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040" windowHeight="8835" tabRatio="957" firstSheet="35" activeTab="41"/>
  </bookViews>
  <sheets>
    <sheet name="01.3.1." sheetId="4" r:id="rId1"/>
    <sheet name="03.3.1." sheetId="3" r:id="rId2"/>
    <sheet name="04.1.6." sheetId="10" r:id="rId3"/>
    <sheet name="04.1.9." sheetId="6" r:id="rId4"/>
    <sheet name="04.3.1." sheetId="2" r:id="rId5"/>
    <sheet name="06.1.4." sheetId="8" r:id="rId6"/>
    <sheet name="08.1.5." sheetId="33" r:id="rId7"/>
    <sheet name="08.1.7." sheetId="51" r:id="rId8"/>
    <sheet name="08.1.8" sheetId="52" r:id="rId9"/>
    <sheet name="08.3.1." sheetId="32" r:id="rId10"/>
    <sheet name="08.4.1." sheetId="29" r:id="rId11"/>
    <sheet name="08.4.2." sheetId="28" r:id="rId12"/>
    <sheet name="08.5.1." sheetId="45" r:id="rId13"/>
    <sheet name="08.5.2." sheetId="46" r:id="rId14"/>
    <sheet name="08.5.3." sheetId="47" r:id="rId15"/>
    <sheet name="08.5.4." sheetId="48" r:id="rId16"/>
    <sheet name="08.5.5." sheetId="49" r:id="rId17"/>
    <sheet name="08.5.6" sheetId="50" r:id="rId18"/>
    <sheet name="08.6.3." sheetId="1" r:id="rId19"/>
    <sheet name="09.1.7." sheetId="35" r:id="rId20"/>
    <sheet name="09.1.12." sheetId="40" r:id="rId21"/>
    <sheet name="09.1.14." sheetId="25" r:id="rId22"/>
    <sheet name="09.3.1." sheetId="38" r:id="rId23"/>
    <sheet name="09.5.1." sheetId="31" r:id="rId24"/>
    <sheet name="09.5.3." sheetId="37" r:id="rId25"/>
    <sheet name="09.5.5." sheetId="42" r:id="rId26"/>
    <sheet name="09.7.1." sheetId="22" r:id="rId27"/>
    <sheet name="09.9.1." sheetId="21" r:id="rId28"/>
    <sheet name="09.11.1." sheetId="23" r:id="rId29"/>
    <sheet name="09.11.3." sheetId="43" r:id="rId30"/>
    <sheet name="09.12.1." sheetId="39" r:id="rId31"/>
    <sheet name="09.23.1." sheetId="24" r:id="rId32"/>
    <sheet name="09.23.2." sheetId="27" r:id="rId33"/>
    <sheet name="09.23.6." sheetId="36" r:id="rId34"/>
    <sheet name="09.24.3." sheetId="41" r:id="rId35"/>
    <sheet name="09.27.3." sheetId="44" r:id="rId36"/>
    <sheet name="10.2.2." sheetId="12" r:id="rId37"/>
    <sheet name="10.2.3." sheetId="13" r:id="rId38"/>
    <sheet name="10.2.4." sheetId="14" r:id="rId39"/>
    <sheet name="10.2.5." sheetId="15" r:id="rId40"/>
    <sheet name="10.2.7." sheetId="16" r:id="rId41"/>
    <sheet name="10.2.11." sheetId="11" r:id="rId42"/>
    <sheet name="10.5.1." sheetId="20" r:id="rId43"/>
    <sheet name="3.piel." sheetId="5" r:id="rId44"/>
    <sheet name="9.piel." sheetId="54" r:id="rId45"/>
    <sheet name="11.piel." sheetId="34" r:id="rId46"/>
    <sheet name="12.piel." sheetId="7" r:id="rId47"/>
    <sheet name="18.piel." sheetId="53" r:id="rId48"/>
    <sheet name="21.piel." sheetId="9" r:id="rId49"/>
    <sheet name="24.piel." sheetId="30" r:id="rId50"/>
    <sheet name="27.piel." sheetId="17" r:id="rId51"/>
    <sheet name="28.piel." sheetId="18" r:id="rId52"/>
    <sheet name="29.piel." sheetId="19" r:id="rId53"/>
    <sheet name="33.piel." sheetId="26" r:id="rId54"/>
    <sheet name="01.1.7." sheetId="55" r:id="rId55"/>
    <sheet name="06.1.7." sheetId="56" r:id="rId56"/>
    <sheet name="08.1.3." sheetId="57" r:id="rId57"/>
    <sheet name="34.piel." sheetId="58" r:id="rId58"/>
    <sheet name="09.4.1." sheetId="59" r:id="rId59"/>
  </sheets>
  <definedNames>
    <definedName name="_xlnm._FilterDatabase" localSheetId="54" hidden="1">'01.1.7.'!$A$18:$P$298</definedName>
    <definedName name="_xlnm._FilterDatabase" localSheetId="0" hidden="1">'01.3.1.'!$A$18:$P$298</definedName>
    <definedName name="_xlnm._FilterDatabase" localSheetId="1" hidden="1">'03.3.1.'!$A$18:$P$298</definedName>
    <definedName name="_xlnm._FilterDatabase" localSheetId="2" hidden="1">'04.1.6.'!$A$18:$P$298</definedName>
    <definedName name="_xlnm._FilterDatabase" localSheetId="3" hidden="1">'04.1.9.'!$A$18:$P$298</definedName>
    <definedName name="_xlnm._FilterDatabase" localSheetId="4" hidden="1">'04.3.1.'!$A$18:$P$298</definedName>
    <definedName name="_xlnm._FilterDatabase" localSheetId="5" hidden="1">'06.1.4.'!$A$18:$P$298</definedName>
    <definedName name="_xlnm._FilterDatabase" localSheetId="55" hidden="1">'06.1.7.'!$A$18:$P$298</definedName>
    <definedName name="_xlnm._FilterDatabase" localSheetId="56" hidden="1">'08.1.3.'!$A$18:$P$298</definedName>
    <definedName name="_xlnm._FilterDatabase" localSheetId="6" hidden="1">'08.1.5.'!$A$18:$P$298</definedName>
    <definedName name="_xlnm._FilterDatabase" localSheetId="7" hidden="1">'08.1.7.'!$A$18:$P$298</definedName>
    <definedName name="_xlnm._FilterDatabase" localSheetId="8" hidden="1">'08.1.8'!$A$18:$P$298</definedName>
    <definedName name="_xlnm._FilterDatabase" localSheetId="9" hidden="1">'08.3.1.'!$A$18:$P$298</definedName>
    <definedName name="_xlnm._FilterDatabase" localSheetId="10" hidden="1">'08.4.1.'!$A$18:$P$298</definedName>
    <definedName name="_xlnm._FilterDatabase" localSheetId="11" hidden="1">'08.4.2.'!$A$18:$P$298</definedName>
    <definedName name="_xlnm._FilterDatabase" localSheetId="12" hidden="1">'08.5.1.'!$A$18:$P$298</definedName>
    <definedName name="_xlnm._FilterDatabase" localSheetId="13" hidden="1">'08.5.2.'!$A$18:$P$298</definedName>
    <definedName name="_xlnm._FilterDatabase" localSheetId="14" hidden="1">'08.5.3.'!$A$18:$P$298</definedName>
    <definedName name="_xlnm._FilterDatabase" localSheetId="15" hidden="1">'08.5.4.'!$A$18:$P$298</definedName>
    <definedName name="_xlnm._FilterDatabase" localSheetId="16" hidden="1">'08.5.5.'!$A$18:$P$298</definedName>
    <definedName name="_xlnm._FilterDatabase" localSheetId="17" hidden="1">'08.5.6'!$A$18:$P$298</definedName>
    <definedName name="_xlnm._FilterDatabase" localSheetId="18" hidden="1">'08.6.3.'!$A$18:$P$298</definedName>
    <definedName name="_xlnm._FilterDatabase" localSheetId="20" hidden="1">'09.1.12.'!$A$18:$P$298</definedName>
    <definedName name="_xlnm._FilterDatabase" localSheetId="21" hidden="1">'09.1.14.'!$A$18:$P$298</definedName>
    <definedName name="_xlnm._FilterDatabase" localSheetId="19" hidden="1">'09.1.7.'!$A$18:$P$298</definedName>
    <definedName name="_xlnm._FilterDatabase" localSheetId="28" hidden="1">'09.11.1.'!$A$18:$P$298</definedName>
    <definedName name="_xlnm._FilterDatabase" localSheetId="29" hidden="1">'09.11.3.'!$A$18:$P$298</definedName>
    <definedName name="_xlnm._FilterDatabase" localSheetId="30" hidden="1">'09.12.1.'!$A$18:$P$298</definedName>
    <definedName name="_xlnm._FilterDatabase" localSheetId="31" hidden="1">'09.23.1.'!$A$18:$P$298</definedName>
    <definedName name="_xlnm._FilterDatabase" localSheetId="32" hidden="1">'09.23.2.'!$A$18:$P$298</definedName>
    <definedName name="_xlnm._FilterDatabase" localSheetId="33" hidden="1">'09.23.6.'!$A$18:$P$298</definedName>
    <definedName name="_xlnm._FilterDatabase" localSheetId="34" hidden="1">'09.24.3.'!$A$18:$P$298</definedName>
    <definedName name="_xlnm._FilterDatabase" localSheetId="35" hidden="1">'09.27.3.'!$A$18:$P$298</definedName>
    <definedName name="_xlnm._FilterDatabase" localSheetId="22" hidden="1">'09.3.1.'!$A$18:$P$298</definedName>
    <definedName name="_xlnm._FilterDatabase" localSheetId="58" hidden="1">'09.4.1.'!$A$18:$P$298</definedName>
    <definedName name="_xlnm._FilterDatabase" localSheetId="23" hidden="1">'09.5.1.'!$A$18:$P$298</definedName>
    <definedName name="_xlnm._FilterDatabase" localSheetId="24" hidden="1">'09.5.3.'!$A$18:$P$298</definedName>
    <definedName name="_xlnm._FilterDatabase" localSheetId="25" hidden="1">'09.5.5.'!$A$18:$P$298</definedName>
    <definedName name="_xlnm._FilterDatabase" localSheetId="26" hidden="1">'09.7.1.'!$A$18:$P$298</definedName>
    <definedName name="_xlnm._FilterDatabase" localSheetId="27" hidden="1">'09.9.1.'!$A$18:$P$298</definedName>
    <definedName name="_xlnm._FilterDatabase" localSheetId="41" hidden="1">'10.2.11.'!$A$18:$P$298</definedName>
    <definedName name="_xlnm._FilterDatabase" localSheetId="36" hidden="1">'10.2.2.'!$A$18:$P$298</definedName>
    <definedName name="_xlnm._FilterDatabase" localSheetId="37" hidden="1">'10.2.3.'!$A$18:$P$298</definedName>
    <definedName name="_xlnm._FilterDatabase" localSheetId="38" hidden="1">'10.2.4.'!$A$18:$P$298</definedName>
    <definedName name="_xlnm._FilterDatabase" localSheetId="39" hidden="1">'10.2.5.'!$A$18:$P$298</definedName>
    <definedName name="_xlnm._FilterDatabase" localSheetId="40" hidden="1">'10.2.7.'!$A$18:$P$298</definedName>
    <definedName name="_xlnm._FilterDatabase" localSheetId="42" hidden="1">'10.5.1.'!$A$18:$P$298</definedName>
    <definedName name="_xlnm._FilterDatabase" localSheetId="47" hidden="1">'18.piel.'!$A$7:$I$47</definedName>
    <definedName name="_xlnm._FilterDatabase" localSheetId="43" hidden="1">'3.piel.'!$A$10:$S$46</definedName>
    <definedName name="_xlnm._FilterDatabase" localSheetId="44" hidden="1">'9.piel.'!$A$240:$I$297</definedName>
    <definedName name="_xlnm.Print_Area" localSheetId="53">'33.piel.'!$A$1:$R$123</definedName>
    <definedName name="_xlnm.Print_Titles" localSheetId="54">'01.1.7.'!$18:$18</definedName>
    <definedName name="_xlnm.Print_Titles" localSheetId="0">'01.3.1.'!$18:$18</definedName>
    <definedName name="_xlnm.Print_Titles" localSheetId="1">'03.3.1.'!$18:$18</definedName>
    <definedName name="_xlnm.Print_Titles" localSheetId="2">'04.1.6.'!$18:$18</definedName>
    <definedName name="_xlnm.Print_Titles" localSheetId="3">'04.1.9.'!$18:$18</definedName>
    <definedName name="_xlnm.Print_Titles" localSheetId="4">'04.3.1.'!$18:$18</definedName>
    <definedName name="_xlnm.Print_Titles" localSheetId="5">'06.1.4.'!$18:$18</definedName>
    <definedName name="_xlnm.Print_Titles" localSheetId="55">'06.1.7.'!$18:$18</definedName>
    <definedName name="_xlnm.Print_Titles" localSheetId="56">'08.1.3.'!$18:$18</definedName>
    <definedName name="_xlnm.Print_Titles" localSheetId="6">'08.1.5.'!$18:$18</definedName>
    <definedName name="_xlnm.Print_Titles" localSheetId="7">'08.1.7.'!$18:$18</definedName>
    <definedName name="_xlnm.Print_Titles" localSheetId="8">'08.1.8'!$18:$18</definedName>
    <definedName name="_xlnm.Print_Titles" localSheetId="9">'08.3.1.'!$18:$18</definedName>
    <definedName name="_xlnm.Print_Titles" localSheetId="10">'08.4.1.'!$18:$18</definedName>
    <definedName name="_xlnm.Print_Titles" localSheetId="11">'08.4.2.'!$18:$18</definedName>
    <definedName name="_xlnm.Print_Titles" localSheetId="12">'08.5.1.'!$18:$18</definedName>
    <definedName name="_xlnm.Print_Titles" localSheetId="13">'08.5.2.'!$18:$18</definedName>
    <definedName name="_xlnm.Print_Titles" localSheetId="14">'08.5.3.'!$18:$18</definedName>
    <definedName name="_xlnm.Print_Titles" localSheetId="15">'08.5.4.'!$18:$18</definedName>
    <definedName name="_xlnm.Print_Titles" localSheetId="16">'08.5.5.'!$18:$18</definedName>
    <definedName name="_xlnm.Print_Titles" localSheetId="17">'08.5.6'!$18:$18</definedName>
    <definedName name="_xlnm.Print_Titles" localSheetId="18">'08.6.3.'!$18:$18</definedName>
    <definedName name="_xlnm.Print_Titles" localSheetId="20">'09.1.12.'!$18:$18</definedName>
    <definedName name="_xlnm.Print_Titles" localSheetId="21">'09.1.14.'!$18:$18</definedName>
    <definedName name="_xlnm.Print_Titles" localSheetId="19">'09.1.7.'!$18:$18</definedName>
    <definedName name="_xlnm.Print_Titles" localSheetId="28">'09.11.1.'!$18:$18</definedName>
    <definedName name="_xlnm.Print_Titles" localSheetId="29">'09.11.3.'!$18:$18</definedName>
    <definedName name="_xlnm.Print_Titles" localSheetId="30">'09.12.1.'!$18:$18</definedName>
    <definedName name="_xlnm.Print_Titles" localSheetId="31">'09.23.1.'!$18:$18</definedName>
    <definedName name="_xlnm.Print_Titles" localSheetId="32">'09.23.2.'!$18:$18</definedName>
    <definedName name="_xlnm.Print_Titles" localSheetId="33">'09.23.6.'!$18:$18</definedName>
    <definedName name="_xlnm.Print_Titles" localSheetId="34">'09.24.3.'!$18:$18</definedName>
    <definedName name="_xlnm.Print_Titles" localSheetId="35">'09.27.3.'!$18:$18</definedName>
    <definedName name="_xlnm.Print_Titles" localSheetId="22">'09.3.1.'!$18:$18</definedName>
    <definedName name="_xlnm.Print_Titles" localSheetId="58">'09.4.1.'!$18:$18</definedName>
    <definedName name="_xlnm.Print_Titles" localSheetId="23">'09.5.1.'!$18:$18</definedName>
    <definedName name="_xlnm.Print_Titles" localSheetId="24">'09.5.3.'!$18:$18</definedName>
    <definedName name="_xlnm.Print_Titles" localSheetId="25">'09.5.5.'!$18:$18</definedName>
    <definedName name="_xlnm.Print_Titles" localSheetId="26">'09.7.1.'!$18:$18</definedName>
    <definedName name="_xlnm.Print_Titles" localSheetId="27">'09.9.1.'!$18:$18</definedName>
    <definedName name="_xlnm.Print_Titles" localSheetId="41">'10.2.11.'!$18:$18</definedName>
    <definedName name="_xlnm.Print_Titles" localSheetId="36">'10.2.2.'!$18:$18</definedName>
    <definedName name="_xlnm.Print_Titles" localSheetId="37">'10.2.3.'!$18:$18</definedName>
    <definedName name="_xlnm.Print_Titles" localSheetId="38">'10.2.4.'!$18:$18</definedName>
    <definedName name="_xlnm.Print_Titles" localSheetId="39">'10.2.5.'!$18:$18</definedName>
    <definedName name="_xlnm.Print_Titles" localSheetId="40">'10.2.7.'!$18:$18</definedName>
    <definedName name="_xlnm.Print_Titles" localSheetId="42">'10.5.1.'!$18:$18</definedName>
    <definedName name="_xlnm.Print_Titles" localSheetId="53">'33.piel.'!$5:$5</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98" i="59" l="1"/>
  <c r="L298" i="59"/>
  <c r="I298" i="59"/>
  <c r="F298" i="59"/>
  <c r="O297" i="59"/>
  <c r="L297" i="59"/>
  <c r="I297" i="59"/>
  <c r="F297" i="59"/>
  <c r="C297" i="59" s="1"/>
  <c r="O296" i="59"/>
  <c r="L296" i="59"/>
  <c r="I296" i="59"/>
  <c r="F296" i="59"/>
  <c r="C296" i="59" s="1"/>
  <c r="O295" i="59"/>
  <c r="L295" i="59"/>
  <c r="I295" i="59"/>
  <c r="F295" i="59"/>
  <c r="C295" i="59" s="1"/>
  <c r="O294" i="59"/>
  <c r="L294" i="59"/>
  <c r="I294" i="59"/>
  <c r="F294" i="59"/>
  <c r="O293" i="59"/>
  <c r="L293" i="59"/>
  <c r="I293" i="59"/>
  <c r="F293" i="59"/>
  <c r="O292" i="59"/>
  <c r="L292" i="59"/>
  <c r="I292" i="59"/>
  <c r="F292" i="59"/>
  <c r="O291" i="59"/>
  <c r="O290" i="59" s="1"/>
  <c r="L291" i="59"/>
  <c r="I291" i="59"/>
  <c r="F291" i="59"/>
  <c r="N290" i="59"/>
  <c r="M290" i="59"/>
  <c r="K290" i="59"/>
  <c r="J290" i="59"/>
  <c r="H290" i="59"/>
  <c r="G290" i="59"/>
  <c r="E290" i="59"/>
  <c r="D290" i="59"/>
  <c r="O285" i="59"/>
  <c r="L285" i="59"/>
  <c r="I285" i="59"/>
  <c r="F285" i="59"/>
  <c r="O284" i="59"/>
  <c r="L284" i="59"/>
  <c r="L283" i="59" s="1"/>
  <c r="I284" i="59"/>
  <c r="F284" i="59"/>
  <c r="O283" i="59"/>
  <c r="N283" i="59"/>
  <c r="M283" i="59"/>
  <c r="K283" i="59"/>
  <c r="J283" i="59"/>
  <c r="H283" i="59"/>
  <c r="G283" i="59"/>
  <c r="F283" i="59"/>
  <c r="E283" i="59"/>
  <c r="D283" i="59"/>
  <c r="O282" i="59"/>
  <c r="L282" i="59"/>
  <c r="L281" i="59" s="1"/>
  <c r="I282" i="59"/>
  <c r="F282" i="59"/>
  <c r="O281" i="59"/>
  <c r="N281" i="59"/>
  <c r="M281" i="59"/>
  <c r="K281" i="59"/>
  <c r="J281" i="59"/>
  <c r="I281" i="59"/>
  <c r="H281" i="59"/>
  <c r="G281" i="59"/>
  <c r="E281" i="59"/>
  <c r="D281" i="59"/>
  <c r="O280" i="59"/>
  <c r="L280" i="59"/>
  <c r="I280" i="59"/>
  <c r="F280" i="59"/>
  <c r="O279" i="59"/>
  <c r="L279" i="59"/>
  <c r="I279" i="59"/>
  <c r="F279" i="59"/>
  <c r="O278" i="59"/>
  <c r="L278" i="59"/>
  <c r="I278" i="59"/>
  <c r="F278" i="59"/>
  <c r="O277" i="59"/>
  <c r="L277" i="59"/>
  <c r="L276" i="59" s="1"/>
  <c r="I277" i="59"/>
  <c r="I276" i="59" s="1"/>
  <c r="F277" i="59"/>
  <c r="N276" i="59"/>
  <c r="M276" i="59"/>
  <c r="K276" i="59"/>
  <c r="J276" i="59"/>
  <c r="H276" i="59"/>
  <c r="G276" i="59"/>
  <c r="E276" i="59"/>
  <c r="E270" i="59" s="1"/>
  <c r="E269" i="59" s="1"/>
  <c r="D276" i="59"/>
  <c r="O275" i="59"/>
  <c r="L275" i="59"/>
  <c r="I275" i="59"/>
  <c r="F275" i="59"/>
  <c r="O274" i="59"/>
  <c r="L274" i="59"/>
  <c r="I274" i="59"/>
  <c r="F274" i="59"/>
  <c r="O273" i="59"/>
  <c r="L273" i="59"/>
  <c r="L272" i="59" s="1"/>
  <c r="I273" i="59"/>
  <c r="I272" i="59" s="1"/>
  <c r="F273" i="59"/>
  <c r="O272" i="59"/>
  <c r="N272" i="59"/>
  <c r="M272" i="59"/>
  <c r="K272" i="59"/>
  <c r="J272" i="59"/>
  <c r="H272" i="59"/>
  <c r="G272" i="59"/>
  <c r="F272" i="59"/>
  <c r="E272" i="59"/>
  <c r="D272" i="59"/>
  <c r="O271" i="59"/>
  <c r="L271" i="59"/>
  <c r="I271" i="59"/>
  <c r="F271" i="59"/>
  <c r="M270" i="59"/>
  <c r="M269" i="59" s="1"/>
  <c r="H270" i="59"/>
  <c r="O268" i="59"/>
  <c r="L268" i="59"/>
  <c r="I268" i="59"/>
  <c r="F268" i="59"/>
  <c r="O267" i="59"/>
  <c r="L267" i="59"/>
  <c r="I267" i="59"/>
  <c r="F267" i="59"/>
  <c r="O266" i="59"/>
  <c r="L266" i="59"/>
  <c r="I266" i="59"/>
  <c r="F266" i="59"/>
  <c r="O265" i="59"/>
  <c r="L265" i="59"/>
  <c r="I265" i="59"/>
  <c r="I264" i="59" s="1"/>
  <c r="F265" i="59"/>
  <c r="F264" i="59" s="1"/>
  <c r="N264" i="59"/>
  <c r="M264" i="59"/>
  <c r="K264" i="59"/>
  <c r="J264" i="59"/>
  <c r="H264" i="59"/>
  <c r="G264" i="59"/>
  <c r="E264" i="59"/>
  <c r="D264" i="59"/>
  <c r="O263" i="59"/>
  <c r="L263" i="59"/>
  <c r="I263" i="59"/>
  <c r="F263" i="59"/>
  <c r="O262" i="59"/>
  <c r="L262" i="59"/>
  <c r="I262" i="59"/>
  <c r="F262" i="59"/>
  <c r="O261" i="59"/>
  <c r="L261" i="59"/>
  <c r="I261" i="59"/>
  <c r="I260" i="59" s="1"/>
  <c r="I259" i="59" s="1"/>
  <c r="F261" i="59"/>
  <c r="N260" i="59"/>
  <c r="M260" i="59"/>
  <c r="M259" i="59" s="1"/>
  <c r="K260" i="59"/>
  <c r="K259" i="59" s="1"/>
  <c r="J260" i="59"/>
  <c r="H260" i="59"/>
  <c r="H259" i="59" s="1"/>
  <c r="G260" i="59"/>
  <c r="E260" i="59"/>
  <c r="E259" i="59" s="1"/>
  <c r="D260" i="59"/>
  <c r="G259" i="59"/>
  <c r="O258" i="59"/>
  <c r="L258" i="59"/>
  <c r="I258" i="59"/>
  <c r="F258" i="59"/>
  <c r="O257" i="59"/>
  <c r="L257" i="59"/>
  <c r="I257" i="59"/>
  <c r="F257" i="59"/>
  <c r="O256" i="59"/>
  <c r="L256" i="59"/>
  <c r="I256" i="59"/>
  <c r="F256" i="59"/>
  <c r="O255" i="59"/>
  <c r="L255" i="59"/>
  <c r="I255" i="59"/>
  <c r="F255" i="59"/>
  <c r="C255" i="59" s="1"/>
  <c r="O254" i="59"/>
  <c r="L254" i="59"/>
  <c r="I254" i="59"/>
  <c r="F254" i="59"/>
  <c r="O253" i="59"/>
  <c r="L253" i="59"/>
  <c r="I253" i="59"/>
  <c r="F253" i="59"/>
  <c r="N252" i="59"/>
  <c r="N251" i="59" s="1"/>
  <c r="M252" i="59"/>
  <c r="M251" i="59" s="1"/>
  <c r="K252" i="59"/>
  <c r="K251" i="59" s="1"/>
  <c r="J252" i="59"/>
  <c r="J251" i="59" s="1"/>
  <c r="H252" i="59"/>
  <c r="H251" i="59" s="1"/>
  <c r="G252" i="59"/>
  <c r="E252" i="59"/>
  <c r="E251" i="59" s="1"/>
  <c r="D252" i="59"/>
  <c r="D251" i="59" s="1"/>
  <c r="G251" i="59"/>
  <c r="O250" i="59"/>
  <c r="L250" i="59"/>
  <c r="I250" i="59"/>
  <c r="F250" i="59"/>
  <c r="O249" i="59"/>
  <c r="L249" i="59"/>
  <c r="I249" i="59"/>
  <c r="F249" i="59"/>
  <c r="O248" i="59"/>
  <c r="L248" i="59"/>
  <c r="I248" i="59"/>
  <c r="F248" i="59"/>
  <c r="O247" i="59"/>
  <c r="O246" i="59" s="1"/>
  <c r="L247" i="59"/>
  <c r="L246" i="59" s="1"/>
  <c r="I247" i="59"/>
  <c r="F247" i="59"/>
  <c r="N246" i="59"/>
  <c r="M246" i="59"/>
  <c r="K246" i="59"/>
  <c r="J246" i="59"/>
  <c r="H246" i="59"/>
  <c r="G246" i="59"/>
  <c r="E246" i="59"/>
  <c r="D246" i="59"/>
  <c r="O245" i="59"/>
  <c r="L245" i="59"/>
  <c r="I245" i="59"/>
  <c r="F245" i="59"/>
  <c r="O244" i="59"/>
  <c r="L244" i="59"/>
  <c r="I244" i="59"/>
  <c r="F244" i="59"/>
  <c r="O243" i="59"/>
  <c r="L243" i="59"/>
  <c r="I243" i="59"/>
  <c r="F243" i="59"/>
  <c r="O242" i="59"/>
  <c r="L242" i="59"/>
  <c r="I242" i="59"/>
  <c r="F242" i="59"/>
  <c r="O241" i="59"/>
  <c r="L241" i="59"/>
  <c r="I241" i="59"/>
  <c r="F241" i="59"/>
  <c r="O240" i="59"/>
  <c r="L240" i="59"/>
  <c r="I240" i="59"/>
  <c r="F240" i="59"/>
  <c r="O239" i="59"/>
  <c r="O238" i="59" s="1"/>
  <c r="L239" i="59"/>
  <c r="I239" i="59"/>
  <c r="F239" i="59"/>
  <c r="N238" i="59"/>
  <c r="N231" i="59" s="1"/>
  <c r="M238" i="59"/>
  <c r="K238" i="59"/>
  <c r="J238" i="59"/>
  <c r="H238" i="59"/>
  <c r="G238" i="59"/>
  <c r="E238" i="59"/>
  <c r="D238" i="59"/>
  <c r="O237" i="59"/>
  <c r="L237" i="59"/>
  <c r="I237" i="59"/>
  <c r="F237" i="59"/>
  <c r="O236" i="59"/>
  <c r="L236" i="59"/>
  <c r="I236" i="59"/>
  <c r="I235" i="59" s="1"/>
  <c r="F236" i="59"/>
  <c r="O235" i="59"/>
  <c r="N235" i="59"/>
  <c r="M235" i="59"/>
  <c r="K235" i="59"/>
  <c r="J235" i="59"/>
  <c r="H235" i="59"/>
  <c r="G235" i="59"/>
  <c r="F235" i="59"/>
  <c r="E235" i="59"/>
  <c r="D235" i="59"/>
  <c r="O234" i="59"/>
  <c r="O233" i="59" s="1"/>
  <c r="L234" i="59"/>
  <c r="L233" i="59" s="1"/>
  <c r="I234" i="59"/>
  <c r="I233" i="59" s="1"/>
  <c r="F234" i="59"/>
  <c r="N233" i="59"/>
  <c r="M233" i="59"/>
  <c r="K233" i="59"/>
  <c r="J233" i="59"/>
  <c r="H233" i="59"/>
  <c r="G233" i="59"/>
  <c r="E233" i="59"/>
  <c r="D233" i="59"/>
  <c r="O232" i="59"/>
  <c r="L232" i="59"/>
  <c r="I232" i="59"/>
  <c r="F232" i="59"/>
  <c r="O229" i="59"/>
  <c r="L229" i="59"/>
  <c r="I229" i="59"/>
  <c r="F229" i="59"/>
  <c r="O228" i="59"/>
  <c r="O227" i="59" s="1"/>
  <c r="L228" i="59"/>
  <c r="I228" i="59"/>
  <c r="I227" i="59" s="1"/>
  <c r="F228" i="59"/>
  <c r="N227" i="59"/>
  <c r="M227" i="59"/>
  <c r="K227" i="59"/>
  <c r="J227" i="59"/>
  <c r="H227" i="59"/>
  <c r="G227" i="59"/>
  <c r="F227" i="59"/>
  <c r="E227" i="59"/>
  <c r="D227" i="59"/>
  <c r="O226" i="59"/>
  <c r="L226" i="59"/>
  <c r="I226" i="59"/>
  <c r="F226" i="59"/>
  <c r="O225" i="59"/>
  <c r="L225" i="59"/>
  <c r="I225" i="59"/>
  <c r="F225" i="59"/>
  <c r="O224" i="59"/>
  <c r="L224" i="59"/>
  <c r="I224" i="59"/>
  <c r="F224" i="59"/>
  <c r="O223" i="59"/>
  <c r="L223" i="59"/>
  <c r="I223" i="59"/>
  <c r="F223" i="59"/>
  <c r="O222" i="59"/>
  <c r="L222" i="59"/>
  <c r="I222" i="59"/>
  <c r="F222" i="59"/>
  <c r="O221" i="59"/>
  <c r="L221" i="59"/>
  <c r="I221" i="59"/>
  <c r="F221" i="59"/>
  <c r="O220" i="59"/>
  <c r="L220" i="59"/>
  <c r="I220" i="59"/>
  <c r="F220" i="59"/>
  <c r="O219" i="59"/>
  <c r="L219" i="59"/>
  <c r="I219" i="59"/>
  <c r="F219" i="59"/>
  <c r="O218" i="59"/>
  <c r="L218" i="59"/>
  <c r="I218" i="59"/>
  <c r="F218" i="59"/>
  <c r="O217" i="59"/>
  <c r="L217" i="59"/>
  <c r="I217" i="59"/>
  <c r="F217" i="59"/>
  <c r="N216" i="59"/>
  <c r="M216" i="59"/>
  <c r="K216" i="59"/>
  <c r="J216" i="59"/>
  <c r="H216" i="59"/>
  <c r="G216" i="59"/>
  <c r="E216" i="59"/>
  <c r="D216" i="59"/>
  <c r="O215" i="59"/>
  <c r="L215" i="59"/>
  <c r="I215" i="59"/>
  <c r="F215" i="59"/>
  <c r="O214" i="59"/>
  <c r="L214" i="59"/>
  <c r="I214" i="59"/>
  <c r="F214" i="59"/>
  <c r="O213" i="59"/>
  <c r="L213" i="59"/>
  <c r="I213" i="59"/>
  <c r="F213" i="59"/>
  <c r="O212" i="59"/>
  <c r="L212" i="59"/>
  <c r="I212" i="59"/>
  <c r="F212" i="59"/>
  <c r="O211" i="59"/>
  <c r="L211" i="59"/>
  <c r="I211" i="59"/>
  <c r="F211" i="59"/>
  <c r="O210" i="59"/>
  <c r="L210" i="59"/>
  <c r="I210" i="59"/>
  <c r="F210" i="59"/>
  <c r="O209" i="59"/>
  <c r="L209" i="59"/>
  <c r="I209" i="59"/>
  <c r="F209" i="59"/>
  <c r="O208" i="59"/>
  <c r="L208" i="59"/>
  <c r="I208" i="59"/>
  <c r="F208" i="59"/>
  <c r="O207" i="59"/>
  <c r="L207" i="59"/>
  <c r="I207" i="59"/>
  <c r="F207" i="59"/>
  <c r="O206" i="59"/>
  <c r="L206" i="59"/>
  <c r="I206" i="59"/>
  <c r="F206" i="59"/>
  <c r="N205" i="59"/>
  <c r="M205" i="59"/>
  <c r="M204" i="59" s="1"/>
  <c r="K205" i="59"/>
  <c r="J205" i="59"/>
  <c r="H205" i="59"/>
  <c r="H204" i="59" s="1"/>
  <c r="G205" i="59"/>
  <c r="E205" i="59"/>
  <c r="D205" i="59"/>
  <c r="D204" i="59" s="1"/>
  <c r="O203" i="59"/>
  <c r="L203" i="59"/>
  <c r="I203" i="59"/>
  <c r="F203" i="59"/>
  <c r="O202" i="59"/>
  <c r="L202" i="59"/>
  <c r="I202" i="59"/>
  <c r="F202" i="59"/>
  <c r="O201" i="59"/>
  <c r="L201" i="59"/>
  <c r="I201" i="59"/>
  <c r="F201" i="59"/>
  <c r="O200" i="59"/>
  <c r="L200" i="59"/>
  <c r="I200" i="59"/>
  <c r="F200" i="59"/>
  <c r="O199" i="59"/>
  <c r="O198" i="59" s="1"/>
  <c r="L199" i="59"/>
  <c r="C199" i="59" s="1"/>
  <c r="I199" i="59"/>
  <c r="F199" i="59"/>
  <c r="N198" i="59"/>
  <c r="N196" i="59" s="1"/>
  <c r="M198" i="59"/>
  <c r="M196" i="59" s="1"/>
  <c r="K198" i="59"/>
  <c r="J198" i="59"/>
  <c r="I198" i="59"/>
  <c r="H198" i="59"/>
  <c r="H196" i="59" s="1"/>
  <c r="G198" i="59"/>
  <c r="F198" i="59"/>
  <c r="E198" i="59"/>
  <c r="E196" i="59" s="1"/>
  <c r="D198" i="59"/>
  <c r="D196" i="59" s="1"/>
  <c r="O197" i="59"/>
  <c r="L197" i="59"/>
  <c r="I197" i="59"/>
  <c r="F197" i="59"/>
  <c r="F196" i="59" s="1"/>
  <c r="K196" i="59"/>
  <c r="J196" i="59"/>
  <c r="G196" i="59"/>
  <c r="O193" i="59"/>
  <c r="O192" i="59" s="1"/>
  <c r="O191" i="59" s="1"/>
  <c r="L193" i="59"/>
  <c r="L192" i="59" s="1"/>
  <c r="L191" i="59" s="1"/>
  <c r="I193" i="59"/>
  <c r="I192" i="59" s="1"/>
  <c r="I191" i="59" s="1"/>
  <c r="F193" i="59"/>
  <c r="N192" i="59"/>
  <c r="N191" i="59" s="1"/>
  <c r="M192" i="59"/>
  <c r="M191" i="59" s="1"/>
  <c r="K192" i="59"/>
  <c r="J192" i="59"/>
  <c r="J191" i="59" s="1"/>
  <c r="H192" i="59"/>
  <c r="H191" i="59" s="1"/>
  <c r="H187" i="59" s="1"/>
  <c r="G192" i="59"/>
  <c r="G191" i="59" s="1"/>
  <c r="F192" i="59"/>
  <c r="E192" i="59"/>
  <c r="E191" i="59" s="1"/>
  <c r="D192" i="59"/>
  <c r="D191" i="59" s="1"/>
  <c r="K191" i="59"/>
  <c r="O190" i="59"/>
  <c r="L190" i="59"/>
  <c r="I190" i="59"/>
  <c r="F190" i="59"/>
  <c r="O189" i="59"/>
  <c r="L189" i="59"/>
  <c r="L188" i="59" s="1"/>
  <c r="I189" i="59"/>
  <c r="I188" i="59" s="1"/>
  <c r="F189" i="59"/>
  <c r="O188" i="59"/>
  <c r="N188" i="59"/>
  <c r="M188" i="59"/>
  <c r="K188" i="59"/>
  <c r="J188" i="59"/>
  <c r="H188" i="59"/>
  <c r="G188" i="59"/>
  <c r="G187" i="59" s="1"/>
  <c r="F188" i="59"/>
  <c r="E188" i="59"/>
  <c r="D188" i="59"/>
  <c r="K187" i="59"/>
  <c r="O186" i="59"/>
  <c r="L186" i="59"/>
  <c r="I186" i="59"/>
  <c r="F186" i="59"/>
  <c r="O185" i="59"/>
  <c r="L185" i="59"/>
  <c r="L184" i="59" s="1"/>
  <c r="I185" i="59"/>
  <c r="I184" i="59" s="1"/>
  <c r="F185" i="59"/>
  <c r="F184" i="59" s="1"/>
  <c r="O184" i="59"/>
  <c r="N184" i="59"/>
  <c r="M184" i="59"/>
  <c r="K184" i="59"/>
  <c r="J184" i="59"/>
  <c r="H184" i="59"/>
  <c r="G184" i="59"/>
  <c r="E184" i="59"/>
  <c r="D184" i="59"/>
  <c r="O183" i="59"/>
  <c r="L183" i="59"/>
  <c r="I183" i="59"/>
  <c r="F183" i="59"/>
  <c r="O182" i="59"/>
  <c r="L182" i="59"/>
  <c r="I182" i="59"/>
  <c r="F182" i="59"/>
  <c r="O181" i="59"/>
  <c r="L181" i="59"/>
  <c r="I181" i="59"/>
  <c r="F181" i="59"/>
  <c r="O180" i="59"/>
  <c r="L180" i="59"/>
  <c r="I180" i="59"/>
  <c r="F180" i="59"/>
  <c r="N179" i="59"/>
  <c r="M179" i="59"/>
  <c r="K179" i="59"/>
  <c r="J179" i="59"/>
  <c r="H179" i="59"/>
  <c r="G179" i="59"/>
  <c r="E179" i="59"/>
  <c r="D179" i="59"/>
  <c r="O178" i="59"/>
  <c r="L178" i="59"/>
  <c r="I178" i="59"/>
  <c r="F178" i="59"/>
  <c r="O177" i="59"/>
  <c r="L177" i="59"/>
  <c r="I177" i="59"/>
  <c r="F177" i="59"/>
  <c r="O176" i="59"/>
  <c r="L176" i="59"/>
  <c r="L175" i="59" s="1"/>
  <c r="I176" i="59"/>
  <c r="I175" i="59" s="1"/>
  <c r="F176" i="59"/>
  <c r="O175" i="59"/>
  <c r="N175" i="59"/>
  <c r="N174" i="59" s="1"/>
  <c r="N173" i="59" s="1"/>
  <c r="M175" i="59"/>
  <c r="K175" i="59"/>
  <c r="J175" i="59"/>
  <c r="J174" i="59" s="1"/>
  <c r="J173" i="59" s="1"/>
  <c r="H175" i="59"/>
  <c r="G175" i="59"/>
  <c r="E175" i="59"/>
  <c r="D175" i="59"/>
  <c r="D174" i="59" s="1"/>
  <c r="D173" i="59" s="1"/>
  <c r="H174" i="59"/>
  <c r="H173" i="59" s="1"/>
  <c r="O172" i="59"/>
  <c r="L172" i="59"/>
  <c r="I172" i="59"/>
  <c r="F172" i="59"/>
  <c r="O171" i="59"/>
  <c r="L171" i="59"/>
  <c r="I171" i="59"/>
  <c r="F171" i="59"/>
  <c r="O170" i="59"/>
  <c r="L170" i="59"/>
  <c r="I170" i="59"/>
  <c r="F170" i="59"/>
  <c r="O169" i="59"/>
  <c r="L169" i="59"/>
  <c r="I169" i="59"/>
  <c r="F169" i="59"/>
  <c r="O168" i="59"/>
  <c r="L168" i="59"/>
  <c r="I168" i="59"/>
  <c r="F168" i="59"/>
  <c r="O167" i="59"/>
  <c r="O166" i="59" s="1"/>
  <c r="L167" i="59"/>
  <c r="I167" i="59"/>
  <c r="F167" i="59"/>
  <c r="F166" i="59" s="1"/>
  <c r="N166" i="59"/>
  <c r="M166" i="59"/>
  <c r="K166" i="59"/>
  <c r="K165" i="59" s="1"/>
  <c r="J166" i="59"/>
  <c r="J165" i="59" s="1"/>
  <c r="H166" i="59"/>
  <c r="H165" i="59" s="1"/>
  <c r="G166" i="59"/>
  <c r="G165" i="59" s="1"/>
  <c r="E166" i="59"/>
  <c r="E165" i="59" s="1"/>
  <c r="D166" i="59"/>
  <c r="D165" i="59" s="1"/>
  <c r="N165" i="59"/>
  <c r="M165" i="59"/>
  <c r="O164" i="59"/>
  <c r="L164" i="59"/>
  <c r="I164" i="59"/>
  <c r="F164" i="59"/>
  <c r="O163" i="59"/>
  <c r="L163" i="59"/>
  <c r="I163" i="59"/>
  <c r="F163" i="59"/>
  <c r="O162" i="59"/>
  <c r="L162" i="59"/>
  <c r="I162" i="59"/>
  <c r="F162" i="59"/>
  <c r="O161" i="59"/>
  <c r="L161" i="59"/>
  <c r="L160" i="59" s="1"/>
  <c r="I161" i="59"/>
  <c r="I160" i="59" s="1"/>
  <c r="F161" i="59"/>
  <c r="O160" i="59"/>
  <c r="N160" i="59"/>
  <c r="M160" i="59"/>
  <c r="K160" i="59"/>
  <c r="J160" i="59"/>
  <c r="H160" i="59"/>
  <c r="G160" i="59"/>
  <c r="F160" i="59"/>
  <c r="E160" i="59"/>
  <c r="D160" i="59"/>
  <c r="O159" i="59"/>
  <c r="L159" i="59"/>
  <c r="I159" i="59"/>
  <c r="F159" i="59"/>
  <c r="O158" i="59"/>
  <c r="L158" i="59"/>
  <c r="I158" i="59"/>
  <c r="F158" i="59"/>
  <c r="O157" i="59"/>
  <c r="L157" i="59"/>
  <c r="I157" i="59"/>
  <c r="F157" i="59"/>
  <c r="O156" i="59"/>
  <c r="L156" i="59"/>
  <c r="I156" i="59"/>
  <c r="F156" i="59"/>
  <c r="O155" i="59"/>
  <c r="L155" i="59"/>
  <c r="I155" i="59"/>
  <c r="F155" i="59"/>
  <c r="O154" i="59"/>
  <c r="L154" i="59"/>
  <c r="I154" i="59"/>
  <c r="F154" i="59"/>
  <c r="O153" i="59"/>
  <c r="L153" i="59"/>
  <c r="I153" i="59"/>
  <c r="F153" i="59"/>
  <c r="O152" i="59"/>
  <c r="L152" i="59"/>
  <c r="I152" i="59"/>
  <c r="F152" i="59"/>
  <c r="N151" i="59"/>
  <c r="M151" i="59"/>
  <c r="K151" i="59"/>
  <c r="J151" i="59"/>
  <c r="H151" i="59"/>
  <c r="G151" i="59"/>
  <c r="E151" i="59"/>
  <c r="D151" i="59"/>
  <c r="O150" i="59"/>
  <c r="L150" i="59"/>
  <c r="I150" i="59"/>
  <c r="F150" i="59"/>
  <c r="O149" i="59"/>
  <c r="L149" i="59"/>
  <c r="I149" i="59"/>
  <c r="F149" i="59"/>
  <c r="O148" i="59"/>
  <c r="L148" i="59"/>
  <c r="I148" i="59"/>
  <c r="F148" i="59"/>
  <c r="O147" i="59"/>
  <c r="L147" i="59"/>
  <c r="I147" i="59"/>
  <c r="F147" i="59"/>
  <c r="O146" i="59"/>
  <c r="L146" i="59"/>
  <c r="I146" i="59"/>
  <c r="F146" i="59"/>
  <c r="O145" i="59"/>
  <c r="L145" i="59"/>
  <c r="I145" i="59"/>
  <c r="I144" i="59" s="1"/>
  <c r="F145" i="59"/>
  <c r="N144" i="59"/>
  <c r="M144" i="59"/>
  <c r="K144" i="59"/>
  <c r="J144" i="59"/>
  <c r="H144" i="59"/>
  <c r="G144" i="59"/>
  <c r="F144" i="59"/>
  <c r="E144" i="59"/>
  <c r="D144" i="59"/>
  <c r="O143" i="59"/>
  <c r="L143" i="59"/>
  <c r="C143" i="59" s="1"/>
  <c r="I143" i="59"/>
  <c r="F143" i="59"/>
  <c r="O142" i="59"/>
  <c r="O141" i="59" s="1"/>
  <c r="L142" i="59"/>
  <c r="L141" i="59" s="1"/>
  <c r="I142" i="59"/>
  <c r="I141" i="59" s="1"/>
  <c r="F142" i="59"/>
  <c r="N141" i="59"/>
  <c r="M141" i="59"/>
  <c r="K141" i="59"/>
  <c r="J141" i="59"/>
  <c r="H141" i="59"/>
  <c r="G141" i="59"/>
  <c r="E141" i="59"/>
  <c r="D141" i="59"/>
  <c r="O140" i="59"/>
  <c r="L140" i="59"/>
  <c r="I140" i="59"/>
  <c r="F140" i="59"/>
  <c r="O139" i="59"/>
  <c r="L139" i="59"/>
  <c r="I139" i="59"/>
  <c r="F139" i="59"/>
  <c r="O138" i="59"/>
  <c r="L138" i="59"/>
  <c r="I138" i="59"/>
  <c r="F138" i="59"/>
  <c r="O137" i="59"/>
  <c r="L137" i="59"/>
  <c r="L136" i="59" s="1"/>
  <c r="I137" i="59"/>
  <c r="F137" i="59"/>
  <c r="N136" i="59"/>
  <c r="M136" i="59"/>
  <c r="K136" i="59"/>
  <c r="J136" i="59"/>
  <c r="H136" i="59"/>
  <c r="G136" i="59"/>
  <c r="E136" i="59"/>
  <c r="D136" i="59"/>
  <c r="O135" i="59"/>
  <c r="L135" i="59"/>
  <c r="I135" i="59"/>
  <c r="F135" i="59"/>
  <c r="O134" i="59"/>
  <c r="L134" i="59"/>
  <c r="I134" i="59"/>
  <c r="F134" i="59"/>
  <c r="O133" i="59"/>
  <c r="L133" i="59"/>
  <c r="I133" i="59"/>
  <c r="F133" i="59"/>
  <c r="O132" i="59"/>
  <c r="L132" i="59"/>
  <c r="I132" i="59"/>
  <c r="I131" i="59" s="1"/>
  <c r="F132" i="59"/>
  <c r="N131" i="59"/>
  <c r="M131" i="59"/>
  <c r="K131" i="59"/>
  <c r="J131" i="59"/>
  <c r="H131" i="59"/>
  <c r="G131" i="59"/>
  <c r="E131" i="59"/>
  <c r="D131" i="59"/>
  <c r="H130" i="59"/>
  <c r="O129" i="59"/>
  <c r="L129" i="59"/>
  <c r="L128" i="59" s="1"/>
  <c r="I129" i="59"/>
  <c r="I128" i="59" s="1"/>
  <c r="F129" i="59"/>
  <c r="O128" i="59"/>
  <c r="N128" i="59"/>
  <c r="M128" i="59"/>
  <c r="K128" i="59"/>
  <c r="J128" i="59"/>
  <c r="H128" i="59"/>
  <c r="G128" i="59"/>
  <c r="F128" i="59"/>
  <c r="E128" i="59"/>
  <c r="D128" i="59"/>
  <c r="O127" i="59"/>
  <c r="L127" i="59"/>
  <c r="I127" i="59"/>
  <c r="F127" i="59"/>
  <c r="O126" i="59"/>
  <c r="L126" i="59"/>
  <c r="I126" i="59"/>
  <c r="F126" i="59"/>
  <c r="O125" i="59"/>
  <c r="L125" i="59"/>
  <c r="I125" i="59"/>
  <c r="F125" i="59"/>
  <c r="O124" i="59"/>
  <c r="L124" i="59"/>
  <c r="I124" i="59"/>
  <c r="F124" i="59"/>
  <c r="O123" i="59"/>
  <c r="L123" i="59"/>
  <c r="L122" i="59" s="1"/>
  <c r="I123" i="59"/>
  <c r="F123" i="59"/>
  <c r="F122" i="59" s="1"/>
  <c r="N122" i="59"/>
  <c r="M122" i="59"/>
  <c r="K122" i="59"/>
  <c r="J122" i="59"/>
  <c r="H122" i="59"/>
  <c r="G122" i="59"/>
  <c r="E122" i="59"/>
  <c r="D122" i="59"/>
  <c r="O121" i="59"/>
  <c r="L121" i="59"/>
  <c r="I121" i="59"/>
  <c r="F121" i="59"/>
  <c r="O120" i="59"/>
  <c r="L120" i="59"/>
  <c r="I120" i="59"/>
  <c r="F120" i="59"/>
  <c r="O119" i="59"/>
  <c r="L119" i="59"/>
  <c r="I119" i="59"/>
  <c r="F119" i="59"/>
  <c r="C119" i="59" s="1"/>
  <c r="O118" i="59"/>
  <c r="L118" i="59"/>
  <c r="I118" i="59"/>
  <c r="F118" i="59"/>
  <c r="O117" i="59"/>
  <c r="L117" i="59"/>
  <c r="I117" i="59"/>
  <c r="I116" i="59" s="1"/>
  <c r="F117" i="59"/>
  <c r="F116" i="59" s="1"/>
  <c r="N116" i="59"/>
  <c r="M116" i="59"/>
  <c r="K116" i="59"/>
  <c r="J116" i="59"/>
  <c r="H116" i="59"/>
  <c r="G116" i="59"/>
  <c r="E116" i="59"/>
  <c r="D116" i="59"/>
  <c r="O115" i="59"/>
  <c r="L115" i="59"/>
  <c r="I115" i="59"/>
  <c r="F115" i="59"/>
  <c r="O114" i="59"/>
  <c r="L114" i="59"/>
  <c r="I114" i="59"/>
  <c r="F114" i="59"/>
  <c r="O113" i="59"/>
  <c r="L113" i="59"/>
  <c r="L112" i="59" s="1"/>
  <c r="I113" i="59"/>
  <c r="I112" i="59" s="1"/>
  <c r="F113" i="59"/>
  <c r="F112" i="59" s="1"/>
  <c r="N112" i="59"/>
  <c r="M112" i="59"/>
  <c r="K112" i="59"/>
  <c r="J112" i="59"/>
  <c r="H112" i="59"/>
  <c r="G112" i="59"/>
  <c r="E112" i="59"/>
  <c r="D112" i="59"/>
  <c r="O111" i="59"/>
  <c r="L111" i="59"/>
  <c r="I111" i="59"/>
  <c r="F111" i="59"/>
  <c r="O110" i="59"/>
  <c r="L110" i="59"/>
  <c r="I110" i="59"/>
  <c r="F110" i="59"/>
  <c r="O109" i="59"/>
  <c r="L109" i="59"/>
  <c r="I109" i="59"/>
  <c r="F109" i="59"/>
  <c r="O108" i="59"/>
  <c r="L108" i="59"/>
  <c r="I108" i="59"/>
  <c r="F108" i="59"/>
  <c r="O107" i="59"/>
  <c r="L107" i="59"/>
  <c r="I107" i="59"/>
  <c r="F107" i="59"/>
  <c r="O106" i="59"/>
  <c r="L106" i="59"/>
  <c r="I106" i="59"/>
  <c r="F106" i="59"/>
  <c r="O105" i="59"/>
  <c r="L105" i="59"/>
  <c r="I105" i="59"/>
  <c r="F105" i="59"/>
  <c r="O104" i="59"/>
  <c r="L104" i="59"/>
  <c r="I104" i="59"/>
  <c r="F104" i="59"/>
  <c r="N103" i="59"/>
  <c r="M103" i="59"/>
  <c r="K103" i="59"/>
  <c r="J103" i="59"/>
  <c r="H103" i="59"/>
  <c r="G103" i="59"/>
  <c r="E103" i="59"/>
  <c r="D103" i="59"/>
  <c r="O102" i="59"/>
  <c r="L102" i="59"/>
  <c r="I102" i="59"/>
  <c r="F102" i="59"/>
  <c r="O101" i="59"/>
  <c r="L101" i="59"/>
  <c r="I101" i="59"/>
  <c r="F101" i="59"/>
  <c r="O100" i="59"/>
  <c r="L100" i="59"/>
  <c r="I100" i="59"/>
  <c r="F100" i="59"/>
  <c r="O99" i="59"/>
  <c r="L99" i="59"/>
  <c r="I99" i="59"/>
  <c r="F99" i="59"/>
  <c r="O98" i="59"/>
  <c r="L98" i="59"/>
  <c r="I98" i="59"/>
  <c r="F98" i="59"/>
  <c r="O97" i="59"/>
  <c r="L97" i="59"/>
  <c r="I97" i="59"/>
  <c r="F97" i="59"/>
  <c r="O96" i="59"/>
  <c r="O95" i="59" s="1"/>
  <c r="L96" i="59"/>
  <c r="L95" i="59" s="1"/>
  <c r="I96" i="59"/>
  <c r="I95" i="59" s="1"/>
  <c r="F96" i="59"/>
  <c r="N95" i="59"/>
  <c r="M95" i="59"/>
  <c r="K95" i="59"/>
  <c r="J95" i="59"/>
  <c r="H95" i="59"/>
  <c r="G95" i="59"/>
  <c r="E95" i="59"/>
  <c r="D95" i="59"/>
  <c r="O94" i="59"/>
  <c r="L94" i="59"/>
  <c r="I94" i="59"/>
  <c r="F94" i="59"/>
  <c r="O93" i="59"/>
  <c r="L93" i="59"/>
  <c r="I93" i="59"/>
  <c r="F93" i="59"/>
  <c r="O92" i="59"/>
  <c r="L92" i="59"/>
  <c r="I92" i="59"/>
  <c r="C92" i="59" s="1"/>
  <c r="F92" i="59"/>
  <c r="O91" i="59"/>
  <c r="L91" i="59"/>
  <c r="I91" i="59"/>
  <c r="F91" i="59"/>
  <c r="O90" i="59"/>
  <c r="L90" i="59"/>
  <c r="I90" i="59"/>
  <c r="F90" i="59"/>
  <c r="N89" i="59"/>
  <c r="M89" i="59"/>
  <c r="K89" i="59"/>
  <c r="J89" i="59"/>
  <c r="H89" i="59"/>
  <c r="G89" i="59"/>
  <c r="E89" i="59"/>
  <c r="D89" i="59"/>
  <c r="O88" i="59"/>
  <c r="L88" i="59"/>
  <c r="I88" i="59"/>
  <c r="F88" i="59"/>
  <c r="O87" i="59"/>
  <c r="L87" i="59"/>
  <c r="I87" i="59"/>
  <c r="F87" i="59"/>
  <c r="O86" i="59"/>
  <c r="L86" i="59"/>
  <c r="I86" i="59"/>
  <c r="F86" i="59"/>
  <c r="O85" i="59"/>
  <c r="L85" i="59"/>
  <c r="L84" i="59" s="1"/>
  <c r="I85" i="59"/>
  <c r="F85" i="59"/>
  <c r="N84" i="59"/>
  <c r="M84" i="59"/>
  <c r="K84" i="59"/>
  <c r="J84" i="59"/>
  <c r="H84" i="59"/>
  <c r="G84" i="59"/>
  <c r="E84" i="59"/>
  <c r="D84" i="59"/>
  <c r="O82" i="59"/>
  <c r="L82" i="59"/>
  <c r="I82" i="59"/>
  <c r="F82" i="59"/>
  <c r="O81" i="59"/>
  <c r="L81" i="59"/>
  <c r="L80" i="59" s="1"/>
  <c r="I81" i="59"/>
  <c r="I80" i="59" s="1"/>
  <c r="F81" i="59"/>
  <c r="O80" i="59"/>
  <c r="N80" i="59"/>
  <c r="M80" i="59"/>
  <c r="K80" i="59"/>
  <c r="J80" i="59"/>
  <c r="H80" i="59"/>
  <c r="G80" i="59"/>
  <c r="E80" i="59"/>
  <c r="D80" i="59"/>
  <c r="O79" i="59"/>
  <c r="L79" i="59"/>
  <c r="I79" i="59"/>
  <c r="F79" i="59"/>
  <c r="O78" i="59"/>
  <c r="O77" i="59" s="1"/>
  <c r="L78" i="59"/>
  <c r="L77" i="59" s="1"/>
  <c r="I78" i="59"/>
  <c r="F78" i="59"/>
  <c r="F77" i="59" s="1"/>
  <c r="N77" i="59"/>
  <c r="M77" i="59"/>
  <c r="M76" i="59" s="1"/>
  <c r="K77" i="59"/>
  <c r="J77" i="59"/>
  <c r="H77" i="59"/>
  <c r="G77" i="59"/>
  <c r="G76" i="59" s="1"/>
  <c r="E77" i="59"/>
  <c r="D77" i="59"/>
  <c r="D76" i="59" s="1"/>
  <c r="O74" i="59"/>
  <c r="L74" i="59"/>
  <c r="I74" i="59"/>
  <c r="F74" i="59"/>
  <c r="O73" i="59"/>
  <c r="L73" i="59"/>
  <c r="I73" i="59"/>
  <c r="F73" i="59"/>
  <c r="O72" i="59"/>
  <c r="L72" i="59"/>
  <c r="I72" i="59"/>
  <c r="F72" i="59"/>
  <c r="O71" i="59"/>
  <c r="L71" i="59"/>
  <c r="I71" i="59"/>
  <c r="F71" i="59"/>
  <c r="O70" i="59"/>
  <c r="L70" i="59"/>
  <c r="L69" i="59" s="1"/>
  <c r="I70" i="59"/>
  <c r="F70" i="59"/>
  <c r="N69" i="59"/>
  <c r="M69" i="59"/>
  <c r="K69" i="59"/>
  <c r="K67" i="59" s="1"/>
  <c r="J69" i="59"/>
  <c r="J67" i="59" s="1"/>
  <c r="H69" i="59"/>
  <c r="H67" i="59" s="1"/>
  <c r="G69" i="59"/>
  <c r="G67" i="59" s="1"/>
  <c r="E69" i="59"/>
  <c r="E67" i="59" s="1"/>
  <c r="D69" i="59"/>
  <c r="O68" i="59"/>
  <c r="L68" i="59"/>
  <c r="L67" i="59" s="1"/>
  <c r="I68" i="59"/>
  <c r="F68" i="59"/>
  <c r="N67" i="59"/>
  <c r="M67" i="59"/>
  <c r="D67" i="59"/>
  <c r="O66" i="59"/>
  <c r="L66" i="59"/>
  <c r="I66" i="59"/>
  <c r="F66" i="59"/>
  <c r="O65" i="59"/>
  <c r="L65" i="59"/>
  <c r="I65" i="59"/>
  <c r="F65" i="59"/>
  <c r="C65" i="59" s="1"/>
  <c r="O64" i="59"/>
  <c r="L64" i="59"/>
  <c r="I64" i="59"/>
  <c r="F64" i="59"/>
  <c r="O63" i="59"/>
  <c r="L63" i="59"/>
  <c r="I63" i="59"/>
  <c r="F63" i="59"/>
  <c r="O62" i="59"/>
  <c r="L62" i="59"/>
  <c r="I62" i="59"/>
  <c r="F62" i="59"/>
  <c r="O61" i="59"/>
  <c r="L61" i="59"/>
  <c r="I61" i="59"/>
  <c r="F61" i="59"/>
  <c r="O60" i="59"/>
  <c r="L60" i="59"/>
  <c r="I60" i="59"/>
  <c r="F60" i="59"/>
  <c r="O59" i="59"/>
  <c r="L59" i="59"/>
  <c r="I59" i="59"/>
  <c r="F59" i="59"/>
  <c r="N58" i="59"/>
  <c r="M58" i="59"/>
  <c r="K58" i="59"/>
  <c r="J58" i="59"/>
  <c r="H58" i="59"/>
  <c r="G58" i="59"/>
  <c r="E58" i="59"/>
  <c r="D58" i="59"/>
  <c r="O57" i="59"/>
  <c r="L57" i="59"/>
  <c r="I57" i="59"/>
  <c r="F57" i="59"/>
  <c r="O56" i="59"/>
  <c r="L56" i="59"/>
  <c r="L55" i="59" s="1"/>
  <c r="I56" i="59"/>
  <c r="F56" i="59"/>
  <c r="N55" i="59"/>
  <c r="M55" i="59"/>
  <c r="M54" i="59" s="1"/>
  <c r="K55" i="59"/>
  <c r="J55" i="59"/>
  <c r="J54" i="59" s="1"/>
  <c r="H55" i="59"/>
  <c r="H54" i="59" s="1"/>
  <c r="G55" i="59"/>
  <c r="E55" i="59"/>
  <c r="D55" i="59"/>
  <c r="D54" i="59" s="1"/>
  <c r="O47" i="59"/>
  <c r="C47" i="59" s="1"/>
  <c r="O46" i="59"/>
  <c r="C46" i="59" s="1"/>
  <c r="N45" i="59"/>
  <c r="M45" i="59"/>
  <c r="L44" i="59"/>
  <c r="L43" i="59" s="1"/>
  <c r="I44" i="59"/>
  <c r="I43" i="59" s="1"/>
  <c r="F44" i="59"/>
  <c r="F43" i="59" s="1"/>
  <c r="K43" i="59"/>
  <c r="J43" i="59"/>
  <c r="H43" i="59"/>
  <c r="G43" i="59"/>
  <c r="E43" i="59"/>
  <c r="D43" i="59"/>
  <c r="F42" i="59"/>
  <c r="C42" i="59" s="1"/>
  <c r="E41" i="59"/>
  <c r="D41" i="59"/>
  <c r="L40" i="59"/>
  <c r="C40" i="59" s="1"/>
  <c r="L39" i="59"/>
  <c r="C39" i="59" s="1"/>
  <c r="L38" i="59"/>
  <c r="C38" i="59" s="1"/>
  <c r="L37" i="59"/>
  <c r="C37" i="59" s="1"/>
  <c r="K36" i="59"/>
  <c r="J36" i="59"/>
  <c r="L35" i="59"/>
  <c r="C35" i="59" s="1"/>
  <c r="L34" i="59"/>
  <c r="C34" i="59" s="1"/>
  <c r="K33" i="59"/>
  <c r="J33" i="59"/>
  <c r="L32" i="59"/>
  <c r="K31" i="59"/>
  <c r="J31" i="59"/>
  <c r="L30" i="59"/>
  <c r="C30" i="59" s="1"/>
  <c r="L29" i="59"/>
  <c r="C29" i="59" s="1"/>
  <c r="L28" i="59"/>
  <c r="C28" i="59" s="1"/>
  <c r="K27" i="59"/>
  <c r="J27" i="59"/>
  <c r="F25" i="59"/>
  <c r="C25" i="59" s="1"/>
  <c r="I24" i="59"/>
  <c r="F24" i="59"/>
  <c r="O23" i="59"/>
  <c r="L23" i="59"/>
  <c r="I23" i="59"/>
  <c r="F23" i="59"/>
  <c r="O22" i="59"/>
  <c r="O21" i="59" s="1"/>
  <c r="O289" i="59" s="1"/>
  <c r="O288" i="59" s="1"/>
  <c r="L22" i="59"/>
  <c r="L21" i="59" s="1"/>
  <c r="L289" i="59" s="1"/>
  <c r="I22" i="59"/>
  <c r="F22" i="59"/>
  <c r="N21" i="59"/>
  <c r="M21" i="59"/>
  <c r="M289" i="59" s="1"/>
  <c r="M288" i="59" s="1"/>
  <c r="K21" i="59"/>
  <c r="K289" i="59" s="1"/>
  <c r="K288" i="59" s="1"/>
  <c r="J21" i="59"/>
  <c r="H21" i="59"/>
  <c r="H289" i="59" s="1"/>
  <c r="H288" i="59" s="1"/>
  <c r="G21" i="59"/>
  <c r="G289" i="59" s="1"/>
  <c r="F21" i="59"/>
  <c r="E21" i="59"/>
  <c r="E289" i="59" s="1"/>
  <c r="E288" i="59" s="1"/>
  <c r="D21" i="59"/>
  <c r="D289" i="59" s="1"/>
  <c r="G20" i="59"/>
  <c r="E20" i="59"/>
  <c r="C57" i="59" l="1"/>
  <c r="L89" i="59"/>
  <c r="C107" i="59"/>
  <c r="C88" i="59"/>
  <c r="H83" i="59"/>
  <c r="C127" i="59"/>
  <c r="C163" i="59"/>
  <c r="M231" i="59"/>
  <c r="C239" i="59"/>
  <c r="G270" i="59"/>
  <c r="G269" i="59" s="1"/>
  <c r="C111" i="59"/>
  <c r="I89" i="59"/>
  <c r="C267" i="59"/>
  <c r="C155" i="59"/>
  <c r="C215" i="59"/>
  <c r="C223" i="59"/>
  <c r="K270" i="59"/>
  <c r="K269" i="59" s="1"/>
  <c r="C275" i="59"/>
  <c r="J53" i="59"/>
  <c r="C73" i="59"/>
  <c r="C74" i="59"/>
  <c r="E83" i="59"/>
  <c r="C86" i="59"/>
  <c r="C96" i="59"/>
  <c r="C99" i="59"/>
  <c r="C101" i="59"/>
  <c r="C102" i="59"/>
  <c r="C105" i="59"/>
  <c r="O103" i="59"/>
  <c r="C125" i="59"/>
  <c r="C126" i="59"/>
  <c r="C135" i="59"/>
  <c r="C139" i="59"/>
  <c r="O179" i="59"/>
  <c r="C219" i="59"/>
  <c r="C220" i="59"/>
  <c r="K231" i="59"/>
  <c r="C237" i="59"/>
  <c r="J231" i="59"/>
  <c r="H269" i="59"/>
  <c r="H286" i="59" s="1"/>
  <c r="C273" i="59"/>
  <c r="C274" i="59"/>
  <c r="C291" i="59"/>
  <c r="D288" i="59"/>
  <c r="F41" i="59"/>
  <c r="C41" i="59" s="1"/>
  <c r="H53" i="59"/>
  <c r="J76" i="59"/>
  <c r="O76" i="59"/>
  <c r="H76" i="59"/>
  <c r="H75" i="59" s="1"/>
  <c r="N76" i="59"/>
  <c r="C120" i="59"/>
  <c r="E130" i="59"/>
  <c r="C159" i="59"/>
  <c r="C161" i="59"/>
  <c r="C162" i="59"/>
  <c r="E187" i="59"/>
  <c r="J187" i="59"/>
  <c r="O187" i="59"/>
  <c r="M187" i="59"/>
  <c r="C207" i="59"/>
  <c r="C211" i="59"/>
  <c r="C214" i="59"/>
  <c r="N204" i="59"/>
  <c r="C243" i="59"/>
  <c r="C24" i="59"/>
  <c r="K26" i="59"/>
  <c r="K20" i="59" s="1"/>
  <c r="D53" i="59"/>
  <c r="C61" i="59"/>
  <c r="C64" i="59"/>
  <c r="E76" i="59"/>
  <c r="K76" i="59"/>
  <c r="C115" i="59"/>
  <c r="N83" i="59"/>
  <c r="C147" i="59"/>
  <c r="C149" i="59"/>
  <c r="C150" i="59"/>
  <c r="D130" i="59"/>
  <c r="C153" i="59"/>
  <c r="O151" i="59"/>
  <c r="C171" i="59"/>
  <c r="M174" i="59"/>
  <c r="M173" i="59" s="1"/>
  <c r="E174" i="59"/>
  <c r="E173" i="59" s="1"/>
  <c r="D187" i="59"/>
  <c r="C203" i="59"/>
  <c r="I205" i="59"/>
  <c r="E231" i="59"/>
  <c r="C247" i="59"/>
  <c r="F252" i="59"/>
  <c r="C254" i="59"/>
  <c r="O252" i="59"/>
  <c r="O251" i="59" s="1"/>
  <c r="J259" i="59"/>
  <c r="C263" i="59"/>
  <c r="D259" i="59"/>
  <c r="C271" i="59"/>
  <c r="D270" i="59"/>
  <c r="D269" i="59" s="1"/>
  <c r="N270" i="59"/>
  <c r="N269" i="59" s="1"/>
  <c r="C279" i="59"/>
  <c r="H52" i="59"/>
  <c r="C184" i="59"/>
  <c r="I166" i="59"/>
  <c r="I165" i="59" s="1"/>
  <c r="K230" i="59"/>
  <c r="L27" i="59"/>
  <c r="C27" i="59" s="1"/>
  <c r="J26" i="59"/>
  <c r="I55" i="59"/>
  <c r="C63" i="59"/>
  <c r="M83" i="59"/>
  <c r="D83" i="59"/>
  <c r="D75" i="59" s="1"/>
  <c r="D52" i="59" s="1"/>
  <c r="K83" i="59"/>
  <c r="K75" i="59" s="1"/>
  <c r="C110" i="59"/>
  <c r="C118" i="59"/>
  <c r="O116" i="59"/>
  <c r="I122" i="59"/>
  <c r="C133" i="59"/>
  <c r="O131" i="59"/>
  <c r="C140" i="59"/>
  <c r="C158" i="59"/>
  <c r="C186" i="59"/>
  <c r="C189" i="59"/>
  <c r="C190" i="59"/>
  <c r="O196" i="59"/>
  <c r="J204" i="59"/>
  <c r="C217" i="59"/>
  <c r="C218" i="59"/>
  <c r="O216" i="59"/>
  <c r="C224" i="59"/>
  <c r="K204" i="59"/>
  <c r="K195" i="59" s="1"/>
  <c r="E230" i="59"/>
  <c r="O231" i="59"/>
  <c r="O230" i="59" s="1"/>
  <c r="G231" i="59"/>
  <c r="C241" i="59"/>
  <c r="C258" i="59"/>
  <c r="L260" i="59"/>
  <c r="L259" i="59" s="1"/>
  <c r="C266" i="59"/>
  <c r="O264" i="59"/>
  <c r="I270" i="59"/>
  <c r="I269" i="59" s="1"/>
  <c r="L290" i="59"/>
  <c r="L288" i="59" s="1"/>
  <c r="C183" i="59"/>
  <c r="D231" i="59"/>
  <c r="D230" i="59" s="1"/>
  <c r="I290" i="59"/>
  <c r="C23" i="59"/>
  <c r="C44" i="59"/>
  <c r="E54" i="59"/>
  <c r="E53" i="59" s="1"/>
  <c r="O55" i="59"/>
  <c r="N54" i="59"/>
  <c r="N53" i="59" s="1"/>
  <c r="O58" i="59"/>
  <c r="L58" i="59"/>
  <c r="L54" i="59" s="1"/>
  <c r="L53" i="59" s="1"/>
  <c r="C100" i="59"/>
  <c r="C121" i="59"/>
  <c r="C124" i="59"/>
  <c r="J83" i="59"/>
  <c r="K130" i="59"/>
  <c r="C137" i="59"/>
  <c r="C138" i="59"/>
  <c r="O136" i="59"/>
  <c r="C148" i="59"/>
  <c r="C167" i="59"/>
  <c r="C172" i="59"/>
  <c r="O174" i="59"/>
  <c r="O173" i="59" s="1"/>
  <c r="L179" i="59"/>
  <c r="L174" i="59" s="1"/>
  <c r="L173" i="59" s="1"/>
  <c r="C202" i="59"/>
  <c r="E204" i="59"/>
  <c r="E195" i="59" s="1"/>
  <c r="E194" i="59" s="1"/>
  <c r="O205" i="59"/>
  <c r="C212" i="59"/>
  <c r="C222" i="59"/>
  <c r="G204" i="59"/>
  <c r="G195" i="59" s="1"/>
  <c r="I238" i="59"/>
  <c r="C248" i="59"/>
  <c r="L270" i="59"/>
  <c r="L269" i="59" s="1"/>
  <c r="C280" i="59"/>
  <c r="C284" i="59"/>
  <c r="C285" i="59"/>
  <c r="M230" i="59"/>
  <c r="M20" i="59"/>
  <c r="G288" i="59"/>
  <c r="O45" i="59"/>
  <c r="G54" i="59"/>
  <c r="G53" i="59" s="1"/>
  <c r="K54" i="59"/>
  <c r="K53" i="59" s="1"/>
  <c r="C60" i="59"/>
  <c r="F69" i="59"/>
  <c r="C72" i="59"/>
  <c r="O69" i="59"/>
  <c r="O67" i="59" s="1"/>
  <c r="L76" i="59"/>
  <c r="F84" i="59"/>
  <c r="C87" i="59"/>
  <c r="C108" i="59"/>
  <c r="C114" i="59"/>
  <c r="O112" i="59"/>
  <c r="C112" i="59" s="1"/>
  <c r="C123" i="59"/>
  <c r="G130" i="59"/>
  <c r="I136" i="59"/>
  <c r="M130" i="59"/>
  <c r="M75" i="59" s="1"/>
  <c r="C146" i="59"/>
  <c r="O144" i="59"/>
  <c r="C156" i="59"/>
  <c r="C164" i="59"/>
  <c r="C169" i="59"/>
  <c r="C170" i="59"/>
  <c r="D195" i="59"/>
  <c r="H195" i="59"/>
  <c r="M195" i="59"/>
  <c r="M194" i="59" s="1"/>
  <c r="C201" i="59"/>
  <c r="C210" i="59"/>
  <c r="C226" i="59"/>
  <c r="H231" i="59"/>
  <c r="H230" i="59" s="1"/>
  <c r="C244" i="59"/>
  <c r="C261" i="59"/>
  <c r="O260" i="59"/>
  <c r="O259" i="59" s="1"/>
  <c r="F276" i="59"/>
  <c r="C277" i="59"/>
  <c r="C278" i="59"/>
  <c r="O276" i="59"/>
  <c r="I283" i="59"/>
  <c r="C283" i="59" s="1"/>
  <c r="C79" i="59"/>
  <c r="I77" i="59"/>
  <c r="C152" i="59"/>
  <c r="L151" i="59"/>
  <c r="C45" i="59"/>
  <c r="C71" i="59"/>
  <c r="I69" i="59"/>
  <c r="I67" i="59" s="1"/>
  <c r="G83" i="59"/>
  <c r="C91" i="59"/>
  <c r="F89" i="59"/>
  <c r="C106" i="59"/>
  <c r="F103" i="59"/>
  <c r="J289" i="59"/>
  <c r="J288" i="59" s="1"/>
  <c r="J20" i="59"/>
  <c r="C82" i="59"/>
  <c r="F80" i="59"/>
  <c r="C80" i="59" s="1"/>
  <c r="M53" i="59"/>
  <c r="O20" i="59"/>
  <c r="I21" i="59"/>
  <c r="C21" i="59" s="1"/>
  <c r="C22" i="59"/>
  <c r="L33" i="59"/>
  <c r="C33" i="59" s="1"/>
  <c r="C43" i="59"/>
  <c r="F58" i="59"/>
  <c r="I58" i="59"/>
  <c r="I54" i="59" s="1"/>
  <c r="C59" i="59"/>
  <c r="C62" i="59"/>
  <c r="C68" i="59"/>
  <c r="F67" i="59"/>
  <c r="C67" i="59" s="1"/>
  <c r="C134" i="59"/>
  <c r="F131" i="59"/>
  <c r="N289" i="59"/>
  <c r="N288" i="59" s="1"/>
  <c r="N20" i="59"/>
  <c r="I179" i="59"/>
  <c r="I174" i="59" s="1"/>
  <c r="I173" i="59" s="1"/>
  <c r="C188" i="59"/>
  <c r="F289" i="59"/>
  <c r="F20" i="59"/>
  <c r="C32" i="59"/>
  <c r="L31" i="59"/>
  <c r="C31" i="59" s="1"/>
  <c r="L36" i="59"/>
  <c r="C36" i="59" s="1"/>
  <c r="C56" i="59"/>
  <c r="F55" i="59"/>
  <c r="O54" i="59"/>
  <c r="O53" i="59" s="1"/>
  <c r="C66" i="59"/>
  <c r="I84" i="59"/>
  <c r="O84" i="59"/>
  <c r="C168" i="59"/>
  <c r="L166" i="59"/>
  <c r="L165" i="59" s="1"/>
  <c r="C298" i="59"/>
  <c r="D20" i="59"/>
  <c r="H20" i="59"/>
  <c r="C70" i="59"/>
  <c r="C78" i="59"/>
  <c r="C93" i="59"/>
  <c r="C94" i="59"/>
  <c r="C97" i="59"/>
  <c r="C98" i="59"/>
  <c r="F95" i="59"/>
  <c r="C95" i="59" s="1"/>
  <c r="I103" i="59"/>
  <c r="C109" i="59"/>
  <c r="C117" i="59"/>
  <c r="C142" i="59"/>
  <c r="F141" i="59"/>
  <c r="C141" i="59" s="1"/>
  <c r="L144" i="59"/>
  <c r="O165" i="59"/>
  <c r="K174" i="59"/>
  <c r="K173" i="59" s="1"/>
  <c r="C177" i="59"/>
  <c r="C178" i="59"/>
  <c r="F175" i="59"/>
  <c r="C200" i="59"/>
  <c r="L198" i="59"/>
  <c r="C198" i="59" s="1"/>
  <c r="C228" i="59"/>
  <c r="L227" i="59"/>
  <c r="C227" i="59" s="1"/>
  <c r="G230" i="59"/>
  <c r="C85" i="59"/>
  <c r="O89" i="59"/>
  <c r="C104" i="59"/>
  <c r="L103" i="59"/>
  <c r="N130" i="59"/>
  <c r="N75" i="59" s="1"/>
  <c r="C132" i="59"/>
  <c r="L131" i="59"/>
  <c r="C154" i="59"/>
  <c r="F151" i="59"/>
  <c r="C160" i="59"/>
  <c r="F165" i="59"/>
  <c r="G174" i="59"/>
  <c r="G173" i="59" s="1"/>
  <c r="C81" i="59"/>
  <c r="C90" i="59"/>
  <c r="C113" i="59"/>
  <c r="L116" i="59"/>
  <c r="C116" i="59" s="1"/>
  <c r="O122" i="59"/>
  <c r="C128" i="59"/>
  <c r="C129" i="59"/>
  <c r="J130" i="59"/>
  <c r="J75" i="59" s="1"/>
  <c r="F136" i="59"/>
  <c r="C145" i="59"/>
  <c r="I151" i="59"/>
  <c r="C157" i="59"/>
  <c r="C181" i="59"/>
  <c r="C182" i="59"/>
  <c r="F179" i="59"/>
  <c r="L205" i="59"/>
  <c r="C208" i="59"/>
  <c r="C240" i="59"/>
  <c r="L238" i="59"/>
  <c r="C262" i="59"/>
  <c r="F260" i="59"/>
  <c r="C176" i="59"/>
  <c r="C180" i="59"/>
  <c r="C185" i="59"/>
  <c r="I187" i="59"/>
  <c r="N195" i="59"/>
  <c r="C206" i="59"/>
  <c r="F205" i="59"/>
  <c r="C232" i="59"/>
  <c r="C234" i="59"/>
  <c r="F233" i="59"/>
  <c r="C250" i="59"/>
  <c r="F246" i="59"/>
  <c r="L252" i="59"/>
  <c r="L251" i="59" s="1"/>
  <c r="C256" i="59"/>
  <c r="L264" i="59"/>
  <c r="C264" i="59" s="1"/>
  <c r="C268" i="59"/>
  <c r="J270" i="59"/>
  <c r="J269" i="59" s="1"/>
  <c r="C282" i="59"/>
  <c r="F281" i="59"/>
  <c r="C281" i="59" s="1"/>
  <c r="N187" i="59"/>
  <c r="L187" i="59"/>
  <c r="F191" i="59"/>
  <c r="C191" i="59" s="1"/>
  <c r="C192" i="59"/>
  <c r="C193" i="59"/>
  <c r="G194" i="59"/>
  <c r="C209" i="59"/>
  <c r="F216" i="59"/>
  <c r="I216" i="59"/>
  <c r="I204" i="59" s="1"/>
  <c r="C221" i="59"/>
  <c r="C229" i="59"/>
  <c r="C236" i="59"/>
  <c r="L235" i="59"/>
  <c r="C235" i="59" s="1"/>
  <c r="C242" i="59"/>
  <c r="F238" i="59"/>
  <c r="C238" i="59" s="1"/>
  <c r="C249" i="59"/>
  <c r="I246" i="59"/>
  <c r="C265" i="59"/>
  <c r="C272" i="59"/>
  <c r="J195" i="59"/>
  <c r="I196" i="59"/>
  <c r="C197" i="59"/>
  <c r="C213" i="59"/>
  <c r="L216" i="59"/>
  <c r="C225" i="59"/>
  <c r="J230" i="59"/>
  <c r="C245" i="59"/>
  <c r="F251" i="59"/>
  <c r="I252" i="59"/>
  <c r="I251" i="59" s="1"/>
  <c r="C253" i="59"/>
  <c r="C257" i="59"/>
  <c r="N259" i="59"/>
  <c r="N230" i="59" s="1"/>
  <c r="O270" i="59"/>
  <c r="O269" i="59" s="1"/>
  <c r="C292" i="59"/>
  <c r="C293" i="59"/>
  <c r="C294" i="59"/>
  <c r="F290" i="59"/>
  <c r="E41" i="58"/>
  <c r="L83" i="59" l="1"/>
  <c r="O204" i="59"/>
  <c r="C122" i="59"/>
  <c r="K194" i="59"/>
  <c r="D286" i="59"/>
  <c r="E75" i="59"/>
  <c r="E52" i="59" s="1"/>
  <c r="E51" i="59" s="1"/>
  <c r="I231" i="59"/>
  <c r="I230" i="59" s="1"/>
  <c r="C136" i="59"/>
  <c r="C165" i="59"/>
  <c r="F288" i="59"/>
  <c r="G75" i="59"/>
  <c r="G52" i="59" s="1"/>
  <c r="G51" i="59" s="1"/>
  <c r="C276" i="59"/>
  <c r="M286" i="59"/>
  <c r="N286" i="59"/>
  <c r="O130" i="59"/>
  <c r="M52" i="59"/>
  <c r="M51" i="59" s="1"/>
  <c r="E286" i="59"/>
  <c r="K286" i="59"/>
  <c r="C252" i="59"/>
  <c r="L196" i="59"/>
  <c r="C196" i="59" s="1"/>
  <c r="I53" i="59"/>
  <c r="F83" i="59"/>
  <c r="C290" i="59"/>
  <c r="C251" i="59"/>
  <c r="F270" i="59"/>
  <c r="C179" i="59"/>
  <c r="I130" i="59"/>
  <c r="C144" i="59"/>
  <c r="F76" i="59"/>
  <c r="H194" i="59"/>
  <c r="H51" i="59" s="1"/>
  <c r="N52" i="59"/>
  <c r="K52" i="59"/>
  <c r="O83" i="59"/>
  <c r="O75" i="59" s="1"/>
  <c r="O52" i="59" s="1"/>
  <c r="C69" i="59"/>
  <c r="D194" i="59"/>
  <c r="D51" i="59" s="1"/>
  <c r="O195" i="59"/>
  <c r="O194" i="59" s="1"/>
  <c r="J286" i="59"/>
  <c r="J52" i="59"/>
  <c r="F231" i="59"/>
  <c r="C233" i="59"/>
  <c r="C205" i="59"/>
  <c r="F204" i="59"/>
  <c r="C166" i="59"/>
  <c r="L130" i="59"/>
  <c r="L75" i="59" s="1"/>
  <c r="L52" i="59" s="1"/>
  <c r="C58" i="59"/>
  <c r="L26" i="59"/>
  <c r="C103" i="59"/>
  <c r="I195" i="59"/>
  <c r="F187" i="59"/>
  <c r="C187" i="59" s="1"/>
  <c r="C84" i="59"/>
  <c r="F259" i="59"/>
  <c r="C259" i="59" s="1"/>
  <c r="C260" i="59"/>
  <c r="J194" i="59"/>
  <c r="C270" i="59"/>
  <c r="F269" i="59"/>
  <c r="C216" i="59"/>
  <c r="C246" i="59"/>
  <c r="L231" i="59"/>
  <c r="L230" i="59" s="1"/>
  <c r="N194" i="59"/>
  <c r="N51" i="59" s="1"/>
  <c r="L204" i="59"/>
  <c r="C151" i="59"/>
  <c r="F174" i="59"/>
  <c r="C175" i="59"/>
  <c r="I83" i="59"/>
  <c r="C55" i="59"/>
  <c r="F54" i="59"/>
  <c r="F130" i="59"/>
  <c r="C131" i="59"/>
  <c r="I289" i="59"/>
  <c r="I288" i="59" s="1"/>
  <c r="C288" i="59" s="1"/>
  <c r="I20" i="59"/>
  <c r="C89" i="59"/>
  <c r="I76" i="59"/>
  <c r="C77" i="59"/>
  <c r="G129" i="58"/>
  <c r="G128" i="58"/>
  <c r="F127" i="58"/>
  <c r="E127" i="58"/>
  <c r="G121" i="58"/>
  <c r="G120" i="58"/>
  <c r="G118" i="58" s="1"/>
  <c r="G119" i="58"/>
  <c r="E119" i="58"/>
  <c r="F118" i="58"/>
  <c r="E118" i="58"/>
  <c r="G112" i="58"/>
  <c r="G111" i="58"/>
  <c r="G110" i="58"/>
  <c r="G109" i="58"/>
  <c r="G108" i="58"/>
  <c r="G107" i="58"/>
  <c r="G106" i="58"/>
  <c r="G105" i="58"/>
  <c r="G104" i="58"/>
  <c r="G103" i="58"/>
  <c r="G102" i="58"/>
  <c r="G101" i="58"/>
  <c r="G100" i="58"/>
  <c r="G99" i="58"/>
  <c r="G98" i="58"/>
  <c r="F97" i="58"/>
  <c r="E97" i="58"/>
  <c r="G91" i="58"/>
  <c r="G90" i="58"/>
  <c r="G89" i="58"/>
  <c r="G88" i="58"/>
  <c r="G87" i="58"/>
  <c r="G86" i="58"/>
  <c r="G85" i="58"/>
  <c r="E84" i="58"/>
  <c r="G84" i="58" s="1"/>
  <c r="G83" i="58"/>
  <c r="G82" i="58"/>
  <c r="F81" i="58"/>
  <c r="G75" i="58"/>
  <c r="G74" i="58" s="1"/>
  <c r="F74" i="58"/>
  <c r="E74" i="58"/>
  <c r="G68" i="58"/>
  <c r="G67" i="58" s="1"/>
  <c r="F67" i="58"/>
  <c r="E67" i="58"/>
  <c r="G61" i="58"/>
  <c r="G60" i="58" s="1"/>
  <c r="F60" i="58"/>
  <c r="E60" i="58"/>
  <c r="E54" i="58"/>
  <c r="G54" i="58" s="1"/>
  <c r="G53" i="58"/>
  <c r="G52" i="58"/>
  <c r="G51" i="58"/>
  <c r="G50" i="58"/>
  <c r="E50" i="58"/>
  <c r="G49" i="58"/>
  <c r="G48" i="58"/>
  <c r="F47" i="58"/>
  <c r="G41" i="58"/>
  <c r="G40" i="58"/>
  <c r="G39" i="58"/>
  <c r="G38" i="58"/>
  <c r="G37" i="58"/>
  <c r="G36" i="58"/>
  <c r="G35" i="58"/>
  <c r="G34" i="58"/>
  <c r="G33" i="58"/>
  <c r="G32" i="58"/>
  <c r="G31" i="58"/>
  <c r="G30" i="58"/>
  <c r="G29" i="58"/>
  <c r="G28" i="58"/>
  <c r="F28" i="58"/>
  <c r="E28" i="58"/>
  <c r="G22" i="58"/>
  <c r="G21" i="58"/>
  <c r="F21" i="58"/>
  <c r="E21" i="58"/>
  <c r="G15" i="58"/>
  <c r="G14" i="58"/>
  <c r="F13" i="58"/>
  <c r="G13" i="58" s="1"/>
  <c r="E12" i="58"/>
  <c r="G97" i="58" l="1"/>
  <c r="K51" i="59"/>
  <c r="K287" i="59" s="1"/>
  <c r="F12" i="58"/>
  <c r="G81" i="58"/>
  <c r="G286" i="59"/>
  <c r="I194" i="59"/>
  <c r="C83" i="59"/>
  <c r="M50" i="59"/>
  <c r="M287" i="59"/>
  <c r="D287" i="59"/>
  <c r="D50" i="59"/>
  <c r="O51" i="59"/>
  <c r="O50" i="59" s="1"/>
  <c r="L195" i="59"/>
  <c r="L194" i="59" s="1"/>
  <c r="K50" i="59"/>
  <c r="L51" i="59"/>
  <c r="L50" i="59" s="1"/>
  <c r="O286" i="59"/>
  <c r="H287" i="59"/>
  <c r="H50" i="59"/>
  <c r="C130" i="59"/>
  <c r="N50" i="59"/>
  <c r="N287" i="59"/>
  <c r="E287" i="59"/>
  <c r="E50" i="59"/>
  <c r="F53" i="59"/>
  <c r="C54" i="59"/>
  <c r="C174" i="59"/>
  <c r="F173" i="59"/>
  <c r="C173" i="59" s="1"/>
  <c r="C289" i="59"/>
  <c r="C269" i="59"/>
  <c r="I75" i="59"/>
  <c r="I52" i="59" s="1"/>
  <c r="I51" i="59" s="1"/>
  <c r="F75" i="59"/>
  <c r="C26" i="59"/>
  <c r="L20" i="59"/>
  <c r="C20" i="59" s="1"/>
  <c r="F230" i="59"/>
  <c r="C230" i="59" s="1"/>
  <c r="C231" i="59"/>
  <c r="G287" i="59"/>
  <c r="G50" i="59"/>
  <c r="J51" i="59"/>
  <c r="O287" i="59"/>
  <c r="C76" i="59"/>
  <c r="C204" i="59"/>
  <c r="F195" i="59"/>
  <c r="G12" i="58"/>
  <c r="E81" i="58"/>
  <c r="G127" i="58"/>
  <c r="G47" i="58"/>
  <c r="E47" i="58"/>
  <c r="L287" i="59" l="1"/>
  <c r="L286" i="59"/>
  <c r="F52" i="59"/>
  <c r="C53" i="59"/>
  <c r="F194" i="59"/>
  <c r="C194" i="59" s="1"/>
  <c r="C195" i="59"/>
  <c r="J50" i="59"/>
  <c r="J287" i="59"/>
  <c r="C75" i="59"/>
  <c r="I287" i="59"/>
  <c r="I50" i="59"/>
  <c r="I286" i="59"/>
  <c r="F286" i="59"/>
  <c r="O298" i="57"/>
  <c r="L298" i="57"/>
  <c r="I298" i="57"/>
  <c r="F298" i="57"/>
  <c r="O297" i="57"/>
  <c r="L297" i="57"/>
  <c r="I297" i="57"/>
  <c r="F297" i="57"/>
  <c r="O296" i="57"/>
  <c r="L296" i="57"/>
  <c r="I296" i="57"/>
  <c r="F296" i="57"/>
  <c r="O295" i="57"/>
  <c r="L295" i="57"/>
  <c r="I295" i="57"/>
  <c r="F295" i="57"/>
  <c r="O294" i="57"/>
  <c r="L294" i="57"/>
  <c r="I294" i="57"/>
  <c r="F294" i="57"/>
  <c r="O293" i="57"/>
  <c r="L293" i="57"/>
  <c r="I293" i="57"/>
  <c r="F293" i="57"/>
  <c r="O292" i="57"/>
  <c r="L292" i="57"/>
  <c r="I292" i="57"/>
  <c r="F292" i="57"/>
  <c r="O291" i="57"/>
  <c r="O290" i="57" s="1"/>
  <c r="L291" i="57"/>
  <c r="I291" i="57"/>
  <c r="I290" i="57" s="1"/>
  <c r="F291" i="57"/>
  <c r="N290" i="57"/>
  <c r="M290" i="57"/>
  <c r="K290" i="57"/>
  <c r="J290" i="57"/>
  <c r="H290" i="57"/>
  <c r="G290" i="57"/>
  <c r="E290" i="57"/>
  <c r="D290" i="57"/>
  <c r="O285" i="57"/>
  <c r="L285" i="57"/>
  <c r="I285" i="57"/>
  <c r="F285" i="57"/>
  <c r="O284" i="57"/>
  <c r="L284" i="57"/>
  <c r="L283" i="57" s="1"/>
  <c r="I284" i="57"/>
  <c r="F284" i="57"/>
  <c r="F283" i="57" s="1"/>
  <c r="O283" i="57"/>
  <c r="N283" i="57"/>
  <c r="M283" i="57"/>
  <c r="K283" i="57"/>
  <c r="J283" i="57"/>
  <c r="H283" i="57"/>
  <c r="G283" i="57"/>
  <c r="E283" i="57"/>
  <c r="D283" i="57"/>
  <c r="O282" i="57"/>
  <c r="O281" i="57" s="1"/>
  <c r="L282" i="57"/>
  <c r="L281" i="57" s="1"/>
  <c r="I282" i="57"/>
  <c r="I281" i="57" s="1"/>
  <c r="F282" i="57"/>
  <c r="N281" i="57"/>
  <c r="M281" i="57"/>
  <c r="K281" i="57"/>
  <c r="J281" i="57"/>
  <c r="H281" i="57"/>
  <c r="G281" i="57"/>
  <c r="E281" i="57"/>
  <c r="D281" i="57"/>
  <c r="O280" i="57"/>
  <c r="L280" i="57"/>
  <c r="I280" i="57"/>
  <c r="F280" i="57"/>
  <c r="O279" i="57"/>
  <c r="L279" i="57"/>
  <c r="I279" i="57"/>
  <c r="F279" i="57"/>
  <c r="O278" i="57"/>
  <c r="L278" i="57"/>
  <c r="I278" i="57"/>
  <c r="F278" i="57"/>
  <c r="O277" i="57"/>
  <c r="O276" i="57" s="1"/>
  <c r="L277" i="57"/>
  <c r="L276" i="57" s="1"/>
  <c r="I277" i="57"/>
  <c r="F277" i="57"/>
  <c r="N276" i="57"/>
  <c r="M276" i="57"/>
  <c r="K276" i="57"/>
  <c r="J276" i="57"/>
  <c r="H276" i="57"/>
  <c r="G276" i="57"/>
  <c r="F276" i="57"/>
  <c r="E276" i="57"/>
  <c r="D276" i="57"/>
  <c r="O275" i="57"/>
  <c r="L275" i="57"/>
  <c r="I275" i="57"/>
  <c r="F275" i="57"/>
  <c r="O274" i="57"/>
  <c r="L274" i="57"/>
  <c r="I274" i="57"/>
  <c r="F274" i="57"/>
  <c r="O273" i="57"/>
  <c r="O272" i="57" s="1"/>
  <c r="L273" i="57"/>
  <c r="L272" i="57" s="1"/>
  <c r="I273" i="57"/>
  <c r="F273" i="57"/>
  <c r="F272" i="57" s="1"/>
  <c r="N272" i="57"/>
  <c r="M272" i="57"/>
  <c r="K272" i="57"/>
  <c r="J272" i="57"/>
  <c r="H272" i="57"/>
  <c r="G272" i="57"/>
  <c r="E272" i="57"/>
  <c r="D272" i="57"/>
  <c r="O271" i="57"/>
  <c r="L271" i="57"/>
  <c r="I271" i="57"/>
  <c r="F271" i="57"/>
  <c r="O268" i="57"/>
  <c r="L268" i="57"/>
  <c r="I268" i="57"/>
  <c r="F268" i="57"/>
  <c r="O267" i="57"/>
  <c r="L267" i="57"/>
  <c r="I267" i="57"/>
  <c r="F267" i="57"/>
  <c r="O266" i="57"/>
  <c r="L266" i="57"/>
  <c r="I266" i="57"/>
  <c r="F266" i="57"/>
  <c r="O265" i="57"/>
  <c r="L265" i="57"/>
  <c r="I265" i="57"/>
  <c r="F265" i="57"/>
  <c r="N264" i="57"/>
  <c r="M264" i="57"/>
  <c r="K264" i="57"/>
  <c r="J264" i="57"/>
  <c r="H264" i="57"/>
  <c r="G264" i="57"/>
  <c r="E264" i="57"/>
  <c r="D264" i="57"/>
  <c r="O263" i="57"/>
  <c r="L263" i="57"/>
  <c r="I263" i="57"/>
  <c r="F263" i="57"/>
  <c r="O262" i="57"/>
  <c r="L262" i="57"/>
  <c r="I262" i="57"/>
  <c r="F262" i="57"/>
  <c r="O261" i="57"/>
  <c r="L261" i="57"/>
  <c r="I261" i="57"/>
  <c r="F261" i="57"/>
  <c r="F260" i="57" s="1"/>
  <c r="N260" i="57"/>
  <c r="M260" i="57"/>
  <c r="K260" i="57"/>
  <c r="J260" i="57"/>
  <c r="H260" i="57"/>
  <c r="G260" i="57"/>
  <c r="G259" i="57" s="1"/>
  <c r="E260" i="57"/>
  <c r="E259" i="57" s="1"/>
  <c r="D260" i="57"/>
  <c r="K259" i="57"/>
  <c r="O258" i="57"/>
  <c r="L258" i="57"/>
  <c r="I258" i="57"/>
  <c r="F258" i="57"/>
  <c r="O257" i="57"/>
  <c r="L257" i="57"/>
  <c r="I257" i="57"/>
  <c r="F257" i="57"/>
  <c r="O256" i="57"/>
  <c r="L256" i="57"/>
  <c r="I256" i="57"/>
  <c r="F256" i="57"/>
  <c r="O255" i="57"/>
  <c r="L255" i="57"/>
  <c r="I255" i="57"/>
  <c r="F255" i="57"/>
  <c r="O254" i="57"/>
  <c r="L254" i="57"/>
  <c r="I254" i="57"/>
  <c r="F254" i="57"/>
  <c r="O253" i="57"/>
  <c r="O252" i="57" s="1"/>
  <c r="O251" i="57" s="1"/>
  <c r="L253" i="57"/>
  <c r="I253" i="57"/>
  <c r="F253" i="57"/>
  <c r="F252" i="57" s="1"/>
  <c r="N252" i="57"/>
  <c r="N251" i="57" s="1"/>
  <c r="M252" i="57"/>
  <c r="K252" i="57"/>
  <c r="J252" i="57"/>
  <c r="J251" i="57" s="1"/>
  <c r="H252" i="57"/>
  <c r="H251" i="57" s="1"/>
  <c r="G252" i="57"/>
  <c r="G251" i="57" s="1"/>
  <c r="E252" i="57"/>
  <c r="D252" i="57"/>
  <c r="D251" i="57" s="1"/>
  <c r="M251" i="57"/>
  <c r="K251" i="57"/>
  <c r="E251" i="57"/>
  <c r="O250" i="57"/>
  <c r="L250" i="57"/>
  <c r="I250" i="57"/>
  <c r="F250" i="57"/>
  <c r="O249" i="57"/>
  <c r="L249" i="57"/>
  <c r="I249" i="57"/>
  <c r="F249" i="57"/>
  <c r="O248" i="57"/>
  <c r="L248" i="57"/>
  <c r="I248" i="57"/>
  <c r="F248" i="57"/>
  <c r="O247" i="57"/>
  <c r="O246" i="57" s="1"/>
  <c r="L247" i="57"/>
  <c r="I247" i="57"/>
  <c r="I246" i="57" s="1"/>
  <c r="F247" i="57"/>
  <c r="N246" i="57"/>
  <c r="M246" i="57"/>
  <c r="K246" i="57"/>
  <c r="J246" i="57"/>
  <c r="H246" i="57"/>
  <c r="G246" i="57"/>
  <c r="E246" i="57"/>
  <c r="D246" i="57"/>
  <c r="O245" i="57"/>
  <c r="L245" i="57"/>
  <c r="I245" i="57"/>
  <c r="F245" i="57"/>
  <c r="O244" i="57"/>
  <c r="L244" i="57"/>
  <c r="I244" i="57"/>
  <c r="F244" i="57"/>
  <c r="O243" i="57"/>
  <c r="L243" i="57"/>
  <c r="I243" i="57"/>
  <c r="F243" i="57"/>
  <c r="O242" i="57"/>
  <c r="L242" i="57"/>
  <c r="I242" i="57"/>
  <c r="F242" i="57"/>
  <c r="O241" i="57"/>
  <c r="L241" i="57"/>
  <c r="I241" i="57"/>
  <c r="F241" i="57"/>
  <c r="O240" i="57"/>
  <c r="L240" i="57"/>
  <c r="I240" i="57"/>
  <c r="F240" i="57"/>
  <c r="O239" i="57"/>
  <c r="O238" i="57" s="1"/>
  <c r="L239" i="57"/>
  <c r="L238" i="57" s="1"/>
  <c r="I239" i="57"/>
  <c r="F239" i="57"/>
  <c r="N238" i="57"/>
  <c r="M238" i="57"/>
  <c r="K238" i="57"/>
  <c r="J238" i="57"/>
  <c r="H238" i="57"/>
  <c r="G238" i="57"/>
  <c r="E238" i="57"/>
  <c r="D238" i="57"/>
  <c r="O237" i="57"/>
  <c r="L237" i="57"/>
  <c r="I237" i="57"/>
  <c r="F237" i="57"/>
  <c r="O236" i="57"/>
  <c r="L236" i="57"/>
  <c r="I236" i="57"/>
  <c r="F236" i="57"/>
  <c r="O235" i="57"/>
  <c r="N235" i="57"/>
  <c r="M235" i="57"/>
  <c r="K235" i="57"/>
  <c r="J235" i="57"/>
  <c r="H235" i="57"/>
  <c r="G235" i="57"/>
  <c r="F235" i="57"/>
  <c r="E235" i="57"/>
  <c r="D235" i="57"/>
  <c r="O234" i="57"/>
  <c r="L234" i="57"/>
  <c r="L233" i="57" s="1"/>
  <c r="I234" i="57"/>
  <c r="I233" i="57" s="1"/>
  <c r="F234" i="57"/>
  <c r="O233" i="57"/>
  <c r="N233" i="57"/>
  <c r="M233" i="57"/>
  <c r="K233" i="57"/>
  <c r="J233" i="57"/>
  <c r="H233" i="57"/>
  <c r="G233" i="57"/>
  <c r="E233" i="57"/>
  <c r="D233" i="57"/>
  <c r="O232" i="57"/>
  <c r="L232" i="57"/>
  <c r="I232" i="57"/>
  <c r="F232" i="57"/>
  <c r="O229" i="57"/>
  <c r="L229" i="57"/>
  <c r="I229" i="57"/>
  <c r="F229" i="57"/>
  <c r="O228" i="57"/>
  <c r="L228" i="57"/>
  <c r="L227" i="57" s="1"/>
  <c r="I228" i="57"/>
  <c r="I227" i="57" s="1"/>
  <c r="F228" i="57"/>
  <c r="F227" i="57" s="1"/>
  <c r="O227" i="57"/>
  <c r="N227" i="57"/>
  <c r="M227" i="57"/>
  <c r="K227" i="57"/>
  <c r="J227" i="57"/>
  <c r="H227" i="57"/>
  <c r="G227" i="57"/>
  <c r="E227" i="57"/>
  <c r="D227" i="57"/>
  <c r="O226" i="57"/>
  <c r="L226" i="57"/>
  <c r="I226" i="57"/>
  <c r="F226" i="57"/>
  <c r="O225" i="57"/>
  <c r="L225" i="57"/>
  <c r="I225" i="57"/>
  <c r="F225" i="57"/>
  <c r="O224" i="57"/>
  <c r="L224" i="57"/>
  <c r="I224" i="57"/>
  <c r="F224" i="57"/>
  <c r="O223" i="57"/>
  <c r="L223" i="57"/>
  <c r="I223" i="57"/>
  <c r="F223" i="57"/>
  <c r="O222" i="57"/>
  <c r="L222" i="57"/>
  <c r="I222" i="57"/>
  <c r="F222" i="57"/>
  <c r="O221" i="57"/>
  <c r="L221" i="57"/>
  <c r="I221" i="57"/>
  <c r="F221" i="57"/>
  <c r="O220" i="57"/>
  <c r="L220" i="57"/>
  <c r="I220" i="57"/>
  <c r="F220" i="57"/>
  <c r="O219" i="57"/>
  <c r="L219" i="57"/>
  <c r="I219" i="57"/>
  <c r="F219" i="57"/>
  <c r="O218" i="57"/>
  <c r="L218" i="57"/>
  <c r="I218" i="57"/>
  <c r="F218" i="57"/>
  <c r="O217" i="57"/>
  <c r="L217" i="57"/>
  <c r="I217" i="57"/>
  <c r="F217" i="57"/>
  <c r="N216" i="57"/>
  <c r="M216" i="57"/>
  <c r="K216" i="57"/>
  <c r="J216" i="57"/>
  <c r="H216" i="57"/>
  <c r="G216" i="57"/>
  <c r="E216" i="57"/>
  <c r="D216" i="57"/>
  <c r="O215" i="57"/>
  <c r="L215" i="57"/>
  <c r="I215" i="57"/>
  <c r="F215" i="57"/>
  <c r="O214" i="57"/>
  <c r="L214" i="57"/>
  <c r="I214" i="57"/>
  <c r="F214" i="57"/>
  <c r="O213" i="57"/>
  <c r="L213" i="57"/>
  <c r="I213" i="57"/>
  <c r="F213" i="57"/>
  <c r="O212" i="57"/>
  <c r="L212" i="57"/>
  <c r="I212" i="57"/>
  <c r="F212" i="57"/>
  <c r="O211" i="57"/>
  <c r="L211" i="57"/>
  <c r="I211" i="57"/>
  <c r="F211" i="57"/>
  <c r="O210" i="57"/>
  <c r="L210" i="57"/>
  <c r="I210" i="57"/>
  <c r="F210" i="57"/>
  <c r="O209" i="57"/>
  <c r="L209" i="57"/>
  <c r="I209" i="57"/>
  <c r="F209" i="57"/>
  <c r="O208" i="57"/>
  <c r="L208" i="57"/>
  <c r="I208" i="57"/>
  <c r="F208" i="57"/>
  <c r="O207" i="57"/>
  <c r="L207" i="57"/>
  <c r="I207" i="57"/>
  <c r="F207" i="57"/>
  <c r="O206" i="57"/>
  <c r="L206" i="57"/>
  <c r="I206" i="57"/>
  <c r="F206" i="57"/>
  <c r="N205" i="57"/>
  <c r="M205" i="57"/>
  <c r="K205" i="57"/>
  <c r="J205" i="57"/>
  <c r="H205" i="57"/>
  <c r="G205" i="57"/>
  <c r="E205" i="57"/>
  <c r="D205" i="57"/>
  <c r="D204" i="57" s="1"/>
  <c r="O203" i="57"/>
  <c r="L203" i="57"/>
  <c r="I203" i="57"/>
  <c r="F203" i="57"/>
  <c r="O202" i="57"/>
  <c r="L202" i="57"/>
  <c r="I202" i="57"/>
  <c r="F202" i="57"/>
  <c r="O201" i="57"/>
  <c r="L201" i="57"/>
  <c r="I201" i="57"/>
  <c r="F201" i="57"/>
  <c r="O200" i="57"/>
  <c r="L200" i="57"/>
  <c r="I200" i="57"/>
  <c r="F200" i="57"/>
  <c r="O199" i="57"/>
  <c r="O198" i="57" s="1"/>
  <c r="L199" i="57"/>
  <c r="I199" i="57"/>
  <c r="I198" i="57" s="1"/>
  <c r="F199" i="57"/>
  <c r="F198" i="57" s="1"/>
  <c r="N198" i="57"/>
  <c r="N196" i="57" s="1"/>
  <c r="M198" i="57"/>
  <c r="K198" i="57"/>
  <c r="K196" i="57" s="1"/>
  <c r="J198" i="57"/>
  <c r="J196" i="57" s="1"/>
  <c r="H198" i="57"/>
  <c r="H196" i="57" s="1"/>
  <c r="G198" i="57"/>
  <c r="E198" i="57"/>
  <c r="D198" i="57"/>
  <c r="D196" i="57" s="1"/>
  <c r="O197" i="57"/>
  <c r="L197" i="57"/>
  <c r="I197" i="57"/>
  <c r="F197" i="57"/>
  <c r="M196" i="57"/>
  <c r="G196" i="57"/>
  <c r="E196" i="57"/>
  <c r="O193" i="57"/>
  <c r="O192" i="57" s="1"/>
  <c r="O191" i="57" s="1"/>
  <c r="L193" i="57"/>
  <c r="L192" i="57" s="1"/>
  <c r="L191" i="57" s="1"/>
  <c r="I193" i="57"/>
  <c r="F193" i="57"/>
  <c r="F192" i="57" s="1"/>
  <c r="N192" i="57"/>
  <c r="N191" i="57" s="1"/>
  <c r="M192" i="57"/>
  <c r="M191" i="57" s="1"/>
  <c r="K192" i="57"/>
  <c r="J192" i="57"/>
  <c r="J191" i="57" s="1"/>
  <c r="H192" i="57"/>
  <c r="H191" i="57" s="1"/>
  <c r="G192" i="57"/>
  <c r="G191" i="57" s="1"/>
  <c r="E192" i="57"/>
  <c r="E191" i="57" s="1"/>
  <c r="D192" i="57"/>
  <c r="D191" i="57" s="1"/>
  <c r="K191" i="57"/>
  <c r="O190" i="57"/>
  <c r="L190" i="57"/>
  <c r="I190" i="57"/>
  <c r="F190" i="57"/>
  <c r="O189" i="57"/>
  <c r="O188" i="57" s="1"/>
  <c r="L189" i="57"/>
  <c r="L188" i="57" s="1"/>
  <c r="I189" i="57"/>
  <c r="F189" i="57"/>
  <c r="N188" i="57"/>
  <c r="M188" i="57"/>
  <c r="K188" i="57"/>
  <c r="J188" i="57"/>
  <c r="H188" i="57"/>
  <c r="G188" i="57"/>
  <c r="F188" i="57"/>
  <c r="E188" i="57"/>
  <c r="D188" i="57"/>
  <c r="O186" i="57"/>
  <c r="L186" i="57"/>
  <c r="I186" i="57"/>
  <c r="F186" i="57"/>
  <c r="O185" i="57"/>
  <c r="L185" i="57"/>
  <c r="L184" i="57" s="1"/>
  <c r="I185" i="57"/>
  <c r="F185" i="57"/>
  <c r="N184" i="57"/>
  <c r="M184" i="57"/>
  <c r="K184" i="57"/>
  <c r="J184" i="57"/>
  <c r="H184" i="57"/>
  <c r="G184" i="57"/>
  <c r="E184" i="57"/>
  <c r="D184" i="57"/>
  <c r="O183" i="57"/>
  <c r="L183" i="57"/>
  <c r="I183" i="57"/>
  <c r="F183" i="57"/>
  <c r="O182" i="57"/>
  <c r="L182" i="57"/>
  <c r="I182" i="57"/>
  <c r="F182" i="57"/>
  <c r="O181" i="57"/>
  <c r="L181" i="57"/>
  <c r="I181" i="57"/>
  <c r="F181" i="57"/>
  <c r="O180" i="57"/>
  <c r="L180" i="57"/>
  <c r="I180" i="57"/>
  <c r="F180" i="57"/>
  <c r="N179" i="57"/>
  <c r="M179" i="57"/>
  <c r="K179" i="57"/>
  <c r="J179" i="57"/>
  <c r="H179" i="57"/>
  <c r="G179" i="57"/>
  <c r="E179" i="57"/>
  <c r="D179" i="57"/>
  <c r="O178" i="57"/>
  <c r="L178" i="57"/>
  <c r="I178" i="57"/>
  <c r="F178" i="57"/>
  <c r="O177" i="57"/>
  <c r="L177" i="57"/>
  <c r="I177" i="57"/>
  <c r="F177" i="57"/>
  <c r="O176" i="57"/>
  <c r="L176" i="57"/>
  <c r="L175" i="57" s="1"/>
  <c r="I176" i="57"/>
  <c r="F176" i="57"/>
  <c r="N175" i="57"/>
  <c r="N174" i="57" s="1"/>
  <c r="N173" i="57" s="1"/>
  <c r="M175" i="57"/>
  <c r="M174" i="57" s="1"/>
  <c r="M173" i="57" s="1"/>
  <c r="K175" i="57"/>
  <c r="K174" i="57" s="1"/>
  <c r="K173" i="57" s="1"/>
  <c r="J175" i="57"/>
  <c r="H175" i="57"/>
  <c r="H174" i="57" s="1"/>
  <c r="H173" i="57" s="1"/>
  <c r="G175" i="57"/>
  <c r="E175" i="57"/>
  <c r="E174" i="57" s="1"/>
  <c r="D175" i="57"/>
  <c r="O172" i="57"/>
  <c r="L172" i="57"/>
  <c r="I172" i="57"/>
  <c r="F172" i="57"/>
  <c r="O171" i="57"/>
  <c r="L171" i="57"/>
  <c r="I171" i="57"/>
  <c r="F171" i="57"/>
  <c r="O170" i="57"/>
  <c r="L170" i="57"/>
  <c r="I170" i="57"/>
  <c r="F170" i="57"/>
  <c r="O169" i="57"/>
  <c r="L169" i="57"/>
  <c r="I169" i="57"/>
  <c r="F169" i="57"/>
  <c r="O168" i="57"/>
  <c r="L168" i="57"/>
  <c r="I168" i="57"/>
  <c r="F168" i="57"/>
  <c r="O167" i="57"/>
  <c r="L167" i="57"/>
  <c r="L166" i="57" s="1"/>
  <c r="I167" i="57"/>
  <c r="F167" i="57"/>
  <c r="N166" i="57"/>
  <c r="M166" i="57"/>
  <c r="M165" i="57" s="1"/>
  <c r="K166" i="57"/>
  <c r="K165" i="57" s="1"/>
  <c r="J166" i="57"/>
  <c r="J165" i="57" s="1"/>
  <c r="H166" i="57"/>
  <c r="H165" i="57" s="1"/>
  <c r="G166" i="57"/>
  <c r="G165" i="57" s="1"/>
  <c r="E166" i="57"/>
  <c r="E165" i="57" s="1"/>
  <c r="D166" i="57"/>
  <c r="D165" i="57" s="1"/>
  <c r="N165" i="57"/>
  <c r="L165" i="57"/>
  <c r="O164" i="57"/>
  <c r="L164" i="57"/>
  <c r="I164" i="57"/>
  <c r="F164" i="57"/>
  <c r="O163" i="57"/>
  <c r="L163" i="57"/>
  <c r="I163" i="57"/>
  <c r="F163" i="57"/>
  <c r="O162" i="57"/>
  <c r="L162" i="57"/>
  <c r="I162" i="57"/>
  <c r="F162" i="57"/>
  <c r="O161" i="57"/>
  <c r="L161" i="57"/>
  <c r="I161" i="57"/>
  <c r="F161" i="57"/>
  <c r="N160" i="57"/>
  <c r="M160" i="57"/>
  <c r="K160" i="57"/>
  <c r="J160" i="57"/>
  <c r="I160" i="57"/>
  <c r="H160" i="57"/>
  <c r="G160" i="57"/>
  <c r="E160" i="57"/>
  <c r="D160" i="57"/>
  <c r="O159" i="57"/>
  <c r="L159" i="57"/>
  <c r="I159" i="57"/>
  <c r="F159" i="57"/>
  <c r="O158" i="57"/>
  <c r="L158" i="57"/>
  <c r="I158" i="57"/>
  <c r="F158" i="57"/>
  <c r="O157" i="57"/>
  <c r="L157" i="57"/>
  <c r="I157" i="57"/>
  <c r="F157" i="57"/>
  <c r="O156" i="57"/>
  <c r="L156" i="57"/>
  <c r="I156" i="57"/>
  <c r="F156" i="57"/>
  <c r="O155" i="57"/>
  <c r="L155" i="57"/>
  <c r="I155" i="57"/>
  <c r="F155" i="57"/>
  <c r="O154" i="57"/>
  <c r="L154" i="57"/>
  <c r="I154" i="57"/>
  <c r="F154" i="57"/>
  <c r="O153" i="57"/>
  <c r="L153" i="57"/>
  <c r="I153" i="57"/>
  <c r="F153" i="57"/>
  <c r="O152" i="57"/>
  <c r="O151" i="57" s="1"/>
  <c r="L152" i="57"/>
  <c r="I152" i="57"/>
  <c r="F152" i="57"/>
  <c r="N151" i="57"/>
  <c r="M151" i="57"/>
  <c r="K151" i="57"/>
  <c r="J151" i="57"/>
  <c r="H151" i="57"/>
  <c r="G151" i="57"/>
  <c r="E151" i="57"/>
  <c r="D151" i="57"/>
  <c r="O150" i="57"/>
  <c r="L150" i="57"/>
  <c r="I150" i="57"/>
  <c r="F150" i="57"/>
  <c r="O149" i="57"/>
  <c r="L149" i="57"/>
  <c r="I149" i="57"/>
  <c r="F149" i="57"/>
  <c r="O148" i="57"/>
  <c r="L148" i="57"/>
  <c r="I148" i="57"/>
  <c r="F148" i="57"/>
  <c r="O147" i="57"/>
  <c r="L147" i="57"/>
  <c r="I147" i="57"/>
  <c r="F147" i="57"/>
  <c r="O146" i="57"/>
  <c r="L146" i="57"/>
  <c r="I146" i="57"/>
  <c r="F146" i="57"/>
  <c r="O145" i="57"/>
  <c r="L145" i="57"/>
  <c r="I145" i="57"/>
  <c r="F145" i="57"/>
  <c r="N144" i="57"/>
  <c r="M144" i="57"/>
  <c r="K144" i="57"/>
  <c r="J144" i="57"/>
  <c r="H144" i="57"/>
  <c r="G144" i="57"/>
  <c r="E144" i="57"/>
  <c r="D144" i="57"/>
  <c r="O143" i="57"/>
  <c r="L143" i="57"/>
  <c r="I143" i="57"/>
  <c r="F143" i="57"/>
  <c r="O142" i="57"/>
  <c r="O141" i="57" s="1"/>
  <c r="L142" i="57"/>
  <c r="I142" i="57"/>
  <c r="I141" i="57" s="1"/>
  <c r="F142" i="57"/>
  <c r="N141" i="57"/>
  <c r="M141" i="57"/>
  <c r="K141" i="57"/>
  <c r="J141" i="57"/>
  <c r="H141" i="57"/>
  <c r="G141" i="57"/>
  <c r="E141" i="57"/>
  <c r="D141" i="57"/>
  <c r="O140" i="57"/>
  <c r="L140" i="57"/>
  <c r="I140" i="57"/>
  <c r="F140" i="57"/>
  <c r="O139" i="57"/>
  <c r="L139" i="57"/>
  <c r="I139" i="57"/>
  <c r="F139" i="57"/>
  <c r="O138" i="57"/>
  <c r="L138" i="57"/>
  <c r="I138" i="57"/>
  <c r="F138" i="57"/>
  <c r="O137" i="57"/>
  <c r="L137" i="57"/>
  <c r="I137" i="57"/>
  <c r="I136" i="57" s="1"/>
  <c r="F137" i="57"/>
  <c r="O136" i="57"/>
  <c r="N136" i="57"/>
  <c r="M136" i="57"/>
  <c r="K136" i="57"/>
  <c r="J136" i="57"/>
  <c r="H136" i="57"/>
  <c r="G136" i="57"/>
  <c r="E136" i="57"/>
  <c r="D136" i="57"/>
  <c r="O135" i="57"/>
  <c r="L135" i="57"/>
  <c r="I135" i="57"/>
  <c r="F135" i="57"/>
  <c r="O134" i="57"/>
  <c r="L134" i="57"/>
  <c r="I134" i="57"/>
  <c r="F134" i="57"/>
  <c r="O133" i="57"/>
  <c r="L133" i="57"/>
  <c r="I133" i="57"/>
  <c r="F133" i="57"/>
  <c r="O132" i="57"/>
  <c r="O131" i="57" s="1"/>
  <c r="L132" i="57"/>
  <c r="I132" i="57"/>
  <c r="I131" i="57" s="1"/>
  <c r="F132" i="57"/>
  <c r="F131" i="57" s="1"/>
  <c r="N131" i="57"/>
  <c r="M131" i="57"/>
  <c r="K131" i="57"/>
  <c r="J131" i="57"/>
  <c r="H131" i="57"/>
  <c r="G131" i="57"/>
  <c r="E131" i="57"/>
  <c r="D131" i="57"/>
  <c r="O129" i="57"/>
  <c r="L129" i="57"/>
  <c r="L128" i="57" s="1"/>
  <c r="I129" i="57"/>
  <c r="I128" i="57" s="1"/>
  <c r="F129" i="57"/>
  <c r="O128" i="57"/>
  <c r="N128" i="57"/>
  <c r="M128" i="57"/>
  <c r="K128" i="57"/>
  <c r="J128" i="57"/>
  <c r="H128" i="57"/>
  <c r="G128" i="57"/>
  <c r="E128" i="57"/>
  <c r="D128" i="57"/>
  <c r="O127" i="57"/>
  <c r="L127" i="57"/>
  <c r="I127" i="57"/>
  <c r="F127" i="57"/>
  <c r="O126" i="57"/>
  <c r="L126" i="57"/>
  <c r="I126" i="57"/>
  <c r="F126" i="57"/>
  <c r="O125" i="57"/>
  <c r="L125" i="57"/>
  <c r="I125" i="57"/>
  <c r="F125" i="57"/>
  <c r="O124" i="57"/>
  <c r="L124" i="57"/>
  <c r="I124" i="57"/>
  <c r="F124" i="57"/>
  <c r="O123" i="57"/>
  <c r="L123" i="57"/>
  <c r="I123" i="57"/>
  <c r="F123" i="57"/>
  <c r="N122" i="57"/>
  <c r="M122" i="57"/>
  <c r="K122" i="57"/>
  <c r="J122" i="57"/>
  <c r="I122" i="57"/>
  <c r="H122" i="57"/>
  <c r="G122" i="57"/>
  <c r="E122" i="57"/>
  <c r="D122" i="57"/>
  <c r="O121" i="57"/>
  <c r="L121" i="57"/>
  <c r="I121" i="57"/>
  <c r="F121" i="57"/>
  <c r="O120" i="57"/>
  <c r="L120" i="57"/>
  <c r="I120" i="57"/>
  <c r="F120" i="57"/>
  <c r="O119" i="57"/>
  <c r="L119" i="57"/>
  <c r="I119" i="57"/>
  <c r="F119" i="57"/>
  <c r="O118" i="57"/>
  <c r="L118" i="57"/>
  <c r="I118" i="57"/>
  <c r="F118" i="57"/>
  <c r="O117" i="57"/>
  <c r="L117" i="57"/>
  <c r="I117" i="57"/>
  <c r="F117" i="57"/>
  <c r="O116" i="57"/>
  <c r="N116" i="57"/>
  <c r="M116" i="57"/>
  <c r="K116" i="57"/>
  <c r="J116" i="57"/>
  <c r="H116" i="57"/>
  <c r="G116" i="57"/>
  <c r="E116" i="57"/>
  <c r="D116" i="57"/>
  <c r="O115" i="57"/>
  <c r="L115" i="57"/>
  <c r="I115" i="57"/>
  <c r="F115" i="57"/>
  <c r="O114" i="57"/>
  <c r="L114" i="57"/>
  <c r="I114" i="57"/>
  <c r="F114" i="57"/>
  <c r="O113" i="57"/>
  <c r="L113" i="57"/>
  <c r="I113" i="57"/>
  <c r="I112" i="57" s="1"/>
  <c r="F113" i="57"/>
  <c r="O112" i="57"/>
  <c r="N112" i="57"/>
  <c r="M112" i="57"/>
  <c r="K112" i="57"/>
  <c r="J112" i="57"/>
  <c r="H112" i="57"/>
  <c r="G112" i="57"/>
  <c r="E112" i="57"/>
  <c r="D112" i="57"/>
  <c r="O111" i="57"/>
  <c r="L111" i="57"/>
  <c r="I111" i="57"/>
  <c r="F111" i="57"/>
  <c r="O110" i="57"/>
  <c r="L110" i="57"/>
  <c r="I110" i="57"/>
  <c r="F110" i="57"/>
  <c r="O109" i="57"/>
  <c r="L109" i="57"/>
  <c r="I109" i="57"/>
  <c r="F109" i="57"/>
  <c r="O108" i="57"/>
  <c r="L108" i="57"/>
  <c r="I108" i="57"/>
  <c r="F108" i="57"/>
  <c r="O107" i="57"/>
  <c r="L107" i="57"/>
  <c r="I107" i="57"/>
  <c r="F107" i="57"/>
  <c r="O106" i="57"/>
  <c r="L106" i="57"/>
  <c r="I106" i="57"/>
  <c r="F106" i="57"/>
  <c r="O105" i="57"/>
  <c r="L105" i="57"/>
  <c r="I105" i="57"/>
  <c r="F105" i="57"/>
  <c r="O104" i="57"/>
  <c r="O103" i="57" s="1"/>
  <c r="L104" i="57"/>
  <c r="I104" i="57"/>
  <c r="D104" i="57"/>
  <c r="D103" i="57" s="1"/>
  <c r="N103" i="57"/>
  <c r="M103" i="57"/>
  <c r="K103" i="57"/>
  <c r="J103" i="57"/>
  <c r="H103" i="57"/>
  <c r="G103" i="57"/>
  <c r="E103" i="57"/>
  <c r="O102" i="57"/>
  <c r="L102" i="57"/>
  <c r="I102" i="57"/>
  <c r="F102" i="57"/>
  <c r="O101" i="57"/>
  <c r="L101" i="57"/>
  <c r="I101" i="57"/>
  <c r="F101" i="57"/>
  <c r="O100" i="57"/>
  <c r="L100" i="57"/>
  <c r="I100" i="57"/>
  <c r="F100" i="57"/>
  <c r="O99" i="57"/>
  <c r="L99" i="57"/>
  <c r="I99" i="57"/>
  <c r="F99" i="57"/>
  <c r="O98" i="57"/>
  <c r="L98" i="57"/>
  <c r="I98" i="57"/>
  <c r="F98" i="57"/>
  <c r="O97" i="57"/>
  <c r="L97" i="57"/>
  <c r="I97" i="57"/>
  <c r="F97" i="57"/>
  <c r="O96" i="57"/>
  <c r="L96" i="57"/>
  <c r="I96" i="57"/>
  <c r="F96" i="57"/>
  <c r="N95" i="57"/>
  <c r="M95" i="57"/>
  <c r="K95" i="57"/>
  <c r="J95" i="57"/>
  <c r="H95" i="57"/>
  <c r="G95" i="57"/>
  <c r="E95" i="57"/>
  <c r="D95" i="57"/>
  <c r="O94" i="57"/>
  <c r="L94" i="57"/>
  <c r="I94" i="57"/>
  <c r="F94" i="57"/>
  <c r="O93" i="57"/>
  <c r="L93" i="57"/>
  <c r="I93" i="57"/>
  <c r="F93" i="57"/>
  <c r="O92" i="57"/>
  <c r="L92" i="57"/>
  <c r="I92" i="57"/>
  <c r="F92" i="57"/>
  <c r="O91" i="57"/>
  <c r="L91" i="57"/>
  <c r="I91" i="57"/>
  <c r="F91" i="57"/>
  <c r="O90" i="57"/>
  <c r="O89" i="57" s="1"/>
  <c r="L90" i="57"/>
  <c r="L89" i="57" s="1"/>
  <c r="I90" i="57"/>
  <c r="I89" i="57" s="1"/>
  <c r="F90" i="57"/>
  <c r="N89" i="57"/>
  <c r="M89" i="57"/>
  <c r="K89" i="57"/>
  <c r="J89" i="57"/>
  <c r="H89" i="57"/>
  <c r="G89" i="57"/>
  <c r="E89" i="57"/>
  <c r="D89" i="57"/>
  <c r="O88" i="57"/>
  <c r="L88" i="57"/>
  <c r="I88" i="57"/>
  <c r="F88" i="57"/>
  <c r="O87" i="57"/>
  <c r="L87" i="57"/>
  <c r="I87" i="57"/>
  <c r="F87" i="57"/>
  <c r="O86" i="57"/>
  <c r="L86" i="57"/>
  <c r="I86" i="57"/>
  <c r="F86" i="57"/>
  <c r="O85" i="57"/>
  <c r="L85" i="57"/>
  <c r="I85" i="57"/>
  <c r="I84" i="57" s="1"/>
  <c r="F85" i="57"/>
  <c r="N84" i="57"/>
  <c r="M84" i="57"/>
  <c r="K84" i="57"/>
  <c r="J84" i="57"/>
  <c r="J83" i="57" s="1"/>
  <c r="H84" i="57"/>
  <c r="G84" i="57"/>
  <c r="E84" i="57"/>
  <c r="D84" i="57"/>
  <c r="O82" i="57"/>
  <c r="L82" i="57"/>
  <c r="I82" i="57"/>
  <c r="F82" i="57"/>
  <c r="O81" i="57"/>
  <c r="L81" i="57"/>
  <c r="L80" i="57" s="1"/>
  <c r="I81" i="57"/>
  <c r="I80" i="57" s="1"/>
  <c r="F81" i="57"/>
  <c r="N80" i="57"/>
  <c r="M80" i="57"/>
  <c r="K80" i="57"/>
  <c r="J80" i="57"/>
  <c r="H80" i="57"/>
  <c r="G80" i="57"/>
  <c r="E80" i="57"/>
  <c r="D80" i="57"/>
  <c r="O79" i="57"/>
  <c r="L79" i="57"/>
  <c r="I79" i="57"/>
  <c r="F79" i="57"/>
  <c r="O78" i="57"/>
  <c r="O77" i="57" s="1"/>
  <c r="L78" i="57"/>
  <c r="L77" i="57" s="1"/>
  <c r="I78" i="57"/>
  <c r="F78" i="57"/>
  <c r="F77" i="57" s="1"/>
  <c r="N77" i="57"/>
  <c r="N76" i="57" s="1"/>
  <c r="M77" i="57"/>
  <c r="M76" i="57" s="1"/>
  <c r="K77" i="57"/>
  <c r="K76" i="57" s="1"/>
  <c r="J77" i="57"/>
  <c r="H77" i="57"/>
  <c r="H76" i="57" s="1"/>
  <c r="G77" i="57"/>
  <c r="E77" i="57"/>
  <c r="E76" i="57" s="1"/>
  <c r="D77" i="57"/>
  <c r="G76" i="57"/>
  <c r="O74" i="57"/>
  <c r="L74" i="57"/>
  <c r="I74" i="57"/>
  <c r="F74" i="57"/>
  <c r="O73" i="57"/>
  <c r="L73" i="57"/>
  <c r="I73" i="57"/>
  <c r="F73" i="57"/>
  <c r="O72" i="57"/>
  <c r="L72" i="57"/>
  <c r="I72" i="57"/>
  <c r="F72" i="57"/>
  <c r="O71" i="57"/>
  <c r="L71" i="57"/>
  <c r="I71" i="57"/>
  <c r="F71" i="57"/>
  <c r="O70" i="57"/>
  <c r="O69" i="57" s="1"/>
  <c r="L70" i="57"/>
  <c r="L69" i="57" s="1"/>
  <c r="I70" i="57"/>
  <c r="I69" i="57" s="1"/>
  <c r="F70" i="57"/>
  <c r="N69" i="57"/>
  <c r="N67" i="57" s="1"/>
  <c r="M69" i="57"/>
  <c r="K69" i="57"/>
  <c r="K67" i="57" s="1"/>
  <c r="J69" i="57"/>
  <c r="J67" i="57" s="1"/>
  <c r="H69" i="57"/>
  <c r="H67" i="57" s="1"/>
  <c r="G69" i="57"/>
  <c r="G67" i="57" s="1"/>
  <c r="E69" i="57"/>
  <c r="E67" i="57" s="1"/>
  <c r="D69" i="57"/>
  <c r="D67" i="57" s="1"/>
  <c r="O68" i="57"/>
  <c r="L68" i="57"/>
  <c r="I68" i="57"/>
  <c r="I67" i="57" s="1"/>
  <c r="F68" i="57"/>
  <c r="M67" i="57"/>
  <c r="O66" i="57"/>
  <c r="L66" i="57"/>
  <c r="I66" i="57"/>
  <c r="F66" i="57"/>
  <c r="O65" i="57"/>
  <c r="L65" i="57"/>
  <c r="I65" i="57"/>
  <c r="F65" i="57"/>
  <c r="O64" i="57"/>
  <c r="L64" i="57"/>
  <c r="I64" i="57"/>
  <c r="F64" i="57"/>
  <c r="O63" i="57"/>
  <c r="L63" i="57"/>
  <c r="I63" i="57"/>
  <c r="F63" i="57"/>
  <c r="O62" i="57"/>
  <c r="L62" i="57"/>
  <c r="I62" i="57"/>
  <c r="F62" i="57"/>
  <c r="O61" i="57"/>
  <c r="L61" i="57"/>
  <c r="I61" i="57"/>
  <c r="F61" i="57"/>
  <c r="O60" i="57"/>
  <c r="L60" i="57"/>
  <c r="I60" i="57"/>
  <c r="F60" i="57"/>
  <c r="O59" i="57"/>
  <c r="L59" i="57"/>
  <c r="L58" i="57" s="1"/>
  <c r="I59" i="57"/>
  <c r="F59" i="57"/>
  <c r="F58" i="57" s="1"/>
  <c r="N58" i="57"/>
  <c r="M58" i="57"/>
  <c r="K58" i="57"/>
  <c r="J58" i="57"/>
  <c r="H58" i="57"/>
  <c r="G58" i="57"/>
  <c r="E58" i="57"/>
  <c r="D58" i="57"/>
  <c r="O57" i="57"/>
  <c r="L57" i="57"/>
  <c r="I57" i="57"/>
  <c r="F57" i="57"/>
  <c r="O56" i="57"/>
  <c r="O55" i="57" s="1"/>
  <c r="L56" i="57"/>
  <c r="L55" i="57" s="1"/>
  <c r="I56" i="57"/>
  <c r="I55" i="57" s="1"/>
  <c r="F56" i="57"/>
  <c r="F55" i="57" s="1"/>
  <c r="N55" i="57"/>
  <c r="N54" i="57" s="1"/>
  <c r="M55" i="57"/>
  <c r="M54" i="57" s="1"/>
  <c r="K55" i="57"/>
  <c r="J55" i="57"/>
  <c r="J54" i="57" s="1"/>
  <c r="H55" i="57"/>
  <c r="H54" i="57" s="1"/>
  <c r="H53" i="57" s="1"/>
  <c r="G55" i="57"/>
  <c r="E55" i="57"/>
  <c r="E54" i="57" s="1"/>
  <c r="D55" i="57"/>
  <c r="O47" i="57"/>
  <c r="C47" i="57" s="1"/>
  <c r="O46" i="57"/>
  <c r="C46" i="57" s="1"/>
  <c r="O45" i="57"/>
  <c r="C45" i="57" s="1"/>
  <c r="N45" i="57"/>
  <c r="M45" i="57"/>
  <c r="L44" i="57"/>
  <c r="L43" i="57" s="1"/>
  <c r="I44" i="57"/>
  <c r="F44" i="57"/>
  <c r="F43" i="57" s="1"/>
  <c r="K43" i="57"/>
  <c r="J43" i="57"/>
  <c r="I43" i="57"/>
  <c r="H43" i="57"/>
  <c r="G43" i="57"/>
  <c r="E43" i="57"/>
  <c r="D43" i="57"/>
  <c r="F42" i="57"/>
  <c r="C42" i="57" s="1"/>
  <c r="E41" i="57"/>
  <c r="D41" i="57"/>
  <c r="L40" i="57"/>
  <c r="C40" i="57" s="1"/>
  <c r="L39" i="57"/>
  <c r="C39" i="57" s="1"/>
  <c r="L38" i="57"/>
  <c r="C38" i="57" s="1"/>
  <c r="L37" i="57"/>
  <c r="C37" i="57" s="1"/>
  <c r="L36" i="57"/>
  <c r="C36" i="57" s="1"/>
  <c r="K36" i="57"/>
  <c r="J36" i="57"/>
  <c r="L35" i="57"/>
  <c r="C35" i="57"/>
  <c r="L34" i="57"/>
  <c r="C34" i="57" s="1"/>
  <c r="K33" i="57"/>
  <c r="J33" i="57"/>
  <c r="L32" i="57"/>
  <c r="L31" i="57" s="1"/>
  <c r="K31" i="57"/>
  <c r="J31" i="57"/>
  <c r="L30" i="57"/>
  <c r="C30" i="57" s="1"/>
  <c r="L29" i="57"/>
  <c r="C29" i="57" s="1"/>
  <c r="L28" i="57"/>
  <c r="C28" i="57" s="1"/>
  <c r="K27" i="57"/>
  <c r="J27" i="57"/>
  <c r="F25" i="57"/>
  <c r="C25" i="57" s="1"/>
  <c r="I24" i="57"/>
  <c r="D24" i="57"/>
  <c r="F24" i="57" s="1"/>
  <c r="C24" i="57" s="1"/>
  <c r="O23" i="57"/>
  <c r="L23" i="57"/>
  <c r="I23" i="57"/>
  <c r="F23" i="57"/>
  <c r="O22" i="57"/>
  <c r="O21" i="57" s="1"/>
  <c r="L22" i="57"/>
  <c r="L21" i="57" s="1"/>
  <c r="I22" i="57"/>
  <c r="F22" i="57"/>
  <c r="N21" i="57"/>
  <c r="M21" i="57"/>
  <c r="K21" i="57"/>
  <c r="J21" i="57"/>
  <c r="J289" i="57" s="1"/>
  <c r="H21" i="57"/>
  <c r="H289" i="57" s="1"/>
  <c r="H288" i="57" s="1"/>
  <c r="G21" i="57"/>
  <c r="G289" i="57" s="1"/>
  <c r="F21" i="57"/>
  <c r="E21" i="57"/>
  <c r="D21" i="57"/>
  <c r="D289" i="57" s="1"/>
  <c r="G20" i="57"/>
  <c r="F41" i="57" l="1"/>
  <c r="C41" i="57" s="1"/>
  <c r="N231" i="57"/>
  <c r="C247" i="57"/>
  <c r="C207" i="57"/>
  <c r="D54" i="57"/>
  <c r="C82" i="57"/>
  <c r="C126" i="57"/>
  <c r="G270" i="57"/>
  <c r="G269" i="57" s="1"/>
  <c r="M270" i="57"/>
  <c r="K270" i="57"/>
  <c r="K269" i="57" s="1"/>
  <c r="C279" i="57"/>
  <c r="C295" i="57"/>
  <c r="C296" i="57"/>
  <c r="C286" i="59"/>
  <c r="C52" i="59"/>
  <c r="F51" i="59"/>
  <c r="G204" i="57"/>
  <c r="G195" i="57" s="1"/>
  <c r="C70" i="57"/>
  <c r="C71" i="57"/>
  <c r="C73" i="57"/>
  <c r="C150" i="57"/>
  <c r="C154" i="57"/>
  <c r="C159" i="57"/>
  <c r="E187" i="57"/>
  <c r="C203" i="57"/>
  <c r="O205" i="57"/>
  <c r="H204" i="57"/>
  <c r="N204" i="57"/>
  <c r="G231" i="57"/>
  <c r="C267" i="57"/>
  <c r="C271" i="57"/>
  <c r="D270" i="57"/>
  <c r="D269" i="57" s="1"/>
  <c r="F196" i="57"/>
  <c r="C62" i="57"/>
  <c r="C86" i="57"/>
  <c r="C132" i="57"/>
  <c r="G130" i="57"/>
  <c r="M130" i="57"/>
  <c r="C138" i="57"/>
  <c r="C140" i="57"/>
  <c r="K130" i="57"/>
  <c r="D187" i="57"/>
  <c r="G187" i="57"/>
  <c r="C223" i="57"/>
  <c r="N53" i="57"/>
  <c r="C81" i="57"/>
  <c r="O80" i="57"/>
  <c r="C182" i="57"/>
  <c r="C186" i="57"/>
  <c r="H187" i="57"/>
  <c r="C232" i="57"/>
  <c r="K231" i="57"/>
  <c r="K230" i="57" s="1"/>
  <c r="C243" i="57"/>
  <c r="C244" i="57"/>
  <c r="E270" i="57"/>
  <c r="M187" i="57"/>
  <c r="E53" i="57"/>
  <c r="J53" i="57"/>
  <c r="C66" i="57"/>
  <c r="C85" i="57"/>
  <c r="O84" i="57"/>
  <c r="H83" i="57"/>
  <c r="C109" i="57"/>
  <c r="N83" i="57"/>
  <c r="C118" i="57"/>
  <c r="C125" i="57"/>
  <c r="C156" i="57"/>
  <c r="C199" i="57"/>
  <c r="C202" i="57"/>
  <c r="C215" i="57"/>
  <c r="C219" i="57"/>
  <c r="C222" i="57"/>
  <c r="C239" i="57"/>
  <c r="C255" i="57"/>
  <c r="C293" i="57"/>
  <c r="L187" i="57"/>
  <c r="H195" i="57"/>
  <c r="E289" i="57"/>
  <c r="E288" i="57" s="1"/>
  <c r="J288" i="57"/>
  <c r="C32" i="57"/>
  <c r="L33" i="57"/>
  <c r="C33" i="57" s="1"/>
  <c r="C61" i="57"/>
  <c r="O58" i="57"/>
  <c r="O54" i="57" s="1"/>
  <c r="C102" i="57"/>
  <c r="C106" i="57"/>
  <c r="C170" i="57"/>
  <c r="C181" i="57"/>
  <c r="K187" i="57"/>
  <c r="M204" i="57"/>
  <c r="C257" i="57"/>
  <c r="L260" i="57"/>
  <c r="M259" i="57"/>
  <c r="C275" i="57"/>
  <c r="H270" i="57"/>
  <c r="H269" i="57" s="1"/>
  <c r="D288" i="57"/>
  <c r="F289" i="57"/>
  <c r="K289" i="57"/>
  <c r="K288" i="57" s="1"/>
  <c r="L27" i="57"/>
  <c r="C27" i="57" s="1"/>
  <c r="E20" i="57"/>
  <c r="G54" i="57"/>
  <c r="K54" i="57"/>
  <c r="K53" i="57" s="1"/>
  <c r="D76" i="57"/>
  <c r="L84" i="57"/>
  <c r="C99" i="57"/>
  <c r="C149" i="57"/>
  <c r="O144" i="57"/>
  <c r="C162" i="57"/>
  <c r="G174" i="57"/>
  <c r="G173" i="57" s="1"/>
  <c r="C211" i="57"/>
  <c r="C212" i="57"/>
  <c r="M231" i="57"/>
  <c r="M230" i="57" s="1"/>
  <c r="J231" i="57"/>
  <c r="O231" i="57"/>
  <c r="H231" i="57"/>
  <c r="D259" i="57"/>
  <c r="E269" i="57"/>
  <c r="M289" i="57"/>
  <c r="M288" i="57" s="1"/>
  <c r="M20" i="57"/>
  <c r="C158" i="57"/>
  <c r="F151" i="57"/>
  <c r="L67" i="57"/>
  <c r="I77" i="57"/>
  <c r="I76" i="57" s="1"/>
  <c r="C78" i="57"/>
  <c r="I116" i="57"/>
  <c r="E130" i="57"/>
  <c r="E83" i="57"/>
  <c r="C97" i="57"/>
  <c r="C178" i="57"/>
  <c r="F175" i="57"/>
  <c r="I21" i="57"/>
  <c r="I20" i="57" s="1"/>
  <c r="C22" i="57"/>
  <c r="C44" i="57"/>
  <c r="M53" i="57"/>
  <c r="L54" i="57"/>
  <c r="L53" i="57" s="1"/>
  <c r="N289" i="57"/>
  <c r="N288" i="57" s="1"/>
  <c r="C43" i="57"/>
  <c r="C60" i="57"/>
  <c r="C63" i="57"/>
  <c r="C65" i="57"/>
  <c r="C72" i="57"/>
  <c r="J76" i="57"/>
  <c r="G83" i="57"/>
  <c r="G75" i="57" s="1"/>
  <c r="K83" i="57"/>
  <c r="K75" i="57" s="1"/>
  <c r="C87" i="57"/>
  <c r="D83" i="57"/>
  <c r="L103" i="57"/>
  <c r="C110" i="57"/>
  <c r="C124" i="57"/>
  <c r="C127" i="57"/>
  <c r="L141" i="57"/>
  <c r="C146" i="57"/>
  <c r="I144" i="57"/>
  <c r="L151" i="57"/>
  <c r="O160" i="57"/>
  <c r="O130" i="57" s="1"/>
  <c r="C172" i="57"/>
  <c r="D174" i="57"/>
  <c r="D173" i="57" s="1"/>
  <c r="C183" i="57"/>
  <c r="I184" i="57"/>
  <c r="C190" i="57"/>
  <c r="O187" i="57"/>
  <c r="C201" i="57"/>
  <c r="E204" i="57"/>
  <c r="E195" i="57" s="1"/>
  <c r="C210" i="57"/>
  <c r="C221" i="57"/>
  <c r="C226" i="57"/>
  <c r="C229" i="57"/>
  <c r="E231" i="57"/>
  <c r="E230" i="57" s="1"/>
  <c r="C245" i="57"/>
  <c r="L252" i="57"/>
  <c r="L251" i="57" s="1"/>
  <c r="C262" i="57"/>
  <c r="C263" i="57"/>
  <c r="L264" i="57"/>
  <c r="L270" i="57"/>
  <c r="J26" i="57"/>
  <c r="C64" i="57"/>
  <c r="M83" i="57"/>
  <c r="M75" i="57" s="1"/>
  <c r="M52" i="57" s="1"/>
  <c r="C88" i="57"/>
  <c r="C91" i="57"/>
  <c r="C94" i="57"/>
  <c r="C96" i="57"/>
  <c r="O95" i="57"/>
  <c r="L122" i="57"/>
  <c r="C134" i="57"/>
  <c r="C153" i="57"/>
  <c r="O184" i="57"/>
  <c r="D195" i="57"/>
  <c r="L198" i="57"/>
  <c r="L196" i="57" s="1"/>
  <c r="M195" i="57"/>
  <c r="C209" i="57"/>
  <c r="C214" i="57"/>
  <c r="C225" i="57"/>
  <c r="C227" i="57"/>
  <c r="I235" i="57"/>
  <c r="C249" i="57"/>
  <c r="C254" i="57"/>
  <c r="C278" i="57"/>
  <c r="M269" i="57"/>
  <c r="C291" i="57"/>
  <c r="L290" i="57"/>
  <c r="K204" i="57"/>
  <c r="K195" i="57" s="1"/>
  <c r="K194" i="57" s="1"/>
  <c r="G288" i="57"/>
  <c r="L289" i="57"/>
  <c r="C23" i="57"/>
  <c r="K26" i="57"/>
  <c r="C57" i="57"/>
  <c r="C74" i="57"/>
  <c r="C79" i="57"/>
  <c r="C93" i="57"/>
  <c r="C98" i="57"/>
  <c r="C101" i="57"/>
  <c r="C105" i="57"/>
  <c r="C108" i="57"/>
  <c r="C114" i="57"/>
  <c r="C121" i="57"/>
  <c r="O122" i="57"/>
  <c r="D130" i="57"/>
  <c r="H130" i="57"/>
  <c r="H75" i="57" s="1"/>
  <c r="H52" i="57" s="1"/>
  <c r="L131" i="57"/>
  <c r="F141" i="57"/>
  <c r="C157" i="57"/>
  <c r="L160" i="57"/>
  <c r="C164" i="57"/>
  <c r="F166" i="57"/>
  <c r="F165" i="57" s="1"/>
  <c r="C169" i="57"/>
  <c r="O166" i="57"/>
  <c r="O165" i="57" s="1"/>
  <c r="C177" i="57"/>
  <c r="L179" i="57"/>
  <c r="L174" i="57" s="1"/>
  <c r="L173" i="57" s="1"/>
  <c r="J187" i="57"/>
  <c r="N187" i="57"/>
  <c r="C213" i="57"/>
  <c r="J204" i="57"/>
  <c r="O216" i="57"/>
  <c r="C240" i="57"/>
  <c r="L246" i="57"/>
  <c r="C258" i="57"/>
  <c r="H259" i="57"/>
  <c r="C274" i="57"/>
  <c r="C280" i="57"/>
  <c r="C292" i="57"/>
  <c r="C31" i="57"/>
  <c r="D53" i="57"/>
  <c r="O67" i="57"/>
  <c r="O289" i="57"/>
  <c r="O20" i="57"/>
  <c r="G53" i="57"/>
  <c r="O76" i="57"/>
  <c r="K20" i="57"/>
  <c r="F54" i="57"/>
  <c r="L76" i="57"/>
  <c r="C90" i="57"/>
  <c r="C161" i="57"/>
  <c r="F160" i="57"/>
  <c r="C160" i="57" s="1"/>
  <c r="C185" i="57"/>
  <c r="F184" i="57"/>
  <c r="F191" i="57"/>
  <c r="C241" i="57"/>
  <c r="I238" i="57"/>
  <c r="C298" i="57"/>
  <c r="F20" i="57"/>
  <c r="J20" i="57"/>
  <c r="N20" i="57"/>
  <c r="C55" i="57"/>
  <c r="C59" i="57"/>
  <c r="F80" i="57"/>
  <c r="C80" i="57" s="1"/>
  <c r="F84" i="57"/>
  <c r="F104" i="57"/>
  <c r="C113" i="57"/>
  <c r="F112" i="57"/>
  <c r="C117" i="57"/>
  <c r="F116" i="57"/>
  <c r="C133" i="57"/>
  <c r="C137" i="57"/>
  <c r="F136" i="57"/>
  <c r="C142" i="57"/>
  <c r="C145" i="57"/>
  <c r="F144" i="57"/>
  <c r="C163" i="57"/>
  <c r="C168" i="57"/>
  <c r="I166" i="57"/>
  <c r="I165" i="57" s="1"/>
  <c r="C165" i="57" s="1"/>
  <c r="C171" i="57"/>
  <c r="E173" i="57"/>
  <c r="I175" i="57"/>
  <c r="C176" i="57"/>
  <c r="O179" i="57"/>
  <c r="L269" i="57"/>
  <c r="C56" i="57"/>
  <c r="I58" i="57"/>
  <c r="I54" i="57" s="1"/>
  <c r="I53" i="57" s="1"/>
  <c r="C68" i="57"/>
  <c r="F69" i="57"/>
  <c r="F89" i="57"/>
  <c r="C89" i="57" s="1"/>
  <c r="C92" i="57"/>
  <c r="I95" i="57"/>
  <c r="L95" i="57"/>
  <c r="I103" i="57"/>
  <c r="C111" i="57"/>
  <c r="C115" i="57"/>
  <c r="C119" i="57"/>
  <c r="C120" i="57"/>
  <c r="F122" i="57"/>
  <c r="C123" i="57"/>
  <c r="C135" i="57"/>
  <c r="C139" i="57"/>
  <c r="C143" i="57"/>
  <c r="C147" i="57"/>
  <c r="C148" i="57"/>
  <c r="I151" i="57"/>
  <c r="C152" i="57"/>
  <c r="C155" i="57"/>
  <c r="F187" i="57"/>
  <c r="C218" i="57"/>
  <c r="F216" i="57"/>
  <c r="C266" i="57"/>
  <c r="F264" i="57"/>
  <c r="F259" i="57" s="1"/>
  <c r="C131" i="57"/>
  <c r="D20" i="57"/>
  <c r="H20" i="57"/>
  <c r="C21" i="57"/>
  <c r="F95" i="57"/>
  <c r="C100" i="57"/>
  <c r="C107" i="57"/>
  <c r="L112" i="57"/>
  <c r="L83" i="57" s="1"/>
  <c r="L116" i="57"/>
  <c r="C129" i="57"/>
  <c r="F128" i="57"/>
  <c r="C128" i="57" s="1"/>
  <c r="J130" i="57"/>
  <c r="J75" i="57" s="1"/>
  <c r="N130" i="57"/>
  <c r="L136" i="57"/>
  <c r="L144" i="57"/>
  <c r="J174" i="57"/>
  <c r="J173" i="57" s="1"/>
  <c r="O175" i="57"/>
  <c r="O174" i="57" s="1"/>
  <c r="F179" i="57"/>
  <c r="I179" i="57"/>
  <c r="C180" i="57"/>
  <c r="C198" i="57"/>
  <c r="C206" i="57"/>
  <c r="F205" i="57"/>
  <c r="O204" i="57"/>
  <c r="F270" i="57"/>
  <c r="I276" i="57"/>
  <c r="C277" i="57"/>
  <c r="C167" i="57"/>
  <c r="I192" i="57"/>
  <c r="I191" i="57" s="1"/>
  <c r="C193" i="57"/>
  <c r="N195" i="57"/>
  <c r="O196" i="57"/>
  <c r="C200" i="57"/>
  <c r="I216" i="57"/>
  <c r="C217" i="57"/>
  <c r="C220" i="57"/>
  <c r="C237" i="57"/>
  <c r="D231" i="57"/>
  <c r="J230" i="57"/>
  <c r="J259" i="57"/>
  <c r="N259" i="57"/>
  <c r="N230" i="57" s="1"/>
  <c r="O260" i="57"/>
  <c r="I264" i="57"/>
  <c r="C265" i="57"/>
  <c r="C268" i="57"/>
  <c r="O270" i="57"/>
  <c r="O269" i="57" s="1"/>
  <c r="I272" i="57"/>
  <c r="C272" i="57" s="1"/>
  <c r="C273" i="57"/>
  <c r="C285" i="57"/>
  <c r="I283" i="57"/>
  <c r="C297" i="57"/>
  <c r="I188" i="57"/>
  <c r="C189" i="57"/>
  <c r="J195" i="57"/>
  <c r="C224" i="57"/>
  <c r="C228" i="57"/>
  <c r="G230" i="57"/>
  <c r="C234" i="57"/>
  <c r="F233" i="57"/>
  <c r="C248" i="57"/>
  <c r="C250" i="57"/>
  <c r="F246" i="57"/>
  <c r="F251" i="57"/>
  <c r="I252" i="57"/>
  <c r="I251" i="57" s="1"/>
  <c r="C253" i="57"/>
  <c r="C256" i="57"/>
  <c r="C282" i="57"/>
  <c r="F281" i="57"/>
  <c r="C281" i="57" s="1"/>
  <c r="I196" i="57"/>
  <c r="C196" i="57" s="1"/>
  <c r="C197" i="57"/>
  <c r="I205" i="57"/>
  <c r="L205" i="57"/>
  <c r="C208" i="57"/>
  <c r="L216" i="57"/>
  <c r="C236" i="57"/>
  <c r="L235" i="57"/>
  <c r="C235" i="57" s="1"/>
  <c r="C242" i="57"/>
  <c r="F238" i="57"/>
  <c r="C238" i="57" s="1"/>
  <c r="I260" i="57"/>
  <c r="C261" i="57"/>
  <c r="O264" i="57"/>
  <c r="J270" i="57"/>
  <c r="J269" i="57" s="1"/>
  <c r="N270" i="57"/>
  <c r="N269" i="57" s="1"/>
  <c r="C276" i="57"/>
  <c r="C294" i="57"/>
  <c r="F290" i="57"/>
  <c r="C290" i="57" s="1"/>
  <c r="O288" i="57"/>
  <c r="C284" i="57"/>
  <c r="F76" i="57" l="1"/>
  <c r="E75" i="57"/>
  <c r="I231" i="57"/>
  <c r="O83" i="57"/>
  <c r="F287" i="59"/>
  <c r="C287" i="59" s="1"/>
  <c r="C51" i="59"/>
  <c r="F50" i="59"/>
  <c r="C50" i="59" s="1"/>
  <c r="C246" i="57"/>
  <c r="I289" i="57"/>
  <c r="C289" i="57" s="1"/>
  <c r="D230" i="57"/>
  <c r="C141" i="57"/>
  <c r="O53" i="57"/>
  <c r="G194" i="57"/>
  <c r="L130" i="57"/>
  <c r="G52" i="57"/>
  <c r="G51" i="57" s="1"/>
  <c r="E286" i="57"/>
  <c r="N75" i="57"/>
  <c r="N52" i="57" s="1"/>
  <c r="C151" i="57"/>
  <c r="L204" i="57"/>
  <c r="L195" i="57" s="1"/>
  <c r="I187" i="57"/>
  <c r="O173" i="57"/>
  <c r="I83" i="57"/>
  <c r="L26" i="57"/>
  <c r="L20" i="57" s="1"/>
  <c r="C20" i="57" s="1"/>
  <c r="H230" i="57"/>
  <c r="H194" i="57" s="1"/>
  <c r="H51" i="57" s="1"/>
  <c r="M194" i="57"/>
  <c r="J52" i="57"/>
  <c r="F130" i="57"/>
  <c r="C184" i="57"/>
  <c r="D75" i="57"/>
  <c r="D52" i="57" s="1"/>
  <c r="C144" i="57"/>
  <c r="C77" i="57"/>
  <c r="L288" i="57"/>
  <c r="L259" i="57"/>
  <c r="H286" i="57"/>
  <c r="K52" i="57"/>
  <c r="K51" i="57" s="1"/>
  <c r="K50" i="57" s="1"/>
  <c r="K286" i="57"/>
  <c r="C252" i="57"/>
  <c r="E194" i="57"/>
  <c r="M51" i="57"/>
  <c r="M287" i="57" s="1"/>
  <c r="C251" i="57"/>
  <c r="M286" i="57"/>
  <c r="C179" i="57"/>
  <c r="C122" i="57"/>
  <c r="E52" i="57"/>
  <c r="O75" i="57"/>
  <c r="I259" i="57"/>
  <c r="O195" i="57"/>
  <c r="C95" i="57"/>
  <c r="I288" i="57"/>
  <c r="I270" i="57"/>
  <c r="I269" i="57" s="1"/>
  <c r="I204" i="57"/>
  <c r="O259" i="57"/>
  <c r="O230" i="57" s="1"/>
  <c r="D194" i="57"/>
  <c r="N194" i="57"/>
  <c r="C283" i="57"/>
  <c r="C264" i="57"/>
  <c r="C188" i="57"/>
  <c r="I130" i="57"/>
  <c r="C69" i="57"/>
  <c r="F67" i="57"/>
  <c r="C67" i="57" s="1"/>
  <c r="I174" i="57"/>
  <c r="I173" i="57" s="1"/>
  <c r="C116" i="57"/>
  <c r="C104" i="57"/>
  <c r="F103" i="57"/>
  <c r="C103" i="57" s="1"/>
  <c r="C192" i="57"/>
  <c r="C175" i="57"/>
  <c r="L75" i="57"/>
  <c r="L52" i="57" s="1"/>
  <c r="F269" i="57"/>
  <c r="C260" i="57"/>
  <c r="J194" i="57"/>
  <c r="G286" i="57"/>
  <c r="C187" i="57"/>
  <c r="C136" i="57"/>
  <c r="C84" i="57"/>
  <c r="C191" i="57"/>
  <c r="F174" i="57"/>
  <c r="C58" i="57"/>
  <c r="J286" i="57"/>
  <c r="F231" i="57"/>
  <c r="C233" i="57"/>
  <c r="C76" i="57"/>
  <c r="I195" i="57"/>
  <c r="L231" i="57"/>
  <c r="L230" i="57" s="1"/>
  <c r="C205" i="57"/>
  <c r="F204" i="57"/>
  <c r="C216" i="57"/>
  <c r="C166" i="57"/>
  <c r="C112" i="57"/>
  <c r="F288" i="57"/>
  <c r="F53" i="57"/>
  <c r="C54" i="57"/>
  <c r="K287" i="57" l="1"/>
  <c r="L194" i="57"/>
  <c r="C270" i="57"/>
  <c r="D286" i="57"/>
  <c r="M50" i="57"/>
  <c r="C288" i="57"/>
  <c r="N286" i="57"/>
  <c r="O52" i="57"/>
  <c r="J51" i="57"/>
  <c r="J50" i="57" s="1"/>
  <c r="C26" i="57"/>
  <c r="D51" i="57"/>
  <c r="D287" i="57" s="1"/>
  <c r="L51" i="57"/>
  <c r="L50" i="57" s="1"/>
  <c r="C130" i="57"/>
  <c r="N51" i="57"/>
  <c r="N50" i="57" s="1"/>
  <c r="C259" i="57"/>
  <c r="F83" i="57"/>
  <c r="C83" i="57" s="1"/>
  <c r="I230" i="57"/>
  <c r="I194" i="57" s="1"/>
  <c r="E51" i="57"/>
  <c r="O286" i="57"/>
  <c r="J287" i="57"/>
  <c r="G287" i="57"/>
  <c r="G50" i="57"/>
  <c r="I75" i="57"/>
  <c r="L286" i="57"/>
  <c r="L287" i="57"/>
  <c r="C53" i="57"/>
  <c r="F230" i="57"/>
  <c r="C231" i="57"/>
  <c r="C269" i="57"/>
  <c r="H287" i="57"/>
  <c r="H50" i="57"/>
  <c r="C204" i="57"/>
  <c r="F195" i="57"/>
  <c r="F173" i="57"/>
  <c r="C173" i="57" s="1"/>
  <c r="C174" i="57"/>
  <c r="O194" i="57"/>
  <c r="O51" i="57" s="1"/>
  <c r="D50" i="57" l="1"/>
  <c r="N287" i="57"/>
  <c r="F75" i="57"/>
  <c r="F52" i="57" s="1"/>
  <c r="C230" i="57"/>
  <c r="E287" i="57"/>
  <c r="E50" i="57"/>
  <c r="F194" i="57"/>
  <c r="C194" i="57" s="1"/>
  <c r="C195" i="57"/>
  <c r="I286" i="57"/>
  <c r="I52" i="57"/>
  <c r="I51" i="57" s="1"/>
  <c r="O50" i="57"/>
  <c r="O287" i="57"/>
  <c r="F286" i="57" l="1"/>
  <c r="C75" i="57"/>
  <c r="I287" i="57"/>
  <c r="I50" i="57"/>
  <c r="C52" i="57"/>
  <c r="C286" i="57"/>
  <c r="F51" i="57"/>
  <c r="F287" i="57" l="1"/>
  <c r="C287" i="57" s="1"/>
  <c r="F50" i="57"/>
  <c r="C50" i="57" s="1"/>
  <c r="C51" i="57"/>
  <c r="O298" i="56" l="1"/>
  <c r="L298" i="56"/>
  <c r="I298" i="56"/>
  <c r="F298" i="56"/>
  <c r="O297" i="56"/>
  <c r="L297" i="56"/>
  <c r="I297" i="56"/>
  <c r="F297" i="56"/>
  <c r="O296" i="56"/>
  <c r="L296" i="56"/>
  <c r="I296" i="56"/>
  <c r="F296" i="56"/>
  <c r="C296" i="56" s="1"/>
  <c r="O295" i="56"/>
  <c r="L295" i="56"/>
  <c r="I295" i="56"/>
  <c r="F295" i="56"/>
  <c r="C295" i="56" s="1"/>
  <c r="O294" i="56"/>
  <c r="L294" i="56"/>
  <c r="I294" i="56"/>
  <c r="F294" i="56"/>
  <c r="O293" i="56"/>
  <c r="L293" i="56"/>
  <c r="I293" i="56"/>
  <c r="F293" i="56"/>
  <c r="O292" i="56"/>
  <c r="L292" i="56"/>
  <c r="I292" i="56"/>
  <c r="F292" i="56"/>
  <c r="O291" i="56"/>
  <c r="L291" i="56"/>
  <c r="I291" i="56"/>
  <c r="I290" i="56" s="1"/>
  <c r="F291" i="56"/>
  <c r="C291" i="56" s="1"/>
  <c r="N290" i="56"/>
  <c r="M290" i="56"/>
  <c r="K290" i="56"/>
  <c r="J290" i="56"/>
  <c r="H290" i="56"/>
  <c r="G290" i="56"/>
  <c r="E290" i="56"/>
  <c r="D290" i="56"/>
  <c r="O285" i="56"/>
  <c r="L285" i="56"/>
  <c r="I285" i="56"/>
  <c r="F285" i="56"/>
  <c r="O284" i="56"/>
  <c r="L284" i="56"/>
  <c r="L283" i="56" s="1"/>
  <c r="I284" i="56"/>
  <c r="F284" i="56"/>
  <c r="F283" i="56" s="1"/>
  <c r="O283" i="56"/>
  <c r="N283" i="56"/>
  <c r="M283" i="56"/>
  <c r="K283" i="56"/>
  <c r="J283" i="56"/>
  <c r="H283" i="56"/>
  <c r="G283" i="56"/>
  <c r="E283" i="56"/>
  <c r="D283" i="56"/>
  <c r="O282" i="56"/>
  <c r="L282" i="56"/>
  <c r="L281" i="56" s="1"/>
  <c r="I282" i="56"/>
  <c r="I281" i="56" s="1"/>
  <c r="F282" i="56"/>
  <c r="O281" i="56"/>
  <c r="N281" i="56"/>
  <c r="M281" i="56"/>
  <c r="K281" i="56"/>
  <c r="J281" i="56"/>
  <c r="H281" i="56"/>
  <c r="G281" i="56"/>
  <c r="E281" i="56"/>
  <c r="D281" i="56"/>
  <c r="O280" i="56"/>
  <c r="L280" i="56"/>
  <c r="I280" i="56"/>
  <c r="F280" i="56"/>
  <c r="O279" i="56"/>
  <c r="L279" i="56"/>
  <c r="I279" i="56"/>
  <c r="F279" i="56"/>
  <c r="O278" i="56"/>
  <c r="L278" i="56"/>
  <c r="I278" i="56"/>
  <c r="F278" i="56"/>
  <c r="O277" i="56"/>
  <c r="L277" i="56"/>
  <c r="L276" i="56" s="1"/>
  <c r="I277" i="56"/>
  <c r="F277" i="56"/>
  <c r="F276" i="56" s="1"/>
  <c r="N276" i="56"/>
  <c r="M276" i="56"/>
  <c r="M270" i="56" s="1"/>
  <c r="K276" i="56"/>
  <c r="J276" i="56"/>
  <c r="H276" i="56"/>
  <c r="G276" i="56"/>
  <c r="G270" i="56" s="1"/>
  <c r="G269" i="56" s="1"/>
  <c r="E276" i="56"/>
  <c r="D276" i="56"/>
  <c r="O275" i="56"/>
  <c r="L275" i="56"/>
  <c r="I275" i="56"/>
  <c r="F275" i="56"/>
  <c r="O274" i="56"/>
  <c r="L274" i="56"/>
  <c r="I274" i="56"/>
  <c r="F274" i="56"/>
  <c r="O273" i="56"/>
  <c r="L273" i="56"/>
  <c r="L272" i="56" s="1"/>
  <c r="I273" i="56"/>
  <c r="I272" i="56" s="1"/>
  <c r="F273" i="56"/>
  <c r="O272" i="56"/>
  <c r="N272" i="56"/>
  <c r="M272" i="56"/>
  <c r="K272" i="56"/>
  <c r="K270" i="56" s="1"/>
  <c r="K269" i="56" s="1"/>
  <c r="J272" i="56"/>
  <c r="H272" i="56"/>
  <c r="G272" i="56"/>
  <c r="E272" i="56"/>
  <c r="D272" i="56"/>
  <c r="O271" i="56"/>
  <c r="L271" i="56"/>
  <c r="I271" i="56"/>
  <c r="F271" i="56"/>
  <c r="O268" i="56"/>
  <c r="L268" i="56"/>
  <c r="I268" i="56"/>
  <c r="F268" i="56"/>
  <c r="O267" i="56"/>
  <c r="L267" i="56"/>
  <c r="I267" i="56"/>
  <c r="F267" i="56"/>
  <c r="O266" i="56"/>
  <c r="L266" i="56"/>
  <c r="I266" i="56"/>
  <c r="F266" i="56"/>
  <c r="O265" i="56"/>
  <c r="L265" i="56"/>
  <c r="I265" i="56"/>
  <c r="F265" i="56"/>
  <c r="F264" i="56" s="1"/>
  <c r="N264" i="56"/>
  <c r="M264" i="56"/>
  <c r="K264" i="56"/>
  <c r="J264" i="56"/>
  <c r="H264" i="56"/>
  <c r="G264" i="56"/>
  <c r="E264" i="56"/>
  <c r="D264" i="56"/>
  <c r="O263" i="56"/>
  <c r="L263" i="56"/>
  <c r="I263" i="56"/>
  <c r="F263" i="56"/>
  <c r="O262" i="56"/>
  <c r="L262" i="56"/>
  <c r="I262" i="56"/>
  <c r="F262" i="56"/>
  <c r="O261" i="56"/>
  <c r="L261" i="56"/>
  <c r="I261" i="56"/>
  <c r="F261" i="56"/>
  <c r="F260" i="56" s="1"/>
  <c r="N260" i="56"/>
  <c r="M260" i="56"/>
  <c r="K260" i="56"/>
  <c r="K259" i="56" s="1"/>
  <c r="J260" i="56"/>
  <c r="H260" i="56"/>
  <c r="G260" i="56"/>
  <c r="E260" i="56"/>
  <c r="D260" i="56"/>
  <c r="O258" i="56"/>
  <c r="L258" i="56"/>
  <c r="I258" i="56"/>
  <c r="F258" i="56"/>
  <c r="O257" i="56"/>
  <c r="L257" i="56"/>
  <c r="I257" i="56"/>
  <c r="F257" i="56"/>
  <c r="O256" i="56"/>
  <c r="L256" i="56"/>
  <c r="I256" i="56"/>
  <c r="F256" i="56"/>
  <c r="O255" i="56"/>
  <c r="L255" i="56"/>
  <c r="I255" i="56"/>
  <c r="F255" i="56"/>
  <c r="O254" i="56"/>
  <c r="L254" i="56"/>
  <c r="I254" i="56"/>
  <c r="F254" i="56"/>
  <c r="O253" i="56"/>
  <c r="L253" i="56"/>
  <c r="I253" i="56"/>
  <c r="F253" i="56"/>
  <c r="N252" i="56"/>
  <c r="N251" i="56" s="1"/>
  <c r="M252" i="56"/>
  <c r="K252" i="56"/>
  <c r="K251" i="56" s="1"/>
  <c r="J252" i="56"/>
  <c r="J251" i="56" s="1"/>
  <c r="H252" i="56"/>
  <c r="H251" i="56" s="1"/>
  <c r="G252" i="56"/>
  <c r="E252" i="56"/>
  <c r="E251" i="56" s="1"/>
  <c r="D252" i="56"/>
  <c r="D251" i="56" s="1"/>
  <c r="M251" i="56"/>
  <c r="G251" i="56"/>
  <c r="O250" i="56"/>
  <c r="L250" i="56"/>
  <c r="I250" i="56"/>
  <c r="F250" i="56"/>
  <c r="O249" i="56"/>
  <c r="L249" i="56"/>
  <c r="I249" i="56"/>
  <c r="F249" i="56"/>
  <c r="O248" i="56"/>
  <c r="L248" i="56"/>
  <c r="I248" i="56"/>
  <c r="F248" i="56"/>
  <c r="O247" i="56"/>
  <c r="O246" i="56" s="1"/>
  <c r="L247" i="56"/>
  <c r="I247" i="56"/>
  <c r="F247" i="56"/>
  <c r="N246" i="56"/>
  <c r="M246" i="56"/>
  <c r="K246" i="56"/>
  <c r="J246" i="56"/>
  <c r="H246" i="56"/>
  <c r="G246" i="56"/>
  <c r="E246" i="56"/>
  <c r="D246" i="56"/>
  <c r="O245" i="56"/>
  <c r="L245" i="56"/>
  <c r="I245" i="56"/>
  <c r="F245" i="56"/>
  <c r="O244" i="56"/>
  <c r="L244" i="56"/>
  <c r="I244" i="56"/>
  <c r="F244" i="56"/>
  <c r="O243" i="56"/>
  <c r="L243" i="56"/>
  <c r="C243" i="56" s="1"/>
  <c r="I243" i="56"/>
  <c r="F243" i="56"/>
  <c r="O242" i="56"/>
  <c r="L242" i="56"/>
  <c r="I242" i="56"/>
  <c r="F242" i="56"/>
  <c r="O241" i="56"/>
  <c r="L241" i="56"/>
  <c r="I241" i="56"/>
  <c r="F241" i="56"/>
  <c r="O240" i="56"/>
  <c r="L240" i="56"/>
  <c r="I240" i="56"/>
  <c r="F240" i="56"/>
  <c r="O239" i="56"/>
  <c r="L239" i="56"/>
  <c r="I239" i="56"/>
  <c r="F239" i="56"/>
  <c r="N238" i="56"/>
  <c r="M238" i="56"/>
  <c r="K238" i="56"/>
  <c r="J238" i="56"/>
  <c r="H238" i="56"/>
  <c r="G238" i="56"/>
  <c r="E238" i="56"/>
  <c r="D238" i="56"/>
  <c r="O237" i="56"/>
  <c r="L237" i="56"/>
  <c r="I237" i="56"/>
  <c r="F237" i="56"/>
  <c r="O236" i="56"/>
  <c r="O235" i="56" s="1"/>
  <c r="L236" i="56"/>
  <c r="I236" i="56"/>
  <c r="F236" i="56"/>
  <c r="F235" i="56" s="1"/>
  <c r="N235" i="56"/>
  <c r="M235" i="56"/>
  <c r="K235" i="56"/>
  <c r="J235" i="56"/>
  <c r="H235" i="56"/>
  <c r="G235" i="56"/>
  <c r="E235" i="56"/>
  <c r="D235" i="56"/>
  <c r="O234" i="56"/>
  <c r="O233" i="56" s="1"/>
  <c r="L234" i="56"/>
  <c r="I234" i="56"/>
  <c r="F234" i="56"/>
  <c r="N233" i="56"/>
  <c r="M233" i="56"/>
  <c r="L233" i="56"/>
  <c r="K233" i="56"/>
  <c r="J233" i="56"/>
  <c r="I233" i="56"/>
  <c r="H233" i="56"/>
  <c r="G233" i="56"/>
  <c r="E233" i="56"/>
  <c r="D233" i="56"/>
  <c r="O232" i="56"/>
  <c r="L232" i="56"/>
  <c r="I232" i="56"/>
  <c r="F232" i="56"/>
  <c r="O229" i="56"/>
  <c r="L229" i="56"/>
  <c r="I229" i="56"/>
  <c r="F229" i="56"/>
  <c r="O228" i="56"/>
  <c r="L228" i="56"/>
  <c r="L227" i="56" s="1"/>
  <c r="I228" i="56"/>
  <c r="F228" i="56"/>
  <c r="F227" i="56" s="1"/>
  <c r="O227" i="56"/>
  <c r="N227" i="56"/>
  <c r="M227" i="56"/>
  <c r="K227" i="56"/>
  <c r="J227" i="56"/>
  <c r="I227" i="56"/>
  <c r="H227" i="56"/>
  <c r="G227" i="56"/>
  <c r="E227" i="56"/>
  <c r="D227" i="56"/>
  <c r="O226" i="56"/>
  <c r="L226" i="56"/>
  <c r="I226" i="56"/>
  <c r="F226" i="56"/>
  <c r="O225" i="56"/>
  <c r="L225" i="56"/>
  <c r="I225" i="56"/>
  <c r="F225" i="56"/>
  <c r="O224" i="56"/>
  <c r="L224" i="56"/>
  <c r="I224" i="56"/>
  <c r="F224" i="56"/>
  <c r="O223" i="56"/>
  <c r="L223" i="56"/>
  <c r="I223" i="56"/>
  <c r="F223" i="56"/>
  <c r="O222" i="56"/>
  <c r="L222" i="56"/>
  <c r="I222" i="56"/>
  <c r="F222" i="56"/>
  <c r="O221" i="56"/>
  <c r="L221" i="56"/>
  <c r="I221" i="56"/>
  <c r="F221" i="56"/>
  <c r="O220" i="56"/>
  <c r="L220" i="56"/>
  <c r="I220" i="56"/>
  <c r="F220" i="56"/>
  <c r="O219" i="56"/>
  <c r="L219" i="56"/>
  <c r="I219" i="56"/>
  <c r="F219" i="56"/>
  <c r="C219" i="56" s="1"/>
  <c r="O218" i="56"/>
  <c r="L218" i="56"/>
  <c r="I218" i="56"/>
  <c r="F218" i="56"/>
  <c r="O217" i="56"/>
  <c r="L217" i="56"/>
  <c r="I217" i="56"/>
  <c r="F217" i="56"/>
  <c r="F216" i="56" s="1"/>
  <c r="N216" i="56"/>
  <c r="M216" i="56"/>
  <c r="K216" i="56"/>
  <c r="J216" i="56"/>
  <c r="H216" i="56"/>
  <c r="G216" i="56"/>
  <c r="E216" i="56"/>
  <c r="D216" i="56"/>
  <c r="O215" i="56"/>
  <c r="L215" i="56"/>
  <c r="I215" i="56"/>
  <c r="F215" i="56"/>
  <c r="O214" i="56"/>
  <c r="L214" i="56"/>
  <c r="I214" i="56"/>
  <c r="F214" i="56"/>
  <c r="O213" i="56"/>
  <c r="L213" i="56"/>
  <c r="I213" i="56"/>
  <c r="F213" i="56"/>
  <c r="O212" i="56"/>
  <c r="L212" i="56"/>
  <c r="I212" i="56"/>
  <c r="F212" i="56"/>
  <c r="O211" i="56"/>
  <c r="L211" i="56"/>
  <c r="I211" i="56"/>
  <c r="F211" i="56"/>
  <c r="O210" i="56"/>
  <c r="L210" i="56"/>
  <c r="I210" i="56"/>
  <c r="F210" i="56"/>
  <c r="O209" i="56"/>
  <c r="L209" i="56"/>
  <c r="I209" i="56"/>
  <c r="F209" i="56"/>
  <c r="O208" i="56"/>
  <c r="L208" i="56"/>
  <c r="I208" i="56"/>
  <c r="F208" i="56"/>
  <c r="O207" i="56"/>
  <c r="L207" i="56"/>
  <c r="I207" i="56"/>
  <c r="F207" i="56"/>
  <c r="O206" i="56"/>
  <c r="L206" i="56"/>
  <c r="I206" i="56"/>
  <c r="F206" i="56"/>
  <c r="N205" i="56"/>
  <c r="M205" i="56"/>
  <c r="M204" i="56" s="1"/>
  <c r="K205" i="56"/>
  <c r="J205" i="56"/>
  <c r="J204" i="56" s="1"/>
  <c r="H205" i="56"/>
  <c r="G205" i="56"/>
  <c r="E205" i="56"/>
  <c r="D205" i="56"/>
  <c r="D204" i="56" s="1"/>
  <c r="H204" i="56"/>
  <c r="O203" i="56"/>
  <c r="L203" i="56"/>
  <c r="I203" i="56"/>
  <c r="F203" i="56"/>
  <c r="O202" i="56"/>
  <c r="L202" i="56"/>
  <c r="I202" i="56"/>
  <c r="F202" i="56"/>
  <c r="O201" i="56"/>
  <c r="L201" i="56"/>
  <c r="I201" i="56"/>
  <c r="F201" i="56"/>
  <c r="O200" i="56"/>
  <c r="L200" i="56"/>
  <c r="I200" i="56"/>
  <c r="F200" i="56"/>
  <c r="O199" i="56"/>
  <c r="O198" i="56" s="1"/>
  <c r="L199" i="56"/>
  <c r="L198" i="56" s="1"/>
  <c r="I199" i="56"/>
  <c r="F199" i="56"/>
  <c r="N198" i="56"/>
  <c r="N196" i="56" s="1"/>
  <c r="M198" i="56"/>
  <c r="M196" i="56" s="1"/>
  <c r="K198" i="56"/>
  <c r="K196" i="56" s="1"/>
  <c r="J198" i="56"/>
  <c r="H198" i="56"/>
  <c r="H196" i="56" s="1"/>
  <c r="H195" i="56" s="1"/>
  <c r="G198" i="56"/>
  <c r="F198" i="56"/>
  <c r="E198" i="56"/>
  <c r="E196" i="56" s="1"/>
  <c r="D198" i="56"/>
  <c r="D196" i="56" s="1"/>
  <c r="O197" i="56"/>
  <c r="L197" i="56"/>
  <c r="I197" i="56"/>
  <c r="F197" i="56"/>
  <c r="J196" i="56"/>
  <c r="G196" i="56"/>
  <c r="O193" i="56"/>
  <c r="L193" i="56"/>
  <c r="I193" i="56"/>
  <c r="F193" i="56"/>
  <c r="F192" i="56" s="1"/>
  <c r="O192" i="56"/>
  <c r="O191" i="56" s="1"/>
  <c r="N192" i="56"/>
  <c r="N191" i="56" s="1"/>
  <c r="M192" i="56"/>
  <c r="M191" i="56" s="1"/>
  <c r="L192" i="56"/>
  <c r="L191" i="56" s="1"/>
  <c r="K192" i="56"/>
  <c r="K191" i="56" s="1"/>
  <c r="J192" i="56"/>
  <c r="J191" i="56" s="1"/>
  <c r="H192" i="56"/>
  <c r="H191" i="56" s="1"/>
  <c r="G192" i="56"/>
  <c r="E192" i="56"/>
  <c r="E191" i="56" s="1"/>
  <c r="D192" i="56"/>
  <c r="D191" i="56" s="1"/>
  <c r="G191" i="56"/>
  <c r="O190" i="56"/>
  <c r="L190" i="56"/>
  <c r="I190" i="56"/>
  <c r="F190" i="56"/>
  <c r="O189" i="56"/>
  <c r="O188" i="56" s="1"/>
  <c r="O187" i="56" s="1"/>
  <c r="L189" i="56"/>
  <c r="L188" i="56" s="1"/>
  <c r="I189" i="56"/>
  <c r="I188" i="56" s="1"/>
  <c r="F189" i="56"/>
  <c r="N188" i="56"/>
  <c r="N187" i="56" s="1"/>
  <c r="M188" i="56"/>
  <c r="K188" i="56"/>
  <c r="J188" i="56"/>
  <c r="J187" i="56" s="1"/>
  <c r="H188" i="56"/>
  <c r="G188" i="56"/>
  <c r="E188" i="56"/>
  <c r="D188" i="56"/>
  <c r="O186" i="56"/>
  <c r="L186" i="56"/>
  <c r="I186" i="56"/>
  <c r="F186" i="56"/>
  <c r="O185" i="56"/>
  <c r="L185" i="56"/>
  <c r="I185" i="56"/>
  <c r="I184" i="56" s="1"/>
  <c r="F185" i="56"/>
  <c r="O184" i="56"/>
  <c r="N184" i="56"/>
  <c r="M184" i="56"/>
  <c r="K184" i="56"/>
  <c r="J184" i="56"/>
  <c r="H184" i="56"/>
  <c r="G184" i="56"/>
  <c r="F184" i="56"/>
  <c r="E184" i="56"/>
  <c r="D184" i="56"/>
  <c r="O183" i="56"/>
  <c r="L183" i="56"/>
  <c r="I183" i="56"/>
  <c r="F183" i="56"/>
  <c r="O182" i="56"/>
  <c r="L182" i="56"/>
  <c r="I182" i="56"/>
  <c r="F182" i="56"/>
  <c r="O181" i="56"/>
  <c r="L181" i="56"/>
  <c r="I181" i="56"/>
  <c r="F181" i="56"/>
  <c r="O180" i="56"/>
  <c r="O179" i="56" s="1"/>
  <c r="L180" i="56"/>
  <c r="I180" i="56"/>
  <c r="F180" i="56"/>
  <c r="F179" i="56" s="1"/>
  <c r="N179" i="56"/>
  <c r="M179" i="56"/>
  <c r="K179" i="56"/>
  <c r="J179" i="56"/>
  <c r="H179" i="56"/>
  <c r="G179" i="56"/>
  <c r="E179" i="56"/>
  <c r="D179" i="56"/>
  <c r="O178" i="56"/>
  <c r="L178" i="56"/>
  <c r="I178" i="56"/>
  <c r="F178" i="56"/>
  <c r="O177" i="56"/>
  <c r="L177" i="56"/>
  <c r="I177" i="56"/>
  <c r="F177" i="56"/>
  <c r="O176" i="56"/>
  <c r="O175" i="56" s="1"/>
  <c r="O174" i="56" s="1"/>
  <c r="L176" i="56"/>
  <c r="I176" i="56"/>
  <c r="F176" i="56"/>
  <c r="F175" i="56" s="1"/>
  <c r="N175" i="56"/>
  <c r="M175" i="56"/>
  <c r="K175" i="56"/>
  <c r="J175" i="56"/>
  <c r="J174" i="56" s="1"/>
  <c r="J173" i="56" s="1"/>
  <c r="H175" i="56"/>
  <c r="H174" i="56" s="1"/>
  <c r="H173" i="56" s="1"/>
  <c r="G175" i="56"/>
  <c r="G174" i="56" s="1"/>
  <c r="E175" i="56"/>
  <c r="D175" i="56"/>
  <c r="D174" i="56" s="1"/>
  <c r="N174" i="56"/>
  <c r="N173" i="56" s="1"/>
  <c r="M174" i="56"/>
  <c r="O172" i="56"/>
  <c r="L172" i="56"/>
  <c r="I172" i="56"/>
  <c r="F172" i="56"/>
  <c r="O171" i="56"/>
  <c r="L171" i="56"/>
  <c r="I171" i="56"/>
  <c r="F171" i="56"/>
  <c r="O170" i="56"/>
  <c r="L170" i="56"/>
  <c r="I170" i="56"/>
  <c r="F170" i="56"/>
  <c r="O169" i="56"/>
  <c r="L169" i="56"/>
  <c r="I169" i="56"/>
  <c r="F169" i="56"/>
  <c r="O168" i="56"/>
  <c r="L168" i="56"/>
  <c r="I168" i="56"/>
  <c r="F168" i="56"/>
  <c r="O167" i="56"/>
  <c r="L167" i="56"/>
  <c r="I167" i="56"/>
  <c r="F167" i="56"/>
  <c r="N166" i="56"/>
  <c r="N165" i="56" s="1"/>
  <c r="M166" i="56"/>
  <c r="M165" i="56" s="1"/>
  <c r="K166" i="56"/>
  <c r="K165" i="56" s="1"/>
  <c r="J166" i="56"/>
  <c r="J165" i="56" s="1"/>
  <c r="H166" i="56"/>
  <c r="H165" i="56" s="1"/>
  <c r="G166" i="56"/>
  <c r="G165" i="56" s="1"/>
  <c r="F166" i="56"/>
  <c r="E166" i="56"/>
  <c r="E165" i="56" s="1"/>
  <c r="D166" i="56"/>
  <c r="D165" i="56" s="1"/>
  <c r="O164" i="56"/>
  <c r="L164" i="56"/>
  <c r="I164" i="56"/>
  <c r="F164" i="56"/>
  <c r="O163" i="56"/>
  <c r="L163" i="56"/>
  <c r="I163" i="56"/>
  <c r="F163" i="56"/>
  <c r="O162" i="56"/>
  <c r="L162" i="56"/>
  <c r="I162" i="56"/>
  <c r="F162" i="56"/>
  <c r="O161" i="56"/>
  <c r="O160" i="56" s="1"/>
  <c r="L161" i="56"/>
  <c r="L160" i="56" s="1"/>
  <c r="I161" i="56"/>
  <c r="F161" i="56"/>
  <c r="N160" i="56"/>
  <c r="M160" i="56"/>
  <c r="K160" i="56"/>
  <c r="J160" i="56"/>
  <c r="H160" i="56"/>
  <c r="G160" i="56"/>
  <c r="F160" i="56"/>
  <c r="E160" i="56"/>
  <c r="D160" i="56"/>
  <c r="O159" i="56"/>
  <c r="L159" i="56"/>
  <c r="I159" i="56"/>
  <c r="F159" i="56"/>
  <c r="O158" i="56"/>
  <c r="L158" i="56"/>
  <c r="I158" i="56"/>
  <c r="F158" i="56"/>
  <c r="O157" i="56"/>
  <c r="L157" i="56"/>
  <c r="I157" i="56"/>
  <c r="F157" i="56"/>
  <c r="O156" i="56"/>
  <c r="L156" i="56"/>
  <c r="I156" i="56"/>
  <c r="F156" i="56"/>
  <c r="O155" i="56"/>
  <c r="L155" i="56"/>
  <c r="I155" i="56"/>
  <c r="F155" i="56"/>
  <c r="O154" i="56"/>
  <c r="L154" i="56"/>
  <c r="I154" i="56"/>
  <c r="F154" i="56"/>
  <c r="O153" i="56"/>
  <c r="L153" i="56"/>
  <c r="I153" i="56"/>
  <c r="F153" i="56"/>
  <c r="O152" i="56"/>
  <c r="L152" i="56"/>
  <c r="L151" i="56" s="1"/>
  <c r="I152" i="56"/>
  <c r="F152" i="56"/>
  <c r="N151" i="56"/>
  <c r="M151" i="56"/>
  <c r="K151" i="56"/>
  <c r="J151" i="56"/>
  <c r="H151" i="56"/>
  <c r="G151" i="56"/>
  <c r="E151" i="56"/>
  <c r="D151" i="56"/>
  <c r="O150" i="56"/>
  <c r="L150" i="56"/>
  <c r="I150" i="56"/>
  <c r="F150" i="56"/>
  <c r="O149" i="56"/>
  <c r="L149" i="56"/>
  <c r="I149" i="56"/>
  <c r="F149" i="56"/>
  <c r="O148" i="56"/>
  <c r="L148" i="56"/>
  <c r="I148" i="56"/>
  <c r="F148" i="56"/>
  <c r="O147" i="56"/>
  <c r="L147" i="56"/>
  <c r="I147" i="56"/>
  <c r="F147" i="56"/>
  <c r="O146" i="56"/>
  <c r="L146" i="56"/>
  <c r="I146" i="56"/>
  <c r="F146" i="56"/>
  <c r="O145" i="56"/>
  <c r="L145" i="56"/>
  <c r="I145" i="56"/>
  <c r="F145" i="56"/>
  <c r="N144" i="56"/>
  <c r="M144" i="56"/>
  <c r="K144" i="56"/>
  <c r="J144" i="56"/>
  <c r="H144" i="56"/>
  <c r="G144" i="56"/>
  <c r="E144" i="56"/>
  <c r="D144" i="56"/>
  <c r="O143" i="56"/>
  <c r="L143" i="56"/>
  <c r="I143" i="56"/>
  <c r="F143" i="56"/>
  <c r="O142" i="56"/>
  <c r="L142" i="56"/>
  <c r="L141" i="56" s="1"/>
  <c r="I142" i="56"/>
  <c r="F142" i="56"/>
  <c r="O141" i="56"/>
  <c r="N141" i="56"/>
  <c r="M141" i="56"/>
  <c r="K141" i="56"/>
  <c r="J141" i="56"/>
  <c r="H141" i="56"/>
  <c r="G141" i="56"/>
  <c r="F141" i="56"/>
  <c r="E141" i="56"/>
  <c r="D141" i="56"/>
  <c r="O140" i="56"/>
  <c r="L140" i="56"/>
  <c r="I140" i="56"/>
  <c r="F140" i="56"/>
  <c r="O139" i="56"/>
  <c r="L139" i="56"/>
  <c r="I139" i="56"/>
  <c r="F139" i="56"/>
  <c r="O138" i="56"/>
  <c r="L138" i="56"/>
  <c r="I138" i="56"/>
  <c r="F138" i="56"/>
  <c r="O137" i="56"/>
  <c r="L137" i="56"/>
  <c r="I137" i="56"/>
  <c r="F137" i="56"/>
  <c r="O136" i="56"/>
  <c r="N136" i="56"/>
  <c r="M136" i="56"/>
  <c r="K136" i="56"/>
  <c r="J136" i="56"/>
  <c r="H136" i="56"/>
  <c r="G136" i="56"/>
  <c r="E136" i="56"/>
  <c r="D136" i="56"/>
  <c r="O135" i="56"/>
  <c r="L135" i="56"/>
  <c r="I135" i="56"/>
  <c r="F135" i="56"/>
  <c r="O134" i="56"/>
  <c r="L134" i="56"/>
  <c r="I134" i="56"/>
  <c r="F134" i="56"/>
  <c r="O133" i="56"/>
  <c r="L133" i="56"/>
  <c r="I133" i="56"/>
  <c r="F133" i="56"/>
  <c r="O132" i="56"/>
  <c r="O131" i="56" s="1"/>
  <c r="L132" i="56"/>
  <c r="I132" i="56"/>
  <c r="F132" i="56"/>
  <c r="N131" i="56"/>
  <c r="M131" i="56"/>
  <c r="K131" i="56"/>
  <c r="J131" i="56"/>
  <c r="H131" i="56"/>
  <c r="G131" i="56"/>
  <c r="E131" i="56"/>
  <c r="E130" i="56" s="1"/>
  <c r="D131" i="56"/>
  <c r="O129" i="56"/>
  <c r="O128" i="56" s="1"/>
  <c r="L129" i="56"/>
  <c r="L128" i="56" s="1"/>
  <c r="I129" i="56"/>
  <c r="I128" i="56" s="1"/>
  <c r="F129" i="56"/>
  <c r="N128" i="56"/>
  <c r="M128" i="56"/>
  <c r="K128" i="56"/>
  <c r="J128" i="56"/>
  <c r="H128" i="56"/>
  <c r="G128" i="56"/>
  <c r="F128" i="56"/>
  <c r="E128" i="56"/>
  <c r="D128" i="56"/>
  <c r="O127" i="56"/>
  <c r="L127" i="56"/>
  <c r="I127" i="56"/>
  <c r="F127" i="56"/>
  <c r="O126" i="56"/>
  <c r="L126" i="56"/>
  <c r="I126" i="56"/>
  <c r="F126" i="56"/>
  <c r="O125" i="56"/>
  <c r="L125" i="56"/>
  <c r="I125" i="56"/>
  <c r="F125" i="56"/>
  <c r="O124" i="56"/>
  <c r="L124" i="56"/>
  <c r="I124" i="56"/>
  <c r="F124" i="56"/>
  <c r="O123" i="56"/>
  <c r="O122" i="56" s="1"/>
  <c r="L123" i="56"/>
  <c r="I123" i="56"/>
  <c r="I122" i="56" s="1"/>
  <c r="F123" i="56"/>
  <c r="N122" i="56"/>
  <c r="M122" i="56"/>
  <c r="K122" i="56"/>
  <c r="J122" i="56"/>
  <c r="H122" i="56"/>
  <c r="G122" i="56"/>
  <c r="F122" i="56"/>
  <c r="E122" i="56"/>
  <c r="D122" i="56"/>
  <c r="O121" i="56"/>
  <c r="L121" i="56"/>
  <c r="I121" i="56"/>
  <c r="F121" i="56"/>
  <c r="O120" i="56"/>
  <c r="L120" i="56"/>
  <c r="I120" i="56"/>
  <c r="F120" i="56"/>
  <c r="O119" i="56"/>
  <c r="L119" i="56"/>
  <c r="I119" i="56"/>
  <c r="F119" i="56"/>
  <c r="O118" i="56"/>
  <c r="L118" i="56"/>
  <c r="I118" i="56"/>
  <c r="F118" i="56"/>
  <c r="O117" i="56"/>
  <c r="O116" i="56" s="1"/>
  <c r="L117" i="56"/>
  <c r="L116" i="56" s="1"/>
  <c r="I117" i="56"/>
  <c r="F117" i="56"/>
  <c r="N116" i="56"/>
  <c r="M116" i="56"/>
  <c r="K116" i="56"/>
  <c r="J116" i="56"/>
  <c r="H116" i="56"/>
  <c r="G116" i="56"/>
  <c r="E116" i="56"/>
  <c r="D116" i="56"/>
  <c r="O115" i="56"/>
  <c r="L115" i="56"/>
  <c r="I115" i="56"/>
  <c r="F115" i="56"/>
  <c r="O114" i="56"/>
  <c r="L114" i="56"/>
  <c r="I114" i="56"/>
  <c r="F114" i="56"/>
  <c r="O113" i="56"/>
  <c r="O112" i="56" s="1"/>
  <c r="L113" i="56"/>
  <c r="L112" i="56" s="1"/>
  <c r="I113" i="56"/>
  <c r="F113" i="56"/>
  <c r="N112" i="56"/>
  <c r="M112" i="56"/>
  <c r="K112" i="56"/>
  <c r="J112" i="56"/>
  <c r="H112" i="56"/>
  <c r="G112" i="56"/>
  <c r="E112" i="56"/>
  <c r="D112" i="56"/>
  <c r="O111" i="56"/>
  <c r="L111" i="56"/>
  <c r="I111" i="56"/>
  <c r="F111" i="56"/>
  <c r="O110" i="56"/>
  <c r="L110" i="56"/>
  <c r="I110" i="56"/>
  <c r="F110" i="56"/>
  <c r="O109" i="56"/>
  <c r="L109" i="56"/>
  <c r="I109" i="56"/>
  <c r="F109" i="56"/>
  <c r="O108" i="56"/>
  <c r="L108" i="56"/>
  <c r="I108" i="56"/>
  <c r="F108" i="56"/>
  <c r="O107" i="56"/>
  <c r="L107" i="56"/>
  <c r="I107" i="56"/>
  <c r="D107" i="56"/>
  <c r="F107" i="56" s="1"/>
  <c r="O106" i="56"/>
  <c r="L106" i="56"/>
  <c r="I106" i="56"/>
  <c r="F106" i="56"/>
  <c r="O105" i="56"/>
  <c r="L105" i="56"/>
  <c r="I105" i="56"/>
  <c r="F105" i="56"/>
  <c r="O104" i="56"/>
  <c r="L104" i="56"/>
  <c r="I104" i="56"/>
  <c r="F104" i="56"/>
  <c r="N103" i="56"/>
  <c r="M103" i="56"/>
  <c r="K103" i="56"/>
  <c r="J103" i="56"/>
  <c r="H103" i="56"/>
  <c r="G103" i="56"/>
  <c r="E103" i="56"/>
  <c r="D103" i="56"/>
  <c r="O102" i="56"/>
  <c r="L102" i="56"/>
  <c r="I102" i="56"/>
  <c r="F102" i="56"/>
  <c r="O101" i="56"/>
  <c r="L101" i="56"/>
  <c r="I101" i="56"/>
  <c r="F101" i="56"/>
  <c r="C101" i="56" s="1"/>
  <c r="O100" i="56"/>
  <c r="L100" i="56"/>
  <c r="I100" i="56"/>
  <c r="F100" i="56"/>
  <c r="O99" i="56"/>
  <c r="L99" i="56"/>
  <c r="I99" i="56"/>
  <c r="F99" i="56"/>
  <c r="O98" i="56"/>
  <c r="L98" i="56"/>
  <c r="I98" i="56"/>
  <c r="F98" i="56"/>
  <c r="O97" i="56"/>
  <c r="L97" i="56"/>
  <c r="I97" i="56"/>
  <c r="F97" i="56"/>
  <c r="O96" i="56"/>
  <c r="L96" i="56"/>
  <c r="I96" i="56"/>
  <c r="I95" i="56" s="1"/>
  <c r="F96" i="56"/>
  <c r="N95" i="56"/>
  <c r="M95" i="56"/>
  <c r="K95" i="56"/>
  <c r="J95" i="56"/>
  <c r="H95" i="56"/>
  <c r="G95" i="56"/>
  <c r="E95" i="56"/>
  <c r="D95" i="56"/>
  <c r="O94" i="56"/>
  <c r="L94" i="56"/>
  <c r="I94" i="56"/>
  <c r="F94" i="56"/>
  <c r="O93" i="56"/>
  <c r="L93" i="56"/>
  <c r="I93" i="56"/>
  <c r="F93" i="56"/>
  <c r="O92" i="56"/>
  <c r="L92" i="56"/>
  <c r="I92" i="56"/>
  <c r="F92" i="56"/>
  <c r="O91" i="56"/>
  <c r="L91" i="56"/>
  <c r="I91" i="56"/>
  <c r="F91" i="56"/>
  <c r="O90" i="56"/>
  <c r="L90" i="56"/>
  <c r="I90" i="56"/>
  <c r="F90" i="56"/>
  <c r="O89" i="56"/>
  <c r="N89" i="56"/>
  <c r="M89" i="56"/>
  <c r="K89" i="56"/>
  <c r="J89" i="56"/>
  <c r="H89" i="56"/>
  <c r="G89" i="56"/>
  <c r="E89" i="56"/>
  <c r="D89" i="56"/>
  <c r="O88" i="56"/>
  <c r="L88" i="56"/>
  <c r="I88" i="56"/>
  <c r="F88" i="56"/>
  <c r="O87" i="56"/>
  <c r="L87" i="56"/>
  <c r="I87" i="56"/>
  <c r="F87" i="56"/>
  <c r="O86" i="56"/>
  <c r="L86" i="56"/>
  <c r="I86" i="56"/>
  <c r="F86" i="56"/>
  <c r="O85" i="56"/>
  <c r="O84" i="56" s="1"/>
  <c r="L85" i="56"/>
  <c r="I85" i="56"/>
  <c r="F85" i="56"/>
  <c r="N84" i="56"/>
  <c r="M84" i="56"/>
  <c r="K84" i="56"/>
  <c r="J84" i="56"/>
  <c r="H84" i="56"/>
  <c r="G84" i="56"/>
  <c r="E84" i="56"/>
  <c r="D84" i="56"/>
  <c r="O82" i="56"/>
  <c r="L82" i="56"/>
  <c r="I82" i="56"/>
  <c r="F82" i="56"/>
  <c r="O81" i="56"/>
  <c r="L81" i="56"/>
  <c r="I81" i="56"/>
  <c r="I80" i="56" s="1"/>
  <c r="F81" i="56"/>
  <c r="N80" i="56"/>
  <c r="M80" i="56"/>
  <c r="L80" i="56"/>
  <c r="K80" i="56"/>
  <c r="J80" i="56"/>
  <c r="H80" i="56"/>
  <c r="G80" i="56"/>
  <c r="E80" i="56"/>
  <c r="D80" i="56"/>
  <c r="O79" i="56"/>
  <c r="L79" i="56"/>
  <c r="I79" i="56"/>
  <c r="F79" i="56"/>
  <c r="O78" i="56"/>
  <c r="O77" i="56" s="1"/>
  <c r="L78" i="56"/>
  <c r="I78" i="56"/>
  <c r="F78" i="56"/>
  <c r="N77" i="56"/>
  <c r="N76" i="56" s="1"/>
  <c r="M77" i="56"/>
  <c r="K77" i="56"/>
  <c r="J77" i="56"/>
  <c r="J76" i="56" s="1"/>
  <c r="H77" i="56"/>
  <c r="H76" i="56" s="1"/>
  <c r="G77" i="56"/>
  <c r="F77" i="56"/>
  <c r="E77" i="56"/>
  <c r="E76" i="56" s="1"/>
  <c r="D77" i="56"/>
  <c r="D76" i="56" s="1"/>
  <c r="O74" i="56"/>
  <c r="L74" i="56"/>
  <c r="I74" i="56"/>
  <c r="F74" i="56"/>
  <c r="O73" i="56"/>
  <c r="L73" i="56"/>
  <c r="I73" i="56"/>
  <c r="F73" i="56"/>
  <c r="O72" i="56"/>
  <c r="L72" i="56"/>
  <c r="I72" i="56"/>
  <c r="F72" i="56"/>
  <c r="O71" i="56"/>
  <c r="L71" i="56"/>
  <c r="I71" i="56"/>
  <c r="F71" i="56"/>
  <c r="O70" i="56"/>
  <c r="L70" i="56"/>
  <c r="L69" i="56" s="1"/>
  <c r="I70" i="56"/>
  <c r="F70" i="56"/>
  <c r="F69" i="56" s="1"/>
  <c r="N69" i="56"/>
  <c r="N67" i="56" s="1"/>
  <c r="M69" i="56"/>
  <c r="M67" i="56" s="1"/>
  <c r="K69" i="56"/>
  <c r="K67" i="56" s="1"/>
  <c r="J69" i="56"/>
  <c r="J67" i="56" s="1"/>
  <c r="H69" i="56"/>
  <c r="G69" i="56"/>
  <c r="G67" i="56" s="1"/>
  <c r="E69" i="56"/>
  <c r="D69" i="56"/>
  <c r="D67" i="56" s="1"/>
  <c r="O68" i="56"/>
  <c r="L68" i="56"/>
  <c r="I68" i="56"/>
  <c r="F68" i="56"/>
  <c r="H67" i="56"/>
  <c r="E67" i="56"/>
  <c r="O66" i="56"/>
  <c r="L66" i="56"/>
  <c r="I66" i="56"/>
  <c r="F66" i="56"/>
  <c r="O65" i="56"/>
  <c r="L65" i="56"/>
  <c r="I65" i="56"/>
  <c r="F65" i="56"/>
  <c r="O64" i="56"/>
  <c r="L64" i="56"/>
  <c r="I64" i="56"/>
  <c r="F64" i="56"/>
  <c r="O63" i="56"/>
  <c r="L63" i="56"/>
  <c r="I63" i="56"/>
  <c r="F63" i="56"/>
  <c r="O62" i="56"/>
  <c r="L62" i="56"/>
  <c r="I62" i="56"/>
  <c r="F62" i="56"/>
  <c r="O61" i="56"/>
  <c r="L61" i="56"/>
  <c r="I61" i="56"/>
  <c r="F61" i="56"/>
  <c r="O60" i="56"/>
  <c r="L60" i="56"/>
  <c r="I60" i="56"/>
  <c r="F60" i="56"/>
  <c r="O59" i="56"/>
  <c r="O58" i="56" s="1"/>
  <c r="L59" i="56"/>
  <c r="I59" i="56"/>
  <c r="I58" i="56" s="1"/>
  <c r="F59" i="56"/>
  <c r="N58" i="56"/>
  <c r="M58" i="56"/>
  <c r="K58" i="56"/>
  <c r="J58" i="56"/>
  <c r="H58" i="56"/>
  <c r="G58" i="56"/>
  <c r="E58" i="56"/>
  <c r="D58" i="56"/>
  <c r="O57" i="56"/>
  <c r="L57" i="56"/>
  <c r="I57" i="56"/>
  <c r="F57" i="56"/>
  <c r="O56" i="56"/>
  <c r="O55" i="56" s="1"/>
  <c r="L56" i="56"/>
  <c r="L55" i="56" s="1"/>
  <c r="I56" i="56"/>
  <c r="I55" i="56" s="1"/>
  <c r="I54" i="56" s="1"/>
  <c r="F56" i="56"/>
  <c r="F55" i="56" s="1"/>
  <c r="N55" i="56"/>
  <c r="M55" i="56"/>
  <c r="M54" i="56" s="1"/>
  <c r="M53" i="56" s="1"/>
  <c r="K55" i="56"/>
  <c r="J55" i="56"/>
  <c r="H55" i="56"/>
  <c r="H54" i="56" s="1"/>
  <c r="G55" i="56"/>
  <c r="E55" i="56"/>
  <c r="D55" i="56"/>
  <c r="D54" i="56" s="1"/>
  <c r="N54" i="56"/>
  <c r="J54" i="56"/>
  <c r="O47" i="56"/>
  <c r="C47" i="56" s="1"/>
  <c r="O46" i="56"/>
  <c r="N45" i="56"/>
  <c r="M45" i="56"/>
  <c r="L44" i="56"/>
  <c r="L43" i="56" s="1"/>
  <c r="I44" i="56"/>
  <c r="I43" i="56" s="1"/>
  <c r="F44" i="56"/>
  <c r="F43" i="56" s="1"/>
  <c r="K43" i="56"/>
  <c r="J43" i="56"/>
  <c r="H43" i="56"/>
  <c r="G43" i="56"/>
  <c r="E43" i="56"/>
  <c r="D43" i="56"/>
  <c r="F42" i="56"/>
  <c r="C42" i="56" s="1"/>
  <c r="E41" i="56"/>
  <c r="D41" i="56"/>
  <c r="L40" i="56"/>
  <c r="C40" i="56" s="1"/>
  <c r="L39" i="56"/>
  <c r="C39" i="56" s="1"/>
  <c r="L38" i="56"/>
  <c r="C38" i="56" s="1"/>
  <c r="L37" i="56"/>
  <c r="C37" i="56" s="1"/>
  <c r="K36" i="56"/>
  <c r="J36" i="56"/>
  <c r="L35" i="56"/>
  <c r="C35" i="56" s="1"/>
  <c r="L34" i="56"/>
  <c r="C34" i="56" s="1"/>
  <c r="K33" i="56"/>
  <c r="J33" i="56"/>
  <c r="L32" i="56"/>
  <c r="L31" i="56" s="1"/>
  <c r="C31" i="56" s="1"/>
  <c r="K31" i="56"/>
  <c r="J31" i="56"/>
  <c r="L30" i="56"/>
  <c r="C30" i="56" s="1"/>
  <c r="L29" i="56"/>
  <c r="C29" i="56" s="1"/>
  <c r="L28" i="56"/>
  <c r="C28" i="56" s="1"/>
  <c r="K27" i="56"/>
  <c r="K26" i="56" s="1"/>
  <c r="J27" i="56"/>
  <c r="F25" i="56"/>
  <c r="C25" i="56" s="1"/>
  <c r="I24" i="56"/>
  <c r="D24" i="56"/>
  <c r="F24" i="56" s="1"/>
  <c r="C24" i="56" s="1"/>
  <c r="O23" i="56"/>
  <c r="L23" i="56"/>
  <c r="I23" i="56"/>
  <c r="F23" i="56"/>
  <c r="O22" i="56"/>
  <c r="L22" i="56"/>
  <c r="L21" i="56" s="1"/>
  <c r="I22" i="56"/>
  <c r="I21" i="56" s="1"/>
  <c r="F22" i="56"/>
  <c r="O21" i="56"/>
  <c r="O289" i="56" s="1"/>
  <c r="N21" i="56"/>
  <c r="N289" i="56" s="1"/>
  <c r="N288" i="56" s="1"/>
  <c r="M21" i="56"/>
  <c r="K21" i="56"/>
  <c r="K289" i="56" s="1"/>
  <c r="K288" i="56" s="1"/>
  <c r="J21" i="56"/>
  <c r="J289" i="56" s="1"/>
  <c r="H21" i="56"/>
  <c r="H289" i="56" s="1"/>
  <c r="H288" i="56" s="1"/>
  <c r="G21" i="56"/>
  <c r="F21" i="56"/>
  <c r="F289" i="56" s="1"/>
  <c r="E21" i="56"/>
  <c r="D21" i="56"/>
  <c r="D289" i="56" s="1"/>
  <c r="D187" i="56" l="1"/>
  <c r="N204" i="56"/>
  <c r="J231" i="56"/>
  <c r="C32" i="56"/>
  <c r="L33" i="56"/>
  <c r="C33" i="56" s="1"/>
  <c r="D53" i="56"/>
  <c r="C137" i="56"/>
  <c r="C148" i="56"/>
  <c r="C156" i="56"/>
  <c r="L187" i="56"/>
  <c r="H187" i="56"/>
  <c r="D259" i="56"/>
  <c r="H20" i="56"/>
  <c r="M20" i="56"/>
  <c r="H53" i="56"/>
  <c r="C129" i="56"/>
  <c r="J130" i="56"/>
  <c r="N231" i="56"/>
  <c r="C255" i="56"/>
  <c r="C258" i="56"/>
  <c r="G259" i="56"/>
  <c r="L260" i="56"/>
  <c r="C273" i="56"/>
  <c r="D270" i="56"/>
  <c r="D269" i="56" s="1"/>
  <c r="H270" i="56"/>
  <c r="H269" i="56" s="1"/>
  <c r="I166" i="56"/>
  <c r="I165" i="56" s="1"/>
  <c r="C68" i="56"/>
  <c r="K187" i="56"/>
  <c r="N195" i="56"/>
  <c r="C211" i="56"/>
  <c r="C227" i="56"/>
  <c r="E54" i="56"/>
  <c r="E53" i="56" s="1"/>
  <c r="C82" i="56"/>
  <c r="E259" i="56"/>
  <c r="J259" i="56"/>
  <c r="L122" i="56"/>
  <c r="C122" i="56" s="1"/>
  <c r="L246" i="56"/>
  <c r="K20" i="56"/>
  <c r="G20" i="56"/>
  <c r="C57" i="56"/>
  <c r="C74" i="56"/>
  <c r="E83" i="56"/>
  <c r="E75" i="56" s="1"/>
  <c r="C98" i="56"/>
  <c r="C100" i="56"/>
  <c r="C120" i="56"/>
  <c r="C164" i="56"/>
  <c r="E187" i="56"/>
  <c r="M187" i="56"/>
  <c r="C203" i="56"/>
  <c r="C207" i="56"/>
  <c r="C223" i="56"/>
  <c r="C239" i="56"/>
  <c r="C262" i="56"/>
  <c r="C263" i="56"/>
  <c r="O260" i="56"/>
  <c r="M259" i="56"/>
  <c r="M269" i="56"/>
  <c r="E270" i="56"/>
  <c r="E269" i="56" s="1"/>
  <c r="C293" i="56"/>
  <c r="C132" i="56"/>
  <c r="J26" i="56"/>
  <c r="L36" i="56"/>
  <c r="C36" i="56" s="1"/>
  <c r="L67" i="56"/>
  <c r="M83" i="56"/>
  <c r="C161" i="56"/>
  <c r="C176" i="56"/>
  <c r="K174" i="56"/>
  <c r="C201" i="56"/>
  <c r="C218" i="56"/>
  <c r="H259" i="56"/>
  <c r="D288" i="56"/>
  <c r="D20" i="56"/>
  <c r="E289" i="56"/>
  <c r="E288" i="56" s="1"/>
  <c r="J288" i="56"/>
  <c r="C64" i="56"/>
  <c r="C66" i="56"/>
  <c r="F67" i="56"/>
  <c r="F80" i="56"/>
  <c r="C94" i="56"/>
  <c r="C109" i="56"/>
  <c r="C110" i="56"/>
  <c r="C111" i="56"/>
  <c r="O144" i="56"/>
  <c r="M173" i="56"/>
  <c r="G173" i="56"/>
  <c r="G187" i="56"/>
  <c r="O196" i="56"/>
  <c r="L196" i="56"/>
  <c r="C215" i="56"/>
  <c r="O252" i="56"/>
  <c r="O251" i="56" s="1"/>
  <c r="L166" i="56"/>
  <c r="L165" i="56" s="1"/>
  <c r="L270" i="56"/>
  <c r="L269" i="56" s="1"/>
  <c r="C271" i="56"/>
  <c r="C22" i="56"/>
  <c r="N83" i="56"/>
  <c r="C153" i="56"/>
  <c r="D195" i="56"/>
  <c r="G231" i="56"/>
  <c r="G230" i="56" s="1"/>
  <c r="C247" i="56"/>
  <c r="F252" i="56"/>
  <c r="F251" i="56" s="1"/>
  <c r="C279" i="56"/>
  <c r="F84" i="56"/>
  <c r="C85" i="56"/>
  <c r="C149" i="56"/>
  <c r="C23" i="56"/>
  <c r="C124" i="56"/>
  <c r="C128" i="56"/>
  <c r="M130" i="56"/>
  <c r="L103" i="56"/>
  <c r="L27" i="56"/>
  <c r="C27" i="56" s="1"/>
  <c r="C46" i="56"/>
  <c r="O45" i="56"/>
  <c r="O20" i="56" s="1"/>
  <c r="L77" i="56"/>
  <c r="L76" i="56" s="1"/>
  <c r="C78" i="56"/>
  <c r="C105" i="56"/>
  <c r="I175" i="56"/>
  <c r="I179" i="56"/>
  <c r="I198" i="56"/>
  <c r="I196" i="56" s="1"/>
  <c r="C199" i="56"/>
  <c r="C267" i="56"/>
  <c r="F41" i="56"/>
  <c r="C41" i="56" s="1"/>
  <c r="L58" i="56"/>
  <c r="N53" i="56"/>
  <c r="K76" i="56"/>
  <c r="I84" i="56"/>
  <c r="K83" i="56"/>
  <c r="C93" i="56"/>
  <c r="C99" i="56"/>
  <c r="J83" i="56"/>
  <c r="J75" i="56" s="1"/>
  <c r="C104" i="56"/>
  <c r="O103" i="56"/>
  <c r="C114" i="56"/>
  <c r="C121" i="56"/>
  <c r="C123" i="56"/>
  <c r="I144" i="56"/>
  <c r="C158" i="56"/>
  <c r="O166" i="56"/>
  <c r="O165" i="56" s="1"/>
  <c r="C177" i="56"/>
  <c r="C181" i="56"/>
  <c r="K173" i="56"/>
  <c r="E204" i="56"/>
  <c r="E195" i="56" s="1"/>
  <c r="C208" i="56"/>
  <c r="C210" i="56"/>
  <c r="C220" i="56"/>
  <c r="C222" i="56"/>
  <c r="C257" i="56"/>
  <c r="L264" i="56"/>
  <c r="L290" i="56"/>
  <c r="C44" i="56"/>
  <c r="G54" i="56"/>
  <c r="K54" i="56"/>
  <c r="K53" i="56" s="1"/>
  <c r="C60" i="56"/>
  <c r="C65" i="56"/>
  <c r="J53" i="56"/>
  <c r="J52" i="56" s="1"/>
  <c r="C70" i="56"/>
  <c r="C73" i="56"/>
  <c r="O69" i="56"/>
  <c r="G76" i="56"/>
  <c r="M76" i="56"/>
  <c r="C86" i="56"/>
  <c r="I89" i="56"/>
  <c r="I103" i="56"/>
  <c r="I112" i="56"/>
  <c r="C118" i="56"/>
  <c r="I131" i="56"/>
  <c r="K130" i="56"/>
  <c r="C140" i="56"/>
  <c r="N130" i="56"/>
  <c r="C145" i="56"/>
  <c r="F151" i="56"/>
  <c r="C157" i="56"/>
  <c r="C167" i="56"/>
  <c r="C172" i="56"/>
  <c r="O173" i="56"/>
  <c r="C190" i="56"/>
  <c r="M195" i="56"/>
  <c r="I205" i="56"/>
  <c r="C212" i="56"/>
  <c r="C213" i="56"/>
  <c r="C214" i="56"/>
  <c r="C221" i="56"/>
  <c r="C224" i="56"/>
  <c r="C225" i="56"/>
  <c r="C226" i="56"/>
  <c r="G204" i="56"/>
  <c r="G195" i="56" s="1"/>
  <c r="G194" i="56" s="1"/>
  <c r="K204" i="56"/>
  <c r="K195" i="56" s="1"/>
  <c r="C228" i="56"/>
  <c r="C229" i="56"/>
  <c r="M231" i="56"/>
  <c r="H231" i="56"/>
  <c r="L238" i="56"/>
  <c r="C245" i="56"/>
  <c r="L252" i="56"/>
  <c r="L251" i="56" s="1"/>
  <c r="C266" i="56"/>
  <c r="O264" i="56"/>
  <c r="O259" i="56" s="1"/>
  <c r="J270" i="56"/>
  <c r="J269" i="56" s="1"/>
  <c r="N270" i="56"/>
  <c r="N269" i="56" s="1"/>
  <c r="C278" i="56"/>
  <c r="C59" i="56"/>
  <c r="C62" i="56"/>
  <c r="C63" i="56"/>
  <c r="I69" i="56"/>
  <c r="I67" i="56" s="1"/>
  <c r="I53" i="56" s="1"/>
  <c r="L89" i="56"/>
  <c r="C97" i="56"/>
  <c r="C102" i="56"/>
  <c r="C108" i="56"/>
  <c r="I116" i="56"/>
  <c r="C133" i="56"/>
  <c r="I136" i="56"/>
  <c r="C155" i="56"/>
  <c r="C163" i="56"/>
  <c r="E174" i="56"/>
  <c r="E173" i="56" s="1"/>
  <c r="C185" i="56"/>
  <c r="C200" i="56"/>
  <c r="L205" i="56"/>
  <c r="L216" i="56"/>
  <c r="E231" i="56"/>
  <c r="E230" i="56" s="1"/>
  <c r="K231" i="56"/>
  <c r="K230" i="56" s="1"/>
  <c r="D231" i="56"/>
  <c r="D230" i="56" s="1"/>
  <c r="O238" i="56"/>
  <c r="O231" i="56" s="1"/>
  <c r="C248" i="56"/>
  <c r="C254" i="56"/>
  <c r="N259" i="56"/>
  <c r="C268" i="56"/>
  <c r="C275" i="56"/>
  <c r="C280" i="56"/>
  <c r="O54" i="56"/>
  <c r="G53" i="56"/>
  <c r="C55" i="56"/>
  <c r="I20" i="56"/>
  <c r="L289" i="56"/>
  <c r="C43" i="56"/>
  <c r="L54" i="56"/>
  <c r="L53" i="56" s="1"/>
  <c r="C113" i="56"/>
  <c r="I141" i="56"/>
  <c r="C141" i="56" s="1"/>
  <c r="C142" i="56"/>
  <c r="C166" i="56"/>
  <c r="C285" i="56"/>
  <c r="I283" i="56"/>
  <c r="C21" i="56"/>
  <c r="G289" i="56"/>
  <c r="G288" i="56" s="1"/>
  <c r="C61" i="56"/>
  <c r="L84" i="56"/>
  <c r="G83" i="56"/>
  <c r="C90" i="56"/>
  <c r="C106" i="56"/>
  <c r="C119" i="56"/>
  <c r="F116" i="56"/>
  <c r="I151" i="56"/>
  <c r="C162" i="56"/>
  <c r="I160" i="56"/>
  <c r="C160" i="56" s="1"/>
  <c r="C169" i="56"/>
  <c r="L175" i="56"/>
  <c r="L179" i="56"/>
  <c r="I192" i="56"/>
  <c r="I191" i="56" s="1"/>
  <c r="C193" i="56"/>
  <c r="C202" i="56"/>
  <c r="F196" i="56"/>
  <c r="C250" i="56"/>
  <c r="F246" i="56"/>
  <c r="M289" i="56"/>
  <c r="M288" i="56" s="1"/>
  <c r="C297" i="56"/>
  <c r="C117" i="56"/>
  <c r="C168" i="56"/>
  <c r="C180" i="56"/>
  <c r="C274" i="56"/>
  <c r="F272" i="56"/>
  <c r="I276" i="56"/>
  <c r="I270" i="56" s="1"/>
  <c r="I269" i="56" s="1"/>
  <c r="C277" i="56"/>
  <c r="F58" i="56"/>
  <c r="C79" i="56"/>
  <c r="I77" i="56"/>
  <c r="H83" i="56"/>
  <c r="C115" i="56"/>
  <c r="F112" i="56"/>
  <c r="E20" i="56"/>
  <c r="K75" i="56"/>
  <c r="K52" i="56" s="1"/>
  <c r="C81" i="56"/>
  <c r="O80" i="56"/>
  <c r="C80" i="56" s="1"/>
  <c r="D83" i="56"/>
  <c r="C87" i="56"/>
  <c r="C88" i="56"/>
  <c r="C91" i="56"/>
  <c r="C92" i="56"/>
  <c r="F89" i="56"/>
  <c r="F95" i="56"/>
  <c r="C96" i="56"/>
  <c r="O95" i="56"/>
  <c r="L95" i="56"/>
  <c r="C125" i="56"/>
  <c r="H130" i="56"/>
  <c r="L131" i="56"/>
  <c r="F131" i="56"/>
  <c r="G130" i="56"/>
  <c r="L136" i="56"/>
  <c r="L144" i="56"/>
  <c r="C150" i="56"/>
  <c r="C154" i="56"/>
  <c r="C171" i="56"/>
  <c r="D173" i="56"/>
  <c r="C178" i="56"/>
  <c r="C182" i="56"/>
  <c r="C183" i="56"/>
  <c r="L184" i="56"/>
  <c r="C184" i="56" s="1"/>
  <c r="I187" i="56"/>
  <c r="J195" i="56"/>
  <c r="C234" i="56"/>
  <c r="F233" i="56"/>
  <c r="C237" i="56"/>
  <c r="I235" i="56"/>
  <c r="I264" i="56"/>
  <c r="C265" i="56"/>
  <c r="C56" i="56"/>
  <c r="F103" i="56"/>
  <c r="C298" i="56"/>
  <c r="J20" i="56"/>
  <c r="N20" i="56"/>
  <c r="C71" i="56"/>
  <c r="C72" i="56"/>
  <c r="F76" i="56"/>
  <c r="C107" i="56"/>
  <c r="C126" i="56"/>
  <c r="C127" i="56"/>
  <c r="D130" i="56"/>
  <c r="C134" i="56"/>
  <c r="C135" i="56"/>
  <c r="C138" i="56"/>
  <c r="C139" i="56"/>
  <c r="F136" i="56"/>
  <c r="C143" i="56"/>
  <c r="C146" i="56"/>
  <c r="C147" i="56"/>
  <c r="F144" i="56"/>
  <c r="C152" i="56"/>
  <c r="O151" i="56"/>
  <c r="O130" i="56" s="1"/>
  <c r="C159" i="56"/>
  <c r="F165" i="56"/>
  <c r="C165" i="56" s="1"/>
  <c r="C170" i="56"/>
  <c r="F174" i="56"/>
  <c r="C186" i="56"/>
  <c r="C209" i="56"/>
  <c r="I216" i="56"/>
  <c r="C217" i="56"/>
  <c r="F259" i="56"/>
  <c r="C283" i="56"/>
  <c r="F188" i="56"/>
  <c r="F191" i="56"/>
  <c r="C192" i="56"/>
  <c r="C197" i="56"/>
  <c r="C232" i="56"/>
  <c r="C236" i="56"/>
  <c r="L235" i="56"/>
  <c r="L231" i="56" s="1"/>
  <c r="C240" i="56"/>
  <c r="C242" i="56"/>
  <c r="F238" i="56"/>
  <c r="C249" i="56"/>
  <c r="I246" i="56"/>
  <c r="J230" i="56"/>
  <c r="I260" i="56"/>
  <c r="C261" i="56"/>
  <c r="O276" i="56"/>
  <c r="O270" i="56" s="1"/>
  <c r="O269" i="56" s="1"/>
  <c r="C282" i="56"/>
  <c r="F281" i="56"/>
  <c r="C281" i="56" s="1"/>
  <c r="O290" i="56"/>
  <c r="O288" i="56" s="1"/>
  <c r="C189" i="56"/>
  <c r="C206" i="56"/>
  <c r="F205" i="56"/>
  <c r="O205" i="56"/>
  <c r="O216" i="56"/>
  <c r="C241" i="56"/>
  <c r="I238" i="56"/>
  <c r="C244" i="56"/>
  <c r="I252" i="56"/>
  <c r="I251" i="56" s="1"/>
  <c r="C253" i="56"/>
  <c r="C256" i="56"/>
  <c r="C292" i="56"/>
  <c r="C294" i="56"/>
  <c r="F290" i="56"/>
  <c r="C290" i="56" s="1"/>
  <c r="C284" i="56"/>
  <c r="C84" i="56" l="1"/>
  <c r="C191" i="56"/>
  <c r="F20" i="56"/>
  <c r="C45" i="56"/>
  <c r="L288" i="56"/>
  <c r="N230" i="56"/>
  <c r="N194" i="56" s="1"/>
  <c r="D194" i="56"/>
  <c r="M75" i="56"/>
  <c r="M52" i="56" s="1"/>
  <c r="L259" i="56"/>
  <c r="C175" i="56"/>
  <c r="E194" i="56"/>
  <c r="M230" i="56"/>
  <c r="C276" i="56"/>
  <c r="O83" i="56"/>
  <c r="D75" i="56"/>
  <c r="D52" i="56" s="1"/>
  <c r="D51" i="56" s="1"/>
  <c r="D50" i="56" s="1"/>
  <c r="M286" i="56"/>
  <c r="H230" i="56"/>
  <c r="H194" i="56" s="1"/>
  <c r="K194" i="56"/>
  <c r="G75" i="56"/>
  <c r="G286" i="56" s="1"/>
  <c r="C264" i="56"/>
  <c r="C116" i="56"/>
  <c r="C69" i="56"/>
  <c r="E286" i="56"/>
  <c r="C179" i="56"/>
  <c r="N75" i="56"/>
  <c r="N52" i="56" s="1"/>
  <c r="K51" i="56"/>
  <c r="C144" i="56"/>
  <c r="C112" i="56"/>
  <c r="O230" i="56"/>
  <c r="E52" i="56"/>
  <c r="J286" i="56"/>
  <c r="L230" i="56"/>
  <c r="L26" i="56"/>
  <c r="L20" i="56" s="1"/>
  <c r="I83" i="56"/>
  <c r="C198" i="56"/>
  <c r="D286" i="56"/>
  <c r="L204" i="56"/>
  <c r="L195" i="56" s="1"/>
  <c r="O67" i="56"/>
  <c r="C67" i="56" s="1"/>
  <c r="I259" i="56"/>
  <c r="K286" i="56"/>
  <c r="I204" i="56"/>
  <c r="I195" i="56" s="1"/>
  <c r="C103" i="56"/>
  <c r="C235" i="56"/>
  <c r="H75" i="56"/>
  <c r="H52" i="56" s="1"/>
  <c r="C151" i="56"/>
  <c r="M194" i="56"/>
  <c r="M51" i="56" s="1"/>
  <c r="I174" i="56"/>
  <c r="I173" i="56" s="1"/>
  <c r="C58" i="56"/>
  <c r="C216" i="56"/>
  <c r="D287" i="56"/>
  <c r="K50" i="56"/>
  <c r="K287" i="56"/>
  <c r="H286" i="56"/>
  <c r="C260" i="56"/>
  <c r="F270" i="56"/>
  <c r="C272" i="56"/>
  <c r="C252" i="56"/>
  <c r="I231" i="56"/>
  <c r="I230" i="56" s="1"/>
  <c r="C259" i="56"/>
  <c r="C136" i="56"/>
  <c r="J194" i="56"/>
  <c r="J51" i="56" s="1"/>
  <c r="C95" i="56"/>
  <c r="C77" i="56"/>
  <c r="I76" i="56"/>
  <c r="L174" i="56"/>
  <c r="L173" i="56" s="1"/>
  <c r="L83" i="56"/>
  <c r="I289" i="56"/>
  <c r="I130" i="56"/>
  <c r="C205" i="56"/>
  <c r="F204" i="56"/>
  <c r="F195" i="56" s="1"/>
  <c r="C238" i="56"/>
  <c r="F288" i="56"/>
  <c r="C251" i="56"/>
  <c r="F231" i="56"/>
  <c r="C233" i="56"/>
  <c r="C131" i="56"/>
  <c r="F130" i="56"/>
  <c r="C89" i="56"/>
  <c r="F83" i="56"/>
  <c r="F75" i="56" s="1"/>
  <c r="C196" i="56"/>
  <c r="G52" i="56"/>
  <c r="G51" i="56" s="1"/>
  <c r="O76" i="56"/>
  <c r="O75" i="56" s="1"/>
  <c r="O204" i="56"/>
  <c r="O195" i="56" s="1"/>
  <c r="O194" i="56" s="1"/>
  <c r="F187" i="56"/>
  <c r="C187" i="56" s="1"/>
  <c r="C188" i="56"/>
  <c r="F173" i="56"/>
  <c r="L130" i="56"/>
  <c r="C246" i="56"/>
  <c r="F54" i="56"/>
  <c r="C26" i="56"/>
  <c r="N51" i="56" l="1"/>
  <c r="N287" i="56" s="1"/>
  <c r="L194" i="56"/>
  <c r="C20" i="56"/>
  <c r="E51" i="56"/>
  <c r="C174" i="56"/>
  <c r="N286" i="56"/>
  <c r="H51" i="56"/>
  <c r="M50" i="56"/>
  <c r="M287" i="56"/>
  <c r="N50" i="56"/>
  <c r="I194" i="56"/>
  <c r="O53" i="56"/>
  <c r="O52" i="56" s="1"/>
  <c r="O51" i="56" s="1"/>
  <c r="C54" i="56"/>
  <c r="F53" i="56"/>
  <c r="C195" i="56"/>
  <c r="J50" i="56"/>
  <c r="J287" i="56"/>
  <c r="C270" i="56"/>
  <c r="F269" i="56"/>
  <c r="G50" i="56"/>
  <c r="G287" i="56"/>
  <c r="C83" i="56"/>
  <c r="C76" i="56"/>
  <c r="C204" i="56"/>
  <c r="I288" i="56"/>
  <c r="C288" i="56" s="1"/>
  <c r="C289" i="56"/>
  <c r="I75" i="56"/>
  <c r="H287" i="56"/>
  <c r="H50" i="56"/>
  <c r="F230" i="56"/>
  <c r="C230" i="56" s="1"/>
  <c r="C231" i="56"/>
  <c r="C173" i="56"/>
  <c r="C130" i="56"/>
  <c r="L75" i="56"/>
  <c r="L52" i="56" s="1"/>
  <c r="L51" i="56" l="1"/>
  <c r="L50" i="56" s="1"/>
  <c r="E287" i="56"/>
  <c r="E50" i="56"/>
  <c r="O287" i="56"/>
  <c r="O50" i="56"/>
  <c r="O286" i="56"/>
  <c r="L286" i="56"/>
  <c r="I52" i="56"/>
  <c r="I51" i="56" s="1"/>
  <c r="I286" i="56"/>
  <c r="C269" i="56"/>
  <c r="F286" i="56"/>
  <c r="C75" i="56"/>
  <c r="F194" i="56"/>
  <c r="C194" i="56" s="1"/>
  <c r="F52" i="56"/>
  <c r="C53" i="56"/>
  <c r="L287" i="56" l="1"/>
  <c r="C286" i="56"/>
  <c r="I287" i="56"/>
  <c r="I50" i="56"/>
  <c r="C52" i="56"/>
  <c r="F51" i="56"/>
  <c r="F287" i="56" l="1"/>
  <c r="C287" i="56" s="1"/>
  <c r="C51" i="56"/>
  <c r="F50" i="56"/>
  <c r="C50" i="56" s="1"/>
  <c r="O298" i="55" l="1"/>
  <c r="L298" i="55"/>
  <c r="I298" i="55"/>
  <c r="F298" i="55"/>
  <c r="O297" i="55"/>
  <c r="L297" i="55"/>
  <c r="I297" i="55"/>
  <c r="F297" i="55"/>
  <c r="O296" i="55"/>
  <c r="L296" i="55"/>
  <c r="I296" i="55"/>
  <c r="F296" i="55"/>
  <c r="O295" i="55"/>
  <c r="L295" i="55"/>
  <c r="I295" i="55"/>
  <c r="F295" i="55"/>
  <c r="O294" i="55"/>
  <c r="L294" i="55"/>
  <c r="I294" i="55"/>
  <c r="F294" i="55"/>
  <c r="O293" i="55"/>
  <c r="L293" i="55"/>
  <c r="I293" i="55"/>
  <c r="F293" i="55"/>
  <c r="O292" i="55"/>
  <c r="L292" i="55"/>
  <c r="I292" i="55"/>
  <c r="F292" i="55"/>
  <c r="O291" i="55"/>
  <c r="O290" i="55" s="1"/>
  <c r="L291" i="55"/>
  <c r="L290" i="55" s="1"/>
  <c r="I291" i="55"/>
  <c r="F291" i="55"/>
  <c r="N290" i="55"/>
  <c r="M290" i="55"/>
  <c r="K290" i="55"/>
  <c r="J290" i="55"/>
  <c r="H290" i="55"/>
  <c r="G290" i="55"/>
  <c r="E290" i="55"/>
  <c r="D290" i="55"/>
  <c r="O285" i="55"/>
  <c r="L285" i="55"/>
  <c r="I285" i="55"/>
  <c r="F285" i="55"/>
  <c r="O284" i="55"/>
  <c r="L284" i="55"/>
  <c r="L283" i="55" s="1"/>
  <c r="I284" i="55"/>
  <c r="F284" i="55"/>
  <c r="O283" i="55"/>
  <c r="N283" i="55"/>
  <c r="M283" i="55"/>
  <c r="K283" i="55"/>
  <c r="J283" i="55"/>
  <c r="H283" i="55"/>
  <c r="G283" i="55"/>
  <c r="F283" i="55"/>
  <c r="E283" i="55"/>
  <c r="D283" i="55"/>
  <c r="O282" i="55"/>
  <c r="L282" i="55"/>
  <c r="L281" i="55" s="1"/>
  <c r="I282" i="55"/>
  <c r="I281" i="55" s="1"/>
  <c r="F282" i="55"/>
  <c r="O281" i="55"/>
  <c r="N281" i="55"/>
  <c r="M281" i="55"/>
  <c r="K281" i="55"/>
  <c r="J281" i="55"/>
  <c r="H281" i="55"/>
  <c r="G281" i="55"/>
  <c r="E281" i="55"/>
  <c r="D281" i="55"/>
  <c r="O280" i="55"/>
  <c r="L280" i="55"/>
  <c r="I280" i="55"/>
  <c r="F280" i="55"/>
  <c r="O279" i="55"/>
  <c r="L279" i="55"/>
  <c r="I279" i="55"/>
  <c r="F279" i="55"/>
  <c r="O278" i="55"/>
  <c r="L278" i="55"/>
  <c r="I278" i="55"/>
  <c r="F278" i="55"/>
  <c r="O277" i="55"/>
  <c r="L277" i="55"/>
  <c r="L276" i="55" s="1"/>
  <c r="I277" i="55"/>
  <c r="F277" i="55"/>
  <c r="N276" i="55"/>
  <c r="M276" i="55"/>
  <c r="K276" i="55"/>
  <c r="J276" i="55"/>
  <c r="H276" i="55"/>
  <c r="G276" i="55"/>
  <c r="E276" i="55"/>
  <c r="D276" i="55"/>
  <c r="O275" i="55"/>
  <c r="L275" i="55"/>
  <c r="I275" i="55"/>
  <c r="F275" i="55"/>
  <c r="C275" i="55"/>
  <c r="O274" i="55"/>
  <c r="L274" i="55"/>
  <c r="I274" i="55"/>
  <c r="F274" i="55"/>
  <c r="C274" i="55" s="1"/>
  <c r="O273" i="55"/>
  <c r="L273" i="55"/>
  <c r="L272" i="55" s="1"/>
  <c r="I273" i="55"/>
  <c r="I272" i="55" s="1"/>
  <c r="F273" i="55"/>
  <c r="C273" i="55" s="1"/>
  <c r="O272" i="55"/>
  <c r="N272" i="55"/>
  <c r="M272" i="55"/>
  <c r="K272" i="55"/>
  <c r="K270" i="55" s="1"/>
  <c r="K269" i="55" s="1"/>
  <c r="J272" i="55"/>
  <c r="H272" i="55"/>
  <c r="H270" i="55" s="1"/>
  <c r="H269" i="55" s="1"/>
  <c r="G272" i="55"/>
  <c r="F272" i="55"/>
  <c r="E272" i="55"/>
  <c r="D272" i="55"/>
  <c r="D270" i="55" s="1"/>
  <c r="O271" i="55"/>
  <c r="L271" i="55"/>
  <c r="I271" i="55"/>
  <c r="F271" i="55"/>
  <c r="O268" i="55"/>
  <c r="L268" i="55"/>
  <c r="I268" i="55"/>
  <c r="F268" i="55"/>
  <c r="O267" i="55"/>
  <c r="L267" i="55"/>
  <c r="I267" i="55"/>
  <c r="F267" i="55"/>
  <c r="O266" i="55"/>
  <c r="L266" i="55"/>
  <c r="I266" i="55"/>
  <c r="F266" i="55"/>
  <c r="O265" i="55"/>
  <c r="L265" i="55"/>
  <c r="I265" i="55"/>
  <c r="F265" i="55"/>
  <c r="F264" i="55" s="1"/>
  <c r="N264" i="55"/>
  <c r="M264" i="55"/>
  <c r="K264" i="55"/>
  <c r="J264" i="55"/>
  <c r="H264" i="55"/>
  <c r="G264" i="55"/>
  <c r="E264" i="55"/>
  <c r="D264" i="55"/>
  <c r="O263" i="55"/>
  <c r="L263" i="55"/>
  <c r="I263" i="55"/>
  <c r="F263" i="55"/>
  <c r="C263" i="55" s="1"/>
  <c r="O262" i="55"/>
  <c r="L262" i="55"/>
  <c r="I262" i="55"/>
  <c r="F262" i="55"/>
  <c r="O261" i="55"/>
  <c r="L261" i="55"/>
  <c r="I261" i="55"/>
  <c r="F261" i="55"/>
  <c r="F260" i="55" s="1"/>
  <c r="N260" i="55"/>
  <c r="N259" i="55" s="1"/>
  <c r="M260" i="55"/>
  <c r="K260" i="55"/>
  <c r="K259" i="55" s="1"/>
  <c r="J260" i="55"/>
  <c r="H260" i="55"/>
  <c r="H259" i="55" s="1"/>
  <c r="G260" i="55"/>
  <c r="E260" i="55"/>
  <c r="E259" i="55" s="1"/>
  <c r="D260" i="55"/>
  <c r="O258" i="55"/>
  <c r="L258" i="55"/>
  <c r="I258" i="55"/>
  <c r="F258" i="55"/>
  <c r="O257" i="55"/>
  <c r="L257" i="55"/>
  <c r="I257" i="55"/>
  <c r="F257" i="55"/>
  <c r="O256" i="55"/>
  <c r="L256" i="55"/>
  <c r="I256" i="55"/>
  <c r="F256" i="55"/>
  <c r="O255" i="55"/>
  <c r="L255" i="55"/>
  <c r="I255" i="55"/>
  <c r="F255" i="55"/>
  <c r="O254" i="55"/>
  <c r="L254" i="55"/>
  <c r="I254" i="55"/>
  <c r="F254" i="55"/>
  <c r="O253" i="55"/>
  <c r="L253" i="55"/>
  <c r="I253" i="55"/>
  <c r="F253" i="55"/>
  <c r="F252" i="55" s="1"/>
  <c r="N252" i="55"/>
  <c r="N251" i="55" s="1"/>
  <c r="M252" i="55"/>
  <c r="K252" i="55"/>
  <c r="K251" i="55" s="1"/>
  <c r="J252" i="55"/>
  <c r="J251" i="55" s="1"/>
  <c r="H252" i="55"/>
  <c r="H251" i="55" s="1"/>
  <c r="G252" i="55"/>
  <c r="G251" i="55" s="1"/>
  <c r="E252" i="55"/>
  <c r="E251" i="55" s="1"/>
  <c r="D252" i="55"/>
  <c r="D251" i="55" s="1"/>
  <c r="M251" i="55"/>
  <c r="O250" i="55"/>
  <c r="L250" i="55"/>
  <c r="I250" i="55"/>
  <c r="F250" i="55"/>
  <c r="O249" i="55"/>
  <c r="L249" i="55"/>
  <c r="I249" i="55"/>
  <c r="F249" i="55"/>
  <c r="O248" i="55"/>
  <c r="L248" i="55"/>
  <c r="I248" i="55"/>
  <c r="F248" i="55"/>
  <c r="O247" i="55"/>
  <c r="O246" i="55" s="1"/>
  <c r="L247" i="55"/>
  <c r="L246" i="55" s="1"/>
  <c r="I247" i="55"/>
  <c r="F247" i="55"/>
  <c r="N246" i="55"/>
  <c r="M246" i="55"/>
  <c r="K246" i="55"/>
  <c r="J246" i="55"/>
  <c r="H246" i="55"/>
  <c r="G246" i="55"/>
  <c r="E246" i="55"/>
  <c r="D246" i="55"/>
  <c r="O245" i="55"/>
  <c r="L245" i="55"/>
  <c r="I245" i="55"/>
  <c r="F245" i="55"/>
  <c r="O244" i="55"/>
  <c r="L244" i="55"/>
  <c r="I244" i="55"/>
  <c r="F244" i="55"/>
  <c r="O243" i="55"/>
  <c r="L243" i="55"/>
  <c r="I243" i="55"/>
  <c r="F243" i="55"/>
  <c r="C243" i="55" s="1"/>
  <c r="O242" i="55"/>
  <c r="L242" i="55"/>
  <c r="I242" i="55"/>
  <c r="F242" i="55"/>
  <c r="O241" i="55"/>
  <c r="L241" i="55"/>
  <c r="I241" i="55"/>
  <c r="F241" i="55"/>
  <c r="O240" i="55"/>
  <c r="L240" i="55"/>
  <c r="I240" i="55"/>
  <c r="F240" i="55"/>
  <c r="O239" i="55"/>
  <c r="L239" i="55"/>
  <c r="I239" i="55"/>
  <c r="F239" i="55"/>
  <c r="N238" i="55"/>
  <c r="M238" i="55"/>
  <c r="K238" i="55"/>
  <c r="J238" i="55"/>
  <c r="H238" i="55"/>
  <c r="G238" i="55"/>
  <c r="E238" i="55"/>
  <c r="D238" i="55"/>
  <c r="O237" i="55"/>
  <c r="L237" i="55"/>
  <c r="I237" i="55"/>
  <c r="F237" i="55"/>
  <c r="O236" i="55"/>
  <c r="L236" i="55"/>
  <c r="L235" i="55" s="1"/>
  <c r="I236" i="55"/>
  <c r="F236" i="55"/>
  <c r="O235" i="55"/>
  <c r="N235" i="55"/>
  <c r="M235" i="55"/>
  <c r="K235" i="55"/>
  <c r="J235" i="55"/>
  <c r="H235" i="55"/>
  <c r="G235" i="55"/>
  <c r="F235" i="55"/>
  <c r="E235" i="55"/>
  <c r="D235" i="55"/>
  <c r="O234" i="55"/>
  <c r="L234" i="55"/>
  <c r="L233" i="55" s="1"/>
  <c r="I234" i="55"/>
  <c r="I233" i="55" s="1"/>
  <c r="F234" i="55"/>
  <c r="O233" i="55"/>
  <c r="N233" i="55"/>
  <c r="M233" i="55"/>
  <c r="K233" i="55"/>
  <c r="J233" i="55"/>
  <c r="H233" i="55"/>
  <c r="G233" i="55"/>
  <c r="E233" i="55"/>
  <c r="E231" i="55" s="1"/>
  <c r="D233" i="55"/>
  <c r="O232" i="55"/>
  <c r="L232" i="55"/>
  <c r="I232" i="55"/>
  <c r="F232" i="55"/>
  <c r="O229" i="55"/>
  <c r="L229" i="55"/>
  <c r="I229" i="55"/>
  <c r="F229" i="55"/>
  <c r="O228" i="55"/>
  <c r="L228" i="55"/>
  <c r="L227" i="55" s="1"/>
  <c r="I228" i="55"/>
  <c r="I227" i="55" s="1"/>
  <c r="F228" i="55"/>
  <c r="F227" i="55" s="1"/>
  <c r="O227" i="55"/>
  <c r="N227" i="55"/>
  <c r="M227" i="55"/>
  <c r="K227" i="55"/>
  <c r="J227" i="55"/>
  <c r="H227" i="55"/>
  <c r="G227" i="55"/>
  <c r="E227" i="55"/>
  <c r="D227" i="55"/>
  <c r="O226" i="55"/>
  <c r="L226" i="55"/>
  <c r="I226" i="55"/>
  <c r="F226" i="55"/>
  <c r="O225" i="55"/>
  <c r="L225" i="55"/>
  <c r="I225" i="55"/>
  <c r="F225" i="55"/>
  <c r="O224" i="55"/>
  <c r="L224" i="55"/>
  <c r="I224" i="55"/>
  <c r="F224" i="55"/>
  <c r="O223" i="55"/>
  <c r="L223" i="55"/>
  <c r="I223" i="55"/>
  <c r="F223" i="55"/>
  <c r="O222" i="55"/>
  <c r="L222" i="55"/>
  <c r="I222" i="55"/>
  <c r="F222" i="55"/>
  <c r="O221" i="55"/>
  <c r="L221" i="55"/>
  <c r="I221" i="55"/>
  <c r="F221" i="55"/>
  <c r="O220" i="55"/>
  <c r="L220" i="55"/>
  <c r="I220" i="55"/>
  <c r="F220" i="55"/>
  <c r="O219" i="55"/>
  <c r="L219" i="55"/>
  <c r="I219" i="55"/>
  <c r="F219" i="55"/>
  <c r="O218" i="55"/>
  <c r="L218" i="55"/>
  <c r="I218" i="55"/>
  <c r="F218" i="55"/>
  <c r="O217" i="55"/>
  <c r="L217" i="55"/>
  <c r="I217" i="55"/>
  <c r="F217" i="55"/>
  <c r="F216" i="55" s="1"/>
  <c r="N216" i="55"/>
  <c r="M216" i="55"/>
  <c r="K216" i="55"/>
  <c r="J216" i="55"/>
  <c r="H216" i="55"/>
  <c r="G216" i="55"/>
  <c r="E216" i="55"/>
  <c r="D216" i="55"/>
  <c r="O215" i="55"/>
  <c r="L215" i="55"/>
  <c r="I215" i="55"/>
  <c r="F215" i="55"/>
  <c r="O214" i="55"/>
  <c r="L214" i="55"/>
  <c r="I214" i="55"/>
  <c r="F214" i="55"/>
  <c r="O213" i="55"/>
  <c r="L213" i="55"/>
  <c r="I213" i="55"/>
  <c r="F213" i="55"/>
  <c r="O212" i="55"/>
  <c r="L212" i="55"/>
  <c r="I212" i="55"/>
  <c r="F212" i="55"/>
  <c r="O211" i="55"/>
  <c r="L211" i="55"/>
  <c r="I211" i="55"/>
  <c r="F211" i="55"/>
  <c r="O210" i="55"/>
  <c r="L210" i="55"/>
  <c r="I210" i="55"/>
  <c r="F210" i="55"/>
  <c r="O209" i="55"/>
  <c r="L209" i="55"/>
  <c r="I209" i="55"/>
  <c r="F209" i="55"/>
  <c r="O208" i="55"/>
  <c r="L208" i="55"/>
  <c r="I208" i="55"/>
  <c r="F208" i="55"/>
  <c r="O207" i="55"/>
  <c r="L207" i="55"/>
  <c r="I207" i="55"/>
  <c r="F207" i="55"/>
  <c r="O206" i="55"/>
  <c r="L206" i="55"/>
  <c r="I206" i="55"/>
  <c r="F206" i="55"/>
  <c r="N205" i="55"/>
  <c r="M205" i="55"/>
  <c r="K205" i="55"/>
  <c r="J205" i="55"/>
  <c r="J204" i="55" s="1"/>
  <c r="H205" i="55"/>
  <c r="H204" i="55" s="1"/>
  <c r="G205" i="55"/>
  <c r="E205" i="55"/>
  <c r="D205" i="55"/>
  <c r="N204" i="55"/>
  <c r="O203" i="55"/>
  <c r="L203" i="55"/>
  <c r="I203" i="55"/>
  <c r="F203" i="55"/>
  <c r="O202" i="55"/>
  <c r="L202" i="55"/>
  <c r="I202" i="55"/>
  <c r="F202" i="55"/>
  <c r="O201" i="55"/>
  <c r="L201" i="55"/>
  <c r="I201" i="55"/>
  <c r="F201" i="55"/>
  <c r="O200" i="55"/>
  <c r="L200" i="55"/>
  <c r="I200" i="55"/>
  <c r="F200" i="55"/>
  <c r="O199" i="55"/>
  <c r="O198" i="55" s="1"/>
  <c r="L199" i="55"/>
  <c r="I199" i="55"/>
  <c r="I198" i="55" s="1"/>
  <c r="F199" i="55"/>
  <c r="N198" i="55"/>
  <c r="M198" i="55"/>
  <c r="M196" i="55" s="1"/>
  <c r="L198" i="55"/>
  <c r="K198" i="55"/>
  <c r="J198" i="55"/>
  <c r="J196" i="55" s="1"/>
  <c r="H198" i="55"/>
  <c r="H196" i="55" s="1"/>
  <c r="G198" i="55"/>
  <c r="G196" i="55" s="1"/>
  <c r="E198" i="55"/>
  <c r="D198" i="55"/>
  <c r="D196" i="55" s="1"/>
  <c r="O197" i="55"/>
  <c r="L197" i="55"/>
  <c r="I197" i="55"/>
  <c r="F197" i="55"/>
  <c r="N196" i="55"/>
  <c r="K196" i="55"/>
  <c r="E196" i="55"/>
  <c r="O193" i="55"/>
  <c r="L193" i="55"/>
  <c r="L192" i="55" s="1"/>
  <c r="L191" i="55" s="1"/>
  <c r="I193" i="55"/>
  <c r="F193" i="55"/>
  <c r="O192" i="55"/>
  <c r="O191" i="55" s="1"/>
  <c r="N192" i="55"/>
  <c r="N191" i="55" s="1"/>
  <c r="M192" i="55"/>
  <c r="K192" i="55"/>
  <c r="K191" i="55" s="1"/>
  <c r="J192" i="55"/>
  <c r="J191" i="55" s="1"/>
  <c r="H192" i="55"/>
  <c r="H191" i="55" s="1"/>
  <c r="G192" i="55"/>
  <c r="G191" i="55" s="1"/>
  <c r="F192" i="55"/>
  <c r="E192" i="55"/>
  <c r="E191" i="55" s="1"/>
  <c r="D192" i="55"/>
  <c r="D191" i="55" s="1"/>
  <c r="M191" i="55"/>
  <c r="O190" i="55"/>
  <c r="L190" i="55"/>
  <c r="I190" i="55"/>
  <c r="F190" i="55"/>
  <c r="O189" i="55"/>
  <c r="L189" i="55"/>
  <c r="L188" i="55" s="1"/>
  <c r="I189" i="55"/>
  <c r="F189" i="55"/>
  <c r="O188" i="55"/>
  <c r="N188" i="55"/>
  <c r="M188" i="55"/>
  <c r="K188" i="55"/>
  <c r="J188" i="55"/>
  <c r="H188" i="55"/>
  <c r="G188" i="55"/>
  <c r="E188" i="55"/>
  <c r="D188" i="55"/>
  <c r="O187" i="55"/>
  <c r="O186" i="55"/>
  <c r="L186" i="55"/>
  <c r="I186" i="55"/>
  <c r="F186" i="55"/>
  <c r="O185" i="55"/>
  <c r="L185" i="55"/>
  <c r="I185" i="55"/>
  <c r="F185" i="55"/>
  <c r="O184" i="55"/>
  <c r="N184" i="55"/>
  <c r="M184" i="55"/>
  <c r="L184" i="55"/>
  <c r="K184" i="55"/>
  <c r="J184" i="55"/>
  <c r="H184" i="55"/>
  <c r="G184" i="55"/>
  <c r="E184" i="55"/>
  <c r="D184" i="55"/>
  <c r="O183" i="55"/>
  <c r="L183" i="55"/>
  <c r="I183" i="55"/>
  <c r="F183" i="55"/>
  <c r="O182" i="55"/>
  <c r="L182" i="55"/>
  <c r="I182" i="55"/>
  <c r="F182" i="55"/>
  <c r="O181" i="55"/>
  <c r="L181" i="55"/>
  <c r="I181" i="55"/>
  <c r="F181" i="55"/>
  <c r="O180" i="55"/>
  <c r="L180" i="55"/>
  <c r="I180" i="55"/>
  <c r="F180" i="55"/>
  <c r="N179" i="55"/>
  <c r="M179" i="55"/>
  <c r="K179" i="55"/>
  <c r="J179" i="55"/>
  <c r="H179" i="55"/>
  <c r="G179" i="55"/>
  <c r="E179" i="55"/>
  <c r="D179" i="55"/>
  <c r="O178" i="55"/>
  <c r="L178" i="55"/>
  <c r="I178" i="55"/>
  <c r="F178" i="55"/>
  <c r="O177" i="55"/>
  <c r="L177" i="55"/>
  <c r="I177" i="55"/>
  <c r="F177" i="55"/>
  <c r="O176" i="55"/>
  <c r="L176" i="55"/>
  <c r="I176" i="55"/>
  <c r="I175" i="55" s="1"/>
  <c r="F176" i="55"/>
  <c r="N175" i="55"/>
  <c r="M175" i="55"/>
  <c r="K175" i="55"/>
  <c r="K174" i="55" s="1"/>
  <c r="J175" i="55"/>
  <c r="H175" i="55"/>
  <c r="H174" i="55" s="1"/>
  <c r="H173" i="55" s="1"/>
  <c r="G175" i="55"/>
  <c r="E175" i="55"/>
  <c r="E174" i="55" s="1"/>
  <c r="D175" i="55"/>
  <c r="D174" i="55" s="1"/>
  <c r="D173" i="55"/>
  <c r="O172" i="55"/>
  <c r="L172" i="55"/>
  <c r="I172" i="55"/>
  <c r="F172" i="55"/>
  <c r="O171" i="55"/>
  <c r="L171" i="55"/>
  <c r="I171" i="55"/>
  <c r="F171" i="55"/>
  <c r="O170" i="55"/>
  <c r="L170" i="55"/>
  <c r="I170" i="55"/>
  <c r="F170" i="55"/>
  <c r="C170" i="55" s="1"/>
  <c r="O169" i="55"/>
  <c r="L169" i="55"/>
  <c r="I169" i="55"/>
  <c r="F169" i="55"/>
  <c r="O168" i="55"/>
  <c r="L168" i="55"/>
  <c r="I168" i="55"/>
  <c r="F168" i="55"/>
  <c r="O167" i="55"/>
  <c r="L167" i="55"/>
  <c r="L166" i="55" s="1"/>
  <c r="I167" i="55"/>
  <c r="I166" i="55" s="1"/>
  <c r="I165" i="55" s="1"/>
  <c r="F167" i="55"/>
  <c r="N166" i="55"/>
  <c r="N165" i="55" s="1"/>
  <c r="M166" i="55"/>
  <c r="M165" i="55" s="1"/>
  <c r="K166" i="55"/>
  <c r="K165" i="55" s="1"/>
  <c r="J166" i="55"/>
  <c r="J165" i="55" s="1"/>
  <c r="H166" i="55"/>
  <c r="G166" i="55"/>
  <c r="G165" i="55" s="1"/>
  <c r="E166" i="55"/>
  <c r="E165" i="55" s="1"/>
  <c r="D166" i="55"/>
  <c r="D165" i="55" s="1"/>
  <c r="H165" i="55"/>
  <c r="O164" i="55"/>
  <c r="L164" i="55"/>
  <c r="I164" i="55"/>
  <c r="F164" i="55"/>
  <c r="O163" i="55"/>
  <c r="L163" i="55"/>
  <c r="I163" i="55"/>
  <c r="F163" i="55"/>
  <c r="O162" i="55"/>
  <c r="L162" i="55"/>
  <c r="I162" i="55"/>
  <c r="F162" i="55"/>
  <c r="O161" i="55"/>
  <c r="L161" i="55"/>
  <c r="L160" i="55" s="1"/>
  <c r="I161" i="55"/>
  <c r="I160" i="55" s="1"/>
  <c r="F161" i="55"/>
  <c r="N160" i="55"/>
  <c r="M160" i="55"/>
  <c r="K160" i="55"/>
  <c r="J160" i="55"/>
  <c r="H160" i="55"/>
  <c r="G160" i="55"/>
  <c r="E160" i="55"/>
  <c r="D160" i="55"/>
  <c r="O159" i="55"/>
  <c r="L159" i="55"/>
  <c r="I159" i="55"/>
  <c r="F159" i="55"/>
  <c r="O158" i="55"/>
  <c r="L158" i="55"/>
  <c r="I158" i="55"/>
  <c r="C158" i="55" s="1"/>
  <c r="F158" i="55"/>
  <c r="O157" i="55"/>
  <c r="L157" i="55"/>
  <c r="I157" i="55"/>
  <c r="F157" i="55"/>
  <c r="O156" i="55"/>
  <c r="L156" i="55"/>
  <c r="I156" i="55"/>
  <c r="F156" i="55"/>
  <c r="O155" i="55"/>
  <c r="L155" i="55"/>
  <c r="I155" i="55"/>
  <c r="F155" i="55"/>
  <c r="O154" i="55"/>
  <c r="L154" i="55"/>
  <c r="I154" i="55"/>
  <c r="F154" i="55"/>
  <c r="O153" i="55"/>
  <c r="L153" i="55"/>
  <c r="I153" i="55"/>
  <c r="F153" i="55"/>
  <c r="O152" i="55"/>
  <c r="L152" i="55"/>
  <c r="I152" i="55"/>
  <c r="F152" i="55"/>
  <c r="F151" i="55" s="1"/>
  <c r="N151" i="55"/>
  <c r="M151" i="55"/>
  <c r="K151" i="55"/>
  <c r="J151" i="55"/>
  <c r="H151" i="55"/>
  <c r="G151" i="55"/>
  <c r="E151" i="55"/>
  <c r="D151" i="55"/>
  <c r="O150" i="55"/>
  <c r="L150" i="55"/>
  <c r="I150" i="55"/>
  <c r="F150" i="55"/>
  <c r="O149" i="55"/>
  <c r="L149" i="55"/>
  <c r="I149" i="55"/>
  <c r="F149" i="55"/>
  <c r="O148" i="55"/>
  <c r="L148" i="55"/>
  <c r="I148" i="55"/>
  <c r="F148" i="55"/>
  <c r="O147" i="55"/>
  <c r="L147" i="55"/>
  <c r="I147" i="55"/>
  <c r="F147" i="55"/>
  <c r="O146" i="55"/>
  <c r="L146" i="55"/>
  <c r="I146" i="55"/>
  <c r="F146" i="55"/>
  <c r="O145" i="55"/>
  <c r="L145" i="55"/>
  <c r="I145" i="55"/>
  <c r="F145" i="55"/>
  <c r="N144" i="55"/>
  <c r="M144" i="55"/>
  <c r="K144" i="55"/>
  <c r="J144" i="55"/>
  <c r="H144" i="55"/>
  <c r="G144" i="55"/>
  <c r="E144" i="55"/>
  <c r="D144" i="55"/>
  <c r="O143" i="55"/>
  <c r="L143" i="55"/>
  <c r="I143" i="55"/>
  <c r="F143" i="55"/>
  <c r="O142" i="55"/>
  <c r="O141" i="55" s="1"/>
  <c r="L142" i="55"/>
  <c r="L141" i="55" s="1"/>
  <c r="I142" i="55"/>
  <c r="I141" i="55" s="1"/>
  <c r="F142" i="55"/>
  <c r="N141" i="55"/>
  <c r="M141" i="55"/>
  <c r="K141" i="55"/>
  <c r="J141" i="55"/>
  <c r="H141" i="55"/>
  <c r="G141" i="55"/>
  <c r="F141" i="55"/>
  <c r="E141" i="55"/>
  <c r="D141" i="55"/>
  <c r="O140" i="55"/>
  <c r="L140" i="55"/>
  <c r="I140" i="55"/>
  <c r="F140" i="55"/>
  <c r="O139" i="55"/>
  <c r="L139" i="55"/>
  <c r="I139" i="55"/>
  <c r="F139" i="55"/>
  <c r="O138" i="55"/>
  <c r="L138" i="55"/>
  <c r="I138" i="55"/>
  <c r="F138" i="55"/>
  <c r="O137" i="55"/>
  <c r="O136" i="55" s="1"/>
  <c r="L137" i="55"/>
  <c r="I137" i="55"/>
  <c r="F137" i="55"/>
  <c r="N136" i="55"/>
  <c r="M136" i="55"/>
  <c r="K136" i="55"/>
  <c r="J136" i="55"/>
  <c r="I136" i="55"/>
  <c r="H136" i="55"/>
  <c r="G136" i="55"/>
  <c r="E136" i="55"/>
  <c r="D136" i="55"/>
  <c r="O135" i="55"/>
  <c r="L135" i="55"/>
  <c r="I135" i="55"/>
  <c r="F135" i="55"/>
  <c r="O134" i="55"/>
  <c r="L134" i="55"/>
  <c r="I134" i="55"/>
  <c r="F134" i="55"/>
  <c r="O133" i="55"/>
  <c r="L133" i="55"/>
  <c r="I133" i="55"/>
  <c r="F133" i="55"/>
  <c r="O132" i="55"/>
  <c r="O131" i="55" s="1"/>
  <c r="L132" i="55"/>
  <c r="I132" i="55"/>
  <c r="I131" i="55" s="1"/>
  <c r="F132" i="55"/>
  <c r="N131" i="55"/>
  <c r="M131" i="55"/>
  <c r="K131" i="55"/>
  <c r="K130" i="55" s="1"/>
  <c r="J131" i="55"/>
  <c r="H131" i="55"/>
  <c r="G131" i="55"/>
  <c r="E131" i="55"/>
  <c r="D131" i="55"/>
  <c r="O129" i="55"/>
  <c r="O128" i="55" s="1"/>
  <c r="L129" i="55"/>
  <c r="L128" i="55" s="1"/>
  <c r="I129" i="55"/>
  <c r="I128" i="55" s="1"/>
  <c r="F129" i="55"/>
  <c r="N128" i="55"/>
  <c r="M128" i="55"/>
  <c r="K128" i="55"/>
  <c r="J128" i="55"/>
  <c r="H128" i="55"/>
  <c r="G128" i="55"/>
  <c r="E128" i="55"/>
  <c r="D128" i="55"/>
  <c r="O127" i="55"/>
  <c r="L127" i="55"/>
  <c r="I127" i="55"/>
  <c r="F127" i="55"/>
  <c r="O126" i="55"/>
  <c r="L126" i="55"/>
  <c r="I126" i="55"/>
  <c r="F126" i="55"/>
  <c r="O125" i="55"/>
  <c r="L125" i="55"/>
  <c r="I125" i="55"/>
  <c r="F125" i="55"/>
  <c r="O124" i="55"/>
  <c r="L124" i="55"/>
  <c r="I124" i="55"/>
  <c r="F124" i="55"/>
  <c r="O123" i="55"/>
  <c r="L123" i="55"/>
  <c r="I123" i="55"/>
  <c r="F123" i="55"/>
  <c r="N122" i="55"/>
  <c r="M122" i="55"/>
  <c r="K122" i="55"/>
  <c r="J122" i="55"/>
  <c r="H122" i="55"/>
  <c r="G122" i="55"/>
  <c r="E122" i="55"/>
  <c r="D122" i="55"/>
  <c r="O121" i="55"/>
  <c r="L121" i="55"/>
  <c r="I121" i="55"/>
  <c r="F121" i="55"/>
  <c r="O120" i="55"/>
  <c r="L120" i="55"/>
  <c r="I120" i="55"/>
  <c r="F120" i="55"/>
  <c r="O119" i="55"/>
  <c r="L119" i="55"/>
  <c r="I119" i="55"/>
  <c r="F119" i="55"/>
  <c r="O118" i="55"/>
  <c r="L118" i="55"/>
  <c r="I118" i="55"/>
  <c r="F118" i="55"/>
  <c r="O117" i="55"/>
  <c r="L117" i="55"/>
  <c r="I117" i="55"/>
  <c r="F117" i="55"/>
  <c r="N116" i="55"/>
  <c r="M116" i="55"/>
  <c r="K116" i="55"/>
  <c r="J116" i="55"/>
  <c r="H116" i="55"/>
  <c r="G116" i="55"/>
  <c r="E116" i="55"/>
  <c r="D116" i="55"/>
  <c r="O115" i="55"/>
  <c r="L115" i="55"/>
  <c r="I115" i="55"/>
  <c r="F115" i="55"/>
  <c r="O114" i="55"/>
  <c r="L114" i="55"/>
  <c r="I114" i="55"/>
  <c r="F114" i="55"/>
  <c r="O113" i="55"/>
  <c r="L113" i="55"/>
  <c r="I113" i="55"/>
  <c r="I112" i="55" s="1"/>
  <c r="F113" i="55"/>
  <c r="N112" i="55"/>
  <c r="M112" i="55"/>
  <c r="K112" i="55"/>
  <c r="J112" i="55"/>
  <c r="H112" i="55"/>
  <c r="G112" i="55"/>
  <c r="E112" i="55"/>
  <c r="D112" i="55"/>
  <c r="O111" i="55"/>
  <c r="L111" i="55"/>
  <c r="I111" i="55"/>
  <c r="F111" i="55"/>
  <c r="O110" i="55"/>
  <c r="L110" i="55"/>
  <c r="I110" i="55"/>
  <c r="F110" i="55"/>
  <c r="O109" i="55"/>
  <c r="L109" i="55"/>
  <c r="I109" i="55"/>
  <c r="F109" i="55"/>
  <c r="O108" i="55"/>
  <c r="L108" i="55"/>
  <c r="I108" i="55"/>
  <c r="F108" i="55"/>
  <c r="O107" i="55"/>
  <c r="L107" i="55"/>
  <c r="I107" i="55"/>
  <c r="F107" i="55"/>
  <c r="O106" i="55"/>
  <c r="L106" i="55"/>
  <c r="I106" i="55"/>
  <c r="F106" i="55"/>
  <c r="O105" i="55"/>
  <c r="L105" i="55"/>
  <c r="I105" i="55"/>
  <c r="F105" i="55"/>
  <c r="O104" i="55"/>
  <c r="L104" i="55"/>
  <c r="I104" i="55"/>
  <c r="I103" i="55" s="1"/>
  <c r="F104" i="55"/>
  <c r="N103" i="55"/>
  <c r="M103" i="55"/>
  <c r="K103" i="55"/>
  <c r="J103" i="55"/>
  <c r="H103" i="55"/>
  <c r="G103" i="55"/>
  <c r="E103" i="55"/>
  <c r="D103" i="55"/>
  <c r="O102" i="55"/>
  <c r="L102" i="55"/>
  <c r="I102" i="55"/>
  <c r="F102" i="55"/>
  <c r="O101" i="55"/>
  <c r="L101" i="55"/>
  <c r="I101" i="55"/>
  <c r="F101" i="55"/>
  <c r="O100" i="55"/>
  <c r="L100" i="55"/>
  <c r="I100" i="55"/>
  <c r="F100" i="55"/>
  <c r="O99" i="55"/>
  <c r="L99" i="55"/>
  <c r="I99" i="55"/>
  <c r="F99" i="55"/>
  <c r="O98" i="55"/>
  <c r="L98" i="55"/>
  <c r="I98" i="55"/>
  <c r="F98" i="55"/>
  <c r="O97" i="55"/>
  <c r="L97" i="55"/>
  <c r="I97" i="55"/>
  <c r="F97" i="55"/>
  <c r="O96" i="55"/>
  <c r="O95" i="55" s="1"/>
  <c r="L96" i="55"/>
  <c r="I96" i="55"/>
  <c r="F96" i="55"/>
  <c r="N95" i="55"/>
  <c r="M95" i="55"/>
  <c r="K95" i="55"/>
  <c r="J95" i="55"/>
  <c r="H95" i="55"/>
  <c r="G95" i="55"/>
  <c r="E95" i="55"/>
  <c r="D95" i="55"/>
  <c r="O94" i="55"/>
  <c r="L94" i="55"/>
  <c r="I94" i="55"/>
  <c r="F94" i="55"/>
  <c r="O93" i="55"/>
  <c r="L93" i="55"/>
  <c r="I93" i="55"/>
  <c r="F93" i="55"/>
  <c r="O92" i="55"/>
  <c r="L92" i="55"/>
  <c r="I92" i="55"/>
  <c r="F92" i="55"/>
  <c r="O91" i="55"/>
  <c r="L91" i="55"/>
  <c r="I91" i="55"/>
  <c r="F91" i="55"/>
  <c r="O90" i="55"/>
  <c r="L90" i="55"/>
  <c r="L89" i="55" s="1"/>
  <c r="I90" i="55"/>
  <c r="F90" i="55"/>
  <c r="N89" i="55"/>
  <c r="M89" i="55"/>
  <c r="K89" i="55"/>
  <c r="J89" i="55"/>
  <c r="H89" i="55"/>
  <c r="G89" i="55"/>
  <c r="F89" i="55"/>
  <c r="E89" i="55"/>
  <c r="D89" i="55"/>
  <c r="O88" i="55"/>
  <c r="L88" i="55"/>
  <c r="I88" i="55"/>
  <c r="F88" i="55"/>
  <c r="O87" i="55"/>
  <c r="L87" i="55"/>
  <c r="I87" i="55"/>
  <c r="F87" i="55"/>
  <c r="O86" i="55"/>
  <c r="L86" i="55"/>
  <c r="I86" i="55"/>
  <c r="F86" i="55"/>
  <c r="O85" i="55"/>
  <c r="O84" i="55" s="1"/>
  <c r="L85" i="55"/>
  <c r="I85" i="55"/>
  <c r="F85" i="55"/>
  <c r="N84" i="55"/>
  <c r="M84" i="55"/>
  <c r="K84" i="55"/>
  <c r="J84" i="55"/>
  <c r="H84" i="55"/>
  <c r="G84" i="55"/>
  <c r="E84" i="55"/>
  <c r="D84" i="55"/>
  <c r="O82" i="55"/>
  <c r="L82" i="55"/>
  <c r="I82" i="55"/>
  <c r="F82" i="55"/>
  <c r="O81" i="55"/>
  <c r="O80" i="55" s="1"/>
  <c r="L81" i="55"/>
  <c r="L80" i="55" s="1"/>
  <c r="I81" i="55"/>
  <c r="I80" i="55" s="1"/>
  <c r="F81" i="55"/>
  <c r="C81" i="55" s="1"/>
  <c r="N80" i="55"/>
  <c r="M80" i="55"/>
  <c r="K80" i="55"/>
  <c r="J80" i="55"/>
  <c r="H80" i="55"/>
  <c r="G80" i="55"/>
  <c r="E80" i="55"/>
  <c r="D80" i="55"/>
  <c r="O79" i="55"/>
  <c r="L79" i="55"/>
  <c r="I79" i="55"/>
  <c r="F79" i="55"/>
  <c r="O78" i="55"/>
  <c r="L78" i="55"/>
  <c r="I78" i="55"/>
  <c r="F78" i="55"/>
  <c r="F77" i="55" s="1"/>
  <c r="O77" i="55"/>
  <c r="N77" i="55"/>
  <c r="M77" i="55"/>
  <c r="M76" i="55" s="1"/>
  <c r="K77" i="55"/>
  <c r="J77" i="55"/>
  <c r="H77" i="55"/>
  <c r="H76" i="55" s="1"/>
  <c r="G77" i="55"/>
  <c r="G76" i="55" s="1"/>
  <c r="E77" i="55"/>
  <c r="D77" i="55"/>
  <c r="D76" i="55"/>
  <c r="O74" i="55"/>
  <c r="L74" i="55"/>
  <c r="I74" i="55"/>
  <c r="F74" i="55"/>
  <c r="O73" i="55"/>
  <c r="L73" i="55"/>
  <c r="I73" i="55"/>
  <c r="F73" i="55"/>
  <c r="O72" i="55"/>
  <c r="L72" i="55"/>
  <c r="I72" i="55"/>
  <c r="F72" i="55"/>
  <c r="O71" i="55"/>
  <c r="L71" i="55"/>
  <c r="I71" i="55"/>
  <c r="F71" i="55"/>
  <c r="O70" i="55"/>
  <c r="L70" i="55"/>
  <c r="L69" i="55" s="1"/>
  <c r="I70" i="55"/>
  <c r="F70" i="55"/>
  <c r="F69" i="55" s="1"/>
  <c r="O69" i="55"/>
  <c r="N69" i="55"/>
  <c r="N67" i="55" s="1"/>
  <c r="M69" i="55"/>
  <c r="M67" i="55" s="1"/>
  <c r="K69" i="55"/>
  <c r="K67" i="55" s="1"/>
  <c r="J69" i="55"/>
  <c r="J67" i="55" s="1"/>
  <c r="H69" i="55"/>
  <c r="H67" i="55" s="1"/>
  <c r="G69" i="55"/>
  <c r="G67" i="55" s="1"/>
  <c r="E69" i="55"/>
  <c r="E67" i="55" s="1"/>
  <c r="D69" i="55"/>
  <c r="O68" i="55"/>
  <c r="L68" i="55"/>
  <c r="I68" i="55"/>
  <c r="F68" i="55"/>
  <c r="D67" i="55"/>
  <c r="O66" i="55"/>
  <c r="L66" i="55"/>
  <c r="I66" i="55"/>
  <c r="F66" i="55"/>
  <c r="O65" i="55"/>
  <c r="L65" i="55"/>
  <c r="I65" i="55"/>
  <c r="F65" i="55"/>
  <c r="O64" i="55"/>
  <c r="L64" i="55"/>
  <c r="I64" i="55"/>
  <c r="F64" i="55"/>
  <c r="O63" i="55"/>
  <c r="L63" i="55"/>
  <c r="I63" i="55"/>
  <c r="F63" i="55"/>
  <c r="O62" i="55"/>
  <c r="L62" i="55"/>
  <c r="I62" i="55"/>
  <c r="F62" i="55"/>
  <c r="O61" i="55"/>
  <c r="L61" i="55"/>
  <c r="I61" i="55"/>
  <c r="F61" i="55"/>
  <c r="O60" i="55"/>
  <c r="L60" i="55"/>
  <c r="I60" i="55"/>
  <c r="F60" i="55"/>
  <c r="O59" i="55"/>
  <c r="L59" i="55"/>
  <c r="I59" i="55"/>
  <c r="I58" i="55" s="1"/>
  <c r="F59" i="55"/>
  <c r="F58" i="55" s="1"/>
  <c r="N58" i="55"/>
  <c r="M58" i="55"/>
  <c r="K58" i="55"/>
  <c r="J58" i="55"/>
  <c r="H58" i="55"/>
  <c r="G58" i="55"/>
  <c r="E58" i="55"/>
  <c r="D58" i="55"/>
  <c r="O57" i="55"/>
  <c r="L57" i="55"/>
  <c r="I57" i="55"/>
  <c r="F57" i="55"/>
  <c r="O56" i="55"/>
  <c r="L56" i="55"/>
  <c r="I56" i="55"/>
  <c r="I55" i="55" s="1"/>
  <c r="I54" i="55" s="1"/>
  <c r="F56" i="55"/>
  <c r="N55" i="55"/>
  <c r="M55" i="55"/>
  <c r="K55" i="55"/>
  <c r="J55" i="55"/>
  <c r="J54" i="55" s="1"/>
  <c r="H55" i="55"/>
  <c r="G55" i="55"/>
  <c r="E55" i="55"/>
  <c r="E54" i="55" s="1"/>
  <c r="D55" i="55"/>
  <c r="O47" i="55"/>
  <c r="C47" i="55" s="1"/>
  <c r="O46" i="55"/>
  <c r="C46" i="55" s="1"/>
  <c r="N45" i="55"/>
  <c r="M45" i="55"/>
  <c r="L44" i="55"/>
  <c r="L43" i="55" s="1"/>
  <c r="I44" i="55"/>
  <c r="I43" i="55" s="1"/>
  <c r="F44" i="55"/>
  <c r="K43" i="55"/>
  <c r="J43" i="55"/>
  <c r="H43" i="55"/>
  <c r="G43" i="55"/>
  <c r="E43" i="55"/>
  <c r="D43" i="55"/>
  <c r="F42" i="55"/>
  <c r="E41" i="55"/>
  <c r="D41" i="55"/>
  <c r="L40" i="55"/>
  <c r="C40" i="55" s="1"/>
  <c r="L39" i="55"/>
  <c r="C39" i="55" s="1"/>
  <c r="L38" i="55"/>
  <c r="C38" i="55" s="1"/>
  <c r="L37" i="55"/>
  <c r="C37" i="55" s="1"/>
  <c r="K36" i="55"/>
  <c r="J36" i="55"/>
  <c r="L35" i="55"/>
  <c r="C35" i="55" s="1"/>
  <c r="L34" i="55"/>
  <c r="C34" i="55" s="1"/>
  <c r="K33" i="55"/>
  <c r="J33" i="55"/>
  <c r="L32" i="55"/>
  <c r="C32" i="55" s="1"/>
  <c r="K31" i="55"/>
  <c r="J31" i="55"/>
  <c r="L30" i="55"/>
  <c r="C30" i="55" s="1"/>
  <c r="L29" i="55"/>
  <c r="C29" i="55" s="1"/>
  <c r="L28" i="55"/>
  <c r="C28" i="55" s="1"/>
  <c r="K27" i="55"/>
  <c r="K26" i="55" s="1"/>
  <c r="J27" i="55"/>
  <c r="F25" i="55"/>
  <c r="C25" i="55" s="1"/>
  <c r="I24" i="55"/>
  <c r="F24" i="55"/>
  <c r="O23" i="55"/>
  <c r="L23" i="55"/>
  <c r="I23" i="55"/>
  <c r="F23" i="55"/>
  <c r="O22" i="55"/>
  <c r="O21" i="55" s="1"/>
  <c r="L22" i="55"/>
  <c r="L21" i="55" s="1"/>
  <c r="L289" i="55" s="1"/>
  <c r="I22" i="55"/>
  <c r="I21" i="55" s="1"/>
  <c r="F22" i="55"/>
  <c r="F21" i="55" s="1"/>
  <c r="F289" i="55" s="1"/>
  <c r="N21" i="55"/>
  <c r="N289" i="55" s="1"/>
  <c r="N288" i="55" s="1"/>
  <c r="M21" i="55"/>
  <c r="M20" i="55" s="1"/>
  <c r="K21" i="55"/>
  <c r="K289" i="55" s="1"/>
  <c r="K288" i="55" s="1"/>
  <c r="J21" i="55"/>
  <c r="J289" i="55" s="1"/>
  <c r="J288" i="55" s="1"/>
  <c r="H21" i="55"/>
  <c r="H289" i="55" s="1"/>
  <c r="G21" i="55"/>
  <c r="E21" i="55"/>
  <c r="D21" i="55"/>
  <c r="D289" i="55" s="1"/>
  <c r="D288" i="55" s="1"/>
  <c r="G20" i="55"/>
  <c r="H54" i="55" l="1"/>
  <c r="C57" i="55"/>
  <c r="J76" i="55"/>
  <c r="O89" i="55"/>
  <c r="O166" i="55"/>
  <c r="C126" i="55"/>
  <c r="G130" i="55"/>
  <c r="F80" i="55"/>
  <c r="O165" i="55"/>
  <c r="C63" i="55"/>
  <c r="C106" i="55"/>
  <c r="O122" i="55"/>
  <c r="J231" i="55"/>
  <c r="G231" i="55"/>
  <c r="C295" i="55"/>
  <c r="C297" i="55"/>
  <c r="L77" i="55"/>
  <c r="L76" i="55" s="1"/>
  <c r="C24" i="55"/>
  <c r="O45" i="55"/>
  <c r="C45" i="55" s="1"/>
  <c r="D54" i="55"/>
  <c r="D53" i="55" s="1"/>
  <c r="N54" i="55"/>
  <c r="N53" i="55" s="1"/>
  <c r="C96" i="55"/>
  <c r="C154" i="55"/>
  <c r="C155" i="55"/>
  <c r="C156" i="55"/>
  <c r="C157" i="55"/>
  <c r="D187" i="55"/>
  <c r="G259" i="55"/>
  <c r="N270" i="55"/>
  <c r="N269" i="55" s="1"/>
  <c r="E270" i="55"/>
  <c r="E269" i="55" s="1"/>
  <c r="I151" i="55"/>
  <c r="M187" i="55"/>
  <c r="C203" i="55"/>
  <c r="D259" i="55"/>
  <c r="M270" i="55"/>
  <c r="M269" i="55" s="1"/>
  <c r="G289" i="55"/>
  <c r="G288" i="55" s="1"/>
  <c r="M289" i="55"/>
  <c r="L288" i="55"/>
  <c r="J26" i="55"/>
  <c r="E53" i="55"/>
  <c r="C56" i="55"/>
  <c r="O55" i="55"/>
  <c r="C98" i="55"/>
  <c r="C146" i="55"/>
  <c r="G174" i="55"/>
  <c r="G173" i="55" s="1"/>
  <c r="G187" i="55"/>
  <c r="E187" i="55"/>
  <c r="C215" i="55"/>
  <c r="D204" i="55"/>
  <c r="J259" i="55"/>
  <c r="C261" i="55"/>
  <c r="C262" i="55"/>
  <c r="O260" i="55"/>
  <c r="O259" i="55" s="1"/>
  <c r="O264" i="55"/>
  <c r="C291" i="55"/>
  <c r="C292" i="55"/>
  <c r="L196" i="55"/>
  <c r="N76" i="55"/>
  <c r="M83" i="55"/>
  <c r="C86" i="55"/>
  <c r="C94" i="55"/>
  <c r="C110" i="55"/>
  <c r="C138" i="55"/>
  <c r="C142" i="55"/>
  <c r="C162" i="55"/>
  <c r="C163" i="55"/>
  <c r="C164" i="55"/>
  <c r="H187" i="55"/>
  <c r="K187" i="55"/>
  <c r="C213" i="55"/>
  <c r="C247" i="55"/>
  <c r="C255" i="55"/>
  <c r="C258" i="55"/>
  <c r="C271" i="55"/>
  <c r="C279" i="55"/>
  <c r="E230" i="55"/>
  <c r="C23" i="55"/>
  <c r="K20" i="55"/>
  <c r="C65" i="55"/>
  <c r="C66" i="55"/>
  <c r="C79" i="55"/>
  <c r="H83" i="55"/>
  <c r="F103" i="55"/>
  <c r="C105" i="55"/>
  <c r="C134" i="55"/>
  <c r="C182" i="55"/>
  <c r="C200" i="55"/>
  <c r="C202" i="55"/>
  <c r="C207" i="55"/>
  <c r="C219" i="55"/>
  <c r="C229" i="55"/>
  <c r="N231" i="55"/>
  <c r="K231" i="55"/>
  <c r="K230" i="55" s="1"/>
  <c r="C236" i="55"/>
  <c r="D231" i="55"/>
  <c r="D230" i="55" s="1"/>
  <c r="C239" i="55"/>
  <c r="M259" i="55"/>
  <c r="L260" i="55"/>
  <c r="C267" i="55"/>
  <c r="G270" i="55"/>
  <c r="G269" i="55" s="1"/>
  <c r="L84" i="55"/>
  <c r="L112" i="55"/>
  <c r="L136" i="55"/>
  <c r="L144" i="55"/>
  <c r="L187" i="55"/>
  <c r="C199" i="55"/>
  <c r="F198" i="55"/>
  <c r="F196" i="55" s="1"/>
  <c r="C44" i="55"/>
  <c r="F43" i="55"/>
  <c r="C80" i="55"/>
  <c r="C108" i="55"/>
  <c r="C109" i="55"/>
  <c r="F131" i="55"/>
  <c r="C143" i="55"/>
  <c r="C42" i="55"/>
  <c r="F41" i="55"/>
  <c r="C41" i="55" s="1"/>
  <c r="H53" i="55"/>
  <c r="C61" i="55"/>
  <c r="C62" i="55"/>
  <c r="C64" i="55"/>
  <c r="C68" i="55"/>
  <c r="O67" i="55"/>
  <c r="C73" i="55"/>
  <c r="C88" i="55"/>
  <c r="D83" i="55"/>
  <c r="N83" i="55"/>
  <c r="G83" i="55"/>
  <c r="G75" i="55" s="1"/>
  <c r="L95" i="55"/>
  <c r="F95" i="55"/>
  <c r="C118" i="55"/>
  <c r="C119" i="55"/>
  <c r="C121" i="55"/>
  <c r="C150" i="55"/>
  <c r="L175" i="55"/>
  <c r="C178" i="55"/>
  <c r="O196" i="55"/>
  <c r="C211" i="55"/>
  <c r="C223" i="55"/>
  <c r="E289" i="55"/>
  <c r="E288" i="55" s="1"/>
  <c r="E20" i="55"/>
  <c r="L36" i="55"/>
  <c r="C36" i="55" s="1"/>
  <c r="C85" i="55"/>
  <c r="I84" i="55"/>
  <c r="E83" i="55"/>
  <c r="J83" i="55"/>
  <c r="C102" i="55"/>
  <c r="I116" i="55"/>
  <c r="C153" i="55"/>
  <c r="K173" i="55"/>
  <c r="C227" i="55"/>
  <c r="G230" i="55"/>
  <c r="C177" i="55"/>
  <c r="L179" i="55"/>
  <c r="D195" i="55"/>
  <c r="C201" i="55"/>
  <c r="I290" i="55"/>
  <c r="G54" i="55"/>
  <c r="K54" i="55"/>
  <c r="K53" i="55" s="1"/>
  <c r="O58" i="55"/>
  <c r="O54" i="55" s="1"/>
  <c r="O53" i="55" s="1"/>
  <c r="L58" i="55"/>
  <c r="C72" i="55"/>
  <c r="C74" i="55"/>
  <c r="C82" i="55"/>
  <c r="K83" i="55"/>
  <c r="C93" i="55"/>
  <c r="C99" i="55"/>
  <c r="C101" i="55"/>
  <c r="C111" i="55"/>
  <c r="C114" i="55"/>
  <c r="L116" i="55"/>
  <c r="I122" i="55"/>
  <c r="D130" i="55"/>
  <c r="D75" i="55" s="1"/>
  <c r="H130" i="55"/>
  <c r="H75" i="55" s="1"/>
  <c r="N130" i="55"/>
  <c r="L131" i="55"/>
  <c r="C131" i="55" s="1"/>
  <c r="C139" i="55"/>
  <c r="C140" i="55"/>
  <c r="C141" i="55"/>
  <c r="C149" i="55"/>
  <c r="E173" i="55"/>
  <c r="C180" i="55"/>
  <c r="C181" i="55"/>
  <c r="E204" i="55"/>
  <c r="E195" i="55" s="1"/>
  <c r="E194" i="55" s="1"/>
  <c r="C210" i="55"/>
  <c r="C220" i="55"/>
  <c r="C222" i="55"/>
  <c r="C248" i="55"/>
  <c r="C257" i="55"/>
  <c r="I260" i="55"/>
  <c r="C285" i="55"/>
  <c r="C172" i="55"/>
  <c r="C176" i="55"/>
  <c r="C186" i="55"/>
  <c r="J195" i="55"/>
  <c r="H195" i="55"/>
  <c r="C218" i="55"/>
  <c r="H288" i="55"/>
  <c r="M288" i="55"/>
  <c r="M54" i="55"/>
  <c r="M53" i="55" s="1"/>
  <c r="L55" i="55"/>
  <c r="L54" i="55" s="1"/>
  <c r="C60" i="55"/>
  <c r="L67" i="55"/>
  <c r="C71" i="55"/>
  <c r="E76" i="55"/>
  <c r="K76" i="55"/>
  <c r="C87" i="55"/>
  <c r="C90" i="55"/>
  <c r="C92" i="55"/>
  <c r="I95" i="55"/>
  <c r="O103" i="55"/>
  <c r="L103" i="55"/>
  <c r="C133" i="55"/>
  <c r="I144" i="55"/>
  <c r="L151" i="55"/>
  <c r="O160" i="55"/>
  <c r="L165" i="55"/>
  <c r="M174" i="55"/>
  <c r="M173" i="55" s="1"/>
  <c r="I179" i="55"/>
  <c r="I174" i="55" s="1"/>
  <c r="C190" i="55"/>
  <c r="M204" i="55"/>
  <c r="M195" i="55" s="1"/>
  <c r="C212" i="55"/>
  <c r="C214" i="55"/>
  <c r="C221" i="55"/>
  <c r="C224" i="55"/>
  <c r="C225" i="55"/>
  <c r="C226" i="55"/>
  <c r="G204" i="55"/>
  <c r="G195" i="55" s="1"/>
  <c r="G194" i="55" s="1"/>
  <c r="K204" i="55"/>
  <c r="K195" i="55" s="1"/>
  <c r="C228" i="55"/>
  <c r="M231" i="55"/>
  <c r="M230" i="55" s="1"/>
  <c r="H231" i="55"/>
  <c r="H230" i="55" s="1"/>
  <c r="L238" i="55"/>
  <c r="C245" i="55"/>
  <c r="N230" i="55"/>
  <c r="L252" i="55"/>
  <c r="L251" i="55" s="1"/>
  <c r="C266" i="55"/>
  <c r="L270" i="55"/>
  <c r="L269" i="55" s="1"/>
  <c r="C280" i="55"/>
  <c r="I283" i="55"/>
  <c r="C283" i="55" s="1"/>
  <c r="O238" i="55"/>
  <c r="O231" i="55" s="1"/>
  <c r="C254" i="55"/>
  <c r="O252" i="55"/>
  <c r="O251" i="55" s="1"/>
  <c r="I264" i="55"/>
  <c r="D269" i="55"/>
  <c r="F276" i="55"/>
  <c r="C278" i="55"/>
  <c r="O276" i="55"/>
  <c r="O270" i="55" s="1"/>
  <c r="O269" i="55" s="1"/>
  <c r="I20" i="55"/>
  <c r="J53" i="55"/>
  <c r="G53" i="55"/>
  <c r="O76" i="55"/>
  <c r="F76" i="55"/>
  <c r="C43" i="55"/>
  <c r="O289" i="55"/>
  <c r="O288" i="55" s="1"/>
  <c r="L33" i="55"/>
  <c r="C33" i="55" s="1"/>
  <c r="C129" i="55"/>
  <c r="F128" i="55"/>
  <c r="C128" i="55" s="1"/>
  <c r="F259" i="55"/>
  <c r="C260" i="55"/>
  <c r="C298" i="55"/>
  <c r="D20" i="55"/>
  <c r="H20" i="55"/>
  <c r="C21" i="55"/>
  <c r="F55" i="55"/>
  <c r="F67" i="55"/>
  <c r="C70" i="55"/>
  <c r="C78" i="55"/>
  <c r="C97" i="55"/>
  <c r="C104" i="55"/>
  <c r="C115" i="55"/>
  <c r="O116" i="55"/>
  <c r="C123" i="55"/>
  <c r="C124" i="55"/>
  <c r="C125" i="55"/>
  <c r="F122" i="55"/>
  <c r="J130" i="55"/>
  <c r="C132" i="55"/>
  <c r="M130" i="55"/>
  <c r="C147" i="55"/>
  <c r="C148" i="55"/>
  <c r="C159" i="55"/>
  <c r="C167" i="55"/>
  <c r="C168" i="55"/>
  <c r="C169" i="55"/>
  <c r="F166" i="55"/>
  <c r="N174" i="55"/>
  <c r="N173" i="55" s="1"/>
  <c r="O175" i="55"/>
  <c r="F179" i="55"/>
  <c r="C183" i="55"/>
  <c r="C113" i="55"/>
  <c r="F112" i="55"/>
  <c r="C145" i="55"/>
  <c r="F144" i="55"/>
  <c r="C22" i="55"/>
  <c r="L31" i="55"/>
  <c r="C31" i="55" s="1"/>
  <c r="C59" i="55"/>
  <c r="I69" i="55"/>
  <c r="I67" i="55" s="1"/>
  <c r="I53" i="55" s="1"/>
  <c r="I77" i="55"/>
  <c r="I76" i="55" s="1"/>
  <c r="C91" i="55"/>
  <c r="C107" i="55"/>
  <c r="C117" i="55"/>
  <c r="F116" i="55"/>
  <c r="C127" i="55"/>
  <c r="I130" i="55"/>
  <c r="C135" i="55"/>
  <c r="O151" i="55"/>
  <c r="C171" i="55"/>
  <c r="J174" i="55"/>
  <c r="J173" i="55" s="1"/>
  <c r="C250" i="55"/>
  <c r="F246" i="55"/>
  <c r="L27" i="55"/>
  <c r="J20" i="55"/>
  <c r="N20" i="55"/>
  <c r="F84" i="55"/>
  <c r="I89" i="55"/>
  <c r="C89" i="55" s="1"/>
  <c r="C100" i="55"/>
  <c r="O112" i="55"/>
  <c r="C120" i="55"/>
  <c r="L122" i="55"/>
  <c r="E130" i="55"/>
  <c r="C137" i="55"/>
  <c r="F136" i="55"/>
  <c r="O144" i="55"/>
  <c r="C152" i="55"/>
  <c r="C161" i="55"/>
  <c r="F160" i="55"/>
  <c r="F175" i="55"/>
  <c r="O179" i="55"/>
  <c r="J187" i="55"/>
  <c r="N187" i="55"/>
  <c r="C209" i="55"/>
  <c r="I205" i="55"/>
  <c r="K194" i="55"/>
  <c r="C234" i="55"/>
  <c r="F233" i="55"/>
  <c r="C237" i="55"/>
  <c r="I235" i="55"/>
  <c r="C235" i="55" s="1"/>
  <c r="F184" i="55"/>
  <c r="F188" i="55"/>
  <c r="F191" i="55"/>
  <c r="I196" i="55"/>
  <c r="C197" i="55"/>
  <c r="L205" i="55"/>
  <c r="C208" i="55"/>
  <c r="L216" i="55"/>
  <c r="C232" i="55"/>
  <c r="C240" i="55"/>
  <c r="C242" i="55"/>
  <c r="F238" i="55"/>
  <c r="C249" i="55"/>
  <c r="I246" i="55"/>
  <c r="J230" i="55"/>
  <c r="L264" i="55"/>
  <c r="L259" i="55" s="1"/>
  <c r="C268" i="55"/>
  <c r="J270" i="55"/>
  <c r="J269" i="55" s="1"/>
  <c r="C282" i="55"/>
  <c r="F281" i="55"/>
  <c r="C281" i="55" s="1"/>
  <c r="C284" i="55"/>
  <c r="C296" i="55"/>
  <c r="C206" i="55"/>
  <c r="F205" i="55"/>
  <c r="O205" i="55"/>
  <c r="O216" i="55"/>
  <c r="C241" i="55"/>
  <c r="I238" i="55"/>
  <c r="C244" i="55"/>
  <c r="F251" i="55"/>
  <c r="I252" i="55"/>
  <c r="I251" i="55" s="1"/>
  <c r="C253" i="55"/>
  <c r="C256" i="55"/>
  <c r="C265" i="55"/>
  <c r="F270" i="55"/>
  <c r="C272" i="55"/>
  <c r="I276" i="55"/>
  <c r="C276" i="55" s="1"/>
  <c r="C277" i="55"/>
  <c r="I184" i="55"/>
  <c r="C185" i="55"/>
  <c r="I188" i="55"/>
  <c r="C189" i="55"/>
  <c r="I192" i="55"/>
  <c r="I191" i="55" s="1"/>
  <c r="C193" i="55"/>
  <c r="N195" i="55"/>
  <c r="N194" i="55" s="1"/>
  <c r="I216" i="55"/>
  <c r="C216" i="55" s="1"/>
  <c r="C217" i="55"/>
  <c r="L231" i="55"/>
  <c r="C293" i="55"/>
  <c r="C294" i="55"/>
  <c r="F290" i="55"/>
  <c r="E313" i="54"/>
  <c r="G313" i="54" s="1"/>
  <c r="G312" i="54" s="1"/>
  <c r="F312" i="54"/>
  <c r="E306" i="54"/>
  <c r="G306" i="54" s="1"/>
  <c r="G304" i="54" s="1"/>
  <c r="G305" i="54"/>
  <c r="F304" i="54"/>
  <c r="E298" i="54"/>
  <c r="G298" i="54" s="1"/>
  <c r="G297" i="54"/>
  <c r="G296" i="54"/>
  <c r="G295" i="54"/>
  <c r="G294" i="54"/>
  <c r="G293" i="54"/>
  <c r="G292" i="54"/>
  <c r="G291" i="54"/>
  <c r="G290" i="54"/>
  <c r="G289" i="54"/>
  <c r="E288" i="54"/>
  <c r="G288" i="54" s="1"/>
  <c r="G287" i="54"/>
  <c r="G286" i="54"/>
  <c r="G285" i="54"/>
  <c r="G284" i="54"/>
  <c r="G283" i="54"/>
  <c r="G282" i="54"/>
  <c r="G281" i="54"/>
  <c r="G280" i="54"/>
  <c r="G279" i="54"/>
  <c r="G278" i="54"/>
  <c r="G277" i="54"/>
  <c r="G276" i="54"/>
  <c r="G275" i="54"/>
  <c r="G274" i="54"/>
  <c r="G273" i="54"/>
  <c r="G272" i="54"/>
  <c r="G271" i="54"/>
  <c r="E270" i="54"/>
  <c r="G270" i="54" s="1"/>
  <c r="G269" i="54"/>
  <c r="E268" i="54"/>
  <c r="G268" i="54" s="1"/>
  <c r="E267" i="54"/>
  <c r="G267" i="54" s="1"/>
  <c r="G266" i="54"/>
  <c r="G265" i="54"/>
  <c r="E264" i="54"/>
  <c r="G264" i="54" s="1"/>
  <c r="G263" i="54"/>
  <c r="G262" i="54"/>
  <c r="G261" i="54"/>
  <c r="G260" i="54"/>
  <c r="G259" i="54"/>
  <c r="G258" i="54"/>
  <c r="G257" i="54"/>
  <c r="G256" i="54"/>
  <c r="G255" i="54"/>
  <c r="G254" i="54"/>
  <c r="G253" i="54"/>
  <c r="E252" i="54"/>
  <c r="G252" i="54" s="1"/>
  <c r="G251" i="54"/>
  <c r="G250" i="54"/>
  <c r="G249" i="54"/>
  <c r="G248" i="54"/>
  <c r="G247" i="54"/>
  <c r="G246" i="54"/>
  <c r="G245" i="54"/>
  <c r="G244" i="54"/>
  <c r="G243" i="54"/>
  <c r="G242" i="54"/>
  <c r="G241" i="54"/>
  <c r="G240" i="54"/>
  <c r="F239" i="54"/>
  <c r="G233" i="54"/>
  <c r="G232" i="54"/>
  <c r="G231" i="54"/>
  <c r="G230" i="54"/>
  <c r="G229" i="54"/>
  <c r="G228" i="54"/>
  <c r="G227" i="54"/>
  <c r="G226" i="54"/>
  <c r="G225" i="54"/>
  <c r="G224" i="54"/>
  <c r="G223" i="54"/>
  <c r="G222" i="54"/>
  <c r="G221" i="54"/>
  <c r="G220" i="54"/>
  <c r="G219" i="54"/>
  <c r="G218" i="54"/>
  <c r="G217" i="54"/>
  <c r="G216" i="54"/>
  <c r="G215" i="54"/>
  <c r="G214" i="54"/>
  <c r="G213" i="54"/>
  <c r="G212" i="54"/>
  <c r="G211" i="54"/>
  <c r="G210" i="54"/>
  <c r="G209" i="54"/>
  <c r="G208" i="54"/>
  <c r="G207" i="54"/>
  <c r="G206" i="54"/>
  <c r="G205" i="54"/>
  <c r="G204" i="54"/>
  <c r="G203" i="54"/>
  <c r="G202" i="54"/>
  <c r="G201" i="54"/>
  <c r="G200" i="54"/>
  <c r="G199" i="54"/>
  <c r="G198" i="54"/>
  <c r="G197" i="54"/>
  <c r="G196" i="54"/>
  <c r="G195" i="54"/>
  <c r="G194" i="54"/>
  <c r="G193" i="54"/>
  <c r="G192" i="54"/>
  <c r="G191" i="54"/>
  <c r="G190" i="54"/>
  <c r="G189" i="54"/>
  <c r="G188" i="54"/>
  <c r="G187" i="54"/>
  <c r="G186" i="54"/>
  <c r="G185" i="54"/>
  <c r="E184" i="54"/>
  <c r="G184" i="54" s="1"/>
  <c r="E183" i="54"/>
  <c r="G183" i="54" s="1"/>
  <c r="E182" i="54"/>
  <c r="G182" i="54" s="1"/>
  <c r="G181" i="54"/>
  <c r="G180" i="54"/>
  <c r="G179" i="54"/>
  <c r="G178" i="54"/>
  <c r="E177" i="54"/>
  <c r="G177" i="54" s="1"/>
  <c r="G176" i="54"/>
  <c r="E176" i="54"/>
  <c r="E175" i="54"/>
  <c r="G175" i="54" s="1"/>
  <c r="G174" i="54"/>
  <c r="G173" i="54"/>
  <c r="G172" i="54"/>
  <c r="G171" i="54"/>
  <c r="G170" i="54"/>
  <c r="G169" i="54"/>
  <c r="G168" i="54"/>
  <c r="G167" i="54"/>
  <c r="G166" i="54"/>
  <c r="G165" i="54"/>
  <c r="G164" i="54"/>
  <c r="G163" i="54"/>
  <c r="G162" i="54"/>
  <c r="G161" i="54"/>
  <c r="E160" i="54"/>
  <c r="G159" i="54"/>
  <c r="G158" i="54"/>
  <c r="G157" i="54"/>
  <c r="G156" i="54"/>
  <c r="G155" i="54"/>
  <c r="G154" i="54"/>
  <c r="G153" i="54"/>
  <c r="F151" i="54"/>
  <c r="G145" i="54"/>
  <c r="G143" i="54"/>
  <c r="G142" i="54"/>
  <c r="G141" i="54"/>
  <c r="G140" i="54"/>
  <c r="G139" i="54"/>
  <c r="G138" i="54"/>
  <c r="G137" i="54"/>
  <c r="G136" i="54"/>
  <c r="G135" i="54"/>
  <c r="G134" i="54"/>
  <c r="G133" i="54"/>
  <c r="G132" i="54"/>
  <c r="G131" i="54"/>
  <c r="G130" i="54"/>
  <c r="E130" i="54"/>
  <c r="G129" i="54"/>
  <c r="G128" i="54"/>
  <c r="G127" i="54"/>
  <c r="G126" i="54"/>
  <c r="G125" i="54"/>
  <c r="G124" i="54"/>
  <c r="G123" i="54"/>
  <c r="E122" i="54"/>
  <c r="G122" i="54" s="1"/>
  <c r="G121" i="54"/>
  <c r="G120" i="54"/>
  <c r="G119" i="54"/>
  <c r="G118" i="54"/>
  <c r="G117" i="54"/>
  <c r="G116" i="54"/>
  <c r="G115" i="54"/>
  <c r="G114" i="54"/>
  <c r="G113" i="54"/>
  <c r="G112" i="54"/>
  <c r="G111" i="54"/>
  <c r="G110" i="54"/>
  <c r="G109" i="54"/>
  <c r="G108" i="54"/>
  <c r="G107" i="54"/>
  <c r="E106" i="54"/>
  <c r="G106" i="54" s="1"/>
  <c r="G105" i="54"/>
  <c r="E104" i="54"/>
  <c r="G104" i="54" s="1"/>
  <c r="G103" i="54"/>
  <c r="G102" i="54"/>
  <c r="G101" i="54"/>
  <c r="E100" i="54"/>
  <c r="G100" i="54" s="1"/>
  <c r="G99" i="54"/>
  <c r="G98" i="54"/>
  <c r="G97" i="54"/>
  <c r="G96" i="54"/>
  <c r="G95" i="54"/>
  <c r="G93" i="54"/>
  <c r="G92" i="54"/>
  <c r="G91" i="54"/>
  <c r="G90" i="54"/>
  <c r="G89" i="54"/>
  <c r="G88" i="54"/>
  <c r="G87" i="54"/>
  <c r="G86" i="54"/>
  <c r="G85" i="54"/>
  <c r="G84" i="54"/>
  <c r="G83" i="54"/>
  <c r="G82" i="54"/>
  <c r="G81" i="54"/>
  <c r="G80" i="54"/>
  <c r="G79" i="54"/>
  <c r="G78" i="54"/>
  <c r="G77" i="54"/>
  <c r="G76" i="54"/>
  <c r="G75" i="54"/>
  <c r="G74" i="54"/>
  <c r="G73" i="54"/>
  <c r="G72" i="54"/>
  <c r="G71" i="54"/>
  <c r="G70" i="54"/>
  <c r="E69" i="54"/>
  <c r="G69" i="54" s="1"/>
  <c r="G68" i="54"/>
  <c r="G67" i="54"/>
  <c r="G66" i="54"/>
  <c r="G65" i="54"/>
  <c r="G64" i="54"/>
  <c r="G63" i="54"/>
  <c r="E62" i="54"/>
  <c r="G62" i="54" s="1"/>
  <c r="G61" i="54"/>
  <c r="G60" i="54"/>
  <c r="G59" i="54"/>
  <c r="G58" i="54"/>
  <c r="G57" i="54"/>
  <c r="G56" i="54"/>
  <c r="G55" i="54"/>
  <c r="G54" i="54"/>
  <c r="G53" i="54"/>
  <c r="G52" i="54"/>
  <c r="G51" i="54"/>
  <c r="G50" i="54"/>
  <c r="G49" i="54"/>
  <c r="G48" i="54"/>
  <c r="G47" i="54"/>
  <c r="G46" i="54"/>
  <c r="G45" i="54"/>
  <c r="G44" i="54"/>
  <c r="G43" i="54"/>
  <c r="G42" i="54"/>
  <c r="G41" i="54"/>
  <c r="G40" i="54"/>
  <c r="E40" i="54"/>
  <c r="G39" i="54"/>
  <c r="G38" i="54"/>
  <c r="G37" i="54"/>
  <c r="G36" i="54"/>
  <c r="G35" i="54"/>
  <c r="G34" i="54"/>
  <c r="G33" i="54"/>
  <c r="G32" i="54"/>
  <c r="G31" i="54"/>
  <c r="G30" i="54"/>
  <c r="G29" i="54"/>
  <c r="G28" i="54"/>
  <c r="G27" i="54"/>
  <c r="G26" i="54"/>
  <c r="G25" i="54"/>
  <c r="E24" i="54"/>
  <c r="G24" i="54" s="1"/>
  <c r="G23" i="54"/>
  <c r="G22" i="54"/>
  <c r="G21" i="54"/>
  <c r="G20" i="54"/>
  <c r="G19" i="54"/>
  <c r="G18" i="54"/>
  <c r="G17" i="54"/>
  <c r="G16" i="54"/>
  <c r="G15" i="54"/>
  <c r="G14" i="54"/>
  <c r="F12" i="54"/>
  <c r="E12" i="54"/>
  <c r="I187" i="55" l="1"/>
  <c r="C103" i="55"/>
  <c r="D194" i="55"/>
  <c r="C160" i="55"/>
  <c r="C136" i="55"/>
  <c r="C151" i="55"/>
  <c r="C198" i="55"/>
  <c r="C116" i="55"/>
  <c r="O20" i="55"/>
  <c r="I289" i="55"/>
  <c r="I288" i="55" s="1"/>
  <c r="D286" i="55"/>
  <c r="D52" i="55"/>
  <c r="C58" i="55"/>
  <c r="C77" i="55"/>
  <c r="C196" i="55"/>
  <c r="C290" i="55"/>
  <c r="F20" i="55"/>
  <c r="M75" i="55"/>
  <c r="I259" i="55"/>
  <c r="H286" i="55"/>
  <c r="L174" i="55"/>
  <c r="L173" i="55" s="1"/>
  <c r="N75" i="55"/>
  <c r="N52" i="55" s="1"/>
  <c r="N51" i="55" s="1"/>
  <c r="O230" i="55"/>
  <c r="M194" i="55"/>
  <c r="L53" i="55"/>
  <c r="C246" i="55"/>
  <c r="C112" i="55"/>
  <c r="O204" i="55"/>
  <c r="O195" i="55" s="1"/>
  <c r="C191" i="55"/>
  <c r="O83" i="55"/>
  <c r="G52" i="55"/>
  <c r="G51" i="55" s="1"/>
  <c r="H194" i="55"/>
  <c r="C95" i="55"/>
  <c r="H52" i="55"/>
  <c r="I231" i="55"/>
  <c r="I204" i="55"/>
  <c r="F130" i="55"/>
  <c r="C289" i="55"/>
  <c r="J194" i="55"/>
  <c r="I195" i="55"/>
  <c r="I173" i="55"/>
  <c r="L204" i="55"/>
  <c r="L195" i="55" s="1"/>
  <c r="E75" i="55"/>
  <c r="I270" i="55"/>
  <c r="I269" i="55" s="1"/>
  <c r="C252" i="55"/>
  <c r="O130" i="55"/>
  <c r="L83" i="55"/>
  <c r="J75" i="55"/>
  <c r="J286" i="55" s="1"/>
  <c r="K75" i="55"/>
  <c r="K52" i="55" s="1"/>
  <c r="K51" i="55" s="1"/>
  <c r="L130" i="55"/>
  <c r="M52" i="55"/>
  <c r="M51" i="55" s="1"/>
  <c r="M286" i="55"/>
  <c r="E52" i="55"/>
  <c r="E51" i="55" s="1"/>
  <c r="E286" i="55"/>
  <c r="F174" i="55"/>
  <c r="C175" i="55"/>
  <c r="L26" i="55"/>
  <c r="C27" i="55"/>
  <c r="G287" i="55"/>
  <c r="G50" i="55"/>
  <c r="I83" i="55"/>
  <c r="C251" i="55"/>
  <c r="G286" i="55"/>
  <c r="C238" i="55"/>
  <c r="F187" i="55"/>
  <c r="C187" i="55" s="1"/>
  <c r="C188" i="55"/>
  <c r="C84" i="55"/>
  <c r="F83" i="55"/>
  <c r="I75" i="55"/>
  <c r="C179" i="55"/>
  <c r="F165" i="55"/>
  <c r="C165" i="55" s="1"/>
  <c r="C166" i="55"/>
  <c r="C67" i="55"/>
  <c r="C76" i="55"/>
  <c r="J52" i="55"/>
  <c r="J51" i="55" s="1"/>
  <c r="C264" i="55"/>
  <c r="C184" i="55"/>
  <c r="C144" i="55"/>
  <c r="C55" i="55"/>
  <c r="F54" i="55"/>
  <c r="C259" i="55"/>
  <c r="C69" i="55"/>
  <c r="F231" i="55"/>
  <c r="C233" i="55"/>
  <c r="L230" i="55"/>
  <c r="N286" i="55"/>
  <c r="F269" i="55"/>
  <c r="C205" i="55"/>
  <c r="F204" i="55"/>
  <c r="C192" i="55"/>
  <c r="O174" i="55"/>
  <c r="O173" i="55" s="1"/>
  <c r="C122" i="55"/>
  <c r="F288" i="55"/>
  <c r="C288" i="55" s="1"/>
  <c r="D51" i="55"/>
  <c r="E304" i="54"/>
  <c r="E151" i="54"/>
  <c r="G12" i="54"/>
  <c r="G239" i="54"/>
  <c r="G151" i="54"/>
  <c r="E312" i="54"/>
  <c r="G160" i="54"/>
  <c r="E239" i="54"/>
  <c r="C130" i="55" l="1"/>
  <c r="N50" i="55"/>
  <c r="N287" i="55"/>
  <c r="I52" i="55"/>
  <c r="I230" i="55"/>
  <c r="I194" i="55" s="1"/>
  <c r="O194" i="55"/>
  <c r="O75" i="55"/>
  <c r="O52" i="55" s="1"/>
  <c r="C270" i="55"/>
  <c r="L75" i="55"/>
  <c r="L52" i="55" s="1"/>
  <c r="C83" i="55"/>
  <c r="H51" i="55"/>
  <c r="K286" i="55"/>
  <c r="K50" i="55"/>
  <c r="K287" i="55"/>
  <c r="C269" i="55"/>
  <c r="F53" i="55"/>
  <c r="C54" i="55"/>
  <c r="D287" i="55"/>
  <c r="D50" i="55"/>
  <c r="F230" i="55"/>
  <c r="C231" i="55"/>
  <c r="F75" i="55"/>
  <c r="C204" i="55"/>
  <c r="F195" i="55"/>
  <c r="F173" i="55"/>
  <c r="C173" i="55" s="1"/>
  <c r="C174" i="55"/>
  <c r="E287" i="55"/>
  <c r="E50" i="55"/>
  <c r="M50" i="55"/>
  <c r="M287" i="55"/>
  <c r="L194" i="55"/>
  <c r="J50" i="55"/>
  <c r="J287" i="55"/>
  <c r="C26" i="55"/>
  <c r="L20" i="55"/>
  <c r="C20" i="55" s="1"/>
  <c r="E13" i="26"/>
  <c r="F13" i="26"/>
  <c r="G13" i="26"/>
  <c r="H13" i="26"/>
  <c r="I13" i="26"/>
  <c r="J13" i="26"/>
  <c r="K13" i="26"/>
  <c r="L13" i="26"/>
  <c r="M13" i="26"/>
  <c r="N13" i="26"/>
  <c r="O13" i="26"/>
  <c r="P13" i="26"/>
  <c r="Q13" i="26"/>
  <c r="R13" i="26"/>
  <c r="D13" i="26"/>
  <c r="G104" i="53"/>
  <c r="G103" i="53" s="1"/>
  <c r="F103" i="53"/>
  <c r="E103" i="53"/>
  <c r="G94" i="53"/>
  <c r="G93" i="53"/>
  <c r="G92" i="53"/>
  <c r="G91" i="53"/>
  <c r="G90" i="53"/>
  <c r="G89" i="53"/>
  <c r="G88" i="53"/>
  <c r="G87" i="53"/>
  <c r="G86" i="53"/>
  <c r="G85" i="53"/>
  <c r="G84" i="53"/>
  <c r="G83" i="53"/>
  <c r="F82" i="53"/>
  <c r="G82" i="53" s="1"/>
  <c r="G81" i="53"/>
  <c r="G80" i="53"/>
  <c r="G79" i="53"/>
  <c r="G78" i="53"/>
  <c r="G77" i="53"/>
  <c r="G76" i="53"/>
  <c r="G75" i="53"/>
  <c r="G74" i="53"/>
  <c r="G73" i="53"/>
  <c r="G72" i="53"/>
  <c r="G71" i="53"/>
  <c r="G70" i="53"/>
  <c r="G69" i="53"/>
  <c r="G68" i="53"/>
  <c r="G67" i="53"/>
  <c r="G66" i="53"/>
  <c r="G65" i="53"/>
  <c r="G64" i="53"/>
  <c r="G63" i="53"/>
  <c r="G62" i="53"/>
  <c r="G61" i="53"/>
  <c r="G60" i="53"/>
  <c r="G59" i="53"/>
  <c r="G58" i="53"/>
  <c r="G57" i="53"/>
  <c r="G56" i="53"/>
  <c r="F55" i="53"/>
  <c r="E55" i="53"/>
  <c r="G49" i="53"/>
  <c r="G48" i="53"/>
  <c r="G47" i="53"/>
  <c r="G45" i="53"/>
  <c r="G44" i="53"/>
  <c r="G43" i="53"/>
  <c r="G42" i="53"/>
  <c r="G41" i="53"/>
  <c r="G40" i="53"/>
  <c r="G39" i="53"/>
  <c r="F38" i="53"/>
  <c r="G38" i="53" s="1"/>
  <c r="G37" i="53"/>
  <c r="G36" i="53"/>
  <c r="G35" i="53"/>
  <c r="G34" i="53"/>
  <c r="G33" i="53"/>
  <c r="G32" i="53"/>
  <c r="G31" i="53"/>
  <c r="G30" i="53"/>
  <c r="G29" i="53"/>
  <c r="G28" i="53"/>
  <c r="G27" i="53"/>
  <c r="G26" i="53"/>
  <c r="G25" i="53"/>
  <c r="G24" i="53"/>
  <c r="G23" i="53"/>
  <c r="G22" i="53"/>
  <c r="G21" i="53"/>
  <c r="G20" i="53"/>
  <c r="G19" i="53"/>
  <c r="G18" i="53"/>
  <c r="G17" i="53"/>
  <c r="G16" i="53"/>
  <c r="G15" i="53"/>
  <c r="G14" i="53"/>
  <c r="G13" i="53"/>
  <c r="F12" i="53"/>
  <c r="E12" i="53"/>
  <c r="O298" i="52"/>
  <c r="L298" i="52"/>
  <c r="I298" i="52"/>
  <c r="F298" i="52"/>
  <c r="O297" i="52"/>
  <c r="L297" i="52"/>
  <c r="I297" i="52"/>
  <c r="F297" i="52"/>
  <c r="O296" i="52"/>
  <c r="L296" i="52"/>
  <c r="I296" i="52"/>
  <c r="F296" i="52"/>
  <c r="O295" i="52"/>
  <c r="L295" i="52"/>
  <c r="I295" i="52"/>
  <c r="F295" i="52"/>
  <c r="C295" i="52" s="1"/>
  <c r="O294" i="52"/>
  <c r="L294" i="52"/>
  <c r="I294" i="52"/>
  <c r="F294" i="52"/>
  <c r="O293" i="52"/>
  <c r="L293" i="52"/>
  <c r="I293" i="52"/>
  <c r="F293" i="52"/>
  <c r="O292" i="52"/>
  <c r="L292" i="52"/>
  <c r="I292" i="52"/>
  <c r="F292" i="52"/>
  <c r="O291" i="52"/>
  <c r="O290" i="52" s="1"/>
  <c r="L291" i="52"/>
  <c r="I291" i="52"/>
  <c r="F291" i="52"/>
  <c r="N290" i="52"/>
  <c r="M290" i="52"/>
  <c r="K290" i="52"/>
  <c r="J290" i="52"/>
  <c r="H290" i="52"/>
  <c r="G290" i="52"/>
  <c r="E290" i="52"/>
  <c r="D290" i="52"/>
  <c r="O285" i="52"/>
  <c r="L285" i="52"/>
  <c r="I285" i="52"/>
  <c r="F285" i="52"/>
  <c r="O284" i="52"/>
  <c r="L284" i="52"/>
  <c r="I284" i="52"/>
  <c r="F284" i="52"/>
  <c r="F283" i="52" s="1"/>
  <c r="O283" i="52"/>
  <c r="N283" i="52"/>
  <c r="M283" i="52"/>
  <c r="K283" i="52"/>
  <c r="J283" i="52"/>
  <c r="H283" i="52"/>
  <c r="G283" i="52"/>
  <c r="E283" i="52"/>
  <c r="D283" i="52"/>
  <c r="O282" i="52"/>
  <c r="L282" i="52"/>
  <c r="L281" i="52" s="1"/>
  <c r="I282" i="52"/>
  <c r="I281" i="52" s="1"/>
  <c r="F282" i="52"/>
  <c r="O281" i="52"/>
  <c r="N281" i="52"/>
  <c r="M281" i="52"/>
  <c r="K281" i="52"/>
  <c r="J281" i="52"/>
  <c r="H281" i="52"/>
  <c r="G281" i="52"/>
  <c r="E281" i="52"/>
  <c r="D281" i="52"/>
  <c r="O280" i="52"/>
  <c r="L280" i="52"/>
  <c r="I280" i="52"/>
  <c r="F280" i="52"/>
  <c r="O279" i="52"/>
  <c r="L279" i="52"/>
  <c r="I279" i="52"/>
  <c r="F279" i="52"/>
  <c r="O278" i="52"/>
  <c r="L278" i="52"/>
  <c r="I278" i="52"/>
  <c r="F278" i="52"/>
  <c r="O277" i="52"/>
  <c r="L277" i="52"/>
  <c r="L276" i="52" s="1"/>
  <c r="I277" i="52"/>
  <c r="F277" i="52"/>
  <c r="O276" i="52"/>
  <c r="N276" i="52"/>
  <c r="M276" i="52"/>
  <c r="K276" i="52"/>
  <c r="J276" i="52"/>
  <c r="H276" i="52"/>
  <c r="G276" i="52"/>
  <c r="E276" i="52"/>
  <c r="D276" i="52"/>
  <c r="O275" i="52"/>
  <c r="L275" i="52"/>
  <c r="I275" i="52"/>
  <c r="F275" i="52"/>
  <c r="O274" i="52"/>
  <c r="L274" i="52"/>
  <c r="I274" i="52"/>
  <c r="F274" i="52"/>
  <c r="O273" i="52"/>
  <c r="O272" i="52" s="1"/>
  <c r="C272" i="52" s="1"/>
  <c r="L273" i="52"/>
  <c r="L272" i="52" s="1"/>
  <c r="I273" i="52"/>
  <c r="I272" i="52" s="1"/>
  <c r="F273" i="52"/>
  <c r="N272" i="52"/>
  <c r="M272" i="52"/>
  <c r="M270" i="52" s="1"/>
  <c r="K272" i="52"/>
  <c r="J272" i="52"/>
  <c r="J270" i="52" s="1"/>
  <c r="J269" i="52" s="1"/>
  <c r="H272" i="52"/>
  <c r="G272" i="52"/>
  <c r="G270" i="52" s="1"/>
  <c r="F272" i="52"/>
  <c r="E272" i="52"/>
  <c r="D272" i="52"/>
  <c r="D270" i="52" s="1"/>
  <c r="O271" i="52"/>
  <c r="L271" i="52"/>
  <c r="I271" i="52"/>
  <c r="F271" i="52"/>
  <c r="O268" i="52"/>
  <c r="L268" i="52"/>
  <c r="I268" i="52"/>
  <c r="F268" i="52"/>
  <c r="O267" i="52"/>
  <c r="L267" i="52"/>
  <c r="I267" i="52"/>
  <c r="F267" i="52"/>
  <c r="O266" i="52"/>
  <c r="L266" i="52"/>
  <c r="I266" i="52"/>
  <c r="F266" i="52"/>
  <c r="O265" i="52"/>
  <c r="L265" i="52"/>
  <c r="I265" i="52"/>
  <c r="I264" i="52" s="1"/>
  <c r="F265" i="52"/>
  <c r="N264" i="52"/>
  <c r="M264" i="52"/>
  <c r="K264" i="52"/>
  <c r="J264" i="52"/>
  <c r="H264" i="52"/>
  <c r="G264" i="52"/>
  <c r="E264" i="52"/>
  <c r="D264" i="52"/>
  <c r="O263" i="52"/>
  <c r="L263" i="52"/>
  <c r="I263" i="52"/>
  <c r="F263" i="52"/>
  <c r="O262" i="52"/>
  <c r="L262" i="52"/>
  <c r="I262" i="52"/>
  <c r="F262" i="52"/>
  <c r="O261" i="52"/>
  <c r="L261" i="52"/>
  <c r="L260" i="52" s="1"/>
  <c r="I261" i="52"/>
  <c r="I260" i="52" s="1"/>
  <c r="I259" i="52" s="1"/>
  <c r="F261" i="52"/>
  <c r="O260" i="52"/>
  <c r="N260" i="52"/>
  <c r="M260" i="52"/>
  <c r="M259" i="52" s="1"/>
  <c r="K260" i="52"/>
  <c r="J260" i="52"/>
  <c r="J259" i="52" s="1"/>
  <c r="H260" i="52"/>
  <c r="G260" i="52"/>
  <c r="G259" i="52" s="1"/>
  <c r="E260" i="52"/>
  <c r="D260" i="52"/>
  <c r="D259" i="52" s="1"/>
  <c r="O258" i="52"/>
  <c r="L258" i="52"/>
  <c r="I258" i="52"/>
  <c r="F258" i="52"/>
  <c r="O257" i="52"/>
  <c r="L257" i="52"/>
  <c r="I257" i="52"/>
  <c r="F257" i="52"/>
  <c r="O256" i="52"/>
  <c r="L256" i="52"/>
  <c r="I256" i="52"/>
  <c r="F256" i="52"/>
  <c r="O255" i="52"/>
  <c r="L255" i="52"/>
  <c r="I255" i="52"/>
  <c r="F255" i="52"/>
  <c r="O254" i="52"/>
  <c r="L254" i="52"/>
  <c r="I254" i="52"/>
  <c r="F254" i="52"/>
  <c r="O253" i="52"/>
  <c r="L253" i="52"/>
  <c r="L252" i="52" s="1"/>
  <c r="L251" i="52" s="1"/>
  <c r="I253" i="52"/>
  <c r="F253" i="52"/>
  <c r="N252" i="52"/>
  <c r="N251" i="52" s="1"/>
  <c r="M252" i="52"/>
  <c r="M251" i="52" s="1"/>
  <c r="K252" i="52"/>
  <c r="K251" i="52" s="1"/>
  <c r="J252" i="52"/>
  <c r="J251" i="52" s="1"/>
  <c r="H252" i="52"/>
  <c r="H251" i="52" s="1"/>
  <c r="G252" i="52"/>
  <c r="G251" i="52" s="1"/>
  <c r="E252" i="52"/>
  <c r="E251" i="52" s="1"/>
  <c r="D252" i="52"/>
  <c r="D251" i="52" s="1"/>
  <c r="O250" i="52"/>
  <c r="L250" i="52"/>
  <c r="I250" i="52"/>
  <c r="F250" i="52"/>
  <c r="O249" i="52"/>
  <c r="L249" i="52"/>
  <c r="I249" i="52"/>
  <c r="F249" i="52"/>
  <c r="O248" i="52"/>
  <c r="L248" i="52"/>
  <c r="I248" i="52"/>
  <c r="F248" i="52"/>
  <c r="O247" i="52"/>
  <c r="L247" i="52"/>
  <c r="L246" i="52" s="1"/>
  <c r="I247" i="52"/>
  <c r="F247" i="52"/>
  <c r="F246" i="52" s="1"/>
  <c r="N246" i="52"/>
  <c r="M246" i="52"/>
  <c r="K246" i="52"/>
  <c r="J246" i="52"/>
  <c r="H246" i="52"/>
  <c r="G246" i="52"/>
  <c r="E246" i="52"/>
  <c r="D246" i="52"/>
  <c r="O245" i="52"/>
  <c r="L245" i="52"/>
  <c r="I245" i="52"/>
  <c r="F245" i="52"/>
  <c r="O244" i="52"/>
  <c r="L244" i="52"/>
  <c r="I244" i="52"/>
  <c r="F244" i="52"/>
  <c r="O243" i="52"/>
  <c r="L243" i="52"/>
  <c r="I243" i="52"/>
  <c r="F243" i="52"/>
  <c r="O242" i="52"/>
  <c r="L242" i="52"/>
  <c r="I242" i="52"/>
  <c r="F242" i="52"/>
  <c r="O241" i="52"/>
  <c r="L241" i="52"/>
  <c r="I241" i="52"/>
  <c r="F241" i="52"/>
  <c r="O240" i="52"/>
  <c r="L240" i="52"/>
  <c r="I240" i="52"/>
  <c r="F240" i="52"/>
  <c r="O239" i="52"/>
  <c r="L239" i="52"/>
  <c r="I239" i="52"/>
  <c r="F239" i="52"/>
  <c r="N238" i="52"/>
  <c r="M238" i="52"/>
  <c r="K238" i="52"/>
  <c r="J238" i="52"/>
  <c r="H238" i="52"/>
  <c r="G238" i="52"/>
  <c r="E238" i="52"/>
  <c r="D238" i="52"/>
  <c r="O237" i="52"/>
  <c r="L237" i="52"/>
  <c r="I237" i="52"/>
  <c r="F237" i="52"/>
  <c r="O236" i="52"/>
  <c r="O235" i="52" s="1"/>
  <c r="L236" i="52"/>
  <c r="L235" i="52" s="1"/>
  <c r="I236" i="52"/>
  <c r="F236" i="52"/>
  <c r="N235" i="52"/>
  <c r="M235" i="52"/>
  <c r="K235" i="52"/>
  <c r="J235" i="52"/>
  <c r="H235" i="52"/>
  <c r="G235" i="52"/>
  <c r="E235" i="52"/>
  <c r="D235" i="52"/>
  <c r="O234" i="52"/>
  <c r="L234" i="52"/>
  <c r="L233" i="52" s="1"/>
  <c r="I234" i="52"/>
  <c r="I233" i="52" s="1"/>
  <c r="F234" i="52"/>
  <c r="O233" i="52"/>
  <c r="N233" i="52"/>
  <c r="M233" i="52"/>
  <c r="K233" i="52"/>
  <c r="J233" i="52"/>
  <c r="H233" i="52"/>
  <c r="G233" i="52"/>
  <c r="E233" i="52"/>
  <c r="D233" i="52"/>
  <c r="O232" i="52"/>
  <c r="L232" i="52"/>
  <c r="I232" i="52"/>
  <c r="F232" i="52"/>
  <c r="O229" i="52"/>
  <c r="L229" i="52"/>
  <c r="I229" i="52"/>
  <c r="F229" i="52"/>
  <c r="O228" i="52"/>
  <c r="L228" i="52"/>
  <c r="I228" i="52"/>
  <c r="I227" i="52" s="1"/>
  <c r="F228" i="52"/>
  <c r="F227" i="52" s="1"/>
  <c r="O227" i="52"/>
  <c r="N227" i="52"/>
  <c r="M227" i="52"/>
  <c r="K227" i="52"/>
  <c r="J227" i="52"/>
  <c r="H227" i="52"/>
  <c r="G227" i="52"/>
  <c r="E227" i="52"/>
  <c r="D227" i="52"/>
  <c r="O226" i="52"/>
  <c r="L226" i="52"/>
  <c r="I226" i="52"/>
  <c r="F226" i="52"/>
  <c r="O225" i="52"/>
  <c r="L225" i="52"/>
  <c r="I225" i="52"/>
  <c r="F225" i="52"/>
  <c r="O224" i="52"/>
  <c r="L224" i="52"/>
  <c r="I224" i="52"/>
  <c r="F224" i="52"/>
  <c r="O223" i="52"/>
  <c r="L223" i="52"/>
  <c r="I223" i="52"/>
  <c r="F223" i="52"/>
  <c r="O222" i="52"/>
  <c r="L222" i="52"/>
  <c r="I222" i="52"/>
  <c r="F222" i="52"/>
  <c r="O221" i="52"/>
  <c r="L221" i="52"/>
  <c r="I221" i="52"/>
  <c r="F221" i="52"/>
  <c r="O220" i="52"/>
  <c r="L220" i="52"/>
  <c r="I220" i="52"/>
  <c r="F220" i="52"/>
  <c r="O219" i="52"/>
  <c r="L219" i="52"/>
  <c r="I219" i="52"/>
  <c r="F219" i="52"/>
  <c r="O218" i="52"/>
  <c r="L218" i="52"/>
  <c r="I218" i="52"/>
  <c r="F218" i="52"/>
  <c r="O217" i="52"/>
  <c r="L217" i="52"/>
  <c r="I217" i="52"/>
  <c r="F217" i="52"/>
  <c r="N216" i="52"/>
  <c r="M216" i="52"/>
  <c r="K216" i="52"/>
  <c r="J216" i="52"/>
  <c r="H216" i="52"/>
  <c r="G216" i="52"/>
  <c r="E216" i="52"/>
  <c r="D216" i="52"/>
  <c r="O215" i="52"/>
  <c r="L215" i="52"/>
  <c r="I215" i="52"/>
  <c r="F215" i="52"/>
  <c r="O214" i="52"/>
  <c r="L214" i="52"/>
  <c r="I214" i="52"/>
  <c r="F214" i="52"/>
  <c r="O213" i="52"/>
  <c r="L213" i="52"/>
  <c r="I213" i="52"/>
  <c r="F213" i="52"/>
  <c r="O212" i="52"/>
  <c r="L212" i="52"/>
  <c r="I212" i="52"/>
  <c r="F212" i="52"/>
  <c r="O211" i="52"/>
  <c r="L211" i="52"/>
  <c r="I211" i="52"/>
  <c r="F211" i="52"/>
  <c r="O210" i="52"/>
  <c r="L210" i="52"/>
  <c r="I210" i="52"/>
  <c r="F210" i="52"/>
  <c r="O209" i="52"/>
  <c r="L209" i="52"/>
  <c r="I209" i="52"/>
  <c r="F209" i="52"/>
  <c r="O208" i="52"/>
  <c r="L208" i="52"/>
  <c r="I208" i="52"/>
  <c r="F208" i="52"/>
  <c r="O207" i="52"/>
  <c r="L207" i="52"/>
  <c r="I207" i="52"/>
  <c r="F207" i="52"/>
  <c r="O206" i="52"/>
  <c r="L206" i="52"/>
  <c r="I206" i="52"/>
  <c r="I205" i="52" s="1"/>
  <c r="F206" i="52"/>
  <c r="N205" i="52"/>
  <c r="M205" i="52"/>
  <c r="K205" i="52"/>
  <c r="J205" i="52"/>
  <c r="J204" i="52" s="1"/>
  <c r="H205" i="52"/>
  <c r="G205" i="52"/>
  <c r="E205" i="52"/>
  <c r="D205" i="52"/>
  <c r="N204" i="52"/>
  <c r="O203" i="52"/>
  <c r="L203" i="52"/>
  <c r="I203" i="52"/>
  <c r="F203" i="52"/>
  <c r="O202" i="52"/>
  <c r="L202" i="52"/>
  <c r="I202" i="52"/>
  <c r="F202" i="52"/>
  <c r="O201" i="52"/>
  <c r="L201" i="52"/>
  <c r="I201" i="52"/>
  <c r="F201" i="52"/>
  <c r="O200" i="52"/>
  <c r="L200" i="52"/>
  <c r="I200" i="52"/>
  <c r="F200" i="52"/>
  <c r="O199" i="52"/>
  <c r="O198" i="52" s="1"/>
  <c r="L199" i="52"/>
  <c r="I199" i="52"/>
  <c r="I198" i="52" s="1"/>
  <c r="F199" i="52"/>
  <c r="F198" i="52" s="1"/>
  <c r="N198" i="52"/>
  <c r="N196" i="52" s="1"/>
  <c r="M198" i="52"/>
  <c r="M196" i="52" s="1"/>
  <c r="K198" i="52"/>
  <c r="K196" i="52" s="1"/>
  <c r="J198" i="52"/>
  <c r="J196" i="52" s="1"/>
  <c r="H198" i="52"/>
  <c r="H196" i="52" s="1"/>
  <c r="G198" i="52"/>
  <c r="E198" i="52"/>
  <c r="E196" i="52" s="1"/>
  <c r="D198" i="52"/>
  <c r="D196" i="52" s="1"/>
  <c r="O197" i="52"/>
  <c r="L197" i="52"/>
  <c r="I197" i="52"/>
  <c r="F197" i="52"/>
  <c r="G196" i="52"/>
  <c r="O193" i="52"/>
  <c r="L193" i="52"/>
  <c r="L192" i="52" s="1"/>
  <c r="L191" i="52" s="1"/>
  <c r="I193" i="52"/>
  <c r="F193" i="52"/>
  <c r="O192" i="52"/>
  <c r="O191" i="52" s="1"/>
  <c r="N192" i="52"/>
  <c r="N191" i="52" s="1"/>
  <c r="M192" i="52"/>
  <c r="M191" i="52" s="1"/>
  <c r="K192" i="52"/>
  <c r="K191" i="52" s="1"/>
  <c r="J192" i="52"/>
  <c r="J191" i="52" s="1"/>
  <c r="H192" i="52"/>
  <c r="H191" i="52" s="1"/>
  <c r="G192" i="52"/>
  <c r="G191" i="52" s="1"/>
  <c r="F192" i="52"/>
  <c r="E192" i="52"/>
  <c r="D192" i="52"/>
  <c r="D191" i="52" s="1"/>
  <c r="F191" i="52"/>
  <c r="E191" i="52"/>
  <c r="O190" i="52"/>
  <c r="L190" i="52"/>
  <c r="I190" i="52"/>
  <c r="F190" i="52"/>
  <c r="O189" i="52"/>
  <c r="L189" i="52"/>
  <c r="I189" i="52"/>
  <c r="I188" i="52" s="1"/>
  <c r="F189" i="52"/>
  <c r="N188" i="52"/>
  <c r="M188" i="52"/>
  <c r="K188" i="52"/>
  <c r="K187" i="52" s="1"/>
  <c r="J188" i="52"/>
  <c r="J187" i="52" s="1"/>
  <c r="H188" i="52"/>
  <c r="G188" i="52"/>
  <c r="E188" i="52"/>
  <c r="D188" i="52"/>
  <c r="D187" i="52" s="1"/>
  <c r="O186" i="52"/>
  <c r="L186" i="52"/>
  <c r="I186" i="52"/>
  <c r="F186" i="52"/>
  <c r="C186" i="52" s="1"/>
  <c r="O185" i="52"/>
  <c r="L185" i="52"/>
  <c r="I185" i="52"/>
  <c r="I184" i="52" s="1"/>
  <c r="F185" i="52"/>
  <c r="N184" i="52"/>
  <c r="M184" i="52"/>
  <c r="K184" i="52"/>
  <c r="J184" i="52"/>
  <c r="H184" i="52"/>
  <c r="G184" i="52"/>
  <c r="E184" i="52"/>
  <c r="D184" i="52"/>
  <c r="O183" i="52"/>
  <c r="L183" i="52"/>
  <c r="I183" i="52"/>
  <c r="F183" i="52"/>
  <c r="O182" i="52"/>
  <c r="L182" i="52"/>
  <c r="I182" i="52"/>
  <c r="F182" i="52"/>
  <c r="O181" i="52"/>
  <c r="L181" i="52"/>
  <c r="I181" i="52"/>
  <c r="F181" i="52"/>
  <c r="O180" i="52"/>
  <c r="L180" i="52"/>
  <c r="I180" i="52"/>
  <c r="F180" i="52"/>
  <c r="F179" i="52" s="1"/>
  <c r="N179" i="52"/>
  <c r="M179" i="52"/>
  <c r="K179" i="52"/>
  <c r="J179" i="52"/>
  <c r="H179" i="52"/>
  <c r="G179" i="52"/>
  <c r="E179" i="52"/>
  <c r="D179" i="52"/>
  <c r="O178" i="52"/>
  <c r="L178" i="52"/>
  <c r="I178" i="52"/>
  <c r="E178" i="52"/>
  <c r="E175" i="52" s="1"/>
  <c r="D178" i="52"/>
  <c r="O177" i="52"/>
  <c r="L177" i="52"/>
  <c r="I177" i="52"/>
  <c r="F177" i="52"/>
  <c r="O176" i="52"/>
  <c r="L176" i="52"/>
  <c r="L175" i="52" s="1"/>
  <c r="I176" i="52"/>
  <c r="F176" i="52"/>
  <c r="N175" i="52"/>
  <c r="M175" i="52"/>
  <c r="K175" i="52"/>
  <c r="K174" i="52" s="1"/>
  <c r="K173" i="52" s="1"/>
  <c r="J175" i="52"/>
  <c r="H175" i="52"/>
  <c r="H174" i="52" s="1"/>
  <c r="H173" i="52" s="1"/>
  <c r="G175" i="52"/>
  <c r="D175" i="52"/>
  <c r="O172" i="52"/>
  <c r="L172" i="52"/>
  <c r="I172" i="52"/>
  <c r="F172" i="52"/>
  <c r="O171" i="52"/>
  <c r="L171" i="52"/>
  <c r="I171" i="52"/>
  <c r="F171" i="52"/>
  <c r="O170" i="52"/>
  <c r="L170" i="52"/>
  <c r="I170" i="52"/>
  <c r="F170" i="52"/>
  <c r="O169" i="52"/>
  <c r="L169" i="52"/>
  <c r="I169" i="52"/>
  <c r="F169" i="52"/>
  <c r="O168" i="52"/>
  <c r="L168" i="52"/>
  <c r="I168" i="52"/>
  <c r="F168" i="52"/>
  <c r="O167" i="52"/>
  <c r="L167" i="52"/>
  <c r="I167" i="52"/>
  <c r="F167" i="52"/>
  <c r="N166" i="52"/>
  <c r="M166" i="52"/>
  <c r="M165" i="52" s="1"/>
  <c r="K166" i="52"/>
  <c r="K165" i="52" s="1"/>
  <c r="J166" i="52"/>
  <c r="J165" i="52" s="1"/>
  <c r="H166" i="52"/>
  <c r="H165" i="52" s="1"/>
  <c r="G166" i="52"/>
  <c r="G165" i="52" s="1"/>
  <c r="E166" i="52"/>
  <c r="E165" i="52" s="1"/>
  <c r="D166" i="52"/>
  <c r="D165" i="52" s="1"/>
  <c r="N165" i="52"/>
  <c r="O164" i="52"/>
  <c r="L164" i="52"/>
  <c r="I164" i="52"/>
  <c r="F164" i="52"/>
  <c r="O163" i="52"/>
  <c r="L163" i="52"/>
  <c r="I163" i="52"/>
  <c r="F163" i="52"/>
  <c r="O162" i="52"/>
  <c r="L162" i="52"/>
  <c r="I162" i="52"/>
  <c r="F162" i="52"/>
  <c r="O161" i="52"/>
  <c r="L161" i="52"/>
  <c r="L160" i="52" s="1"/>
  <c r="I161" i="52"/>
  <c r="F161" i="52"/>
  <c r="O160" i="52"/>
  <c r="N160" i="52"/>
  <c r="M160" i="52"/>
  <c r="K160" i="52"/>
  <c r="J160" i="52"/>
  <c r="H160" i="52"/>
  <c r="G160" i="52"/>
  <c r="F160" i="52"/>
  <c r="E160" i="52"/>
  <c r="D160" i="52"/>
  <c r="O159" i="52"/>
  <c r="L159" i="52"/>
  <c r="I159" i="52"/>
  <c r="F159" i="52"/>
  <c r="O158" i="52"/>
  <c r="L158" i="52"/>
  <c r="I158" i="52"/>
  <c r="F158" i="52"/>
  <c r="O157" i="52"/>
  <c r="L157" i="52"/>
  <c r="I157" i="52"/>
  <c r="F157" i="52"/>
  <c r="O156" i="52"/>
  <c r="L156" i="52"/>
  <c r="I156" i="52"/>
  <c r="F156" i="52"/>
  <c r="O155" i="52"/>
  <c r="L155" i="52"/>
  <c r="I155" i="52"/>
  <c r="F155" i="52"/>
  <c r="O154" i="52"/>
  <c r="L154" i="52"/>
  <c r="I154" i="52"/>
  <c r="F154" i="52"/>
  <c r="O153" i="52"/>
  <c r="L153" i="52"/>
  <c r="I153" i="52"/>
  <c r="F153" i="52"/>
  <c r="O152" i="52"/>
  <c r="O151" i="52" s="1"/>
  <c r="L152" i="52"/>
  <c r="I152" i="52"/>
  <c r="F152" i="52"/>
  <c r="N151" i="52"/>
  <c r="M151" i="52"/>
  <c r="K151" i="52"/>
  <c r="J151" i="52"/>
  <c r="H151" i="52"/>
  <c r="G151" i="52"/>
  <c r="E151" i="52"/>
  <c r="D151" i="52"/>
  <c r="O150" i="52"/>
  <c r="L150" i="52"/>
  <c r="I150" i="52"/>
  <c r="F150" i="52"/>
  <c r="O149" i="52"/>
  <c r="L149" i="52"/>
  <c r="I149" i="52"/>
  <c r="F149" i="52"/>
  <c r="O148" i="52"/>
  <c r="L148" i="52"/>
  <c r="I148" i="52"/>
  <c r="F148" i="52"/>
  <c r="O147" i="52"/>
  <c r="L147" i="52"/>
  <c r="I147" i="52"/>
  <c r="F147" i="52"/>
  <c r="O146" i="52"/>
  <c r="L146" i="52"/>
  <c r="I146" i="52"/>
  <c r="F146" i="52"/>
  <c r="O145" i="52"/>
  <c r="L145" i="52"/>
  <c r="I145" i="52"/>
  <c r="F145" i="52"/>
  <c r="N144" i="52"/>
  <c r="M144" i="52"/>
  <c r="K144" i="52"/>
  <c r="J144" i="52"/>
  <c r="H144" i="52"/>
  <c r="G144" i="52"/>
  <c r="E144" i="52"/>
  <c r="D144" i="52"/>
  <c r="O143" i="52"/>
  <c r="L143" i="52"/>
  <c r="I143" i="52"/>
  <c r="F143" i="52"/>
  <c r="O142" i="52"/>
  <c r="O141" i="52" s="1"/>
  <c r="L142" i="52"/>
  <c r="I142" i="52"/>
  <c r="I141" i="52" s="1"/>
  <c r="F142" i="52"/>
  <c r="N141" i="52"/>
  <c r="M141" i="52"/>
  <c r="L141" i="52"/>
  <c r="K141" i="52"/>
  <c r="J141" i="52"/>
  <c r="H141" i="52"/>
  <c r="G141" i="52"/>
  <c r="E141" i="52"/>
  <c r="D141" i="52"/>
  <c r="O140" i="52"/>
  <c r="L140" i="52"/>
  <c r="I140" i="52"/>
  <c r="F140" i="52"/>
  <c r="O139" i="52"/>
  <c r="L139" i="52"/>
  <c r="I139" i="52"/>
  <c r="F139" i="52"/>
  <c r="O138" i="52"/>
  <c r="L138" i="52"/>
  <c r="I138" i="52"/>
  <c r="F138" i="52"/>
  <c r="O137" i="52"/>
  <c r="L137" i="52"/>
  <c r="L136" i="52" s="1"/>
  <c r="I137" i="52"/>
  <c r="F137" i="52"/>
  <c r="O136" i="52"/>
  <c r="N136" i="52"/>
  <c r="M136" i="52"/>
  <c r="K136" i="52"/>
  <c r="J136" i="52"/>
  <c r="H136" i="52"/>
  <c r="G136" i="52"/>
  <c r="E136" i="52"/>
  <c r="D136" i="52"/>
  <c r="O135" i="52"/>
  <c r="L135" i="52"/>
  <c r="I135" i="52"/>
  <c r="F135" i="52"/>
  <c r="O134" i="52"/>
  <c r="L134" i="52"/>
  <c r="I134" i="52"/>
  <c r="F134" i="52"/>
  <c r="O133" i="52"/>
  <c r="L133" i="52"/>
  <c r="I133" i="52"/>
  <c r="F133" i="52"/>
  <c r="O132" i="52"/>
  <c r="O131" i="52" s="1"/>
  <c r="L132" i="52"/>
  <c r="I132" i="52"/>
  <c r="F132" i="52"/>
  <c r="N131" i="52"/>
  <c r="M131" i="52"/>
  <c r="M130" i="52" s="1"/>
  <c r="K131" i="52"/>
  <c r="J131" i="52"/>
  <c r="H131" i="52"/>
  <c r="G131" i="52"/>
  <c r="E131" i="52"/>
  <c r="D131" i="52"/>
  <c r="O129" i="52"/>
  <c r="L129" i="52"/>
  <c r="L128" i="52" s="1"/>
  <c r="I129" i="52"/>
  <c r="I128" i="52" s="1"/>
  <c r="F129" i="52"/>
  <c r="O128" i="52"/>
  <c r="N128" i="52"/>
  <c r="M128" i="52"/>
  <c r="K128" i="52"/>
  <c r="J128" i="52"/>
  <c r="H128" i="52"/>
  <c r="G128" i="52"/>
  <c r="F128" i="52"/>
  <c r="E128" i="52"/>
  <c r="D128" i="52"/>
  <c r="O127" i="52"/>
  <c r="L127" i="52"/>
  <c r="I127" i="52"/>
  <c r="F127" i="52"/>
  <c r="O126" i="52"/>
  <c r="L126" i="52"/>
  <c r="I126" i="52"/>
  <c r="F126" i="52"/>
  <c r="O125" i="52"/>
  <c r="L125" i="52"/>
  <c r="I125" i="52"/>
  <c r="F125" i="52"/>
  <c r="D125" i="52"/>
  <c r="O124" i="52"/>
  <c r="L124" i="52"/>
  <c r="I124" i="52"/>
  <c r="F124" i="52"/>
  <c r="O123" i="52"/>
  <c r="L123" i="52"/>
  <c r="I123" i="52"/>
  <c r="F123" i="52"/>
  <c r="N122" i="52"/>
  <c r="M122" i="52"/>
  <c r="K122" i="52"/>
  <c r="J122" i="52"/>
  <c r="H122" i="52"/>
  <c r="G122" i="52"/>
  <c r="E122" i="52"/>
  <c r="D122" i="52"/>
  <c r="O121" i="52"/>
  <c r="L121" i="52"/>
  <c r="I121" i="52"/>
  <c r="C121" i="52" s="1"/>
  <c r="F121" i="52"/>
  <c r="O120" i="52"/>
  <c r="L120" i="52"/>
  <c r="I120" i="52"/>
  <c r="F120" i="52"/>
  <c r="O119" i="52"/>
  <c r="L119" i="52"/>
  <c r="I119" i="52"/>
  <c r="F119" i="52"/>
  <c r="O118" i="52"/>
  <c r="L118" i="52"/>
  <c r="I118" i="52"/>
  <c r="F118" i="52"/>
  <c r="O117" i="52"/>
  <c r="L117" i="52"/>
  <c r="I117" i="52"/>
  <c r="F117" i="52"/>
  <c r="N116" i="52"/>
  <c r="M116" i="52"/>
  <c r="K116" i="52"/>
  <c r="J116" i="52"/>
  <c r="H116" i="52"/>
  <c r="G116" i="52"/>
  <c r="E116" i="52"/>
  <c r="D116" i="52"/>
  <c r="O115" i="52"/>
  <c r="L115" i="52"/>
  <c r="I115" i="52"/>
  <c r="F115" i="52"/>
  <c r="O114" i="52"/>
  <c r="L114" i="52"/>
  <c r="I114" i="52"/>
  <c r="F114" i="52"/>
  <c r="O113" i="52"/>
  <c r="O112" i="52" s="1"/>
  <c r="L113" i="52"/>
  <c r="I113" i="52"/>
  <c r="I112" i="52" s="1"/>
  <c r="F113" i="52"/>
  <c r="N112" i="52"/>
  <c r="M112" i="52"/>
  <c r="K112" i="52"/>
  <c r="J112" i="52"/>
  <c r="H112" i="52"/>
  <c r="G112" i="52"/>
  <c r="E112" i="52"/>
  <c r="D112" i="52"/>
  <c r="O111" i="52"/>
  <c r="L111" i="52"/>
  <c r="I111" i="52"/>
  <c r="F111" i="52"/>
  <c r="O110" i="52"/>
  <c r="L110" i="52"/>
  <c r="I110" i="52"/>
  <c r="F110" i="52"/>
  <c r="O109" i="52"/>
  <c r="L109" i="52"/>
  <c r="I109" i="52"/>
  <c r="F109" i="52"/>
  <c r="O108" i="52"/>
  <c r="L108" i="52"/>
  <c r="I108" i="52"/>
  <c r="F108" i="52"/>
  <c r="O107" i="52"/>
  <c r="L107" i="52"/>
  <c r="I107" i="52"/>
  <c r="F107" i="52"/>
  <c r="O106" i="52"/>
  <c r="L106" i="52"/>
  <c r="I106" i="52"/>
  <c r="F106" i="52"/>
  <c r="O105" i="52"/>
  <c r="L105" i="52"/>
  <c r="I105" i="52"/>
  <c r="C105" i="52" s="1"/>
  <c r="F105" i="52"/>
  <c r="O104" i="52"/>
  <c r="L104" i="52"/>
  <c r="I104" i="52"/>
  <c r="F104" i="52"/>
  <c r="N103" i="52"/>
  <c r="M103" i="52"/>
  <c r="K103" i="52"/>
  <c r="J103" i="52"/>
  <c r="H103" i="52"/>
  <c r="G103" i="52"/>
  <c r="E103" i="52"/>
  <c r="D103" i="52"/>
  <c r="O102" i="52"/>
  <c r="L102" i="52"/>
  <c r="I102" i="52"/>
  <c r="F102" i="52"/>
  <c r="O101" i="52"/>
  <c r="L101" i="52"/>
  <c r="I101" i="52"/>
  <c r="F101" i="52"/>
  <c r="O100" i="52"/>
  <c r="L100" i="52"/>
  <c r="I100" i="52"/>
  <c r="F100" i="52"/>
  <c r="O99" i="52"/>
  <c r="L99" i="52"/>
  <c r="I99" i="52"/>
  <c r="F99" i="52"/>
  <c r="O98" i="52"/>
  <c r="L98" i="52"/>
  <c r="I98" i="52"/>
  <c r="F98" i="52"/>
  <c r="O97" i="52"/>
  <c r="L97" i="52"/>
  <c r="I97" i="52"/>
  <c r="F97" i="52"/>
  <c r="O96" i="52"/>
  <c r="O95" i="52" s="1"/>
  <c r="L96" i="52"/>
  <c r="I96" i="52"/>
  <c r="F96" i="52"/>
  <c r="N95" i="52"/>
  <c r="M95" i="52"/>
  <c r="K95" i="52"/>
  <c r="J95" i="52"/>
  <c r="H95" i="52"/>
  <c r="G95" i="52"/>
  <c r="E95" i="52"/>
  <c r="D95" i="52"/>
  <c r="O94" i="52"/>
  <c r="L94" i="52"/>
  <c r="I94" i="52"/>
  <c r="F94" i="52"/>
  <c r="O93" i="52"/>
  <c r="L93" i="52"/>
  <c r="I93" i="52"/>
  <c r="F93" i="52"/>
  <c r="O92" i="52"/>
  <c r="L92" i="52"/>
  <c r="I92" i="52"/>
  <c r="F92" i="52"/>
  <c r="O91" i="52"/>
  <c r="L91" i="52"/>
  <c r="I91" i="52"/>
  <c r="F91" i="52"/>
  <c r="O90" i="52"/>
  <c r="L90" i="52"/>
  <c r="L89" i="52" s="1"/>
  <c r="I90" i="52"/>
  <c r="F90" i="52"/>
  <c r="N89" i="52"/>
  <c r="M89" i="52"/>
  <c r="K89" i="52"/>
  <c r="J89" i="52"/>
  <c r="H89" i="52"/>
  <c r="G89" i="52"/>
  <c r="E89" i="52"/>
  <c r="D89" i="52"/>
  <c r="O88" i="52"/>
  <c r="L88" i="52"/>
  <c r="I88" i="52"/>
  <c r="F88" i="52"/>
  <c r="O87" i="52"/>
  <c r="L87" i="52"/>
  <c r="I87" i="52"/>
  <c r="F87" i="52"/>
  <c r="O86" i="52"/>
  <c r="L86" i="52"/>
  <c r="I86" i="52"/>
  <c r="F86" i="52"/>
  <c r="O85" i="52"/>
  <c r="O84" i="52" s="1"/>
  <c r="L85" i="52"/>
  <c r="I85" i="52"/>
  <c r="F85" i="52"/>
  <c r="N84" i="52"/>
  <c r="M84" i="52"/>
  <c r="K84" i="52"/>
  <c r="J84" i="52"/>
  <c r="H84" i="52"/>
  <c r="G84" i="52"/>
  <c r="E84" i="52"/>
  <c r="D84" i="52"/>
  <c r="O82" i="52"/>
  <c r="L82" i="52"/>
  <c r="I82" i="52"/>
  <c r="F82" i="52"/>
  <c r="O81" i="52"/>
  <c r="O80" i="52" s="1"/>
  <c r="L81" i="52"/>
  <c r="L80" i="52" s="1"/>
  <c r="I81" i="52"/>
  <c r="I80" i="52" s="1"/>
  <c r="F81" i="52"/>
  <c r="F80" i="52" s="1"/>
  <c r="N80" i="52"/>
  <c r="M80" i="52"/>
  <c r="K80" i="52"/>
  <c r="J80" i="52"/>
  <c r="H80" i="52"/>
  <c r="G80" i="52"/>
  <c r="E80" i="52"/>
  <c r="D80" i="52"/>
  <c r="O79" i="52"/>
  <c r="L79" i="52"/>
  <c r="I79" i="52"/>
  <c r="F79" i="52"/>
  <c r="O78" i="52"/>
  <c r="L78" i="52"/>
  <c r="L77" i="52" s="1"/>
  <c r="I78" i="52"/>
  <c r="I77" i="52" s="1"/>
  <c r="F78" i="52"/>
  <c r="O77" i="52"/>
  <c r="N77" i="52"/>
  <c r="N76" i="52" s="1"/>
  <c r="M77" i="52"/>
  <c r="M76" i="52" s="1"/>
  <c r="K77" i="52"/>
  <c r="J77" i="52"/>
  <c r="H77" i="52"/>
  <c r="G77" i="52"/>
  <c r="F77" i="52"/>
  <c r="F76" i="52" s="1"/>
  <c r="E77" i="52"/>
  <c r="D77" i="52"/>
  <c r="O74" i="52"/>
  <c r="L74" i="52"/>
  <c r="I74" i="52"/>
  <c r="F74" i="52"/>
  <c r="O73" i="52"/>
  <c r="L73" i="52"/>
  <c r="I73" i="52"/>
  <c r="F73" i="52"/>
  <c r="O72" i="52"/>
  <c r="L72" i="52"/>
  <c r="I72" i="52"/>
  <c r="F72" i="52"/>
  <c r="O71" i="52"/>
  <c r="L71" i="52"/>
  <c r="I71" i="52"/>
  <c r="F71" i="52"/>
  <c r="O70" i="52"/>
  <c r="L70" i="52"/>
  <c r="I70" i="52"/>
  <c r="F70" i="52"/>
  <c r="N69" i="52"/>
  <c r="M69" i="52"/>
  <c r="K69" i="52"/>
  <c r="K67" i="52" s="1"/>
  <c r="J69" i="52"/>
  <c r="H69" i="52"/>
  <c r="H67" i="52" s="1"/>
  <c r="G69" i="52"/>
  <c r="G67" i="52" s="1"/>
  <c r="E69" i="52"/>
  <c r="E67" i="52" s="1"/>
  <c r="D69" i="52"/>
  <c r="O68" i="52"/>
  <c r="L68" i="52"/>
  <c r="I68" i="52"/>
  <c r="F68" i="52"/>
  <c r="N67" i="52"/>
  <c r="M67" i="52"/>
  <c r="J67" i="52"/>
  <c r="D67" i="52"/>
  <c r="O66" i="52"/>
  <c r="L66" i="52"/>
  <c r="I66" i="52"/>
  <c r="F66" i="52"/>
  <c r="O65" i="52"/>
  <c r="L65" i="52"/>
  <c r="I65" i="52"/>
  <c r="F65" i="52"/>
  <c r="O64" i="52"/>
  <c r="L64" i="52"/>
  <c r="I64" i="52"/>
  <c r="F64" i="52"/>
  <c r="O63" i="52"/>
  <c r="L63" i="52"/>
  <c r="I63" i="52"/>
  <c r="F63" i="52"/>
  <c r="O62" i="52"/>
  <c r="L62" i="52"/>
  <c r="I62" i="52"/>
  <c r="F62" i="52"/>
  <c r="O61" i="52"/>
  <c r="L61" i="52"/>
  <c r="I61" i="52"/>
  <c r="F61" i="52"/>
  <c r="O60" i="52"/>
  <c r="L60" i="52"/>
  <c r="I60" i="52"/>
  <c r="F60" i="52"/>
  <c r="O59" i="52"/>
  <c r="L59" i="52"/>
  <c r="I59" i="52"/>
  <c r="F59" i="52"/>
  <c r="F58" i="52" s="1"/>
  <c r="N58" i="52"/>
  <c r="M58" i="52"/>
  <c r="K58" i="52"/>
  <c r="J58" i="52"/>
  <c r="H58" i="52"/>
  <c r="G58" i="52"/>
  <c r="E58" i="52"/>
  <c r="D58" i="52"/>
  <c r="O57" i="52"/>
  <c r="L57" i="52"/>
  <c r="I57" i="52"/>
  <c r="F57" i="52"/>
  <c r="O56" i="52"/>
  <c r="L56" i="52"/>
  <c r="I56" i="52"/>
  <c r="I55" i="52" s="1"/>
  <c r="F56" i="52"/>
  <c r="N55" i="52"/>
  <c r="N54" i="52" s="1"/>
  <c r="M55" i="52"/>
  <c r="K55" i="52"/>
  <c r="J55" i="52"/>
  <c r="H55" i="52"/>
  <c r="G55" i="52"/>
  <c r="E55" i="52"/>
  <c r="D55" i="52"/>
  <c r="D54" i="52" s="1"/>
  <c r="D53" i="52" s="1"/>
  <c r="H54" i="52"/>
  <c r="O47" i="52"/>
  <c r="C47" i="52" s="1"/>
  <c r="O46" i="52"/>
  <c r="C46" i="52" s="1"/>
  <c r="N45" i="52"/>
  <c r="M45" i="52"/>
  <c r="L44" i="52"/>
  <c r="I44" i="52"/>
  <c r="I43" i="52" s="1"/>
  <c r="F44" i="52"/>
  <c r="F43" i="52" s="1"/>
  <c r="K43" i="52"/>
  <c r="J43" i="52"/>
  <c r="H43" i="52"/>
  <c r="G43" i="52"/>
  <c r="E43" i="52"/>
  <c r="D43" i="52"/>
  <c r="F42" i="52"/>
  <c r="E41" i="52"/>
  <c r="D41" i="52"/>
  <c r="L40" i="52"/>
  <c r="C40" i="52" s="1"/>
  <c r="L39" i="52"/>
  <c r="C39" i="52" s="1"/>
  <c r="L38" i="52"/>
  <c r="C38" i="52" s="1"/>
  <c r="L37" i="52"/>
  <c r="C37" i="52" s="1"/>
  <c r="K36" i="52"/>
  <c r="J36" i="52"/>
  <c r="L35" i="52"/>
  <c r="C35" i="52" s="1"/>
  <c r="L34" i="52"/>
  <c r="K33" i="52"/>
  <c r="J33" i="52"/>
  <c r="L32" i="52"/>
  <c r="K31" i="52"/>
  <c r="J31" i="52"/>
  <c r="L30" i="52"/>
  <c r="C30" i="52" s="1"/>
  <c r="L29" i="52"/>
  <c r="L28" i="52"/>
  <c r="C28" i="52" s="1"/>
  <c r="K27" i="52"/>
  <c r="K26" i="52" s="1"/>
  <c r="J27" i="52"/>
  <c r="F25" i="52"/>
  <c r="C25" i="52" s="1"/>
  <c r="I24" i="52"/>
  <c r="F24" i="52"/>
  <c r="O23" i="52"/>
  <c r="L23" i="52"/>
  <c r="I23" i="52"/>
  <c r="F23" i="52"/>
  <c r="O22" i="52"/>
  <c r="L22" i="52"/>
  <c r="L21" i="52" s="1"/>
  <c r="I22" i="52"/>
  <c r="I21" i="52" s="1"/>
  <c r="F22" i="52"/>
  <c r="O21" i="52"/>
  <c r="O289" i="52" s="1"/>
  <c r="O288" i="52" s="1"/>
  <c r="N21" i="52"/>
  <c r="M21" i="52"/>
  <c r="M289" i="52" s="1"/>
  <c r="M288" i="52" s="1"/>
  <c r="K21" i="52"/>
  <c r="J21" i="52"/>
  <c r="H21" i="52"/>
  <c r="G21" i="52"/>
  <c r="G289" i="52" s="1"/>
  <c r="G288" i="52" s="1"/>
  <c r="E21" i="52"/>
  <c r="E20" i="52" s="1"/>
  <c r="D21" i="52"/>
  <c r="D289" i="52" s="1"/>
  <c r="M20" i="52"/>
  <c r="O298" i="51"/>
  <c r="L298" i="51"/>
  <c r="I298" i="51"/>
  <c r="F298" i="51"/>
  <c r="O297" i="51"/>
  <c r="L297" i="51"/>
  <c r="I297" i="51"/>
  <c r="F297" i="51"/>
  <c r="O296" i="51"/>
  <c r="L296" i="51"/>
  <c r="I296" i="51"/>
  <c r="F296" i="51"/>
  <c r="O295" i="51"/>
  <c r="L295" i="51"/>
  <c r="I295" i="51"/>
  <c r="F295" i="51"/>
  <c r="C295" i="51"/>
  <c r="O294" i="51"/>
  <c r="L294" i="51"/>
  <c r="I294" i="51"/>
  <c r="F294" i="51"/>
  <c r="O293" i="51"/>
  <c r="L293" i="51"/>
  <c r="I293" i="51"/>
  <c r="F293" i="51"/>
  <c r="O292" i="51"/>
  <c r="L292" i="51"/>
  <c r="I292" i="51"/>
  <c r="F292" i="51"/>
  <c r="O291" i="51"/>
  <c r="L291" i="51"/>
  <c r="I291" i="51"/>
  <c r="F291" i="51"/>
  <c r="N290" i="51"/>
  <c r="M290" i="51"/>
  <c r="K290" i="51"/>
  <c r="J290" i="51"/>
  <c r="H290" i="51"/>
  <c r="G290" i="51"/>
  <c r="E290" i="51"/>
  <c r="D290" i="51"/>
  <c r="O285" i="51"/>
  <c r="L285" i="51"/>
  <c r="I285" i="51"/>
  <c r="F285" i="51"/>
  <c r="O284" i="51"/>
  <c r="O283" i="51" s="1"/>
  <c r="L284" i="51"/>
  <c r="I284" i="51"/>
  <c r="F284" i="51"/>
  <c r="C284" i="51" s="1"/>
  <c r="N283" i="51"/>
  <c r="M283" i="51"/>
  <c r="L283" i="51"/>
  <c r="K283" i="51"/>
  <c r="J283" i="51"/>
  <c r="H283" i="51"/>
  <c r="G283" i="51"/>
  <c r="F283" i="51"/>
  <c r="E283" i="51"/>
  <c r="D283" i="51"/>
  <c r="O282" i="51"/>
  <c r="L282" i="51"/>
  <c r="L281" i="51" s="1"/>
  <c r="I282" i="51"/>
  <c r="I281" i="51" s="1"/>
  <c r="F282" i="51"/>
  <c r="F281" i="51" s="1"/>
  <c r="O281" i="51"/>
  <c r="N281" i="51"/>
  <c r="M281" i="51"/>
  <c r="K281" i="51"/>
  <c r="J281" i="51"/>
  <c r="H281" i="51"/>
  <c r="G281" i="51"/>
  <c r="E281" i="51"/>
  <c r="D281" i="51"/>
  <c r="O280" i="51"/>
  <c r="L280" i="51"/>
  <c r="I280" i="51"/>
  <c r="F280" i="51"/>
  <c r="O279" i="51"/>
  <c r="L279" i="51"/>
  <c r="I279" i="51"/>
  <c r="F279" i="51"/>
  <c r="O278" i="51"/>
  <c r="L278" i="51"/>
  <c r="I278" i="51"/>
  <c r="F278" i="51"/>
  <c r="O277" i="51"/>
  <c r="O276" i="51" s="1"/>
  <c r="L277" i="51"/>
  <c r="L276" i="51" s="1"/>
  <c r="I277" i="51"/>
  <c r="I276" i="51" s="1"/>
  <c r="F277" i="51"/>
  <c r="N276" i="51"/>
  <c r="M276" i="51"/>
  <c r="K276" i="51"/>
  <c r="J276" i="51"/>
  <c r="H276" i="51"/>
  <c r="G276" i="51"/>
  <c r="E276" i="51"/>
  <c r="D276" i="51"/>
  <c r="O275" i="51"/>
  <c r="L275" i="51"/>
  <c r="I275" i="51"/>
  <c r="F275" i="51"/>
  <c r="O274" i="51"/>
  <c r="L274" i="51"/>
  <c r="I274" i="51"/>
  <c r="F274" i="51"/>
  <c r="O273" i="51"/>
  <c r="L273" i="51"/>
  <c r="L272" i="51" s="1"/>
  <c r="I273" i="51"/>
  <c r="I272" i="51" s="1"/>
  <c r="F273" i="51"/>
  <c r="O272" i="51"/>
  <c r="N272" i="51"/>
  <c r="N270" i="51" s="1"/>
  <c r="M272" i="51"/>
  <c r="K272" i="51"/>
  <c r="J272" i="51"/>
  <c r="H272" i="51"/>
  <c r="H270" i="51" s="1"/>
  <c r="G272" i="51"/>
  <c r="F272" i="51"/>
  <c r="E272" i="51"/>
  <c r="D272" i="51"/>
  <c r="O271" i="51"/>
  <c r="L271" i="51"/>
  <c r="I271" i="51"/>
  <c r="F271" i="51"/>
  <c r="O268" i="51"/>
  <c r="L268" i="51"/>
  <c r="I268" i="51"/>
  <c r="F268" i="51"/>
  <c r="O267" i="51"/>
  <c r="L267" i="51"/>
  <c r="I267" i="51"/>
  <c r="F267" i="51"/>
  <c r="O266" i="51"/>
  <c r="L266" i="51"/>
  <c r="I266" i="51"/>
  <c r="F266" i="51"/>
  <c r="O265" i="51"/>
  <c r="L265" i="51"/>
  <c r="L264" i="51" s="1"/>
  <c r="I265" i="51"/>
  <c r="F265" i="51"/>
  <c r="N264" i="51"/>
  <c r="M264" i="51"/>
  <c r="K264" i="51"/>
  <c r="J264" i="51"/>
  <c r="H264" i="51"/>
  <c r="G264" i="51"/>
  <c r="E264" i="51"/>
  <c r="D264" i="51"/>
  <c r="O263" i="51"/>
  <c r="L263" i="51"/>
  <c r="I263" i="51"/>
  <c r="F263" i="51"/>
  <c r="O262" i="51"/>
  <c r="L262" i="51"/>
  <c r="I262" i="51"/>
  <c r="F262" i="51"/>
  <c r="O261" i="51"/>
  <c r="O260" i="51" s="1"/>
  <c r="L261" i="51"/>
  <c r="L260" i="51" s="1"/>
  <c r="L259" i="51" s="1"/>
  <c r="I261" i="51"/>
  <c r="I260" i="51" s="1"/>
  <c r="F261" i="51"/>
  <c r="N260" i="51"/>
  <c r="M260" i="51"/>
  <c r="M259" i="51" s="1"/>
  <c r="K260" i="51"/>
  <c r="J260" i="51"/>
  <c r="J259" i="51" s="1"/>
  <c r="H260" i="51"/>
  <c r="G260" i="51"/>
  <c r="E260" i="51"/>
  <c r="D260" i="51"/>
  <c r="D259" i="51" s="1"/>
  <c r="O258" i="51"/>
  <c r="L258" i="51"/>
  <c r="I258" i="51"/>
  <c r="F258" i="51"/>
  <c r="O257" i="51"/>
  <c r="L257" i="51"/>
  <c r="I257" i="51"/>
  <c r="F257" i="51"/>
  <c r="O256" i="51"/>
  <c r="L256" i="51"/>
  <c r="I256" i="51"/>
  <c r="F256" i="51"/>
  <c r="O255" i="51"/>
  <c r="L255" i="51"/>
  <c r="I255" i="51"/>
  <c r="F255" i="51"/>
  <c r="O254" i="51"/>
  <c r="L254" i="51"/>
  <c r="I254" i="51"/>
  <c r="F254" i="51"/>
  <c r="O253" i="51"/>
  <c r="O252" i="51" s="1"/>
  <c r="O251" i="51" s="1"/>
  <c r="L253" i="51"/>
  <c r="I253" i="51"/>
  <c r="I252" i="51" s="1"/>
  <c r="F253" i="51"/>
  <c r="N252" i="51"/>
  <c r="N251" i="51" s="1"/>
  <c r="M252" i="51"/>
  <c r="M251" i="51" s="1"/>
  <c r="K252" i="51"/>
  <c r="K251" i="51" s="1"/>
  <c r="J252" i="51"/>
  <c r="J251" i="51" s="1"/>
  <c r="H252" i="51"/>
  <c r="G252" i="51"/>
  <c r="G251" i="51" s="1"/>
  <c r="E252" i="51"/>
  <c r="D252" i="51"/>
  <c r="D251" i="51" s="1"/>
  <c r="H251" i="51"/>
  <c r="E251" i="51"/>
  <c r="O250" i="51"/>
  <c r="L250" i="51"/>
  <c r="I250" i="51"/>
  <c r="F250" i="51"/>
  <c r="O249" i="51"/>
  <c r="L249" i="51"/>
  <c r="I249" i="51"/>
  <c r="F249" i="51"/>
  <c r="O248" i="51"/>
  <c r="L248" i="51"/>
  <c r="I248" i="51"/>
  <c r="F248" i="51"/>
  <c r="O247" i="51"/>
  <c r="L247" i="51"/>
  <c r="I247" i="51"/>
  <c r="F247" i="51"/>
  <c r="N246" i="51"/>
  <c r="M246" i="51"/>
  <c r="K246" i="51"/>
  <c r="J246" i="51"/>
  <c r="H246" i="51"/>
  <c r="G246" i="51"/>
  <c r="E246" i="51"/>
  <c r="D246" i="51"/>
  <c r="O245" i="51"/>
  <c r="L245" i="51"/>
  <c r="I245" i="51"/>
  <c r="F245" i="51"/>
  <c r="O244" i="51"/>
  <c r="L244" i="51"/>
  <c r="I244" i="51"/>
  <c r="F244" i="51"/>
  <c r="O243" i="51"/>
  <c r="L243" i="51"/>
  <c r="I243" i="51"/>
  <c r="F243" i="51"/>
  <c r="O242" i="51"/>
  <c r="L242" i="51"/>
  <c r="I242" i="51"/>
  <c r="F242" i="51"/>
  <c r="O241" i="51"/>
  <c r="L241" i="51"/>
  <c r="I241" i="51"/>
  <c r="F241" i="51"/>
  <c r="O240" i="51"/>
  <c r="L240" i="51"/>
  <c r="I240" i="51"/>
  <c r="F240" i="51"/>
  <c r="O239" i="51"/>
  <c r="L239" i="51"/>
  <c r="I239" i="51"/>
  <c r="I238" i="51" s="1"/>
  <c r="F239" i="51"/>
  <c r="N238" i="51"/>
  <c r="M238" i="51"/>
  <c r="K238" i="51"/>
  <c r="J238" i="51"/>
  <c r="H238" i="51"/>
  <c r="G238" i="51"/>
  <c r="E238" i="51"/>
  <c r="D238" i="51"/>
  <c r="O237" i="51"/>
  <c r="L237" i="51"/>
  <c r="I237" i="51"/>
  <c r="F237" i="51"/>
  <c r="O236" i="51"/>
  <c r="O235" i="51" s="1"/>
  <c r="L236" i="51"/>
  <c r="L235" i="51" s="1"/>
  <c r="I236" i="51"/>
  <c r="F236" i="51"/>
  <c r="N235" i="51"/>
  <c r="M235" i="51"/>
  <c r="K235" i="51"/>
  <c r="J235" i="51"/>
  <c r="I235" i="51"/>
  <c r="H235" i="51"/>
  <c r="G235" i="51"/>
  <c r="F235" i="51"/>
  <c r="E235" i="51"/>
  <c r="D235" i="51"/>
  <c r="O234" i="51"/>
  <c r="L234" i="51"/>
  <c r="L233" i="51" s="1"/>
  <c r="I234" i="51"/>
  <c r="F234" i="51"/>
  <c r="F233" i="51" s="1"/>
  <c r="O233" i="51"/>
  <c r="N233" i="51"/>
  <c r="N231" i="51" s="1"/>
  <c r="M233" i="51"/>
  <c r="K233" i="51"/>
  <c r="J233" i="51"/>
  <c r="H233" i="51"/>
  <c r="G233" i="51"/>
  <c r="E233" i="51"/>
  <c r="D233" i="51"/>
  <c r="O232" i="51"/>
  <c r="L232" i="51"/>
  <c r="I232" i="51"/>
  <c r="F232" i="51"/>
  <c r="O229" i="51"/>
  <c r="L229" i="51"/>
  <c r="I229" i="51"/>
  <c r="F229" i="51"/>
  <c r="O228" i="51"/>
  <c r="O227" i="51" s="1"/>
  <c r="L228" i="51"/>
  <c r="L227" i="51" s="1"/>
  <c r="I228" i="51"/>
  <c r="F228" i="51"/>
  <c r="N227" i="51"/>
  <c r="M227" i="51"/>
  <c r="K227" i="51"/>
  <c r="J227" i="51"/>
  <c r="I227" i="51"/>
  <c r="H227" i="51"/>
  <c r="G227" i="51"/>
  <c r="E227" i="51"/>
  <c r="D227" i="51"/>
  <c r="O226" i="51"/>
  <c r="L226" i="51"/>
  <c r="I226" i="51"/>
  <c r="F226" i="51"/>
  <c r="O225" i="51"/>
  <c r="L225" i="51"/>
  <c r="I225" i="51"/>
  <c r="F225" i="51"/>
  <c r="C225" i="51" s="1"/>
  <c r="O224" i="51"/>
  <c r="L224" i="51"/>
  <c r="I224" i="51"/>
  <c r="F224" i="51"/>
  <c r="C224" i="51" s="1"/>
  <c r="O223" i="51"/>
  <c r="L223" i="51"/>
  <c r="I223" i="51"/>
  <c r="F223" i="51"/>
  <c r="O222" i="51"/>
  <c r="L222" i="51"/>
  <c r="I222" i="51"/>
  <c r="F222" i="51"/>
  <c r="O221" i="51"/>
  <c r="L221" i="51"/>
  <c r="I221" i="51"/>
  <c r="F221" i="51"/>
  <c r="O220" i="51"/>
  <c r="L220" i="51"/>
  <c r="I220" i="51"/>
  <c r="F220" i="51"/>
  <c r="O219" i="51"/>
  <c r="L219" i="51"/>
  <c r="I219" i="51"/>
  <c r="F219" i="51"/>
  <c r="O218" i="51"/>
  <c r="L218" i="51"/>
  <c r="I218" i="51"/>
  <c r="F218" i="51"/>
  <c r="O217" i="51"/>
  <c r="L217" i="51"/>
  <c r="L216" i="51" s="1"/>
  <c r="I217" i="51"/>
  <c r="F217" i="51"/>
  <c r="N216" i="51"/>
  <c r="M216" i="51"/>
  <c r="K216" i="51"/>
  <c r="J216" i="51"/>
  <c r="H216" i="51"/>
  <c r="G216" i="51"/>
  <c r="E216" i="51"/>
  <c r="D216" i="51"/>
  <c r="O215" i="51"/>
  <c r="L215" i="51"/>
  <c r="I215" i="51"/>
  <c r="F215" i="51"/>
  <c r="O214" i="51"/>
  <c r="L214" i="51"/>
  <c r="I214" i="51"/>
  <c r="F214" i="51"/>
  <c r="O213" i="51"/>
  <c r="L213" i="51"/>
  <c r="I213" i="51"/>
  <c r="F213" i="51"/>
  <c r="O212" i="51"/>
  <c r="L212" i="51"/>
  <c r="I212" i="51"/>
  <c r="F212" i="51"/>
  <c r="O211" i="51"/>
  <c r="L211" i="51"/>
  <c r="I211" i="51"/>
  <c r="F211" i="51"/>
  <c r="O210" i="51"/>
  <c r="L210" i="51"/>
  <c r="I210" i="51"/>
  <c r="F210" i="51"/>
  <c r="O209" i="51"/>
  <c r="L209" i="51"/>
  <c r="I209" i="51"/>
  <c r="F209" i="51"/>
  <c r="O208" i="51"/>
  <c r="L208" i="51"/>
  <c r="I208" i="51"/>
  <c r="F208" i="51"/>
  <c r="O207" i="51"/>
  <c r="L207" i="51"/>
  <c r="I207" i="51"/>
  <c r="F207" i="51"/>
  <c r="O206" i="51"/>
  <c r="L206" i="51"/>
  <c r="I206" i="51"/>
  <c r="F206" i="51"/>
  <c r="N205" i="51"/>
  <c r="M205" i="51"/>
  <c r="K205" i="51"/>
  <c r="K204" i="51" s="1"/>
  <c r="J205" i="51"/>
  <c r="H205" i="51"/>
  <c r="G205" i="51"/>
  <c r="E205" i="51"/>
  <c r="E204" i="51" s="1"/>
  <c r="D205" i="51"/>
  <c r="O203" i="51"/>
  <c r="L203" i="51"/>
  <c r="I203" i="51"/>
  <c r="F203" i="51"/>
  <c r="O202" i="51"/>
  <c r="L202" i="51"/>
  <c r="I202" i="51"/>
  <c r="F202" i="51"/>
  <c r="O201" i="51"/>
  <c r="L201" i="51"/>
  <c r="I201" i="51"/>
  <c r="F201" i="51"/>
  <c r="O200" i="51"/>
  <c r="L200" i="51"/>
  <c r="I200" i="51"/>
  <c r="F200" i="51"/>
  <c r="O199" i="51"/>
  <c r="L199" i="51"/>
  <c r="L198" i="51" s="1"/>
  <c r="I199" i="51"/>
  <c r="I198" i="51" s="1"/>
  <c r="F199" i="51"/>
  <c r="N198" i="51"/>
  <c r="M198" i="51"/>
  <c r="M196" i="51" s="1"/>
  <c r="K198" i="51"/>
  <c r="J198" i="51"/>
  <c r="J196" i="51" s="1"/>
  <c r="H198" i="51"/>
  <c r="H196" i="51" s="1"/>
  <c r="G198" i="51"/>
  <c r="E198" i="51"/>
  <c r="E196" i="51" s="1"/>
  <c r="D198" i="51"/>
  <c r="D196" i="51" s="1"/>
  <c r="O197" i="51"/>
  <c r="L197" i="51"/>
  <c r="I197" i="51"/>
  <c r="F197" i="51"/>
  <c r="N196" i="51"/>
  <c r="K196" i="51"/>
  <c r="G196" i="51"/>
  <c r="O193" i="51"/>
  <c r="L193" i="51"/>
  <c r="L192" i="51" s="1"/>
  <c r="L191" i="51" s="1"/>
  <c r="I193" i="51"/>
  <c r="I192" i="51" s="1"/>
  <c r="I191" i="51" s="1"/>
  <c r="F193" i="51"/>
  <c r="O192" i="51"/>
  <c r="O191" i="51" s="1"/>
  <c r="N192" i="51"/>
  <c r="N191" i="51" s="1"/>
  <c r="M192" i="51"/>
  <c r="M191" i="51" s="1"/>
  <c r="K192" i="51"/>
  <c r="K191" i="51" s="1"/>
  <c r="J192" i="51"/>
  <c r="H192" i="51"/>
  <c r="H191" i="51" s="1"/>
  <c r="G192" i="51"/>
  <c r="G191" i="51" s="1"/>
  <c r="F192" i="51"/>
  <c r="E192" i="51"/>
  <c r="D192" i="51"/>
  <c r="D191" i="51" s="1"/>
  <c r="J191" i="51"/>
  <c r="F191" i="51"/>
  <c r="E191" i="51"/>
  <c r="O190" i="51"/>
  <c r="L190" i="51"/>
  <c r="I190" i="51"/>
  <c r="F190" i="51"/>
  <c r="O189" i="51"/>
  <c r="L189" i="51"/>
  <c r="L188" i="51" s="1"/>
  <c r="I189" i="51"/>
  <c r="F189" i="51"/>
  <c r="O188" i="51"/>
  <c r="O187" i="51" s="1"/>
  <c r="N188" i="51"/>
  <c r="M188" i="51"/>
  <c r="K188" i="51"/>
  <c r="J188" i="51"/>
  <c r="H188" i="51"/>
  <c r="G188" i="51"/>
  <c r="F188" i="51"/>
  <c r="E188" i="51"/>
  <c r="E187" i="51" s="1"/>
  <c r="D188" i="51"/>
  <c r="O186" i="51"/>
  <c r="L186" i="51"/>
  <c r="I186" i="51"/>
  <c r="F186" i="51"/>
  <c r="O185" i="51"/>
  <c r="L185" i="51"/>
  <c r="L184" i="51" s="1"/>
  <c r="I185" i="51"/>
  <c r="F185" i="51"/>
  <c r="O184" i="51"/>
  <c r="N184" i="51"/>
  <c r="M184" i="51"/>
  <c r="K184" i="51"/>
  <c r="J184" i="51"/>
  <c r="H184" i="51"/>
  <c r="G184" i="51"/>
  <c r="F184" i="51"/>
  <c r="E184" i="51"/>
  <c r="D184" i="51"/>
  <c r="O183" i="51"/>
  <c r="L183" i="51"/>
  <c r="I183" i="51"/>
  <c r="F183" i="51"/>
  <c r="O182" i="51"/>
  <c r="L182" i="51"/>
  <c r="I182" i="51"/>
  <c r="F182" i="51"/>
  <c r="O181" i="51"/>
  <c r="L181" i="51"/>
  <c r="I181" i="51"/>
  <c r="F181" i="51"/>
  <c r="O180" i="51"/>
  <c r="O179" i="51" s="1"/>
  <c r="L180" i="51"/>
  <c r="L179" i="51" s="1"/>
  <c r="I180" i="51"/>
  <c r="F180" i="51"/>
  <c r="N179" i="51"/>
  <c r="M179" i="51"/>
  <c r="K179" i="51"/>
  <c r="J179" i="51"/>
  <c r="H179" i="51"/>
  <c r="G179" i="51"/>
  <c r="E179" i="51"/>
  <c r="D179" i="51"/>
  <c r="O178" i="51"/>
  <c r="L178" i="51"/>
  <c r="I178" i="51"/>
  <c r="F178" i="51"/>
  <c r="O177" i="51"/>
  <c r="L177" i="51"/>
  <c r="I177" i="51"/>
  <c r="F177" i="51"/>
  <c r="O176" i="51"/>
  <c r="O175" i="51" s="1"/>
  <c r="L176" i="51"/>
  <c r="I176" i="51"/>
  <c r="F176" i="51"/>
  <c r="F175" i="51" s="1"/>
  <c r="N175" i="51"/>
  <c r="M175" i="51"/>
  <c r="K175" i="51"/>
  <c r="J175" i="51"/>
  <c r="J174" i="51" s="1"/>
  <c r="J173" i="51" s="1"/>
  <c r="H175" i="51"/>
  <c r="G175" i="51"/>
  <c r="G174" i="51" s="1"/>
  <c r="E175" i="51"/>
  <c r="D175" i="51"/>
  <c r="D174" i="51" s="1"/>
  <c r="M174" i="51"/>
  <c r="E174" i="51"/>
  <c r="E173" i="51" s="1"/>
  <c r="O172" i="51"/>
  <c r="L172" i="51"/>
  <c r="I172" i="51"/>
  <c r="F172" i="51"/>
  <c r="O171" i="51"/>
  <c r="L171" i="51"/>
  <c r="I171" i="51"/>
  <c r="F171" i="51"/>
  <c r="O170" i="51"/>
  <c r="L170" i="51"/>
  <c r="I170" i="51"/>
  <c r="F170" i="51"/>
  <c r="O169" i="51"/>
  <c r="L169" i="51"/>
  <c r="I169" i="51"/>
  <c r="F169" i="51"/>
  <c r="O168" i="51"/>
  <c r="L168" i="51"/>
  <c r="I168" i="51"/>
  <c r="F168" i="51"/>
  <c r="O167" i="51"/>
  <c r="L167" i="51"/>
  <c r="I167" i="51"/>
  <c r="F167" i="51"/>
  <c r="N166" i="51"/>
  <c r="M166" i="51"/>
  <c r="M165" i="51" s="1"/>
  <c r="K166" i="51"/>
  <c r="J166" i="51"/>
  <c r="J165" i="51" s="1"/>
  <c r="H166" i="51"/>
  <c r="H165" i="51" s="1"/>
  <c r="G166" i="51"/>
  <c r="G165" i="51" s="1"/>
  <c r="E166" i="51"/>
  <c r="E165" i="51" s="1"/>
  <c r="D166" i="51"/>
  <c r="D165" i="51" s="1"/>
  <c r="N165" i="51"/>
  <c r="K165" i="51"/>
  <c r="O164" i="51"/>
  <c r="L164" i="51"/>
  <c r="I164" i="51"/>
  <c r="F164" i="51"/>
  <c r="C164" i="51" s="1"/>
  <c r="O163" i="51"/>
  <c r="L163" i="51"/>
  <c r="I163" i="51"/>
  <c r="F163" i="51"/>
  <c r="O162" i="51"/>
  <c r="L162" i="51"/>
  <c r="I162" i="51"/>
  <c r="F162" i="51"/>
  <c r="O161" i="51"/>
  <c r="L161" i="51"/>
  <c r="I161" i="51"/>
  <c r="F161" i="51"/>
  <c r="F160" i="51" s="1"/>
  <c r="O160" i="51"/>
  <c r="N160" i="51"/>
  <c r="M160" i="51"/>
  <c r="K160" i="51"/>
  <c r="J160" i="51"/>
  <c r="H160" i="51"/>
  <c r="G160" i="51"/>
  <c r="E160" i="51"/>
  <c r="D160" i="51"/>
  <c r="O159" i="51"/>
  <c r="L159" i="51"/>
  <c r="I159" i="51"/>
  <c r="F159" i="51"/>
  <c r="O158" i="51"/>
  <c r="L158" i="51"/>
  <c r="I158" i="51"/>
  <c r="F158" i="51"/>
  <c r="O157" i="51"/>
  <c r="L157" i="51"/>
  <c r="I157" i="51"/>
  <c r="F157" i="51"/>
  <c r="O156" i="51"/>
  <c r="L156" i="51"/>
  <c r="I156" i="51"/>
  <c r="F156" i="51"/>
  <c r="O155" i="51"/>
  <c r="L155" i="51"/>
  <c r="I155" i="51"/>
  <c r="F155" i="51"/>
  <c r="O154" i="51"/>
  <c r="L154" i="51"/>
  <c r="I154" i="51"/>
  <c r="F154" i="51"/>
  <c r="O153" i="51"/>
  <c r="L153" i="51"/>
  <c r="I153" i="51"/>
  <c r="F153" i="51"/>
  <c r="O152" i="51"/>
  <c r="L152" i="51"/>
  <c r="L151" i="51" s="1"/>
  <c r="I152" i="51"/>
  <c r="F152" i="51"/>
  <c r="N151" i="51"/>
  <c r="M151" i="51"/>
  <c r="K151" i="51"/>
  <c r="J151" i="51"/>
  <c r="H151" i="51"/>
  <c r="G151" i="51"/>
  <c r="E151" i="51"/>
  <c r="D151" i="51"/>
  <c r="O150" i="51"/>
  <c r="L150" i="51"/>
  <c r="I150" i="51"/>
  <c r="F150" i="51"/>
  <c r="O149" i="51"/>
  <c r="L149" i="51"/>
  <c r="I149" i="51"/>
  <c r="F149" i="51"/>
  <c r="O148" i="51"/>
  <c r="L148" i="51"/>
  <c r="I148" i="51"/>
  <c r="F148" i="51"/>
  <c r="O147" i="51"/>
  <c r="L147" i="51"/>
  <c r="I147" i="51"/>
  <c r="F147" i="51"/>
  <c r="O146" i="51"/>
  <c r="L146" i="51"/>
  <c r="I146" i="51"/>
  <c r="F146" i="51"/>
  <c r="O145" i="51"/>
  <c r="L145" i="51"/>
  <c r="I145" i="51"/>
  <c r="F145" i="51"/>
  <c r="N144" i="51"/>
  <c r="M144" i="51"/>
  <c r="K144" i="51"/>
  <c r="J144" i="51"/>
  <c r="H144" i="51"/>
  <c r="G144" i="51"/>
  <c r="E144" i="51"/>
  <c r="D144" i="51"/>
  <c r="O143" i="51"/>
  <c r="L143" i="51"/>
  <c r="I143" i="51"/>
  <c r="F143" i="51"/>
  <c r="O142" i="51"/>
  <c r="L142" i="51"/>
  <c r="L141" i="51" s="1"/>
  <c r="I142" i="51"/>
  <c r="F142" i="51"/>
  <c r="O141" i="51"/>
  <c r="N141" i="51"/>
  <c r="M141" i="51"/>
  <c r="K141" i="51"/>
  <c r="J141" i="51"/>
  <c r="H141" i="51"/>
  <c r="G141" i="51"/>
  <c r="E141" i="51"/>
  <c r="D141" i="51"/>
  <c r="O140" i="51"/>
  <c r="L140" i="51"/>
  <c r="I140" i="51"/>
  <c r="F140" i="51"/>
  <c r="O139" i="51"/>
  <c r="L139" i="51"/>
  <c r="I139" i="51"/>
  <c r="F139" i="51"/>
  <c r="O138" i="51"/>
  <c r="L138" i="51"/>
  <c r="I138" i="51"/>
  <c r="F138" i="51"/>
  <c r="O137" i="51"/>
  <c r="O136" i="51" s="1"/>
  <c r="L137" i="51"/>
  <c r="I137" i="51"/>
  <c r="F137" i="51"/>
  <c r="N136" i="51"/>
  <c r="M136" i="51"/>
  <c r="K136" i="51"/>
  <c r="J136" i="51"/>
  <c r="H136" i="51"/>
  <c r="G136" i="51"/>
  <c r="E136" i="51"/>
  <c r="D136" i="51"/>
  <c r="O135" i="51"/>
  <c r="L135" i="51"/>
  <c r="I135" i="51"/>
  <c r="F135" i="51"/>
  <c r="O134" i="51"/>
  <c r="L134" i="51"/>
  <c r="I134" i="51"/>
  <c r="F134" i="51"/>
  <c r="O133" i="51"/>
  <c r="L133" i="51"/>
  <c r="I133" i="51"/>
  <c r="F133" i="51"/>
  <c r="O132" i="51"/>
  <c r="O131" i="51" s="1"/>
  <c r="L132" i="51"/>
  <c r="L131" i="51" s="1"/>
  <c r="I132" i="51"/>
  <c r="F132" i="51"/>
  <c r="N131" i="51"/>
  <c r="M131" i="51"/>
  <c r="K131" i="51"/>
  <c r="J131" i="51"/>
  <c r="H131" i="51"/>
  <c r="G131" i="51"/>
  <c r="E131" i="51"/>
  <c r="D131" i="51"/>
  <c r="O129" i="51"/>
  <c r="O128" i="51" s="1"/>
  <c r="L129" i="51"/>
  <c r="I129" i="51"/>
  <c r="I128" i="51" s="1"/>
  <c r="F129" i="51"/>
  <c r="F128" i="51" s="1"/>
  <c r="N128" i="51"/>
  <c r="M128" i="51"/>
  <c r="K128" i="51"/>
  <c r="J128" i="51"/>
  <c r="H128" i="51"/>
  <c r="G128" i="51"/>
  <c r="E128" i="51"/>
  <c r="D128" i="51"/>
  <c r="O127" i="51"/>
  <c r="L127" i="51"/>
  <c r="I127" i="51"/>
  <c r="F127" i="51"/>
  <c r="O126" i="51"/>
  <c r="L126" i="51"/>
  <c r="I126" i="51"/>
  <c r="F126" i="51"/>
  <c r="O125" i="51"/>
  <c r="L125" i="51"/>
  <c r="I125" i="51"/>
  <c r="F125" i="51"/>
  <c r="O124" i="51"/>
  <c r="L124" i="51"/>
  <c r="I124" i="51"/>
  <c r="F124" i="51"/>
  <c r="O123" i="51"/>
  <c r="L123" i="51"/>
  <c r="I123" i="51"/>
  <c r="F123" i="51"/>
  <c r="N122" i="51"/>
  <c r="M122" i="51"/>
  <c r="K122" i="51"/>
  <c r="J122" i="51"/>
  <c r="H122" i="51"/>
  <c r="G122" i="51"/>
  <c r="E122" i="51"/>
  <c r="O121" i="51"/>
  <c r="L121" i="51"/>
  <c r="I121" i="51"/>
  <c r="F121" i="51"/>
  <c r="O120" i="51"/>
  <c r="L120" i="51"/>
  <c r="I120" i="51"/>
  <c r="F120" i="51"/>
  <c r="O119" i="51"/>
  <c r="L119" i="51"/>
  <c r="I119" i="51"/>
  <c r="F119" i="51"/>
  <c r="O118" i="51"/>
  <c r="L118" i="51"/>
  <c r="I118" i="51"/>
  <c r="F118" i="51"/>
  <c r="O117" i="51"/>
  <c r="L117" i="51"/>
  <c r="I117" i="51"/>
  <c r="F117" i="51"/>
  <c r="F116" i="51" s="1"/>
  <c r="N116" i="51"/>
  <c r="M116" i="51"/>
  <c r="K116" i="51"/>
  <c r="J116" i="51"/>
  <c r="H116" i="51"/>
  <c r="G116" i="51"/>
  <c r="E116" i="51"/>
  <c r="D116" i="51"/>
  <c r="O115" i="51"/>
  <c r="L115" i="51"/>
  <c r="I115" i="51"/>
  <c r="F115" i="51"/>
  <c r="O114" i="51"/>
  <c r="L114" i="51"/>
  <c r="I114" i="51"/>
  <c r="F114" i="51"/>
  <c r="O113" i="51"/>
  <c r="L113" i="51"/>
  <c r="L112" i="51" s="1"/>
  <c r="I113" i="51"/>
  <c r="F113" i="51"/>
  <c r="F112" i="51" s="1"/>
  <c r="N112" i="51"/>
  <c r="M112" i="51"/>
  <c r="K112" i="51"/>
  <c r="J112" i="51"/>
  <c r="H112" i="51"/>
  <c r="G112" i="51"/>
  <c r="E112" i="51"/>
  <c r="D112" i="51"/>
  <c r="O111" i="51"/>
  <c r="L111" i="51"/>
  <c r="I111" i="51"/>
  <c r="F111" i="51"/>
  <c r="O110" i="51"/>
  <c r="L110" i="51"/>
  <c r="I110" i="51"/>
  <c r="F110" i="51"/>
  <c r="O109" i="51"/>
  <c r="L109" i="51"/>
  <c r="I109" i="51"/>
  <c r="F109" i="51"/>
  <c r="O108" i="51"/>
  <c r="L108" i="51"/>
  <c r="I108" i="51"/>
  <c r="F108" i="51"/>
  <c r="O107" i="51"/>
  <c r="L107" i="51"/>
  <c r="I107" i="51"/>
  <c r="F107" i="51"/>
  <c r="O106" i="51"/>
  <c r="L106" i="51"/>
  <c r="I106" i="51"/>
  <c r="F106" i="51"/>
  <c r="O105" i="51"/>
  <c r="L105" i="51"/>
  <c r="I105" i="51"/>
  <c r="F105" i="51"/>
  <c r="O104" i="51"/>
  <c r="L104" i="51"/>
  <c r="I104" i="51"/>
  <c r="F104" i="51"/>
  <c r="N103" i="51"/>
  <c r="M103" i="51"/>
  <c r="K103" i="51"/>
  <c r="J103" i="51"/>
  <c r="H103" i="51"/>
  <c r="G103" i="51"/>
  <c r="E103" i="51"/>
  <c r="D103" i="51"/>
  <c r="O102" i="51"/>
  <c r="L102" i="51"/>
  <c r="I102" i="51"/>
  <c r="F102" i="51"/>
  <c r="O101" i="51"/>
  <c r="L101" i="51"/>
  <c r="I101" i="51"/>
  <c r="F101" i="51"/>
  <c r="O100" i="51"/>
  <c r="L100" i="51"/>
  <c r="I100" i="51"/>
  <c r="F100" i="51"/>
  <c r="O99" i="51"/>
  <c r="L99" i="51"/>
  <c r="I99" i="51"/>
  <c r="C99" i="51" s="1"/>
  <c r="F99" i="51"/>
  <c r="O98" i="51"/>
  <c r="L98" i="51"/>
  <c r="I98" i="51"/>
  <c r="F98" i="51"/>
  <c r="O97" i="51"/>
  <c r="L97" i="51"/>
  <c r="I97" i="51"/>
  <c r="F97" i="51"/>
  <c r="O96" i="51"/>
  <c r="L96" i="51"/>
  <c r="I96" i="51"/>
  <c r="F96" i="51"/>
  <c r="N95" i="51"/>
  <c r="M95" i="51"/>
  <c r="K95" i="51"/>
  <c r="J95" i="51"/>
  <c r="H95" i="51"/>
  <c r="G95" i="51"/>
  <c r="E95" i="51"/>
  <c r="D95" i="51"/>
  <c r="O94" i="51"/>
  <c r="L94" i="51"/>
  <c r="I94" i="51"/>
  <c r="F94" i="51"/>
  <c r="O93" i="51"/>
  <c r="L93" i="51"/>
  <c r="I93" i="51"/>
  <c r="F93" i="51"/>
  <c r="O92" i="51"/>
  <c r="L92" i="51"/>
  <c r="I92" i="51"/>
  <c r="F92" i="51"/>
  <c r="O91" i="51"/>
  <c r="L91" i="51"/>
  <c r="I91" i="51"/>
  <c r="F91" i="51"/>
  <c r="O90" i="51"/>
  <c r="L90" i="51"/>
  <c r="I90" i="51"/>
  <c r="I89" i="51" s="1"/>
  <c r="F90" i="51"/>
  <c r="N89" i="51"/>
  <c r="M89" i="51"/>
  <c r="K89" i="51"/>
  <c r="J89" i="51"/>
  <c r="H89" i="51"/>
  <c r="G89" i="51"/>
  <c r="E89" i="51"/>
  <c r="D89" i="51"/>
  <c r="O88" i="51"/>
  <c r="L88" i="51"/>
  <c r="I88" i="51"/>
  <c r="F88" i="51"/>
  <c r="O87" i="51"/>
  <c r="L87" i="51"/>
  <c r="I87" i="51"/>
  <c r="F87" i="51"/>
  <c r="O86" i="51"/>
  <c r="L86" i="51"/>
  <c r="I86" i="51"/>
  <c r="F86" i="51"/>
  <c r="O85" i="51"/>
  <c r="L85" i="51"/>
  <c r="I85" i="51"/>
  <c r="I84" i="51" s="1"/>
  <c r="F85" i="51"/>
  <c r="N84" i="51"/>
  <c r="M84" i="51"/>
  <c r="K84" i="51"/>
  <c r="J84" i="51"/>
  <c r="H84" i="51"/>
  <c r="G84" i="51"/>
  <c r="F84" i="51"/>
  <c r="E84" i="51"/>
  <c r="D84" i="51"/>
  <c r="H83" i="51"/>
  <c r="O82" i="51"/>
  <c r="L82" i="51"/>
  <c r="I82" i="51"/>
  <c r="F82" i="51"/>
  <c r="O81" i="51"/>
  <c r="L81" i="51"/>
  <c r="L80" i="51" s="1"/>
  <c r="I81" i="51"/>
  <c r="F81" i="51"/>
  <c r="O80" i="51"/>
  <c r="N80" i="51"/>
  <c r="M80" i="51"/>
  <c r="K80" i="51"/>
  <c r="J80" i="51"/>
  <c r="H80" i="51"/>
  <c r="G80" i="51"/>
  <c r="F80" i="51"/>
  <c r="E80" i="51"/>
  <c r="D80" i="51"/>
  <c r="O79" i="51"/>
  <c r="L79" i="51"/>
  <c r="I79" i="51"/>
  <c r="F79" i="51"/>
  <c r="O78" i="51"/>
  <c r="L78" i="51"/>
  <c r="I78" i="51"/>
  <c r="I77" i="51" s="1"/>
  <c r="F78" i="51"/>
  <c r="N77" i="51"/>
  <c r="N76" i="51" s="1"/>
  <c r="M77" i="51"/>
  <c r="K77" i="51"/>
  <c r="J77" i="51"/>
  <c r="H77" i="51"/>
  <c r="G77" i="51"/>
  <c r="E77" i="51"/>
  <c r="E76" i="51" s="1"/>
  <c r="D77" i="51"/>
  <c r="H76" i="51"/>
  <c r="G76" i="51"/>
  <c r="D76" i="51"/>
  <c r="O74" i="51"/>
  <c r="L74" i="51"/>
  <c r="I74" i="51"/>
  <c r="F74" i="51"/>
  <c r="O73" i="51"/>
  <c r="L73" i="51"/>
  <c r="I73" i="51"/>
  <c r="F73" i="51"/>
  <c r="O72" i="51"/>
  <c r="L72" i="51"/>
  <c r="I72" i="51"/>
  <c r="F72" i="51"/>
  <c r="O71" i="51"/>
  <c r="L71" i="51"/>
  <c r="I71" i="51"/>
  <c r="F71" i="51"/>
  <c r="O70" i="51"/>
  <c r="O69" i="51" s="1"/>
  <c r="L70" i="51"/>
  <c r="I70" i="51"/>
  <c r="I69" i="51" s="1"/>
  <c r="F70" i="51"/>
  <c r="N69" i="51"/>
  <c r="M69" i="51"/>
  <c r="M67" i="51" s="1"/>
  <c r="K69" i="51"/>
  <c r="J69" i="51"/>
  <c r="J67" i="51" s="1"/>
  <c r="H69" i="51"/>
  <c r="H67" i="51" s="1"/>
  <c r="G69" i="51"/>
  <c r="G67" i="51" s="1"/>
  <c r="E69" i="51"/>
  <c r="E67" i="51" s="1"/>
  <c r="D69" i="51"/>
  <c r="D67" i="51" s="1"/>
  <c r="O68" i="51"/>
  <c r="L68" i="51"/>
  <c r="I68" i="51"/>
  <c r="F68" i="51"/>
  <c r="N67" i="51"/>
  <c r="K67" i="51"/>
  <c r="O66" i="51"/>
  <c r="L66" i="51"/>
  <c r="I66" i="51"/>
  <c r="F66" i="51"/>
  <c r="O65" i="51"/>
  <c r="L65" i="51"/>
  <c r="I65" i="51"/>
  <c r="F65" i="51"/>
  <c r="O64" i="51"/>
  <c r="L64" i="51"/>
  <c r="I64" i="51"/>
  <c r="F64" i="51"/>
  <c r="O63" i="51"/>
  <c r="L63" i="51"/>
  <c r="I63" i="51"/>
  <c r="F63" i="51"/>
  <c r="O62" i="51"/>
  <c r="L62" i="51"/>
  <c r="I62" i="51"/>
  <c r="F62" i="51"/>
  <c r="O61" i="51"/>
  <c r="L61" i="51"/>
  <c r="I61" i="51"/>
  <c r="F61" i="51"/>
  <c r="O60" i="51"/>
  <c r="L60" i="51"/>
  <c r="I60" i="51"/>
  <c r="F60" i="51"/>
  <c r="O59" i="51"/>
  <c r="O58" i="51" s="1"/>
  <c r="L59" i="51"/>
  <c r="I59" i="51"/>
  <c r="F59" i="51"/>
  <c r="N58" i="51"/>
  <c r="M58" i="51"/>
  <c r="K58" i="51"/>
  <c r="J58" i="51"/>
  <c r="H58" i="51"/>
  <c r="G58" i="51"/>
  <c r="E58" i="51"/>
  <c r="D58" i="51"/>
  <c r="O57" i="51"/>
  <c r="L57" i="51"/>
  <c r="I57" i="51"/>
  <c r="F57" i="51"/>
  <c r="O56" i="51"/>
  <c r="L56" i="51"/>
  <c r="L55" i="51" s="1"/>
  <c r="I56" i="51"/>
  <c r="I55" i="51" s="1"/>
  <c r="F56" i="51"/>
  <c r="O55" i="51"/>
  <c r="N55" i="51"/>
  <c r="M55" i="51"/>
  <c r="K55" i="51"/>
  <c r="J55" i="51"/>
  <c r="H55" i="51"/>
  <c r="G55" i="51"/>
  <c r="G54" i="51" s="1"/>
  <c r="F55" i="51"/>
  <c r="E55" i="51"/>
  <c r="D55" i="51"/>
  <c r="M54" i="51"/>
  <c r="O47" i="51"/>
  <c r="C47" i="51" s="1"/>
  <c r="O46" i="51"/>
  <c r="C46" i="51" s="1"/>
  <c r="N45" i="51"/>
  <c r="M45" i="51"/>
  <c r="L44" i="51"/>
  <c r="L43" i="51" s="1"/>
  <c r="I44" i="51"/>
  <c r="F44" i="51"/>
  <c r="K43" i="51"/>
  <c r="J43" i="51"/>
  <c r="I43" i="51"/>
  <c r="H43" i="51"/>
  <c r="G43" i="51"/>
  <c r="F43" i="51"/>
  <c r="E43" i="51"/>
  <c r="D43" i="51"/>
  <c r="F42" i="51"/>
  <c r="C42" i="51" s="1"/>
  <c r="E41" i="51"/>
  <c r="D41" i="51"/>
  <c r="L40" i="51"/>
  <c r="C40" i="51" s="1"/>
  <c r="L39" i="51"/>
  <c r="C39" i="51" s="1"/>
  <c r="L38" i="51"/>
  <c r="C38" i="51" s="1"/>
  <c r="L37" i="51"/>
  <c r="C37" i="51" s="1"/>
  <c r="K36" i="51"/>
  <c r="J36" i="51"/>
  <c r="L35" i="51"/>
  <c r="C35" i="51" s="1"/>
  <c r="L34" i="51"/>
  <c r="C34" i="51" s="1"/>
  <c r="K33" i="51"/>
  <c r="J33" i="51"/>
  <c r="L32" i="51"/>
  <c r="C32" i="51" s="1"/>
  <c r="K31" i="51"/>
  <c r="J31" i="51"/>
  <c r="L30" i="51"/>
  <c r="C30" i="51" s="1"/>
  <c r="L29" i="51"/>
  <c r="C29" i="51" s="1"/>
  <c r="L28" i="51"/>
  <c r="C28" i="51" s="1"/>
  <c r="K27" i="51"/>
  <c r="J27" i="51"/>
  <c r="F25" i="51"/>
  <c r="C25" i="51" s="1"/>
  <c r="I24" i="51"/>
  <c r="O23" i="51"/>
  <c r="L23" i="51"/>
  <c r="I23" i="51"/>
  <c r="F23" i="51"/>
  <c r="O22" i="51"/>
  <c r="O21" i="51" s="1"/>
  <c r="L22" i="51"/>
  <c r="L21" i="51" s="1"/>
  <c r="I22" i="51"/>
  <c r="I21" i="51" s="1"/>
  <c r="F22" i="51"/>
  <c r="N21" i="51"/>
  <c r="N289" i="51" s="1"/>
  <c r="N288" i="51" s="1"/>
  <c r="M21" i="51"/>
  <c r="K21" i="51"/>
  <c r="J21" i="51"/>
  <c r="J289" i="51" s="1"/>
  <c r="H21" i="51"/>
  <c r="H289" i="51" s="1"/>
  <c r="H288" i="51" s="1"/>
  <c r="G21" i="51"/>
  <c r="G289" i="51" s="1"/>
  <c r="G288" i="51" s="1"/>
  <c r="E21" i="51"/>
  <c r="E289" i="51" s="1"/>
  <c r="E288" i="51" s="1"/>
  <c r="D21" i="51"/>
  <c r="N20" i="51"/>
  <c r="G12" i="53" l="1"/>
  <c r="N174" i="51"/>
  <c r="C101" i="51"/>
  <c r="C208" i="51"/>
  <c r="C212" i="51"/>
  <c r="C256" i="51"/>
  <c r="C207" i="52"/>
  <c r="H54" i="51"/>
  <c r="H53" i="51" s="1"/>
  <c r="F178" i="52"/>
  <c r="E259" i="52"/>
  <c r="K259" i="52"/>
  <c r="C230" i="55"/>
  <c r="O51" i="55"/>
  <c r="O50" i="55" s="1"/>
  <c r="I51" i="55"/>
  <c r="F286" i="55"/>
  <c r="I286" i="55"/>
  <c r="O286" i="55"/>
  <c r="C75" i="55"/>
  <c r="H287" i="55"/>
  <c r="H50" i="55"/>
  <c r="L51" i="55"/>
  <c r="L286" i="55"/>
  <c r="F194" i="55"/>
  <c r="C194" i="55" s="1"/>
  <c r="C195" i="55"/>
  <c r="F52" i="55"/>
  <c r="C53" i="55"/>
  <c r="G55" i="53"/>
  <c r="C97" i="52"/>
  <c r="C168" i="52"/>
  <c r="E187" i="52"/>
  <c r="C223" i="52"/>
  <c r="G20" i="52"/>
  <c r="H53" i="52"/>
  <c r="C148" i="52"/>
  <c r="C211" i="52"/>
  <c r="C212" i="52"/>
  <c r="D288" i="52"/>
  <c r="C65" i="52"/>
  <c r="C73" i="52"/>
  <c r="I76" i="52"/>
  <c r="J76" i="52"/>
  <c r="C152" i="52"/>
  <c r="I175" i="52"/>
  <c r="E174" i="52"/>
  <c r="N174" i="52"/>
  <c r="N173" i="52" s="1"/>
  <c r="C248" i="52"/>
  <c r="C268" i="52"/>
  <c r="H270" i="52"/>
  <c r="L55" i="52"/>
  <c r="K54" i="52"/>
  <c r="K53" i="52" s="1"/>
  <c r="O69" i="52"/>
  <c r="O67" i="52" s="1"/>
  <c r="C81" i="52"/>
  <c r="O89" i="52"/>
  <c r="C109" i="52"/>
  <c r="C140" i="52"/>
  <c r="C142" i="52"/>
  <c r="C146" i="52"/>
  <c r="O144" i="52"/>
  <c r="C172" i="52"/>
  <c r="O184" i="52"/>
  <c r="C190" i="52"/>
  <c r="C203" i="52"/>
  <c r="O205" i="52"/>
  <c r="G204" i="52"/>
  <c r="G195" i="52" s="1"/>
  <c r="G231" i="52"/>
  <c r="C256" i="52"/>
  <c r="H259" i="52"/>
  <c r="N259" i="52"/>
  <c r="C280" i="52"/>
  <c r="C44" i="52"/>
  <c r="N53" i="52"/>
  <c r="E76" i="52"/>
  <c r="H76" i="52"/>
  <c r="C93" i="52"/>
  <c r="C94" i="52"/>
  <c r="C128" i="52"/>
  <c r="C132" i="52"/>
  <c r="C134" i="52"/>
  <c r="C164" i="52"/>
  <c r="C182" i="52"/>
  <c r="C199" i="52"/>
  <c r="C215" i="52"/>
  <c r="C219" i="52"/>
  <c r="C222" i="52"/>
  <c r="H204" i="52"/>
  <c r="C232" i="52"/>
  <c r="G269" i="52"/>
  <c r="M269" i="52"/>
  <c r="E270" i="52"/>
  <c r="E269" i="52" s="1"/>
  <c r="L95" i="52"/>
  <c r="D231" i="52"/>
  <c r="E54" i="52"/>
  <c r="E53" i="52" s="1"/>
  <c r="J54" i="52"/>
  <c r="J53" i="52" s="1"/>
  <c r="D76" i="52"/>
  <c r="C85" i="52"/>
  <c r="K83" i="52"/>
  <c r="I95" i="52"/>
  <c r="I103" i="52"/>
  <c r="C113" i="52"/>
  <c r="C115" i="52"/>
  <c r="E130" i="52"/>
  <c r="L144" i="52"/>
  <c r="C156" i="52"/>
  <c r="C176" i="52"/>
  <c r="G174" i="52"/>
  <c r="G173" i="52" s="1"/>
  <c r="M174" i="52"/>
  <c r="L184" i="52"/>
  <c r="F196" i="52"/>
  <c r="O196" i="52"/>
  <c r="I216" i="52"/>
  <c r="C267" i="52"/>
  <c r="O264" i="52"/>
  <c r="D269" i="52"/>
  <c r="N270" i="52"/>
  <c r="N269" i="52" s="1"/>
  <c r="L270" i="52"/>
  <c r="L269" i="52" s="1"/>
  <c r="C42" i="52"/>
  <c r="F41" i="52"/>
  <c r="C41" i="52" s="1"/>
  <c r="O55" i="52"/>
  <c r="K231" i="52"/>
  <c r="K230" i="52" s="1"/>
  <c r="L238" i="52"/>
  <c r="C240" i="52"/>
  <c r="C291" i="52"/>
  <c r="I290" i="52"/>
  <c r="C24" i="52"/>
  <c r="K20" i="52"/>
  <c r="D20" i="52"/>
  <c r="H20" i="52"/>
  <c r="G54" i="52"/>
  <c r="G53" i="52" s="1"/>
  <c r="O76" i="52"/>
  <c r="F112" i="52"/>
  <c r="C125" i="52"/>
  <c r="C29" i="52"/>
  <c r="L27" i="52"/>
  <c r="C27" i="52" s="1"/>
  <c r="O166" i="52"/>
  <c r="O165" i="52" s="1"/>
  <c r="L43" i="52"/>
  <c r="C43" i="52" s="1"/>
  <c r="C57" i="52"/>
  <c r="C34" i="52"/>
  <c r="L33" i="52"/>
  <c r="C33" i="52" s="1"/>
  <c r="C61" i="52"/>
  <c r="C62" i="52"/>
  <c r="C64" i="52"/>
  <c r="E83" i="52"/>
  <c r="I89" i="52"/>
  <c r="C101" i="52"/>
  <c r="C117" i="52"/>
  <c r="L116" i="52"/>
  <c r="H187" i="52"/>
  <c r="C236" i="52"/>
  <c r="F235" i="52"/>
  <c r="C244" i="52"/>
  <c r="K76" i="52"/>
  <c r="C79" i="52"/>
  <c r="C129" i="52"/>
  <c r="K130" i="52"/>
  <c r="C171" i="52"/>
  <c r="O188" i="52"/>
  <c r="O187" i="52" s="1"/>
  <c r="E204" i="52"/>
  <c r="E195" i="52" s="1"/>
  <c r="I204" i="52"/>
  <c r="C210" i="52"/>
  <c r="C225" i="52"/>
  <c r="C226" i="52"/>
  <c r="D204" i="52"/>
  <c r="D195" i="52" s="1"/>
  <c r="D230" i="52"/>
  <c r="H269" i="52"/>
  <c r="C292" i="52"/>
  <c r="C108" i="52"/>
  <c r="C138" i="52"/>
  <c r="C163" i="52"/>
  <c r="N187" i="52"/>
  <c r="E289" i="52"/>
  <c r="E288" i="52" s="1"/>
  <c r="K289" i="52"/>
  <c r="K288" i="52" s="1"/>
  <c r="J26" i="52"/>
  <c r="J20" i="52" s="1"/>
  <c r="L58" i="52"/>
  <c r="L54" i="52" s="1"/>
  <c r="C66" i="52"/>
  <c r="G76" i="52"/>
  <c r="D83" i="52"/>
  <c r="C100" i="52"/>
  <c r="L112" i="52"/>
  <c r="C118" i="52"/>
  <c r="N83" i="52"/>
  <c r="O122" i="52"/>
  <c r="H130" i="52"/>
  <c r="L131" i="52"/>
  <c r="I136" i="52"/>
  <c r="J130" i="52"/>
  <c r="N130" i="52"/>
  <c r="C149" i="52"/>
  <c r="I160" i="52"/>
  <c r="I166" i="52"/>
  <c r="I165" i="52" s="1"/>
  <c r="D174" i="52"/>
  <c r="D173" i="52" s="1"/>
  <c r="J174" i="52"/>
  <c r="J173" i="52" s="1"/>
  <c r="C181" i="52"/>
  <c r="O179" i="52"/>
  <c r="G187" i="52"/>
  <c r="C202" i="52"/>
  <c r="M204" i="52"/>
  <c r="M195" i="52" s="1"/>
  <c r="C213" i="52"/>
  <c r="C214" i="52"/>
  <c r="C220" i="52"/>
  <c r="M231" i="52"/>
  <c r="M230" i="52" s="1"/>
  <c r="C243" i="52"/>
  <c r="I246" i="52"/>
  <c r="O259" i="52"/>
  <c r="C284" i="52"/>
  <c r="C296" i="52"/>
  <c r="L84" i="52"/>
  <c r="G83" i="52"/>
  <c r="C107" i="52"/>
  <c r="C127" i="52"/>
  <c r="I131" i="52"/>
  <c r="C137" i="52"/>
  <c r="C169" i="52"/>
  <c r="L179" i="52"/>
  <c r="L174" i="52" s="1"/>
  <c r="C23" i="52"/>
  <c r="M54" i="52"/>
  <c r="C60" i="52"/>
  <c r="C82" i="52"/>
  <c r="C90" i="52"/>
  <c r="M83" i="52"/>
  <c r="M75" i="52" s="1"/>
  <c r="C102" i="52"/>
  <c r="I116" i="52"/>
  <c r="J83" i="52"/>
  <c r="J75" i="52" s="1"/>
  <c r="C124" i="52"/>
  <c r="L122" i="52"/>
  <c r="D130" i="52"/>
  <c r="C153" i="52"/>
  <c r="I151" i="52"/>
  <c r="C158" i="52"/>
  <c r="C159" i="52"/>
  <c r="L166" i="52"/>
  <c r="L165" i="52" s="1"/>
  <c r="C183" i="52"/>
  <c r="M187" i="52"/>
  <c r="L188" i="52"/>
  <c r="H195" i="52"/>
  <c r="C217" i="52"/>
  <c r="O216" i="52"/>
  <c r="C224" i="52"/>
  <c r="J231" i="52"/>
  <c r="J230" i="52" s="1"/>
  <c r="N231" i="52"/>
  <c r="N230" i="52" s="1"/>
  <c r="C241" i="52"/>
  <c r="O252" i="52"/>
  <c r="O251" i="52" s="1"/>
  <c r="C263" i="52"/>
  <c r="K270" i="52"/>
  <c r="K269" i="52" s="1"/>
  <c r="C275" i="52"/>
  <c r="C294" i="52"/>
  <c r="L77" i="51"/>
  <c r="M130" i="51"/>
  <c r="C153" i="51"/>
  <c r="C180" i="51"/>
  <c r="J231" i="51"/>
  <c r="C244" i="51"/>
  <c r="C248" i="51"/>
  <c r="H259" i="51"/>
  <c r="C280" i="51"/>
  <c r="E54" i="51"/>
  <c r="C63" i="51"/>
  <c r="C132" i="51"/>
  <c r="C133" i="51"/>
  <c r="C134" i="51"/>
  <c r="C140" i="51"/>
  <c r="M173" i="51"/>
  <c r="C232" i="51"/>
  <c r="D231" i="51"/>
  <c r="C237" i="51"/>
  <c r="G231" i="51"/>
  <c r="D270" i="51"/>
  <c r="D269" i="51" s="1"/>
  <c r="H269" i="51"/>
  <c r="C272" i="51"/>
  <c r="C79" i="51"/>
  <c r="C118" i="51"/>
  <c r="E130" i="51"/>
  <c r="O166" i="51"/>
  <c r="O165" i="51" s="1"/>
  <c r="G187" i="51"/>
  <c r="F187" i="51"/>
  <c r="N204" i="51"/>
  <c r="J270" i="51"/>
  <c r="J269" i="51" s="1"/>
  <c r="D204" i="51"/>
  <c r="D195" i="51" s="1"/>
  <c r="G20" i="51"/>
  <c r="L58" i="51"/>
  <c r="L54" i="51" s="1"/>
  <c r="K76" i="51"/>
  <c r="C78" i="51"/>
  <c r="O77" i="51"/>
  <c r="O76" i="51" s="1"/>
  <c r="C91" i="51"/>
  <c r="C115" i="51"/>
  <c r="C172" i="51"/>
  <c r="N173" i="51"/>
  <c r="N187" i="51"/>
  <c r="O198" i="51"/>
  <c r="O196" i="51" s="1"/>
  <c r="C220" i="51"/>
  <c r="C222" i="51"/>
  <c r="O238" i="51"/>
  <c r="C268" i="51"/>
  <c r="J26" i="51"/>
  <c r="J20" i="51" s="1"/>
  <c r="C87" i="51"/>
  <c r="C88" i="51"/>
  <c r="D83" i="51"/>
  <c r="O122" i="51"/>
  <c r="C143" i="51"/>
  <c r="C152" i="51"/>
  <c r="I166" i="51"/>
  <c r="I165" i="51" s="1"/>
  <c r="D173" i="51"/>
  <c r="J187" i="51"/>
  <c r="C200" i="51"/>
  <c r="C201" i="51"/>
  <c r="C203" i="51"/>
  <c r="G204" i="51"/>
  <c r="M204" i="51"/>
  <c r="C228" i="51"/>
  <c r="C229" i="51"/>
  <c r="C240" i="51"/>
  <c r="C243" i="51"/>
  <c r="E259" i="51"/>
  <c r="C281" i="51"/>
  <c r="D187" i="51"/>
  <c r="K289" i="51"/>
  <c r="K288" i="51" s="1"/>
  <c r="C23" i="51"/>
  <c r="K54" i="51"/>
  <c r="K53" i="51" s="1"/>
  <c r="C56" i="51"/>
  <c r="C57" i="51"/>
  <c r="D54" i="51"/>
  <c r="D53" i="51" s="1"/>
  <c r="K83" i="51"/>
  <c r="C107" i="51"/>
  <c r="C110" i="51"/>
  <c r="C119" i="51"/>
  <c r="C156" i="51"/>
  <c r="C163" i="51"/>
  <c r="C176" i="51"/>
  <c r="K174" i="51"/>
  <c r="M187" i="51"/>
  <c r="I196" i="51"/>
  <c r="J204" i="51"/>
  <c r="J195" i="51" s="1"/>
  <c r="F205" i="51"/>
  <c r="C207" i="51"/>
  <c r="O216" i="51"/>
  <c r="H204" i="51"/>
  <c r="K231" i="51"/>
  <c r="N259" i="51"/>
  <c r="G270" i="51"/>
  <c r="G269" i="51" s="1"/>
  <c r="M270" i="51"/>
  <c r="M269" i="51" s="1"/>
  <c r="I270" i="51"/>
  <c r="I269" i="51" s="1"/>
  <c r="E270" i="51"/>
  <c r="E269" i="51" s="1"/>
  <c r="L89" i="51"/>
  <c r="I103" i="51"/>
  <c r="C124" i="51"/>
  <c r="I175" i="51"/>
  <c r="D289" i="51"/>
  <c r="D288" i="51" s="1"/>
  <c r="M289" i="51"/>
  <c r="M288" i="51" s="1"/>
  <c r="K26" i="51"/>
  <c r="K20" i="51" s="1"/>
  <c r="G53" i="51"/>
  <c r="C61" i="51"/>
  <c r="C62" i="51"/>
  <c r="M53" i="51"/>
  <c r="L69" i="51"/>
  <c r="L67" i="51" s="1"/>
  <c r="L76" i="51"/>
  <c r="O89" i="51"/>
  <c r="C100" i="51"/>
  <c r="G83" i="51"/>
  <c r="C109" i="51"/>
  <c r="C127" i="51"/>
  <c r="I131" i="51"/>
  <c r="C157" i="51"/>
  <c r="C169" i="51"/>
  <c r="C171" i="51"/>
  <c r="C177" i="51"/>
  <c r="C181" i="51"/>
  <c r="C197" i="51"/>
  <c r="M195" i="51"/>
  <c r="C202" i="51"/>
  <c r="C209" i="51"/>
  <c r="C211" i="51"/>
  <c r="C226" i="51"/>
  <c r="C236" i="51"/>
  <c r="M231" i="51"/>
  <c r="M230" i="51" s="1"/>
  <c r="C242" i="51"/>
  <c r="C245" i="51"/>
  <c r="I246" i="51"/>
  <c r="L246" i="51"/>
  <c r="C298" i="51"/>
  <c r="C168" i="51"/>
  <c r="I188" i="51"/>
  <c r="I187" i="51" s="1"/>
  <c r="H195" i="51"/>
  <c r="J288" i="51"/>
  <c r="L31" i="51"/>
  <c r="C31" i="51" s="1"/>
  <c r="C44" i="51"/>
  <c r="N54" i="51"/>
  <c r="N53" i="51" s="1"/>
  <c r="C60" i="51"/>
  <c r="C64" i="51"/>
  <c r="C65" i="51"/>
  <c r="C66" i="51"/>
  <c r="C68" i="51"/>
  <c r="O67" i="51"/>
  <c r="C71" i="51"/>
  <c r="M76" i="51"/>
  <c r="J76" i="51"/>
  <c r="L84" i="51"/>
  <c r="C94" i="51"/>
  <c r="C96" i="51"/>
  <c r="C97" i="51"/>
  <c r="O95" i="51"/>
  <c r="C108" i="51"/>
  <c r="C114" i="51"/>
  <c r="O112" i="51"/>
  <c r="I122" i="51"/>
  <c r="D130" i="51"/>
  <c r="G130" i="51"/>
  <c r="J130" i="51"/>
  <c r="N130" i="51"/>
  <c r="C170" i="51"/>
  <c r="O174" i="51"/>
  <c r="O173" i="51" s="1"/>
  <c r="I179" i="51"/>
  <c r="H187" i="51"/>
  <c r="E195" i="51"/>
  <c r="C213" i="51"/>
  <c r="C214" i="51"/>
  <c r="C215" i="51"/>
  <c r="F227" i="51"/>
  <c r="C227" i="51" s="1"/>
  <c r="D230" i="51"/>
  <c r="H231" i="51"/>
  <c r="O246" i="51"/>
  <c r="N269" i="51"/>
  <c r="C292" i="51"/>
  <c r="G173" i="51"/>
  <c r="D194" i="51"/>
  <c r="I283" i="51"/>
  <c r="I289" i="51" s="1"/>
  <c r="C22" i="51"/>
  <c r="C43" i="51"/>
  <c r="J54" i="51"/>
  <c r="J53" i="51" s="1"/>
  <c r="I67" i="51"/>
  <c r="E53" i="51"/>
  <c r="C70" i="51"/>
  <c r="C72" i="51"/>
  <c r="C73" i="51"/>
  <c r="C74" i="51"/>
  <c r="F77" i="51"/>
  <c r="C77" i="51" s="1"/>
  <c r="C82" i="51"/>
  <c r="J83" i="51"/>
  <c r="C86" i="51"/>
  <c r="O84" i="51"/>
  <c r="C102" i="51"/>
  <c r="O103" i="51"/>
  <c r="C111" i="51"/>
  <c r="O116" i="51"/>
  <c r="O144" i="51"/>
  <c r="C158" i="51"/>
  <c r="C159" i="51"/>
  <c r="L166" i="51"/>
  <c r="L165" i="51" s="1"/>
  <c r="K173" i="51"/>
  <c r="L196" i="51"/>
  <c r="N195" i="51"/>
  <c r="C221" i="51"/>
  <c r="C223" i="51"/>
  <c r="L252" i="51"/>
  <c r="L251" i="51" s="1"/>
  <c r="O264" i="51"/>
  <c r="O259" i="51" s="1"/>
  <c r="K270" i="51"/>
  <c r="K269" i="51" s="1"/>
  <c r="C273" i="51"/>
  <c r="C275" i="51"/>
  <c r="C285" i="51"/>
  <c r="O290" i="51"/>
  <c r="O289" i="51"/>
  <c r="C191" i="51"/>
  <c r="L187" i="51"/>
  <c r="C55" i="51"/>
  <c r="O54" i="51"/>
  <c r="C98" i="51"/>
  <c r="F95" i="51"/>
  <c r="C135" i="51"/>
  <c r="F131" i="51"/>
  <c r="C137" i="51"/>
  <c r="L136" i="51"/>
  <c r="C161" i="51"/>
  <c r="L160" i="51"/>
  <c r="C247" i="51"/>
  <c r="F246" i="51"/>
  <c r="C298" i="52"/>
  <c r="F21" i="51"/>
  <c r="I58" i="51"/>
  <c r="I54" i="51" s="1"/>
  <c r="I53" i="51" s="1"/>
  <c r="F69" i="51"/>
  <c r="I80" i="51"/>
  <c r="C80" i="51" s="1"/>
  <c r="C81" i="51"/>
  <c r="E83" i="51"/>
  <c r="E75" i="51" s="1"/>
  <c r="C90" i="51"/>
  <c r="F89" i="51"/>
  <c r="C89" i="51" s="1"/>
  <c r="I95" i="51"/>
  <c r="C104" i="51"/>
  <c r="L103" i="51"/>
  <c r="L122" i="51"/>
  <c r="C125" i="51"/>
  <c r="C129" i="51"/>
  <c r="L128" i="51"/>
  <c r="C128" i="51" s="1"/>
  <c r="H130" i="51"/>
  <c r="H75" i="51" s="1"/>
  <c r="F141" i="51"/>
  <c r="C146" i="51"/>
  <c r="I144" i="51"/>
  <c r="C149" i="51"/>
  <c r="C150" i="51"/>
  <c r="L175" i="51"/>
  <c r="L174" i="51" s="1"/>
  <c r="L173" i="51" s="1"/>
  <c r="C178" i="51"/>
  <c r="K187" i="51"/>
  <c r="C190" i="51"/>
  <c r="K195" i="51"/>
  <c r="L205" i="51"/>
  <c r="L204" i="51" s="1"/>
  <c r="I233" i="51"/>
  <c r="C234" i="51"/>
  <c r="E231" i="51"/>
  <c r="E230" i="51" s="1"/>
  <c r="C239" i="51"/>
  <c r="F238" i="51"/>
  <c r="C250" i="51"/>
  <c r="C253" i="51"/>
  <c r="C254" i="51"/>
  <c r="C255" i="51"/>
  <c r="F252" i="51"/>
  <c r="K259" i="51"/>
  <c r="K230" i="51" s="1"/>
  <c r="C261" i="51"/>
  <c r="C262" i="51"/>
  <c r="C263" i="51"/>
  <c r="F260" i="51"/>
  <c r="L270" i="51"/>
  <c r="L269" i="51" s="1"/>
  <c r="C277" i="51"/>
  <c r="C278" i="51"/>
  <c r="C279" i="51"/>
  <c r="F276" i="51"/>
  <c r="C276" i="51" s="1"/>
  <c r="C282" i="51"/>
  <c r="I20" i="52"/>
  <c r="L116" i="51"/>
  <c r="C120" i="51"/>
  <c r="C147" i="51"/>
  <c r="F144" i="51"/>
  <c r="C291" i="51"/>
  <c r="H20" i="51"/>
  <c r="L27" i="51"/>
  <c r="L33" i="51"/>
  <c r="C33" i="51" s="1"/>
  <c r="L36" i="51"/>
  <c r="C36" i="51" s="1"/>
  <c r="F41" i="51"/>
  <c r="C41" i="51" s="1"/>
  <c r="O45" i="51"/>
  <c r="F58" i="51"/>
  <c r="N83" i="51"/>
  <c r="C92" i="51"/>
  <c r="C93" i="51"/>
  <c r="L95" i="51"/>
  <c r="I116" i="51"/>
  <c r="C116" i="51" s="1"/>
  <c r="C117" i="51"/>
  <c r="C121" i="51"/>
  <c r="C123" i="51"/>
  <c r="F122" i="51"/>
  <c r="K130" i="51"/>
  <c r="K75" i="51" s="1"/>
  <c r="C139" i="51"/>
  <c r="F136" i="51"/>
  <c r="C145" i="51"/>
  <c r="L144" i="51"/>
  <c r="O151" i="51"/>
  <c r="H174" i="51"/>
  <c r="H173" i="51" s="1"/>
  <c r="C185" i="51"/>
  <c r="C189" i="51"/>
  <c r="C192" i="51"/>
  <c r="C193" i="51"/>
  <c r="G195" i="51"/>
  <c r="C199" i="51"/>
  <c r="F198" i="51"/>
  <c r="C206" i="51"/>
  <c r="O205" i="51"/>
  <c r="O204" i="51" s="1"/>
  <c r="C217" i="51"/>
  <c r="C218" i="51"/>
  <c r="C219" i="51"/>
  <c r="F216" i="51"/>
  <c r="J230" i="51"/>
  <c r="N230" i="51"/>
  <c r="C235" i="51"/>
  <c r="C249" i="51"/>
  <c r="I251" i="51"/>
  <c r="C257" i="51"/>
  <c r="C258" i="51"/>
  <c r="G259" i="51"/>
  <c r="C218" i="52"/>
  <c r="F216" i="52"/>
  <c r="C59" i="51"/>
  <c r="I112" i="51"/>
  <c r="C113" i="51"/>
  <c r="C148" i="51"/>
  <c r="C154" i="51"/>
  <c r="I151" i="51"/>
  <c r="L238" i="51"/>
  <c r="C241" i="51"/>
  <c r="I264" i="51"/>
  <c r="I259" i="51" s="1"/>
  <c r="C271" i="51"/>
  <c r="C80" i="52"/>
  <c r="L76" i="52"/>
  <c r="C76" i="52" s="1"/>
  <c r="E20" i="51"/>
  <c r="I20" i="51"/>
  <c r="M20" i="51"/>
  <c r="L289" i="51"/>
  <c r="F76" i="51"/>
  <c r="C85" i="51"/>
  <c r="M83" i="51"/>
  <c r="C105" i="51"/>
  <c r="C106" i="51"/>
  <c r="F103" i="51"/>
  <c r="C126" i="51"/>
  <c r="C138" i="51"/>
  <c r="I136" i="51"/>
  <c r="I141" i="51"/>
  <c r="C142" i="51"/>
  <c r="C155" i="51"/>
  <c r="F151" i="51"/>
  <c r="C162" i="51"/>
  <c r="I160" i="51"/>
  <c r="C167" i="51"/>
  <c r="F166" i="51"/>
  <c r="C182" i="51"/>
  <c r="C183" i="51"/>
  <c r="F179" i="51"/>
  <c r="C179" i="51" s="1"/>
  <c r="C186" i="51"/>
  <c r="I184" i="51"/>
  <c r="C184" i="51" s="1"/>
  <c r="I205" i="51"/>
  <c r="C210" i="51"/>
  <c r="I216" i="51"/>
  <c r="C266" i="51"/>
  <c r="C267" i="51"/>
  <c r="F264" i="51"/>
  <c r="O270" i="51"/>
  <c r="O269" i="51" s="1"/>
  <c r="C274" i="51"/>
  <c r="C56" i="52"/>
  <c r="F55" i="52"/>
  <c r="C104" i="52"/>
  <c r="F103" i="52"/>
  <c r="C178" i="52"/>
  <c r="F175" i="52"/>
  <c r="C185" i="52"/>
  <c r="F184" i="52"/>
  <c r="C265" i="51"/>
  <c r="L290" i="51"/>
  <c r="C294" i="51"/>
  <c r="F290" i="51"/>
  <c r="J289" i="52"/>
  <c r="J288" i="52" s="1"/>
  <c r="N289" i="52"/>
  <c r="N288" i="52" s="1"/>
  <c r="N20" i="52"/>
  <c r="C32" i="52"/>
  <c r="L31" i="52"/>
  <c r="L36" i="52"/>
  <c r="C36" i="52" s="1"/>
  <c r="O45" i="52"/>
  <c r="C70" i="52"/>
  <c r="C72" i="52"/>
  <c r="F69" i="52"/>
  <c r="F67" i="52" s="1"/>
  <c r="C77" i="52"/>
  <c r="C86" i="52"/>
  <c r="C88" i="52"/>
  <c r="F84" i="52"/>
  <c r="C96" i="52"/>
  <c r="F95" i="52"/>
  <c r="C95" i="52" s="1"/>
  <c r="C106" i="52"/>
  <c r="C114" i="52"/>
  <c r="C206" i="52"/>
  <c r="F205" i="52"/>
  <c r="C282" i="52"/>
  <c r="F281" i="52"/>
  <c r="C281" i="52" s="1"/>
  <c r="C293" i="51"/>
  <c r="I290" i="51"/>
  <c r="C296" i="51"/>
  <c r="C297" i="51"/>
  <c r="F21" i="52"/>
  <c r="M53" i="52"/>
  <c r="O58" i="52"/>
  <c r="C71" i="52"/>
  <c r="I69" i="52"/>
  <c r="I67" i="52" s="1"/>
  <c r="C74" i="52"/>
  <c r="H83" i="52"/>
  <c r="C87" i="52"/>
  <c r="I84" i="52"/>
  <c r="C98" i="52"/>
  <c r="C99" i="52"/>
  <c r="C110" i="52"/>
  <c r="C111" i="52"/>
  <c r="C112" i="52"/>
  <c r="O116" i="52"/>
  <c r="F122" i="52"/>
  <c r="I122" i="52"/>
  <c r="C123" i="52"/>
  <c r="C143" i="52"/>
  <c r="F141" i="52"/>
  <c r="C141" i="52" s="1"/>
  <c r="C160" i="52"/>
  <c r="C271" i="52"/>
  <c r="C22" i="52"/>
  <c r="I58" i="52"/>
  <c r="I54" i="52" s="1"/>
  <c r="C59" i="52"/>
  <c r="C63" i="52"/>
  <c r="C68" i="52"/>
  <c r="L69" i="52"/>
  <c r="L67" i="52" s="1"/>
  <c r="L53" i="52" s="1"/>
  <c r="C91" i="52"/>
  <c r="C92" i="52"/>
  <c r="F89" i="52"/>
  <c r="O103" i="52"/>
  <c r="L103" i="52"/>
  <c r="L83" i="52" s="1"/>
  <c r="C119" i="52"/>
  <c r="C120" i="52"/>
  <c r="F116" i="52"/>
  <c r="C126" i="52"/>
  <c r="C139" i="52"/>
  <c r="F136" i="52"/>
  <c r="L151" i="52"/>
  <c r="C228" i="52"/>
  <c r="L227" i="52"/>
  <c r="C227" i="52" s="1"/>
  <c r="C78" i="52"/>
  <c r="O130" i="52"/>
  <c r="G130" i="52"/>
  <c r="C154" i="52"/>
  <c r="C155" i="52"/>
  <c r="F151" i="52"/>
  <c r="C162" i="52"/>
  <c r="E173" i="52"/>
  <c r="M173" i="52"/>
  <c r="C177" i="52"/>
  <c r="L187" i="52"/>
  <c r="N195" i="52"/>
  <c r="K204" i="52"/>
  <c r="K195" i="52" s="1"/>
  <c r="C234" i="52"/>
  <c r="F233" i="52"/>
  <c r="G230" i="52"/>
  <c r="C255" i="52"/>
  <c r="F252" i="52"/>
  <c r="C279" i="52"/>
  <c r="F276" i="52"/>
  <c r="L290" i="52"/>
  <c r="H289" i="52"/>
  <c r="H288" i="52" s="1"/>
  <c r="C133" i="52"/>
  <c r="C135" i="52"/>
  <c r="F131" i="52"/>
  <c r="C145" i="52"/>
  <c r="C147" i="52"/>
  <c r="F144" i="52"/>
  <c r="C161" i="52"/>
  <c r="C167" i="52"/>
  <c r="F166" i="52"/>
  <c r="C200" i="52"/>
  <c r="L198" i="52"/>
  <c r="C198" i="52" s="1"/>
  <c r="H231" i="52"/>
  <c r="F238" i="52"/>
  <c r="C239" i="52"/>
  <c r="I252" i="52"/>
  <c r="I251" i="52" s="1"/>
  <c r="C253" i="52"/>
  <c r="I276" i="52"/>
  <c r="I270" i="52" s="1"/>
  <c r="I269" i="52" s="1"/>
  <c r="C277" i="52"/>
  <c r="I144" i="52"/>
  <c r="C150" i="52"/>
  <c r="C157" i="52"/>
  <c r="C170" i="52"/>
  <c r="O175" i="52"/>
  <c r="O174" i="52" s="1"/>
  <c r="I179" i="52"/>
  <c r="C180" i="52"/>
  <c r="C189" i="52"/>
  <c r="F188" i="52"/>
  <c r="L205" i="52"/>
  <c r="C208" i="52"/>
  <c r="L231" i="52"/>
  <c r="E231" i="52"/>
  <c r="E230" i="52" s="1"/>
  <c r="I238" i="52"/>
  <c r="C242" i="52"/>
  <c r="C247" i="52"/>
  <c r="O246" i="52"/>
  <c r="C246" i="52" s="1"/>
  <c r="C257" i="52"/>
  <c r="C258" i="52"/>
  <c r="F260" i="52"/>
  <c r="C261" i="52"/>
  <c r="C262" i="52"/>
  <c r="F264" i="52"/>
  <c r="C265" i="52"/>
  <c r="C266" i="52"/>
  <c r="C285" i="52"/>
  <c r="I283" i="52"/>
  <c r="I289" i="52" s="1"/>
  <c r="F290" i="52"/>
  <c r="C297" i="52"/>
  <c r="J195" i="52"/>
  <c r="C209" i="52"/>
  <c r="L216" i="52"/>
  <c r="C237" i="52"/>
  <c r="I235" i="52"/>
  <c r="C235" i="52" s="1"/>
  <c r="I192" i="52"/>
  <c r="I191" i="52" s="1"/>
  <c r="I187" i="52" s="1"/>
  <c r="C193" i="52"/>
  <c r="I196" i="52"/>
  <c r="C197" i="52"/>
  <c r="C201" i="52"/>
  <c r="C221" i="52"/>
  <c r="C229" i="52"/>
  <c r="O238" i="52"/>
  <c r="C245" i="52"/>
  <c r="C249" i="52"/>
  <c r="C250" i="52"/>
  <c r="C254" i="52"/>
  <c r="L264" i="52"/>
  <c r="L259" i="52" s="1"/>
  <c r="O270" i="52"/>
  <c r="O269" i="52" s="1"/>
  <c r="C273" i="52"/>
  <c r="C274" i="52"/>
  <c r="C278" i="52"/>
  <c r="L283" i="52"/>
  <c r="L289" i="52" s="1"/>
  <c r="L288" i="52" s="1"/>
  <c r="C293" i="52"/>
  <c r="M52" i="52" l="1"/>
  <c r="O287" i="55"/>
  <c r="F204" i="51"/>
  <c r="D75" i="51"/>
  <c r="O204" i="52"/>
  <c r="O195" i="52" s="1"/>
  <c r="C286" i="55"/>
  <c r="I287" i="55"/>
  <c r="I50" i="55"/>
  <c r="L50" i="55"/>
  <c r="L287" i="55"/>
  <c r="C52" i="55"/>
  <c r="F51" i="55"/>
  <c r="I174" i="52"/>
  <c r="I173" i="52" s="1"/>
  <c r="G75" i="52"/>
  <c r="D194" i="52"/>
  <c r="C179" i="52"/>
  <c r="H230" i="52"/>
  <c r="O83" i="52"/>
  <c r="O75" i="52" s="1"/>
  <c r="G194" i="52"/>
  <c r="I130" i="52"/>
  <c r="J52" i="52"/>
  <c r="E75" i="52"/>
  <c r="E286" i="52" s="1"/>
  <c r="I195" i="52"/>
  <c r="K194" i="52"/>
  <c r="C89" i="52"/>
  <c r="C58" i="52"/>
  <c r="C184" i="52"/>
  <c r="L173" i="52"/>
  <c r="O54" i="52"/>
  <c r="O53" i="52" s="1"/>
  <c r="O231" i="52"/>
  <c r="O230" i="52" s="1"/>
  <c r="I288" i="52"/>
  <c r="O173" i="52"/>
  <c r="C151" i="52"/>
  <c r="L130" i="52"/>
  <c r="L75" i="52" s="1"/>
  <c r="N194" i="52"/>
  <c r="H75" i="52"/>
  <c r="H52" i="52" s="1"/>
  <c r="M286" i="52"/>
  <c r="M194" i="52"/>
  <c r="M51" i="52" s="1"/>
  <c r="N75" i="52"/>
  <c r="N286" i="52" s="1"/>
  <c r="D75" i="52"/>
  <c r="D286" i="52" s="1"/>
  <c r="D52" i="52"/>
  <c r="D51" i="52" s="1"/>
  <c r="C103" i="52"/>
  <c r="C290" i="52"/>
  <c r="E194" i="52"/>
  <c r="C276" i="52"/>
  <c r="C116" i="52"/>
  <c r="K75" i="52"/>
  <c r="C136" i="52"/>
  <c r="C191" i="52"/>
  <c r="I83" i="52"/>
  <c r="I75" i="52" s="1"/>
  <c r="J194" i="52"/>
  <c r="H194" i="52"/>
  <c r="C192" i="52"/>
  <c r="H230" i="51"/>
  <c r="H286" i="51" s="1"/>
  <c r="O195" i="51"/>
  <c r="C160" i="51"/>
  <c r="J194" i="51"/>
  <c r="I231" i="51"/>
  <c r="H52" i="51"/>
  <c r="O231" i="51"/>
  <c r="O230" i="51" s="1"/>
  <c r="O194" i="51" s="1"/>
  <c r="L53" i="51"/>
  <c r="D52" i="51"/>
  <c r="D51" i="51" s="1"/>
  <c r="D24" i="51" s="1"/>
  <c r="D287" i="51" s="1"/>
  <c r="O130" i="51"/>
  <c r="G230" i="51"/>
  <c r="G194" i="51" s="1"/>
  <c r="N75" i="51"/>
  <c r="O53" i="51"/>
  <c r="C136" i="51"/>
  <c r="N52" i="51"/>
  <c r="N51" i="51" s="1"/>
  <c r="L195" i="51"/>
  <c r="O83" i="51"/>
  <c r="O75" i="51" s="1"/>
  <c r="O286" i="51" s="1"/>
  <c r="C84" i="51"/>
  <c r="M194" i="51"/>
  <c r="C175" i="51"/>
  <c r="C264" i="51"/>
  <c r="E194" i="51"/>
  <c r="I83" i="51"/>
  <c r="K52" i="51"/>
  <c r="C246" i="51"/>
  <c r="L130" i="51"/>
  <c r="O288" i="51"/>
  <c r="M75" i="51"/>
  <c r="M52" i="51" s="1"/>
  <c r="D50" i="51"/>
  <c r="C188" i="51"/>
  <c r="I288" i="51"/>
  <c r="C112" i="51"/>
  <c r="N194" i="51"/>
  <c r="L83" i="51"/>
  <c r="C58" i="51"/>
  <c r="C283" i="51"/>
  <c r="K286" i="51"/>
  <c r="I174" i="51"/>
  <c r="I173" i="51" s="1"/>
  <c r="J75" i="51"/>
  <c r="J52" i="51" s="1"/>
  <c r="G75" i="51"/>
  <c r="G52" i="51" s="1"/>
  <c r="F83" i="51"/>
  <c r="D286" i="51"/>
  <c r="M286" i="51"/>
  <c r="I76" i="51"/>
  <c r="C76" i="51" s="1"/>
  <c r="F270" i="51"/>
  <c r="C270" i="51" s="1"/>
  <c r="L231" i="51"/>
  <c r="L230" i="51" s="1"/>
  <c r="I230" i="51"/>
  <c r="C187" i="51"/>
  <c r="G52" i="52"/>
  <c r="G51" i="52" s="1"/>
  <c r="G286" i="52"/>
  <c r="E52" i="51"/>
  <c r="E286" i="51"/>
  <c r="C131" i="52"/>
  <c r="F130" i="52"/>
  <c r="I53" i="52"/>
  <c r="F67" i="51"/>
  <c r="C67" i="51" s="1"/>
  <c r="C69" i="51"/>
  <c r="C131" i="51"/>
  <c r="F130" i="51"/>
  <c r="J286" i="52"/>
  <c r="C264" i="52"/>
  <c r="L230" i="52"/>
  <c r="C144" i="52"/>
  <c r="F231" i="52"/>
  <c r="C233" i="52"/>
  <c r="L196" i="52"/>
  <c r="C67" i="52"/>
  <c r="C122" i="52"/>
  <c r="F289" i="52"/>
  <c r="F20" i="52"/>
  <c r="C21" i="52"/>
  <c r="C69" i="52"/>
  <c r="C31" i="52"/>
  <c r="L26" i="52"/>
  <c r="C175" i="52"/>
  <c r="F174" i="52"/>
  <c r="C233" i="51"/>
  <c r="I204" i="51"/>
  <c r="I195" i="51" s="1"/>
  <c r="N286" i="51"/>
  <c r="C216" i="51"/>
  <c r="F259" i="51"/>
  <c r="C259" i="51" s="1"/>
  <c r="C260" i="51"/>
  <c r="L194" i="51"/>
  <c r="C188" i="52"/>
  <c r="F187" i="52"/>
  <c r="C187" i="52" s="1"/>
  <c r="F196" i="51"/>
  <c r="C198" i="51"/>
  <c r="C238" i="51"/>
  <c r="L204" i="52"/>
  <c r="C238" i="52"/>
  <c r="C166" i="52"/>
  <c r="F165" i="52"/>
  <c r="C165" i="52" s="1"/>
  <c r="F251" i="52"/>
  <c r="C251" i="52" s="1"/>
  <c r="C252" i="52"/>
  <c r="C196" i="52"/>
  <c r="F270" i="52"/>
  <c r="H286" i="52"/>
  <c r="C205" i="52"/>
  <c r="F204" i="52"/>
  <c r="C55" i="52"/>
  <c r="F54" i="52"/>
  <c r="F231" i="51"/>
  <c r="C205" i="51"/>
  <c r="C166" i="51"/>
  <c r="F165" i="51"/>
  <c r="C165" i="51" s="1"/>
  <c r="C151" i="51"/>
  <c r="I130" i="51"/>
  <c r="L288" i="51"/>
  <c r="J286" i="51"/>
  <c r="C122" i="51"/>
  <c r="C45" i="51"/>
  <c r="C27" i="51"/>
  <c r="L26" i="51"/>
  <c r="C144" i="51"/>
  <c r="F251" i="51"/>
  <c r="C251" i="51" s="1"/>
  <c r="C252" i="51"/>
  <c r="C141" i="51"/>
  <c r="O20" i="51"/>
  <c r="C283" i="52"/>
  <c r="F259" i="52"/>
  <c r="C259" i="52" s="1"/>
  <c r="C260" i="52"/>
  <c r="C84" i="52"/>
  <c r="F83" i="52"/>
  <c r="C83" i="51"/>
  <c r="I231" i="52"/>
  <c r="I230" i="52" s="1"/>
  <c r="C45" i="52"/>
  <c r="O20" i="52"/>
  <c r="C290" i="51"/>
  <c r="C103" i="51"/>
  <c r="C216" i="52"/>
  <c r="K194" i="51"/>
  <c r="K51" i="51" s="1"/>
  <c r="F174" i="51"/>
  <c r="F289" i="51"/>
  <c r="C21" i="51"/>
  <c r="C95" i="51"/>
  <c r="F54" i="51"/>
  <c r="G286" i="51" l="1"/>
  <c r="F287" i="55"/>
  <c r="C287" i="55" s="1"/>
  <c r="C51" i="55"/>
  <c r="F50" i="55"/>
  <c r="C50" i="55" s="1"/>
  <c r="I194" i="52"/>
  <c r="L52" i="52"/>
  <c r="O286" i="52"/>
  <c r="N52" i="52"/>
  <c r="N51" i="52" s="1"/>
  <c r="O52" i="52"/>
  <c r="I52" i="52"/>
  <c r="I51" i="52" s="1"/>
  <c r="C130" i="52"/>
  <c r="H51" i="52"/>
  <c r="H287" i="52" s="1"/>
  <c r="E52" i="52"/>
  <c r="E51" i="52" s="1"/>
  <c r="E50" i="52" s="1"/>
  <c r="J51" i="52"/>
  <c r="I286" i="52"/>
  <c r="O194" i="52"/>
  <c r="O51" i="52" s="1"/>
  <c r="L195" i="52"/>
  <c r="L194" i="52" s="1"/>
  <c r="L51" i="52" s="1"/>
  <c r="K52" i="52"/>
  <c r="K51" i="52" s="1"/>
  <c r="K50" i="52" s="1"/>
  <c r="K286" i="52"/>
  <c r="D287" i="52"/>
  <c r="D50" i="52"/>
  <c r="I194" i="51"/>
  <c r="E51" i="51"/>
  <c r="H194" i="51"/>
  <c r="H51" i="51" s="1"/>
  <c r="H287" i="51" s="1"/>
  <c r="J51" i="51"/>
  <c r="J287" i="51" s="1"/>
  <c r="M51" i="51"/>
  <c r="L75" i="51"/>
  <c r="L52" i="51" s="1"/>
  <c r="L51" i="51" s="1"/>
  <c r="I75" i="51"/>
  <c r="I52" i="51" s="1"/>
  <c r="I51" i="51" s="1"/>
  <c r="I50" i="51" s="1"/>
  <c r="F269" i="51"/>
  <c r="C269" i="51" s="1"/>
  <c r="H50" i="51"/>
  <c r="J50" i="51"/>
  <c r="G51" i="51"/>
  <c r="G287" i="51" s="1"/>
  <c r="F24" i="51"/>
  <c r="D20" i="51"/>
  <c r="C204" i="51"/>
  <c r="O52" i="51"/>
  <c r="O51" i="51" s="1"/>
  <c r="O50" i="51" s="1"/>
  <c r="L286" i="51"/>
  <c r="G50" i="51"/>
  <c r="K287" i="52"/>
  <c r="C270" i="52"/>
  <c r="F269" i="52"/>
  <c r="F195" i="51"/>
  <c r="C196" i="51"/>
  <c r="C26" i="52"/>
  <c r="L20" i="52"/>
  <c r="C20" i="52" s="1"/>
  <c r="F288" i="51"/>
  <c r="C288" i="51" s="1"/>
  <c r="C289" i="51"/>
  <c r="C231" i="51"/>
  <c r="F230" i="51"/>
  <c r="C230" i="51" s="1"/>
  <c r="C204" i="52"/>
  <c r="F195" i="52"/>
  <c r="C130" i="51"/>
  <c r="K50" i="51"/>
  <c r="K287" i="51"/>
  <c r="N50" i="51"/>
  <c r="N287" i="51"/>
  <c r="C174" i="51"/>
  <c r="F173" i="51"/>
  <c r="C173" i="51" s="1"/>
  <c r="C83" i="52"/>
  <c r="F75" i="52"/>
  <c r="C75" i="52" s="1"/>
  <c r="O287" i="51"/>
  <c r="F53" i="52"/>
  <c r="C54" i="52"/>
  <c r="F75" i="51"/>
  <c r="C174" i="52"/>
  <c r="F173" i="52"/>
  <c r="C173" i="52" s="1"/>
  <c r="N50" i="52"/>
  <c r="N287" i="52"/>
  <c r="C289" i="52"/>
  <c r="F288" i="52"/>
  <c r="C288" i="52" s="1"/>
  <c r="C54" i="51"/>
  <c r="F53" i="51"/>
  <c r="M50" i="52"/>
  <c r="M287" i="52"/>
  <c r="C26" i="51"/>
  <c r="L20" i="51"/>
  <c r="F230" i="52"/>
  <c r="C230" i="52" s="1"/>
  <c r="C231" i="52"/>
  <c r="E287" i="51"/>
  <c r="E50" i="51"/>
  <c r="I286" i="51"/>
  <c r="G50" i="52"/>
  <c r="G287" i="52"/>
  <c r="I287" i="51" l="1"/>
  <c r="L286" i="52"/>
  <c r="H50" i="52"/>
  <c r="E287" i="52"/>
  <c r="J50" i="52"/>
  <c r="J287" i="52"/>
  <c r="L50" i="52"/>
  <c r="L287" i="52"/>
  <c r="L50" i="51"/>
  <c r="L287" i="51"/>
  <c r="M50" i="51"/>
  <c r="M287" i="51"/>
  <c r="C75" i="51"/>
  <c r="C24" i="51"/>
  <c r="F20" i="51"/>
  <c r="C20" i="51" s="1"/>
  <c r="F52" i="51"/>
  <c r="C53" i="51"/>
  <c r="F286" i="51"/>
  <c r="C286" i="51" s="1"/>
  <c r="O50" i="52"/>
  <c r="O287" i="52"/>
  <c r="C269" i="52"/>
  <c r="F286" i="52"/>
  <c r="C286" i="52" s="1"/>
  <c r="F194" i="52"/>
  <c r="C194" i="52" s="1"/>
  <c r="C195" i="52"/>
  <c r="F52" i="52"/>
  <c r="C53" i="52"/>
  <c r="I287" i="52"/>
  <c r="I50" i="52"/>
  <c r="C195" i="51"/>
  <c r="F194" i="51"/>
  <c r="C194" i="51" s="1"/>
  <c r="C52" i="52" l="1"/>
  <c r="F51" i="52"/>
  <c r="F51" i="51"/>
  <c r="C52" i="51"/>
  <c r="F287" i="51" l="1"/>
  <c r="C287" i="51" s="1"/>
  <c r="C51" i="51"/>
  <c r="F50" i="51"/>
  <c r="C50" i="51" s="1"/>
  <c r="F287" i="52"/>
  <c r="C287" i="52" s="1"/>
  <c r="C51" i="52"/>
  <c r="F50" i="52"/>
  <c r="C50" i="52" s="1"/>
  <c r="O298" i="50" l="1"/>
  <c r="L298" i="50"/>
  <c r="I298" i="50"/>
  <c r="F298" i="50"/>
  <c r="O297" i="50"/>
  <c r="L297" i="50"/>
  <c r="I297" i="50"/>
  <c r="F297" i="50"/>
  <c r="O296" i="50"/>
  <c r="L296" i="50"/>
  <c r="I296" i="50"/>
  <c r="F296" i="50"/>
  <c r="O295" i="50"/>
  <c r="L295" i="50"/>
  <c r="I295" i="50"/>
  <c r="F295" i="50"/>
  <c r="O294" i="50"/>
  <c r="L294" i="50"/>
  <c r="I294" i="50"/>
  <c r="F294" i="50"/>
  <c r="O293" i="50"/>
  <c r="L293" i="50"/>
  <c r="I293" i="50"/>
  <c r="F293" i="50"/>
  <c r="O292" i="50"/>
  <c r="L292" i="50"/>
  <c r="I292" i="50"/>
  <c r="F292" i="50"/>
  <c r="O291" i="50"/>
  <c r="L291" i="50"/>
  <c r="I291" i="50"/>
  <c r="I290" i="50" s="1"/>
  <c r="F291" i="50"/>
  <c r="N290" i="50"/>
  <c r="M290" i="50"/>
  <c r="K290" i="50"/>
  <c r="J290" i="50"/>
  <c r="H290" i="50"/>
  <c r="G290" i="50"/>
  <c r="E290" i="50"/>
  <c r="D290" i="50"/>
  <c r="O285" i="50"/>
  <c r="L285" i="50"/>
  <c r="I285" i="50"/>
  <c r="F285" i="50"/>
  <c r="O284" i="50"/>
  <c r="L284" i="50"/>
  <c r="L283" i="50" s="1"/>
  <c r="I284" i="50"/>
  <c r="F284" i="50"/>
  <c r="F283" i="50" s="1"/>
  <c r="O283" i="50"/>
  <c r="N283" i="50"/>
  <c r="M283" i="50"/>
  <c r="K283" i="50"/>
  <c r="J283" i="50"/>
  <c r="H283" i="50"/>
  <c r="G283" i="50"/>
  <c r="E283" i="50"/>
  <c r="D283" i="50"/>
  <c r="O282" i="50"/>
  <c r="L282" i="50"/>
  <c r="L281" i="50" s="1"/>
  <c r="I282" i="50"/>
  <c r="F282" i="50"/>
  <c r="O281" i="50"/>
  <c r="N281" i="50"/>
  <c r="M281" i="50"/>
  <c r="K281" i="50"/>
  <c r="J281" i="50"/>
  <c r="I281" i="50"/>
  <c r="H281" i="50"/>
  <c r="G281" i="50"/>
  <c r="E281" i="50"/>
  <c r="D281" i="50"/>
  <c r="O280" i="50"/>
  <c r="L280" i="50"/>
  <c r="I280" i="50"/>
  <c r="F280" i="50"/>
  <c r="O279" i="50"/>
  <c r="L279" i="50"/>
  <c r="I279" i="50"/>
  <c r="F279" i="50"/>
  <c r="O278" i="50"/>
  <c r="L278" i="50"/>
  <c r="I278" i="50"/>
  <c r="F278" i="50"/>
  <c r="O277" i="50"/>
  <c r="O276" i="50" s="1"/>
  <c r="L277" i="50"/>
  <c r="L276" i="50" s="1"/>
  <c r="I277" i="50"/>
  <c r="F277" i="50"/>
  <c r="F276" i="50" s="1"/>
  <c r="N276" i="50"/>
  <c r="M276" i="50"/>
  <c r="K276" i="50"/>
  <c r="J276" i="50"/>
  <c r="H276" i="50"/>
  <c r="G276" i="50"/>
  <c r="E276" i="50"/>
  <c r="E270" i="50" s="1"/>
  <c r="E269" i="50" s="1"/>
  <c r="D276" i="50"/>
  <c r="O275" i="50"/>
  <c r="L275" i="50"/>
  <c r="I275" i="50"/>
  <c r="F275" i="50"/>
  <c r="O274" i="50"/>
  <c r="L274" i="50"/>
  <c r="I274" i="50"/>
  <c r="F274" i="50"/>
  <c r="O273" i="50"/>
  <c r="O272" i="50" s="1"/>
  <c r="L273" i="50"/>
  <c r="I273" i="50"/>
  <c r="F273" i="50"/>
  <c r="N272" i="50"/>
  <c r="M272" i="50"/>
  <c r="M270" i="50" s="1"/>
  <c r="L272" i="50"/>
  <c r="K272" i="50"/>
  <c r="J272" i="50"/>
  <c r="H272" i="50"/>
  <c r="G272" i="50"/>
  <c r="G270" i="50" s="1"/>
  <c r="G269" i="50" s="1"/>
  <c r="F272" i="50"/>
  <c r="E272" i="50"/>
  <c r="D272" i="50"/>
  <c r="O271" i="50"/>
  <c r="L271" i="50"/>
  <c r="I271" i="50"/>
  <c r="F271" i="50"/>
  <c r="C271" i="50"/>
  <c r="K270" i="50"/>
  <c r="K269" i="50" s="1"/>
  <c r="O268" i="50"/>
  <c r="L268" i="50"/>
  <c r="I268" i="50"/>
  <c r="F268" i="50"/>
  <c r="O267" i="50"/>
  <c r="L267" i="50"/>
  <c r="I267" i="50"/>
  <c r="F267" i="50"/>
  <c r="O266" i="50"/>
  <c r="L266" i="50"/>
  <c r="I266" i="50"/>
  <c r="F266" i="50"/>
  <c r="O265" i="50"/>
  <c r="L265" i="50"/>
  <c r="I265" i="50"/>
  <c r="F265" i="50"/>
  <c r="N264" i="50"/>
  <c r="M264" i="50"/>
  <c r="K264" i="50"/>
  <c r="J264" i="50"/>
  <c r="H264" i="50"/>
  <c r="G264" i="50"/>
  <c r="E264" i="50"/>
  <c r="D264" i="50"/>
  <c r="O263" i="50"/>
  <c r="L263" i="50"/>
  <c r="I263" i="50"/>
  <c r="F263" i="50"/>
  <c r="O262" i="50"/>
  <c r="L262" i="50"/>
  <c r="I262" i="50"/>
  <c r="F262" i="50"/>
  <c r="O261" i="50"/>
  <c r="L261" i="50"/>
  <c r="I261" i="50"/>
  <c r="F261" i="50"/>
  <c r="N260" i="50"/>
  <c r="M260" i="50"/>
  <c r="K260" i="50"/>
  <c r="K259" i="50" s="1"/>
  <c r="J260" i="50"/>
  <c r="H260" i="50"/>
  <c r="G260" i="50"/>
  <c r="F260" i="50"/>
  <c r="E260" i="50"/>
  <c r="D260" i="50"/>
  <c r="D259" i="50" s="1"/>
  <c r="O258" i="50"/>
  <c r="L258" i="50"/>
  <c r="I258" i="50"/>
  <c r="F258" i="50"/>
  <c r="O257" i="50"/>
  <c r="L257" i="50"/>
  <c r="I257" i="50"/>
  <c r="F257" i="50"/>
  <c r="O256" i="50"/>
  <c r="L256" i="50"/>
  <c r="I256" i="50"/>
  <c r="F256" i="50"/>
  <c r="O255" i="50"/>
  <c r="L255" i="50"/>
  <c r="I255" i="50"/>
  <c r="F255" i="50"/>
  <c r="O254" i="50"/>
  <c r="L254" i="50"/>
  <c r="I254" i="50"/>
  <c r="F254" i="50"/>
  <c r="O253" i="50"/>
  <c r="O252" i="50" s="1"/>
  <c r="O251" i="50" s="1"/>
  <c r="L253" i="50"/>
  <c r="I253" i="50"/>
  <c r="F253" i="50"/>
  <c r="F252" i="50" s="1"/>
  <c r="N252" i="50"/>
  <c r="N251" i="50" s="1"/>
  <c r="M252" i="50"/>
  <c r="K252" i="50"/>
  <c r="J252" i="50"/>
  <c r="J251" i="50" s="1"/>
  <c r="H252" i="50"/>
  <c r="H251" i="50" s="1"/>
  <c r="G252" i="50"/>
  <c r="G251" i="50" s="1"/>
  <c r="E252" i="50"/>
  <c r="D252" i="50"/>
  <c r="D251" i="50" s="1"/>
  <c r="M251" i="50"/>
  <c r="K251" i="50"/>
  <c r="E251" i="50"/>
  <c r="O250" i="50"/>
  <c r="L250" i="50"/>
  <c r="I250" i="50"/>
  <c r="F250" i="50"/>
  <c r="O249" i="50"/>
  <c r="L249" i="50"/>
  <c r="I249" i="50"/>
  <c r="F249" i="50"/>
  <c r="O248" i="50"/>
  <c r="L248" i="50"/>
  <c r="I248" i="50"/>
  <c r="F248" i="50"/>
  <c r="O247" i="50"/>
  <c r="O246" i="50" s="1"/>
  <c r="L247" i="50"/>
  <c r="I247" i="50"/>
  <c r="I246" i="50" s="1"/>
  <c r="F247" i="50"/>
  <c r="N246" i="50"/>
  <c r="M246" i="50"/>
  <c r="K246" i="50"/>
  <c r="J246" i="50"/>
  <c r="H246" i="50"/>
  <c r="G246" i="50"/>
  <c r="E246" i="50"/>
  <c r="D246" i="50"/>
  <c r="O245" i="50"/>
  <c r="L245" i="50"/>
  <c r="I245" i="50"/>
  <c r="F245" i="50"/>
  <c r="O244" i="50"/>
  <c r="L244" i="50"/>
  <c r="I244" i="50"/>
  <c r="F244" i="50"/>
  <c r="O243" i="50"/>
  <c r="L243" i="50"/>
  <c r="I243" i="50"/>
  <c r="F243" i="50"/>
  <c r="O242" i="50"/>
  <c r="L242" i="50"/>
  <c r="I242" i="50"/>
  <c r="F242" i="50"/>
  <c r="O241" i="50"/>
  <c r="L241" i="50"/>
  <c r="I241" i="50"/>
  <c r="F241" i="50"/>
  <c r="O240" i="50"/>
  <c r="L240" i="50"/>
  <c r="I240" i="50"/>
  <c r="F240" i="50"/>
  <c r="O239" i="50"/>
  <c r="O238" i="50" s="1"/>
  <c r="L239" i="50"/>
  <c r="L238" i="50" s="1"/>
  <c r="I239" i="50"/>
  <c r="F239" i="50"/>
  <c r="N238" i="50"/>
  <c r="M238" i="50"/>
  <c r="K238" i="50"/>
  <c r="J238" i="50"/>
  <c r="H238" i="50"/>
  <c r="G238" i="50"/>
  <c r="E238" i="50"/>
  <c r="D238" i="50"/>
  <c r="O237" i="50"/>
  <c r="L237" i="50"/>
  <c r="I237" i="50"/>
  <c r="F237" i="50"/>
  <c r="O236" i="50"/>
  <c r="L236" i="50"/>
  <c r="L235" i="50" s="1"/>
  <c r="I236" i="50"/>
  <c r="F236" i="50"/>
  <c r="F235" i="50" s="1"/>
  <c r="O235" i="50"/>
  <c r="N235" i="50"/>
  <c r="M235" i="50"/>
  <c r="K235" i="50"/>
  <c r="J235" i="50"/>
  <c r="H235" i="50"/>
  <c r="G235" i="50"/>
  <c r="E235" i="50"/>
  <c r="D235" i="50"/>
  <c r="O234" i="50"/>
  <c r="L234" i="50"/>
  <c r="L233" i="50" s="1"/>
  <c r="I234" i="50"/>
  <c r="I233" i="50" s="1"/>
  <c r="F234" i="50"/>
  <c r="O233" i="50"/>
  <c r="N233" i="50"/>
  <c r="M233" i="50"/>
  <c r="K233" i="50"/>
  <c r="J233" i="50"/>
  <c r="H233" i="50"/>
  <c r="G233" i="50"/>
  <c r="E233" i="50"/>
  <c r="D233" i="50"/>
  <c r="O232" i="50"/>
  <c r="L232" i="50"/>
  <c r="I232" i="50"/>
  <c r="F232" i="50"/>
  <c r="N231" i="50"/>
  <c r="O229" i="50"/>
  <c r="L229" i="50"/>
  <c r="I229" i="50"/>
  <c r="F229" i="50"/>
  <c r="O228" i="50"/>
  <c r="L228" i="50"/>
  <c r="L227" i="50" s="1"/>
  <c r="I228" i="50"/>
  <c r="I227" i="50" s="1"/>
  <c r="F228" i="50"/>
  <c r="F227" i="50" s="1"/>
  <c r="O227" i="50"/>
  <c r="N227" i="50"/>
  <c r="M227" i="50"/>
  <c r="K227" i="50"/>
  <c r="J227" i="50"/>
  <c r="H227" i="50"/>
  <c r="G227" i="50"/>
  <c r="E227" i="50"/>
  <c r="D227" i="50"/>
  <c r="O226" i="50"/>
  <c r="L226" i="50"/>
  <c r="I226" i="50"/>
  <c r="F226" i="50"/>
  <c r="O225" i="50"/>
  <c r="L225" i="50"/>
  <c r="I225" i="50"/>
  <c r="F225" i="50"/>
  <c r="O224" i="50"/>
  <c r="L224" i="50"/>
  <c r="I224" i="50"/>
  <c r="F224" i="50"/>
  <c r="O223" i="50"/>
  <c r="L223" i="50"/>
  <c r="I223" i="50"/>
  <c r="F223" i="50"/>
  <c r="O222" i="50"/>
  <c r="L222" i="50"/>
  <c r="I222" i="50"/>
  <c r="F222" i="50"/>
  <c r="O221" i="50"/>
  <c r="L221" i="50"/>
  <c r="I221" i="50"/>
  <c r="F221" i="50"/>
  <c r="O220" i="50"/>
  <c r="L220" i="50"/>
  <c r="I220" i="50"/>
  <c r="F220" i="50"/>
  <c r="O219" i="50"/>
  <c r="L219" i="50"/>
  <c r="I219" i="50"/>
  <c r="F219" i="50"/>
  <c r="O218" i="50"/>
  <c r="L218" i="50"/>
  <c r="I218" i="50"/>
  <c r="F218" i="50"/>
  <c r="O217" i="50"/>
  <c r="L217" i="50"/>
  <c r="I217" i="50"/>
  <c r="F217" i="50"/>
  <c r="N216" i="50"/>
  <c r="M216" i="50"/>
  <c r="K216" i="50"/>
  <c r="J216" i="50"/>
  <c r="H216" i="50"/>
  <c r="G216" i="50"/>
  <c r="E216" i="50"/>
  <c r="D216" i="50"/>
  <c r="O215" i="50"/>
  <c r="L215" i="50"/>
  <c r="I215" i="50"/>
  <c r="F215" i="50"/>
  <c r="O214" i="50"/>
  <c r="L214" i="50"/>
  <c r="I214" i="50"/>
  <c r="F214" i="50"/>
  <c r="O213" i="50"/>
  <c r="L213" i="50"/>
  <c r="I213" i="50"/>
  <c r="F213" i="50"/>
  <c r="O212" i="50"/>
  <c r="L212" i="50"/>
  <c r="I212" i="50"/>
  <c r="F212" i="50"/>
  <c r="O211" i="50"/>
  <c r="L211" i="50"/>
  <c r="I211" i="50"/>
  <c r="F211" i="50"/>
  <c r="O210" i="50"/>
  <c r="L210" i="50"/>
  <c r="I210" i="50"/>
  <c r="F210" i="50"/>
  <c r="O209" i="50"/>
  <c r="L209" i="50"/>
  <c r="I209" i="50"/>
  <c r="F209" i="50"/>
  <c r="O208" i="50"/>
  <c r="L208" i="50"/>
  <c r="I208" i="50"/>
  <c r="F208" i="50"/>
  <c r="O207" i="50"/>
  <c r="L207" i="50"/>
  <c r="I207" i="50"/>
  <c r="F207" i="50"/>
  <c r="O206" i="50"/>
  <c r="L206" i="50"/>
  <c r="I206" i="50"/>
  <c r="F206" i="50"/>
  <c r="N205" i="50"/>
  <c r="M205" i="50"/>
  <c r="K205" i="50"/>
  <c r="J205" i="50"/>
  <c r="H205" i="50"/>
  <c r="G205" i="50"/>
  <c r="E205" i="50"/>
  <c r="D205" i="50"/>
  <c r="N204" i="50"/>
  <c r="O203" i="50"/>
  <c r="L203" i="50"/>
  <c r="I203" i="50"/>
  <c r="F203" i="50"/>
  <c r="O202" i="50"/>
  <c r="L202" i="50"/>
  <c r="I202" i="50"/>
  <c r="F202" i="50"/>
  <c r="O201" i="50"/>
  <c r="L201" i="50"/>
  <c r="I201" i="50"/>
  <c r="F201" i="50"/>
  <c r="O200" i="50"/>
  <c r="L200" i="50"/>
  <c r="I200" i="50"/>
  <c r="F200" i="50"/>
  <c r="O199" i="50"/>
  <c r="O198" i="50" s="1"/>
  <c r="L199" i="50"/>
  <c r="L198" i="50" s="1"/>
  <c r="I199" i="50"/>
  <c r="I198" i="50" s="1"/>
  <c r="F199" i="50"/>
  <c r="C199" i="50" s="1"/>
  <c r="N198" i="50"/>
  <c r="N196" i="50" s="1"/>
  <c r="M198" i="50"/>
  <c r="K198" i="50"/>
  <c r="K196" i="50" s="1"/>
  <c r="J198" i="50"/>
  <c r="H198" i="50"/>
  <c r="H196" i="50" s="1"/>
  <c r="G198" i="50"/>
  <c r="F198" i="50"/>
  <c r="E198" i="50"/>
  <c r="E196" i="50" s="1"/>
  <c r="D198" i="50"/>
  <c r="D196" i="50" s="1"/>
  <c r="O197" i="50"/>
  <c r="L197" i="50"/>
  <c r="I197" i="50"/>
  <c r="F197" i="50"/>
  <c r="F196" i="50" s="1"/>
  <c r="M196" i="50"/>
  <c r="J196" i="50"/>
  <c r="G196" i="50"/>
  <c r="O193" i="50"/>
  <c r="L193" i="50"/>
  <c r="I193" i="50"/>
  <c r="I192" i="50" s="1"/>
  <c r="I191" i="50" s="1"/>
  <c r="F193" i="50"/>
  <c r="O192" i="50"/>
  <c r="O191" i="50" s="1"/>
  <c r="N192" i="50"/>
  <c r="N191" i="50" s="1"/>
  <c r="M192" i="50"/>
  <c r="M191" i="50" s="1"/>
  <c r="L192" i="50"/>
  <c r="K192" i="50"/>
  <c r="J192" i="50"/>
  <c r="J191" i="50" s="1"/>
  <c r="H192" i="50"/>
  <c r="H191" i="50" s="1"/>
  <c r="G192" i="50"/>
  <c r="G191" i="50" s="1"/>
  <c r="G187" i="50" s="1"/>
  <c r="F192" i="50"/>
  <c r="E192" i="50"/>
  <c r="D192" i="50"/>
  <c r="D191" i="50" s="1"/>
  <c r="L191" i="50"/>
  <c r="K191" i="50"/>
  <c r="K187" i="50" s="1"/>
  <c r="E191" i="50"/>
  <c r="O190" i="50"/>
  <c r="L190" i="50"/>
  <c r="I190" i="50"/>
  <c r="F190" i="50"/>
  <c r="O189" i="50"/>
  <c r="L189" i="50"/>
  <c r="L188" i="50" s="1"/>
  <c r="L187" i="50" s="1"/>
  <c r="I189" i="50"/>
  <c r="I188" i="50" s="1"/>
  <c r="F189" i="50"/>
  <c r="O188" i="50"/>
  <c r="N188" i="50"/>
  <c r="N187" i="50" s="1"/>
  <c r="M188" i="50"/>
  <c r="K188" i="50"/>
  <c r="J188" i="50"/>
  <c r="J187" i="50" s="1"/>
  <c r="H188" i="50"/>
  <c r="G188" i="50"/>
  <c r="E188" i="50"/>
  <c r="D188" i="50"/>
  <c r="M187" i="50"/>
  <c r="E187" i="50"/>
  <c r="O186" i="50"/>
  <c r="L186" i="50"/>
  <c r="I186" i="50"/>
  <c r="F186" i="50"/>
  <c r="O185" i="50"/>
  <c r="L185" i="50"/>
  <c r="L184" i="50" s="1"/>
  <c r="I185" i="50"/>
  <c r="F185" i="50"/>
  <c r="F184" i="50" s="1"/>
  <c r="O184" i="50"/>
  <c r="N184" i="50"/>
  <c r="M184" i="50"/>
  <c r="K184" i="50"/>
  <c r="J184" i="50"/>
  <c r="H184" i="50"/>
  <c r="G184" i="50"/>
  <c r="E184" i="50"/>
  <c r="D184" i="50"/>
  <c r="O183" i="50"/>
  <c r="L183" i="50"/>
  <c r="I183" i="50"/>
  <c r="F183" i="50"/>
  <c r="O182" i="50"/>
  <c r="L182" i="50"/>
  <c r="I182" i="50"/>
  <c r="F182" i="50"/>
  <c r="O181" i="50"/>
  <c r="L181" i="50"/>
  <c r="I181" i="50"/>
  <c r="F181" i="50"/>
  <c r="O180" i="50"/>
  <c r="O179" i="50" s="1"/>
  <c r="L180" i="50"/>
  <c r="I180" i="50"/>
  <c r="I179" i="50" s="1"/>
  <c r="F180" i="50"/>
  <c r="N179" i="50"/>
  <c r="M179" i="50"/>
  <c r="L179" i="50"/>
  <c r="K179" i="50"/>
  <c r="J179" i="50"/>
  <c r="H179" i="50"/>
  <c r="G179" i="50"/>
  <c r="E179" i="50"/>
  <c r="D179" i="50"/>
  <c r="O178" i="50"/>
  <c r="L178" i="50"/>
  <c r="I178" i="50"/>
  <c r="F178" i="50"/>
  <c r="O177" i="50"/>
  <c r="L177" i="50"/>
  <c r="I177" i="50"/>
  <c r="F177" i="50"/>
  <c r="O176" i="50"/>
  <c r="O175" i="50" s="1"/>
  <c r="L176" i="50"/>
  <c r="I176" i="50"/>
  <c r="F176" i="50"/>
  <c r="F175" i="50" s="1"/>
  <c r="N175" i="50"/>
  <c r="M175" i="50"/>
  <c r="K175" i="50"/>
  <c r="J175" i="50"/>
  <c r="J174" i="50" s="1"/>
  <c r="H175" i="50"/>
  <c r="G175" i="50"/>
  <c r="G174" i="50" s="1"/>
  <c r="G173" i="50" s="1"/>
  <c r="E175" i="50"/>
  <c r="E174" i="50" s="1"/>
  <c r="E173" i="50" s="1"/>
  <c r="D175" i="50"/>
  <c r="M174" i="50"/>
  <c r="M173" i="50" s="1"/>
  <c r="O172" i="50"/>
  <c r="L172" i="50"/>
  <c r="I172" i="50"/>
  <c r="F172" i="50"/>
  <c r="O171" i="50"/>
  <c r="L171" i="50"/>
  <c r="I171" i="50"/>
  <c r="F171" i="50"/>
  <c r="O170" i="50"/>
  <c r="L170" i="50"/>
  <c r="I170" i="50"/>
  <c r="F170" i="50"/>
  <c r="O169" i="50"/>
  <c r="L169" i="50"/>
  <c r="I169" i="50"/>
  <c r="F169" i="50"/>
  <c r="O168" i="50"/>
  <c r="L168" i="50"/>
  <c r="I168" i="50"/>
  <c r="F168" i="50"/>
  <c r="O167" i="50"/>
  <c r="L167" i="50"/>
  <c r="I167" i="50"/>
  <c r="I166" i="50" s="1"/>
  <c r="I165" i="50" s="1"/>
  <c r="F167" i="50"/>
  <c r="N166" i="50"/>
  <c r="N165" i="50" s="1"/>
  <c r="M166" i="50"/>
  <c r="M165" i="50" s="1"/>
  <c r="K166" i="50"/>
  <c r="K165" i="50" s="1"/>
  <c r="J166" i="50"/>
  <c r="H166" i="50"/>
  <c r="H165" i="50" s="1"/>
  <c r="G166" i="50"/>
  <c r="G165" i="50" s="1"/>
  <c r="E166" i="50"/>
  <c r="E165" i="50" s="1"/>
  <c r="D166" i="50"/>
  <c r="D165" i="50" s="1"/>
  <c r="J165" i="50"/>
  <c r="O164" i="50"/>
  <c r="L164" i="50"/>
  <c r="I164" i="50"/>
  <c r="F164" i="50"/>
  <c r="O163" i="50"/>
  <c r="L163" i="50"/>
  <c r="I163" i="50"/>
  <c r="F163" i="50"/>
  <c r="O162" i="50"/>
  <c r="L162" i="50"/>
  <c r="I162" i="50"/>
  <c r="F162" i="50"/>
  <c r="O161" i="50"/>
  <c r="L161" i="50"/>
  <c r="L160" i="50" s="1"/>
  <c r="I161" i="50"/>
  <c r="F161" i="50"/>
  <c r="F160" i="50" s="1"/>
  <c r="O160" i="50"/>
  <c r="N160" i="50"/>
  <c r="M160" i="50"/>
  <c r="K160" i="50"/>
  <c r="J160" i="50"/>
  <c r="H160" i="50"/>
  <c r="G160" i="50"/>
  <c r="E160" i="50"/>
  <c r="D160" i="50"/>
  <c r="O159" i="50"/>
  <c r="L159" i="50"/>
  <c r="I159" i="50"/>
  <c r="F159" i="50"/>
  <c r="O158" i="50"/>
  <c r="L158" i="50"/>
  <c r="I158" i="50"/>
  <c r="F158" i="50"/>
  <c r="O157" i="50"/>
  <c r="L157" i="50"/>
  <c r="I157" i="50"/>
  <c r="F157" i="50"/>
  <c r="O156" i="50"/>
  <c r="L156" i="50"/>
  <c r="I156" i="50"/>
  <c r="F156" i="50"/>
  <c r="O155" i="50"/>
  <c r="L155" i="50"/>
  <c r="I155" i="50"/>
  <c r="F155" i="50"/>
  <c r="O154" i="50"/>
  <c r="L154" i="50"/>
  <c r="I154" i="50"/>
  <c r="F154" i="50"/>
  <c r="O153" i="50"/>
  <c r="L153" i="50"/>
  <c r="I153" i="50"/>
  <c r="F153" i="50"/>
  <c r="O152" i="50"/>
  <c r="O151" i="50" s="1"/>
  <c r="L152" i="50"/>
  <c r="C152" i="50" s="1"/>
  <c r="I152" i="50"/>
  <c r="I151" i="50" s="1"/>
  <c r="F152" i="50"/>
  <c r="N151" i="50"/>
  <c r="M151" i="50"/>
  <c r="K151" i="50"/>
  <c r="J151" i="50"/>
  <c r="H151" i="50"/>
  <c r="G151" i="50"/>
  <c r="E151" i="50"/>
  <c r="D151" i="50"/>
  <c r="O150" i="50"/>
  <c r="L150" i="50"/>
  <c r="I150" i="50"/>
  <c r="F150" i="50"/>
  <c r="O149" i="50"/>
  <c r="L149" i="50"/>
  <c r="I149" i="50"/>
  <c r="F149" i="50"/>
  <c r="O148" i="50"/>
  <c r="L148" i="50"/>
  <c r="I148" i="50"/>
  <c r="F148" i="50"/>
  <c r="O147" i="50"/>
  <c r="L147" i="50"/>
  <c r="I147" i="50"/>
  <c r="F147" i="50"/>
  <c r="O146" i="50"/>
  <c r="L146" i="50"/>
  <c r="I146" i="50"/>
  <c r="F146" i="50"/>
  <c r="O145" i="50"/>
  <c r="L145" i="50"/>
  <c r="L144" i="50" s="1"/>
  <c r="I145" i="50"/>
  <c r="F145" i="50"/>
  <c r="N144" i="50"/>
  <c r="M144" i="50"/>
  <c r="K144" i="50"/>
  <c r="J144" i="50"/>
  <c r="H144" i="50"/>
  <c r="G144" i="50"/>
  <c r="E144" i="50"/>
  <c r="D144" i="50"/>
  <c r="O143" i="50"/>
  <c r="L143" i="50"/>
  <c r="I143" i="50"/>
  <c r="F143" i="50"/>
  <c r="O142" i="50"/>
  <c r="O141" i="50" s="1"/>
  <c r="L142" i="50"/>
  <c r="L141" i="50" s="1"/>
  <c r="I142" i="50"/>
  <c r="F142" i="50"/>
  <c r="F141" i="50" s="1"/>
  <c r="N141" i="50"/>
  <c r="M141" i="50"/>
  <c r="K141" i="50"/>
  <c r="J141" i="50"/>
  <c r="H141" i="50"/>
  <c r="G141" i="50"/>
  <c r="E141" i="50"/>
  <c r="D141" i="50"/>
  <c r="O140" i="50"/>
  <c r="L140" i="50"/>
  <c r="I140" i="50"/>
  <c r="F140" i="50"/>
  <c r="O139" i="50"/>
  <c r="L139" i="50"/>
  <c r="I139" i="50"/>
  <c r="F139" i="50"/>
  <c r="O138" i="50"/>
  <c r="L138" i="50"/>
  <c r="I138" i="50"/>
  <c r="F138" i="50"/>
  <c r="O137" i="50"/>
  <c r="L137" i="50"/>
  <c r="L136" i="50" s="1"/>
  <c r="I137" i="50"/>
  <c r="F137" i="50"/>
  <c r="N136" i="50"/>
  <c r="M136" i="50"/>
  <c r="K136" i="50"/>
  <c r="J136" i="50"/>
  <c r="H136" i="50"/>
  <c r="G136" i="50"/>
  <c r="E136" i="50"/>
  <c r="D136" i="50"/>
  <c r="O135" i="50"/>
  <c r="L135" i="50"/>
  <c r="I135" i="50"/>
  <c r="F135" i="50"/>
  <c r="O134" i="50"/>
  <c r="L134" i="50"/>
  <c r="I134" i="50"/>
  <c r="F134" i="50"/>
  <c r="O133" i="50"/>
  <c r="L133" i="50"/>
  <c r="I133" i="50"/>
  <c r="F133" i="50"/>
  <c r="O132" i="50"/>
  <c r="L132" i="50"/>
  <c r="I132" i="50"/>
  <c r="F132" i="50"/>
  <c r="N131" i="50"/>
  <c r="M131" i="50"/>
  <c r="K131" i="50"/>
  <c r="K130" i="50" s="1"/>
  <c r="J131" i="50"/>
  <c r="H131" i="50"/>
  <c r="G131" i="50"/>
  <c r="E131" i="50"/>
  <c r="D131" i="50"/>
  <c r="O129" i="50"/>
  <c r="L129" i="50"/>
  <c r="L128" i="50" s="1"/>
  <c r="I129" i="50"/>
  <c r="I128" i="50" s="1"/>
  <c r="F129" i="50"/>
  <c r="O128" i="50"/>
  <c r="N128" i="50"/>
  <c r="M128" i="50"/>
  <c r="K128" i="50"/>
  <c r="J128" i="50"/>
  <c r="H128" i="50"/>
  <c r="G128" i="50"/>
  <c r="E128" i="50"/>
  <c r="D128" i="50"/>
  <c r="O127" i="50"/>
  <c r="L127" i="50"/>
  <c r="I127" i="50"/>
  <c r="F127" i="50"/>
  <c r="O126" i="50"/>
  <c r="L126" i="50"/>
  <c r="C126" i="50" s="1"/>
  <c r="I126" i="50"/>
  <c r="F126" i="50"/>
  <c r="O125" i="50"/>
  <c r="L125" i="50"/>
  <c r="I125" i="50"/>
  <c r="F125" i="50"/>
  <c r="C125" i="50" s="1"/>
  <c r="O124" i="50"/>
  <c r="L124" i="50"/>
  <c r="I124" i="50"/>
  <c r="F124" i="50"/>
  <c r="O123" i="50"/>
  <c r="L123" i="50"/>
  <c r="I123" i="50"/>
  <c r="F123" i="50"/>
  <c r="N122" i="50"/>
  <c r="M122" i="50"/>
  <c r="K122" i="50"/>
  <c r="J122" i="50"/>
  <c r="H122" i="50"/>
  <c r="G122" i="50"/>
  <c r="E122" i="50"/>
  <c r="D122" i="50"/>
  <c r="O121" i="50"/>
  <c r="L121" i="50"/>
  <c r="I121" i="50"/>
  <c r="F121" i="50"/>
  <c r="C121" i="50" s="1"/>
  <c r="O120" i="50"/>
  <c r="L120" i="50"/>
  <c r="I120" i="50"/>
  <c r="F120" i="50"/>
  <c r="O119" i="50"/>
  <c r="L119" i="50"/>
  <c r="I119" i="50"/>
  <c r="F119" i="50"/>
  <c r="O118" i="50"/>
  <c r="L118" i="50"/>
  <c r="I118" i="50"/>
  <c r="F118" i="50"/>
  <c r="O117" i="50"/>
  <c r="L117" i="50"/>
  <c r="L116" i="50" s="1"/>
  <c r="I117" i="50"/>
  <c r="F117" i="50"/>
  <c r="N116" i="50"/>
  <c r="M116" i="50"/>
  <c r="K116" i="50"/>
  <c r="J116" i="50"/>
  <c r="H116" i="50"/>
  <c r="G116" i="50"/>
  <c r="E116" i="50"/>
  <c r="D116" i="50"/>
  <c r="O115" i="50"/>
  <c r="L115" i="50"/>
  <c r="I115" i="50"/>
  <c r="F115" i="50"/>
  <c r="O114" i="50"/>
  <c r="L114" i="50"/>
  <c r="I114" i="50"/>
  <c r="F114" i="50"/>
  <c r="O113" i="50"/>
  <c r="L113" i="50"/>
  <c r="L112" i="50" s="1"/>
  <c r="I113" i="50"/>
  <c r="F113" i="50"/>
  <c r="N112" i="50"/>
  <c r="M112" i="50"/>
  <c r="K112" i="50"/>
  <c r="J112" i="50"/>
  <c r="H112" i="50"/>
  <c r="G112" i="50"/>
  <c r="E112" i="50"/>
  <c r="D112" i="50"/>
  <c r="O111" i="50"/>
  <c r="L111" i="50"/>
  <c r="I111" i="50"/>
  <c r="F111" i="50"/>
  <c r="O110" i="50"/>
  <c r="L110" i="50"/>
  <c r="I110" i="50"/>
  <c r="F110" i="50"/>
  <c r="O109" i="50"/>
  <c r="L109" i="50"/>
  <c r="I109" i="50"/>
  <c r="F109" i="50"/>
  <c r="O108" i="50"/>
  <c r="L108" i="50"/>
  <c r="I108" i="50"/>
  <c r="F108" i="50"/>
  <c r="C108" i="50" s="1"/>
  <c r="O107" i="50"/>
  <c r="L107" i="50"/>
  <c r="I107" i="50"/>
  <c r="F107" i="50"/>
  <c r="O106" i="50"/>
  <c r="L106" i="50"/>
  <c r="I106" i="50"/>
  <c r="F106" i="50"/>
  <c r="O105" i="50"/>
  <c r="L105" i="50"/>
  <c r="I105" i="50"/>
  <c r="F105" i="50"/>
  <c r="O104" i="50"/>
  <c r="L104" i="50"/>
  <c r="L103" i="50" s="1"/>
  <c r="I104" i="50"/>
  <c r="F104" i="50"/>
  <c r="N103" i="50"/>
  <c r="M103" i="50"/>
  <c r="K103" i="50"/>
  <c r="J103" i="50"/>
  <c r="H103" i="50"/>
  <c r="G103" i="50"/>
  <c r="E103" i="50"/>
  <c r="D103" i="50"/>
  <c r="O102" i="50"/>
  <c r="L102" i="50"/>
  <c r="I102" i="50"/>
  <c r="F102" i="50"/>
  <c r="C102" i="50" s="1"/>
  <c r="O101" i="50"/>
  <c r="L101" i="50"/>
  <c r="I101" i="50"/>
  <c r="F101" i="50"/>
  <c r="O100" i="50"/>
  <c r="L100" i="50"/>
  <c r="I100" i="50"/>
  <c r="F100" i="50"/>
  <c r="O99" i="50"/>
  <c r="L99" i="50"/>
  <c r="I99" i="50"/>
  <c r="F99" i="50"/>
  <c r="O98" i="50"/>
  <c r="L98" i="50"/>
  <c r="I98" i="50"/>
  <c r="F98" i="50"/>
  <c r="O97" i="50"/>
  <c r="L97" i="50"/>
  <c r="I97" i="50"/>
  <c r="F97" i="50"/>
  <c r="O96" i="50"/>
  <c r="L96" i="50"/>
  <c r="I96" i="50"/>
  <c r="F96" i="50"/>
  <c r="N95" i="50"/>
  <c r="M95" i="50"/>
  <c r="K95" i="50"/>
  <c r="J95" i="50"/>
  <c r="H95" i="50"/>
  <c r="G95" i="50"/>
  <c r="E95" i="50"/>
  <c r="D95" i="50"/>
  <c r="O94" i="50"/>
  <c r="L94" i="50"/>
  <c r="I94" i="50"/>
  <c r="F94" i="50"/>
  <c r="O93" i="50"/>
  <c r="L93" i="50"/>
  <c r="I93" i="50"/>
  <c r="F93" i="50"/>
  <c r="O92" i="50"/>
  <c r="L92" i="50"/>
  <c r="I92" i="50"/>
  <c r="F92" i="50"/>
  <c r="O91" i="50"/>
  <c r="L91" i="50"/>
  <c r="I91" i="50"/>
  <c r="F91" i="50"/>
  <c r="O90" i="50"/>
  <c r="O89" i="50" s="1"/>
  <c r="L90" i="50"/>
  <c r="I90" i="50"/>
  <c r="F90" i="50"/>
  <c r="F89" i="50" s="1"/>
  <c r="N89" i="50"/>
  <c r="M89" i="50"/>
  <c r="K89" i="50"/>
  <c r="J89" i="50"/>
  <c r="H89" i="50"/>
  <c r="G89" i="50"/>
  <c r="E89" i="50"/>
  <c r="D89" i="50"/>
  <c r="O88" i="50"/>
  <c r="L88" i="50"/>
  <c r="I88" i="50"/>
  <c r="F88" i="50"/>
  <c r="C88" i="50" s="1"/>
  <c r="O87" i="50"/>
  <c r="L87" i="50"/>
  <c r="I87" i="50"/>
  <c r="F87" i="50"/>
  <c r="O86" i="50"/>
  <c r="L86" i="50"/>
  <c r="I86" i="50"/>
  <c r="F86" i="50"/>
  <c r="O85" i="50"/>
  <c r="L85" i="50"/>
  <c r="L84" i="50" s="1"/>
  <c r="I85" i="50"/>
  <c r="F85" i="50"/>
  <c r="F84" i="50" s="1"/>
  <c r="N84" i="50"/>
  <c r="M84" i="50"/>
  <c r="K84" i="50"/>
  <c r="J84" i="50"/>
  <c r="H84" i="50"/>
  <c r="G84" i="50"/>
  <c r="E84" i="50"/>
  <c r="D84" i="50"/>
  <c r="O82" i="50"/>
  <c r="L82" i="50"/>
  <c r="I82" i="50"/>
  <c r="F82" i="50"/>
  <c r="O81" i="50"/>
  <c r="O80" i="50" s="1"/>
  <c r="L81" i="50"/>
  <c r="L80" i="50" s="1"/>
  <c r="I81" i="50"/>
  <c r="F81" i="50"/>
  <c r="N80" i="50"/>
  <c r="M80" i="50"/>
  <c r="K80" i="50"/>
  <c r="J80" i="50"/>
  <c r="I80" i="50"/>
  <c r="H80" i="50"/>
  <c r="G80" i="50"/>
  <c r="E80" i="50"/>
  <c r="D80" i="50"/>
  <c r="O79" i="50"/>
  <c r="L79" i="50"/>
  <c r="I79" i="50"/>
  <c r="F79" i="50"/>
  <c r="O78" i="50"/>
  <c r="O77" i="50" s="1"/>
  <c r="L78" i="50"/>
  <c r="I78" i="50"/>
  <c r="F78" i="50"/>
  <c r="N77" i="50"/>
  <c r="N76" i="50" s="1"/>
  <c r="M77" i="50"/>
  <c r="K77" i="50"/>
  <c r="J77" i="50"/>
  <c r="H77" i="50"/>
  <c r="H76" i="50" s="1"/>
  <c r="G77" i="50"/>
  <c r="G76" i="50" s="1"/>
  <c r="F77" i="50"/>
  <c r="E77" i="50"/>
  <c r="D77" i="50"/>
  <c r="D76" i="50" s="1"/>
  <c r="M76" i="50"/>
  <c r="K76" i="50"/>
  <c r="O74" i="50"/>
  <c r="L74" i="50"/>
  <c r="I74" i="50"/>
  <c r="F74" i="50"/>
  <c r="O73" i="50"/>
  <c r="L73" i="50"/>
  <c r="I73" i="50"/>
  <c r="F73" i="50"/>
  <c r="O72" i="50"/>
  <c r="L72" i="50"/>
  <c r="I72" i="50"/>
  <c r="F72" i="50"/>
  <c r="O71" i="50"/>
  <c r="L71" i="50"/>
  <c r="I71" i="50"/>
  <c r="F71" i="50"/>
  <c r="O70" i="50"/>
  <c r="L70" i="50"/>
  <c r="I70" i="50"/>
  <c r="I69" i="50" s="1"/>
  <c r="F70" i="50"/>
  <c r="N69" i="50"/>
  <c r="M69" i="50"/>
  <c r="M67" i="50" s="1"/>
  <c r="K69" i="50"/>
  <c r="K67" i="50" s="1"/>
  <c r="J69" i="50"/>
  <c r="H69" i="50"/>
  <c r="H67" i="50" s="1"/>
  <c r="G69" i="50"/>
  <c r="E69" i="50"/>
  <c r="E67" i="50" s="1"/>
  <c r="D69" i="50"/>
  <c r="D67" i="50" s="1"/>
  <c r="O68" i="50"/>
  <c r="L68" i="50"/>
  <c r="I68" i="50"/>
  <c r="F68" i="50"/>
  <c r="N67" i="50"/>
  <c r="J67" i="50"/>
  <c r="G67" i="50"/>
  <c r="O66" i="50"/>
  <c r="L66" i="50"/>
  <c r="I66" i="50"/>
  <c r="F66" i="50"/>
  <c r="O65" i="50"/>
  <c r="L65" i="50"/>
  <c r="I65" i="50"/>
  <c r="F65" i="50"/>
  <c r="O64" i="50"/>
  <c r="L64" i="50"/>
  <c r="I64" i="50"/>
  <c r="F64" i="50"/>
  <c r="O63" i="50"/>
  <c r="L63" i="50"/>
  <c r="I63" i="50"/>
  <c r="F63" i="50"/>
  <c r="O62" i="50"/>
  <c r="L62" i="50"/>
  <c r="I62" i="50"/>
  <c r="F62" i="50"/>
  <c r="O61" i="50"/>
  <c r="L61" i="50"/>
  <c r="I61" i="50"/>
  <c r="F61" i="50"/>
  <c r="O60" i="50"/>
  <c r="L60" i="50"/>
  <c r="I60" i="50"/>
  <c r="F60" i="50"/>
  <c r="O59" i="50"/>
  <c r="L59" i="50"/>
  <c r="I59" i="50"/>
  <c r="F59" i="50"/>
  <c r="O58" i="50"/>
  <c r="N58" i="50"/>
  <c r="M58" i="50"/>
  <c r="K58" i="50"/>
  <c r="J58" i="50"/>
  <c r="H58" i="50"/>
  <c r="G58" i="50"/>
  <c r="E58" i="50"/>
  <c r="D58" i="50"/>
  <c r="O57" i="50"/>
  <c r="L57" i="50"/>
  <c r="I57" i="50"/>
  <c r="F57" i="50"/>
  <c r="O56" i="50"/>
  <c r="O55" i="50" s="1"/>
  <c r="L56" i="50"/>
  <c r="L55" i="50" s="1"/>
  <c r="I56" i="50"/>
  <c r="F56" i="50"/>
  <c r="N55" i="50"/>
  <c r="N54" i="50" s="1"/>
  <c r="M55" i="50"/>
  <c r="K55" i="50"/>
  <c r="J55" i="50"/>
  <c r="H55" i="50"/>
  <c r="H54" i="50" s="1"/>
  <c r="G55" i="50"/>
  <c r="F55" i="50"/>
  <c r="E55" i="50"/>
  <c r="D55" i="50"/>
  <c r="M54" i="50"/>
  <c r="M53" i="50" s="1"/>
  <c r="K54" i="50"/>
  <c r="K53" i="50" s="1"/>
  <c r="O47" i="50"/>
  <c r="C47" i="50" s="1"/>
  <c r="O46" i="50"/>
  <c r="N45" i="50"/>
  <c r="M45" i="50"/>
  <c r="L44" i="50"/>
  <c r="I44" i="50"/>
  <c r="F44" i="50"/>
  <c r="L43" i="50"/>
  <c r="K43" i="50"/>
  <c r="J43" i="50"/>
  <c r="I43" i="50"/>
  <c r="H43" i="50"/>
  <c r="G43" i="50"/>
  <c r="F43" i="50"/>
  <c r="E43" i="50"/>
  <c r="D43" i="50"/>
  <c r="F42" i="50"/>
  <c r="F41" i="50" s="1"/>
  <c r="E41" i="50"/>
  <c r="D41" i="50"/>
  <c r="C41" i="50"/>
  <c r="L40" i="50"/>
  <c r="C40" i="50"/>
  <c r="L39" i="50"/>
  <c r="C39" i="50" s="1"/>
  <c r="L38" i="50"/>
  <c r="C38" i="50" s="1"/>
  <c r="L37" i="50"/>
  <c r="K36" i="50"/>
  <c r="J36" i="50"/>
  <c r="L35" i="50"/>
  <c r="C35" i="50" s="1"/>
  <c r="L34" i="50"/>
  <c r="K33" i="50"/>
  <c r="J33" i="50"/>
  <c r="L32" i="50"/>
  <c r="C32" i="50" s="1"/>
  <c r="K31" i="50"/>
  <c r="J31" i="50"/>
  <c r="L30" i="50"/>
  <c r="C30" i="50" s="1"/>
  <c r="L29" i="50"/>
  <c r="C29" i="50" s="1"/>
  <c r="L28" i="50"/>
  <c r="C28" i="50" s="1"/>
  <c r="K27" i="50"/>
  <c r="J27" i="50"/>
  <c r="F25" i="50"/>
  <c r="C25" i="50" s="1"/>
  <c r="I24" i="50"/>
  <c r="O23" i="50"/>
  <c r="L23" i="50"/>
  <c r="I23" i="50"/>
  <c r="F23" i="50"/>
  <c r="O22" i="50"/>
  <c r="O21" i="50" s="1"/>
  <c r="L22" i="50"/>
  <c r="I22" i="50"/>
  <c r="I21" i="50" s="1"/>
  <c r="F22" i="50"/>
  <c r="C22" i="50"/>
  <c r="N21" i="50"/>
  <c r="M21" i="50"/>
  <c r="K21" i="50"/>
  <c r="K289" i="50" s="1"/>
  <c r="J21" i="50"/>
  <c r="J289" i="50" s="1"/>
  <c r="J288" i="50" s="1"/>
  <c r="H21" i="50"/>
  <c r="G21" i="50"/>
  <c r="F21" i="50"/>
  <c r="F289" i="50" s="1"/>
  <c r="E21" i="50"/>
  <c r="D21" i="50"/>
  <c r="M20" i="50"/>
  <c r="O298" i="49"/>
  <c r="L298" i="49"/>
  <c r="I298" i="49"/>
  <c r="F298" i="49"/>
  <c r="O297" i="49"/>
  <c r="L297" i="49"/>
  <c r="I297" i="49"/>
  <c r="F297" i="49"/>
  <c r="O296" i="49"/>
  <c r="L296" i="49"/>
  <c r="I296" i="49"/>
  <c r="F296" i="49"/>
  <c r="O295" i="49"/>
  <c r="L295" i="49"/>
  <c r="I295" i="49"/>
  <c r="F295" i="49"/>
  <c r="O294" i="49"/>
  <c r="L294" i="49"/>
  <c r="I294" i="49"/>
  <c r="F294" i="49"/>
  <c r="O293" i="49"/>
  <c r="L293" i="49"/>
  <c r="I293" i="49"/>
  <c r="F293" i="49"/>
  <c r="O292" i="49"/>
  <c r="L292" i="49"/>
  <c r="I292" i="49"/>
  <c r="F292" i="49"/>
  <c r="O291" i="49"/>
  <c r="O290" i="49" s="1"/>
  <c r="L291" i="49"/>
  <c r="I291" i="49"/>
  <c r="F291" i="49"/>
  <c r="N290" i="49"/>
  <c r="M290" i="49"/>
  <c r="K290" i="49"/>
  <c r="J290" i="49"/>
  <c r="H290" i="49"/>
  <c r="G290" i="49"/>
  <c r="F290" i="49"/>
  <c r="E290" i="49"/>
  <c r="D290" i="49"/>
  <c r="O285" i="49"/>
  <c r="L285" i="49"/>
  <c r="I285" i="49"/>
  <c r="F285" i="49"/>
  <c r="O284" i="49"/>
  <c r="L284" i="49"/>
  <c r="L283" i="49" s="1"/>
  <c r="I284" i="49"/>
  <c r="F284" i="49"/>
  <c r="N283" i="49"/>
  <c r="M283" i="49"/>
  <c r="K283" i="49"/>
  <c r="J283" i="49"/>
  <c r="H283" i="49"/>
  <c r="G283" i="49"/>
  <c r="E283" i="49"/>
  <c r="D283" i="49"/>
  <c r="O282" i="49"/>
  <c r="L282" i="49"/>
  <c r="L281" i="49" s="1"/>
  <c r="I282" i="49"/>
  <c r="F282" i="49"/>
  <c r="O281" i="49"/>
  <c r="N281" i="49"/>
  <c r="M281" i="49"/>
  <c r="K281" i="49"/>
  <c r="J281" i="49"/>
  <c r="I281" i="49"/>
  <c r="H281" i="49"/>
  <c r="G281" i="49"/>
  <c r="E281" i="49"/>
  <c r="D281" i="49"/>
  <c r="O280" i="49"/>
  <c r="L280" i="49"/>
  <c r="I280" i="49"/>
  <c r="F280" i="49"/>
  <c r="O279" i="49"/>
  <c r="L279" i="49"/>
  <c r="I279" i="49"/>
  <c r="F279" i="49"/>
  <c r="O278" i="49"/>
  <c r="L278" i="49"/>
  <c r="I278" i="49"/>
  <c r="F278" i="49"/>
  <c r="O277" i="49"/>
  <c r="L277" i="49"/>
  <c r="L276" i="49" s="1"/>
  <c r="I277" i="49"/>
  <c r="F277" i="49"/>
  <c r="N276" i="49"/>
  <c r="M276" i="49"/>
  <c r="K276" i="49"/>
  <c r="J276" i="49"/>
  <c r="H276" i="49"/>
  <c r="G276" i="49"/>
  <c r="E276" i="49"/>
  <c r="D276" i="49"/>
  <c r="O275" i="49"/>
  <c r="L275" i="49"/>
  <c r="I275" i="49"/>
  <c r="C275" i="49" s="1"/>
  <c r="F275" i="49"/>
  <c r="O274" i="49"/>
  <c r="L274" i="49"/>
  <c r="I274" i="49"/>
  <c r="F274" i="49"/>
  <c r="O273" i="49"/>
  <c r="O272" i="49" s="1"/>
  <c r="L273" i="49"/>
  <c r="L272" i="49" s="1"/>
  <c r="I273" i="49"/>
  <c r="F273" i="49"/>
  <c r="N272" i="49"/>
  <c r="M272" i="49"/>
  <c r="K272" i="49"/>
  <c r="J272" i="49"/>
  <c r="H272" i="49"/>
  <c r="G272" i="49"/>
  <c r="E272" i="49"/>
  <c r="D272" i="49"/>
  <c r="O271" i="49"/>
  <c r="L271" i="49"/>
  <c r="I271" i="49"/>
  <c r="F271" i="49"/>
  <c r="N270" i="49"/>
  <c r="N269" i="49" s="1"/>
  <c r="J270" i="49"/>
  <c r="G270" i="49"/>
  <c r="O268" i="49"/>
  <c r="L268" i="49"/>
  <c r="I268" i="49"/>
  <c r="F268" i="49"/>
  <c r="O267" i="49"/>
  <c r="L267" i="49"/>
  <c r="I267" i="49"/>
  <c r="F267" i="49"/>
  <c r="C267" i="49" s="1"/>
  <c r="O266" i="49"/>
  <c r="L266" i="49"/>
  <c r="I266" i="49"/>
  <c r="F266" i="49"/>
  <c r="O265" i="49"/>
  <c r="L265" i="49"/>
  <c r="L264" i="49" s="1"/>
  <c r="I265" i="49"/>
  <c r="F265" i="49"/>
  <c r="N264" i="49"/>
  <c r="M264" i="49"/>
  <c r="K264" i="49"/>
  <c r="J264" i="49"/>
  <c r="H264" i="49"/>
  <c r="G264" i="49"/>
  <c r="E264" i="49"/>
  <c r="D264" i="49"/>
  <c r="O263" i="49"/>
  <c r="L263" i="49"/>
  <c r="I263" i="49"/>
  <c r="C263" i="49" s="1"/>
  <c r="F263" i="49"/>
  <c r="O262" i="49"/>
  <c r="L262" i="49"/>
  <c r="I262" i="49"/>
  <c r="F262" i="49"/>
  <c r="O261" i="49"/>
  <c r="L261" i="49"/>
  <c r="L260" i="49" s="1"/>
  <c r="I261" i="49"/>
  <c r="F261" i="49"/>
  <c r="N260" i="49"/>
  <c r="N259" i="49" s="1"/>
  <c r="M260" i="49"/>
  <c r="M259" i="49" s="1"/>
  <c r="K260" i="49"/>
  <c r="J260" i="49"/>
  <c r="J259" i="49" s="1"/>
  <c r="H260" i="49"/>
  <c r="G260" i="49"/>
  <c r="G259" i="49" s="1"/>
  <c r="E260" i="49"/>
  <c r="D260" i="49"/>
  <c r="O258" i="49"/>
  <c r="L258" i="49"/>
  <c r="I258" i="49"/>
  <c r="F258" i="49"/>
  <c r="O257" i="49"/>
  <c r="L257" i="49"/>
  <c r="C257" i="49" s="1"/>
  <c r="I257" i="49"/>
  <c r="F257" i="49"/>
  <c r="O256" i="49"/>
  <c r="L256" i="49"/>
  <c r="I256" i="49"/>
  <c r="F256" i="49"/>
  <c r="O255" i="49"/>
  <c r="L255" i="49"/>
  <c r="I255" i="49"/>
  <c r="F255" i="49"/>
  <c r="O254" i="49"/>
  <c r="L254" i="49"/>
  <c r="I254" i="49"/>
  <c r="F254" i="49"/>
  <c r="O253" i="49"/>
  <c r="L253" i="49"/>
  <c r="I253" i="49"/>
  <c r="F253" i="49"/>
  <c r="N252" i="49"/>
  <c r="N251" i="49" s="1"/>
  <c r="M252" i="49"/>
  <c r="L252" i="49"/>
  <c r="K252" i="49"/>
  <c r="J252" i="49"/>
  <c r="J251" i="49" s="1"/>
  <c r="H252" i="49"/>
  <c r="H251" i="49" s="1"/>
  <c r="G252" i="49"/>
  <c r="G251" i="49" s="1"/>
  <c r="E252" i="49"/>
  <c r="D252" i="49"/>
  <c r="D251" i="49" s="1"/>
  <c r="M251" i="49"/>
  <c r="K251" i="49"/>
  <c r="E251" i="49"/>
  <c r="O250" i="49"/>
  <c r="L250" i="49"/>
  <c r="I250" i="49"/>
  <c r="F250" i="49"/>
  <c r="O249" i="49"/>
  <c r="L249" i="49"/>
  <c r="I249" i="49"/>
  <c r="F249" i="49"/>
  <c r="O248" i="49"/>
  <c r="L248" i="49"/>
  <c r="I248" i="49"/>
  <c r="F248" i="49"/>
  <c r="O247" i="49"/>
  <c r="L247" i="49"/>
  <c r="I247" i="49"/>
  <c r="F247" i="49"/>
  <c r="C247" i="49"/>
  <c r="N246" i="49"/>
  <c r="M246" i="49"/>
  <c r="K246" i="49"/>
  <c r="J246" i="49"/>
  <c r="H246" i="49"/>
  <c r="G246" i="49"/>
  <c r="E246" i="49"/>
  <c r="D246" i="49"/>
  <c r="O245" i="49"/>
  <c r="L245" i="49"/>
  <c r="I245" i="49"/>
  <c r="F245" i="49"/>
  <c r="O244" i="49"/>
  <c r="L244" i="49"/>
  <c r="I244" i="49"/>
  <c r="F244" i="49"/>
  <c r="O243" i="49"/>
  <c r="L243" i="49"/>
  <c r="I243" i="49"/>
  <c r="F243" i="49"/>
  <c r="O242" i="49"/>
  <c r="L242" i="49"/>
  <c r="I242" i="49"/>
  <c r="F242" i="49"/>
  <c r="O241" i="49"/>
  <c r="L241" i="49"/>
  <c r="I241" i="49"/>
  <c r="F241" i="49"/>
  <c r="O240" i="49"/>
  <c r="L240" i="49"/>
  <c r="I240" i="49"/>
  <c r="F240" i="49"/>
  <c r="O239" i="49"/>
  <c r="L239" i="49"/>
  <c r="I239" i="49"/>
  <c r="F239" i="49"/>
  <c r="N238" i="49"/>
  <c r="M238" i="49"/>
  <c r="K238" i="49"/>
  <c r="J238" i="49"/>
  <c r="H238" i="49"/>
  <c r="G238" i="49"/>
  <c r="E238" i="49"/>
  <c r="D238" i="49"/>
  <c r="O237" i="49"/>
  <c r="L237" i="49"/>
  <c r="I237" i="49"/>
  <c r="F237" i="49"/>
  <c r="O236" i="49"/>
  <c r="L236" i="49"/>
  <c r="L235" i="49" s="1"/>
  <c r="I236" i="49"/>
  <c r="I235" i="49" s="1"/>
  <c r="F236" i="49"/>
  <c r="O235" i="49"/>
  <c r="N235" i="49"/>
  <c r="M235" i="49"/>
  <c r="K235" i="49"/>
  <c r="J235" i="49"/>
  <c r="H235" i="49"/>
  <c r="G235" i="49"/>
  <c r="F235" i="49"/>
  <c r="E235" i="49"/>
  <c r="D235" i="49"/>
  <c r="O234" i="49"/>
  <c r="O233" i="49" s="1"/>
  <c r="L234" i="49"/>
  <c r="L233" i="49" s="1"/>
  <c r="I234" i="49"/>
  <c r="I233" i="49" s="1"/>
  <c r="F234" i="49"/>
  <c r="N233" i="49"/>
  <c r="M233" i="49"/>
  <c r="M231" i="49" s="1"/>
  <c r="K233" i="49"/>
  <c r="J233" i="49"/>
  <c r="H233" i="49"/>
  <c r="H231" i="49" s="1"/>
  <c r="G233" i="49"/>
  <c r="E233" i="49"/>
  <c r="D233" i="49"/>
  <c r="O232" i="49"/>
  <c r="L232" i="49"/>
  <c r="I232" i="49"/>
  <c r="F232" i="49"/>
  <c r="G231" i="49"/>
  <c r="O229" i="49"/>
  <c r="L229" i="49"/>
  <c r="I229" i="49"/>
  <c r="F229" i="49"/>
  <c r="C229" i="49" s="1"/>
  <c r="O228" i="49"/>
  <c r="L228" i="49"/>
  <c r="L227" i="49" s="1"/>
  <c r="I228" i="49"/>
  <c r="I227" i="49" s="1"/>
  <c r="F228" i="49"/>
  <c r="C228" i="49" s="1"/>
  <c r="O227" i="49"/>
  <c r="N227" i="49"/>
  <c r="M227" i="49"/>
  <c r="K227" i="49"/>
  <c r="J227" i="49"/>
  <c r="H227" i="49"/>
  <c r="G227" i="49"/>
  <c r="F227" i="49"/>
  <c r="E227" i="49"/>
  <c r="D227" i="49"/>
  <c r="O226" i="49"/>
  <c r="L226" i="49"/>
  <c r="I226" i="49"/>
  <c r="F226" i="49"/>
  <c r="O225" i="49"/>
  <c r="L225" i="49"/>
  <c r="I225" i="49"/>
  <c r="F225" i="49"/>
  <c r="O224" i="49"/>
  <c r="L224" i="49"/>
  <c r="I224" i="49"/>
  <c r="F224" i="49"/>
  <c r="O223" i="49"/>
  <c r="L223" i="49"/>
  <c r="C223" i="49" s="1"/>
  <c r="I223" i="49"/>
  <c r="F223" i="49"/>
  <c r="O222" i="49"/>
  <c r="L222" i="49"/>
  <c r="I222" i="49"/>
  <c r="F222" i="49"/>
  <c r="O221" i="49"/>
  <c r="L221" i="49"/>
  <c r="I221" i="49"/>
  <c r="F221" i="49"/>
  <c r="O220" i="49"/>
  <c r="L220" i="49"/>
  <c r="I220" i="49"/>
  <c r="F220" i="49"/>
  <c r="O219" i="49"/>
  <c r="L219" i="49"/>
  <c r="I219" i="49"/>
  <c r="F219" i="49"/>
  <c r="O218" i="49"/>
  <c r="L218" i="49"/>
  <c r="I218" i="49"/>
  <c r="F218" i="49"/>
  <c r="O217" i="49"/>
  <c r="L217" i="49"/>
  <c r="I217" i="49"/>
  <c r="I216" i="49" s="1"/>
  <c r="F217" i="49"/>
  <c r="N216" i="49"/>
  <c r="M216" i="49"/>
  <c r="K216" i="49"/>
  <c r="J216" i="49"/>
  <c r="H216" i="49"/>
  <c r="G216" i="49"/>
  <c r="E216" i="49"/>
  <c r="D216" i="49"/>
  <c r="O215" i="49"/>
  <c r="L215" i="49"/>
  <c r="I215" i="49"/>
  <c r="F215" i="49"/>
  <c r="O214" i="49"/>
  <c r="L214" i="49"/>
  <c r="I214" i="49"/>
  <c r="F214" i="49"/>
  <c r="O213" i="49"/>
  <c r="L213" i="49"/>
  <c r="I213" i="49"/>
  <c r="F213" i="49"/>
  <c r="O212" i="49"/>
  <c r="L212" i="49"/>
  <c r="I212" i="49"/>
  <c r="F212" i="49"/>
  <c r="O211" i="49"/>
  <c r="L211" i="49"/>
  <c r="I211" i="49"/>
  <c r="F211" i="49"/>
  <c r="O210" i="49"/>
  <c r="L210" i="49"/>
  <c r="I210" i="49"/>
  <c r="F210" i="49"/>
  <c r="O209" i="49"/>
  <c r="L209" i="49"/>
  <c r="I209" i="49"/>
  <c r="F209" i="49"/>
  <c r="O208" i="49"/>
  <c r="L208" i="49"/>
  <c r="I208" i="49"/>
  <c r="F208" i="49"/>
  <c r="O207" i="49"/>
  <c r="L207" i="49"/>
  <c r="I207" i="49"/>
  <c r="F207" i="49"/>
  <c r="O206" i="49"/>
  <c r="L206" i="49"/>
  <c r="I206" i="49"/>
  <c r="F206" i="49"/>
  <c r="N205" i="49"/>
  <c r="M205" i="49"/>
  <c r="M204" i="49" s="1"/>
  <c r="K205" i="49"/>
  <c r="J205" i="49"/>
  <c r="H205" i="49"/>
  <c r="H204" i="49" s="1"/>
  <c r="G205" i="49"/>
  <c r="G204" i="49" s="1"/>
  <c r="E205" i="49"/>
  <c r="D205" i="49"/>
  <c r="N204" i="49"/>
  <c r="J204" i="49"/>
  <c r="O203" i="49"/>
  <c r="L203" i="49"/>
  <c r="I203" i="49"/>
  <c r="F203" i="49"/>
  <c r="C203" i="49" s="1"/>
  <c r="O202" i="49"/>
  <c r="L202" i="49"/>
  <c r="I202" i="49"/>
  <c r="F202" i="49"/>
  <c r="O201" i="49"/>
  <c r="L201" i="49"/>
  <c r="I201" i="49"/>
  <c r="F201" i="49"/>
  <c r="O200" i="49"/>
  <c r="L200" i="49"/>
  <c r="I200" i="49"/>
  <c r="F200" i="49"/>
  <c r="O199" i="49"/>
  <c r="O198" i="49" s="1"/>
  <c r="L199" i="49"/>
  <c r="I199" i="49"/>
  <c r="I198" i="49" s="1"/>
  <c r="F199" i="49"/>
  <c r="F198" i="49" s="1"/>
  <c r="N198" i="49"/>
  <c r="M198" i="49"/>
  <c r="M196" i="49" s="1"/>
  <c r="K198" i="49"/>
  <c r="K196" i="49" s="1"/>
  <c r="J198" i="49"/>
  <c r="J196" i="49" s="1"/>
  <c r="H198" i="49"/>
  <c r="H196" i="49" s="1"/>
  <c r="H195" i="49" s="1"/>
  <c r="G198" i="49"/>
  <c r="G196" i="49" s="1"/>
  <c r="E198" i="49"/>
  <c r="E196" i="49" s="1"/>
  <c r="D198" i="49"/>
  <c r="D196" i="49" s="1"/>
  <c r="O197" i="49"/>
  <c r="L197" i="49"/>
  <c r="I197" i="49"/>
  <c r="F197" i="49"/>
  <c r="N196" i="49"/>
  <c r="O193" i="49"/>
  <c r="O192" i="49" s="1"/>
  <c r="L193" i="49"/>
  <c r="L192" i="49" s="1"/>
  <c r="L191" i="49" s="1"/>
  <c r="I193" i="49"/>
  <c r="I192" i="49" s="1"/>
  <c r="I191" i="49" s="1"/>
  <c r="F193" i="49"/>
  <c r="F192" i="49" s="1"/>
  <c r="N192" i="49"/>
  <c r="N191" i="49" s="1"/>
  <c r="M192" i="49"/>
  <c r="M191" i="49" s="1"/>
  <c r="K192" i="49"/>
  <c r="J192" i="49"/>
  <c r="J191" i="49" s="1"/>
  <c r="H192" i="49"/>
  <c r="H191" i="49" s="1"/>
  <c r="G192" i="49"/>
  <c r="G191" i="49" s="1"/>
  <c r="E192" i="49"/>
  <c r="E191" i="49" s="1"/>
  <c r="D192" i="49"/>
  <c r="D191" i="49" s="1"/>
  <c r="O191" i="49"/>
  <c r="K191" i="49"/>
  <c r="O190" i="49"/>
  <c r="L190" i="49"/>
  <c r="I190" i="49"/>
  <c r="F190" i="49"/>
  <c r="O189" i="49"/>
  <c r="O188" i="49" s="1"/>
  <c r="L189" i="49"/>
  <c r="L188" i="49" s="1"/>
  <c r="I189" i="49"/>
  <c r="I188" i="49" s="1"/>
  <c r="F189" i="49"/>
  <c r="N188" i="49"/>
  <c r="N187" i="49" s="1"/>
  <c r="M188" i="49"/>
  <c r="K188" i="49"/>
  <c r="J188" i="49"/>
  <c r="H188" i="49"/>
  <c r="G188" i="49"/>
  <c r="F188" i="49"/>
  <c r="E188" i="49"/>
  <c r="D188" i="49"/>
  <c r="O186" i="49"/>
  <c r="L186" i="49"/>
  <c r="I186" i="49"/>
  <c r="F186" i="49"/>
  <c r="O185" i="49"/>
  <c r="O184" i="49" s="1"/>
  <c r="L185" i="49"/>
  <c r="L184" i="49" s="1"/>
  <c r="I185" i="49"/>
  <c r="F185" i="49"/>
  <c r="N184" i="49"/>
  <c r="M184" i="49"/>
  <c r="K184" i="49"/>
  <c r="J184" i="49"/>
  <c r="I184" i="49"/>
  <c r="H184" i="49"/>
  <c r="G184" i="49"/>
  <c r="E184" i="49"/>
  <c r="D184" i="49"/>
  <c r="O183" i="49"/>
  <c r="L183" i="49"/>
  <c r="I183" i="49"/>
  <c r="F183" i="49"/>
  <c r="O182" i="49"/>
  <c r="L182" i="49"/>
  <c r="I182" i="49"/>
  <c r="F182" i="49"/>
  <c r="O181" i="49"/>
  <c r="L181" i="49"/>
  <c r="I181" i="49"/>
  <c r="F181" i="49"/>
  <c r="O180" i="49"/>
  <c r="L180" i="49"/>
  <c r="I180" i="49"/>
  <c r="I179" i="49" s="1"/>
  <c r="F180" i="49"/>
  <c r="N179" i="49"/>
  <c r="M179" i="49"/>
  <c r="K179" i="49"/>
  <c r="J179" i="49"/>
  <c r="H179" i="49"/>
  <c r="G179" i="49"/>
  <c r="E179" i="49"/>
  <c r="D179" i="49"/>
  <c r="O178" i="49"/>
  <c r="L178" i="49"/>
  <c r="I178" i="49"/>
  <c r="C178" i="49" s="1"/>
  <c r="F178" i="49"/>
  <c r="O177" i="49"/>
  <c r="L177" i="49"/>
  <c r="I177" i="49"/>
  <c r="F177" i="49"/>
  <c r="O176" i="49"/>
  <c r="L176" i="49"/>
  <c r="I176" i="49"/>
  <c r="F176" i="49"/>
  <c r="F175" i="49" s="1"/>
  <c r="N175" i="49"/>
  <c r="M175" i="49"/>
  <c r="K175" i="49"/>
  <c r="J175" i="49"/>
  <c r="J174" i="49" s="1"/>
  <c r="H175" i="49"/>
  <c r="H174" i="49" s="1"/>
  <c r="H173" i="49" s="1"/>
  <c r="G175" i="49"/>
  <c r="E175" i="49"/>
  <c r="D175" i="49"/>
  <c r="D174" i="49" s="1"/>
  <c r="D173" i="49" s="1"/>
  <c r="K174" i="49"/>
  <c r="K173" i="49" s="1"/>
  <c r="O172" i="49"/>
  <c r="L172" i="49"/>
  <c r="I172" i="49"/>
  <c r="F172" i="49"/>
  <c r="O171" i="49"/>
  <c r="L171" i="49"/>
  <c r="I171" i="49"/>
  <c r="F171" i="49"/>
  <c r="O170" i="49"/>
  <c r="L170" i="49"/>
  <c r="I170" i="49"/>
  <c r="F170" i="49"/>
  <c r="O169" i="49"/>
  <c r="L169" i="49"/>
  <c r="I169" i="49"/>
  <c r="F169" i="49"/>
  <c r="O168" i="49"/>
  <c r="L168" i="49"/>
  <c r="I168" i="49"/>
  <c r="F168" i="49"/>
  <c r="O167" i="49"/>
  <c r="L167" i="49"/>
  <c r="I167" i="49"/>
  <c r="I166" i="49" s="1"/>
  <c r="I165" i="49" s="1"/>
  <c r="F167" i="49"/>
  <c r="N166" i="49"/>
  <c r="N165" i="49" s="1"/>
  <c r="M166" i="49"/>
  <c r="M165" i="49" s="1"/>
  <c r="K166" i="49"/>
  <c r="K165" i="49" s="1"/>
  <c r="J166" i="49"/>
  <c r="J165" i="49" s="1"/>
  <c r="H166" i="49"/>
  <c r="H165" i="49" s="1"/>
  <c r="G166" i="49"/>
  <c r="G165" i="49" s="1"/>
  <c r="E166" i="49"/>
  <c r="E165" i="49" s="1"/>
  <c r="D166" i="49"/>
  <c r="D165" i="49" s="1"/>
  <c r="O164" i="49"/>
  <c r="L164" i="49"/>
  <c r="I164" i="49"/>
  <c r="F164" i="49"/>
  <c r="O163" i="49"/>
  <c r="L163" i="49"/>
  <c r="I163" i="49"/>
  <c r="F163" i="49"/>
  <c r="O162" i="49"/>
  <c r="L162" i="49"/>
  <c r="I162" i="49"/>
  <c r="F162" i="49"/>
  <c r="O161" i="49"/>
  <c r="L161" i="49"/>
  <c r="L160" i="49" s="1"/>
  <c r="I161" i="49"/>
  <c r="I160" i="49" s="1"/>
  <c r="F161" i="49"/>
  <c r="N160" i="49"/>
  <c r="M160" i="49"/>
  <c r="K160" i="49"/>
  <c r="J160" i="49"/>
  <c r="H160" i="49"/>
  <c r="G160" i="49"/>
  <c r="E160" i="49"/>
  <c r="D160" i="49"/>
  <c r="O159" i="49"/>
  <c r="L159" i="49"/>
  <c r="I159" i="49"/>
  <c r="F159" i="49"/>
  <c r="O158" i="49"/>
  <c r="L158" i="49"/>
  <c r="I158" i="49"/>
  <c r="F158" i="49"/>
  <c r="O157" i="49"/>
  <c r="L157" i="49"/>
  <c r="I157" i="49"/>
  <c r="F157" i="49"/>
  <c r="O156" i="49"/>
  <c r="L156" i="49"/>
  <c r="I156" i="49"/>
  <c r="F156" i="49"/>
  <c r="O155" i="49"/>
  <c r="L155" i="49"/>
  <c r="I155" i="49"/>
  <c r="F155" i="49"/>
  <c r="O154" i="49"/>
  <c r="L154" i="49"/>
  <c r="I154" i="49"/>
  <c r="C154" i="49" s="1"/>
  <c r="F154" i="49"/>
  <c r="O153" i="49"/>
  <c r="L153" i="49"/>
  <c r="I153" i="49"/>
  <c r="F153" i="49"/>
  <c r="O152" i="49"/>
  <c r="L152" i="49"/>
  <c r="I152" i="49"/>
  <c r="F152" i="49"/>
  <c r="N151" i="49"/>
  <c r="M151" i="49"/>
  <c r="K151" i="49"/>
  <c r="J151" i="49"/>
  <c r="H151" i="49"/>
  <c r="G151" i="49"/>
  <c r="E151" i="49"/>
  <c r="D151" i="49"/>
  <c r="O150" i="49"/>
  <c r="L150" i="49"/>
  <c r="I150" i="49"/>
  <c r="F150" i="49"/>
  <c r="O149" i="49"/>
  <c r="L149" i="49"/>
  <c r="I149" i="49"/>
  <c r="F149" i="49"/>
  <c r="O148" i="49"/>
  <c r="L148" i="49"/>
  <c r="I148" i="49"/>
  <c r="F148" i="49"/>
  <c r="O147" i="49"/>
  <c r="L147" i="49"/>
  <c r="I147" i="49"/>
  <c r="C147" i="49" s="1"/>
  <c r="F147" i="49"/>
  <c r="O146" i="49"/>
  <c r="L146" i="49"/>
  <c r="I146" i="49"/>
  <c r="F146" i="49"/>
  <c r="O145" i="49"/>
  <c r="L145" i="49"/>
  <c r="I145" i="49"/>
  <c r="F145" i="49"/>
  <c r="N144" i="49"/>
  <c r="M144" i="49"/>
  <c r="K144" i="49"/>
  <c r="J144" i="49"/>
  <c r="H144" i="49"/>
  <c r="G144" i="49"/>
  <c r="E144" i="49"/>
  <c r="D144" i="49"/>
  <c r="O143" i="49"/>
  <c r="L143" i="49"/>
  <c r="I143" i="49"/>
  <c r="F143" i="49"/>
  <c r="C143" i="49" s="1"/>
  <c r="O142" i="49"/>
  <c r="L142" i="49"/>
  <c r="L141" i="49" s="1"/>
  <c r="I142" i="49"/>
  <c r="I141" i="49" s="1"/>
  <c r="F142" i="49"/>
  <c r="N141" i="49"/>
  <c r="M141" i="49"/>
  <c r="K141" i="49"/>
  <c r="J141" i="49"/>
  <c r="H141" i="49"/>
  <c r="G141" i="49"/>
  <c r="E141" i="49"/>
  <c r="D141" i="49"/>
  <c r="O140" i="49"/>
  <c r="L140" i="49"/>
  <c r="I140" i="49"/>
  <c r="F140" i="49"/>
  <c r="O139" i="49"/>
  <c r="L139" i="49"/>
  <c r="I139" i="49"/>
  <c r="C139" i="49" s="1"/>
  <c r="F139" i="49"/>
  <c r="O138" i="49"/>
  <c r="L138" i="49"/>
  <c r="I138" i="49"/>
  <c r="F138" i="49"/>
  <c r="O137" i="49"/>
  <c r="L137" i="49"/>
  <c r="I137" i="49"/>
  <c r="F137" i="49"/>
  <c r="N136" i="49"/>
  <c r="M136" i="49"/>
  <c r="K136" i="49"/>
  <c r="J136" i="49"/>
  <c r="H136" i="49"/>
  <c r="G136" i="49"/>
  <c r="E136" i="49"/>
  <c r="D136" i="49"/>
  <c r="O135" i="49"/>
  <c r="L135" i="49"/>
  <c r="I135" i="49"/>
  <c r="F135" i="49"/>
  <c r="O134" i="49"/>
  <c r="L134" i="49"/>
  <c r="I134" i="49"/>
  <c r="F134" i="49"/>
  <c r="O133" i="49"/>
  <c r="L133" i="49"/>
  <c r="I133" i="49"/>
  <c r="F133" i="49"/>
  <c r="O132" i="49"/>
  <c r="L132" i="49"/>
  <c r="L131" i="49" s="1"/>
  <c r="I132" i="49"/>
  <c r="I131" i="49" s="1"/>
  <c r="F132" i="49"/>
  <c r="N131" i="49"/>
  <c r="M131" i="49"/>
  <c r="K131" i="49"/>
  <c r="J131" i="49"/>
  <c r="H131" i="49"/>
  <c r="G131" i="49"/>
  <c r="E131" i="49"/>
  <c r="D131" i="49"/>
  <c r="O129" i="49"/>
  <c r="O128" i="49" s="1"/>
  <c r="L129" i="49"/>
  <c r="L128" i="49" s="1"/>
  <c r="I129" i="49"/>
  <c r="I128" i="49" s="1"/>
  <c r="F129" i="49"/>
  <c r="N128" i="49"/>
  <c r="M128" i="49"/>
  <c r="K128" i="49"/>
  <c r="J128" i="49"/>
  <c r="H128" i="49"/>
  <c r="G128" i="49"/>
  <c r="F128" i="49"/>
  <c r="E128" i="49"/>
  <c r="D128" i="49"/>
  <c r="O127" i="49"/>
  <c r="L127" i="49"/>
  <c r="I127" i="49"/>
  <c r="F127" i="49"/>
  <c r="O126" i="49"/>
  <c r="L126" i="49"/>
  <c r="I126" i="49"/>
  <c r="F126" i="49"/>
  <c r="O125" i="49"/>
  <c r="L125" i="49"/>
  <c r="I125" i="49"/>
  <c r="F125" i="49"/>
  <c r="O124" i="49"/>
  <c r="L124" i="49"/>
  <c r="I124" i="49"/>
  <c r="F124" i="49"/>
  <c r="O123" i="49"/>
  <c r="L123" i="49"/>
  <c r="I123" i="49"/>
  <c r="F123" i="49"/>
  <c r="N122" i="49"/>
  <c r="M122" i="49"/>
  <c r="K122" i="49"/>
  <c r="J122" i="49"/>
  <c r="H122" i="49"/>
  <c r="G122" i="49"/>
  <c r="E122" i="49"/>
  <c r="D122" i="49"/>
  <c r="O121" i="49"/>
  <c r="L121" i="49"/>
  <c r="I121" i="49"/>
  <c r="F121" i="49"/>
  <c r="O120" i="49"/>
  <c r="L120" i="49"/>
  <c r="I120" i="49"/>
  <c r="F120" i="49"/>
  <c r="O119" i="49"/>
  <c r="L119" i="49"/>
  <c r="I119" i="49"/>
  <c r="F119" i="49"/>
  <c r="O118" i="49"/>
  <c r="L118" i="49"/>
  <c r="I118" i="49"/>
  <c r="F118" i="49"/>
  <c r="O117" i="49"/>
  <c r="O116" i="49" s="1"/>
  <c r="L117" i="49"/>
  <c r="I117" i="49"/>
  <c r="F117" i="49"/>
  <c r="N116" i="49"/>
  <c r="M116" i="49"/>
  <c r="K116" i="49"/>
  <c r="J116" i="49"/>
  <c r="H116" i="49"/>
  <c r="G116" i="49"/>
  <c r="E116" i="49"/>
  <c r="D116" i="49"/>
  <c r="O115" i="49"/>
  <c r="L115" i="49"/>
  <c r="I115" i="49"/>
  <c r="F115" i="49"/>
  <c r="O114" i="49"/>
  <c r="L114" i="49"/>
  <c r="I114" i="49"/>
  <c r="F114" i="49"/>
  <c r="C114" i="49"/>
  <c r="O113" i="49"/>
  <c r="L113" i="49"/>
  <c r="I113" i="49"/>
  <c r="F113" i="49"/>
  <c r="C113" i="49" s="1"/>
  <c r="N112" i="49"/>
  <c r="M112" i="49"/>
  <c r="K112" i="49"/>
  <c r="J112" i="49"/>
  <c r="I112" i="49"/>
  <c r="H112" i="49"/>
  <c r="G112" i="49"/>
  <c r="F112" i="49"/>
  <c r="E112" i="49"/>
  <c r="D112" i="49"/>
  <c r="O111" i="49"/>
  <c r="L111" i="49"/>
  <c r="C111" i="49" s="1"/>
  <c r="I111" i="49"/>
  <c r="F111" i="49"/>
  <c r="O110" i="49"/>
  <c r="L110" i="49"/>
  <c r="I110" i="49"/>
  <c r="F110" i="49"/>
  <c r="O109" i="49"/>
  <c r="L109" i="49"/>
  <c r="I109" i="49"/>
  <c r="F109" i="49"/>
  <c r="O108" i="49"/>
  <c r="L108" i="49"/>
  <c r="I108" i="49"/>
  <c r="F108" i="49"/>
  <c r="O107" i="49"/>
  <c r="L107" i="49"/>
  <c r="C107" i="49" s="1"/>
  <c r="I107" i="49"/>
  <c r="F107" i="49"/>
  <c r="O106" i="49"/>
  <c r="L106" i="49"/>
  <c r="I106" i="49"/>
  <c r="F106" i="49"/>
  <c r="O105" i="49"/>
  <c r="L105" i="49"/>
  <c r="I105" i="49"/>
  <c r="F105" i="49"/>
  <c r="O104" i="49"/>
  <c r="L104" i="49"/>
  <c r="I104" i="49"/>
  <c r="F104" i="49"/>
  <c r="N103" i="49"/>
  <c r="M103" i="49"/>
  <c r="K103" i="49"/>
  <c r="J103" i="49"/>
  <c r="H103" i="49"/>
  <c r="G103" i="49"/>
  <c r="E103" i="49"/>
  <c r="D103" i="49"/>
  <c r="O102" i="49"/>
  <c r="L102" i="49"/>
  <c r="I102" i="49"/>
  <c r="F102" i="49"/>
  <c r="O101" i="49"/>
  <c r="L101" i="49"/>
  <c r="I101" i="49"/>
  <c r="F101" i="49"/>
  <c r="O100" i="49"/>
  <c r="L100" i="49"/>
  <c r="I100" i="49"/>
  <c r="F100" i="49"/>
  <c r="O99" i="49"/>
  <c r="L99" i="49"/>
  <c r="I99" i="49"/>
  <c r="F99" i="49"/>
  <c r="O98" i="49"/>
  <c r="L98" i="49"/>
  <c r="I98" i="49"/>
  <c r="F98" i="49"/>
  <c r="O97" i="49"/>
  <c r="L97" i="49"/>
  <c r="I97" i="49"/>
  <c r="F97" i="49"/>
  <c r="O96" i="49"/>
  <c r="L96" i="49"/>
  <c r="L95" i="49" s="1"/>
  <c r="I96" i="49"/>
  <c r="F96" i="49"/>
  <c r="N95" i="49"/>
  <c r="M95" i="49"/>
  <c r="K95" i="49"/>
  <c r="J95" i="49"/>
  <c r="H95" i="49"/>
  <c r="G95" i="49"/>
  <c r="E95" i="49"/>
  <c r="D95" i="49"/>
  <c r="O94" i="49"/>
  <c r="L94" i="49"/>
  <c r="I94" i="49"/>
  <c r="F94" i="49"/>
  <c r="O93" i="49"/>
  <c r="L93" i="49"/>
  <c r="I93" i="49"/>
  <c r="F93" i="49"/>
  <c r="O92" i="49"/>
  <c r="L92" i="49"/>
  <c r="I92" i="49"/>
  <c r="F92" i="49"/>
  <c r="O91" i="49"/>
  <c r="L91" i="49"/>
  <c r="I91" i="49"/>
  <c r="F91" i="49"/>
  <c r="O90" i="49"/>
  <c r="O89" i="49" s="1"/>
  <c r="L90" i="49"/>
  <c r="I90" i="49"/>
  <c r="C90" i="49" s="1"/>
  <c r="F90" i="49"/>
  <c r="F89" i="49" s="1"/>
  <c r="N89" i="49"/>
  <c r="M89" i="49"/>
  <c r="K89" i="49"/>
  <c r="J89" i="49"/>
  <c r="I89" i="49"/>
  <c r="H89" i="49"/>
  <c r="G89" i="49"/>
  <c r="E89" i="49"/>
  <c r="D89" i="49"/>
  <c r="O88" i="49"/>
  <c r="L88" i="49"/>
  <c r="I88" i="49"/>
  <c r="F88" i="49"/>
  <c r="O87" i="49"/>
  <c r="L87" i="49"/>
  <c r="I87" i="49"/>
  <c r="F87" i="49"/>
  <c r="O86" i="49"/>
  <c r="L86" i="49"/>
  <c r="I86" i="49"/>
  <c r="F86" i="49"/>
  <c r="O85" i="49"/>
  <c r="L85" i="49"/>
  <c r="I85" i="49"/>
  <c r="F85" i="49"/>
  <c r="N84" i="49"/>
  <c r="M84" i="49"/>
  <c r="K84" i="49"/>
  <c r="J84" i="49"/>
  <c r="H84" i="49"/>
  <c r="G84" i="49"/>
  <c r="E84" i="49"/>
  <c r="D84" i="49"/>
  <c r="O82" i="49"/>
  <c r="L82" i="49"/>
  <c r="I82" i="49"/>
  <c r="F82" i="49"/>
  <c r="C82" i="49" s="1"/>
  <c r="O81" i="49"/>
  <c r="L81" i="49"/>
  <c r="I81" i="49"/>
  <c r="F81" i="49"/>
  <c r="N80" i="49"/>
  <c r="M80" i="49"/>
  <c r="K80" i="49"/>
  <c r="J80" i="49"/>
  <c r="H80" i="49"/>
  <c r="G80" i="49"/>
  <c r="F80" i="49"/>
  <c r="E80" i="49"/>
  <c r="D80" i="49"/>
  <c r="O79" i="49"/>
  <c r="L79" i="49"/>
  <c r="I79" i="49"/>
  <c r="F79" i="49"/>
  <c r="O78" i="49"/>
  <c r="O77" i="49" s="1"/>
  <c r="L78" i="49"/>
  <c r="I78" i="49"/>
  <c r="F78" i="49"/>
  <c r="F77" i="49" s="1"/>
  <c r="N77" i="49"/>
  <c r="M77" i="49"/>
  <c r="K77" i="49"/>
  <c r="J77" i="49"/>
  <c r="H77" i="49"/>
  <c r="G77" i="49"/>
  <c r="E77" i="49"/>
  <c r="D77" i="49"/>
  <c r="K76" i="49"/>
  <c r="G76" i="49"/>
  <c r="O74" i="49"/>
  <c r="L74" i="49"/>
  <c r="I74" i="49"/>
  <c r="F74" i="49"/>
  <c r="O73" i="49"/>
  <c r="L73" i="49"/>
  <c r="I73" i="49"/>
  <c r="F73" i="49"/>
  <c r="O72" i="49"/>
  <c r="L72" i="49"/>
  <c r="I72" i="49"/>
  <c r="F72" i="49"/>
  <c r="O71" i="49"/>
  <c r="L71" i="49"/>
  <c r="I71" i="49"/>
  <c r="F71" i="49"/>
  <c r="O70" i="49"/>
  <c r="O69" i="49" s="1"/>
  <c r="L70" i="49"/>
  <c r="I70" i="49"/>
  <c r="I69" i="49" s="1"/>
  <c r="F70" i="49"/>
  <c r="N69" i="49"/>
  <c r="M69" i="49"/>
  <c r="M67" i="49" s="1"/>
  <c r="K69" i="49"/>
  <c r="J69" i="49"/>
  <c r="J67" i="49" s="1"/>
  <c r="H69" i="49"/>
  <c r="H67" i="49" s="1"/>
  <c r="G69" i="49"/>
  <c r="G67" i="49" s="1"/>
  <c r="E69" i="49"/>
  <c r="E67" i="49" s="1"/>
  <c r="D69" i="49"/>
  <c r="D67" i="49" s="1"/>
  <c r="O68" i="49"/>
  <c r="L68" i="49"/>
  <c r="I68" i="49"/>
  <c r="F68" i="49"/>
  <c r="N67" i="49"/>
  <c r="K67" i="49"/>
  <c r="O66" i="49"/>
  <c r="L66" i="49"/>
  <c r="I66" i="49"/>
  <c r="F66" i="49"/>
  <c r="C66" i="49"/>
  <c r="O65" i="49"/>
  <c r="L65" i="49"/>
  <c r="I65" i="49"/>
  <c r="F65" i="49"/>
  <c r="C65" i="49" s="1"/>
  <c r="O64" i="49"/>
  <c r="L64" i="49"/>
  <c r="I64" i="49"/>
  <c r="F64" i="49"/>
  <c r="C64" i="49" s="1"/>
  <c r="O63" i="49"/>
  <c r="L63" i="49"/>
  <c r="I63" i="49"/>
  <c r="F63" i="49"/>
  <c r="O62" i="49"/>
  <c r="L62" i="49"/>
  <c r="I62" i="49"/>
  <c r="F62" i="49"/>
  <c r="C62" i="49" s="1"/>
  <c r="O61" i="49"/>
  <c r="L61" i="49"/>
  <c r="I61" i="49"/>
  <c r="F61" i="49"/>
  <c r="O60" i="49"/>
  <c r="L60" i="49"/>
  <c r="I60" i="49"/>
  <c r="F60" i="49"/>
  <c r="O59" i="49"/>
  <c r="L59" i="49"/>
  <c r="L58" i="49" s="1"/>
  <c r="I59" i="49"/>
  <c r="F59" i="49"/>
  <c r="N58" i="49"/>
  <c r="M58" i="49"/>
  <c r="K58" i="49"/>
  <c r="J58" i="49"/>
  <c r="H58" i="49"/>
  <c r="G58" i="49"/>
  <c r="E58" i="49"/>
  <c r="D58" i="49"/>
  <c r="O57" i="49"/>
  <c r="L57" i="49"/>
  <c r="I57" i="49"/>
  <c r="F57" i="49"/>
  <c r="O56" i="49"/>
  <c r="L56" i="49"/>
  <c r="L55" i="49" s="1"/>
  <c r="I56" i="49"/>
  <c r="I55" i="49" s="1"/>
  <c r="F56" i="49"/>
  <c r="O55" i="49"/>
  <c r="N55" i="49"/>
  <c r="N54" i="49" s="1"/>
  <c r="N53" i="49" s="1"/>
  <c r="M55" i="49"/>
  <c r="K55" i="49"/>
  <c r="J55" i="49"/>
  <c r="H55" i="49"/>
  <c r="G55" i="49"/>
  <c r="G54" i="49" s="1"/>
  <c r="G53" i="49" s="1"/>
  <c r="F55" i="49"/>
  <c r="E55" i="49"/>
  <c r="D55" i="49"/>
  <c r="D54" i="49" s="1"/>
  <c r="J54" i="49"/>
  <c r="O47" i="49"/>
  <c r="C47" i="49" s="1"/>
  <c r="O46" i="49"/>
  <c r="C46" i="49" s="1"/>
  <c r="N45" i="49"/>
  <c r="M45" i="49"/>
  <c r="L44" i="49"/>
  <c r="I44" i="49"/>
  <c r="F44" i="49"/>
  <c r="F43" i="49" s="1"/>
  <c r="K43" i="49"/>
  <c r="J43" i="49"/>
  <c r="I43" i="49"/>
  <c r="H43" i="49"/>
  <c r="G43" i="49"/>
  <c r="E43" i="49"/>
  <c r="D43" i="49"/>
  <c r="F42" i="49"/>
  <c r="C42" i="49" s="1"/>
  <c r="E41" i="49"/>
  <c r="D41" i="49"/>
  <c r="L40" i="49"/>
  <c r="C40" i="49" s="1"/>
  <c r="L39" i="49"/>
  <c r="L38" i="49"/>
  <c r="C38" i="49" s="1"/>
  <c r="L37" i="49"/>
  <c r="C37" i="49" s="1"/>
  <c r="K36" i="49"/>
  <c r="J36" i="49"/>
  <c r="L35" i="49"/>
  <c r="C35" i="49" s="1"/>
  <c r="L34" i="49"/>
  <c r="C34" i="49" s="1"/>
  <c r="K33" i="49"/>
  <c r="J33" i="49"/>
  <c r="L32" i="49"/>
  <c r="K31" i="49"/>
  <c r="J31" i="49"/>
  <c r="L30" i="49"/>
  <c r="L29" i="49"/>
  <c r="C29" i="49" s="1"/>
  <c r="L28" i="49"/>
  <c r="C28" i="49" s="1"/>
  <c r="K27" i="49"/>
  <c r="K26" i="49" s="1"/>
  <c r="J27" i="49"/>
  <c r="F25" i="49"/>
  <c r="C25" i="49" s="1"/>
  <c r="I24" i="49"/>
  <c r="O23" i="49"/>
  <c r="L23" i="49"/>
  <c r="I23" i="49"/>
  <c r="F23" i="49"/>
  <c r="O22" i="49"/>
  <c r="O21" i="49" s="1"/>
  <c r="L22" i="49"/>
  <c r="L21" i="49" s="1"/>
  <c r="L289" i="49" s="1"/>
  <c r="I22" i="49"/>
  <c r="I21" i="49" s="1"/>
  <c r="F22" i="49"/>
  <c r="C22" i="49"/>
  <c r="N21" i="49"/>
  <c r="M21" i="49"/>
  <c r="M289" i="49" s="1"/>
  <c r="K21" i="49"/>
  <c r="J21" i="49"/>
  <c r="H21" i="49"/>
  <c r="G21" i="49"/>
  <c r="G289" i="49" s="1"/>
  <c r="E21" i="49"/>
  <c r="D21" i="49"/>
  <c r="O298" i="48"/>
  <c r="L298" i="48"/>
  <c r="I298" i="48"/>
  <c r="F298" i="48"/>
  <c r="O297" i="48"/>
  <c r="L297" i="48"/>
  <c r="I297" i="48"/>
  <c r="F297" i="48"/>
  <c r="O296" i="48"/>
  <c r="L296" i="48"/>
  <c r="I296" i="48"/>
  <c r="F296" i="48"/>
  <c r="O295" i="48"/>
  <c r="L295" i="48"/>
  <c r="I295" i="48"/>
  <c r="F295" i="48"/>
  <c r="O294" i="48"/>
  <c r="L294" i="48"/>
  <c r="I294" i="48"/>
  <c r="F294" i="48"/>
  <c r="O293" i="48"/>
  <c r="L293" i="48"/>
  <c r="I293" i="48"/>
  <c r="F293" i="48"/>
  <c r="O292" i="48"/>
  <c r="L292" i="48"/>
  <c r="I292" i="48"/>
  <c r="F292" i="48"/>
  <c r="O291" i="48"/>
  <c r="L291" i="48"/>
  <c r="L290" i="48" s="1"/>
  <c r="I291" i="48"/>
  <c r="F291" i="48"/>
  <c r="N290" i="48"/>
  <c r="M290" i="48"/>
  <c r="K290" i="48"/>
  <c r="J290" i="48"/>
  <c r="H290" i="48"/>
  <c r="G290" i="48"/>
  <c r="E290" i="48"/>
  <c r="D290" i="48"/>
  <c r="O285" i="48"/>
  <c r="L285" i="48"/>
  <c r="I285" i="48"/>
  <c r="F285" i="48"/>
  <c r="O284" i="48"/>
  <c r="O283" i="48" s="1"/>
  <c r="L284" i="48"/>
  <c r="I284" i="48"/>
  <c r="I283" i="48" s="1"/>
  <c r="F284" i="48"/>
  <c r="F283" i="48" s="1"/>
  <c r="N283" i="48"/>
  <c r="M283" i="48"/>
  <c r="K283" i="48"/>
  <c r="J283" i="48"/>
  <c r="H283" i="48"/>
  <c r="G283" i="48"/>
  <c r="E283" i="48"/>
  <c r="D283" i="48"/>
  <c r="O282" i="48"/>
  <c r="L282" i="48"/>
  <c r="L281" i="48" s="1"/>
  <c r="I282" i="48"/>
  <c r="I281" i="48" s="1"/>
  <c r="F282" i="48"/>
  <c r="O281" i="48"/>
  <c r="N281" i="48"/>
  <c r="M281" i="48"/>
  <c r="K281" i="48"/>
  <c r="J281" i="48"/>
  <c r="H281" i="48"/>
  <c r="G281" i="48"/>
  <c r="E281" i="48"/>
  <c r="D281" i="48"/>
  <c r="O280" i="48"/>
  <c r="L280" i="48"/>
  <c r="I280" i="48"/>
  <c r="F280" i="48"/>
  <c r="O279" i="48"/>
  <c r="L279" i="48"/>
  <c r="I279" i="48"/>
  <c r="F279" i="48"/>
  <c r="O278" i="48"/>
  <c r="L278" i="48"/>
  <c r="I278" i="48"/>
  <c r="F278" i="48"/>
  <c r="O277" i="48"/>
  <c r="O276" i="48" s="1"/>
  <c r="L277" i="48"/>
  <c r="I277" i="48"/>
  <c r="F277" i="48"/>
  <c r="N276" i="48"/>
  <c r="M276" i="48"/>
  <c r="L276" i="48"/>
  <c r="K276" i="48"/>
  <c r="J276" i="48"/>
  <c r="H276" i="48"/>
  <c r="G276" i="48"/>
  <c r="E276" i="48"/>
  <c r="D276" i="48"/>
  <c r="O275" i="48"/>
  <c r="L275" i="48"/>
  <c r="I275" i="48"/>
  <c r="F275" i="48"/>
  <c r="C275" i="48" s="1"/>
  <c r="O274" i="48"/>
  <c r="L274" i="48"/>
  <c r="I274" i="48"/>
  <c r="F274" i="48"/>
  <c r="O273" i="48"/>
  <c r="O272" i="48" s="1"/>
  <c r="L273" i="48"/>
  <c r="I273" i="48"/>
  <c r="F273" i="48"/>
  <c r="N272" i="48"/>
  <c r="M272" i="48"/>
  <c r="L272" i="48"/>
  <c r="K272" i="48"/>
  <c r="J272" i="48"/>
  <c r="H272" i="48"/>
  <c r="G272" i="48"/>
  <c r="E272" i="48"/>
  <c r="E270" i="48" s="1"/>
  <c r="E269" i="48" s="1"/>
  <c r="D272" i="48"/>
  <c r="O271" i="48"/>
  <c r="L271" i="48"/>
  <c r="I271" i="48"/>
  <c r="F271" i="48"/>
  <c r="O268" i="48"/>
  <c r="L268" i="48"/>
  <c r="I268" i="48"/>
  <c r="F268" i="48"/>
  <c r="O267" i="48"/>
  <c r="L267" i="48"/>
  <c r="I267" i="48"/>
  <c r="F267" i="48"/>
  <c r="O266" i="48"/>
  <c r="L266" i="48"/>
  <c r="I266" i="48"/>
  <c r="F266" i="48"/>
  <c r="O265" i="48"/>
  <c r="O264" i="48" s="1"/>
  <c r="L265" i="48"/>
  <c r="I265" i="48"/>
  <c r="F265" i="48"/>
  <c r="N264" i="48"/>
  <c r="M264" i="48"/>
  <c r="K264" i="48"/>
  <c r="J264" i="48"/>
  <c r="H264" i="48"/>
  <c r="G264" i="48"/>
  <c r="E264" i="48"/>
  <c r="D264" i="48"/>
  <c r="O263" i="48"/>
  <c r="L263" i="48"/>
  <c r="I263" i="48"/>
  <c r="F263" i="48"/>
  <c r="O262" i="48"/>
  <c r="L262" i="48"/>
  <c r="I262" i="48"/>
  <c r="F262" i="48"/>
  <c r="O261" i="48"/>
  <c r="L261" i="48"/>
  <c r="L260" i="48" s="1"/>
  <c r="I261" i="48"/>
  <c r="F261" i="48"/>
  <c r="O260" i="48"/>
  <c r="N260" i="48"/>
  <c r="M260" i="48"/>
  <c r="K260" i="48"/>
  <c r="J260" i="48"/>
  <c r="J259" i="48" s="1"/>
  <c r="H260" i="48"/>
  <c r="G260" i="48"/>
  <c r="F260" i="48"/>
  <c r="E260" i="48"/>
  <c r="D260" i="48"/>
  <c r="O258" i="48"/>
  <c r="L258" i="48"/>
  <c r="I258" i="48"/>
  <c r="F258" i="48"/>
  <c r="O257" i="48"/>
  <c r="L257" i="48"/>
  <c r="I257" i="48"/>
  <c r="F257" i="48"/>
  <c r="O256" i="48"/>
  <c r="L256" i="48"/>
  <c r="I256" i="48"/>
  <c r="F256" i="48"/>
  <c r="O255" i="48"/>
  <c r="L255" i="48"/>
  <c r="I255" i="48"/>
  <c r="F255" i="48"/>
  <c r="O254" i="48"/>
  <c r="L254" i="48"/>
  <c r="I254" i="48"/>
  <c r="F254" i="48"/>
  <c r="O253" i="48"/>
  <c r="L253" i="48"/>
  <c r="L252" i="48" s="1"/>
  <c r="L251" i="48" s="1"/>
  <c r="I253" i="48"/>
  <c r="F253" i="48"/>
  <c r="N252" i="48"/>
  <c r="N251" i="48" s="1"/>
  <c r="M252" i="48"/>
  <c r="K252" i="48"/>
  <c r="J252" i="48"/>
  <c r="J251" i="48" s="1"/>
  <c r="H252" i="48"/>
  <c r="H251" i="48" s="1"/>
  <c r="G252" i="48"/>
  <c r="G251" i="48" s="1"/>
  <c r="E252" i="48"/>
  <c r="D252" i="48"/>
  <c r="D251" i="48" s="1"/>
  <c r="M251" i="48"/>
  <c r="K251" i="48"/>
  <c r="E251" i="48"/>
  <c r="O250" i="48"/>
  <c r="L250" i="48"/>
  <c r="I250" i="48"/>
  <c r="F250" i="48"/>
  <c r="O249" i="48"/>
  <c r="L249" i="48"/>
  <c r="I249" i="48"/>
  <c r="F249" i="48"/>
  <c r="C249" i="48"/>
  <c r="O248" i="48"/>
  <c r="L248" i="48"/>
  <c r="I248" i="48"/>
  <c r="F248" i="48"/>
  <c r="C248" i="48" s="1"/>
  <c r="O247" i="48"/>
  <c r="L247" i="48"/>
  <c r="I247" i="48"/>
  <c r="I246" i="48" s="1"/>
  <c r="F247" i="48"/>
  <c r="N246" i="48"/>
  <c r="M246" i="48"/>
  <c r="K246" i="48"/>
  <c r="J246" i="48"/>
  <c r="H246" i="48"/>
  <c r="G246" i="48"/>
  <c r="E246" i="48"/>
  <c r="D246" i="48"/>
  <c r="O245" i="48"/>
  <c r="L245" i="48"/>
  <c r="I245" i="48"/>
  <c r="F245" i="48"/>
  <c r="O244" i="48"/>
  <c r="L244" i="48"/>
  <c r="I244" i="48"/>
  <c r="F244" i="48"/>
  <c r="O243" i="48"/>
  <c r="L243" i="48"/>
  <c r="I243" i="48"/>
  <c r="F243" i="48"/>
  <c r="O242" i="48"/>
  <c r="L242" i="48"/>
  <c r="I242" i="48"/>
  <c r="F242" i="48"/>
  <c r="O241" i="48"/>
  <c r="L241" i="48"/>
  <c r="I241" i="48"/>
  <c r="F241" i="48"/>
  <c r="C241" i="48" s="1"/>
  <c r="O240" i="48"/>
  <c r="L240" i="48"/>
  <c r="I240" i="48"/>
  <c r="F240" i="48"/>
  <c r="O239" i="48"/>
  <c r="L239" i="48"/>
  <c r="I239" i="48"/>
  <c r="F239" i="48"/>
  <c r="N238" i="48"/>
  <c r="M238" i="48"/>
  <c r="K238" i="48"/>
  <c r="J238" i="48"/>
  <c r="H238" i="48"/>
  <c r="G238" i="48"/>
  <c r="E238" i="48"/>
  <c r="D238" i="48"/>
  <c r="O237" i="48"/>
  <c r="L237" i="48"/>
  <c r="I237" i="48"/>
  <c r="F237" i="48"/>
  <c r="O236" i="48"/>
  <c r="L236" i="48"/>
  <c r="I236" i="48"/>
  <c r="F236" i="48"/>
  <c r="F235" i="48" s="1"/>
  <c r="O235" i="48"/>
  <c r="N235" i="48"/>
  <c r="M235" i="48"/>
  <c r="K235" i="48"/>
  <c r="J235" i="48"/>
  <c r="H235" i="48"/>
  <c r="G235" i="48"/>
  <c r="E235" i="48"/>
  <c r="D235" i="48"/>
  <c r="O234" i="48"/>
  <c r="L234" i="48"/>
  <c r="L233" i="48" s="1"/>
  <c r="I234" i="48"/>
  <c r="I233" i="48" s="1"/>
  <c r="F234" i="48"/>
  <c r="O233" i="48"/>
  <c r="N233" i="48"/>
  <c r="M233" i="48"/>
  <c r="K233" i="48"/>
  <c r="J233" i="48"/>
  <c r="H233" i="48"/>
  <c r="G233" i="48"/>
  <c r="E233" i="48"/>
  <c r="D233" i="48"/>
  <c r="O232" i="48"/>
  <c r="L232" i="48"/>
  <c r="I232" i="48"/>
  <c r="F232" i="48"/>
  <c r="O229" i="48"/>
  <c r="L229" i="48"/>
  <c r="I229" i="48"/>
  <c r="F229" i="48"/>
  <c r="C229" i="48" s="1"/>
  <c r="O228" i="48"/>
  <c r="O227" i="48" s="1"/>
  <c r="L228" i="48"/>
  <c r="I228" i="48"/>
  <c r="I227" i="48" s="1"/>
  <c r="F228" i="48"/>
  <c r="N227" i="48"/>
  <c r="M227" i="48"/>
  <c r="L227" i="48"/>
  <c r="K227" i="48"/>
  <c r="J227" i="48"/>
  <c r="H227" i="48"/>
  <c r="G227" i="48"/>
  <c r="E227" i="48"/>
  <c r="D227" i="48"/>
  <c r="O226" i="48"/>
  <c r="L226" i="48"/>
  <c r="I226" i="48"/>
  <c r="F226" i="48"/>
  <c r="O225" i="48"/>
  <c r="L225" i="48"/>
  <c r="I225" i="48"/>
  <c r="F225" i="48"/>
  <c r="O224" i="48"/>
  <c r="L224" i="48"/>
  <c r="I224" i="48"/>
  <c r="C224" i="48" s="1"/>
  <c r="F224" i="48"/>
  <c r="O223" i="48"/>
  <c r="L223" i="48"/>
  <c r="I223" i="48"/>
  <c r="F223" i="48"/>
  <c r="O222" i="48"/>
  <c r="L222" i="48"/>
  <c r="I222" i="48"/>
  <c r="F222" i="48"/>
  <c r="O221" i="48"/>
  <c r="L221" i="48"/>
  <c r="I221" i="48"/>
  <c r="F221" i="48"/>
  <c r="O220" i="48"/>
  <c r="L220" i="48"/>
  <c r="I220" i="48"/>
  <c r="F220" i="48"/>
  <c r="O219" i="48"/>
  <c r="L219" i="48"/>
  <c r="I219" i="48"/>
  <c r="F219" i="48"/>
  <c r="O218" i="48"/>
  <c r="L218" i="48"/>
  <c r="I218" i="48"/>
  <c r="F218" i="48"/>
  <c r="O217" i="48"/>
  <c r="L217" i="48"/>
  <c r="L216" i="48" s="1"/>
  <c r="I217" i="48"/>
  <c r="F217" i="48"/>
  <c r="N216" i="48"/>
  <c r="M216" i="48"/>
  <c r="K216" i="48"/>
  <c r="J216" i="48"/>
  <c r="H216" i="48"/>
  <c r="G216" i="48"/>
  <c r="E216" i="48"/>
  <c r="D216" i="48"/>
  <c r="O215" i="48"/>
  <c r="L215" i="48"/>
  <c r="I215" i="48"/>
  <c r="F215" i="48"/>
  <c r="O214" i="48"/>
  <c r="L214" i="48"/>
  <c r="I214" i="48"/>
  <c r="F214" i="48"/>
  <c r="O213" i="48"/>
  <c r="L213" i="48"/>
  <c r="I213" i="48"/>
  <c r="F213" i="48"/>
  <c r="O212" i="48"/>
  <c r="L212" i="48"/>
  <c r="I212" i="48"/>
  <c r="F212" i="48"/>
  <c r="C212" i="48"/>
  <c r="O211" i="48"/>
  <c r="L211" i="48"/>
  <c r="I211" i="48"/>
  <c r="F211" i="48"/>
  <c r="C211" i="48" s="1"/>
  <c r="O210" i="48"/>
  <c r="L210" i="48"/>
  <c r="I210" i="48"/>
  <c r="F210" i="48"/>
  <c r="C210" i="48" s="1"/>
  <c r="O209" i="48"/>
  <c r="L209" i="48"/>
  <c r="I209" i="48"/>
  <c r="F209" i="48"/>
  <c r="C209" i="48" s="1"/>
  <c r="O208" i="48"/>
  <c r="L208" i="48"/>
  <c r="I208" i="48"/>
  <c r="F208" i="48"/>
  <c r="O207" i="48"/>
  <c r="L207" i="48"/>
  <c r="I207" i="48"/>
  <c r="F207" i="48"/>
  <c r="O206" i="48"/>
  <c r="L206" i="48"/>
  <c r="I206" i="48"/>
  <c r="F206" i="48"/>
  <c r="N205" i="48"/>
  <c r="N204" i="48" s="1"/>
  <c r="M205" i="48"/>
  <c r="K205" i="48"/>
  <c r="J205" i="48"/>
  <c r="J204" i="48" s="1"/>
  <c r="H205" i="48"/>
  <c r="G205" i="48"/>
  <c r="G204" i="48" s="1"/>
  <c r="E205" i="48"/>
  <c r="D205" i="48"/>
  <c r="D204" i="48" s="1"/>
  <c r="O203" i="48"/>
  <c r="L203" i="48"/>
  <c r="I203" i="48"/>
  <c r="F203" i="48"/>
  <c r="O202" i="48"/>
  <c r="L202" i="48"/>
  <c r="I202" i="48"/>
  <c r="F202" i="48"/>
  <c r="O201" i="48"/>
  <c r="L201" i="48"/>
  <c r="I201" i="48"/>
  <c r="F201" i="48"/>
  <c r="O200" i="48"/>
  <c r="L200" i="48"/>
  <c r="I200" i="48"/>
  <c r="F200" i="48"/>
  <c r="O199" i="48"/>
  <c r="O198" i="48" s="1"/>
  <c r="L199" i="48"/>
  <c r="L198" i="48" s="1"/>
  <c r="L196" i="48" s="1"/>
  <c r="I199" i="48"/>
  <c r="I198" i="48" s="1"/>
  <c r="F199" i="48"/>
  <c r="N198" i="48"/>
  <c r="N196" i="48" s="1"/>
  <c r="M198" i="48"/>
  <c r="M196" i="48" s="1"/>
  <c r="K198" i="48"/>
  <c r="J198" i="48"/>
  <c r="J196" i="48" s="1"/>
  <c r="H198" i="48"/>
  <c r="G198" i="48"/>
  <c r="G196" i="48" s="1"/>
  <c r="G195" i="48" s="1"/>
  <c r="F198" i="48"/>
  <c r="E198" i="48"/>
  <c r="E196" i="48" s="1"/>
  <c r="D198" i="48"/>
  <c r="D196" i="48" s="1"/>
  <c r="O197" i="48"/>
  <c r="L197" i="48"/>
  <c r="I197" i="48"/>
  <c r="F197" i="48"/>
  <c r="O196" i="48"/>
  <c r="K196" i="48"/>
  <c r="H196" i="48"/>
  <c r="O193" i="48"/>
  <c r="L193" i="48"/>
  <c r="I193" i="48"/>
  <c r="I192" i="48" s="1"/>
  <c r="F193" i="48"/>
  <c r="O192" i="48"/>
  <c r="O191" i="48" s="1"/>
  <c r="N192" i="48"/>
  <c r="N191" i="48" s="1"/>
  <c r="M192" i="48"/>
  <c r="K192" i="48"/>
  <c r="K191" i="48" s="1"/>
  <c r="J192" i="48"/>
  <c r="J191" i="48" s="1"/>
  <c r="H192" i="48"/>
  <c r="H191" i="48" s="1"/>
  <c r="G192" i="48"/>
  <c r="G191" i="48" s="1"/>
  <c r="F192" i="48"/>
  <c r="F191" i="48" s="1"/>
  <c r="E192" i="48"/>
  <c r="E191" i="48" s="1"/>
  <c r="D192" i="48"/>
  <c r="M191" i="48"/>
  <c r="D191" i="48"/>
  <c r="O190" i="48"/>
  <c r="L190" i="48"/>
  <c r="I190" i="48"/>
  <c r="F190" i="48"/>
  <c r="O189" i="48"/>
  <c r="O188" i="48" s="1"/>
  <c r="L189" i="48"/>
  <c r="I189" i="48"/>
  <c r="I188" i="48" s="1"/>
  <c r="F189" i="48"/>
  <c r="N188" i="48"/>
  <c r="N187" i="48" s="1"/>
  <c r="M188" i="48"/>
  <c r="L188" i="48"/>
  <c r="K188" i="48"/>
  <c r="J188" i="48"/>
  <c r="H188" i="48"/>
  <c r="G188" i="48"/>
  <c r="G187" i="48" s="1"/>
  <c r="E188" i="48"/>
  <c r="D188" i="48"/>
  <c r="D187" i="48" s="1"/>
  <c r="O186" i="48"/>
  <c r="L186" i="48"/>
  <c r="I186" i="48"/>
  <c r="F186" i="48"/>
  <c r="O185" i="48"/>
  <c r="O184" i="48" s="1"/>
  <c r="L185" i="48"/>
  <c r="L184" i="48" s="1"/>
  <c r="I185" i="48"/>
  <c r="I184" i="48" s="1"/>
  <c r="F185" i="48"/>
  <c r="N184" i="48"/>
  <c r="M184" i="48"/>
  <c r="K184" i="48"/>
  <c r="J184" i="48"/>
  <c r="H184" i="48"/>
  <c r="G184" i="48"/>
  <c r="E184" i="48"/>
  <c r="D184" i="48"/>
  <c r="O183" i="48"/>
  <c r="L183" i="48"/>
  <c r="I183" i="48"/>
  <c r="F183" i="48"/>
  <c r="O182" i="48"/>
  <c r="L182" i="48"/>
  <c r="I182" i="48"/>
  <c r="F182" i="48"/>
  <c r="O181" i="48"/>
  <c r="L181" i="48"/>
  <c r="I181" i="48"/>
  <c r="F181" i="48"/>
  <c r="O180" i="48"/>
  <c r="L180" i="48"/>
  <c r="L179" i="48" s="1"/>
  <c r="I180" i="48"/>
  <c r="I179" i="48" s="1"/>
  <c r="F180" i="48"/>
  <c r="N179" i="48"/>
  <c r="M179" i="48"/>
  <c r="K179" i="48"/>
  <c r="J179" i="48"/>
  <c r="H179" i="48"/>
  <c r="G179" i="48"/>
  <c r="E179" i="48"/>
  <c r="D179" i="48"/>
  <c r="O178" i="48"/>
  <c r="L178" i="48"/>
  <c r="I178" i="48"/>
  <c r="F178" i="48"/>
  <c r="O177" i="48"/>
  <c r="L177" i="48"/>
  <c r="I177" i="48"/>
  <c r="C177" i="48" s="1"/>
  <c r="F177" i="48"/>
  <c r="O176" i="48"/>
  <c r="L176" i="48"/>
  <c r="L175" i="48" s="1"/>
  <c r="I176" i="48"/>
  <c r="F176" i="48"/>
  <c r="F175" i="48" s="1"/>
  <c r="N175" i="48"/>
  <c r="M175" i="48"/>
  <c r="K175" i="48"/>
  <c r="K174" i="48" s="1"/>
  <c r="K173" i="48" s="1"/>
  <c r="J175" i="48"/>
  <c r="I175" i="48"/>
  <c r="H175" i="48"/>
  <c r="G175" i="48"/>
  <c r="G174" i="48" s="1"/>
  <c r="E175" i="48"/>
  <c r="D175" i="48"/>
  <c r="N174" i="48"/>
  <c r="N173" i="48" s="1"/>
  <c r="J174" i="48"/>
  <c r="J173" i="48" s="1"/>
  <c r="O172" i="48"/>
  <c r="L172" i="48"/>
  <c r="I172" i="48"/>
  <c r="F172" i="48"/>
  <c r="O171" i="48"/>
  <c r="L171" i="48"/>
  <c r="I171" i="48"/>
  <c r="F171" i="48"/>
  <c r="O170" i="48"/>
  <c r="L170" i="48"/>
  <c r="I170" i="48"/>
  <c r="F170" i="48"/>
  <c r="O169" i="48"/>
  <c r="L169" i="48"/>
  <c r="I169" i="48"/>
  <c r="F169" i="48"/>
  <c r="O168" i="48"/>
  <c r="L168" i="48"/>
  <c r="I168" i="48"/>
  <c r="F168" i="48"/>
  <c r="C168" i="48" s="1"/>
  <c r="O167" i="48"/>
  <c r="L167" i="48"/>
  <c r="I167" i="48"/>
  <c r="I166" i="48" s="1"/>
  <c r="I165" i="48" s="1"/>
  <c r="F167" i="48"/>
  <c r="N166" i="48"/>
  <c r="M166" i="48"/>
  <c r="M165" i="48" s="1"/>
  <c r="K166" i="48"/>
  <c r="K165" i="48" s="1"/>
  <c r="J166" i="48"/>
  <c r="J165" i="48" s="1"/>
  <c r="H166" i="48"/>
  <c r="H165" i="48" s="1"/>
  <c r="G166" i="48"/>
  <c r="E166" i="48"/>
  <c r="E165" i="48" s="1"/>
  <c r="D166" i="48"/>
  <c r="D165" i="48" s="1"/>
  <c r="N165" i="48"/>
  <c r="G165" i="48"/>
  <c r="O164" i="48"/>
  <c r="L164" i="48"/>
  <c r="I164" i="48"/>
  <c r="F164" i="48"/>
  <c r="O163" i="48"/>
  <c r="L163" i="48"/>
  <c r="I163" i="48"/>
  <c r="F163" i="48"/>
  <c r="O162" i="48"/>
  <c r="L162" i="48"/>
  <c r="I162" i="48"/>
  <c r="F162" i="48"/>
  <c r="O161" i="48"/>
  <c r="L161" i="48"/>
  <c r="C161" i="48" s="1"/>
  <c r="I161" i="48"/>
  <c r="I160" i="48" s="1"/>
  <c r="F161" i="48"/>
  <c r="O160" i="48"/>
  <c r="N160" i="48"/>
  <c r="M160" i="48"/>
  <c r="K160" i="48"/>
  <c r="J160" i="48"/>
  <c r="H160" i="48"/>
  <c r="G160" i="48"/>
  <c r="F160" i="48"/>
  <c r="E160" i="48"/>
  <c r="D160" i="48"/>
  <c r="O159" i="48"/>
  <c r="L159" i="48"/>
  <c r="I159" i="48"/>
  <c r="F159" i="48"/>
  <c r="C159" i="48" s="1"/>
  <c r="O158" i="48"/>
  <c r="L158" i="48"/>
  <c r="I158" i="48"/>
  <c r="F158" i="48"/>
  <c r="C158" i="48" s="1"/>
  <c r="O157" i="48"/>
  <c r="L157" i="48"/>
  <c r="I157" i="48"/>
  <c r="F157" i="48"/>
  <c r="C157" i="48" s="1"/>
  <c r="O156" i="48"/>
  <c r="L156" i="48"/>
  <c r="I156" i="48"/>
  <c r="F156" i="48"/>
  <c r="O155" i="48"/>
  <c r="L155" i="48"/>
  <c r="I155" i="48"/>
  <c r="F155" i="48"/>
  <c r="O154" i="48"/>
  <c r="L154" i="48"/>
  <c r="I154" i="48"/>
  <c r="F154" i="48"/>
  <c r="O153" i="48"/>
  <c r="L153" i="48"/>
  <c r="I153" i="48"/>
  <c r="F153" i="48"/>
  <c r="O152" i="48"/>
  <c r="L152" i="48"/>
  <c r="I152" i="48"/>
  <c r="F152" i="48"/>
  <c r="N151" i="48"/>
  <c r="M151" i="48"/>
  <c r="K151" i="48"/>
  <c r="J151" i="48"/>
  <c r="H151" i="48"/>
  <c r="G151" i="48"/>
  <c r="E151" i="48"/>
  <c r="D151" i="48"/>
  <c r="O150" i="48"/>
  <c r="L150" i="48"/>
  <c r="I150" i="48"/>
  <c r="F150" i="48"/>
  <c r="O149" i="48"/>
  <c r="L149" i="48"/>
  <c r="I149" i="48"/>
  <c r="F149" i="48"/>
  <c r="O148" i="48"/>
  <c r="L148" i="48"/>
  <c r="I148" i="48"/>
  <c r="F148" i="48"/>
  <c r="O147" i="48"/>
  <c r="L147" i="48"/>
  <c r="I147" i="48"/>
  <c r="F147" i="48"/>
  <c r="O146" i="48"/>
  <c r="L146" i="48"/>
  <c r="I146" i="48"/>
  <c r="F146" i="48"/>
  <c r="O145" i="48"/>
  <c r="O144" i="48" s="1"/>
  <c r="L145" i="48"/>
  <c r="I145" i="48"/>
  <c r="F145" i="48"/>
  <c r="C145" i="48" s="1"/>
  <c r="N144" i="48"/>
  <c r="M144" i="48"/>
  <c r="K144" i="48"/>
  <c r="J144" i="48"/>
  <c r="H144" i="48"/>
  <c r="G144" i="48"/>
  <c r="E144" i="48"/>
  <c r="D144" i="48"/>
  <c r="O143" i="48"/>
  <c r="L143" i="48"/>
  <c r="I143" i="48"/>
  <c r="F143" i="48"/>
  <c r="O142" i="48"/>
  <c r="L142" i="48"/>
  <c r="L141" i="48" s="1"/>
  <c r="I142" i="48"/>
  <c r="I141" i="48" s="1"/>
  <c r="F142" i="48"/>
  <c r="O141" i="48"/>
  <c r="N141" i="48"/>
  <c r="M141" i="48"/>
  <c r="K141" i="48"/>
  <c r="J141" i="48"/>
  <c r="H141" i="48"/>
  <c r="G141" i="48"/>
  <c r="F141" i="48"/>
  <c r="E141" i="48"/>
  <c r="D141" i="48"/>
  <c r="O140" i="48"/>
  <c r="L140" i="48"/>
  <c r="I140" i="48"/>
  <c r="F140" i="48"/>
  <c r="O139" i="48"/>
  <c r="L139" i="48"/>
  <c r="I139" i="48"/>
  <c r="F139" i="48"/>
  <c r="O138" i="48"/>
  <c r="L138" i="48"/>
  <c r="I138" i="48"/>
  <c r="F138" i="48"/>
  <c r="O137" i="48"/>
  <c r="O136" i="48" s="1"/>
  <c r="L137" i="48"/>
  <c r="L136" i="48" s="1"/>
  <c r="I137" i="48"/>
  <c r="I136" i="48" s="1"/>
  <c r="F137" i="48"/>
  <c r="N136" i="48"/>
  <c r="M136" i="48"/>
  <c r="K136" i="48"/>
  <c r="J136" i="48"/>
  <c r="H136" i="48"/>
  <c r="G136" i="48"/>
  <c r="E136" i="48"/>
  <c r="D136" i="48"/>
  <c r="O135" i="48"/>
  <c r="L135" i="48"/>
  <c r="I135" i="48"/>
  <c r="F135" i="48"/>
  <c r="O134" i="48"/>
  <c r="L134" i="48"/>
  <c r="I134" i="48"/>
  <c r="F134" i="48"/>
  <c r="O133" i="48"/>
  <c r="L133" i="48"/>
  <c r="I133" i="48"/>
  <c r="F133" i="48"/>
  <c r="O132" i="48"/>
  <c r="L132" i="48"/>
  <c r="L131" i="48" s="1"/>
  <c r="I132" i="48"/>
  <c r="F132" i="48"/>
  <c r="N131" i="48"/>
  <c r="M131" i="48"/>
  <c r="K131" i="48"/>
  <c r="J131" i="48"/>
  <c r="H131" i="48"/>
  <c r="G131" i="48"/>
  <c r="E131" i="48"/>
  <c r="D131" i="48"/>
  <c r="O129" i="48"/>
  <c r="L129" i="48"/>
  <c r="I129" i="48"/>
  <c r="I128" i="48" s="1"/>
  <c r="F129" i="48"/>
  <c r="O128" i="48"/>
  <c r="N128" i="48"/>
  <c r="M128" i="48"/>
  <c r="K128" i="48"/>
  <c r="J128" i="48"/>
  <c r="H128" i="48"/>
  <c r="G128" i="48"/>
  <c r="F128" i="48"/>
  <c r="E128" i="48"/>
  <c r="D128" i="48"/>
  <c r="O127" i="48"/>
  <c r="L127" i="48"/>
  <c r="I127" i="48"/>
  <c r="F127" i="48"/>
  <c r="O126" i="48"/>
  <c r="L126" i="48"/>
  <c r="I126" i="48"/>
  <c r="F126" i="48"/>
  <c r="O125" i="48"/>
  <c r="L125" i="48"/>
  <c r="I125" i="48"/>
  <c r="F125" i="48"/>
  <c r="O124" i="48"/>
  <c r="L124" i="48"/>
  <c r="I124" i="48"/>
  <c r="F124" i="48"/>
  <c r="O123" i="48"/>
  <c r="L123" i="48"/>
  <c r="I123" i="48"/>
  <c r="F123" i="48"/>
  <c r="F122" i="48" s="1"/>
  <c r="N122" i="48"/>
  <c r="M122" i="48"/>
  <c r="K122" i="48"/>
  <c r="J122" i="48"/>
  <c r="H122" i="48"/>
  <c r="G122" i="48"/>
  <c r="E122" i="48"/>
  <c r="D122" i="48"/>
  <c r="O121" i="48"/>
  <c r="L121" i="48"/>
  <c r="I121" i="48"/>
  <c r="F121" i="48"/>
  <c r="O120" i="48"/>
  <c r="L120" i="48"/>
  <c r="I120" i="48"/>
  <c r="F120" i="48"/>
  <c r="O119" i="48"/>
  <c r="L119" i="48"/>
  <c r="I119" i="48"/>
  <c r="F119" i="48"/>
  <c r="O118" i="48"/>
  <c r="L118" i="48"/>
  <c r="I118" i="48"/>
  <c r="F118" i="48"/>
  <c r="O117" i="48"/>
  <c r="L117" i="48"/>
  <c r="I117" i="48"/>
  <c r="F117" i="48"/>
  <c r="N116" i="48"/>
  <c r="M116" i="48"/>
  <c r="K116" i="48"/>
  <c r="J116" i="48"/>
  <c r="H116" i="48"/>
  <c r="G116" i="48"/>
  <c r="E116" i="48"/>
  <c r="D116" i="48"/>
  <c r="O115" i="48"/>
  <c r="L115" i="48"/>
  <c r="I115" i="48"/>
  <c r="F115" i="48"/>
  <c r="O114" i="48"/>
  <c r="L114" i="48"/>
  <c r="I114" i="48"/>
  <c r="F114" i="48"/>
  <c r="O113" i="48"/>
  <c r="O112" i="48" s="1"/>
  <c r="L113" i="48"/>
  <c r="L112" i="48" s="1"/>
  <c r="I113" i="48"/>
  <c r="F113" i="48"/>
  <c r="N112" i="48"/>
  <c r="M112" i="48"/>
  <c r="K112" i="48"/>
  <c r="J112" i="48"/>
  <c r="H112" i="48"/>
  <c r="G112" i="48"/>
  <c r="E112" i="48"/>
  <c r="D112" i="48"/>
  <c r="O111" i="48"/>
  <c r="L111" i="48"/>
  <c r="I111" i="48"/>
  <c r="F111" i="48"/>
  <c r="O110" i="48"/>
  <c r="L110" i="48"/>
  <c r="I110" i="48"/>
  <c r="F110" i="48"/>
  <c r="O109" i="48"/>
  <c r="L109" i="48"/>
  <c r="I109" i="48"/>
  <c r="F109" i="48"/>
  <c r="O108" i="48"/>
  <c r="L108" i="48"/>
  <c r="I108" i="48"/>
  <c r="F108" i="48"/>
  <c r="O107" i="48"/>
  <c r="L107" i="48"/>
  <c r="I107" i="48"/>
  <c r="F107" i="48"/>
  <c r="O106" i="48"/>
  <c r="L106" i="48"/>
  <c r="I106" i="48"/>
  <c r="F106" i="48"/>
  <c r="O105" i="48"/>
  <c r="L105" i="48"/>
  <c r="I105" i="48"/>
  <c r="F105" i="48"/>
  <c r="O104" i="48"/>
  <c r="L104" i="48"/>
  <c r="I104" i="48"/>
  <c r="F104" i="48"/>
  <c r="N103" i="48"/>
  <c r="M103" i="48"/>
  <c r="K103" i="48"/>
  <c r="J103" i="48"/>
  <c r="H103" i="48"/>
  <c r="G103" i="48"/>
  <c r="E103" i="48"/>
  <c r="D103" i="48"/>
  <c r="O102" i="48"/>
  <c r="L102" i="48"/>
  <c r="I102" i="48"/>
  <c r="F102" i="48"/>
  <c r="O101" i="48"/>
  <c r="L101" i="48"/>
  <c r="I101" i="48"/>
  <c r="F101" i="48"/>
  <c r="O100" i="48"/>
  <c r="L100" i="48"/>
  <c r="I100" i="48"/>
  <c r="F100" i="48"/>
  <c r="O99" i="48"/>
  <c r="L99" i="48"/>
  <c r="I99" i="48"/>
  <c r="F99" i="48"/>
  <c r="O98" i="48"/>
  <c r="L98" i="48"/>
  <c r="I98" i="48"/>
  <c r="F98" i="48"/>
  <c r="O97" i="48"/>
  <c r="L97" i="48"/>
  <c r="I97" i="48"/>
  <c r="F97" i="48"/>
  <c r="O96" i="48"/>
  <c r="L96" i="48"/>
  <c r="I96" i="48"/>
  <c r="F96" i="48"/>
  <c r="N95" i="48"/>
  <c r="M95" i="48"/>
  <c r="K95" i="48"/>
  <c r="J95" i="48"/>
  <c r="H95" i="48"/>
  <c r="G95" i="48"/>
  <c r="E95" i="48"/>
  <c r="D95" i="48"/>
  <c r="O94" i="48"/>
  <c r="L94" i="48"/>
  <c r="I94" i="48"/>
  <c r="F94" i="48"/>
  <c r="O93" i="48"/>
  <c r="L93" i="48"/>
  <c r="I93" i="48"/>
  <c r="F93" i="48"/>
  <c r="O92" i="48"/>
  <c r="L92" i="48"/>
  <c r="I92" i="48"/>
  <c r="F92" i="48"/>
  <c r="O91" i="48"/>
  <c r="L91" i="48"/>
  <c r="I91" i="48"/>
  <c r="F91" i="48"/>
  <c r="O90" i="48"/>
  <c r="L90" i="48"/>
  <c r="L89" i="48" s="1"/>
  <c r="I90" i="48"/>
  <c r="F90" i="48"/>
  <c r="N89" i="48"/>
  <c r="M89" i="48"/>
  <c r="K89" i="48"/>
  <c r="J89" i="48"/>
  <c r="H89" i="48"/>
  <c r="G89" i="48"/>
  <c r="E89" i="48"/>
  <c r="D89" i="48"/>
  <c r="O88" i="48"/>
  <c r="L88" i="48"/>
  <c r="I88" i="48"/>
  <c r="F88" i="48"/>
  <c r="O87" i="48"/>
  <c r="L87" i="48"/>
  <c r="I87" i="48"/>
  <c r="F87" i="48"/>
  <c r="O86" i="48"/>
  <c r="L86" i="48"/>
  <c r="I86" i="48"/>
  <c r="F86" i="48"/>
  <c r="O85" i="48"/>
  <c r="O84" i="48" s="1"/>
  <c r="L85" i="48"/>
  <c r="L84" i="48" s="1"/>
  <c r="I85" i="48"/>
  <c r="F85" i="48"/>
  <c r="N84" i="48"/>
  <c r="M84" i="48"/>
  <c r="K84" i="48"/>
  <c r="J84" i="48"/>
  <c r="H84" i="48"/>
  <c r="G84" i="48"/>
  <c r="E84" i="48"/>
  <c r="D84" i="48"/>
  <c r="O82" i="48"/>
  <c r="L82" i="48"/>
  <c r="I82" i="48"/>
  <c r="F82" i="48"/>
  <c r="O81" i="48"/>
  <c r="O80" i="48" s="1"/>
  <c r="L81" i="48"/>
  <c r="L80" i="48" s="1"/>
  <c r="I81" i="48"/>
  <c r="F81" i="48"/>
  <c r="F80" i="48" s="1"/>
  <c r="N80" i="48"/>
  <c r="M80" i="48"/>
  <c r="K80" i="48"/>
  <c r="J80" i="48"/>
  <c r="H80" i="48"/>
  <c r="G80" i="48"/>
  <c r="E80" i="48"/>
  <c r="D80" i="48"/>
  <c r="O79" i="48"/>
  <c r="L79" i="48"/>
  <c r="I79" i="48"/>
  <c r="F79" i="48"/>
  <c r="O78" i="48"/>
  <c r="L78" i="48"/>
  <c r="L77" i="48" s="1"/>
  <c r="I78" i="48"/>
  <c r="F78" i="48"/>
  <c r="O77" i="48"/>
  <c r="N77" i="48"/>
  <c r="N76" i="48" s="1"/>
  <c r="M77" i="48"/>
  <c r="K77" i="48"/>
  <c r="J77" i="48"/>
  <c r="J76" i="48" s="1"/>
  <c r="H77" i="48"/>
  <c r="H76" i="48" s="1"/>
  <c r="G77" i="48"/>
  <c r="F77" i="48"/>
  <c r="E77" i="48"/>
  <c r="E76" i="48" s="1"/>
  <c r="D77" i="48"/>
  <c r="K76" i="48"/>
  <c r="O74" i="48"/>
  <c r="L74" i="48"/>
  <c r="I74" i="48"/>
  <c r="F74" i="48"/>
  <c r="O73" i="48"/>
  <c r="L73" i="48"/>
  <c r="I73" i="48"/>
  <c r="F73" i="48"/>
  <c r="O72" i="48"/>
  <c r="L72" i="48"/>
  <c r="I72" i="48"/>
  <c r="F72" i="48"/>
  <c r="O71" i="48"/>
  <c r="L71" i="48"/>
  <c r="I71" i="48"/>
  <c r="F71" i="48"/>
  <c r="O70" i="48"/>
  <c r="L70" i="48"/>
  <c r="I70" i="48"/>
  <c r="F70" i="48"/>
  <c r="N69" i="48"/>
  <c r="N67" i="48" s="1"/>
  <c r="M69" i="48"/>
  <c r="M67" i="48" s="1"/>
  <c r="K69" i="48"/>
  <c r="K67" i="48" s="1"/>
  <c r="J69" i="48"/>
  <c r="J67" i="48" s="1"/>
  <c r="H69" i="48"/>
  <c r="H67" i="48" s="1"/>
  <c r="G69" i="48"/>
  <c r="G67" i="48" s="1"/>
  <c r="E69" i="48"/>
  <c r="E67" i="48" s="1"/>
  <c r="D69" i="48"/>
  <c r="O68" i="48"/>
  <c r="L68" i="48"/>
  <c r="I68" i="48"/>
  <c r="F68" i="48"/>
  <c r="D67" i="48"/>
  <c r="O66" i="48"/>
  <c r="L66" i="48"/>
  <c r="I66" i="48"/>
  <c r="F66" i="48"/>
  <c r="O65" i="48"/>
  <c r="L65" i="48"/>
  <c r="I65" i="48"/>
  <c r="F65" i="48"/>
  <c r="O64" i="48"/>
  <c r="L64" i="48"/>
  <c r="I64" i="48"/>
  <c r="F64" i="48"/>
  <c r="O63" i="48"/>
  <c r="L63" i="48"/>
  <c r="I63" i="48"/>
  <c r="F63" i="48"/>
  <c r="O62" i="48"/>
  <c r="L62" i="48"/>
  <c r="I62" i="48"/>
  <c r="F62" i="48"/>
  <c r="O61" i="48"/>
  <c r="L61" i="48"/>
  <c r="I61" i="48"/>
  <c r="F61" i="48"/>
  <c r="O60" i="48"/>
  <c r="L60" i="48"/>
  <c r="I60" i="48"/>
  <c r="F60" i="48"/>
  <c r="O59" i="48"/>
  <c r="L59" i="48"/>
  <c r="I59" i="48"/>
  <c r="F59" i="48"/>
  <c r="N58" i="48"/>
  <c r="M58" i="48"/>
  <c r="K58" i="48"/>
  <c r="J58" i="48"/>
  <c r="H58" i="48"/>
  <c r="G58" i="48"/>
  <c r="E58" i="48"/>
  <c r="D58" i="48"/>
  <c r="O57" i="48"/>
  <c r="L57" i="48"/>
  <c r="I57" i="48"/>
  <c r="F57" i="48"/>
  <c r="O56" i="48"/>
  <c r="L56" i="48"/>
  <c r="L55" i="48" s="1"/>
  <c r="I56" i="48"/>
  <c r="F56" i="48"/>
  <c r="N55" i="48"/>
  <c r="M55" i="48"/>
  <c r="K55" i="48"/>
  <c r="J55" i="48"/>
  <c r="I55" i="48"/>
  <c r="H55" i="48"/>
  <c r="G55" i="48"/>
  <c r="G54" i="48" s="1"/>
  <c r="E55" i="48"/>
  <c r="D55" i="48"/>
  <c r="D54" i="48" s="1"/>
  <c r="D53" i="48" s="1"/>
  <c r="O47" i="48"/>
  <c r="O46" i="48"/>
  <c r="C46" i="48" s="1"/>
  <c r="N45" i="48"/>
  <c r="M45" i="48"/>
  <c r="L44" i="48"/>
  <c r="I44" i="48"/>
  <c r="I43" i="48" s="1"/>
  <c r="F44" i="48"/>
  <c r="L43" i="48"/>
  <c r="K43" i="48"/>
  <c r="J43" i="48"/>
  <c r="H43" i="48"/>
  <c r="G43" i="48"/>
  <c r="E43" i="48"/>
  <c r="D43" i="48"/>
  <c r="F42" i="48"/>
  <c r="C42" i="48" s="1"/>
  <c r="E41" i="48"/>
  <c r="D41" i="48"/>
  <c r="L40" i="48"/>
  <c r="C40" i="48" s="1"/>
  <c r="L39" i="48"/>
  <c r="C39" i="48"/>
  <c r="L38" i="48"/>
  <c r="C38" i="48" s="1"/>
  <c r="L37" i="48"/>
  <c r="C37" i="48" s="1"/>
  <c r="K36" i="48"/>
  <c r="J36" i="48"/>
  <c r="L35" i="48"/>
  <c r="C35" i="48" s="1"/>
  <c r="L34" i="48"/>
  <c r="C34" i="48" s="1"/>
  <c r="K33" i="48"/>
  <c r="J33" i="48"/>
  <c r="L32" i="48"/>
  <c r="L31" i="48" s="1"/>
  <c r="C31" i="48" s="1"/>
  <c r="K31" i="48"/>
  <c r="J31" i="48"/>
  <c r="L30" i="48"/>
  <c r="C30" i="48" s="1"/>
  <c r="L29" i="48"/>
  <c r="C29" i="48" s="1"/>
  <c r="L28" i="48"/>
  <c r="C28" i="48" s="1"/>
  <c r="K27" i="48"/>
  <c r="K26" i="48" s="1"/>
  <c r="J27" i="48"/>
  <c r="F25" i="48"/>
  <c r="C25" i="48" s="1"/>
  <c r="I24" i="48"/>
  <c r="O23" i="48"/>
  <c r="L23" i="48"/>
  <c r="I23" i="48"/>
  <c r="F23" i="48"/>
  <c r="O22" i="48"/>
  <c r="O21" i="48" s="1"/>
  <c r="L22" i="48"/>
  <c r="L21" i="48" s="1"/>
  <c r="I22" i="48"/>
  <c r="I21" i="48" s="1"/>
  <c r="F22" i="48"/>
  <c r="N21" i="48"/>
  <c r="M21" i="48"/>
  <c r="M289" i="48" s="1"/>
  <c r="M288" i="48" s="1"/>
  <c r="K21" i="48"/>
  <c r="J21" i="48"/>
  <c r="H21" i="48"/>
  <c r="G21" i="48"/>
  <c r="F21" i="48"/>
  <c r="E21" i="48"/>
  <c r="E289" i="48" s="1"/>
  <c r="E288" i="48" s="1"/>
  <c r="D21" i="48"/>
  <c r="O298" i="47"/>
  <c r="L298" i="47"/>
  <c r="I298" i="47"/>
  <c r="F298" i="47"/>
  <c r="O297" i="47"/>
  <c r="L297" i="47"/>
  <c r="I297" i="47"/>
  <c r="F297" i="47"/>
  <c r="O296" i="47"/>
  <c r="L296" i="47"/>
  <c r="I296" i="47"/>
  <c r="F296" i="47"/>
  <c r="O295" i="47"/>
  <c r="L295" i="47"/>
  <c r="I295" i="47"/>
  <c r="F295" i="47"/>
  <c r="O294" i="47"/>
  <c r="L294" i="47"/>
  <c r="I294" i="47"/>
  <c r="F294" i="47"/>
  <c r="O293" i="47"/>
  <c r="L293" i="47"/>
  <c r="I293" i="47"/>
  <c r="F293" i="47"/>
  <c r="O292" i="47"/>
  <c r="L292" i="47"/>
  <c r="I292" i="47"/>
  <c r="F292" i="47"/>
  <c r="O291" i="47"/>
  <c r="L291" i="47"/>
  <c r="I291" i="47"/>
  <c r="F291" i="47"/>
  <c r="N290" i="47"/>
  <c r="M290" i="47"/>
  <c r="K290" i="47"/>
  <c r="J290" i="47"/>
  <c r="H290" i="47"/>
  <c r="G290" i="47"/>
  <c r="E290" i="47"/>
  <c r="D290" i="47"/>
  <c r="O285" i="47"/>
  <c r="L285" i="47"/>
  <c r="I285" i="47"/>
  <c r="F285" i="47"/>
  <c r="O284" i="47"/>
  <c r="O283" i="47" s="1"/>
  <c r="L284" i="47"/>
  <c r="L283" i="47" s="1"/>
  <c r="I284" i="47"/>
  <c r="F284" i="47"/>
  <c r="N283" i="47"/>
  <c r="M283" i="47"/>
  <c r="K283" i="47"/>
  <c r="J283" i="47"/>
  <c r="H283" i="47"/>
  <c r="G283" i="47"/>
  <c r="E283" i="47"/>
  <c r="D283" i="47"/>
  <c r="O282" i="47"/>
  <c r="O281" i="47" s="1"/>
  <c r="L282" i="47"/>
  <c r="I282" i="47"/>
  <c r="F282" i="47"/>
  <c r="F281" i="47" s="1"/>
  <c r="N281" i="47"/>
  <c r="M281" i="47"/>
  <c r="L281" i="47"/>
  <c r="K281" i="47"/>
  <c r="J281" i="47"/>
  <c r="I281" i="47"/>
  <c r="H281" i="47"/>
  <c r="G281" i="47"/>
  <c r="E281" i="47"/>
  <c r="D281" i="47"/>
  <c r="O280" i="47"/>
  <c r="L280" i="47"/>
  <c r="I280" i="47"/>
  <c r="F280" i="47"/>
  <c r="O279" i="47"/>
  <c r="L279" i="47"/>
  <c r="I279" i="47"/>
  <c r="F279" i="47"/>
  <c r="O278" i="47"/>
  <c r="L278" i="47"/>
  <c r="I278" i="47"/>
  <c r="F278" i="47"/>
  <c r="O277" i="47"/>
  <c r="L277" i="47"/>
  <c r="L276" i="47" s="1"/>
  <c r="I277" i="47"/>
  <c r="I276" i="47" s="1"/>
  <c r="F277" i="47"/>
  <c r="N276" i="47"/>
  <c r="M276" i="47"/>
  <c r="K276" i="47"/>
  <c r="J276" i="47"/>
  <c r="H276" i="47"/>
  <c r="G276" i="47"/>
  <c r="E276" i="47"/>
  <c r="D276" i="47"/>
  <c r="O275" i="47"/>
  <c r="L275" i="47"/>
  <c r="I275" i="47"/>
  <c r="F275" i="47"/>
  <c r="O274" i="47"/>
  <c r="L274" i="47"/>
  <c r="I274" i="47"/>
  <c r="F274" i="47"/>
  <c r="O273" i="47"/>
  <c r="O272" i="47" s="1"/>
  <c r="L273" i="47"/>
  <c r="L272" i="47" s="1"/>
  <c r="I273" i="47"/>
  <c r="I272" i="47" s="1"/>
  <c r="F273" i="47"/>
  <c r="N272" i="47"/>
  <c r="N270" i="47" s="1"/>
  <c r="N269" i="47" s="1"/>
  <c r="M272" i="47"/>
  <c r="K272" i="47"/>
  <c r="K270" i="47" s="1"/>
  <c r="J272" i="47"/>
  <c r="H272" i="47"/>
  <c r="G272" i="47"/>
  <c r="F272" i="47"/>
  <c r="E272" i="47"/>
  <c r="E270" i="47" s="1"/>
  <c r="E269" i="47" s="1"/>
  <c r="D272" i="47"/>
  <c r="O271" i="47"/>
  <c r="L271" i="47"/>
  <c r="I271" i="47"/>
  <c r="F271" i="47"/>
  <c r="H270" i="47"/>
  <c r="D270" i="47"/>
  <c r="O268" i="47"/>
  <c r="L268" i="47"/>
  <c r="I268" i="47"/>
  <c r="F268" i="47"/>
  <c r="C268" i="47" s="1"/>
  <c r="O267" i="47"/>
  <c r="L267" i="47"/>
  <c r="I267" i="47"/>
  <c r="F267" i="47"/>
  <c r="O266" i="47"/>
  <c r="L266" i="47"/>
  <c r="I266" i="47"/>
  <c r="F266" i="47"/>
  <c r="O265" i="47"/>
  <c r="L265" i="47"/>
  <c r="L264" i="47" s="1"/>
  <c r="I265" i="47"/>
  <c r="F265" i="47"/>
  <c r="N264" i="47"/>
  <c r="M264" i="47"/>
  <c r="K264" i="47"/>
  <c r="J264" i="47"/>
  <c r="H264" i="47"/>
  <c r="G264" i="47"/>
  <c r="E264" i="47"/>
  <c r="D264" i="47"/>
  <c r="O263" i="47"/>
  <c r="L263" i="47"/>
  <c r="I263" i="47"/>
  <c r="F263" i="47"/>
  <c r="O262" i="47"/>
  <c r="L262" i="47"/>
  <c r="I262" i="47"/>
  <c r="F262" i="47"/>
  <c r="O261" i="47"/>
  <c r="L261" i="47"/>
  <c r="L260" i="47" s="1"/>
  <c r="I261" i="47"/>
  <c r="I260" i="47" s="1"/>
  <c r="F261" i="47"/>
  <c r="N260" i="47"/>
  <c r="N259" i="47" s="1"/>
  <c r="M260" i="47"/>
  <c r="M259" i="47" s="1"/>
  <c r="K260" i="47"/>
  <c r="J260" i="47"/>
  <c r="J259" i="47" s="1"/>
  <c r="H260" i="47"/>
  <c r="H259" i="47" s="1"/>
  <c r="G260" i="47"/>
  <c r="G259" i="47" s="1"/>
  <c r="E260" i="47"/>
  <c r="E259" i="47" s="1"/>
  <c r="D260" i="47"/>
  <c r="D259" i="47" s="1"/>
  <c r="L259" i="47"/>
  <c r="K259" i="47"/>
  <c r="O258" i="47"/>
  <c r="L258" i="47"/>
  <c r="I258" i="47"/>
  <c r="F258" i="47"/>
  <c r="O257" i="47"/>
  <c r="L257" i="47"/>
  <c r="I257" i="47"/>
  <c r="F257" i="47"/>
  <c r="O256" i="47"/>
  <c r="L256" i="47"/>
  <c r="I256" i="47"/>
  <c r="F256" i="47"/>
  <c r="O255" i="47"/>
  <c r="L255" i="47"/>
  <c r="I255" i="47"/>
  <c r="F255" i="47"/>
  <c r="O254" i="47"/>
  <c r="L254" i="47"/>
  <c r="I254" i="47"/>
  <c r="F254" i="47"/>
  <c r="O253" i="47"/>
  <c r="L253" i="47"/>
  <c r="I253" i="47"/>
  <c r="F253" i="47"/>
  <c r="N252" i="47"/>
  <c r="N251" i="47" s="1"/>
  <c r="M252" i="47"/>
  <c r="M251" i="47" s="1"/>
  <c r="K252" i="47"/>
  <c r="K251" i="47" s="1"/>
  <c r="J252" i="47"/>
  <c r="J251" i="47" s="1"/>
  <c r="H252" i="47"/>
  <c r="H251" i="47" s="1"/>
  <c r="G252" i="47"/>
  <c r="G251" i="47" s="1"/>
  <c r="E252" i="47"/>
  <c r="D252" i="47"/>
  <c r="E251" i="47"/>
  <c r="D251" i="47"/>
  <c r="O250" i="47"/>
  <c r="L250" i="47"/>
  <c r="I250" i="47"/>
  <c r="F250" i="47"/>
  <c r="O249" i="47"/>
  <c r="L249" i="47"/>
  <c r="I249" i="47"/>
  <c r="F249" i="47"/>
  <c r="O248" i="47"/>
  <c r="L248" i="47"/>
  <c r="I248" i="47"/>
  <c r="F248" i="47"/>
  <c r="O247" i="47"/>
  <c r="L247" i="47"/>
  <c r="L246" i="47" s="1"/>
  <c r="I247" i="47"/>
  <c r="F247" i="47"/>
  <c r="N246" i="47"/>
  <c r="M246" i="47"/>
  <c r="K246" i="47"/>
  <c r="J246" i="47"/>
  <c r="H246" i="47"/>
  <c r="G246" i="47"/>
  <c r="E246" i="47"/>
  <c r="D246" i="47"/>
  <c r="O245" i="47"/>
  <c r="L245" i="47"/>
  <c r="I245" i="47"/>
  <c r="F245" i="47"/>
  <c r="O244" i="47"/>
  <c r="L244" i="47"/>
  <c r="I244" i="47"/>
  <c r="F244" i="47"/>
  <c r="O243" i="47"/>
  <c r="L243" i="47"/>
  <c r="I243" i="47"/>
  <c r="F243" i="47"/>
  <c r="O242" i="47"/>
  <c r="L242" i="47"/>
  <c r="I242" i="47"/>
  <c r="F242" i="47"/>
  <c r="O241" i="47"/>
  <c r="L241" i="47"/>
  <c r="I241" i="47"/>
  <c r="F241" i="47"/>
  <c r="O240" i="47"/>
  <c r="L240" i="47"/>
  <c r="I240" i="47"/>
  <c r="F240" i="47"/>
  <c r="O239" i="47"/>
  <c r="O238" i="47" s="1"/>
  <c r="L239" i="47"/>
  <c r="I239" i="47"/>
  <c r="F239" i="47"/>
  <c r="N238" i="47"/>
  <c r="M238" i="47"/>
  <c r="K238" i="47"/>
  <c r="J238" i="47"/>
  <c r="H238" i="47"/>
  <c r="G238" i="47"/>
  <c r="E238" i="47"/>
  <c r="D238" i="47"/>
  <c r="O237" i="47"/>
  <c r="L237" i="47"/>
  <c r="I237" i="47"/>
  <c r="F237" i="47"/>
  <c r="O236" i="47"/>
  <c r="L236" i="47"/>
  <c r="I236" i="47"/>
  <c r="F236" i="47"/>
  <c r="O235" i="47"/>
  <c r="N235" i="47"/>
  <c r="M235" i="47"/>
  <c r="K235" i="47"/>
  <c r="J235" i="47"/>
  <c r="H235" i="47"/>
  <c r="G235" i="47"/>
  <c r="F235" i="47"/>
  <c r="E235" i="47"/>
  <c r="D235" i="47"/>
  <c r="O234" i="47"/>
  <c r="L234" i="47"/>
  <c r="I234" i="47"/>
  <c r="F234" i="47"/>
  <c r="F233" i="47" s="1"/>
  <c r="O233" i="47"/>
  <c r="N233" i="47"/>
  <c r="M233" i="47"/>
  <c r="L233" i="47"/>
  <c r="K233" i="47"/>
  <c r="J233" i="47"/>
  <c r="I233" i="47"/>
  <c r="H233" i="47"/>
  <c r="G233" i="47"/>
  <c r="E233" i="47"/>
  <c r="D233" i="47"/>
  <c r="O232" i="47"/>
  <c r="L232" i="47"/>
  <c r="I232" i="47"/>
  <c r="F232" i="47"/>
  <c r="O229" i="47"/>
  <c r="L229" i="47"/>
  <c r="I229" i="47"/>
  <c r="F229" i="47"/>
  <c r="O228" i="47"/>
  <c r="O227" i="47" s="1"/>
  <c r="L228" i="47"/>
  <c r="L227" i="47" s="1"/>
  <c r="I228" i="47"/>
  <c r="F228" i="47"/>
  <c r="C228" i="47" s="1"/>
  <c r="N227" i="47"/>
  <c r="M227" i="47"/>
  <c r="K227" i="47"/>
  <c r="J227" i="47"/>
  <c r="I227" i="47"/>
  <c r="H227" i="47"/>
  <c r="G227" i="47"/>
  <c r="F227" i="47"/>
  <c r="E227" i="47"/>
  <c r="D227" i="47"/>
  <c r="O226" i="47"/>
  <c r="L226" i="47"/>
  <c r="I226" i="47"/>
  <c r="F226" i="47"/>
  <c r="O225" i="47"/>
  <c r="L225" i="47"/>
  <c r="I225" i="47"/>
  <c r="F225" i="47"/>
  <c r="O224" i="47"/>
  <c r="L224" i="47"/>
  <c r="C224" i="47" s="1"/>
  <c r="I224" i="47"/>
  <c r="F224" i="47"/>
  <c r="O223" i="47"/>
  <c r="L223" i="47"/>
  <c r="I223" i="47"/>
  <c r="F223" i="47"/>
  <c r="O222" i="47"/>
  <c r="L222" i="47"/>
  <c r="I222" i="47"/>
  <c r="F222" i="47"/>
  <c r="O221" i="47"/>
  <c r="L221" i="47"/>
  <c r="I221" i="47"/>
  <c r="F221" i="47"/>
  <c r="O220" i="47"/>
  <c r="L220" i="47"/>
  <c r="I220" i="47"/>
  <c r="F220" i="47"/>
  <c r="O219" i="47"/>
  <c r="L219" i="47"/>
  <c r="I219" i="47"/>
  <c r="F219" i="47"/>
  <c r="O218" i="47"/>
  <c r="L218" i="47"/>
  <c r="I218" i="47"/>
  <c r="F218" i="47"/>
  <c r="O217" i="47"/>
  <c r="L217" i="47"/>
  <c r="I217" i="47"/>
  <c r="F217" i="47"/>
  <c r="N216" i="47"/>
  <c r="M216" i="47"/>
  <c r="K216" i="47"/>
  <c r="J216" i="47"/>
  <c r="H216" i="47"/>
  <c r="G216" i="47"/>
  <c r="E216" i="47"/>
  <c r="D216" i="47"/>
  <c r="O215" i="47"/>
  <c r="L215" i="47"/>
  <c r="I215" i="47"/>
  <c r="F215" i="47"/>
  <c r="O214" i="47"/>
  <c r="L214" i="47"/>
  <c r="I214" i="47"/>
  <c r="F214" i="47"/>
  <c r="O213" i="47"/>
  <c r="L213" i="47"/>
  <c r="I213" i="47"/>
  <c r="F213" i="47"/>
  <c r="O212" i="47"/>
  <c r="L212" i="47"/>
  <c r="I212" i="47"/>
  <c r="F212" i="47"/>
  <c r="O211" i="47"/>
  <c r="L211" i="47"/>
  <c r="I211" i="47"/>
  <c r="F211" i="47"/>
  <c r="O210" i="47"/>
  <c r="L210" i="47"/>
  <c r="I210" i="47"/>
  <c r="F210" i="47"/>
  <c r="O209" i="47"/>
  <c r="L209" i="47"/>
  <c r="I209" i="47"/>
  <c r="F209" i="47"/>
  <c r="O208" i="47"/>
  <c r="L208" i="47"/>
  <c r="I208" i="47"/>
  <c r="F208" i="47"/>
  <c r="O207" i="47"/>
  <c r="L207" i="47"/>
  <c r="I207" i="47"/>
  <c r="F207" i="47"/>
  <c r="O206" i="47"/>
  <c r="L206" i="47"/>
  <c r="I206" i="47"/>
  <c r="F206" i="47"/>
  <c r="N205" i="47"/>
  <c r="M205" i="47"/>
  <c r="M204" i="47" s="1"/>
  <c r="K205" i="47"/>
  <c r="J205" i="47"/>
  <c r="H205" i="47"/>
  <c r="G205" i="47"/>
  <c r="G204" i="47" s="1"/>
  <c r="E205" i="47"/>
  <c r="E204" i="47" s="1"/>
  <c r="D205" i="47"/>
  <c r="K204" i="47"/>
  <c r="O203" i="47"/>
  <c r="L203" i="47"/>
  <c r="I203" i="47"/>
  <c r="F203" i="47"/>
  <c r="O202" i="47"/>
  <c r="L202" i="47"/>
  <c r="I202" i="47"/>
  <c r="F202" i="47"/>
  <c r="O201" i="47"/>
  <c r="L201" i="47"/>
  <c r="I201" i="47"/>
  <c r="F201" i="47"/>
  <c r="O200" i="47"/>
  <c r="L200" i="47"/>
  <c r="I200" i="47"/>
  <c r="F200" i="47"/>
  <c r="C200" i="47" s="1"/>
  <c r="O199" i="47"/>
  <c r="L199" i="47"/>
  <c r="I199" i="47"/>
  <c r="F199" i="47"/>
  <c r="N198" i="47"/>
  <c r="N196" i="47" s="1"/>
  <c r="M198" i="47"/>
  <c r="M196" i="47" s="1"/>
  <c r="K198" i="47"/>
  <c r="J198" i="47"/>
  <c r="J196" i="47" s="1"/>
  <c r="I198" i="47"/>
  <c r="H198" i="47"/>
  <c r="H196" i="47" s="1"/>
  <c r="G198" i="47"/>
  <c r="E198" i="47"/>
  <c r="E196" i="47" s="1"/>
  <c r="E195" i="47" s="1"/>
  <c r="D198" i="47"/>
  <c r="D196" i="47" s="1"/>
  <c r="O197" i="47"/>
  <c r="L197" i="47"/>
  <c r="I197" i="47"/>
  <c r="F197" i="47"/>
  <c r="K196" i="47"/>
  <c r="G196" i="47"/>
  <c r="G195" i="47" s="1"/>
  <c r="O193" i="47"/>
  <c r="L193" i="47"/>
  <c r="L192" i="47" s="1"/>
  <c r="L191" i="47" s="1"/>
  <c r="I193" i="47"/>
  <c r="I192" i="47" s="1"/>
  <c r="I191" i="47" s="1"/>
  <c r="F193" i="47"/>
  <c r="O192" i="47"/>
  <c r="N192" i="47"/>
  <c r="N191" i="47" s="1"/>
  <c r="M192" i="47"/>
  <c r="K192" i="47"/>
  <c r="K191" i="47" s="1"/>
  <c r="J192" i="47"/>
  <c r="J191" i="47" s="1"/>
  <c r="H192" i="47"/>
  <c r="H191" i="47" s="1"/>
  <c r="G192" i="47"/>
  <c r="G191" i="47" s="1"/>
  <c r="F192" i="47"/>
  <c r="F191" i="47" s="1"/>
  <c r="E192" i="47"/>
  <c r="D192" i="47"/>
  <c r="D191" i="47" s="1"/>
  <c r="M191" i="47"/>
  <c r="E191" i="47"/>
  <c r="O190" i="47"/>
  <c r="L190" i="47"/>
  <c r="I190" i="47"/>
  <c r="F190" i="47"/>
  <c r="O189" i="47"/>
  <c r="L189" i="47"/>
  <c r="L188" i="47" s="1"/>
  <c r="I189" i="47"/>
  <c r="I188" i="47" s="1"/>
  <c r="F189" i="47"/>
  <c r="O188" i="47"/>
  <c r="N188" i="47"/>
  <c r="N187" i="47" s="1"/>
  <c r="M188" i="47"/>
  <c r="K188" i="47"/>
  <c r="J188" i="47"/>
  <c r="H188" i="47"/>
  <c r="H187" i="47" s="1"/>
  <c r="G188" i="47"/>
  <c r="F188" i="47"/>
  <c r="E188" i="47"/>
  <c r="D188" i="47"/>
  <c r="O186" i="47"/>
  <c r="L186" i="47"/>
  <c r="I186" i="47"/>
  <c r="F186" i="47"/>
  <c r="O185" i="47"/>
  <c r="L185" i="47"/>
  <c r="L184" i="47" s="1"/>
  <c r="I185" i="47"/>
  <c r="I184" i="47" s="1"/>
  <c r="F185" i="47"/>
  <c r="O184" i="47"/>
  <c r="N184" i="47"/>
  <c r="M184" i="47"/>
  <c r="K184" i="47"/>
  <c r="J184" i="47"/>
  <c r="H184" i="47"/>
  <c r="G184" i="47"/>
  <c r="F184" i="47"/>
  <c r="E184" i="47"/>
  <c r="D184" i="47"/>
  <c r="O183" i="47"/>
  <c r="L183" i="47"/>
  <c r="I183" i="47"/>
  <c r="F183" i="47"/>
  <c r="O182" i="47"/>
  <c r="L182" i="47"/>
  <c r="I182" i="47"/>
  <c r="F182" i="47"/>
  <c r="O181" i="47"/>
  <c r="L181" i="47"/>
  <c r="I181" i="47"/>
  <c r="F181" i="47"/>
  <c r="O180" i="47"/>
  <c r="L180" i="47"/>
  <c r="L179" i="47" s="1"/>
  <c r="I180" i="47"/>
  <c r="F180" i="47"/>
  <c r="N179" i="47"/>
  <c r="M179" i="47"/>
  <c r="K179" i="47"/>
  <c r="J179" i="47"/>
  <c r="H179" i="47"/>
  <c r="G179" i="47"/>
  <c r="E179" i="47"/>
  <c r="D179" i="47"/>
  <c r="O178" i="47"/>
  <c r="L178" i="47"/>
  <c r="I178" i="47"/>
  <c r="F178" i="47"/>
  <c r="O177" i="47"/>
  <c r="L177" i="47"/>
  <c r="I177" i="47"/>
  <c r="F177" i="47"/>
  <c r="O176" i="47"/>
  <c r="O175" i="47" s="1"/>
  <c r="L176" i="47"/>
  <c r="L175" i="47" s="1"/>
  <c r="I176" i="47"/>
  <c r="F176" i="47"/>
  <c r="N175" i="47"/>
  <c r="N174" i="47" s="1"/>
  <c r="M175" i="47"/>
  <c r="M174" i="47" s="1"/>
  <c r="K175" i="47"/>
  <c r="K174" i="47" s="1"/>
  <c r="J175" i="47"/>
  <c r="H175" i="47"/>
  <c r="G175" i="47"/>
  <c r="E175" i="47"/>
  <c r="E174" i="47" s="1"/>
  <c r="E173" i="47" s="1"/>
  <c r="D175" i="47"/>
  <c r="D174" i="47" s="1"/>
  <c r="J174" i="47"/>
  <c r="J173" i="47" s="1"/>
  <c r="O172" i="47"/>
  <c r="L172" i="47"/>
  <c r="I172" i="47"/>
  <c r="F172" i="47"/>
  <c r="O171" i="47"/>
  <c r="L171" i="47"/>
  <c r="I171" i="47"/>
  <c r="F171" i="47"/>
  <c r="O170" i="47"/>
  <c r="L170" i="47"/>
  <c r="I170" i="47"/>
  <c r="F170" i="47"/>
  <c r="O169" i="47"/>
  <c r="L169" i="47"/>
  <c r="I169" i="47"/>
  <c r="F169" i="47"/>
  <c r="O168" i="47"/>
  <c r="L168" i="47"/>
  <c r="I168" i="47"/>
  <c r="C168" i="47" s="1"/>
  <c r="F168" i="47"/>
  <c r="O167" i="47"/>
  <c r="L167" i="47"/>
  <c r="L166" i="47" s="1"/>
  <c r="L165" i="47" s="1"/>
  <c r="I167" i="47"/>
  <c r="I166" i="47" s="1"/>
  <c r="I165" i="47" s="1"/>
  <c r="F167" i="47"/>
  <c r="N166" i="47"/>
  <c r="M166" i="47"/>
  <c r="M165" i="47" s="1"/>
  <c r="K166" i="47"/>
  <c r="K165" i="47" s="1"/>
  <c r="J166" i="47"/>
  <c r="H166" i="47"/>
  <c r="H165" i="47" s="1"/>
  <c r="G166" i="47"/>
  <c r="G165" i="47" s="1"/>
  <c r="E166" i="47"/>
  <c r="E165" i="47" s="1"/>
  <c r="D166" i="47"/>
  <c r="D165" i="47" s="1"/>
  <c r="N165" i="47"/>
  <c r="J165" i="47"/>
  <c r="O164" i="47"/>
  <c r="L164" i="47"/>
  <c r="I164" i="47"/>
  <c r="F164" i="47"/>
  <c r="O163" i="47"/>
  <c r="L163" i="47"/>
  <c r="I163" i="47"/>
  <c r="F163" i="47"/>
  <c r="O162" i="47"/>
  <c r="L162" i="47"/>
  <c r="I162" i="47"/>
  <c r="F162" i="47"/>
  <c r="O161" i="47"/>
  <c r="L161" i="47"/>
  <c r="L160" i="47" s="1"/>
  <c r="I161" i="47"/>
  <c r="I160" i="47" s="1"/>
  <c r="F161" i="47"/>
  <c r="O160" i="47"/>
  <c r="N160" i="47"/>
  <c r="M160" i="47"/>
  <c r="K160" i="47"/>
  <c r="J160" i="47"/>
  <c r="H160" i="47"/>
  <c r="G160" i="47"/>
  <c r="F160" i="47"/>
  <c r="E160" i="47"/>
  <c r="D160" i="47"/>
  <c r="O159" i="47"/>
  <c r="L159" i="47"/>
  <c r="I159" i="47"/>
  <c r="F159" i="47"/>
  <c r="O158" i="47"/>
  <c r="L158" i="47"/>
  <c r="I158" i="47"/>
  <c r="F158" i="47"/>
  <c r="O157" i="47"/>
  <c r="L157" i="47"/>
  <c r="I157" i="47"/>
  <c r="F157" i="47"/>
  <c r="O156" i="47"/>
  <c r="L156" i="47"/>
  <c r="I156" i="47"/>
  <c r="F156" i="47"/>
  <c r="O155" i="47"/>
  <c r="L155" i="47"/>
  <c r="I155" i="47"/>
  <c r="F155" i="47"/>
  <c r="O154" i="47"/>
  <c r="L154" i="47"/>
  <c r="I154" i="47"/>
  <c r="F154" i="47"/>
  <c r="O153" i="47"/>
  <c r="L153" i="47"/>
  <c r="I153" i="47"/>
  <c r="F153" i="47"/>
  <c r="O152" i="47"/>
  <c r="L152" i="47"/>
  <c r="I152" i="47"/>
  <c r="F152" i="47"/>
  <c r="N151" i="47"/>
  <c r="M151" i="47"/>
  <c r="K151" i="47"/>
  <c r="J151" i="47"/>
  <c r="H151" i="47"/>
  <c r="G151" i="47"/>
  <c r="E151" i="47"/>
  <c r="D151" i="47"/>
  <c r="O150" i="47"/>
  <c r="L150" i="47"/>
  <c r="I150" i="47"/>
  <c r="F150" i="47"/>
  <c r="O149" i="47"/>
  <c r="L149" i="47"/>
  <c r="I149" i="47"/>
  <c r="F149" i="47"/>
  <c r="O148" i="47"/>
  <c r="L148" i="47"/>
  <c r="I148" i="47"/>
  <c r="F148" i="47"/>
  <c r="O147" i="47"/>
  <c r="L147" i="47"/>
  <c r="I147" i="47"/>
  <c r="F147" i="47"/>
  <c r="O146" i="47"/>
  <c r="L146" i="47"/>
  <c r="I146" i="47"/>
  <c r="F146" i="47"/>
  <c r="O145" i="47"/>
  <c r="L145" i="47"/>
  <c r="L144" i="47" s="1"/>
  <c r="I145" i="47"/>
  <c r="I144" i="47" s="1"/>
  <c r="F145" i="47"/>
  <c r="F144" i="47" s="1"/>
  <c r="O144" i="47"/>
  <c r="N144" i="47"/>
  <c r="M144" i="47"/>
  <c r="K144" i="47"/>
  <c r="J144" i="47"/>
  <c r="H144" i="47"/>
  <c r="G144" i="47"/>
  <c r="E144" i="47"/>
  <c r="D144" i="47"/>
  <c r="O143" i="47"/>
  <c r="L143" i="47"/>
  <c r="I143" i="47"/>
  <c r="F143" i="47"/>
  <c r="O142" i="47"/>
  <c r="O141" i="47" s="1"/>
  <c r="L142" i="47"/>
  <c r="I142" i="47"/>
  <c r="F142" i="47"/>
  <c r="F141" i="47" s="1"/>
  <c r="N141" i="47"/>
  <c r="M141" i="47"/>
  <c r="K141" i="47"/>
  <c r="J141" i="47"/>
  <c r="H141" i="47"/>
  <c r="G141" i="47"/>
  <c r="E141" i="47"/>
  <c r="D141" i="47"/>
  <c r="O140" i="47"/>
  <c r="L140" i="47"/>
  <c r="I140" i="47"/>
  <c r="F140" i="47"/>
  <c r="O139" i="47"/>
  <c r="L139" i="47"/>
  <c r="I139" i="47"/>
  <c r="F139" i="47"/>
  <c r="O138" i="47"/>
  <c r="L138" i="47"/>
  <c r="I138" i="47"/>
  <c r="F138" i="47"/>
  <c r="C138" i="47"/>
  <c r="O137" i="47"/>
  <c r="L137" i="47"/>
  <c r="I137" i="47"/>
  <c r="F137" i="47"/>
  <c r="C137" i="47" s="1"/>
  <c r="N136" i="47"/>
  <c r="M136" i="47"/>
  <c r="K136" i="47"/>
  <c r="J136" i="47"/>
  <c r="I136" i="47"/>
  <c r="H136" i="47"/>
  <c r="G136" i="47"/>
  <c r="F136" i="47"/>
  <c r="E136" i="47"/>
  <c r="D136" i="47"/>
  <c r="O135" i="47"/>
  <c r="L135" i="47"/>
  <c r="C135" i="47" s="1"/>
  <c r="I135" i="47"/>
  <c r="F135" i="47"/>
  <c r="O134" i="47"/>
  <c r="L134" i="47"/>
  <c r="I134" i="47"/>
  <c r="F134" i="47"/>
  <c r="O133" i="47"/>
  <c r="L133" i="47"/>
  <c r="I133" i="47"/>
  <c r="F133" i="47"/>
  <c r="O132" i="47"/>
  <c r="L132" i="47"/>
  <c r="I132" i="47"/>
  <c r="I131" i="47" s="1"/>
  <c r="F132" i="47"/>
  <c r="O131" i="47"/>
  <c r="N131" i="47"/>
  <c r="M131" i="47"/>
  <c r="K131" i="47"/>
  <c r="J131" i="47"/>
  <c r="H131" i="47"/>
  <c r="G131" i="47"/>
  <c r="F131" i="47"/>
  <c r="E131" i="47"/>
  <c r="D131" i="47"/>
  <c r="D130" i="47" s="1"/>
  <c r="O129" i="47"/>
  <c r="O128" i="47" s="1"/>
  <c r="L129" i="47"/>
  <c r="L128" i="47" s="1"/>
  <c r="I129" i="47"/>
  <c r="I128" i="47" s="1"/>
  <c r="F129" i="47"/>
  <c r="F128" i="47" s="1"/>
  <c r="N128" i="47"/>
  <c r="M128" i="47"/>
  <c r="K128" i="47"/>
  <c r="J128" i="47"/>
  <c r="H128" i="47"/>
  <c r="G128" i="47"/>
  <c r="E128" i="47"/>
  <c r="D128" i="47"/>
  <c r="O127" i="47"/>
  <c r="L127" i="47"/>
  <c r="I127" i="47"/>
  <c r="F127" i="47"/>
  <c r="O126" i="47"/>
  <c r="L126" i="47"/>
  <c r="I126" i="47"/>
  <c r="F126" i="47"/>
  <c r="O125" i="47"/>
  <c r="L125" i="47"/>
  <c r="I125" i="47"/>
  <c r="F125" i="47"/>
  <c r="O124" i="47"/>
  <c r="L124" i="47"/>
  <c r="I124" i="47"/>
  <c r="F124" i="47"/>
  <c r="O123" i="47"/>
  <c r="L123" i="47"/>
  <c r="I123" i="47"/>
  <c r="I122" i="47" s="1"/>
  <c r="F123" i="47"/>
  <c r="O122" i="47"/>
  <c r="N122" i="47"/>
  <c r="M122" i="47"/>
  <c r="K122" i="47"/>
  <c r="J122" i="47"/>
  <c r="H122" i="47"/>
  <c r="G122" i="47"/>
  <c r="E122" i="47"/>
  <c r="D122" i="47"/>
  <c r="O121" i="47"/>
  <c r="L121" i="47"/>
  <c r="I121" i="47"/>
  <c r="F121" i="47"/>
  <c r="O120" i="47"/>
  <c r="L120" i="47"/>
  <c r="I120" i="47"/>
  <c r="F120" i="47"/>
  <c r="O119" i="47"/>
  <c r="L119" i="47"/>
  <c r="I119" i="47"/>
  <c r="F119" i="47"/>
  <c r="O118" i="47"/>
  <c r="L118" i="47"/>
  <c r="I118" i="47"/>
  <c r="C118" i="47" s="1"/>
  <c r="F118" i="47"/>
  <c r="O117" i="47"/>
  <c r="L117" i="47"/>
  <c r="I117" i="47"/>
  <c r="I116" i="47" s="1"/>
  <c r="F117" i="47"/>
  <c r="N116" i="47"/>
  <c r="M116" i="47"/>
  <c r="K116" i="47"/>
  <c r="J116" i="47"/>
  <c r="H116" i="47"/>
  <c r="G116" i="47"/>
  <c r="E116" i="47"/>
  <c r="D116" i="47"/>
  <c r="O115" i="47"/>
  <c r="L115" i="47"/>
  <c r="I115" i="47"/>
  <c r="F115" i="47"/>
  <c r="O114" i="47"/>
  <c r="L114" i="47"/>
  <c r="I114" i="47"/>
  <c r="F114" i="47"/>
  <c r="O113" i="47"/>
  <c r="L113" i="47"/>
  <c r="I113" i="47"/>
  <c r="F113" i="47"/>
  <c r="F112" i="47" s="1"/>
  <c r="N112" i="47"/>
  <c r="M112" i="47"/>
  <c r="K112" i="47"/>
  <c r="J112" i="47"/>
  <c r="H112" i="47"/>
  <c r="G112" i="47"/>
  <c r="E112" i="47"/>
  <c r="D112" i="47"/>
  <c r="O111" i="47"/>
  <c r="L111" i="47"/>
  <c r="I111" i="47"/>
  <c r="F111" i="47"/>
  <c r="O110" i="47"/>
  <c r="L110" i="47"/>
  <c r="I110" i="47"/>
  <c r="F110" i="47"/>
  <c r="C110" i="47" s="1"/>
  <c r="O109" i="47"/>
  <c r="L109" i="47"/>
  <c r="I109" i="47"/>
  <c r="F109" i="47"/>
  <c r="O108" i="47"/>
  <c r="L108" i="47"/>
  <c r="I108" i="47"/>
  <c r="F108" i="47"/>
  <c r="O107" i="47"/>
  <c r="L107" i="47"/>
  <c r="I107" i="47"/>
  <c r="F107" i="47"/>
  <c r="O106" i="47"/>
  <c r="L106" i="47"/>
  <c r="I106" i="47"/>
  <c r="F106" i="47"/>
  <c r="O105" i="47"/>
  <c r="L105" i="47"/>
  <c r="I105" i="47"/>
  <c r="F105" i="47"/>
  <c r="O104" i="47"/>
  <c r="L104" i="47"/>
  <c r="I104" i="47"/>
  <c r="F104" i="47"/>
  <c r="N103" i="47"/>
  <c r="M103" i="47"/>
  <c r="K103" i="47"/>
  <c r="J103" i="47"/>
  <c r="H103" i="47"/>
  <c r="G103" i="47"/>
  <c r="E103" i="47"/>
  <c r="D103" i="47"/>
  <c r="O102" i="47"/>
  <c r="L102" i="47"/>
  <c r="I102" i="47"/>
  <c r="F102" i="47"/>
  <c r="O101" i="47"/>
  <c r="L101" i="47"/>
  <c r="I101" i="47"/>
  <c r="F101" i="47"/>
  <c r="O100" i="47"/>
  <c r="L100" i="47"/>
  <c r="I100" i="47"/>
  <c r="F100" i="47"/>
  <c r="O99" i="47"/>
  <c r="L99" i="47"/>
  <c r="I99" i="47"/>
  <c r="F99" i="47"/>
  <c r="O98" i="47"/>
  <c r="L98" i="47"/>
  <c r="I98" i="47"/>
  <c r="F98" i="47"/>
  <c r="O97" i="47"/>
  <c r="L97" i="47"/>
  <c r="I97" i="47"/>
  <c r="F97" i="47"/>
  <c r="O96" i="47"/>
  <c r="L96" i="47"/>
  <c r="I96" i="47"/>
  <c r="F96" i="47"/>
  <c r="N95" i="47"/>
  <c r="M95" i="47"/>
  <c r="K95" i="47"/>
  <c r="J95" i="47"/>
  <c r="H95" i="47"/>
  <c r="G95" i="47"/>
  <c r="E95" i="47"/>
  <c r="D95" i="47"/>
  <c r="O94" i="47"/>
  <c r="L94" i="47"/>
  <c r="I94" i="47"/>
  <c r="F94" i="47"/>
  <c r="O93" i="47"/>
  <c r="L93" i="47"/>
  <c r="I93" i="47"/>
  <c r="F93" i="47"/>
  <c r="O92" i="47"/>
  <c r="L92" i="47"/>
  <c r="I92" i="47"/>
  <c r="F92" i="47"/>
  <c r="O91" i="47"/>
  <c r="L91" i="47"/>
  <c r="I91" i="47"/>
  <c r="F91" i="47"/>
  <c r="O90" i="47"/>
  <c r="L90" i="47"/>
  <c r="I90" i="47"/>
  <c r="I89" i="47" s="1"/>
  <c r="F90" i="47"/>
  <c r="N89" i="47"/>
  <c r="M89" i="47"/>
  <c r="K89" i="47"/>
  <c r="J89" i="47"/>
  <c r="H89" i="47"/>
  <c r="G89" i="47"/>
  <c r="E89" i="47"/>
  <c r="D89" i="47"/>
  <c r="O88" i="47"/>
  <c r="L88" i="47"/>
  <c r="I88" i="47"/>
  <c r="F88" i="47"/>
  <c r="O87" i="47"/>
  <c r="L87" i="47"/>
  <c r="I87" i="47"/>
  <c r="F87" i="47"/>
  <c r="O86" i="47"/>
  <c r="L86" i="47"/>
  <c r="C86" i="47" s="1"/>
  <c r="I86" i="47"/>
  <c r="F86" i="47"/>
  <c r="O85" i="47"/>
  <c r="L85" i="47"/>
  <c r="I85" i="47"/>
  <c r="F85" i="47"/>
  <c r="N84" i="47"/>
  <c r="M84" i="47"/>
  <c r="K84" i="47"/>
  <c r="J84" i="47"/>
  <c r="I84" i="47"/>
  <c r="H84" i="47"/>
  <c r="G84" i="47"/>
  <c r="F84" i="47"/>
  <c r="E84" i="47"/>
  <c r="D84" i="47"/>
  <c r="O82" i="47"/>
  <c r="L82" i="47"/>
  <c r="I82" i="47"/>
  <c r="C82" i="47" s="1"/>
  <c r="F82" i="47"/>
  <c r="O81" i="47"/>
  <c r="L81" i="47"/>
  <c r="I81" i="47"/>
  <c r="F81" i="47"/>
  <c r="N80" i="47"/>
  <c r="M80" i="47"/>
  <c r="K80" i="47"/>
  <c r="J80" i="47"/>
  <c r="H80" i="47"/>
  <c r="G80" i="47"/>
  <c r="E80" i="47"/>
  <c r="D80" i="47"/>
  <c r="O79" i="47"/>
  <c r="L79" i="47"/>
  <c r="I79" i="47"/>
  <c r="F79" i="47"/>
  <c r="O78" i="47"/>
  <c r="L78" i="47"/>
  <c r="I78" i="47"/>
  <c r="F78" i="47"/>
  <c r="F77" i="47" s="1"/>
  <c r="O77" i="47"/>
  <c r="N77" i="47"/>
  <c r="M77" i="47"/>
  <c r="K77" i="47"/>
  <c r="J77" i="47"/>
  <c r="J76" i="47" s="1"/>
  <c r="H77" i="47"/>
  <c r="H76" i="47" s="1"/>
  <c r="G77" i="47"/>
  <c r="E77" i="47"/>
  <c r="D77" i="47"/>
  <c r="N76" i="47"/>
  <c r="O74" i="47"/>
  <c r="L74" i="47"/>
  <c r="I74" i="47"/>
  <c r="F74" i="47"/>
  <c r="O73" i="47"/>
  <c r="L73" i="47"/>
  <c r="I73" i="47"/>
  <c r="F73" i="47"/>
  <c r="O72" i="47"/>
  <c r="L72" i="47"/>
  <c r="I72" i="47"/>
  <c r="F72" i="47"/>
  <c r="O71" i="47"/>
  <c r="L71" i="47"/>
  <c r="I71" i="47"/>
  <c r="F71" i="47"/>
  <c r="O70" i="47"/>
  <c r="L70" i="47"/>
  <c r="L69" i="47" s="1"/>
  <c r="I70" i="47"/>
  <c r="I69" i="47" s="1"/>
  <c r="F70" i="47"/>
  <c r="N69" i="47"/>
  <c r="M69" i="47"/>
  <c r="M67" i="47" s="1"/>
  <c r="K69" i="47"/>
  <c r="K67" i="47" s="1"/>
  <c r="J69" i="47"/>
  <c r="H69" i="47"/>
  <c r="H67" i="47" s="1"/>
  <c r="G69" i="47"/>
  <c r="G67" i="47" s="1"/>
  <c r="E69" i="47"/>
  <c r="E67" i="47" s="1"/>
  <c r="D69" i="47"/>
  <c r="D67" i="47" s="1"/>
  <c r="O68" i="47"/>
  <c r="L68" i="47"/>
  <c r="I68" i="47"/>
  <c r="F68" i="47"/>
  <c r="N67" i="47"/>
  <c r="J67" i="47"/>
  <c r="O66" i="47"/>
  <c r="L66" i="47"/>
  <c r="I66" i="47"/>
  <c r="F66" i="47"/>
  <c r="O65" i="47"/>
  <c r="L65" i="47"/>
  <c r="I65" i="47"/>
  <c r="F65" i="47"/>
  <c r="O64" i="47"/>
  <c r="L64" i="47"/>
  <c r="I64" i="47"/>
  <c r="F64" i="47"/>
  <c r="O63" i="47"/>
  <c r="L63" i="47"/>
  <c r="I63" i="47"/>
  <c r="F63" i="47"/>
  <c r="O62" i="47"/>
  <c r="L62" i="47"/>
  <c r="I62" i="47"/>
  <c r="F62" i="47"/>
  <c r="O61" i="47"/>
  <c r="L61" i="47"/>
  <c r="I61" i="47"/>
  <c r="F61" i="47"/>
  <c r="C61" i="47"/>
  <c r="O60" i="47"/>
  <c r="L60" i="47"/>
  <c r="I60" i="47"/>
  <c r="F60" i="47"/>
  <c r="O59" i="47"/>
  <c r="L59" i="47"/>
  <c r="I59" i="47"/>
  <c r="F59" i="47"/>
  <c r="N58" i="47"/>
  <c r="M58" i="47"/>
  <c r="K58" i="47"/>
  <c r="J58" i="47"/>
  <c r="H58" i="47"/>
  <c r="G58" i="47"/>
  <c r="E58" i="47"/>
  <c r="D58" i="47"/>
  <c r="D54" i="47" s="1"/>
  <c r="D53" i="47" s="1"/>
  <c r="O57" i="47"/>
  <c r="L57" i="47"/>
  <c r="I57" i="47"/>
  <c r="F57" i="47"/>
  <c r="O56" i="47"/>
  <c r="L56" i="47"/>
  <c r="L55" i="47" s="1"/>
  <c r="I56" i="47"/>
  <c r="F56" i="47"/>
  <c r="O55" i="47"/>
  <c r="N55" i="47"/>
  <c r="M55" i="47"/>
  <c r="M54" i="47" s="1"/>
  <c r="K55" i="47"/>
  <c r="K54" i="47" s="1"/>
  <c r="J55" i="47"/>
  <c r="H55" i="47"/>
  <c r="G55" i="47"/>
  <c r="G54" i="47" s="1"/>
  <c r="F55" i="47"/>
  <c r="E55" i="47"/>
  <c r="E54" i="47" s="1"/>
  <c r="D55" i="47"/>
  <c r="O47" i="47"/>
  <c r="O46" i="47"/>
  <c r="C46" i="47" s="1"/>
  <c r="N45" i="47"/>
  <c r="M45" i="47"/>
  <c r="L44" i="47"/>
  <c r="I44" i="47"/>
  <c r="I43" i="47" s="1"/>
  <c r="F44" i="47"/>
  <c r="F43" i="47" s="1"/>
  <c r="K43" i="47"/>
  <c r="J43" i="47"/>
  <c r="H43" i="47"/>
  <c r="G43" i="47"/>
  <c r="E43" i="47"/>
  <c r="D43" i="47"/>
  <c r="F42" i="47"/>
  <c r="E41" i="47"/>
  <c r="D41" i="47"/>
  <c r="L40" i="47"/>
  <c r="C40" i="47" s="1"/>
  <c r="L39" i="47"/>
  <c r="C39" i="47" s="1"/>
  <c r="L38" i="47"/>
  <c r="C38" i="47" s="1"/>
  <c r="L37" i="47"/>
  <c r="K36" i="47"/>
  <c r="J36" i="47"/>
  <c r="L35" i="47"/>
  <c r="L34" i="47"/>
  <c r="C34" i="47" s="1"/>
  <c r="K33" i="47"/>
  <c r="J33" i="47"/>
  <c r="L32" i="47"/>
  <c r="C32" i="47" s="1"/>
  <c r="K31" i="47"/>
  <c r="J31" i="47"/>
  <c r="L30" i="47"/>
  <c r="C30" i="47" s="1"/>
  <c r="L29" i="47"/>
  <c r="C29" i="47" s="1"/>
  <c r="L28" i="47"/>
  <c r="C28" i="47" s="1"/>
  <c r="K27" i="47"/>
  <c r="J27" i="47"/>
  <c r="F25" i="47"/>
  <c r="C25" i="47" s="1"/>
  <c r="I24" i="47"/>
  <c r="F24" i="47"/>
  <c r="O23" i="47"/>
  <c r="L23" i="47"/>
  <c r="I23" i="47"/>
  <c r="F23" i="47"/>
  <c r="O22" i="47"/>
  <c r="L22" i="47"/>
  <c r="I22" i="47"/>
  <c r="I21" i="47" s="1"/>
  <c r="F22" i="47"/>
  <c r="O21" i="47"/>
  <c r="O289" i="47" s="1"/>
  <c r="N21" i="47"/>
  <c r="M21" i="47"/>
  <c r="M289" i="47" s="1"/>
  <c r="M288" i="47" s="1"/>
  <c r="K21" i="47"/>
  <c r="J21" i="47"/>
  <c r="H21" i="47"/>
  <c r="G21" i="47"/>
  <c r="G289" i="47" s="1"/>
  <c r="G288" i="47" s="1"/>
  <c r="F21" i="47"/>
  <c r="E21" i="47"/>
  <c r="E289" i="47" s="1"/>
  <c r="E288" i="47" s="1"/>
  <c r="D21" i="47"/>
  <c r="O298" i="46"/>
  <c r="L298" i="46"/>
  <c r="I298" i="46"/>
  <c r="F298" i="46"/>
  <c r="O297" i="46"/>
  <c r="L297" i="46"/>
  <c r="I297" i="46"/>
  <c r="F297" i="46"/>
  <c r="O296" i="46"/>
  <c r="L296" i="46"/>
  <c r="I296" i="46"/>
  <c r="F296" i="46"/>
  <c r="O295" i="46"/>
  <c r="L295" i="46"/>
  <c r="I295" i="46"/>
  <c r="F295" i="46"/>
  <c r="O294" i="46"/>
  <c r="L294" i="46"/>
  <c r="I294" i="46"/>
  <c r="F294" i="46"/>
  <c r="O293" i="46"/>
  <c r="L293" i="46"/>
  <c r="I293" i="46"/>
  <c r="F293" i="46"/>
  <c r="O292" i="46"/>
  <c r="L292" i="46"/>
  <c r="I292" i="46"/>
  <c r="F292" i="46"/>
  <c r="O291" i="46"/>
  <c r="L291" i="46"/>
  <c r="I291" i="46"/>
  <c r="C291" i="46" s="1"/>
  <c r="F291" i="46"/>
  <c r="N290" i="46"/>
  <c r="M290" i="46"/>
  <c r="K290" i="46"/>
  <c r="J290" i="46"/>
  <c r="H290" i="46"/>
  <c r="G290" i="46"/>
  <c r="F290" i="46"/>
  <c r="E290" i="46"/>
  <c r="D290" i="46"/>
  <c r="O285" i="46"/>
  <c r="L285" i="46"/>
  <c r="I285" i="46"/>
  <c r="F285" i="46"/>
  <c r="O284" i="46"/>
  <c r="L284" i="46"/>
  <c r="I284" i="46"/>
  <c r="F284" i="46"/>
  <c r="F283" i="46" s="1"/>
  <c r="O283" i="46"/>
  <c r="N283" i="46"/>
  <c r="M283" i="46"/>
  <c r="K283" i="46"/>
  <c r="J283" i="46"/>
  <c r="H283" i="46"/>
  <c r="G283" i="46"/>
  <c r="E283" i="46"/>
  <c r="D283" i="46"/>
  <c r="O282" i="46"/>
  <c r="L282" i="46"/>
  <c r="L281" i="46" s="1"/>
  <c r="I282" i="46"/>
  <c r="I281" i="46" s="1"/>
  <c r="F282" i="46"/>
  <c r="O281" i="46"/>
  <c r="N281" i="46"/>
  <c r="M281" i="46"/>
  <c r="K281" i="46"/>
  <c r="J281" i="46"/>
  <c r="H281" i="46"/>
  <c r="G281" i="46"/>
  <c r="E281" i="46"/>
  <c r="D281" i="46"/>
  <c r="O280" i="46"/>
  <c r="L280" i="46"/>
  <c r="I280" i="46"/>
  <c r="F280" i="46"/>
  <c r="O279" i="46"/>
  <c r="L279" i="46"/>
  <c r="I279" i="46"/>
  <c r="F279" i="46"/>
  <c r="O278" i="46"/>
  <c r="L278" i="46"/>
  <c r="I278" i="46"/>
  <c r="F278" i="46"/>
  <c r="O277" i="46"/>
  <c r="O276" i="46" s="1"/>
  <c r="L277" i="46"/>
  <c r="I277" i="46"/>
  <c r="F277" i="46"/>
  <c r="F276" i="46" s="1"/>
  <c r="N276" i="46"/>
  <c r="M276" i="46"/>
  <c r="K276" i="46"/>
  <c r="J276" i="46"/>
  <c r="H276" i="46"/>
  <c r="G276" i="46"/>
  <c r="E276" i="46"/>
  <c r="D276" i="46"/>
  <c r="O275" i="46"/>
  <c r="L275" i="46"/>
  <c r="I275" i="46"/>
  <c r="F275" i="46"/>
  <c r="O274" i="46"/>
  <c r="L274" i="46"/>
  <c r="I274" i="46"/>
  <c r="F274" i="46"/>
  <c r="O273" i="46"/>
  <c r="O272" i="46" s="1"/>
  <c r="L273" i="46"/>
  <c r="L272" i="46" s="1"/>
  <c r="I273" i="46"/>
  <c r="F273" i="46"/>
  <c r="F272" i="46" s="1"/>
  <c r="N272" i="46"/>
  <c r="M272" i="46"/>
  <c r="K272" i="46"/>
  <c r="K270" i="46" s="1"/>
  <c r="J272" i="46"/>
  <c r="I272" i="46"/>
  <c r="H272" i="46"/>
  <c r="G272" i="46"/>
  <c r="E272" i="46"/>
  <c r="E270" i="46" s="1"/>
  <c r="E269" i="46" s="1"/>
  <c r="D272" i="46"/>
  <c r="O271" i="46"/>
  <c r="L271" i="46"/>
  <c r="I271" i="46"/>
  <c r="F271" i="46"/>
  <c r="J270" i="46"/>
  <c r="J269" i="46" s="1"/>
  <c r="F270" i="46"/>
  <c r="O268" i="46"/>
  <c r="L268" i="46"/>
  <c r="I268" i="46"/>
  <c r="F268" i="46"/>
  <c r="O267" i="46"/>
  <c r="L267" i="46"/>
  <c r="I267" i="46"/>
  <c r="F267" i="46"/>
  <c r="O266" i="46"/>
  <c r="L266" i="46"/>
  <c r="I266" i="46"/>
  <c r="F266" i="46"/>
  <c r="O265" i="46"/>
  <c r="O264" i="46" s="1"/>
  <c r="L265" i="46"/>
  <c r="L264" i="46" s="1"/>
  <c r="I265" i="46"/>
  <c r="F265" i="46"/>
  <c r="F264" i="46" s="1"/>
  <c r="N264" i="46"/>
  <c r="M264" i="46"/>
  <c r="K264" i="46"/>
  <c r="J264" i="46"/>
  <c r="H264" i="46"/>
  <c r="G264" i="46"/>
  <c r="E264" i="46"/>
  <c r="D264" i="46"/>
  <c r="O263" i="46"/>
  <c r="L263" i="46"/>
  <c r="I263" i="46"/>
  <c r="F263" i="46"/>
  <c r="O262" i="46"/>
  <c r="L262" i="46"/>
  <c r="I262" i="46"/>
  <c r="F262" i="46"/>
  <c r="O261" i="46"/>
  <c r="O260" i="46" s="1"/>
  <c r="L261" i="46"/>
  <c r="I261" i="46"/>
  <c r="F261" i="46"/>
  <c r="F260" i="46" s="1"/>
  <c r="N260" i="46"/>
  <c r="M260" i="46"/>
  <c r="K260" i="46"/>
  <c r="J260" i="46"/>
  <c r="J259" i="46" s="1"/>
  <c r="H260" i="46"/>
  <c r="G260" i="46"/>
  <c r="E260" i="46"/>
  <c r="E259" i="46" s="1"/>
  <c r="D260" i="46"/>
  <c r="D259" i="46" s="1"/>
  <c r="N259" i="46"/>
  <c r="K259" i="46"/>
  <c r="G259" i="46"/>
  <c r="O258" i="46"/>
  <c r="L258" i="46"/>
  <c r="I258" i="46"/>
  <c r="F258" i="46"/>
  <c r="O257" i="46"/>
  <c r="L257" i="46"/>
  <c r="I257" i="46"/>
  <c r="F257" i="46"/>
  <c r="O256" i="46"/>
  <c r="L256" i="46"/>
  <c r="I256" i="46"/>
  <c r="F256" i="46"/>
  <c r="O255" i="46"/>
  <c r="L255" i="46"/>
  <c r="I255" i="46"/>
  <c r="F255" i="46"/>
  <c r="O254" i="46"/>
  <c r="L254" i="46"/>
  <c r="I254" i="46"/>
  <c r="F254" i="46"/>
  <c r="O253" i="46"/>
  <c r="O252" i="46" s="1"/>
  <c r="O251" i="46" s="1"/>
  <c r="L253" i="46"/>
  <c r="L252" i="46" s="1"/>
  <c r="L251" i="46" s="1"/>
  <c r="I253" i="46"/>
  <c r="F253" i="46"/>
  <c r="F252" i="46" s="1"/>
  <c r="N252" i="46"/>
  <c r="N251" i="46" s="1"/>
  <c r="M252" i="46"/>
  <c r="K252" i="46"/>
  <c r="K251" i="46" s="1"/>
  <c r="J252" i="46"/>
  <c r="H252" i="46"/>
  <c r="H251" i="46" s="1"/>
  <c r="G252" i="46"/>
  <c r="G251" i="46" s="1"/>
  <c r="E252" i="46"/>
  <c r="E251" i="46" s="1"/>
  <c r="D252" i="46"/>
  <c r="D251" i="46" s="1"/>
  <c r="M251" i="46"/>
  <c r="J251" i="46"/>
  <c r="O250" i="46"/>
  <c r="L250" i="46"/>
  <c r="I250" i="46"/>
  <c r="F250" i="46"/>
  <c r="O249" i="46"/>
  <c r="L249" i="46"/>
  <c r="I249" i="46"/>
  <c r="F249" i="46"/>
  <c r="O248" i="46"/>
  <c r="L248" i="46"/>
  <c r="I248" i="46"/>
  <c r="F248" i="46"/>
  <c r="O247" i="46"/>
  <c r="L247" i="46"/>
  <c r="I247" i="46"/>
  <c r="F247" i="46"/>
  <c r="N246" i="46"/>
  <c r="M246" i="46"/>
  <c r="K246" i="46"/>
  <c r="J246" i="46"/>
  <c r="H246" i="46"/>
  <c r="G246" i="46"/>
  <c r="E246" i="46"/>
  <c r="D246" i="46"/>
  <c r="O245" i="46"/>
  <c r="L245" i="46"/>
  <c r="I245" i="46"/>
  <c r="F245" i="46"/>
  <c r="O244" i="46"/>
  <c r="L244" i="46"/>
  <c r="I244" i="46"/>
  <c r="F244" i="46"/>
  <c r="O243" i="46"/>
  <c r="L243" i="46"/>
  <c r="I243" i="46"/>
  <c r="F243" i="46"/>
  <c r="O242" i="46"/>
  <c r="L242" i="46"/>
  <c r="I242" i="46"/>
  <c r="F242" i="46"/>
  <c r="O241" i="46"/>
  <c r="L241" i="46"/>
  <c r="I241" i="46"/>
  <c r="F241" i="46"/>
  <c r="O240" i="46"/>
  <c r="L240" i="46"/>
  <c r="I240" i="46"/>
  <c r="F240" i="46"/>
  <c r="O239" i="46"/>
  <c r="L239" i="46"/>
  <c r="I239" i="46"/>
  <c r="F239" i="46"/>
  <c r="F238" i="46" s="1"/>
  <c r="N238" i="46"/>
  <c r="M238" i="46"/>
  <c r="K238" i="46"/>
  <c r="J238" i="46"/>
  <c r="H238" i="46"/>
  <c r="G238" i="46"/>
  <c r="E238" i="46"/>
  <c r="D238" i="46"/>
  <c r="O237" i="46"/>
  <c r="L237" i="46"/>
  <c r="I237" i="46"/>
  <c r="F237" i="46"/>
  <c r="O236" i="46"/>
  <c r="L236" i="46"/>
  <c r="L235" i="46" s="1"/>
  <c r="I236" i="46"/>
  <c r="I235" i="46" s="1"/>
  <c r="F236" i="46"/>
  <c r="N235" i="46"/>
  <c r="M235" i="46"/>
  <c r="K235" i="46"/>
  <c r="J235" i="46"/>
  <c r="H235" i="46"/>
  <c r="G235" i="46"/>
  <c r="E235" i="46"/>
  <c r="D235" i="46"/>
  <c r="O234" i="46"/>
  <c r="L234" i="46"/>
  <c r="I234" i="46"/>
  <c r="I233" i="46" s="1"/>
  <c r="F234" i="46"/>
  <c r="F233" i="46" s="1"/>
  <c r="O233" i="46"/>
  <c r="N233" i="46"/>
  <c r="M233" i="46"/>
  <c r="K233" i="46"/>
  <c r="J233" i="46"/>
  <c r="H233" i="46"/>
  <c r="G233" i="46"/>
  <c r="E233" i="46"/>
  <c r="D233" i="46"/>
  <c r="O232" i="46"/>
  <c r="L232" i="46"/>
  <c r="I232" i="46"/>
  <c r="F232" i="46"/>
  <c r="M231" i="46"/>
  <c r="O229" i="46"/>
  <c r="L229" i="46"/>
  <c r="I229" i="46"/>
  <c r="F229" i="46"/>
  <c r="O228" i="46"/>
  <c r="L228" i="46"/>
  <c r="L227" i="46" s="1"/>
  <c r="I228" i="46"/>
  <c r="F228" i="46"/>
  <c r="F227" i="46" s="1"/>
  <c r="O227" i="46"/>
  <c r="N227" i="46"/>
  <c r="M227" i="46"/>
  <c r="K227" i="46"/>
  <c r="J227" i="46"/>
  <c r="I227" i="46"/>
  <c r="H227" i="46"/>
  <c r="G227" i="46"/>
  <c r="E227" i="46"/>
  <c r="D227" i="46"/>
  <c r="O226" i="46"/>
  <c r="L226" i="46"/>
  <c r="I226" i="46"/>
  <c r="F226" i="46"/>
  <c r="O225" i="46"/>
  <c r="L225" i="46"/>
  <c r="I225" i="46"/>
  <c r="F225" i="46"/>
  <c r="O224" i="46"/>
  <c r="L224" i="46"/>
  <c r="I224" i="46"/>
  <c r="F224" i="46"/>
  <c r="O223" i="46"/>
  <c r="L223" i="46"/>
  <c r="I223" i="46"/>
  <c r="F223" i="46"/>
  <c r="O222" i="46"/>
  <c r="L222" i="46"/>
  <c r="I222" i="46"/>
  <c r="F222" i="46"/>
  <c r="O221" i="46"/>
  <c r="L221" i="46"/>
  <c r="I221" i="46"/>
  <c r="F221" i="46"/>
  <c r="O220" i="46"/>
  <c r="L220" i="46"/>
  <c r="I220" i="46"/>
  <c r="F220" i="46"/>
  <c r="O219" i="46"/>
  <c r="L219" i="46"/>
  <c r="I219" i="46"/>
  <c r="F219" i="46"/>
  <c r="O218" i="46"/>
  <c r="L218" i="46"/>
  <c r="I218" i="46"/>
  <c r="F218" i="46"/>
  <c r="O217" i="46"/>
  <c r="L217" i="46"/>
  <c r="I217" i="46"/>
  <c r="F217" i="46"/>
  <c r="C217" i="46" s="1"/>
  <c r="N216" i="46"/>
  <c r="M216" i="46"/>
  <c r="K216" i="46"/>
  <c r="J216" i="46"/>
  <c r="H216" i="46"/>
  <c r="G216" i="46"/>
  <c r="E216" i="46"/>
  <c r="D216" i="46"/>
  <c r="O215" i="46"/>
  <c r="L215" i="46"/>
  <c r="I215" i="46"/>
  <c r="F215" i="46"/>
  <c r="O214" i="46"/>
  <c r="L214" i="46"/>
  <c r="I214" i="46"/>
  <c r="F214" i="46"/>
  <c r="O213" i="46"/>
  <c r="L213" i="46"/>
  <c r="I213" i="46"/>
  <c r="F213" i="46"/>
  <c r="O212" i="46"/>
  <c r="L212" i="46"/>
  <c r="I212" i="46"/>
  <c r="F212" i="46"/>
  <c r="O211" i="46"/>
  <c r="L211" i="46"/>
  <c r="I211" i="46"/>
  <c r="F211" i="46"/>
  <c r="O210" i="46"/>
  <c r="L210" i="46"/>
  <c r="I210" i="46"/>
  <c r="F210" i="46"/>
  <c r="O209" i="46"/>
  <c r="L209" i="46"/>
  <c r="I209" i="46"/>
  <c r="F209" i="46"/>
  <c r="O208" i="46"/>
  <c r="L208" i="46"/>
  <c r="I208" i="46"/>
  <c r="F208" i="46"/>
  <c r="O207" i="46"/>
  <c r="L207" i="46"/>
  <c r="I207" i="46"/>
  <c r="F207" i="46"/>
  <c r="O206" i="46"/>
  <c r="L206" i="46"/>
  <c r="I206" i="46"/>
  <c r="F206" i="46"/>
  <c r="N205" i="46"/>
  <c r="M205" i="46"/>
  <c r="K205" i="46"/>
  <c r="J205" i="46"/>
  <c r="H205" i="46"/>
  <c r="G205" i="46"/>
  <c r="E205" i="46"/>
  <c r="D205" i="46"/>
  <c r="O203" i="46"/>
  <c r="L203" i="46"/>
  <c r="I203" i="46"/>
  <c r="F203" i="46"/>
  <c r="O202" i="46"/>
  <c r="L202" i="46"/>
  <c r="I202" i="46"/>
  <c r="F202" i="46"/>
  <c r="C202" i="46" s="1"/>
  <c r="O201" i="46"/>
  <c r="L201" i="46"/>
  <c r="I201" i="46"/>
  <c r="F201" i="46"/>
  <c r="O200" i="46"/>
  <c r="L200" i="46"/>
  <c r="I200" i="46"/>
  <c r="F200" i="46"/>
  <c r="O199" i="46"/>
  <c r="L199" i="46"/>
  <c r="L198" i="46" s="1"/>
  <c r="I199" i="46"/>
  <c r="F199" i="46"/>
  <c r="O198" i="46"/>
  <c r="N198" i="46"/>
  <c r="N196" i="46" s="1"/>
  <c r="M198" i="46"/>
  <c r="K198" i="46"/>
  <c r="K196" i="46" s="1"/>
  <c r="J198" i="46"/>
  <c r="J196" i="46" s="1"/>
  <c r="H198" i="46"/>
  <c r="G198" i="46"/>
  <c r="G196" i="46" s="1"/>
  <c r="F198" i="46"/>
  <c r="E198" i="46"/>
  <c r="D198" i="46"/>
  <c r="O197" i="46"/>
  <c r="L197" i="46"/>
  <c r="I197" i="46"/>
  <c r="F197" i="46"/>
  <c r="M196" i="46"/>
  <c r="H196" i="46"/>
  <c r="E196" i="46"/>
  <c r="D196" i="46"/>
  <c r="O193" i="46"/>
  <c r="O192" i="46" s="1"/>
  <c r="O191" i="46" s="1"/>
  <c r="L193" i="46"/>
  <c r="I193" i="46"/>
  <c r="F193" i="46"/>
  <c r="N192" i="46"/>
  <c r="N191" i="46" s="1"/>
  <c r="M192" i="46"/>
  <c r="L192" i="46"/>
  <c r="L191" i="46" s="1"/>
  <c r="K192" i="46"/>
  <c r="K191" i="46" s="1"/>
  <c r="J192" i="46"/>
  <c r="I192" i="46"/>
  <c r="H192" i="46"/>
  <c r="H191" i="46" s="1"/>
  <c r="G192" i="46"/>
  <c r="E192" i="46"/>
  <c r="E191" i="46" s="1"/>
  <c r="D192" i="46"/>
  <c r="D191" i="46" s="1"/>
  <c r="M191" i="46"/>
  <c r="J191" i="46"/>
  <c r="I191" i="46"/>
  <c r="G191" i="46"/>
  <c r="O190" i="46"/>
  <c r="L190" i="46"/>
  <c r="I190" i="46"/>
  <c r="F190" i="46"/>
  <c r="O189" i="46"/>
  <c r="O188" i="46" s="1"/>
  <c r="O187" i="46" s="1"/>
  <c r="L189" i="46"/>
  <c r="L188" i="46" s="1"/>
  <c r="I189" i="46"/>
  <c r="F189" i="46"/>
  <c r="F188" i="46" s="1"/>
  <c r="C189" i="46"/>
  <c r="N188" i="46"/>
  <c r="M188" i="46"/>
  <c r="K188" i="46"/>
  <c r="K187" i="46" s="1"/>
  <c r="J188" i="46"/>
  <c r="J187" i="46" s="1"/>
  <c r="H188" i="46"/>
  <c r="G188" i="46"/>
  <c r="E188" i="46"/>
  <c r="D188" i="46"/>
  <c r="D187" i="46" s="1"/>
  <c r="M187" i="46"/>
  <c r="G187" i="46"/>
  <c r="O186" i="46"/>
  <c r="L186" i="46"/>
  <c r="I186" i="46"/>
  <c r="F186" i="46"/>
  <c r="O185" i="46"/>
  <c r="O184" i="46" s="1"/>
  <c r="L185" i="46"/>
  <c r="L184" i="46" s="1"/>
  <c r="I185" i="46"/>
  <c r="F185" i="46"/>
  <c r="N184" i="46"/>
  <c r="M184" i="46"/>
  <c r="K184" i="46"/>
  <c r="J184" i="46"/>
  <c r="I184" i="46"/>
  <c r="H184" i="46"/>
  <c r="G184" i="46"/>
  <c r="E184" i="46"/>
  <c r="D184" i="46"/>
  <c r="O183" i="46"/>
  <c r="L183" i="46"/>
  <c r="I183" i="46"/>
  <c r="F183" i="46"/>
  <c r="O182" i="46"/>
  <c r="L182" i="46"/>
  <c r="I182" i="46"/>
  <c r="F182" i="46"/>
  <c r="O181" i="46"/>
  <c r="L181" i="46"/>
  <c r="I181" i="46"/>
  <c r="F181" i="46"/>
  <c r="O180" i="46"/>
  <c r="L180" i="46"/>
  <c r="I180" i="46"/>
  <c r="I179" i="46" s="1"/>
  <c r="F180" i="46"/>
  <c r="N179" i="46"/>
  <c r="M179" i="46"/>
  <c r="K179" i="46"/>
  <c r="J179" i="46"/>
  <c r="H179" i="46"/>
  <c r="G179" i="46"/>
  <c r="E179" i="46"/>
  <c r="D179" i="46"/>
  <c r="O178" i="46"/>
  <c r="L178" i="46"/>
  <c r="I178" i="46"/>
  <c r="F178" i="46"/>
  <c r="C178" i="46" s="1"/>
  <c r="O177" i="46"/>
  <c r="L177" i="46"/>
  <c r="I177" i="46"/>
  <c r="F177" i="46"/>
  <c r="O176" i="46"/>
  <c r="L176" i="46"/>
  <c r="I176" i="46"/>
  <c r="F176" i="46"/>
  <c r="F175" i="46" s="1"/>
  <c r="N175" i="46"/>
  <c r="N174" i="46" s="1"/>
  <c r="M175" i="46"/>
  <c r="M174" i="46" s="1"/>
  <c r="K175" i="46"/>
  <c r="J175" i="46"/>
  <c r="H175" i="46"/>
  <c r="H174" i="46" s="1"/>
  <c r="H173" i="46" s="1"/>
  <c r="G175" i="46"/>
  <c r="E175" i="46"/>
  <c r="D175" i="46"/>
  <c r="G174" i="46"/>
  <c r="G173" i="46" s="1"/>
  <c r="O172" i="46"/>
  <c r="L172" i="46"/>
  <c r="I172" i="46"/>
  <c r="F172" i="46"/>
  <c r="O171" i="46"/>
  <c r="L171" i="46"/>
  <c r="I171" i="46"/>
  <c r="F171" i="46"/>
  <c r="O170" i="46"/>
  <c r="L170" i="46"/>
  <c r="I170" i="46"/>
  <c r="F170" i="46"/>
  <c r="O169" i="46"/>
  <c r="L169" i="46"/>
  <c r="I169" i="46"/>
  <c r="F169" i="46"/>
  <c r="O168" i="46"/>
  <c r="L168" i="46"/>
  <c r="I168" i="46"/>
  <c r="F168" i="46"/>
  <c r="O167" i="46"/>
  <c r="L167" i="46"/>
  <c r="I167" i="46"/>
  <c r="F167" i="46"/>
  <c r="N166" i="46"/>
  <c r="N165" i="46" s="1"/>
  <c r="M166" i="46"/>
  <c r="K166" i="46"/>
  <c r="J166" i="46"/>
  <c r="J165" i="46" s="1"/>
  <c r="H166" i="46"/>
  <c r="H165" i="46" s="1"/>
  <c r="G166" i="46"/>
  <c r="G165" i="46" s="1"/>
  <c r="E166" i="46"/>
  <c r="E165" i="46" s="1"/>
  <c r="D166" i="46"/>
  <c r="M165" i="46"/>
  <c r="K165" i="46"/>
  <c r="D165" i="46"/>
  <c r="O164" i="46"/>
  <c r="L164" i="46"/>
  <c r="I164" i="46"/>
  <c r="F164" i="46"/>
  <c r="O163" i="46"/>
  <c r="L163" i="46"/>
  <c r="I163" i="46"/>
  <c r="F163" i="46"/>
  <c r="O162" i="46"/>
  <c r="L162" i="46"/>
  <c r="I162" i="46"/>
  <c r="F162" i="46"/>
  <c r="O161" i="46"/>
  <c r="O160" i="46" s="1"/>
  <c r="L161" i="46"/>
  <c r="I161" i="46"/>
  <c r="I160" i="46" s="1"/>
  <c r="F161" i="46"/>
  <c r="F160" i="46" s="1"/>
  <c r="N160" i="46"/>
  <c r="M160" i="46"/>
  <c r="K160" i="46"/>
  <c r="J160" i="46"/>
  <c r="H160" i="46"/>
  <c r="G160" i="46"/>
  <c r="E160" i="46"/>
  <c r="D160" i="46"/>
  <c r="O159" i="46"/>
  <c r="L159" i="46"/>
  <c r="I159" i="46"/>
  <c r="F159" i="46"/>
  <c r="O158" i="46"/>
  <c r="L158" i="46"/>
  <c r="I158" i="46"/>
  <c r="F158" i="46"/>
  <c r="O157" i="46"/>
  <c r="L157" i="46"/>
  <c r="I157" i="46"/>
  <c r="F157" i="46"/>
  <c r="O156" i="46"/>
  <c r="L156" i="46"/>
  <c r="I156" i="46"/>
  <c r="F156" i="46"/>
  <c r="O155" i="46"/>
  <c r="L155" i="46"/>
  <c r="I155" i="46"/>
  <c r="F155" i="46"/>
  <c r="O154" i="46"/>
  <c r="L154" i="46"/>
  <c r="I154" i="46"/>
  <c r="F154" i="46"/>
  <c r="O153" i="46"/>
  <c r="L153" i="46"/>
  <c r="I153" i="46"/>
  <c r="F153" i="46"/>
  <c r="O152" i="46"/>
  <c r="L152" i="46"/>
  <c r="I152" i="46"/>
  <c r="F152" i="46"/>
  <c r="N151" i="46"/>
  <c r="M151" i="46"/>
  <c r="K151" i="46"/>
  <c r="J151" i="46"/>
  <c r="H151" i="46"/>
  <c r="G151" i="46"/>
  <c r="E151" i="46"/>
  <c r="D151" i="46"/>
  <c r="O150" i="46"/>
  <c r="L150" i="46"/>
  <c r="I150" i="46"/>
  <c r="F150" i="46"/>
  <c r="O149" i="46"/>
  <c r="L149" i="46"/>
  <c r="I149" i="46"/>
  <c r="F149" i="46"/>
  <c r="O148" i="46"/>
  <c r="L148" i="46"/>
  <c r="I148" i="46"/>
  <c r="F148" i="46"/>
  <c r="O147" i="46"/>
  <c r="L147" i="46"/>
  <c r="I147" i="46"/>
  <c r="F147" i="46"/>
  <c r="O146" i="46"/>
  <c r="L146" i="46"/>
  <c r="I146" i="46"/>
  <c r="F146" i="46"/>
  <c r="O145" i="46"/>
  <c r="L145" i="46"/>
  <c r="I145" i="46"/>
  <c r="I144" i="46" s="1"/>
  <c r="F145" i="46"/>
  <c r="N144" i="46"/>
  <c r="M144" i="46"/>
  <c r="K144" i="46"/>
  <c r="J144" i="46"/>
  <c r="H144" i="46"/>
  <c r="G144" i="46"/>
  <c r="E144" i="46"/>
  <c r="D144" i="46"/>
  <c r="O143" i="46"/>
  <c r="L143" i="46"/>
  <c r="I143" i="46"/>
  <c r="F143" i="46"/>
  <c r="O142" i="46"/>
  <c r="L142" i="46"/>
  <c r="I142" i="46"/>
  <c r="F142" i="46"/>
  <c r="O141" i="46"/>
  <c r="N141" i="46"/>
  <c r="M141" i="46"/>
  <c r="K141" i="46"/>
  <c r="J141" i="46"/>
  <c r="H141" i="46"/>
  <c r="G141" i="46"/>
  <c r="F141" i="46"/>
  <c r="E141" i="46"/>
  <c r="D141" i="46"/>
  <c r="O140" i="46"/>
  <c r="L140" i="46"/>
  <c r="I140" i="46"/>
  <c r="F140" i="46"/>
  <c r="O139" i="46"/>
  <c r="L139" i="46"/>
  <c r="I139" i="46"/>
  <c r="F139" i="46"/>
  <c r="O138" i="46"/>
  <c r="L138" i="46"/>
  <c r="I138" i="46"/>
  <c r="F138" i="46"/>
  <c r="O137" i="46"/>
  <c r="O136" i="46" s="1"/>
  <c r="L137" i="46"/>
  <c r="L136" i="46" s="1"/>
  <c r="I137" i="46"/>
  <c r="F137" i="46"/>
  <c r="N136" i="46"/>
  <c r="M136" i="46"/>
  <c r="K136" i="46"/>
  <c r="J136" i="46"/>
  <c r="H136" i="46"/>
  <c r="G136" i="46"/>
  <c r="E136" i="46"/>
  <c r="D136" i="46"/>
  <c r="O135" i="46"/>
  <c r="L135" i="46"/>
  <c r="I135" i="46"/>
  <c r="F135" i="46"/>
  <c r="O134" i="46"/>
  <c r="L134" i="46"/>
  <c r="I134" i="46"/>
  <c r="F134" i="46"/>
  <c r="C134" i="46"/>
  <c r="O133" i="46"/>
  <c r="L133" i="46"/>
  <c r="I133" i="46"/>
  <c r="F133" i="46"/>
  <c r="O132" i="46"/>
  <c r="L132" i="46"/>
  <c r="I132" i="46"/>
  <c r="I131" i="46" s="1"/>
  <c r="F132" i="46"/>
  <c r="N131" i="46"/>
  <c r="M131" i="46"/>
  <c r="K131" i="46"/>
  <c r="J131" i="46"/>
  <c r="H131" i="46"/>
  <c r="G131" i="46"/>
  <c r="E131" i="46"/>
  <c r="D131" i="46"/>
  <c r="O129" i="46"/>
  <c r="O128" i="46" s="1"/>
  <c r="L129" i="46"/>
  <c r="L128" i="46" s="1"/>
  <c r="I129" i="46"/>
  <c r="I128" i="46" s="1"/>
  <c r="F129" i="46"/>
  <c r="N128" i="46"/>
  <c r="M128" i="46"/>
  <c r="K128" i="46"/>
  <c r="J128" i="46"/>
  <c r="H128" i="46"/>
  <c r="G128" i="46"/>
  <c r="E128" i="46"/>
  <c r="D128" i="46"/>
  <c r="O127" i="46"/>
  <c r="L127" i="46"/>
  <c r="I127" i="46"/>
  <c r="F127" i="46"/>
  <c r="O126" i="46"/>
  <c r="L126" i="46"/>
  <c r="I126" i="46"/>
  <c r="F126" i="46"/>
  <c r="O125" i="46"/>
  <c r="L125" i="46"/>
  <c r="I125" i="46"/>
  <c r="F125" i="46"/>
  <c r="O124" i="46"/>
  <c r="L124" i="46"/>
  <c r="I124" i="46"/>
  <c r="F124" i="46"/>
  <c r="O123" i="46"/>
  <c r="L123" i="46"/>
  <c r="L122" i="46" s="1"/>
  <c r="I123" i="46"/>
  <c r="F123" i="46"/>
  <c r="N122" i="46"/>
  <c r="M122" i="46"/>
  <c r="K122" i="46"/>
  <c r="J122" i="46"/>
  <c r="H122" i="46"/>
  <c r="G122" i="46"/>
  <c r="E122" i="46"/>
  <c r="D122" i="46"/>
  <c r="O121" i="46"/>
  <c r="L121" i="46"/>
  <c r="I121" i="46"/>
  <c r="F121" i="46"/>
  <c r="O120" i="46"/>
  <c r="L120" i="46"/>
  <c r="I120" i="46"/>
  <c r="F120" i="46"/>
  <c r="O119" i="46"/>
  <c r="L119" i="46"/>
  <c r="I119" i="46"/>
  <c r="F119" i="46"/>
  <c r="O118" i="46"/>
  <c r="L118" i="46"/>
  <c r="C118" i="46" s="1"/>
  <c r="I118" i="46"/>
  <c r="F118" i="46"/>
  <c r="O117" i="46"/>
  <c r="O116" i="46" s="1"/>
  <c r="L117" i="46"/>
  <c r="I117" i="46"/>
  <c r="F117" i="46"/>
  <c r="N116" i="46"/>
  <c r="M116" i="46"/>
  <c r="K116" i="46"/>
  <c r="J116" i="46"/>
  <c r="H116" i="46"/>
  <c r="G116" i="46"/>
  <c r="E116" i="46"/>
  <c r="D116" i="46"/>
  <c r="O115" i="46"/>
  <c r="L115" i="46"/>
  <c r="I115" i="46"/>
  <c r="F115" i="46"/>
  <c r="O114" i="46"/>
  <c r="L114" i="46"/>
  <c r="C114" i="46" s="1"/>
  <c r="I114" i="46"/>
  <c r="F114" i="46"/>
  <c r="O113" i="46"/>
  <c r="L113" i="46"/>
  <c r="L112" i="46" s="1"/>
  <c r="I113" i="46"/>
  <c r="F113" i="46"/>
  <c r="F112" i="46" s="1"/>
  <c r="N112" i="46"/>
  <c r="M112" i="46"/>
  <c r="K112" i="46"/>
  <c r="J112" i="46"/>
  <c r="H112" i="46"/>
  <c r="G112" i="46"/>
  <c r="E112" i="46"/>
  <c r="D112" i="46"/>
  <c r="O111" i="46"/>
  <c r="L111" i="46"/>
  <c r="I111" i="46"/>
  <c r="F111" i="46"/>
  <c r="O110" i="46"/>
  <c r="L110" i="46"/>
  <c r="I110" i="46"/>
  <c r="F110" i="46"/>
  <c r="O109" i="46"/>
  <c r="L109" i="46"/>
  <c r="I109" i="46"/>
  <c r="F109" i="46"/>
  <c r="O108" i="46"/>
  <c r="L108" i="46"/>
  <c r="I108" i="46"/>
  <c r="F108" i="46"/>
  <c r="O107" i="46"/>
  <c r="L107" i="46"/>
  <c r="I107" i="46"/>
  <c r="F107" i="46"/>
  <c r="O106" i="46"/>
  <c r="L106" i="46"/>
  <c r="I106" i="46"/>
  <c r="F106" i="46"/>
  <c r="O105" i="46"/>
  <c r="L105" i="46"/>
  <c r="I105" i="46"/>
  <c r="F105" i="46"/>
  <c r="O104" i="46"/>
  <c r="L104" i="46"/>
  <c r="I104" i="46"/>
  <c r="F104" i="46"/>
  <c r="N103" i="46"/>
  <c r="M103" i="46"/>
  <c r="K103" i="46"/>
  <c r="J103" i="46"/>
  <c r="H103" i="46"/>
  <c r="G103" i="46"/>
  <c r="E103" i="46"/>
  <c r="D103" i="46"/>
  <c r="O102" i="46"/>
  <c r="L102" i="46"/>
  <c r="I102" i="46"/>
  <c r="F102" i="46"/>
  <c r="O101" i="46"/>
  <c r="L101" i="46"/>
  <c r="I101" i="46"/>
  <c r="F101" i="46"/>
  <c r="O100" i="46"/>
  <c r="L100" i="46"/>
  <c r="I100" i="46"/>
  <c r="F100" i="46"/>
  <c r="O99" i="46"/>
  <c r="L99" i="46"/>
  <c r="I99" i="46"/>
  <c r="F99" i="46"/>
  <c r="O98" i="46"/>
  <c r="L98" i="46"/>
  <c r="I98" i="46"/>
  <c r="F98" i="46"/>
  <c r="O97" i="46"/>
  <c r="L97" i="46"/>
  <c r="I97" i="46"/>
  <c r="F97" i="46"/>
  <c r="O96" i="46"/>
  <c r="L96" i="46"/>
  <c r="I96" i="46"/>
  <c r="F96" i="46"/>
  <c r="N95" i="46"/>
  <c r="M95" i="46"/>
  <c r="K95" i="46"/>
  <c r="J95" i="46"/>
  <c r="H95" i="46"/>
  <c r="G95" i="46"/>
  <c r="E95" i="46"/>
  <c r="D95" i="46"/>
  <c r="O94" i="46"/>
  <c r="L94" i="46"/>
  <c r="I94" i="46"/>
  <c r="F94" i="46"/>
  <c r="O93" i="46"/>
  <c r="L93" i="46"/>
  <c r="I93" i="46"/>
  <c r="F93" i="46"/>
  <c r="O92" i="46"/>
  <c r="L92" i="46"/>
  <c r="I92" i="46"/>
  <c r="F92" i="46"/>
  <c r="O91" i="46"/>
  <c r="L91" i="46"/>
  <c r="I91" i="46"/>
  <c r="F91" i="46"/>
  <c r="O90" i="46"/>
  <c r="O89" i="46" s="1"/>
  <c r="L90" i="46"/>
  <c r="I90" i="46"/>
  <c r="F90" i="46"/>
  <c r="N89" i="46"/>
  <c r="M89" i="46"/>
  <c r="K89" i="46"/>
  <c r="J89" i="46"/>
  <c r="H89" i="46"/>
  <c r="G89" i="46"/>
  <c r="E89" i="46"/>
  <c r="D89" i="46"/>
  <c r="O88" i="46"/>
  <c r="L88" i="46"/>
  <c r="I88" i="46"/>
  <c r="F88" i="46"/>
  <c r="O87" i="46"/>
  <c r="L87" i="46"/>
  <c r="I87" i="46"/>
  <c r="F87" i="46"/>
  <c r="O86" i="46"/>
  <c r="L86" i="46"/>
  <c r="I86" i="46"/>
  <c r="F86" i="46"/>
  <c r="O85" i="46"/>
  <c r="L85" i="46"/>
  <c r="I85" i="46"/>
  <c r="F85" i="46"/>
  <c r="N84" i="46"/>
  <c r="M84" i="46"/>
  <c r="L84" i="46"/>
  <c r="K84" i="46"/>
  <c r="J84" i="46"/>
  <c r="H84" i="46"/>
  <c r="G84" i="46"/>
  <c r="E84" i="46"/>
  <c r="D84" i="46"/>
  <c r="O82" i="46"/>
  <c r="L82" i="46"/>
  <c r="I82" i="46"/>
  <c r="C82" i="46" s="1"/>
  <c r="F82" i="46"/>
  <c r="O81" i="46"/>
  <c r="L81" i="46"/>
  <c r="L80" i="46" s="1"/>
  <c r="I81" i="46"/>
  <c r="F81" i="46"/>
  <c r="F80" i="46" s="1"/>
  <c r="N80" i="46"/>
  <c r="M80" i="46"/>
  <c r="K80" i="46"/>
  <c r="J80" i="46"/>
  <c r="H80" i="46"/>
  <c r="G80" i="46"/>
  <c r="E80" i="46"/>
  <c r="D80" i="46"/>
  <c r="O79" i="46"/>
  <c r="L79" i="46"/>
  <c r="I79" i="46"/>
  <c r="F79" i="46"/>
  <c r="O78" i="46"/>
  <c r="O77" i="46" s="1"/>
  <c r="L78" i="46"/>
  <c r="I78" i="46"/>
  <c r="F78" i="46"/>
  <c r="F77" i="46" s="1"/>
  <c r="N77" i="46"/>
  <c r="M77" i="46"/>
  <c r="K77" i="46"/>
  <c r="J77" i="46"/>
  <c r="J76" i="46" s="1"/>
  <c r="H77" i="46"/>
  <c r="G77" i="46"/>
  <c r="E77" i="46"/>
  <c r="D77" i="46"/>
  <c r="D76" i="46" s="1"/>
  <c r="M76" i="46"/>
  <c r="O74" i="46"/>
  <c r="L74" i="46"/>
  <c r="I74" i="46"/>
  <c r="F74" i="46"/>
  <c r="O73" i="46"/>
  <c r="L73" i="46"/>
  <c r="I73" i="46"/>
  <c r="F73" i="46"/>
  <c r="O72" i="46"/>
  <c r="L72" i="46"/>
  <c r="I72" i="46"/>
  <c r="F72" i="46"/>
  <c r="O71" i="46"/>
  <c r="L71" i="46"/>
  <c r="I71" i="46"/>
  <c r="F71" i="46"/>
  <c r="O70" i="46"/>
  <c r="O69" i="46" s="1"/>
  <c r="L70" i="46"/>
  <c r="I70" i="46"/>
  <c r="F70" i="46"/>
  <c r="C70" i="46" s="1"/>
  <c r="N69" i="46"/>
  <c r="M69" i="46"/>
  <c r="K69" i="46"/>
  <c r="K67" i="46" s="1"/>
  <c r="J69" i="46"/>
  <c r="J67" i="46" s="1"/>
  <c r="H69" i="46"/>
  <c r="H67" i="46" s="1"/>
  <c r="G69" i="46"/>
  <c r="G67" i="46" s="1"/>
  <c r="E69" i="46"/>
  <c r="D69" i="46"/>
  <c r="D67" i="46" s="1"/>
  <c r="O68" i="46"/>
  <c r="L68" i="46"/>
  <c r="I68" i="46"/>
  <c r="F68" i="46"/>
  <c r="N67" i="46"/>
  <c r="M67" i="46"/>
  <c r="E67" i="46"/>
  <c r="O66" i="46"/>
  <c r="L66" i="46"/>
  <c r="I66" i="46"/>
  <c r="F66" i="46"/>
  <c r="O65" i="46"/>
  <c r="L65" i="46"/>
  <c r="I65" i="46"/>
  <c r="F65" i="46"/>
  <c r="C65" i="46" s="1"/>
  <c r="O64" i="46"/>
  <c r="L64" i="46"/>
  <c r="I64" i="46"/>
  <c r="F64" i="46"/>
  <c r="O63" i="46"/>
  <c r="L63" i="46"/>
  <c r="I63" i="46"/>
  <c r="F63" i="46"/>
  <c r="O62" i="46"/>
  <c r="L62" i="46"/>
  <c r="I62" i="46"/>
  <c r="F62" i="46"/>
  <c r="C62" i="46" s="1"/>
  <c r="O61" i="46"/>
  <c r="L61" i="46"/>
  <c r="I61" i="46"/>
  <c r="F61" i="46"/>
  <c r="O60" i="46"/>
  <c r="L60" i="46"/>
  <c r="I60" i="46"/>
  <c r="F60" i="46"/>
  <c r="O59" i="46"/>
  <c r="L59" i="46"/>
  <c r="I59" i="46"/>
  <c r="F59" i="46"/>
  <c r="N58" i="46"/>
  <c r="M58" i="46"/>
  <c r="K58" i="46"/>
  <c r="J58" i="46"/>
  <c r="H58" i="46"/>
  <c r="G58" i="46"/>
  <c r="E58" i="46"/>
  <c r="D58" i="46"/>
  <c r="O57" i="46"/>
  <c r="L57" i="46"/>
  <c r="I57" i="46"/>
  <c r="F57" i="46"/>
  <c r="O56" i="46"/>
  <c r="L56" i="46"/>
  <c r="L55" i="46" s="1"/>
  <c r="I56" i="46"/>
  <c r="F56" i="46"/>
  <c r="F55" i="46" s="1"/>
  <c r="N55" i="46"/>
  <c r="M55" i="46"/>
  <c r="M54" i="46" s="1"/>
  <c r="M53" i="46" s="1"/>
  <c r="K55" i="46"/>
  <c r="J55" i="46"/>
  <c r="J54" i="46" s="1"/>
  <c r="J53" i="46" s="1"/>
  <c r="I55" i="46"/>
  <c r="H55" i="46"/>
  <c r="G55" i="46"/>
  <c r="E55" i="46"/>
  <c r="E54" i="46" s="1"/>
  <c r="E53" i="46" s="1"/>
  <c r="D55" i="46"/>
  <c r="D54" i="46" s="1"/>
  <c r="D53" i="46" s="1"/>
  <c r="K54" i="46"/>
  <c r="O47" i="46"/>
  <c r="C47" i="46" s="1"/>
  <c r="O46" i="46"/>
  <c r="N45" i="46"/>
  <c r="M45" i="46"/>
  <c r="L44" i="46"/>
  <c r="I44" i="46"/>
  <c r="F44" i="46"/>
  <c r="F43" i="46" s="1"/>
  <c r="K43" i="46"/>
  <c r="J43" i="46"/>
  <c r="I43" i="46"/>
  <c r="H43" i="46"/>
  <c r="G43" i="46"/>
  <c r="E43" i="46"/>
  <c r="D43" i="46"/>
  <c r="F42" i="46"/>
  <c r="C42" i="46" s="1"/>
  <c r="E41" i="46"/>
  <c r="D41" i="46"/>
  <c r="L40" i="46"/>
  <c r="C40" i="46" s="1"/>
  <c r="L39" i="46"/>
  <c r="C39" i="46" s="1"/>
  <c r="L38" i="46"/>
  <c r="C38" i="46" s="1"/>
  <c r="L37" i="46"/>
  <c r="C37" i="46"/>
  <c r="K36" i="46"/>
  <c r="J36" i="46"/>
  <c r="L35" i="46"/>
  <c r="C35" i="46" s="1"/>
  <c r="L34" i="46"/>
  <c r="C34" i="46" s="1"/>
  <c r="K33" i="46"/>
  <c r="J33" i="46"/>
  <c r="L32" i="46"/>
  <c r="K31" i="46"/>
  <c r="J31" i="46"/>
  <c r="L30" i="46"/>
  <c r="C30" i="46"/>
  <c r="L29" i="46"/>
  <c r="C29" i="46" s="1"/>
  <c r="L28" i="46"/>
  <c r="C28" i="46" s="1"/>
  <c r="K27" i="46"/>
  <c r="J27" i="46"/>
  <c r="F25" i="46"/>
  <c r="C25" i="46" s="1"/>
  <c r="I24" i="46"/>
  <c r="F24" i="46"/>
  <c r="O23" i="46"/>
  <c r="L23" i="46"/>
  <c r="I23" i="46"/>
  <c r="F23" i="46"/>
  <c r="O22" i="46"/>
  <c r="L22" i="46"/>
  <c r="L21" i="46" s="1"/>
  <c r="I22" i="46"/>
  <c r="F22" i="46"/>
  <c r="O21" i="46"/>
  <c r="N21" i="46"/>
  <c r="M21" i="46"/>
  <c r="M289" i="46" s="1"/>
  <c r="M288" i="46" s="1"/>
  <c r="K21" i="46"/>
  <c r="K289" i="46" s="1"/>
  <c r="K288" i="46" s="1"/>
  <c r="J21" i="46"/>
  <c r="H21" i="46"/>
  <c r="G21" i="46"/>
  <c r="G289" i="46" s="1"/>
  <c r="G288" i="46" s="1"/>
  <c r="F21" i="46"/>
  <c r="E21" i="46"/>
  <c r="E289" i="46" s="1"/>
  <c r="E288" i="46" s="1"/>
  <c r="D21" i="46"/>
  <c r="O298" i="45"/>
  <c r="L298" i="45"/>
  <c r="I298" i="45"/>
  <c r="F298" i="45"/>
  <c r="O297" i="45"/>
  <c r="L297" i="45"/>
  <c r="I297" i="45"/>
  <c r="F297" i="45"/>
  <c r="O296" i="45"/>
  <c r="L296" i="45"/>
  <c r="I296" i="45"/>
  <c r="F296" i="45"/>
  <c r="O295" i="45"/>
  <c r="L295" i="45"/>
  <c r="I295" i="45"/>
  <c r="F295" i="45"/>
  <c r="O294" i="45"/>
  <c r="L294" i="45"/>
  <c r="I294" i="45"/>
  <c r="F294" i="45"/>
  <c r="O293" i="45"/>
  <c r="L293" i="45"/>
  <c r="I293" i="45"/>
  <c r="F293" i="45"/>
  <c r="O292" i="45"/>
  <c r="L292" i="45"/>
  <c r="I292" i="45"/>
  <c r="F292" i="45"/>
  <c r="O291" i="45"/>
  <c r="O290" i="45" s="1"/>
  <c r="L291" i="45"/>
  <c r="I291" i="45"/>
  <c r="F291" i="45"/>
  <c r="N290" i="45"/>
  <c r="M290" i="45"/>
  <c r="K290" i="45"/>
  <c r="J290" i="45"/>
  <c r="H290" i="45"/>
  <c r="G290" i="45"/>
  <c r="E290" i="45"/>
  <c r="D290" i="45"/>
  <c r="O285" i="45"/>
  <c r="L285" i="45"/>
  <c r="I285" i="45"/>
  <c r="F285" i="45"/>
  <c r="O284" i="45"/>
  <c r="O283" i="45" s="1"/>
  <c r="L284" i="45"/>
  <c r="I284" i="45"/>
  <c r="F284" i="45"/>
  <c r="N283" i="45"/>
  <c r="M283" i="45"/>
  <c r="K283" i="45"/>
  <c r="J283" i="45"/>
  <c r="H283" i="45"/>
  <c r="G283" i="45"/>
  <c r="F283" i="45"/>
  <c r="E283" i="45"/>
  <c r="D283" i="45"/>
  <c r="O282" i="45"/>
  <c r="L282" i="45"/>
  <c r="I282" i="45"/>
  <c r="F282" i="45"/>
  <c r="F281" i="45" s="1"/>
  <c r="O281" i="45"/>
  <c r="N281" i="45"/>
  <c r="M281" i="45"/>
  <c r="L281" i="45"/>
  <c r="K281" i="45"/>
  <c r="J281" i="45"/>
  <c r="I281" i="45"/>
  <c r="H281" i="45"/>
  <c r="G281" i="45"/>
  <c r="E281" i="45"/>
  <c r="D281" i="45"/>
  <c r="O280" i="45"/>
  <c r="L280" i="45"/>
  <c r="I280" i="45"/>
  <c r="F280" i="45"/>
  <c r="O279" i="45"/>
  <c r="L279" i="45"/>
  <c r="I279" i="45"/>
  <c r="F279" i="45"/>
  <c r="O278" i="45"/>
  <c r="L278" i="45"/>
  <c r="I278" i="45"/>
  <c r="F278" i="45"/>
  <c r="O277" i="45"/>
  <c r="L277" i="45"/>
  <c r="L276" i="45" s="1"/>
  <c r="I277" i="45"/>
  <c r="F277" i="45"/>
  <c r="O276" i="45"/>
  <c r="N276" i="45"/>
  <c r="M276" i="45"/>
  <c r="K276" i="45"/>
  <c r="J276" i="45"/>
  <c r="H276" i="45"/>
  <c r="G276" i="45"/>
  <c r="E276" i="45"/>
  <c r="D276" i="45"/>
  <c r="O275" i="45"/>
  <c r="L275" i="45"/>
  <c r="I275" i="45"/>
  <c r="F275" i="45"/>
  <c r="O274" i="45"/>
  <c r="L274" i="45"/>
  <c r="I274" i="45"/>
  <c r="F274" i="45"/>
  <c r="O273" i="45"/>
  <c r="L273" i="45"/>
  <c r="L272" i="45" s="1"/>
  <c r="I273" i="45"/>
  <c r="I272" i="45" s="1"/>
  <c r="F273" i="45"/>
  <c r="O272" i="45"/>
  <c r="N272" i="45"/>
  <c r="N270" i="45" s="1"/>
  <c r="N269" i="45" s="1"/>
  <c r="M272" i="45"/>
  <c r="K272" i="45"/>
  <c r="K270" i="45" s="1"/>
  <c r="K269" i="45" s="1"/>
  <c r="J272" i="45"/>
  <c r="H272" i="45"/>
  <c r="H270" i="45" s="1"/>
  <c r="G272" i="45"/>
  <c r="F272" i="45"/>
  <c r="E272" i="45"/>
  <c r="E270" i="45" s="1"/>
  <c r="E269" i="45" s="1"/>
  <c r="D272" i="45"/>
  <c r="O271" i="45"/>
  <c r="L271" i="45"/>
  <c r="I271" i="45"/>
  <c r="F271" i="45"/>
  <c r="O268" i="45"/>
  <c r="L268" i="45"/>
  <c r="I268" i="45"/>
  <c r="F268" i="45"/>
  <c r="C268" i="45" s="1"/>
  <c r="O267" i="45"/>
  <c r="L267" i="45"/>
  <c r="I267" i="45"/>
  <c r="F267" i="45"/>
  <c r="O266" i="45"/>
  <c r="L266" i="45"/>
  <c r="I266" i="45"/>
  <c r="F266" i="45"/>
  <c r="O265" i="45"/>
  <c r="L265" i="45"/>
  <c r="I265" i="45"/>
  <c r="I264" i="45" s="1"/>
  <c r="F265" i="45"/>
  <c r="N264" i="45"/>
  <c r="M264" i="45"/>
  <c r="K264" i="45"/>
  <c r="J264" i="45"/>
  <c r="H264" i="45"/>
  <c r="G264" i="45"/>
  <c r="E264" i="45"/>
  <c r="D264" i="45"/>
  <c r="O263" i="45"/>
  <c r="L263" i="45"/>
  <c r="I263" i="45"/>
  <c r="F263" i="45"/>
  <c r="O262" i="45"/>
  <c r="L262" i="45"/>
  <c r="I262" i="45"/>
  <c r="F262" i="45"/>
  <c r="O261" i="45"/>
  <c r="L261" i="45"/>
  <c r="L260" i="45" s="1"/>
  <c r="I261" i="45"/>
  <c r="I260" i="45" s="1"/>
  <c r="I259" i="45" s="1"/>
  <c r="F261" i="45"/>
  <c r="N260" i="45"/>
  <c r="N259" i="45" s="1"/>
  <c r="M260" i="45"/>
  <c r="K260" i="45"/>
  <c r="K259" i="45" s="1"/>
  <c r="J260" i="45"/>
  <c r="J259" i="45" s="1"/>
  <c r="H260" i="45"/>
  <c r="H259" i="45" s="1"/>
  <c r="G260" i="45"/>
  <c r="G259" i="45" s="1"/>
  <c r="E260" i="45"/>
  <c r="E259" i="45" s="1"/>
  <c r="D260" i="45"/>
  <c r="D259" i="45" s="1"/>
  <c r="M259" i="45"/>
  <c r="O258" i="45"/>
  <c r="L258" i="45"/>
  <c r="I258" i="45"/>
  <c r="F258" i="45"/>
  <c r="O257" i="45"/>
  <c r="L257" i="45"/>
  <c r="I257" i="45"/>
  <c r="F257" i="45"/>
  <c r="O256" i="45"/>
  <c r="L256" i="45"/>
  <c r="I256" i="45"/>
  <c r="F256" i="45"/>
  <c r="O255" i="45"/>
  <c r="L255" i="45"/>
  <c r="I255" i="45"/>
  <c r="F255" i="45"/>
  <c r="O254" i="45"/>
  <c r="L254" i="45"/>
  <c r="I254" i="45"/>
  <c r="F254" i="45"/>
  <c r="O253" i="45"/>
  <c r="L253" i="45"/>
  <c r="L252" i="45" s="1"/>
  <c r="L251" i="45" s="1"/>
  <c r="I253" i="45"/>
  <c r="F253" i="45"/>
  <c r="O252" i="45"/>
  <c r="O251" i="45" s="1"/>
  <c r="N252" i="45"/>
  <c r="N251" i="45" s="1"/>
  <c r="M252" i="45"/>
  <c r="K252" i="45"/>
  <c r="K251" i="45" s="1"/>
  <c r="J252" i="45"/>
  <c r="J251" i="45" s="1"/>
  <c r="H252" i="45"/>
  <c r="H251" i="45" s="1"/>
  <c r="G252" i="45"/>
  <c r="E252" i="45"/>
  <c r="E251" i="45" s="1"/>
  <c r="D252" i="45"/>
  <c r="D251" i="45" s="1"/>
  <c r="M251" i="45"/>
  <c r="G251" i="45"/>
  <c r="O250" i="45"/>
  <c r="L250" i="45"/>
  <c r="I250" i="45"/>
  <c r="F250" i="45"/>
  <c r="O249" i="45"/>
  <c r="L249" i="45"/>
  <c r="I249" i="45"/>
  <c r="F249" i="45"/>
  <c r="O248" i="45"/>
  <c r="L248" i="45"/>
  <c r="I248" i="45"/>
  <c r="C248" i="45" s="1"/>
  <c r="F248" i="45"/>
  <c r="O247" i="45"/>
  <c r="L247" i="45"/>
  <c r="I247" i="45"/>
  <c r="F247" i="45"/>
  <c r="F246" i="45" s="1"/>
  <c r="N246" i="45"/>
  <c r="M246" i="45"/>
  <c r="K246" i="45"/>
  <c r="J246" i="45"/>
  <c r="H246" i="45"/>
  <c r="G246" i="45"/>
  <c r="E246" i="45"/>
  <c r="D246" i="45"/>
  <c r="O245" i="45"/>
  <c r="L245" i="45"/>
  <c r="I245" i="45"/>
  <c r="F245" i="45"/>
  <c r="O244" i="45"/>
  <c r="L244" i="45"/>
  <c r="I244" i="45"/>
  <c r="F244" i="45"/>
  <c r="O243" i="45"/>
  <c r="L243" i="45"/>
  <c r="I243" i="45"/>
  <c r="F243" i="45"/>
  <c r="O242" i="45"/>
  <c r="L242" i="45"/>
  <c r="I242" i="45"/>
  <c r="F242" i="45"/>
  <c r="O241" i="45"/>
  <c r="L241" i="45"/>
  <c r="I241" i="45"/>
  <c r="F241" i="45"/>
  <c r="O240" i="45"/>
  <c r="L240" i="45"/>
  <c r="I240" i="45"/>
  <c r="C240" i="45" s="1"/>
  <c r="F240" i="45"/>
  <c r="O239" i="45"/>
  <c r="L239" i="45"/>
  <c r="L238" i="45" s="1"/>
  <c r="I239" i="45"/>
  <c r="F239" i="45"/>
  <c r="N238" i="45"/>
  <c r="M238" i="45"/>
  <c r="K238" i="45"/>
  <c r="J238" i="45"/>
  <c r="H238" i="45"/>
  <c r="G238" i="45"/>
  <c r="E238" i="45"/>
  <c r="D238" i="45"/>
  <c r="O237" i="45"/>
  <c r="L237" i="45"/>
  <c r="I237" i="45"/>
  <c r="F237" i="45"/>
  <c r="O236" i="45"/>
  <c r="O235" i="45" s="1"/>
  <c r="L236" i="45"/>
  <c r="I236" i="45"/>
  <c r="F236" i="45"/>
  <c r="N235" i="45"/>
  <c r="M235" i="45"/>
  <c r="L235" i="45"/>
  <c r="K235" i="45"/>
  <c r="J235" i="45"/>
  <c r="H235" i="45"/>
  <c r="G235" i="45"/>
  <c r="G231" i="45" s="1"/>
  <c r="F235" i="45"/>
  <c r="E235" i="45"/>
  <c r="D235" i="45"/>
  <c r="O234" i="45"/>
  <c r="L234" i="45"/>
  <c r="L233" i="45" s="1"/>
  <c r="I234" i="45"/>
  <c r="F234" i="45"/>
  <c r="O233" i="45"/>
  <c r="N233" i="45"/>
  <c r="N231" i="45" s="1"/>
  <c r="N230" i="45" s="1"/>
  <c r="M233" i="45"/>
  <c r="K233" i="45"/>
  <c r="J233" i="45"/>
  <c r="J231" i="45" s="1"/>
  <c r="J230" i="45" s="1"/>
  <c r="I233" i="45"/>
  <c r="H233" i="45"/>
  <c r="G233" i="45"/>
  <c r="F233" i="45"/>
  <c r="E233" i="45"/>
  <c r="D233" i="45"/>
  <c r="O232" i="45"/>
  <c r="L232" i="45"/>
  <c r="I232" i="45"/>
  <c r="F232" i="45"/>
  <c r="O229" i="45"/>
  <c r="L229" i="45"/>
  <c r="I229" i="45"/>
  <c r="F229" i="45"/>
  <c r="O228" i="45"/>
  <c r="O227" i="45" s="1"/>
  <c r="L228" i="45"/>
  <c r="I228" i="45"/>
  <c r="I227" i="45" s="1"/>
  <c r="F228" i="45"/>
  <c r="N227" i="45"/>
  <c r="M227" i="45"/>
  <c r="K227" i="45"/>
  <c r="J227" i="45"/>
  <c r="H227" i="45"/>
  <c r="G227" i="45"/>
  <c r="F227" i="45"/>
  <c r="E227" i="45"/>
  <c r="D227" i="45"/>
  <c r="O226" i="45"/>
  <c r="L226" i="45"/>
  <c r="I226" i="45"/>
  <c r="F226" i="45"/>
  <c r="O225" i="45"/>
  <c r="L225" i="45"/>
  <c r="I225" i="45"/>
  <c r="F225" i="45"/>
  <c r="O224" i="45"/>
  <c r="L224" i="45"/>
  <c r="I224" i="45"/>
  <c r="F224" i="45"/>
  <c r="O223" i="45"/>
  <c r="L223" i="45"/>
  <c r="I223" i="45"/>
  <c r="F223" i="45"/>
  <c r="O222" i="45"/>
  <c r="L222" i="45"/>
  <c r="I222" i="45"/>
  <c r="F222" i="45"/>
  <c r="O221" i="45"/>
  <c r="L221" i="45"/>
  <c r="I221" i="45"/>
  <c r="F221" i="45"/>
  <c r="O220" i="45"/>
  <c r="L220" i="45"/>
  <c r="I220" i="45"/>
  <c r="F220" i="45"/>
  <c r="C220" i="45" s="1"/>
  <c r="O219" i="45"/>
  <c r="L219" i="45"/>
  <c r="I219" i="45"/>
  <c r="F219" i="45"/>
  <c r="O218" i="45"/>
  <c r="L218" i="45"/>
  <c r="I218" i="45"/>
  <c r="F218" i="45"/>
  <c r="O217" i="45"/>
  <c r="L217" i="45"/>
  <c r="I217" i="45"/>
  <c r="F217" i="45"/>
  <c r="N216" i="45"/>
  <c r="M216" i="45"/>
  <c r="K216" i="45"/>
  <c r="J216" i="45"/>
  <c r="H216" i="45"/>
  <c r="G216" i="45"/>
  <c r="E216" i="45"/>
  <c r="D216" i="45"/>
  <c r="O215" i="45"/>
  <c r="L215" i="45"/>
  <c r="I215" i="45"/>
  <c r="F215" i="45"/>
  <c r="O214" i="45"/>
  <c r="L214" i="45"/>
  <c r="I214" i="45"/>
  <c r="F214" i="45"/>
  <c r="O213" i="45"/>
  <c r="L213" i="45"/>
  <c r="I213" i="45"/>
  <c r="F213" i="45"/>
  <c r="O212" i="45"/>
  <c r="L212" i="45"/>
  <c r="I212" i="45"/>
  <c r="F212" i="45"/>
  <c r="O211" i="45"/>
  <c r="L211" i="45"/>
  <c r="I211" i="45"/>
  <c r="F211" i="45"/>
  <c r="O210" i="45"/>
  <c r="L210" i="45"/>
  <c r="I210" i="45"/>
  <c r="F210" i="45"/>
  <c r="O209" i="45"/>
  <c r="L209" i="45"/>
  <c r="I209" i="45"/>
  <c r="F209" i="45"/>
  <c r="O208" i="45"/>
  <c r="L208" i="45"/>
  <c r="I208" i="45"/>
  <c r="F208" i="45"/>
  <c r="O207" i="45"/>
  <c r="L207" i="45"/>
  <c r="I207" i="45"/>
  <c r="F207" i="45"/>
  <c r="O206" i="45"/>
  <c r="L206" i="45"/>
  <c r="I206" i="45"/>
  <c r="F206" i="45"/>
  <c r="N205" i="45"/>
  <c r="M205" i="45"/>
  <c r="M204" i="45" s="1"/>
  <c r="K205" i="45"/>
  <c r="J205" i="45"/>
  <c r="H205" i="45"/>
  <c r="G205" i="45"/>
  <c r="G204" i="45" s="1"/>
  <c r="E205" i="45"/>
  <c r="D205" i="45"/>
  <c r="O203" i="45"/>
  <c r="L203" i="45"/>
  <c r="I203" i="45"/>
  <c r="F203" i="45"/>
  <c r="O202" i="45"/>
  <c r="L202" i="45"/>
  <c r="I202" i="45"/>
  <c r="F202" i="45"/>
  <c r="O201" i="45"/>
  <c r="L201" i="45"/>
  <c r="I201" i="45"/>
  <c r="F201" i="45"/>
  <c r="O200" i="45"/>
  <c r="L200" i="45"/>
  <c r="I200" i="45"/>
  <c r="F200" i="45"/>
  <c r="O199" i="45"/>
  <c r="L199" i="45"/>
  <c r="L198" i="45" s="1"/>
  <c r="I199" i="45"/>
  <c r="F199" i="45"/>
  <c r="N198" i="45"/>
  <c r="N196" i="45" s="1"/>
  <c r="M198" i="45"/>
  <c r="M196" i="45" s="1"/>
  <c r="K198" i="45"/>
  <c r="J198" i="45"/>
  <c r="H198" i="45"/>
  <c r="H196" i="45" s="1"/>
  <c r="G198" i="45"/>
  <c r="G196" i="45" s="1"/>
  <c r="E198" i="45"/>
  <c r="E196" i="45" s="1"/>
  <c r="D198" i="45"/>
  <c r="D196" i="45" s="1"/>
  <c r="O197" i="45"/>
  <c r="L197" i="45"/>
  <c r="I197" i="45"/>
  <c r="F197" i="45"/>
  <c r="K196" i="45"/>
  <c r="J196" i="45"/>
  <c r="O193" i="45"/>
  <c r="L193" i="45"/>
  <c r="L192" i="45" s="1"/>
  <c r="I193" i="45"/>
  <c r="I192" i="45" s="1"/>
  <c r="I191" i="45" s="1"/>
  <c r="F193" i="45"/>
  <c r="O192" i="45"/>
  <c r="O191" i="45" s="1"/>
  <c r="N192" i="45"/>
  <c r="N191" i="45" s="1"/>
  <c r="M192" i="45"/>
  <c r="M191" i="45" s="1"/>
  <c r="K192" i="45"/>
  <c r="K191" i="45" s="1"/>
  <c r="J192" i="45"/>
  <c r="J191" i="45" s="1"/>
  <c r="H192" i="45"/>
  <c r="G192" i="45"/>
  <c r="G191" i="45" s="1"/>
  <c r="F192" i="45"/>
  <c r="F191" i="45" s="1"/>
  <c r="E192" i="45"/>
  <c r="E191" i="45" s="1"/>
  <c r="D192" i="45"/>
  <c r="L191" i="45"/>
  <c r="H191" i="45"/>
  <c r="D191" i="45"/>
  <c r="O190" i="45"/>
  <c r="L190" i="45"/>
  <c r="I190" i="45"/>
  <c r="F190" i="45"/>
  <c r="O189" i="45"/>
  <c r="O188" i="45" s="1"/>
  <c r="L189" i="45"/>
  <c r="L188" i="45" s="1"/>
  <c r="I189" i="45"/>
  <c r="F189" i="45"/>
  <c r="F188" i="45" s="1"/>
  <c r="F187" i="45" s="1"/>
  <c r="N188" i="45"/>
  <c r="N187" i="45" s="1"/>
  <c r="M188" i="45"/>
  <c r="K188" i="45"/>
  <c r="J188" i="45"/>
  <c r="H188" i="45"/>
  <c r="G188" i="45"/>
  <c r="E188" i="45"/>
  <c r="D188" i="45"/>
  <c r="D187" i="45" s="1"/>
  <c r="L187" i="45"/>
  <c r="O186" i="45"/>
  <c r="L186" i="45"/>
  <c r="I186" i="45"/>
  <c r="F186" i="45"/>
  <c r="O185" i="45"/>
  <c r="L185" i="45"/>
  <c r="L184" i="45" s="1"/>
  <c r="I185" i="45"/>
  <c r="I184" i="45" s="1"/>
  <c r="F185" i="45"/>
  <c r="O184" i="45"/>
  <c r="N184" i="45"/>
  <c r="M184" i="45"/>
  <c r="K184" i="45"/>
  <c r="J184" i="45"/>
  <c r="H184" i="45"/>
  <c r="G184" i="45"/>
  <c r="F184" i="45"/>
  <c r="E184" i="45"/>
  <c r="D184" i="45"/>
  <c r="O183" i="45"/>
  <c r="L183" i="45"/>
  <c r="I183" i="45"/>
  <c r="F183" i="45"/>
  <c r="O182" i="45"/>
  <c r="L182" i="45"/>
  <c r="I182" i="45"/>
  <c r="F182" i="45"/>
  <c r="O181" i="45"/>
  <c r="L181" i="45"/>
  <c r="I181" i="45"/>
  <c r="F181" i="45"/>
  <c r="O180" i="45"/>
  <c r="O179" i="45" s="1"/>
  <c r="L180" i="45"/>
  <c r="I180" i="45"/>
  <c r="F180" i="45"/>
  <c r="C180" i="45" s="1"/>
  <c r="N179" i="45"/>
  <c r="M179" i="45"/>
  <c r="K179" i="45"/>
  <c r="J179" i="45"/>
  <c r="H179" i="45"/>
  <c r="G179" i="45"/>
  <c r="E179" i="45"/>
  <c r="D179" i="45"/>
  <c r="O178" i="45"/>
  <c r="L178" i="45"/>
  <c r="I178" i="45"/>
  <c r="F178" i="45"/>
  <c r="O177" i="45"/>
  <c r="L177" i="45"/>
  <c r="I177" i="45"/>
  <c r="F177" i="45"/>
  <c r="O176" i="45"/>
  <c r="O175" i="45" s="1"/>
  <c r="L176" i="45"/>
  <c r="L175" i="45" s="1"/>
  <c r="I176" i="45"/>
  <c r="C176" i="45" s="1"/>
  <c r="F176" i="45"/>
  <c r="N175" i="45"/>
  <c r="M175" i="45"/>
  <c r="M174" i="45" s="1"/>
  <c r="M173" i="45" s="1"/>
  <c r="K175" i="45"/>
  <c r="J175" i="45"/>
  <c r="H175" i="45"/>
  <c r="H174" i="45" s="1"/>
  <c r="G175" i="45"/>
  <c r="G174" i="45" s="1"/>
  <c r="G173" i="45" s="1"/>
  <c r="E175" i="45"/>
  <c r="E174" i="45" s="1"/>
  <c r="E173" i="45" s="1"/>
  <c r="D175" i="45"/>
  <c r="N174" i="45"/>
  <c r="J174" i="45"/>
  <c r="D174" i="45"/>
  <c r="D173" i="45" s="1"/>
  <c r="O172" i="45"/>
  <c r="L172" i="45"/>
  <c r="I172" i="45"/>
  <c r="F172" i="45"/>
  <c r="O171" i="45"/>
  <c r="L171" i="45"/>
  <c r="I171" i="45"/>
  <c r="F171" i="45"/>
  <c r="O170" i="45"/>
  <c r="L170" i="45"/>
  <c r="I170" i="45"/>
  <c r="F170" i="45"/>
  <c r="O169" i="45"/>
  <c r="L169" i="45"/>
  <c r="I169" i="45"/>
  <c r="F169" i="45"/>
  <c r="O168" i="45"/>
  <c r="L168" i="45"/>
  <c r="I168" i="45"/>
  <c r="F168" i="45"/>
  <c r="O167" i="45"/>
  <c r="L167" i="45"/>
  <c r="I167" i="45"/>
  <c r="I166" i="45" s="1"/>
  <c r="I165" i="45" s="1"/>
  <c r="F167" i="45"/>
  <c r="N166" i="45"/>
  <c r="M166" i="45"/>
  <c r="M165" i="45" s="1"/>
  <c r="L166" i="45"/>
  <c r="L165" i="45" s="1"/>
  <c r="K166" i="45"/>
  <c r="J166" i="45"/>
  <c r="J165" i="45" s="1"/>
  <c r="H166" i="45"/>
  <c r="H165" i="45" s="1"/>
  <c r="G166" i="45"/>
  <c r="G165" i="45" s="1"/>
  <c r="E166" i="45"/>
  <c r="D166" i="45"/>
  <c r="D165" i="45" s="1"/>
  <c r="N165" i="45"/>
  <c r="K165" i="45"/>
  <c r="E165" i="45"/>
  <c r="O164" i="45"/>
  <c r="L164" i="45"/>
  <c r="I164" i="45"/>
  <c r="F164" i="45"/>
  <c r="O163" i="45"/>
  <c r="L163" i="45"/>
  <c r="I163" i="45"/>
  <c r="F163" i="45"/>
  <c r="O162" i="45"/>
  <c r="L162" i="45"/>
  <c r="I162" i="45"/>
  <c r="F162" i="45"/>
  <c r="O161" i="45"/>
  <c r="O160" i="45" s="1"/>
  <c r="L161" i="45"/>
  <c r="I161" i="45"/>
  <c r="I160" i="45" s="1"/>
  <c r="F161" i="45"/>
  <c r="N160" i="45"/>
  <c r="M160" i="45"/>
  <c r="K160" i="45"/>
  <c r="J160" i="45"/>
  <c r="H160" i="45"/>
  <c r="G160" i="45"/>
  <c r="E160" i="45"/>
  <c r="D160" i="45"/>
  <c r="O159" i="45"/>
  <c r="L159" i="45"/>
  <c r="I159" i="45"/>
  <c r="F159" i="45"/>
  <c r="O158" i="45"/>
  <c r="L158" i="45"/>
  <c r="I158" i="45"/>
  <c r="F158" i="45"/>
  <c r="O157" i="45"/>
  <c r="L157" i="45"/>
  <c r="I157" i="45"/>
  <c r="F157" i="45"/>
  <c r="O156" i="45"/>
  <c r="L156" i="45"/>
  <c r="I156" i="45"/>
  <c r="F156" i="45"/>
  <c r="O155" i="45"/>
  <c r="L155" i="45"/>
  <c r="I155" i="45"/>
  <c r="F155" i="45"/>
  <c r="O154" i="45"/>
  <c r="L154" i="45"/>
  <c r="I154" i="45"/>
  <c r="F154" i="45"/>
  <c r="O153" i="45"/>
  <c r="L153" i="45"/>
  <c r="I153" i="45"/>
  <c r="F153" i="45"/>
  <c r="O152" i="45"/>
  <c r="L152" i="45"/>
  <c r="I152" i="45"/>
  <c r="I151" i="45" s="1"/>
  <c r="F152" i="45"/>
  <c r="N151" i="45"/>
  <c r="M151" i="45"/>
  <c r="K151" i="45"/>
  <c r="J151" i="45"/>
  <c r="H151" i="45"/>
  <c r="G151" i="45"/>
  <c r="E151" i="45"/>
  <c r="D151" i="45"/>
  <c r="O150" i="45"/>
  <c r="L150" i="45"/>
  <c r="I150" i="45"/>
  <c r="F150" i="45"/>
  <c r="O149" i="45"/>
  <c r="L149" i="45"/>
  <c r="I149" i="45"/>
  <c r="F149" i="45"/>
  <c r="O148" i="45"/>
  <c r="L148" i="45"/>
  <c r="I148" i="45"/>
  <c r="F148" i="45"/>
  <c r="O147" i="45"/>
  <c r="L147" i="45"/>
  <c r="I147" i="45"/>
  <c r="F147" i="45"/>
  <c r="O146" i="45"/>
  <c r="L146" i="45"/>
  <c r="I146" i="45"/>
  <c r="F146" i="45"/>
  <c r="O145" i="45"/>
  <c r="L145" i="45"/>
  <c r="L144" i="45" s="1"/>
  <c r="I145" i="45"/>
  <c r="F145" i="45"/>
  <c r="N144" i="45"/>
  <c r="M144" i="45"/>
  <c r="K144" i="45"/>
  <c r="J144" i="45"/>
  <c r="H144" i="45"/>
  <c r="G144" i="45"/>
  <c r="E144" i="45"/>
  <c r="D144" i="45"/>
  <c r="O143" i="45"/>
  <c r="L143" i="45"/>
  <c r="I143" i="45"/>
  <c r="F143" i="45"/>
  <c r="O142" i="45"/>
  <c r="L142" i="45"/>
  <c r="L141" i="45" s="1"/>
  <c r="I142" i="45"/>
  <c r="I141" i="45" s="1"/>
  <c r="F142" i="45"/>
  <c r="O141" i="45"/>
  <c r="N141" i="45"/>
  <c r="M141" i="45"/>
  <c r="K141" i="45"/>
  <c r="J141" i="45"/>
  <c r="H141" i="45"/>
  <c r="G141" i="45"/>
  <c r="F141" i="45"/>
  <c r="E141" i="45"/>
  <c r="D141" i="45"/>
  <c r="O140" i="45"/>
  <c r="L140" i="45"/>
  <c r="I140" i="45"/>
  <c r="F140" i="45"/>
  <c r="O139" i="45"/>
  <c r="L139" i="45"/>
  <c r="I139" i="45"/>
  <c r="F139" i="45"/>
  <c r="O138" i="45"/>
  <c r="L138" i="45"/>
  <c r="I138" i="45"/>
  <c r="F138" i="45"/>
  <c r="O137" i="45"/>
  <c r="O136" i="45" s="1"/>
  <c r="L137" i="45"/>
  <c r="I137" i="45"/>
  <c r="I136" i="45" s="1"/>
  <c r="F137" i="45"/>
  <c r="N136" i="45"/>
  <c r="M136" i="45"/>
  <c r="K136" i="45"/>
  <c r="J136" i="45"/>
  <c r="H136" i="45"/>
  <c r="G136" i="45"/>
  <c r="E136" i="45"/>
  <c r="D136" i="45"/>
  <c r="O135" i="45"/>
  <c r="L135" i="45"/>
  <c r="I135" i="45"/>
  <c r="F135" i="45"/>
  <c r="O134" i="45"/>
  <c r="L134" i="45"/>
  <c r="I134" i="45"/>
  <c r="F134" i="45"/>
  <c r="O133" i="45"/>
  <c r="L133" i="45"/>
  <c r="I133" i="45"/>
  <c r="F133" i="45"/>
  <c r="O132" i="45"/>
  <c r="L132" i="45"/>
  <c r="I132" i="45"/>
  <c r="I131" i="45" s="1"/>
  <c r="F132" i="45"/>
  <c r="N131" i="45"/>
  <c r="M131" i="45"/>
  <c r="K131" i="45"/>
  <c r="J131" i="45"/>
  <c r="H131" i="45"/>
  <c r="G131" i="45"/>
  <c r="G130" i="45" s="1"/>
  <c r="E131" i="45"/>
  <c r="E130" i="45" s="1"/>
  <c r="D131" i="45"/>
  <c r="O129" i="45"/>
  <c r="O128" i="45" s="1"/>
  <c r="L129" i="45"/>
  <c r="L128" i="45" s="1"/>
  <c r="I129" i="45"/>
  <c r="I128" i="45" s="1"/>
  <c r="F129" i="45"/>
  <c r="N128" i="45"/>
  <c r="M128" i="45"/>
  <c r="K128" i="45"/>
  <c r="J128" i="45"/>
  <c r="H128" i="45"/>
  <c r="G128" i="45"/>
  <c r="F128" i="45"/>
  <c r="E128" i="45"/>
  <c r="D128" i="45"/>
  <c r="O127" i="45"/>
  <c r="L127" i="45"/>
  <c r="I127" i="45"/>
  <c r="F127" i="45"/>
  <c r="O126" i="45"/>
  <c r="L126" i="45"/>
  <c r="I126" i="45"/>
  <c r="F126" i="45"/>
  <c r="O125" i="45"/>
  <c r="L125" i="45"/>
  <c r="I125" i="45"/>
  <c r="F125" i="45"/>
  <c r="O124" i="45"/>
  <c r="L124" i="45"/>
  <c r="I124" i="45"/>
  <c r="F124" i="45"/>
  <c r="O123" i="45"/>
  <c r="L123" i="45"/>
  <c r="I123" i="45"/>
  <c r="I122" i="45" s="1"/>
  <c r="F123" i="45"/>
  <c r="N122" i="45"/>
  <c r="M122" i="45"/>
  <c r="K122" i="45"/>
  <c r="J122" i="45"/>
  <c r="H122" i="45"/>
  <c r="G122" i="45"/>
  <c r="F122" i="45"/>
  <c r="E122" i="45"/>
  <c r="D122" i="45"/>
  <c r="O121" i="45"/>
  <c r="L121" i="45"/>
  <c r="I121" i="45"/>
  <c r="F121" i="45"/>
  <c r="O120" i="45"/>
  <c r="L120" i="45"/>
  <c r="I120" i="45"/>
  <c r="F120" i="45"/>
  <c r="O119" i="45"/>
  <c r="L119" i="45"/>
  <c r="I119" i="45"/>
  <c r="F119" i="45"/>
  <c r="O118" i="45"/>
  <c r="L118" i="45"/>
  <c r="I118" i="45"/>
  <c r="F118" i="45"/>
  <c r="O117" i="45"/>
  <c r="O116" i="45" s="1"/>
  <c r="L117" i="45"/>
  <c r="I117" i="45"/>
  <c r="F117" i="45"/>
  <c r="N116" i="45"/>
  <c r="M116" i="45"/>
  <c r="K116" i="45"/>
  <c r="J116" i="45"/>
  <c r="H116" i="45"/>
  <c r="G116" i="45"/>
  <c r="E116" i="45"/>
  <c r="D116" i="45"/>
  <c r="O115" i="45"/>
  <c r="L115" i="45"/>
  <c r="I115" i="45"/>
  <c r="F115" i="45"/>
  <c r="O114" i="45"/>
  <c r="L114" i="45"/>
  <c r="I114" i="45"/>
  <c r="F114" i="45"/>
  <c r="O113" i="45"/>
  <c r="O112" i="45" s="1"/>
  <c r="L113" i="45"/>
  <c r="I113" i="45"/>
  <c r="I112" i="45" s="1"/>
  <c r="F113" i="45"/>
  <c r="N112" i="45"/>
  <c r="M112" i="45"/>
  <c r="K112" i="45"/>
  <c r="J112" i="45"/>
  <c r="H112" i="45"/>
  <c r="G112" i="45"/>
  <c r="E112" i="45"/>
  <c r="D112" i="45"/>
  <c r="O111" i="45"/>
  <c r="L111" i="45"/>
  <c r="I111" i="45"/>
  <c r="F111" i="45"/>
  <c r="O110" i="45"/>
  <c r="L110" i="45"/>
  <c r="I110" i="45"/>
  <c r="F110" i="45"/>
  <c r="O109" i="45"/>
  <c r="L109" i="45"/>
  <c r="I109" i="45"/>
  <c r="F109" i="45"/>
  <c r="O108" i="45"/>
  <c r="L108" i="45"/>
  <c r="I108" i="45"/>
  <c r="F108" i="45"/>
  <c r="O107" i="45"/>
  <c r="L107" i="45"/>
  <c r="I107" i="45"/>
  <c r="F107" i="45"/>
  <c r="O106" i="45"/>
  <c r="L106" i="45"/>
  <c r="I106" i="45"/>
  <c r="F106" i="45"/>
  <c r="O105" i="45"/>
  <c r="L105" i="45"/>
  <c r="I105" i="45"/>
  <c r="F105" i="45"/>
  <c r="O104" i="45"/>
  <c r="L104" i="45"/>
  <c r="I104" i="45"/>
  <c r="I103" i="45" s="1"/>
  <c r="F104" i="45"/>
  <c r="N103" i="45"/>
  <c r="M103" i="45"/>
  <c r="K103" i="45"/>
  <c r="J103" i="45"/>
  <c r="H103" i="45"/>
  <c r="G103" i="45"/>
  <c r="E103" i="45"/>
  <c r="D103" i="45"/>
  <c r="O102" i="45"/>
  <c r="L102" i="45"/>
  <c r="I102" i="45"/>
  <c r="F102" i="45"/>
  <c r="O101" i="45"/>
  <c r="L101" i="45"/>
  <c r="I101" i="45"/>
  <c r="F101" i="45"/>
  <c r="O100" i="45"/>
  <c r="L100" i="45"/>
  <c r="I100" i="45"/>
  <c r="F100" i="45"/>
  <c r="O99" i="45"/>
  <c r="L99" i="45"/>
  <c r="I99" i="45"/>
  <c r="F99" i="45"/>
  <c r="O98" i="45"/>
  <c r="L98" i="45"/>
  <c r="I98" i="45"/>
  <c r="F98" i="45"/>
  <c r="O97" i="45"/>
  <c r="L97" i="45"/>
  <c r="I97" i="45"/>
  <c r="F97" i="45"/>
  <c r="O96" i="45"/>
  <c r="L96" i="45"/>
  <c r="I96" i="45"/>
  <c r="I95" i="45" s="1"/>
  <c r="F96" i="45"/>
  <c r="N95" i="45"/>
  <c r="M95" i="45"/>
  <c r="K95" i="45"/>
  <c r="J95" i="45"/>
  <c r="H95" i="45"/>
  <c r="G95" i="45"/>
  <c r="E95" i="45"/>
  <c r="D95" i="45"/>
  <c r="O94" i="45"/>
  <c r="L94" i="45"/>
  <c r="I94" i="45"/>
  <c r="F94" i="45"/>
  <c r="O93" i="45"/>
  <c r="L93" i="45"/>
  <c r="I93" i="45"/>
  <c r="F93" i="45"/>
  <c r="O92" i="45"/>
  <c r="L92" i="45"/>
  <c r="I92" i="45"/>
  <c r="F92" i="45"/>
  <c r="O91" i="45"/>
  <c r="L91" i="45"/>
  <c r="I91" i="45"/>
  <c r="F91" i="45"/>
  <c r="O90" i="45"/>
  <c r="L90" i="45"/>
  <c r="I90" i="45"/>
  <c r="I89" i="45" s="1"/>
  <c r="F90" i="45"/>
  <c r="N89" i="45"/>
  <c r="M89" i="45"/>
  <c r="K89" i="45"/>
  <c r="J89" i="45"/>
  <c r="H89" i="45"/>
  <c r="G89" i="45"/>
  <c r="F89" i="45"/>
  <c r="E89" i="45"/>
  <c r="D89" i="45"/>
  <c r="O88" i="45"/>
  <c r="L88" i="45"/>
  <c r="I88" i="45"/>
  <c r="F88" i="45"/>
  <c r="O87" i="45"/>
  <c r="L87" i="45"/>
  <c r="I87" i="45"/>
  <c r="F87" i="45"/>
  <c r="O86" i="45"/>
  <c r="L86" i="45"/>
  <c r="I86" i="45"/>
  <c r="F86" i="45"/>
  <c r="O85" i="45"/>
  <c r="L85" i="45"/>
  <c r="I85" i="45"/>
  <c r="I84" i="45" s="1"/>
  <c r="F85" i="45"/>
  <c r="O84" i="45"/>
  <c r="N84" i="45"/>
  <c r="M84" i="45"/>
  <c r="K84" i="45"/>
  <c r="J84" i="45"/>
  <c r="H84" i="45"/>
  <c r="G84" i="45"/>
  <c r="F84" i="45"/>
  <c r="E84" i="45"/>
  <c r="D84" i="45"/>
  <c r="O82" i="45"/>
  <c r="L82" i="45"/>
  <c r="I82" i="45"/>
  <c r="F82" i="45"/>
  <c r="O81" i="45"/>
  <c r="O80" i="45" s="1"/>
  <c r="L81" i="45"/>
  <c r="L80" i="45" s="1"/>
  <c r="I81" i="45"/>
  <c r="I80" i="45" s="1"/>
  <c r="F81" i="45"/>
  <c r="N80" i="45"/>
  <c r="M80" i="45"/>
  <c r="K80" i="45"/>
  <c r="J80" i="45"/>
  <c r="H80" i="45"/>
  <c r="G80" i="45"/>
  <c r="E80" i="45"/>
  <c r="D80" i="45"/>
  <c r="O79" i="45"/>
  <c r="L79" i="45"/>
  <c r="I79" i="45"/>
  <c r="F79" i="45"/>
  <c r="O78" i="45"/>
  <c r="L78" i="45"/>
  <c r="L77" i="45" s="1"/>
  <c r="I78" i="45"/>
  <c r="F78" i="45"/>
  <c r="F77" i="45" s="1"/>
  <c r="O77" i="45"/>
  <c r="N77" i="45"/>
  <c r="M77" i="45"/>
  <c r="K77" i="45"/>
  <c r="K76" i="45" s="1"/>
  <c r="J77" i="45"/>
  <c r="I77" i="45"/>
  <c r="H77" i="45"/>
  <c r="G77" i="45"/>
  <c r="G76" i="45" s="1"/>
  <c r="E77" i="45"/>
  <c r="E76" i="45" s="1"/>
  <c r="D77" i="45"/>
  <c r="D76" i="45"/>
  <c r="O74" i="45"/>
  <c r="L74" i="45"/>
  <c r="I74" i="45"/>
  <c r="F74" i="45"/>
  <c r="O73" i="45"/>
  <c r="L73" i="45"/>
  <c r="I73" i="45"/>
  <c r="F73" i="45"/>
  <c r="O72" i="45"/>
  <c r="L72" i="45"/>
  <c r="I72" i="45"/>
  <c r="F72" i="45"/>
  <c r="O71" i="45"/>
  <c r="L71" i="45"/>
  <c r="I71" i="45"/>
  <c r="F71" i="45"/>
  <c r="O70" i="45"/>
  <c r="L70" i="45"/>
  <c r="I70" i="45"/>
  <c r="F70" i="45"/>
  <c r="N69" i="45"/>
  <c r="N67" i="45" s="1"/>
  <c r="M69" i="45"/>
  <c r="K69" i="45"/>
  <c r="K67" i="45" s="1"/>
  <c r="J69" i="45"/>
  <c r="J67" i="45" s="1"/>
  <c r="I69" i="45"/>
  <c r="H69" i="45"/>
  <c r="H67" i="45" s="1"/>
  <c r="G69" i="45"/>
  <c r="E69" i="45"/>
  <c r="E67" i="45" s="1"/>
  <c r="D69" i="45"/>
  <c r="D67" i="45" s="1"/>
  <c r="O68" i="45"/>
  <c r="L68" i="45"/>
  <c r="I68" i="45"/>
  <c r="F68" i="45"/>
  <c r="M67" i="45"/>
  <c r="G67" i="45"/>
  <c r="O66" i="45"/>
  <c r="L66" i="45"/>
  <c r="I66" i="45"/>
  <c r="F66" i="45"/>
  <c r="O65" i="45"/>
  <c r="L65" i="45"/>
  <c r="I65" i="45"/>
  <c r="F65" i="45"/>
  <c r="O64" i="45"/>
  <c r="L64" i="45"/>
  <c r="I64" i="45"/>
  <c r="F64" i="45"/>
  <c r="O63" i="45"/>
  <c r="L63" i="45"/>
  <c r="I63" i="45"/>
  <c r="F63" i="45"/>
  <c r="O62" i="45"/>
  <c r="L62" i="45"/>
  <c r="I62" i="45"/>
  <c r="F62" i="45"/>
  <c r="O61" i="45"/>
  <c r="L61" i="45"/>
  <c r="I61" i="45"/>
  <c r="F61" i="45"/>
  <c r="O60" i="45"/>
  <c r="L60" i="45"/>
  <c r="I60" i="45"/>
  <c r="F60" i="45"/>
  <c r="O59" i="45"/>
  <c r="L59" i="45"/>
  <c r="L58" i="45" s="1"/>
  <c r="I59" i="45"/>
  <c r="F59" i="45"/>
  <c r="N58" i="45"/>
  <c r="M58" i="45"/>
  <c r="K58" i="45"/>
  <c r="J58" i="45"/>
  <c r="H58" i="45"/>
  <c r="G58" i="45"/>
  <c r="E58" i="45"/>
  <c r="D58" i="45"/>
  <c r="O57" i="45"/>
  <c r="L57" i="45"/>
  <c r="I57" i="45"/>
  <c r="F57" i="45"/>
  <c r="O56" i="45"/>
  <c r="L56" i="45"/>
  <c r="L55" i="45" s="1"/>
  <c r="I56" i="45"/>
  <c r="F56" i="45"/>
  <c r="O55" i="45"/>
  <c r="N55" i="45"/>
  <c r="M55" i="45"/>
  <c r="K55" i="45"/>
  <c r="J55" i="45"/>
  <c r="H55" i="45"/>
  <c r="G55" i="45"/>
  <c r="G54" i="45" s="1"/>
  <c r="E55" i="45"/>
  <c r="E54" i="45" s="1"/>
  <c r="E53" i="45" s="1"/>
  <c r="D55" i="45"/>
  <c r="O47" i="45"/>
  <c r="C47" i="45" s="1"/>
  <c r="O46" i="45"/>
  <c r="C46" i="45" s="1"/>
  <c r="N45" i="45"/>
  <c r="M45" i="45"/>
  <c r="K44" i="45"/>
  <c r="L44" i="45" s="1"/>
  <c r="L43" i="45" s="1"/>
  <c r="I44" i="45"/>
  <c r="I43" i="45" s="1"/>
  <c r="F44" i="45"/>
  <c r="F43" i="45" s="1"/>
  <c r="J43" i="45"/>
  <c r="H43" i="45"/>
  <c r="G43" i="45"/>
  <c r="E43" i="45"/>
  <c r="D43" i="45"/>
  <c r="F42" i="45"/>
  <c r="C42" i="45" s="1"/>
  <c r="E41" i="45"/>
  <c r="D41" i="45"/>
  <c r="L40" i="45"/>
  <c r="C40" i="45" s="1"/>
  <c r="L39" i="45"/>
  <c r="C39" i="45" s="1"/>
  <c r="L38" i="45"/>
  <c r="C38" i="45" s="1"/>
  <c r="L37" i="45"/>
  <c r="C37" i="45" s="1"/>
  <c r="K36" i="45"/>
  <c r="J36" i="45"/>
  <c r="L35" i="45"/>
  <c r="C35" i="45" s="1"/>
  <c r="L34" i="45"/>
  <c r="C34" i="45" s="1"/>
  <c r="K33" i="45"/>
  <c r="J33" i="45"/>
  <c r="L32" i="45"/>
  <c r="C32" i="45" s="1"/>
  <c r="L31" i="45"/>
  <c r="C31" i="45" s="1"/>
  <c r="K31" i="45"/>
  <c r="J31" i="45"/>
  <c r="L30" i="45"/>
  <c r="C30" i="45" s="1"/>
  <c r="L29" i="45"/>
  <c r="C29" i="45" s="1"/>
  <c r="L28" i="45"/>
  <c r="C28" i="45" s="1"/>
  <c r="K27" i="45"/>
  <c r="K26" i="45" s="1"/>
  <c r="J27" i="45"/>
  <c r="J26" i="45" s="1"/>
  <c r="F25" i="45"/>
  <c r="C25" i="45" s="1"/>
  <c r="I24" i="45"/>
  <c r="F24" i="45"/>
  <c r="C24" i="45" s="1"/>
  <c r="O23" i="45"/>
  <c r="L23" i="45"/>
  <c r="I23" i="45"/>
  <c r="F23" i="45"/>
  <c r="O22" i="45"/>
  <c r="O21" i="45" s="1"/>
  <c r="L22" i="45"/>
  <c r="L21" i="45" s="1"/>
  <c r="I22" i="45"/>
  <c r="I21" i="45" s="1"/>
  <c r="F22" i="45"/>
  <c r="N21" i="45"/>
  <c r="M21" i="45"/>
  <c r="M289" i="45" s="1"/>
  <c r="M288" i="45" s="1"/>
  <c r="K21" i="45"/>
  <c r="K289" i="45" s="1"/>
  <c r="K288" i="45" s="1"/>
  <c r="J21" i="45"/>
  <c r="J289" i="45" s="1"/>
  <c r="J288" i="45" s="1"/>
  <c r="H21" i="45"/>
  <c r="H289" i="45" s="1"/>
  <c r="H288" i="45" s="1"/>
  <c r="G21" i="45"/>
  <c r="G289" i="45" s="1"/>
  <c r="G288" i="45" s="1"/>
  <c r="E21" i="45"/>
  <c r="E289" i="45" s="1"/>
  <c r="E288" i="45" s="1"/>
  <c r="D21" i="45"/>
  <c r="N20" i="45"/>
  <c r="F55" i="45" l="1"/>
  <c r="C88" i="45"/>
  <c r="C44" i="46"/>
  <c r="E187" i="46"/>
  <c r="C249" i="46"/>
  <c r="M259" i="46"/>
  <c r="C278" i="46"/>
  <c r="C44" i="47"/>
  <c r="C99" i="47"/>
  <c r="C148" i="47"/>
  <c r="L174" i="47"/>
  <c r="L173" i="47" s="1"/>
  <c r="C220" i="47"/>
  <c r="M270" i="47"/>
  <c r="M269" i="47" s="1"/>
  <c r="M20" i="48"/>
  <c r="M76" i="48"/>
  <c r="N130" i="48"/>
  <c r="D195" i="48"/>
  <c r="O205" i="48"/>
  <c r="H204" i="48"/>
  <c r="I80" i="49"/>
  <c r="C172" i="50"/>
  <c r="C219" i="50"/>
  <c r="C247" i="50"/>
  <c r="C295" i="50"/>
  <c r="H76" i="45"/>
  <c r="C101" i="45"/>
  <c r="C153" i="45"/>
  <c r="C171" i="45"/>
  <c r="H187" i="45"/>
  <c r="C256" i="45"/>
  <c r="O67" i="46"/>
  <c r="C90" i="46"/>
  <c r="C102" i="46"/>
  <c r="G130" i="46"/>
  <c r="C154" i="46"/>
  <c r="C161" i="46"/>
  <c r="C261" i="46"/>
  <c r="K26" i="47"/>
  <c r="L36" i="48"/>
  <c r="C36" i="48" s="1"/>
  <c r="I131" i="48"/>
  <c r="C137" i="48"/>
  <c r="M76" i="49"/>
  <c r="O151" i="49"/>
  <c r="L36" i="50"/>
  <c r="C36" i="50" s="1"/>
  <c r="C74" i="50"/>
  <c r="E76" i="50"/>
  <c r="O122" i="50"/>
  <c r="N174" i="50"/>
  <c r="K231" i="50"/>
  <c r="K230" i="50" s="1"/>
  <c r="C241" i="50"/>
  <c r="E259" i="50"/>
  <c r="K43" i="45"/>
  <c r="E20" i="47"/>
  <c r="C78" i="47"/>
  <c r="M76" i="47"/>
  <c r="C114" i="47"/>
  <c r="C123" i="47"/>
  <c r="J204" i="47"/>
  <c r="C271" i="47"/>
  <c r="C125" i="48"/>
  <c r="E187" i="48"/>
  <c r="C162" i="49"/>
  <c r="F196" i="49"/>
  <c r="C266" i="49"/>
  <c r="E54" i="50"/>
  <c r="I84" i="50"/>
  <c r="O187" i="50"/>
  <c r="C73" i="45"/>
  <c r="M83" i="45"/>
  <c r="C133" i="45"/>
  <c r="C182" i="46"/>
  <c r="C213" i="46"/>
  <c r="I20" i="47"/>
  <c r="J54" i="47"/>
  <c r="J53" i="47" s="1"/>
  <c r="O58" i="47"/>
  <c r="O54" i="47" s="1"/>
  <c r="C155" i="47"/>
  <c r="C183" i="47"/>
  <c r="C275" i="47"/>
  <c r="C65" i="48"/>
  <c r="C97" i="48"/>
  <c r="K270" i="49"/>
  <c r="K269" i="49" s="1"/>
  <c r="C44" i="50"/>
  <c r="C140" i="50"/>
  <c r="C180" i="50"/>
  <c r="C133" i="46"/>
  <c r="I55" i="45"/>
  <c r="H54" i="45"/>
  <c r="H53" i="45" s="1"/>
  <c r="D54" i="45"/>
  <c r="D53" i="45" s="1"/>
  <c r="J54" i="45"/>
  <c r="J53" i="45" s="1"/>
  <c r="C227" i="50"/>
  <c r="M259" i="50"/>
  <c r="C66" i="50"/>
  <c r="D83" i="50"/>
  <c r="C90" i="50"/>
  <c r="C106" i="50"/>
  <c r="N130" i="50"/>
  <c r="C148" i="50"/>
  <c r="C149" i="50"/>
  <c r="M204" i="50"/>
  <c r="C207" i="50"/>
  <c r="C257" i="50"/>
  <c r="C279" i="50"/>
  <c r="M130" i="50"/>
  <c r="G259" i="50"/>
  <c r="G289" i="50"/>
  <c r="G288" i="50" s="1"/>
  <c r="M289" i="50"/>
  <c r="M288" i="50" s="1"/>
  <c r="J26" i="50"/>
  <c r="C62" i="50"/>
  <c r="C87" i="50"/>
  <c r="C132" i="50"/>
  <c r="J173" i="50"/>
  <c r="C189" i="50"/>
  <c r="C190" i="50"/>
  <c r="D187" i="50"/>
  <c r="H187" i="50"/>
  <c r="C203" i="50"/>
  <c r="H204" i="50"/>
  <c r="E231" i="50"/>
  <c r="H231" i="50"/>
  <c r="C267" i="50"/>
  <c r="K26" i="50"/>
  <c r="C43" i="50"/>
  <c r="C57" i="50"/>
  <c r="O54" i="50"/>
  <c r="C70" i="50"/>
  <c r="C96" i="50"/>
  <c r="C101" i="50"/>
  <c r="E130" i="50"/>
  <c r="C164" i="50"/>
  <c r="C168" i="50"/>
  <c r="C178" i="50"/>
  <c r="K174" i="50"/>
  <c r="C211" i="50"/>
  <c r="C215" i="50"/>
  <c r="D204" i="50"/>
  <c r="J204" i="50"/>
  <c r="C218" i="50"/>
  <c r="O216" i="50"/>
  <c r="G231" i="50"/>
  <c r="C243" i="50"/>
  <c r="C244" i="50"/>
  <c r="C275" i="50"/>
  <c r="H270" i="50"/>
  <c r="H269" i="50" s="1"/>
  <c r="C291" i="50"/>
  <c r="C292" i="50"/>
  <c r="O95" i="49"/>
  <c r="K259" i="49"/>
  <c r="M20" i="49"/>
  <c r="C78" i="49"/>
  <c r="E76" i="49"/>
  <c r="G83" i="49"/>
  <c r="C94" i="49"/>
  <c r="C98" i="49"/>
  <c r="C102" i="49"/>
  <c r="C106" i="49"/>
  <c r="C118" i="49"/>
  <c r="C126" i="49"/>
  <c r="N83" i="49"/>
  <c r="O131" i="49"/>
  <c r="H130" i="49"/>
  <c r="L136" i="49"/>
  <c r="C150" i="49"/>
  <c r="G174" i="49"/>
  <c r="G173" i="49" s="1"/>
  <c r="E187" i="49"/>
  <c r="J187" i="49"/>
  <c r="K187" i="49"/>
  <c r="D231" i="49"/>
  <c r="C245" i="49"/>
  <c r="C249" i="49"/>
  <c r="C255" i="49"/>
  <c r="C256" i="49"/>
  <c r="L259" i="49"/>
  <c r="G288" i="49"/>
  <c r="M288" i="49"/>
  <c r="E54" i="49"/>
  <c r="E53" i="49" s="1"/>
  <c r="H54" i="49"/>
  <c r="H53" i="49" s="1"/>
  <c r="M54" i="49"/>
  <c r="M53" i="49" s="1"/>
  <c r="H76" i="49"/>
  <c r="C79" i="49"/>
  <c r="F76" i="49"/>
  <c r="J76" i="49"/>
  <c r="C81" i="49"/>
  <c r="O80" i="49"/>
  <c r="O84" i="49"/>
  <c r="C135" i="49"/>
  <c r="C152" i="49"/>
  <c r="C153" i="49"/>
  <c r="C171" i="49"/>
  <c r="E174" i="49"/>
  <c r="J173" i="49"/>
  <c r="C177" i="49"/>
  <c r="O175" i="49"/>
  <c r="O179" i="49"/>
  <c r="G187" i="49"/>
  <c r="C208" i="49"/>
  <c r="C209" i="49"/>
  <c r="C210" i="49"/>
  <c r="C219" i="49"/>
  <c r="C220" i="49"/>
  <c r="C221" i="49"/>
  <c r="L251" i="49"/>
  <c r="C271" i="49"/>
  <c r="E270" i="49"/>
  <c r="E269" i="49" s="1"/>
  <c r="C274" i="49"/>
  <c r="C297" i="49"/>
  <c r="C298" i="49"/>
  <c r="E259" i="49"/>
  <c r="G20" i="49"/>
  <c r="K54" i="49"/>
  <c r="K53" i="49" s="1"/>
  <c r="D76" i="49"/>
  <c r="I77" i="49"/>
  <c r="I76" i="49" s="1"/>
  <c r="C123" i="49"/>
  <c r="E130" i="49"/>
  <c r="K130" i="49"/>
  <c r="F151" i="49"/>
  <c r="C211" i="49"/>
  <c r="C235" i="49"/>
  <c r="N231" i="49"/>
  <c r="N230" i="49" s="1"/>
  <c r="L246" i="49"/>
  <c r="C293" i="49"/>
  <c r="C295" i="49"/>
  <c r="K289" i="48"/>
  <c r="K288" i="48" s="1"/>
  <c r="H20" i="48"/>
  <c r="C57" i="48"/>
  <c r="J54" i="48"/>
  <c r="J53" i="48" s="1"/>
  <c r="C61" i="48"/>
  <c r="C64" i="48"/>
  <c r="C68" i="48"/>
  <c r="C72" i="48"/>
  <c r="O89" i="48"/>
  <c r="M130" i="48"/>
  <c r="C148" i="48"/>
  <c r="C152" i="48"/>
  <c r="C190" i="48"/>
  <c r="E204" i="48"/>
  <c r="K204" i="48"/>
  <c r="H231" i="48"/>
  <c r="I238" i="48"/>
  <c r="C255" i="48"/>
  <c r="C256" i="48"/>
  <c r="C258" i="48"/>
  <c r="G259" i="48"/>
  <c r="M259" i="48"/>
  <c r="C277" i="48"/>
  <c r="G173" i="48"/>
  <c r="E54" i="48"/>
  <c r="E53" i="48" s="1"/>
  <c r="K54" i="48"/>
  <c r="K53" i="48" s="1"/>
  <c r="C93" i="48"/>
  <c r="C96" i="48"/>
  <c r="L122" i="48"/>
  <c r="H130" i="48"/>
  <c r="C149" i="48"/>
  <c r="C181" i="48"/>
  <c r="C182" i="48"/>
  <c r="C183" i="48"/>
  <c r="C221" i="48"/>
  <c r="C222" i="48"/>
  <c r="C223" i="48"/>
  <c r="G231" i="48"/>
  <c r="C234" i="48"/>
  <c r="L238" i="48"/>
  <c r="E259" i="48"/>
  <c r="L270" i="48"/>
  <c r="L269" i="48" s="1"/>
  <c r="E20" i="48"/>
  <c r="O45" i="48"/>
  <c r="C45" i="48" s="1"/>
  <c r="H54" i="48"/>
  <c r="C109" i="48"/>
  <c r="C120" i="48"/>
  <c r="C142" i="48"/>
  <c r="C143" i="48"/>
  <c r="C186" i="48"/>
  <c r="C201" i="48"/>
  <c r="C202" i="48"/>
  <c r="C203" i="48"/>
  <c r="F238" i="48"/>
  <c r="C240" i="48"/>
  <c r="L246" i="48"/>
  <c r="K259" i="48"/>
  <c r="J270" i="48"/>
  <c r="J269" i="48" s="1"/>
  <c r="N270" i="48"/>
  <c r="N269" i="48" s="1"/>
  <c r="M270" i="48"/>
  <c r="M269" i="48" s="1"/>
  <c r="L43" i="47"/>
  <c r="M20" i="47"/>
  <c r="M53" i="47"/>
  <c r="L80" i="47"/>
  <c r="C85" i="47"/>
  <c r="J130" i="47"/>
  <c r="N173" i="47"/>
  <c r="F187" i="47"/>
  <c r="K187" i="47"/>
  <c r="M187" i="47"/>
  <c r="C203" i="47"/>
  <c r="C211" i="47"/>
  <c r="C215" i="47"/>
  <c r="C219" i="47"/>
  <c r="J231" i="47"/>
  <c r="J230" i="47" s="1"/>
  <c r="C244" i="47"/>
  <c r="C272" i="47"/>
  <c r="K269" i="47"/>
  <c r="C273" i="47"/>
  <c r="C274" i="47"/>
  <c r="O276" i="47"/>
  <c r="O252" i="47"/>
  <c r="O251" i="47" s="1"/>
  <c r="L31" i="47"/>
  <c r="C31" i="47" s="1"/>
  <c r="C90" i="47"/>
  <c r="C94" i="47"/>
  <c r="C102" i="47"/>
  <c r="C106" i="47"/>
  <c r="C108" i="47"/>
  <c r="C109" i="47"/>
  <c r="O103" i="47"/>
  <c r="C126" i="47"/>
  <c r="C134" i="47"/>
  <c r="C164" i="47"/>
  <c r="D173" i="47"/>
  <c r="E187" i="47"/>
  <c r="K195" i="47"/>
  <c r="L198" i="47"/>
  <c r="C208" i="47"/>
  <c r="C239" i="47"/>
  <c r="I246" i="47"/>
  <c r="C291" i="47"/>
  <c r="C296" i="47"/>
  <c r="C297" i="47"/>
  <c r="H130" i="47"/>
  <c r="D20" i="47"/>
  <c r="E53" i="47"/>
  <c r="H54" i="47"/>
  <c r="H53" i="47" s="1"/>
  <c r="N54" i="47"/>
  <c r="N53" i="47" s="1"/>
  <c r="C71" i="47"/>
  <c r="C73" i="47"/>
  <c r="I80" i="47"/>
  <c r="C152" i="47"/>
  <c r="G130" i="47"/>
  <c r="C172" i="47"/>
  <c r="C180" i="47"/>
  <c r="M173" i="47"/>
  <c r="L187" i="47"/>
  <c r="H231" i="47"/>
  <c r="G231" i="47"/>
  <c r="G230" i="47" s="1"/>
  <c r="I270" i="47"/>
  <c r="D289" i="46"/>
  <c r="D288" i="46" s="1"/>
  <c r="K26" i="46"/>
  <c r="L33" i="46"/>
  <c r="C33" i="46" s="1"/>
  <c r="L36" i="46"/>
  <c r="C36" i="46" s="1"/>
  <c r="D20" i="46"/>
  <c r="H20" i="46"/>
  <c r="L43" i="46"/>
  <c r="M20" i="46"/>
  <c r="C98" i="46"/>
  <c r="C110" i="46"/>
  <c r="K130" i="46"/>
  <c r="L151" i="46"/>
  <c r="C170" i="46"/>
  <c r="C172" i="46"/>
  <c r="K174" i="46"/>
  <c r="K173" i="46" s="1"/>
  <c r="K204" i="46"/>
  <c r="K195" i="46" s="1"/>
  <c r="C225" i="46"/>
  <c r="C242" i="46"/>
  <c r="C257" i="46"/>
  <c r="O270" i="46"/>
  <c r="O269" i="46" s="1"/>
  <c r="C296" i="46"/>
  <c r="O289" i="46"/>
  <c r="K53" i="46"/>
  <c r="C73" i="46"/>
  <c r="I80" i="46"/>
  <c r="C126" i="46"/>
  <c r="N130" i="46"/>
  <c r="I188" i="46"/>
  <c r="I187" i="46" s="1"/>
  <c r="G204" i="46"/>
  <c r="C206" i="46"/>
  <c r="N204" i="46"/>
  <c r="N195" i="46" s="1"/>
  <c r="O235" i="46"/>
  <c r="C258" i="46"/>
  <c r="C24" i="46"/>
  <c r="F41" i="46"/>
  <c r="C41" i="46" s="1"/>
  <c r="H54" i="46"/>
  <c r="C68" i="46"/>
  <c r="N76" i="46"/>
  <c r="C86" i="46"/>
  <c r="J83" i="46"/>
  <c r="L131" i="46"/>
  <c r="C149" i="46"/>
  <c r="D174" i="46"/>
  <c r="D173" i="46" s="1"/>
  <c r="N173" i="46"/>
  <c r="C201" i="46"/>
  <c r="H204" i="46"/>
  <c r="H195" i="46" s="1"/>
  <c r="C237" i="46"/>
  <c r="C245" i="46"/>
  <c r="F246" i="46"/>
  <c r="C248" i="46"/>
  <c r="O246" i="46"/>
  <c r="C253" i="46"/>
  <c r="G270" i="46"/>
  <c r="G269" i="46" s="1"/>
  <c r="C277" i="46"/>
  <c r="D289" i="45"/>
  <c r="D288" i="45" s="1"/>
  <c r="N289" i="45"/>
  <c r="N288" i="45" s="1"/>
  <c r="C77" i="45"/>
  <c r="J76" i="45"/>
  <c r="C93" i="45"/>
  <c r="C97" i="45"/>
  <c r="C100" i="45"/>
  <c r="C129" i="45"/>
  <c r="C161" i="45"/>
  <c r="C164" i="45"/>
  <c r="O187" i="45"/>
  <c r="C200" i="45"/>
  <c r="C203" i="45"/>
  <c r="C224" i="45"/>
  <c r="L246" i="45"/>
  <c r="C280" i="45"/>
  <c r="C296" i="45"/>
  <c r="C298" i="45"/>
  <c r="C23" i="45"/>
  <c r="C63" i="45"/>
  <c r="M76" i="45"/>
  <c r="C105" i="45"/>
  <c r="C109" i="45"/>
  <c r="C121" i="45"/>
  <c r="L136" i="45"/>
  <c r="C145" i="45"/>
  <c r="C149" i="45"/>
  <c r="F160" i="45"/>
  <c r="N173" i="45"/>
  <c r="H173" i="45"/>
  <c r="L179" i="45"/>
  <c r="C184" i="45"/>
  <c r="C185" i="45"/>
  <c r="C186" i="45"/>
  <c r="E187" i="45"/>
  <c r="J187" i="45"/>
  <c r="G187" i="45"/>
  <c r="M187" i="45"/>
  <c r="I198" i="45"/>
  <c r="I196" i="45" s="1"/>
  <c r="C211" i="45"/>
  <c r="C215" i="45"/>
  <c r="C219" i="45"/>
  <c r="C271" i="45"/>
  <c r="D270" i="45"/>
  <c r="D269" i="45" s="1"/>
  <c r="H269" i="45"/>
  <c r="L270" i="45"/>
  <c r="L269" i="45" s="1"/>
  <c r="M270" i="45"/>
  <c r="M269" i="45" s="1"/>
  <c r="C291" i="45"/>
  <c r="N54" i="45"/>
  <c r="N53" i="45" s="1"/>
  <c r="C68" i="45"/>
  <c r="I67" i="45"/>
  <c r="L76" i="45"/>
  <c r="C168" i="45"/>
  <c r="C169" i="45"/>
  <c r="C170" i="45"/>
  <c r="M195" i="45"/>
  <c r="E204" i="45"/>
  <c r="E195" i="45" s="1"/>
  <c r="I216" i="45"/>
  <c r="C223" i="45"/>
  <c r="K231" i="45"/>
  <c r="C244" i="45"/>
  <c r="D231" i="45"/>
  <c r="D230" i="45" s="1"/>
  <c r="C263" i="45"/>
  <c r="C267" i="45"/>
  <c r="J270" i="45"/>
  <c r="J269" i="45" s="1"/>
  <c r="O69" i="45"/>
  <c r="O67" i="45" s="1"/>
  <c r="L227" i="45"/>
  <c r="C227" i="45" s="1"/>
  <c r="C228" i="45"/>
  <c r="G20" i="45"/>
  <c r="C44" i="45"/>
  <c r="K54" i="45"/>
  <c r="K53" i="45" s="1"/>
  <c r="C56" i="45"/>
  <c r="C57" i="45"/>
  <c r="O58" i="45"/>
  <c r="O54" i="45" s="1"/>
  <c r="O53" i="45" s="1"/>
  <c r="F69" i="45"/>
  <c r="C71" i="45"/>
  <c r="C72" i="45"/>
  <c r="I116" i="45"/>
  <c r="I83" i="45" s="1"/>
  <c r="C117" i="45"/>
  <c r="J130" i="45"/>
  <c r="N130" i="45"/>
  <c r="C191" i="45"/>
  <c r="G195" i="45"/>
  <c r="L231" i="45"/>
  <c r="L283" i="45"/>
  <c r="L289" i="45" s="1"/>
  <c r="C284" i="45"/>
  <c r="I103" i="46"/>
  <c r="N83" i="46"/>
  <c r="N75" i="46" s="1"/>
  <c r="C117" i="46"/>
  <c r="C145" i="46"/>
  <c r="C157" i="46"/>
  <c r="F166" i="46"/>
  <c r="F165" i="46" s="1"/>
  <c r="F179" i="46"/>
  <c r="C186" i="46"/>
  <c r="C190" i="46"/>
  <c r="F192" i="46"/>
  <c r="F191" i="46" s="1"/>
  <c r="C191" i="46" s="1"/>
  <c r="C193" i="46"/>
  <c r="C210" i="46"/>
  <c r="C241" i="46"/>
  <c r="C66" i="47"/>
  <c r="J83" i="47"/>
  <c r="J75" i="47" s="1"/>
  <c r="J195" i="47"/>
  <c r="L95" i="48"/>
  <c r="I151" i="48"/>
  <c r="C236" i="45"/>
  <c r="I136" i="46"/>
  <c r="C273" i="46"/>
  <c r="C117" i="47"/>
  <c r="F116" i="47"/>
  <c r="C43" i="45"/>
  <c r="M54" i="45"/>
  <c r="M53" i="45" s="1"/>
  <c r="C60" i="45"/>
  <c r="C62" i="45"/>
  <c r="C79" i="45"/>
  <c r="N76" i="45"/>
  <c r="K83" i="45"/>
  <c r="D83" i="45"/>
  <c r="L112" i="45"/>
  <c r="C113" i="45"/>
  <c r="C137" i="45"/>
  <c r="C157" i="45"/>
  <c r="I238" i="45"/>
  <c r="C46" i="46"/>
  <c r="O45" i="46"/>
  <c r="O20" i="46" s="1"/>
  <c r="C106" i="46"/>
  <c r="J130" i="46"/>
  <c r="J75" i="46" s="1"/>
  <c r="H130" i="46"/>
  <c r="D231" i="46"/>
  <c r="D230" i="46" s="1"/>
  <c r="C37" i="47"/>
  <c r="L36" i="47"/>
  <c r="C36" i="47" s="1"/>
  <c r="C142" i="47"/>
  <c r="I141" i="47"/>
  <c r="I290" i="45"/>
  <c r="G53" i="45"/>
  <c r="C61" i="45"/>
  <c r="J20" i="45"/>
  <c r="C22" i="45"/>
  <c r="L54" i="45"/>
  <c r="I58" i="45"/>
  <c r="C64" i="45"/>
  <c r="C65" i="45"/>
  <c r="L69" i="45"/>
  <c r="L67" i="45" s="1"/>
  <c r="F80" i="45"/>
  <c r="C80" i="45" s="1"/>
  <c r="L122" i="45"/>
  <c r="C125" i="45"/>
  <c r="L174" i="45"/>
  <c r="L173" i="45" s="1"/>
  <c r="C183" i="45"/>
  <c r="J204" i="45"/>
  <c r="J195" i="45" s="1"/>
  <c r="J194" i="45" s="1"/>
  <c r="C208" i="45"/>
  <c r="K20" i="46"/>
  <c r="O55" i="46"/>
  <c r="N54" i="46"/>
  <c r="N53" i="46" s="1"/>
  <c r="O58" i="46"/>
  <c r="O54" i="46" s="1"/>
  <c r="O53" i="46" s="1"/>
  <c r="L69" i="46"/>
  <c r="L67" i="46" s="1"/>
  <c r="L77" i="46"/>
  <c r="L76" i="46" s="1"/>
  <c r="C78" i="46"/>
  <c r="L89" i="46"/>
  <c r="C94" i="46"/>
  <c r="C138" i="46"/>
  <c r="N187" i="46"/>
  <c r="L187" i="46"/>
  <c r="C222" i="46"/>
  <c r="N270" i="46"/>
  <c r="N269" i="46" s="1"/>
  <c r="K269" i="46"/>
  <c r="C295" i="46"/>
  <c r="C98" i="47"/>
  <c r="I283" i="47"/>
  <c r="C92" i="45"/>
  <c r="O89" i="45"/>
  <c r="L116" i="45"/>
  <c r="C124" i="45"/>
  <c r="K130" i="45"/>
  <c r="C134" i="45"/>
  <c r="C135" i="45"/>
  <c r="C156" i="45"/>
  <c r="C181" i="45"/>
  <c r="C190" i="45"/>
  <c r="K204" i="45"/>
  <c r="K195" i="45" s="1"/>
  <c r="C221" i="45"/>
  <c r="C222" i="45"/>
  <c r="C272" i="45"/>
  <c r="C292" i="45"/>
  <c r="L290" i="45"/>
  <c r="L27" i="46"/>
  <c r="C27" i="46" s="1"/>
  <c r="E20" i="46"/>
  <c r="C57" i="46"/>
  <c r="C61" i="46"/>
  <c r="C66" i="46"/>
  <c r="C71" i="46"/>
  <c r="K76" i="46"/>
  <c r="H76" i="46"/>
  <c r="M83" i="46"/>
  <c r="I84" i="46"/>
  <c r="K83" i="46"/>
  <c r="C93" i="46"/>
  <c r="L95" i="46"/>
  <c r="C105" i="46"/>
  <c r="E130" i="46"/>
  <c r="C146" i="46"/>
  <c r="C153" i="46"/>
  <c r="C158" i="46"/>
  <c r="C163" i="46"/>
  <c r="C164" i="46"/>
  <c r="E174" i="46"/>
  <c r="E173" i="46" s="1"/>
  <c r="J174" i="46"/>
  <c r="J173" i="46" s="1"/>
  <c r="C177" i="46"/>
  <c r="H187" i="46"/>
  <c r="F187" i="46"/>
  <c r="O196" i="46"/>
  <c r="G195" i="46"/>
  <c r="O205" i="46"/>
  <c r="C215" i="46"/>
  <c r="E204" i="46"/>
  <c r="E195" i="46" s="1"/>
  <c r="C221" i="46"/>
  <c r="C226" i="46"/>
  <c r="J204" i="46"/>
  <c r="J195" i="46" s="1"/>
  <c r="J231" i="46"/>
  <c r="J230" i="46" s="1"/>
  <c r="C240" i="46"/>
  <c r="O238" i="46"/>
  <c r="O231" i="46" s="1"/>
  <c r="C256" i="46"/>
  <c r="C266" i="46"/>
  <c r="H270" i="46"/>
  <c r="H269" i="46" s="1"/>
  <c r="C282" i="46"/>
  <c r="C294" i="46"/>
  <c r="C24" i="47"/>
  <c r="L27" i="47"/>
  <c r="C27" i="47" s="1"/>
  <c r="G53" i="47"/>
  <c r="C57" i="47"/>
  <c r="C65" i="47"/>
  <c r="C88" i="47"/>
  <c r="C91" i="47"/>
  <c r="C96" i="47"/>
  <c r="C97" i="47"/>
  <c r="O95" i="47"/>
  <c r="L103" i="47"/>
  <c r="L112" i="47"/>
  <c r="C121" i="47"/>
  <c r="C127" i="47"/>
  <c r="D231" i="47"/>
  <c r="D230" i="47" s="1"/>
  <c r="D269" i="47"/>
  <c r="I290" i="47"/>
  <c r="C85" i="48"/>
  <c r="E289" i="49"/>
  <c r="E288" i="49" s="1"/>
  <c r="E20" i="49"/>
  <c r="K289" i="49"/>
  <c r="K288" i="49" s="1"/>
  <c r="K20" i="49"/>
  <c r="C30" i="49"/>
  <c r="L27" i="49"/>
  <c r="C27" i="49" s="1"/>
  <c r="O45" i="50"/>
  <c r="C45" i="50" s="1"/>
  <c r="C46" i="50"/>
  <c r="O76" i="45"/>
  <c r="C85" i="45"/>
  <c r="C94" i="45"/>
  <c r="C114" i="45"/>
  <c r="C126" i="45"/>
  <c r="C127" i="45"/>
  <c r="C128" i="45"/>
  <c r="C140" i="45"/>
  <c r="C141" i="45"/>
  <c r="C146" i="45"/>
  <c r="C148" i="45"/>
  <c r="C158" i="45"/>
  <c r="L160" i="45"/>
  <c r="K174" i="45"/>
  <c r="I179" i="45"/>
  <c r="F198" i="45"/>
  <c r="F196" i="45" s="1"/>
  <c r="C207" i="45"/>
  <c r="C212" i="45"/>
  <c r="L216" i="45"/>
  <c r="D204" i="45"/>
  <c r="D195" i="45" s="1"/>
  <c r="D194" i="45" s="1"/>
  <c r="H204" i="45"/>
  <c r="H195" i="45" s="1"/>
  <c r="H194" i="45" s="1"/>
  <c r="H231" i="45"/>
  <c r="H230" i="45" s="1"/>
  <c r="I235" i="45"/>
  <c r="C235" i="45" s="1"/>
  <c r="C239" i="45"/>
  <c r="C255" i="45"/>
  <c r="C275" i="45"/>
  <c r="C64" i="46"/>
  <c r="I69" i="46"/>
  <c r="I67" i="46" s="1"/>
  <c r="G76" i="46"/>
  <c r="G83" i="46"/>
  <c r="I89" i="46"/>
  <c r="C97" i="46"/>
  <c r="F103" i="46"/>
  <c r="C109" i="46"/>
  <c r="I112" i="46"/>
  <c r="C121" i="46"/>
  <c r="O122" i="46"/>
  <c r="F136" i="46"/>
  <c r="I141" i="46"/>
  <c r="C150" i="46"/>
  <c r="F151" i="46"/>
  <c r="I151" i="46"/>
  <c r="C156" i="46"/>
  <c r="I175" i="46"/>
  <c r="I174" i="46" s="1"/>
  <c r="I173" i="46" s="1"/>
  <c r="F184" i="46"/>
  <c r="F196" i="46"/>
  <c r="D204" i="46"/>
  <c r="C209" i="46"/>
  <c r="C214" i="46"/>
  <c r="M204" i="46"/>
  <c r="M195" i="46" s="1"/>
  <c r="C219" i="46"/>
  <c r="C224" i="46"/>
  <c r="C229" i="46"/>
  <c r="G231" i="46"/>
  <c r="G230" i="46" s="1"/>
  <c r="K231" i="46"/>
  <c r="K230" i="46" s="1"/>
  <c r="C244" i="46"/>
  <c r="L246" i="46"/>
  <c r="C265" i="46"/>
  <c r="M270" i="46"/>
  <c r="M269" i="46" s="1"/>
  <c r="C275" i="46"/>
  <c r="C280" i="46"/>
  <c r="C293" i="46"/>
  <c r="N20" i="47"/>
  <c r="N289" i="47"/>
  <c r="N288" i="47" s="1"/>
  <c r="L58" i="47"/>
  <c r="L54" i="47" s="1"/>
  <c r="C63" i="47"/>
  <c r="O69" i="47"/>
  <c r="O67" i="47" s="1"/>
  <c r="O53" i="47" s="1"/>
  <c r="C74" i="47"/>
  <c r="E76" i="47"/>
  <c r="K76" i="47"/>
  <c r="D76" i="47"/>
  <c r="D75" i="47" s="1"/>
  <c r="D83" i="47"/>
  <c r="H83" i="47"/>
  <c r="H75" i="47" s="1"/>
  <c r="M83" i="47"/>
  <c r="F95" i="47"/>
  <c r="K83" i="47"/>
  <c r="I95" i="47"/>
  <c r="C101" i="47"/>
  <c r="C107" i="47"/>
  <c r="C113" i="47"/>
  <c r="C176" i="47"/>
  <c r="C192" i="47"/>
  <c r="O191" i="47"/>
  <c r="I205" i="47"/>
  <c r="C223" i="47"/>
  <c r="I238" i="47"/>
  <c r="C248" i="47"/>
  <c r="C255" i="47"/>
  <c r="F252" i="47"/>
  <c r="G53" i="48"/>
  <c r="C100" i="48"/>
  <c r="C104" i="48"/>
  <c r="D83" i="48"/>
  <c r="C113" i="48"/>
  <c r="C117" i="48"/>
  <c r="J83" i="45"/>
  <c r="G83" i="45"/>
  <c r="G75" i="45" s="1"/>
  <c r="L89" i="45"/>
  <c r="C89" i="45" s="1"/>
  <c r="E83" i="45"/>
  <c r="E75" i="45" s="1"/>
  <c r="E52" i="45" s="1"/>
  <c r="C106" i="45"/>
  <c r="C107" i="45"/>
  <c r="C108" i="45"/>
  <c r="H83" i="45"/>
  <c r="C120" i="45"/>
  <c r="L131" i="45"/>
  <c r="I144" i="45"/>
  <c r="I130" i="45" s="1"/>
  <c r="C150" i="45"/>
  <c r="O151" i="45"/>
  <c r="L151" i="45"/>
  <c r="C167" i="45"/>
  <c r="C172" i="45"/>
  <c r="J173" i="45"/>
  <c r="C193" i="45"/>
  <c r="C202" i="45"/>
  <c r="I205" i="45"/>
  <c r="I204" i="45" s="1"/>
  <c r="C209" i="45"/>
  <c r="C210" i="45"/>
  <c r="N204" i="45"/>
  <c r="N195" i="45" s="1"/>
  <c r="N194" i="45" s="1"/>
  <c r="O216" i="45"/>
  <c r="M231" i="45"/>
  <c r="M230" i="45" s="1"/>
  <c r="C243" i="45"/>
  <c r="I246" i="45"/>
  <c r="I252" i="45"/>
  <c r="O260" i="45"/>
  <c r="O264" i="45"/>
  <c r="G270" i="45"/>
  <c r="G269" i="45" s="1"/>
  <c r="C279" i="45"/>
  <c r="C281" i="45"/>
  <c r="C295" i="45"/>
  <c r="J26" i="46"/>
  <c r="G54" i="46"/>
  <c r="G53" i="46" s="1"/>
  <c r="L58" i="46"/>
  <c r="L54" i="46" s="1"/>
  <c r="H53" i="46"/>
  <c r="I77" i="46"/>
  <c r="I76" i="46" s="1"/>
  <c r="E76" i="46"/>
  <c r="E75" i="46" s="1"/>
  <c r="E83" i="46"/>
  <c r="C85" i="46"/>
  <c r="I95" i="46"/>
  <c r="C101" i="46"/>
  <c r="I116" i="46"/>
  <c r="C142" i="46"/>
  <c r="C147" i="46"/>
  <c r="C148" i="46"/>
  <c r="C162" i="46"/>
  <c r="C169" i="46"/>
  <c r="M173" i="46"/>
  <c r="C181" i="46"/>
  <c r="L196" i="46"/>
  <c r="C212" i="46"/>
  <c r="C218" i="46"/>
  <c r="M230" i="46"/>
  <c r="H231" i="46"/>
  <c r="E231" i="46"/>
  <c r="E230" i="46" s="1"/>
  <c r="L238" i="46"/>
  <c r="C243" i="46"/>
  <c r="C250" i="46"/>
  <c r="C254" i="46"/>
  <c r="H259" i="46"/>
  <c r="C262" i="46"/>
  <c r="C268" i="46"/>
  <c r="C274" i="46"/>
  <c r="C292" i="46"/>
  <c r="J26" i="47"/>
  <c r="J20" i="47" s="1"/>
  <c r="C62" i="47"/>
  <c r="K53" i="47"/>
  <c r="C72" i="47"/>
  <c r="G76" i="47"/>
  <c r="C79" i="47"/>
  <c r="E83" i="47"/>
  <c r="N83" i="47"/>
  <c r="O84" i="47"/>
  <c r="L84" i="47"/>
  <c r="C92" i="47"/>
  <c r="C93" i="47"/>
  <c r="G83" i="47"/>
  <c r="C105" i="47"/>
  <c r="C111" i="47"/>
  <c r="I112" i="47"/>
  <c r="L116" i="47"/>
  <c r="E130" i="47"/>
  <c r="I196" i="47"/>
  <c r="H230" i="47"/>
  <c r="C279" i="47"/>
  <c r="F276" i="47"/>
  <c r="C284" i="47"/>
  <c r="F289" i="48"/>
  <c r="C21" i="48"/>
  <c r="C44" i="48"/>
  <c r="F43" i="48"/>
  <c r="C43" i="48" s="1"/>
  <c r="M83" i="48"/>
  <c r="K130" i="47"/>
  <c r="C132" i="47"/>
  <c r="C133" i="47"/>
  <c r="C143" i="47"/>
  <c r="C159" i="47"/>
  <c r="J187" i="47"/>
  <c r="F198" i="47"/>
  <c r="F196" i="47" s="1"/>
  <c r="C221" i="47"/>
  <c r="C222" i="47"/>
  <c r="O216" i="47"/>
  <c r="C257" i="47"/>
  <c r="O260" i="47"/>
  <c r="G270" i="47"/>
  <c r="G269" i="47" s="1"/>
  <c r="I269" i="47"/>
  <c r="C292" i="47"/>
  <c r="L290" i="47"/>
  <c r="L27" i="48"/>
  <c r="C27" i="48" s="1"/>
  <c r="F41" i="48"/>
  <c r="C41" i="48" s="1"/>
  <c r="C62" i="48"/>
  <c r="C73" i="48"/>
  <c r="D76" i="48"/>
  <c r="K83" i="48"/>
  <c r="N83" i="48"/>
  <c r="E83" i="48"/>
  <c r="C98" i="48"/>
  <c r="C99" i="48"/>
  <c r="C105" i="48"/>
  <c r="C124" i="48"/>
  <c r="D130" i="48"/>
  <c r="C140" i="48"/>
  <c r="L166" i="48"/>
  <c r="L165" i="48" s="1"/>
  <c r="C189" i="48"/>
  <c r="F188" i="48"/>
  <c r="C188" i="48" s="1"/>
  <c r="C243" i="48"/>
  <c r="C265" i="48"/>
  <c r="C267" i="48"/>
  <c r="C39" i="49"/>
  <c r="L36" i="49"/>
  <c r="C36" i="49" s="1"/>
  <c r="C110" i="49"/>
  <c r="G195" i="49"/>
  <c r="M195" i="49"/>
  <c r="C207" i="49"/>
  <c r="G130" i="50"/>
  <c r="M130" i="47"/>
  <c r="M75" i="47" s="1"/>
  <c r="M52" i="47" s="1"/>
  <c r="C147" i="47"/>
  <c r="C167" i="47"/>
  <c r="G174" i="47"/>
  <c r="C189" i="47"/>
  <c r="C190" i="47"/>
  <c r="C201" i="47"/>
  <c r="C202" i="47"/>
  <c r="C207" i="47"/>
  <c r="C212" i="47"/>
  <c r="D204" i="47"/>
  <c r="H204" i="47"/>
  <c r="H195" i="47" s="1"/>
  <c r="N231" i="47"/>
  <c r="N230" i="47" s="1"/>
  <c r="K231" i="47"/>
  <c r="K230" i="47" s="1"/>
  <c r="C256" i="47"/>
  <c r="H269" i="47"/>
  <c r="F283" i="47"/>
  <c r="F289" i="47" s="1"/>
  <c r="F288" i="47" s="1"/>
  <c r="O290" i="47"/>
  <c r="O288" i="47" s="1"/>
  <c r="J26" i="48"/>
  <c r="F55" i="48"/>
  <c r="N54" i="48"/>
  <c r="N53" i="48" s="1"/>
  <c r="C71" i="48"/>
  <c r="O69" i="48"/>
  <c r="O67" i="48" s="1"/>
  <c r="G76" i="48"/>
  <c r="C81" i="48"/>
  <c r="O76" i="48"/>
  <c r="G83" i="48"/>
  <c r="C88" i="48"/>
  <c r="J83" i="48"/>
  <c r="I95" i="48"/>
  <c r="O103" i="48"/>
  <c r="C114" i="48"/>
  <c r="L116" i="48"/>
  <c r="I122" i="48"/>
  <c r="C133" i="48"/>
  <c r="H195" i="48"/>
  <c r="C217" i="48"/>
  <c r="C253" i="48"/>
  <c r="C292" i="48"/>
  <c r="C296" i="48"/>
  <c r="C86" i="49"/>
  <c r="L116" i="49"/>
  <c r="C159" i="49"/>
  <c r="C182" i="49"/>
  <c r="F179" i="49"/>
  <c r="F174" i="49" s="1"/>
  <c r="O136" i="47"/>
  <c r="L136" i="47"/>
  <c r="O151" i="47"/>
  <c r="L151" i="47"/>
  <c r="C163" i="47"/>
  <c r="C171" i="47"/>
  <c r="O179" i="47"/>
  <c r="C184" i="47"/>
  <c r="C185" i="47"/>
  <c r="C186" i="47"/>
  <c r="D187" i="47"/>
  <c r="D195" i="47"/>
  <c r="C209" i="47"/>
  <c r="C210" i="47"/>
  <c r="I235" i="47"/>
  <c r="C243" i="47"/>
  <c r="C250" i="47"/>
  <c r="C254" i="47"/>
  <c r="I264" i="47"/>
  <c r="I259" i="47" s="1"/>
  <c r="C277" i="47"/>
  <c r="C278" i="47"/>
  <c r="F290" i="47"/>
  <c r="C295" i="47"/>
  <c r="J20" i="48"/>
  <c r="C60" i="48"/>
  <c r="L76" i="48"/>
  <c r="C92" i="48"/>
  <c r="H83" i="48"/>
  <c r="F103" i="48"/>
  <c r="C108" i="48"/>
  <c r="I112" i="48"/>
  <c r="C185" i="48"/>
  <c r="F184" i="48"/>
  <c r="C184" i="48" s="1"/>
  <c r="H259" i="48"/>
  <c r="C59" i="49"/>
  <c r="C70" i="49"/>
  <c r="C199" i="49"/>
  <c r="E289" i="50"/>
  <c r="E288" i="50" s="1"/>
  <c r="E20" i="50"/>
  <c r="G130" i="48"/>
  <c r="C138" i="48"/>
  <c r="C146" i="48"/>
  <c r="C167" i="48"/>
  <c r="H174" i="48"/>
  <c r="H173" i="48" s="1"/>
  <c r="L174" i="48"/>
  <c r="C178" i="48"/>
  <c r="I196" i="48"/>
  <c r="E195" i="48"/>
  <c r="M204" i="48"/>
  <c r="M195" i="48" s="1"/>
  <c r="K231" i="48"/>
  <c r="K230" i="48" s="1"/>
  <c r="C242" i="48"/>
  <c r="C257" i="48"/>
  <c r="D259" i="48"/>
  <c r="L264" i="48"/>
  <c r="C284" i="48"/>
  <c r="J26" i="49"/>
  <c r="F41" i="49"/>
  <c r="C41" i="49" s="1"/>
  <c r="C56" i="49"/>
  <c r="C57" i="49"/>
  <c r="D53" i="49"/>
  <c r="O76" i="49"/>
  <c r="C93" i="49"/>
  <c r="C99" i="49"/>
  <c r="I103" i="49"/>
  <c r="C109" i="49"/>
  <c r="C117" i="49"/>
  <c r="C127" i="49"/>
  <c r="C129" i="49"/>
  <c r="G130" i="49"/>
  <c r="G75" i="49" s="1"/>
  <c r="I136" i="49"/>
  <c r="C140" i="49"/>
  <c r="D130" i="49"/>
  <c r="I144" i="49"/>
  <c r="C148" i="49"/>
  <c r="C149" i="49"/>
  <c r="C158" i="49"/>
  <c r="C167" i="49"/>
  <c r="M174" i="49"/>
  <c r="M173" i="49" s="1"/>
  <c r="I175" i="49"/>
  <c r="I174" i="49" s="1"/>
  <c r="I173" i="49" s="1"/>
  <c r="L179" i="49"/>
  <c r="C189" i="49"/>
  <c r="C190" i="49"/>
  <c r="C197" i="49"/>
  <c r="L198" i="49"/>
  <c r="L196" i="49" s="1"/>
  <c r="L33" i="50"/>
  <c r="C33" i="50" s="1"/>
  <c r="C34" i="50"/>
  <c r="E83" i="50"/>
  <c r="H83" i="50"/>
  <c r="C223" i="50"/>
  <c r="I238" i="50"/>
  <c r="C239" i="50"/>
  <c r="C255" i="50"/>
  <c r="D270" i="50"/>
  <c r="D269" i="50" s="1"/>
  <c r="C164" i="48"/>
  <c r="C172" i="48"/>
  <c r="I174" i="48"/>
  <c r="I173" i="48" s="1"/>
  <c r="J187" i="48"/>
  <c r="M187" i="48"/>
  <c r="C197" i="48"/>
  <c r="O216" i="48"/>
  <c r="O204" i="48" s="1"/>
  <c r="O195" i="48" s="1"/>
  <c r="C232" i="48"/>
  <c r="E231" i="48"/>
  <c r="M231" i="48"/>
  <c r="M230" i="48" s="1"/>
  <c r="C244" i="48"/>
  <c r="D231" i="48"/>
  <c r="H270" i="48"/>
  <c r="H269" i="48" s="1"/>
  <c r="F276" i="48"/>
  <c r="C295" i="48"/>
  <c r="C44" i="49"/>
  <c r="O58" i="49"/>
  <c r="O54" i="49" s="1"/>
  <c r="C63" i="49"/>
  <c r="I67" i="49"/>
  <c r="O67" i="49"/>
  <c r="L80" i="49"/>
  <c r="C80" i="49" s="1"/>
  <c r="H83" i="49"/>
  <c r="C97" i="49"/>
  <c r="C124" i="49"/>
  <c r="O122" i="49"/>
  <c r="N130" i="49"/>
  <c r="C163" i="49"/>
  <c r="O166" i="49"/>
  <c r="L175" i="49"/>
  <c r="C183" i="49"/>
  <c r="J195" i="49"/>
  <c r="I196" i="49"/>
  <c r="D204" i="49"/>
  <c r="D195" i="49" s="1"/>
  <c r="G230" i="49"/>
  <c r="C243" i="49"/>
  <c r="C279" i="49"/>
  <c r="C92" i="50"/>
  <c r="F95" i="50"/>
  <c r="F131" i="50"/>
  <c r="C156" i="50"/>
  <c r="L260" i="50"/>
  <c r="C263" i="50"/>
  <c r="C134" i="48"/>
  <c r="C135" i="48"/>
  <c r="J130" i="48"/>
  <c r="J75" i="48" s="1"/>
  <c r="E130" i="48"/>
  <c r="C156" i="48"/>
  <c r="C180" i="48"/>
  <c r="O187" i="48"/>
  <c r="C200" i="48"/>
  <c r="C208" i="48"/>
  <c r="C213" i="48"/>
  <c r="C220" i="48"/>
  <c r="C225" i="48"/>
  <c r="C245" i="48"/>
  <c r="N259" i="48"/>
  <c r="C271" i="48"/>
  <c r="D270" i="48"/>
  <c r="D269" i="48" s="1"/>
  <c r="C279" i="48"/>
  <c r="C280" i="48"/>
  <c r="C74" i="49"/>
  <c r="N76" i="49"/>
  <c r="I84" i="49"/>
  <c r="C100" i="49"/>
  <c r="O112" i="49"/>
  <c r="L112" i="49"/>
  <c r="I116" i="49"/>
  <c r="I122" i="49"/>
  <c r="L144" i="49"/>
  <c r="C155" i="49"/>
  <c r="C170" i="49"/>
  <c r="C181" i="49"/>
  <c r="D187" i="49"/>
  <c r="H187" i="49"/>
  <c r="M187" i="49"/>
  <c r="C202" i="49"/>
  <c r="E204" i="49"/>
  <c r="E195" i="49" s="1"/>
  <c r="K204" i="49"/>
  <c r="K195" i="49" s="1"/>
  <c r="C215" i="49"/>
  <c r="C217" i="49"/>
  <c r="C218" i="49"/>
  <c r="O283" i="49"/>
  <c r="I77" i="50"/>
  <c r="I76" i="50" s="1"/>
  <c r="C78" i="50"/>
  <c r="E75" i="50"/>
  <c r="I175" i="50"/>
  <c r="I174" i="50" s="1"/>
  <c r="C176" i="50"/>
  <c r="J231" i="50"/>
  <c r="O231" i="50"/>
  <c r="C222" i="49"/>
  <c r="C232" i="49"/>
  <c r="M230" i="49"/>
  <c r="K231" i="49"/>
  <c r="K230" i="49" s="1"/>
  <c r="C236" i="49"/>
  <c r="J231" i="49"/>
  <c r="J230" i="49" s="1"/>
  <c r="F238" i="49"/>
  <c r="C242" i="49"/>
  <c r="C268" i="49"/>
  <c r="L270" i="49"/>
  <c r="L269" i="49" s="1"/>
  <c r="G269" i="49"/>
  <c r="L290" i="49"/>
  <c r="L288" i="49" s="1"/>
  <c r="G20" i="50"/>
  <c r="K288" i="50"/>
  <c r="L27" i="50"/>
  <c r="L31" i="50"/>
  <c r="C31" i="50" s="1"/>
  <c r="C42" i="50"/>
  <c r="C61" i="50"/>
  <c r="C72" i="50"/>
  <c r="L77" i="50"/>
  <c r="L76" i="50" s="1"/>
  <c r="C86" i="50"/>
  <c r="L89" i="50"/>
  <c r="C98" i="50"/>
  <c r="C100" i="50"/>
  <c r="C110" i="50"/>
  <c r="C114" i="50"/>
  <c r="C120" i="50"/>
  <c r="C124" i="50"/>
  <c r="C127" i="50"/>
  <c r="C134" i="50"/>
  <c r="C138" i="50"/>
  <c r="C150" i="50"/>
  <c r="O166" i="50"/>
  <c r="O165" i="50" s="1"/>
  <c r="N173" i="50"/>
  <c r="L175" i="50"/>
  <c r="L174" i="50" s="1"/>
  <c r="L173" i="50" s="1"/>
  <c r="C181" i="50"/>
  <c r="I187" i="50"/>
  <c r="L196" i="50"/>
  <c r="C200" i="50"/>
  <c r="C202" i="50"/>
  <c r="O205" i="50"/>
  <c r="O204" i="50" s="1"/>
  <c r="C212" i="50"/>
  <c r="C222" i="50"/>
  <c r="M231" i="50"/>
  <c r="M230" i="50" s="1"/>
  <c r="C245" i="50"/>
  <c r="L252" i="50"/>
  <c r="L251" i="50" s="1"/>
  <c r="C262" i="50"/>
  <c r="L264" i="50"/>
  <c r="L270" i="50"/>
  <c r="L269" i="50" s="1"/>
  <c r="C293" i="50"/>
  <c r="C296" i="50"/>
  <c r="C225" i="49"/>
  <c r="C226" i="49"/>
  <c r="E231" i="49"/>
  <c r="E230" i="49" s="1"/>
  <c r="C237" i="49"/>
  <c r="C239" i="49"/>
  <c r="C241" i="49"/>
  <c r="C244" i="49"/>
  <c r="C262" i="49"/>
  <c r="M270" i="49"/>
  <c r="M269" i="49" s="1"/>
  <c r="M194" i="49" s="1"/>
  <c r="C278" i="49"/>
  <c r="C292" i="49"/>
  <c r="I20" i="50"/>
  <c r="C37" i="50"/>
  <c r="D54" i="50"/>
  <c r="G54" i="50"/>
  <c r="G53" i="50" s="1"/>
  <c r="C65" i="50"/>
  <c r="H53" i="50"/>
  <c r="L69" i="50"/>
  <c r="L67" i="50" s="1"/>
  <c r="J76" i="50"/>
  <c r="O76" i="50"/>
  <c r="C91" i="50"/>
  <c r="L95" i="50"/>
  <c r="I122" i="50"/>
  <c r="L131" i="50"/>
  <c r="C154" i="50"/>
  <c r="C157" i="50"/>
  <c r="C159" i="50"/>
  <c r="C171" i="50"/>
  <c r="O174" i="50"/>
  <c r="O173" i="50" s="1"/>
  <c r="C182" i="50"/>
  <c r="J195" i="50"/>
  <c r="D195" i="50"/>
  <c r="H195" i="50"/>
  <c r="C201" i="50"/>
  <c r="E204" i="50"/>
  <c r="E195" i="50" s="1"/>
  <c r="C210" i="50"/>
  <c r="C221" i="50"/>
  <c r="C224" i="50"/>
  <c r="C225" i="50"/>
  <c r="C226" i="50"/>
  <c r="G204" i="50"/>
  <c r="G195" i="50" s="1"/>
  <c r="K204" i="50"/>
  <c r="K195" i="50" s="1"/>
  <c r="K194" i="50" s="1"/>
  <c r="C228" i="50"/>
  <c r="C249" i="50"/>
  <c r="C254" i="50"/>
  <c r="C278" i="50"/>
  <c r="M269" i="50"/>
  <c r="I205" i="49"/>
  <c r="I204" i="49" s="1"/>
  <c r="C213" i="49"/>
  <c r="C214" i="49"/>
  <c r="C227" i="49"/>
  <c r="L238" i="49"/>
  <c r="C254" i="49"/>
  <c r="J269" i="49"/>
  <c r="C280" i="49"/>
  <c r="C296" i="49"/>
  <c r="N289" i="50"/>
  <c r="N288" i="50" s="1"/>
  <c r="L21" i="50"/>
  <c r="C21" i="50" s="1"/>
  <c r="E53" i="50"/>
  <c r="J54" i="50"/>
  <c r="J53" i="50" s="1"/>
  <c r="C64" i="50"/>
  <c r="D53" i="50"/>
  <c r="N83" i="50"/>
  <c r="O84" i="50"/>
  <c r="J83" i="50"/>
  <c r="C107" i="50"/>
  <c r="O112" i="50"/>
  <c r="O116" i="50"/>
  <c r="K83" i="50"/>
  <c r="K75" i="50" s="1"/>
  <c r="J130" i="50"/>
  <c r="O136" i="50"/>
  <c r="C143" i="50"/>
  <c r="F144" i="50"/>
  <c r="C147" i="50"/>
  <c r="O144" i="50"/>
  <c r="L151" i="50"/>
  <c r="C158" i="50"/>
  <c r="C163" i="50"/>
  <c r="C170" i="50"/>
  <c r="C193" i="50"/>
  <c r="M195" i="50"/>
  <c r="I205" i="50"/>
  <c r="C213" i="50"/>
  <c r="C214" i="50"/>
  <c r="C229" i="50"/>
  <c r="E230" i="50"/>
  <c r="C240" i="50"/>
  <c r="L246" i="50"/>
  <c r="C258" i="50"/>
  <c r="H259" i="50"/>
  <c r="H230" i="50" s="1"/>
  <c r="C274" i="50"/>
  <c r="C280" i="50"/>
  <c r="O290" i="50"/>
  <c r="L290" i="50"/>
  <c r="O289" i="45"/>
  <c r="O288" i="45" s="1"/>
  <c r="G52" i="45"/>
  <c r="I54" i="45"/>
  <c r="C55" i="45"/>
  <c r="C59" i="45"/>
  <c r="K20" i="45"/>
  <c r="F21" i="45"/>
  <c r="L27" i="45"/>
  <c r="L33" i="45"/>
  <c r="C33" i="45" s="1"/>
  <c r="L36" i="45"/>
  <c r="C36" i="45" s="1"/>
  <c r="F41" i="45"/>
  <c r="C41" i="45" s="1"/>
  <c r="C74" i="45"/>
  <c r="F76" i="45"/>
  <c r="C78" i="45"/>
  <c r="L84" i="45"/>
  <c r="C84" i="45" s="1"/>
  <c r="C98" i="45"/>
  <c r="C99" i="45"/>
  <c r="C110" i="45"/>
  <c r="C111" i="45"/>
  <c r="C118" i="45"/>
  <c r="C119" i="45"/>
  <c r="H130" i="45"/>
  <c r="H75" i="45" s="1"/>
  <c r="M130" i="45"/>
  <c r="M75" i="45" s="1"/>
  <c r="C142" i="45"/>
  <c r="C143" i="45"/>
  <c r="C152" i="45"/>
  <c r="F151" i="45"/>
  <c r="C151" i="45" s="1"/>
  <c r="D20" i="45"/>
  <c r="H20" i="45"/>
  <c r="O45" i="45"/>
  <c r="F58" i="45"/>
  <c r="C58" i="45" s="1"/>
  <c r="F67" i="45"/>
  <c r="C70" i="45"/>
  <c r="C81" i="45"/>
  <c r="C86" i="45"/>
  <c r="C87" i="45"/>
  <c r="C90" i="45"/>
  <c r="C91" i="45"/>
  <c r="C102" i="45"/>
  <c r="O103" i="45"/>
  <c r="L103" i="45"/>
  <c r="O122" i="45"/>
  <c r="D130" i="45"/>
  <c r="D75" i="45" s="1"/>
  <c r="O131" i="45"/>
  <c r="L130" i="45"/>
  <c r="C138" i="45"/>
  <c r="C139" i="45"/>
  <c r="O144" i="45"/>
  <c r="C154" i="45"/>
  <c r="C155" i="45"/>
  <c r="C162" i="45"/>
  <c r="C163" i="45"/>
  <c r="O174" i="45"/>
  <c r="O173" i="45" s="1"/>
  <c r="C182" i="45"/>
  <c r="F179" i="45"/>
  <c r="K187" i="45"/>
  <c r="C55" i="46"/>
  <c r="C77" i="46"/>
  <c r="E20" i="45"/>
  <c r="I20" i="45"/>
  <c r="M20" i="45"/>
  <c r="C66" i="45"/>
  <c r="I76" i="45"/>
  <c r="C82" i="45"/>
  <c r="N83" i="45"/>
  <c r="N75" i="45" s="1"/>
  <c r="O95" i="45"/>
  <c r="L95" i="45"/>
  <c r="C104" i="45"/>
  <c r="F103" i="45"/>
  <c r="C115" i="45"/>
  <c r="C123" i="45"/>
  <c r="C132" i="45"/>
  <c r="F131" i="45"/>
  <c r="C147" i="45"/>
  <c r="C159" i="45"/>
  <c r="C178" i="45"/>
  <c r="F175" i="45"/>
  <c r="C96" i="45"/>
  <c r="F95" i="45"/>
  <c r="C177" i="45"/>
  <c r="I175" i="45"/>
  <c r="I188" i="45"/>
  <c r="I187" i="45" s="1"/>
  <c r="C187" i="45" s="1"/>
  <c r="C189" i="45"/>
  <c r="C192" i="45"/>
  <c r="C197" i="45"/>
  <c r="C201" i="45"/>
  <c r="C229" i="45"/>
  <c r="C232" i="45"/>
  <c r="O238" i="45"/>
  <c r="C245" i="45"/>
  <c r="C249" i="45"/>
  <c r="C250" i="45"/>
  <c r="F252" i="45"/>
  <c r="C253" i="45"/>
  <c r="C254" i="45"/>
  <c r="L264" i="45"/>
  <c r="L259" i="45" s="1"/>
  <c r="L230" i="45" s="1"/>
  <c r="O270" i="45"/>
  <c r="O269" i="45" s="1"/>
  <c r="C273" i="45"/>
  <c r="C274" i="45"/>
  <c r="F276" i="45"/>
  <c r="C278" i="45"/>
  <c r="C285" i="45"/>
  <c r="I283" i="45"/>
  <c r="F290" i="45"/>
  <c r="C290" i="45" s="1"/>
  <c r="C297" i="45"/>
  <c r="N20" i="46"/>
  <c r="N289" i="46"/>
  <c r="N288" i="46" s="1"/>
  <c r="C43" i="46"/>
  <c r="C63" i="46"/>
  <c r="C74" i="46"/>
  <c r="C79" i="46"/>
  <c r="O84" i="46"/>
  <c r="C99" i="46"/>
  <c r="C100" i="46"/>
  <c r="C113" i="46"/>
  <c r="O112" i="46"/>
  <c r="L116" i="46"/>
  <c r="F116" i="46"/>
  <c r="I122" i="46"/>
  <c r="C127" i="46"/>
  <c r="C168" i="46"/>
  <c r="O166" i="46"/>
  <c r="O165" i="46" s="1"/>
  <c r="F112" i="45"/>
  <c r="C112" i="45" s="1"/>
  <c r="F116" i="45"/>
  <c r="F136" i="45"/>
  <c r="C136" i="45" s="1"/>
  <c r="F144" i="45"/>
  <c r="O166" i="45"/>
  <c r="O165" i="45" s="1"/>
  <c r="K173" i="45"/>
  <c r="L196" i="45"/>
  <c r="C199" i="45"/>
  <c r="O198" i="45"/>
  <c r="O196" i="45" s="1"/>
  <c r="F205" i="45"/>
  <c r="C206" i="45"/>
  <c r="O205" i="45"/>
  <c r="O204" i="45" s="1"/>
  <c r="L205" i="45"/>
  <c r="C213" i="45"/>
  <c r="C214" i="45"/>
  <c r="F216" i="45"/>
  <c r="C216" i="45" s="1"/>
  <c r="C217" i="45"/>
  <c r="C218" i="45"/>
  <c r="C226" i="45"/>
  <c r="K230" i="45"/>
  <c r="K194" i="45" s="1"/>
  <c r="C234" i="45"/>
  <c r="F238" i="45"/>
  <c r="C238" i="45" s="1"/>
  <c r="I251" i="45"/>
  <c r="F270" i="45"/>
  <c r="I276" i="45"/>
  <c r="I270" i="45" s="1"/>
  <c r="I269" i="45" s="1"/>
  <c r="C277" i="45"/>
  <c r="C294" i="45"/>
  <c r="G20" i="46"/>
  <c r="J20" i="46"/>
  <c r="J289" i="46"/>
  <c r="J288" i="46" s="1"/>
  <c r="C56" i="46"/>
  <c r="F58" i="46"/>
  <c r="C60" i="46"/>
  <c r="H83" i="46"/>
  <c r="F84" i="46"/>
  <c r="C107" i="46"/>
  <c r="C108" i="46"/>
  <c r="C112" i="46"/>
  <c r="C137" i="46"/>
  <c r="C143" i="46"/>
  <c r="C159" i="46"/>
  <c r="I166" i="46"/>
  <c r="C167" i="46"/>
  <c r="C180" i="46"/>
  <c r="O179" i="46"/>
  <c r="C185" i="46"/>
  <c r="F166" i="45"/>
  <c r="C225" i="45"/>
  <c r="E231" i="45"/>
  <c r="E230" i="45" s="1"/>
  <c r="C237" i="45"/>
  <c r="C241" i="45"/>
  <c r="C242" i="45"/>
  <c r="C247" i="45"/>
  <c r="O246" i="45"/>
  <c r="C246" i="45" s="1"/>
  <c r="C257" i="45"/>
  <c r="C258" i="45"/>
  <c r="F260" i="45"/>
  <c r="C261" i="45"/>
  <c r="C262" i="45"/>
  <c r="F264" i="45"/>
  <c r="C265" i="45"/>
  <c r="C266" i="45"/>
  <c r="C282" i="45"/>
  <c r="C293" i="45"/>
  <c r="F289" i="46"/>
  <c r="C23" i="46"/>
  <c r="I58" i="46"/>
  <c r="C59" i="46"/>
  <c r="K75" i="46"/>
  <c r="K52" i="46" s="1"/>
  <c r="C81" i="46"/>
  <c r="O80" i="46"/>
  <c r="O76" i="46" s="1"/>
  <c r="D83" i="46"/>
  <c r="C87" i="46"/>
  <c r="C88" i="46"/>
  <c r="C91" i="46"/>
  <c r="C92" i="46"/>
  <c r="F89" i="46"/>
  <c r="C89" i="46" s="1"/>
  <c r="F95" i="46"/>
  <c r="C96" i="46"/>
  <c r="O95" i="46"/>
  <c r="F128" i="46"/>
  <c r="C128" i="46" s="1"/>
  <c r="C129" i="46"/>
  <c r="F131" i="46"/>
  <c r="C132" i="46"/>
  <c r="O131" i="46"/>
  <c r="C136" i="46"/>
  <c r="C152" i="46"/>
  <c r="O151" i="46"/>
  <c r="C176" i="46"/>
  <c r="O175" i="46"/>
  <c r="C184" i="46"/>
  <c r="G230" i="45"/>
  <c r="F231" i="45"/>
  <c r="C233" i="45"/>
  <c r="I21" i="46"/>
  <c r="C22" i="46"/>
  <c r="C32" i="46"/>
  <c r="L31" i="46"/>
  <c r="I54" i="46"/>
  <c r="C72" i="46"/>
  <c r="F69" i="46"/>
  <c r="C69" i="46" s="1"/>
  <c r="F76" i="46"/>
  <c r="C125" i="46"/>
  <c r="F122" i="46"/>
  <c r="F174" i="46"/>
  <c r="C104" i="46"/>
  <c r="O103" i="46"/>
  <c r="L103" i="46"/>
  <c r="C111" i="46"/>
  <c r="C115" i="46"/>
  <c r="C119" i="46"/>
  <c r="C120" i="46"/>
  <c r="C123" i="46"/>
  <c r="C124" i="46"/>
  <c r="M130" i="46"/>
  <c r="M75" i="46" s="1"/>
  <c r="C135" i="46"/>
  <c r="D130" i="46"/>
  <c r="D75" i="46" s="1"/>
  <c r="C139" i="46"/>
  <c r="C140" i="46"/>
  <c r="L141" i="46"/>
  <c r="L144" i="46"/>
  <c r="F144" i="46"/>
  <c r="L160" i="46"/>
  <c r="C160" i="46" s="1"/>
  <c r="C171" i="46"/>
  <c r="C183" i="46"/>
  <c r="C203" i="46"/>
  <c r="L205" i="46"/>
  <c r="C211" i="46"/>
  <c r="L216" i="46"/>
  <c r="F216" i="46"/>
  <c r="C223" i="46"/>
  <c r="C228" i="46"/>
  <c r="C234" i="46"/>
  <c r="L233" i="46"/>
  <c r="C233" i="46" s="1"/>
  <c r="N231" i="46"/>
  <c r="N230" i="46" s="1"/>
  <c r="N194" i="46" s="1"/>
  <c r="L260" i="46"/>
  <c r="L259" i="46" s="1"/>
  <c r="F259" i="46"/>
  <c r="C271" i="46"/>
  <c r="L276" i="46"/>
  <c r="L270" i="46" s="1"/>
  <c r="L269" i="46" s="1"/>
  <c r="C297" i="46"/>
  <c r="C22" i="47"/>
  <c r="L21" i="47"/>
  <c r="C21" i="47" s="1"/>
  <c r="I67" i="47"/>
  <c r="F69" i="47"/>
  <c r="C70" i="47"/>
  <c r="C81" i="47"/>
  <c r="F80" i="47"/>
  <c r="C197" i="46"/>
  <c r="C200" i="46"/>
  <c r="F205" i="46"/>
  <c r="C208" i="46"/>
  <c r="I216" i="46"/>
  <c r="C220" i="46"/>
  <c r="I246" i="46"/>
  <c r="C247" i="46"/>
  <c r="C263" i="46"/>
  <c r="I260" i="46"/>
  <c r="C260" i="46" s="1"/>
  <c r="C279" i="46"/>
  <c r="I276" i="46"/>
  <c r="C60" i="47"/>
  <c r="F58" i="47"/>
  <c r="F54" i="47" s="1"/>
  <c r="C192" i="46"/>
  <c r="I198" i="46"/>
  <c r="C199" i="46"/>
  <c r="C207" i="46"/>
  <c r="I205" i="46"/>
  <c r="I204" i="46" s="1"/>
  <c r="I238" i="46"/>
  <c r="C239" i="46"/>
  <c r="F251" i="46"/>
  <c r="C272" i="46"/>
  <c r="C285" i="46"/>
  <c r="I283" i="46"/>
  <c r="K289" i="47"/>
  <c r="K288" i="47" s="1"/>
  <c r="K20" i="47"/>
  <c r="C35" i="47"/>
  <c r="L33" i="47"/>
  <c r="C42" i="47"/>
  <c r="F41" i="47"/>
  <c r="C41" i="47" s="1"/>
  <c r="O144" i="46"/>
  <c r="C155" i="46"/>
  <c r="L166" i="46"/>
  <c r="L165" i="46" s="1"/>
  <c r="L175" i="46"/>
  <c r="L179" i="46"/>
  <c r="D195" i="46"/>
  <c r="O216" i="46"/>
  <c r="C227" i="46"/>
  <c r="C232" i="46"/>
  <c r="H230" i="46"/>
  <c r="C236" i="46"/>
  <c r="F235" i="46"/>
  <c r="C235" i="46" s="1"/>
  <c r="C255" i="46"/>
  <c r="I252" i="46"/>
  <c r="I251" i="46" s="1"/>
  <c r="O259" i="46"/>
  <c r="C267" i="46"/>
  <c r="I264" i="46"/>
  <c r="C264" i="46" s="1"/>
  <c r="D270" i="46"/>
  <c r="D269" i="46" s="1"/>
  <c r="C284" i="46"/>
  <c r="L283" i="46"/>
  <c r="L289" i="46" s="1"/>
  <c r="C47" i="47"/>
  <c r="O45" i="47"/>
  <c r="O20" i="47" s="1"/>
  <c r="J52" i="47"/>
  <c r="I55" i="47"/>
  <c r="C240" i="47"/>
  <c r="L238" i="47"/>
  <c r="C267" i="47"/>
  <c r="F264" i="47"/>
  <c r="O20" i="48"/>
  <c r="I77" i="48"/>
  <c r="C78" i="48"/>
  <c r="C119" i="48"/>
  <c r="F116" i="48"/>
  <c r="F131" i="48"/>
  <c r="C132" i="48"/>
  <c r="C139" i="48"/>
  <c r="F136" i="48"/>
  <c r="C136" i="48" s="1"/>
  <c r="F290" i="48"/>
  <c r="F288" i="48" s="1"/>
  <c r="C291" i="48"/>
  <c r="C297" i="48"/>
  <c r="L31" i="49"/>
  <c r="C32" i="49"/>
  <c r="L84" i="49"/>
  <c r="C87" i="49"/>
  <c r="I272" i="49"/>
  <c r="C273" i="49"/>
  <c r="C118" i="50"/>
  <c r="I116" i="50"/>
  <c r="C298" i="50"/>
  <c r="O290" i="46"/>
  <c r="O288" i="46" s="1"/>
  <c r="I58" i="47"/>
  <c r="L67" i="47"/>
  <c r="C115" i="47"/>
  <c r="C119" i="47"/>
  <c r="L122" i="47"/>
  <c r="C136" i="47"/>
  <c r="C144" i="47"/>
  <c r="C154" i="47"/>
  <c r="F151" i="47"/>
  <c r="O174" i="47"/>
  <c r="O173" i="47" s="1"/>
  <c r="C182" i="47"/>
  <c r="F179" i="47"/>
  <c r="C188" i="47"/>
  <c r="G187" i="47"/>
  <c r="I187" i="47"/>
  <c r="K194" i="47"/>
  <c r="C233" i="47"/>
  <c r="F246" i="47"/>
  <c r="C247" i="47"/>
  <c r="O270" i="47"/>
  <c r="O269" i="47" s="1"/>
  <c r="C298" i="47"/>
  <c r="I58" i="48"/>
  <c r="I54" i="48" s="1"/>
  <c r="L103" i="48"/>
  <c r="C118" i="48"/>
  <c r="I116" i="48"/>
  <c r="C121" i="48"/>
  <c r="C129" i="48"/>
  <c r="L128" i="48"/>
  <c r="C128" i="48" s="1"/>
  <c r="L160" i="48"/>
  <c r="C160" i="48" s="1"/>
  <c r="F166" i="48"/>
  <c r="C169" i="48"/>
  <c r="I191" i="48"/>
  <c r="I187" i="48" s="1"/>
  <c r="L205" i="48"/>
  <c r="L204" i="48" s="1"/>
  <c r="L195" i="48" s="1"/>
  <c r="C237" i="48"/>
  <c r="I235" i="48"/>
  <c r="E230" i="48"/>
  <c r="L259" i="48"/>
  <c r="C266" i="48"/>
  <c r="F264" i="48"/>
  <c r="O45" i="49"/>
  <c r="C61" i="49"/>
  <c r="F58" i="49"/>
  <c r="F54" i="49" s="1"/>
  <c r="J83" i="49"/>
  <c r="C85" i="49"/>
  <c r="F84" i="49"/>
  <c r="F103" i="49"/>
  <c r="C248" i="49"/>
  <c r="F246" i="49"/>
  <c r="I252" i="49"/>
  <c r="I251" i="49" s="1"/>
  <c r="C253" i="49"/>
  <c r="I260" i="49"/>
  <c r="C261" i="49"/>
  <c r="C285" i="49"/>
  <c r="I283" i="49"/>
  <c r="H289" i="46"/>
  <c r="H288" i="46" s="1"/>
  <c r="L290" i="46"/>
  <c r="G20" i="47"/>
  <c r="D289" i="47"/>
  <c r="D288" i="47" s="1"/>
  <c r="H289" i="47"/>
  <c r="H288" i="47" s="1"/>
  <c r="C23" i="47"/>
  <c r="C56" i="47"/>
  <c r="L77" i="47"/>
  <c r="L76" i="47" s="1"/>
  <c r="O89" i="47"/>
  <c r="L95" i="47"/>
  <c r="C100" i="47"/>
  <c r="F103" i="47"/>
  <c r="C104" i="47"/>
  <c r="C120" i="47"/>
  <c r="C124" i="47"/>
  <c r="C125" i="47"/>
  <c r="F122" i="47"/>
  <c r="C128" i="47"/>
  <c r="C139" i="47"/>
  <c r="L141" i="47"/>
  <c r="C141" i="47" s="1"/>
  <c r="C153" i="47"/>
  <c r="I151" i="47"/>
  <c r="I130" i="47" s="1"/>
  <c r="C156" i="47"/>
  <c r="C178" i="47"/>
  <c r="F175" i="47"/>
  <c r="C181" i="47"/>
  <c r="I179" i="47"/>
  <c r="L216" i="47"/>
  <c r="C232" i="47"/>
  <c r="L270" i="47"/>
  <c r="L269" i="47" s="1"/>
  <c r="C280" i="47"/>
  <c r="C281" i="47"/>
  <c r="G289" i="48"/>
  <c r="G288" i="48" s="1"/>
  <c r="G20" i="48"/>
  <c r="I289" i="48"/>
  <c r="I20" i="48"/>
  <c r="M54" i="48"/>
  <c r="M53" i="48" s="1"/>
  <c r="F69" i="48"/>
  <c r="F67" i="48" s="1"/>
  <c r="I69" i="48"/>
  <c r="I67" i="48" s="1"/>
  <c r="C70" i="48"/>
  <c r="C101" i="48"/>
  <c r="C115" i="48"/>
  <c r="F112" i="48"/>
  <c r="C112" i="48" s="1"/>
  <c r="L144" i="48"/>
  <c r="C147" i="48"/>
  <c r="F144" i="48"/>
  <c r="C153" i="48"/>
  <c r="L151" i="48"/>
  <c r="D174" i="48"/>
  <c r="D173" i="48" s="1"/>
  <c r="M174" i="48"/>
  <c r="M173" i="48" s="1"/>
  <c r="C193" i="48"/>
  <c r="L192" i="48"/>
  <c r="L191" i="48" s="1"/>
  <c r="L187" i="48" s="1"/>
  <c r="F227" i="48"/>
  <c r="C227" i="48" s="1"/>
  <c r="C228" i="48"/>
  <c r="C236" i="48"/>
  <c r="L235" i="48"/>
  <c r="O259" i="48"/>
  <c r="O289" i="48"/>
  <c r="H289" i="49"/>
  <c r="H288" i="49" s="1"/>
  <c r="H20" i="49"/>
  <c r="J53" i="49"/>
  <c r="N75" i="49"/>
  <c r="C91" i="49"/>
  <c r="L89" i="49"/>
  <c r="K83" i="49"/>
  <c r="K75" i="49" s="1"/>
  <c r="C101" i="49"/>
  <c r="F95" i="49"/>
  <c r="F281" i="46"/>
  <c r="C281" i="46" s="1"/>
  <c r="I290" i="46"/>
  <c r="C290" i="46" s="1"/>
  <c r="C298" i="46"/>
  <c r="H20" i="47"/>
  <c r="J289" i="47"/>
  <c r="J288" i="47" s="1"/>
  <c r="I289" i="47"/>
  <c r="C43" i="47"/>
  <c r="C59" i="47"/>
  <c r="C64" i="47"/>
  <c r="C68" i="47"/>
  <c r="I77" i="47"/>
  <c r="O80" i="47"/>
  <c r="O76" i="47" s="1"/>
  <c r="C87" i="47"/>
  <c r="L89" i="47"/>
  <c r="F89" i="47"/>
  <c r="I103" i="47"/>
  <c r="I83" i="47" s="1"/>
  <c r="O112" i="47"/>
  <c r="C112" i="47" s="1"/>
  <c r="O116" i="47"/>
  <c r="C129" i="47"/>
  <c r="N130" i="47"/>
  <c r="N75" i="47" s="1"/>
  <c r="L131" i="47"/>
  <c r="C140" i="47"/>
  <c r="C149" i="47"/>
  <c r="C150" i="47"/>
  <c r="C160" i="47"/>
  <c r="C169" i="47"/>
  <c r="C170" i="47"/>
  <c r="H174" i="47"/>
  <c r="H173" i="47" s="1"/>
  <c r="C177" i="47"/>
  <c r="I175" i="47"/>
  <c r="C193" i="47"/>
  <c r="C197" i="47"/>
  <c r="M195" i="47"/>
  <c r="N204" i="47"/>
  <c r="N195" i="47" s="1"/>
  <c r="N194" i="47" s="1"/>
  <c r="C227" i="47"/>
  <c r="C229" i="47"/>
  <c r="C236" i="47"/>
  <c r="L235" i="47"/>
  <c r="L231" i="47" s="1"/>
  <c r="F251" i="47"/>
  <c r="C263" i="47"/>
  <c r="F260" i="47"/>
  <c r="O264" i="47"/>
  <c r="O259" i="47" s="1"/>
  <c r="J270" i="47"/>
  <c r="J269" i="47" s="1"/>
  <c r="C276" i="47"/>
  <c r="C285" i="47"/>
  <c r="C290" i="47"/>
  <c r="K20" i="48"/>
  <c r="N289" i="48"/>
  <c r="N288" i="48" s="1"/>
  <c r="N20" i="48"/>
  <c r="C32" i="48"/>
  <c r="L33" i="48"/>
  <c r="C33" i="48" s="1"/>
  <c r="C47" i="48"/>
  <c r="C63" i="48"/>
  <c r="F76" i="48"/>
  <c r="C79" i="48"/>
  <c r="C82" i="48"/>
  <c r="I80" i="48"/>
  <c r="C80" i="48" s="1"/>
  <c r="C94" i="48"/>
  <c r="I103" i="48"/>
  <c r="C110" i="48"/>
  <c r="C111" i="48"/>
  <c r="O116" i="48"/>
  <c r="C123" i="48"/>
  <c r="C141" i="48"/>
  <c r="O151" i="48"/>
  <c r="E174" i="48"/>
  <c r="E173" i="48" s="1"/>
  <c r="H187" i="48"/>
  <c r="F196" i="48"/>
  <c r="C198" i="48"/>
  <c r="J195" i="48"/>
  <c r="N195" i="48"/>
  <c r="C254" i="48"/>
  <c r="F252" i="48"/>
  <c r="C285" i="48"/>
  <c r="L283" i="48"/>
  <c r="C283" i="48" s="1"/>
  <c r="D289" i="49"/>
  <c r="D288" i="49" s="1"/>
  <c r="L33" i="49"/>
  <c r="C33" i="49" s="1"/>
  <c r="L43" i="49"/>
  <c r="C43" i="49" s="1"/>
  <c r="C145" i="47"/>
  <c r="C146" i="47"/>
  <c r="C158" i="47"/>
  <c r="C161" i="47"/>
  <c r="C162" i="47"/>
  <c r="O166" i="47"/>
  <c r="O165" i="47" s="1"/>
  <c r="K173" i="47"/>
  <c r="L196" i="47"/>
  <c r="C199" i="47"/>
  <c r="O198" i="47"/>
  <c r="O196" i="47" s="1"/>
  <c r="F205" i="47"/>
  <c r="C206" i="47"/>
  <c r="O205" i="47"/>
  <c r="O204" i="47" s="1"/>
  <c r="L205" i="47"/>
  <c r="L204" i="47" s="1"/>
  <c r="C214" i="47"/>
  <c r="F216" i="47"/>
  <c r="C218" i="47"/>
  <c r="C225" i="47"/>
  <c r="C226" i="47"/>
  <c r="C234" i="47"/>
  <c r="F238" i="47"/>
  <c r="C245" i="47"/>
  <c r="C249" i="47"/>
  <c r="I252" i="47"/>
  <c r="I251" i="47" s="1"/>
  <c r="C253" i="47"/>
  <c r="F270" i="47"/>
  <c r="C293" i="47"/>
  <c r="C294" i="47"/>
  <c r="C56" i="48"/>
  <c r="O55" i="48"/>
  <c r="F58" i="48"/>
  <c r="C59" i="48"/>
  <c r="O58" i="48"/>
  <c r="L58" i="48"/>
  <c r="L54" i="48" s="1"/>
  <c r="L53" i="48" s="1"/>
  <c r="L69" i="48"/>
  <c r="L67" i="48" s="1"/>
  <c r="N75" i="48"/>
  <c r="N52" i="48" s="1"/>
  <c r="C87" i="48"/>
  <c r="F84" i="48"/>
  <c r="F89" i="48"/>
  <c r="C91" i="48"/>
  <c r="O95" i="48"/>
  <c r="C102" i="48"/>
  <c r="C106" i="48"/>
  <c r="C107" i="48"/>
  <c r="C126" i="48"/>
  <c r="C127" i="48"/>
  <c r="I144" i="48"/>
  <c r="F151" i="48"/>
  <c r="C162" i="48"/>
  <c r="C163" i="48"/>
  <c r="C170" i="48"/>
  <c r="C171" i="48"/>
  <c r="C176" i="48"/>
  <c r="O175" i="48"/>
  <c r="O174" i="48" s="1"/>
  <c r="O173" i="48" s="1"/>
  <c r="O179" i="48"/>
  <c r="K187" i="48"/>
  <c r="C199" i="48"/>
  <c r="F205" i="48"/>
  <c r="C206" i="48"/>
  <c r="C207" i="48"/>
  <c r="C214" i="48"/>
  <c r="C215" i="48"/>
  <c r="C218" i="48"/>
  <c r="C219" i="48"/>
  <c r="F216" i="48"/>
  <c r="C226" i="48"/>
  <c r="F233" i="48"/>
  <c r="C233" i="48" s="1"/>
  <c r="J231" i="48"/>
  <c r="J230" i="48" s="1"/>
  <c r="C239" i="48"/>
  <c r="C247" i="48"/>
  <c r="F246" i="48"/>
  <c r="F259" i="48"/>
  <c r="C263" i="48"/>
  <c r="C268" i="48"/>
  <c r="C274" i="48"/>
  <c r="F272" i="48"/>
  <c r="C282" i="48"/>
  <c r="F281" i="48"/>
  <c r="C281" i="48" s="1"/>
  <c r="C293" i="48"/>
  <c r="I290" i="48"/>
  <c r="I288" i="48" s="1"/>
  <c r="O289" i="49"/>
  <c r="O20" i="49"/>
  <c r="I20" i="49"/>
  <c r="C55" i="49"/>
  <c r="C89" i="49"/>
  <c r="C120" i="49"/>
  <c r="C121" i="49"/>
  <c r="F116" i="49"/>
  <c r="C116" i="49" s="1"/>
  <c r="C128" i="49"/>
  <c r="C134" i="49"/>
  <c r="F131" i="49"/>
  <c r="F141" i="49"/>
  <c r="C142" i="49"/>
  <c r="C161" i="49"/>
  <c r="F160" i="49"/>
  <c r="O187" i="49"/>
  <c r="C157" i="47"/>
  <c r="F166" i="47"/>
  <c r="G173" i="47"/>
  <c r="C213" i="47"/>
  <c r="I216" i="47"/>
  <c r="I204" i="47" s="1"/>
  <c r="I195" i="47" s="1"/>
  <c r="C217" i="47"/>
  <c r="E231" i="47"/>
  <c r="E230" i="47" s="1"/>
  <c r="I231" i="47"/>
  <c r="M231" i="47"/>
  <c r="M230" i="47" s="1"/>
  <c r="C237" i="47"/>
  <c r="C241" i="47"/>
  <c r="C242" i="47"/>
  <c r="O246" i="47"/>
  <c r="O231" i="47" s="1"/>
  <c r="L252" i="47"/>
  <c r="L251" i="47" s="1"/>
  <c r="C258" i="47"/>
  <c r="C261" i="47"/>
  <c r="C262" i="47"/>
  <c r="C265" i="47"/>
  <c r="C266" i="47"/>
  <c r="C282" i="47"/>
  <c r="C22" i="48"/>
  <c r="C23" i="48"/>
  <c r="H53" i="48"/>
  <c r="C66" i="48"/>
  <c r="C74" i="48"/>
  <c r="C86" i="48"/>
  <c r="I84" i="48"/>
  <c r="I89" i="48"/>
  <c r="C90" i="48"/>
  <c r="F95" i="48"/>
  <c r="O122" i="48"/>
  <c r="C122" i="48" s="1"/>
  <c r="O131" i="48"/>
  <c r="K130" i="48"/>
  <c r="K75" i="48" s="1"/>
  <c r="C150" i="48"/>
  <c r="C154" i="48"/>
  <c r="C155" i="48"/>
  <c r="O166" i="48"/>
  <c r="O165" i="48" s="1"/>
  <c r="L173" i="48"/>
  <c r="F179" i="48"/>
  <c r="K195" i="48"/>
  <c r="I205" i="48"/>
  <c r="I216" i="48"/>
  <c r="G230" i="48"/>
  <c r="F231" i="48"/>
  <c r="O252" i="48"/>
  <c r="O251" i="48" s="1"/>
  <c r="I260" i="48"/>
  <c r="C261" i="48"/>
  <c r="I272" i="48"/>
  <c r="C273" i="48"/>
  <c r="J289" i="48"/>
  <c r="J288" i="48" s="1"/>
  <c r="O290" i="48"/>
  <c r="O288" i="48" s="1"/>
  <c r="C23" i="49"/>
  <c r="F21" i="49"/>
  <c r="C68" i="49"/>
  <c r="C71" i="49"/>
  <c r="L69" i="49"/>
  <c r="L67" i="49" s="1"/>
  <c r="C104" i="49"/>
  <c r="C105" i="49"/>
  <c r="O103" i="49"/>
  <c r="C125" i="49"/>
  <c r="F122" i="49"/>
  <c r="C168" i="49"/>
  <c r="C169" i="49"/>
  <c r="F166" i="49"/>
  <c r="O165" i="49"/>
  <c r="D289" i="48"/>
  <c r="D288" i="48" s="1"/>
  <c r="H289" i="48"/>
  <c r="H288" i="48" s="1"/>
  <c r="O238" i="48"/>
  <c r="C250" i="48"/>
  <c r="I252" i="48"/>
  <c r="I251" i="48" s="1"/>
  <c r="I264" i="48"/>
  <c r="O270" i="48"/>
  <c r="O269" i="48" s="1"/>
  <c r="K270" i="48"/>
  <c r="K269" i="48" s="1"/>
  <c r="C278" i="48"/>
  <c r="C298" i="48"/>
  <c r="J289" i="49"/>
  <c r="J288" i="49" s="1"/>
  <c r="J20" i="49"/>
  <c r="N289" i="49"/>
  <c r="N288" i="49" s="1"/>
  <c r="N20" i="49"/>
  <c r="I289" i="49"/>
  <c r="L54" i="49"/>
  <c r="C73" i="49"/>
  <c r="C138" i="49"/>
  <c r="F136" i="49"/>
  <c r="C146" i="49"/>
  <c r="F144" i="49"/>
  <c r="N174" i="49"/>
  <c r="N173" i="49" s="1"/>
  <c r="C186" i="49"/>
  <c r="F184" i="49"/>
  <c r="C184" i="49" s="1"/>
  <c r="C206" i="49"/>
  <c r="F205" i="49"/>
  <c r="N231" i="48"/>
  <c r="N230" i="48" s="1"/>
  <c r="O246" i="48"/>
  <c r="C262" i="48"/>
  <c r="G270" i="48"/>
  <c r="G269" i="48" s="1"/>
  <c r="I276" i="48"/>
  <c r="C276" i="48" s="1"/>
  <c r="C294" i="48"/>
  <c r="C72" i="49"/>
  <c r="M130" i="49"/>
  <c r="E173" i="49"/>
  <c r="C179" i="49"/>
  <c r="F191" i="49"/>
  <c r="C191" i="49" s="1"/>
  <c r="C192" i="49"/>
  <c r="C193" i="49"/>
  <c r="F216" i="49"/>
  <c r="M83" i="49"/>
  <c r="M75" i="49" s="1"/>
  <c r="C88" i="49"/>
  <c r="D83" i="49"/>
  <c r="D75" i="49" s="1"/>
  <c r="C92" i="49"/>
  <c r="C96" i="49"/>
  <c r="L103" i="49"/>
  <c r="C108" i="49"/>
  <c r="J130" i="49"/>
  <c r="O136" i="49"/>
  <c r="O144" i="49"/>
  <c r="I151" i="49"/>
  <c r="C164" i="49"/>
  <c r="C172" i="49"/>
  <c r="C176" i="49"/>
  <c r="C180" i="49"/>
  <c r="F187" i="49"/>
  <c r="C188" i="49"/>
  <c r="C212" i="49"/>
  <c r="C224" i="49"/>
  <c r="C234" i="49"/>
  <c r="F233" i="49"/>
  <c r="H259" i="49"/>
  <c r="H230" i="49" s="1"/>
  <c r="H270" i="49"/>
  <c r="H269" i="49" s="1"/>
  <c r="I55" i="50"/>
  <c r="C56" i="50"/>
  <c r="C60" i="49"/>
  <c r="I58" i="49"/>
  <c r="I54" i="49" s="1"/>
  <c r="I53" i="49" s="1"/>
  <c r="F69" i="49"/>
  <c r="H75" i="49"/>
  <c r="H52" i="49" s="1"/>
  <c r="L77" i="49"/>
  <c r="E83" i="49"/>
  <c r="E75" i="49" s="1"/>
  <c r="I95" i="49"/>
  <c r="C115" i="49"/>
  <c r="C119" i="49"/>
  <c r="L122" i="49"/>
  <c r="C132" i="49"/>
  <c r="C133" i="49"/>
  <c r="C137" i="49"/>
  <c r="O141" i="49"/>
  <c r="C145" i="49"/>
  <c r="L151" i="49"/>
  <c r="L130" i="49" s="1"/>
  <c r="C156" i="49"/>
  <c r="C157" i="49"/>
  <c r="O160" i="49"/>
  <c r="L166" i="49"/>
  <c r="L165" i="49" s="1"/>
  <c r="C185" i="49"/>
  <c r="L187" i="49"/>
  <c r="I187" i="49"/>
  <c r="N195" i="49"/>
  <c r="N194" i="49" s="1"/>
  <c r="O196" i="49"/>
  <c r="C200" i="49"/>
  <c r="C201" i="49"/>
  <c r="O205" i="49"/>
  <c r="L205" i="49"/>
  <c r="O216" i="49"/>
  <c r="L216" i="49"/>
  <c r="D259" i="49"/>
  <c r="D230" i="49" s="1"/>
  <c r="I264" i="49"/>
  <c r="C265" i="49"/>
  <c r="D270" i="49"/>
  <c r="D269" i="49" s="1"/>
  <c r="I276" i="49"/>
  <c r="C277" i="49"/>
  <c r="N75" i="50"/>
  <c r="C82" i="50"/>
  <c r="F80" i="50"/>
  <c r="C80" i="50" s="1"/>
  <c r="O238" i="49"/>
  <c r="I246" i="49"/>
  <c r="C250" i="49"/>
  <c r="C258" i="49"/>
  <c r="O289" i="50"/>
  <c r="O20" i="50"/>
  <c r="F58" i="50"/>
  <c r="F54" i="50" s="1"/>
  <c r="I67" i="50"/>
  <c r="C68" i="50"/>
  <c r="O69" i="50"/>
  <c r="O67" i="50" s="1"/>
  <c r="O53" i="50" s="1"/>
  <c r="C84" i="50"/>
  <c r="C94" i="50"/>
  <c r="I89" i="50"/>
  <c r="C89" i="50" s="1"/>
  <c r="I112" i="50"/>
  <c r="I136" i="50"/>
  <c r="C183" i="50"/>
  <c r="F179" i="50"/>
  <c r="C179" i="50" s="1"/>
  <c r="C240" i="49"/>
  <c r="F252" i="49"/>
  <c r="O252" i="49"/>
  <c r="O251" i="49" s="1"/>
  <c r="F260" i="49"/>
  <c r="O260" i="49"/>
  <c r="F264" i="49"/>
  <c r="O264" i="49"/>
  <c r="F272" i="49"/>
  <c r="F276" i="49"/>
  <c r="O276" i="49"/>
  <c r="O270" i="49" s="1"/>
  <c r="O269" i="49" s="1"/>
  <c r="C284" i="49"/>
  <c r="F283" i="49"/>
  <c r="I290" i="49"/>
  <c r="C290" i="49" s="1"/>
  <c r="C291" i="49"/>
  <c r="C294" i="49"/>
  <c r="O288" i="49"/>
  <c r="C23" i="50"/>
  <c r="N53" i="50"/>
  <c r="N52" i="50" s="1"/>
  <c r="C60" i="50"/>
  <c r="I58" i="50"/>
  <c r="C63" i="50"/>
  <c r="C71" i="50"/>
  <c r="C73" i="50"/>
  <c r="F69" i="50"/>
  <c r="C79" i="50"/>
  <c r="G83" i="50"/>
  <c r="G75" i="50" s="1"/>
  <c r="I238" i="49"/>
  <c r="O246" i="49"/>
  <c r="F281" i="49"/>
  <c r="C281" i="49" s="1"/>
  <c r="C282" i="49"/>
  <c r="D289" i="50"/>
  <c r="D288" i="50" s="1"/>
  <c r="H289" i="50"/>
  <c r="H288" i="50" s="1"/>
  <c r="H20" i="50"/>
  <c r="K20" i="50"/>
  <c r="L58" i="50"/>
  <c r="L54" i="50" s="1"/>
  <c r="C105" i="50"/>
  <c r="F103" i="50"/>
  <c r="F128" i="50"/>
  <c r="C128" i="50" s="1"/>
  <c r="C129" i="50"/>
  <c r="L130" i="50"/>
  <c r="J20" i="50"/>
  <c r="N20" i="50"/>
  <c r="C59" i="50"/>
  <c r="O95" i="50"/>
  <c r="I103" i="50"/>
  <c r="L122" i="50"/>
  <c r="O131" i="50"/>
  <c r="O130" i="50" s="1"/>
  <c r="C146" i="50"/>
  <c r="I144" i="50"/>
  <c r="C167" i="50"/>
  <c r="F166" i="50"/>
  <c r="K173" i="50"/>
  <c r="C175" i="50"/>
  <c r="G230" i="50"/>
  <c r="C85" i="50"/>
  <c r="C93" i="50"/>
  <c r="C97" i="50"/>
  <c r="C109" i="50"/>
  <c r="F112" i="50"/>
  <c r="C113" i="50"/>
  <c r="F116" i="50"/>
  <c r="C117" i="50"/>
  <c r="C133" i="50"/>
  <c r="F136" i="50"/>
  <c r="C136" i="50" s="1"/>
  <c r="C137" i="50"/>
  <c r="C169" i="50"/>
  <c r="C177" i="50"/>
  <c r="C266" i="50"/>
  <c r="F264" i="50"/>
  <c r="F259" i="50" s="1"/>
  <c r="C81" i="50"/>
  <c r="M83" i="50"/>
  <c r="M75" i="50" s="1"/>
  <c r="I95" i="50"/>
  <c r="C95" i="50" s="1"/>
  <c r="C99" i="50"/>
  <c r="C104" i="50"/>
  <c r="O103" i="50"/>
  <c r="C111" i="50"/>
  <c r="C115" i="50"/>
  <c r="C119" i="50"/>
  <c r="C123" i="50"/>
  <c r="F122" i="50"/>
  <c r="D130" i="50"/>
  <c r="H130" i="50"/>
  <c r="H75" i="50" s="1"/>
  <c r="H52" i="50" s="1"/>
  <c r="I131" i="50"/>
  <c r="C135" i="50"/>
  <c r="C139" i="50"/>
  <c r="I141" i="50"/>
  <c r="C141" i="50" s="1"/>
  <c r="C142" i="50"/>
  <c r="C153" i="50"/>
  <c r="C155" i="50"/>
  <c r="F151" i="50"/>
  <c r="C151" i="50" s="1"/>
  <c r="C162" i="50"/>
  <c r="I160" i="50"/>
  <c r="C160" i="50" s="1"/>
  <c r="L166" i="50"/>
  <c r="L165" i="50" s="1"/>
  <c r="D174" i="50"/>
  <c r="D173" i="50" s="1"/>
  <c r="H174" i="50"/>
  <c r="H173" i="50" s="1"/>
  <c r="C186" i="50"/>
  <c r="I184" i="50"/>
  <c r="C184" i="50" s="1"/>
  <c r="F270" i="50"/>
  <c r="I276" i="50"/>
  <c r="C276" i="50" s="1"/>
  <c r="C277" i="50"/>
  <c r="C145" i="50"/>
  <c r="C161" i="50"/>
  <c r="F174" i="50"/>
  <c r="C185" i="50"/>
  <c r="F188" i="50"/>
  <c r="F191" i="50"/>
  <c r="C191" i="50" s="1"/>
  <c r="C192" i="50"/>
  <c r="I196" i="50"/>
  <c r="C197" i="50"/>
  <c r="L205" i="50"/>
  <c r="C208" i="50"/>
  <c r="L216" i="50"/>
  <c r="C220" i="50"/>
  <c r="C232" i="50"/>
  <c r="D231" i="50"/>
  <c r="D230" i="50" s="1"/>
  <c r="D194" i="50" s="1"/>
  <c r="J259" i="50"/>
  <c r="J230" i="50" s="1"/>
  <c r="N259" i="50"/>
  <c r="N230" i="50" s="1"/>
  <c r="O260" i="50"/>
  <c r="I264" i="50"/>
  <c r="C265" i="50"/>
  <c r="C268" i="50"/>
  <c r="O270" i="50"/>
  <c r="O269" i="50" s="1"/>
  <c r="I272" i="50"/>
  <c r="I270" i="50" s="1"/>
  <c r="I269" i="50" s="1"/>
  <c r="C273" i="50"/>
  <c r="C285" i="50"/>
  <c r="I283" i="50"/>
  <c r="C283" i="50" s="1"/>
  <c r="C297" i="50"/>
  <c r="C198" i="50"/>
  <c r="C206" i="50"/>
  <c r="F205" i="50"/>
  <c r="C237" i="50"/>
  <c r="I235" i="50"/>
  <c r="C235" i="50" s="1"/>
  <c r="C248" i="50"/>
  <c r="C250" i="50"/>
  <c r="F246" i="50"/>
  <c r="C246" i="50" s="1"/>
  <c r="F251" i="50"/>
  <c r="I252" i="50"/>
  <c r="I251" i="50" s="1"/>
  <c r="C253" i="50"/>
  <c r="C256" i="50"/>
  <c r="C282" i="50"/>
  <c r="F281" i="50"/>
  <c r="C281" i="50" s="1"/>
  <c r="N195" i="50"/>
  <c r="O196" i="50"/>
  <c r="C209" i="50"/>
  <c r="F216" i="50"/>
  <c r="I216" i="50"/>
  <c r="I204" i="50" s="1"/>
  <c r="C217" i="50"/>
  <c r="L231" i="50"/>
  <c r="C234" i="50"/>
  <c r="F233" i="50"/>
  <c r="C242" i="50"/>
  <c r="F238" i="50"/>
  <c r="I260" i="50"/>
  <c r="C261" i="50"/>
  <c r="O264" i="50"/>
  <c r="J270" i="50"/>
  <c r="J269" i="50" s="1"/>
  <c r="N270" i="50"/>
  <c r="N269" i="50" s="1"/>
  <c r="C294" i="50"/>
  <c r="F290" i="50"/>
  <c r="C236" i="50"/>
  <c r="C284" i="50"/>
  <c r="C122" i="50" l="1"/>
  <c r="L230" i="47"/>
  <c r="H194" i="46"/>
  <c r="O288" i="50"/>
  <c r="M194" i="50"/>
  <c r="C144" i="50"/>
  <c r="K286" i="49"/>
  <c r="E286" i="50"/>
  <c r="E194" i="49"/>
  <c r="C112" i="49"/>
  <c r="L174" i="49"/>
  <c r="L173" i="49" s="1"/>
  <c r="M194" i="45"/>
  <c r="I195" i="45"/>
  <c r="L231" i="49"/>
  <c r="L230" i="49" s="1"/>
  <c r="O174" i="49"/>
  <c r="O173" i="49" s="1"/>
  <c r="C260" i="50"/>
  <c r="G194" i="48"/>
  <c r="C103" i="45"/>
  <c r="O130" i="47"/>
  <c r="D52" i="47"/>
  <c r="J286" i="46"/>
  <c r="G194" i="49"/>
  <c r="L288" i="45"/>
  <c r="K52" i="49"/>
  <c r="C264" i="49"/>
  <c r="I54" i="50"/>
  <c r="L231" i="46"/>
  <c r="L230" i="46" s="1"/>
  <c r="C151" i="46"/>
  <c r="N52" i="46"/>
  <c r="K75" i="45"/>
  <c r="C160" i="45"/>
  <c r="H75" i="48"/>
  <c r="M75" i="48"/>
  <c r="E286" i="46"/>
  <c r="L259" i="50"/>
  <c r="L230" i="50" s="1"/>
  <c r="K286" i="50"/>
  <c r="O83" i="50"/>
  <c r="O75" i="50" s="1"/>
  <c r="E52" i="50"/>
  <c r="O52" i="50"/>
  <c r="C238" i="50"/>
  <c r="D75" i="50"/>
  <c r="D286" i="50" s="1"/>
  <c r="G194" i="50"/>
  <c r="J194" i="50"/>
  <c r="C116" i="50"/>
  <c r="L83" i="50"/>
  <c r="L75" i="50" s="1"/>
  <c r="C174" i="49"/>
  <c r="F173" i="49"/>
  <c r="I231" i="49"/>
  <c r="L204" i="49"/>
  <c r="L195" i="49" s="1"/>
  <c r="L194" i="49" s="1"/>
  <c r="N52" i="49"/>
  <c r="N51" i="49" s="1"/>
  <c r="I288" i="49"/>
  <c r="D52" i="49"/>
  <c r="K194" i="49"/>
  <c r="O83" i="49"/>
  <c r="C175" i="49"/>
  <c r="L76" i="49"/>
  <c r="C76" i="49" s="1"/>
  <c r="H194" i="49"/>
  <c r="I270" i="49"/>
  <c r="I269" i="49" s="1"/>
  <c r="N286" i="48"/>
  <c r="I259" i="48"/>
  <c r="I130" i="48"/>
  <c r="L231" i="48"/>
  <c r="L230" i="48" s="1"/>
  <c r="L194" i="48" s="1"/>
  <c r="L130" i="48"/>
  <c r="H230" i="48"/>
  <c r="H286" i="48" s="1"/>
  <c r="I270" i="48"/>
  <c r="I269" i="48" s="1"/>
  <c r="J52" i="48"/>
  <c r="O83" i="48"/>
  <c r="C103" i="48"/>
  <c r="E194" i="48"/>
  <c r="H194" i="48"/>
  <c r="G75" i="48"/>
  <c r="G52" i="48" s="1"/>
  <c r="G51" i="48" s="1"/>
  <c r="G287" i="48" s="1"/>
  <c r="N52" i="47"/>
  <c r="N51" i="47" s="1"/>
  <c r="C95" i="47"/>
  <c r="C84" i="47"/>
  <c r="C238" i="47"/>
  <c r="I288" i="47"/>
  <c r="C283" i="47"/>
  <c r="H194" i="47"/>
  <c r="O204" i="46"/>
  <c r="O195" i="46" s="1"/>
  <c r="L130" i="46"/>
  <c r="C103" i="46"/>
  <c r="C80" i="46"/>
  <c r="C95" i="46"/>
  <c r="C188" i="46"/>
  <c r="C246" i="46"/>
  <c r="N51" i="46"/>
  <c r="N287" i="46" s="1"/>
  <c r="C122" i="46"/>
  <c r="J52" i="46"/>
  <c r="D52" i="46"/>
  <c r="K194" i="46"/>
  <c r="K51" i="46" s="1"/>
  <c r="F20" i="46"/>
  <c r="H75" i="46"/>
  <c r="H286" i="46" s="1"/>
  <c r="I130" i="46"/>
  <c r="J194" i="46"/>
  <c r="C187" i="46"/>
  <c r="E52" i="46"/>
  <c r="N52" i="45"/>
  <c r="N51" i="45" s="1"/>
  <c r="G286" i="45"/>
  <c r="I231" i="45"/>
  <c r="I230" i="45" s="1"/>
  <c r="C95" i="45"/>
  <c r="E194" i="45"/>
  <c r="O231" i="45"/>
  <c r="C179" i="45"/>
  <c r="C69" i="45"/>
  <c r="C122" i="45"/>
  <c r="L204" i="45"/>
  <c r="I174" i="45"/>
  <c r="I173" i="45" s="1"/>
  <c r="I53" i="45"/>
  <c r="J75" i="45"/>
  <c r="J52" i="45" s="1"/>
  <c r="J51" i="45" s="1"/>
  <c r="J287" i="45" s="1"/>
  <c r="D194" i="47"/>
  <c r="D51" i="47" s="1"/>
  <c r="D286" i="47"/>
  <c r="G52" i="50"/>
  <c r="G286" i="50"/>
  <c r="G286" i="49"/>
  <c r="G52" i="49"/>
  <c r="M286" i="48"/>
  <c r="M194" i="48"/>
  <c r="O195" i="50"/>
  <c r="D286" i="46"/>
  <c r="D75" i="48"/>
  <c r="D52" i="48" s="1"/>
  <c r="C290" i="50"/>
  <c r="I259" i="50"/>
  <c r="L204" i="50"/>
  <c r="L195" i="50" s="1"/>
  <c r="C272" i="50"/>
  <c r="H286" i="50"/>
  <c r="I130" i="50"/>
  <c r="F76" i="50"/>
  <c r="I130" i="49"/>
  <c r="I204" i="48"/>
  <c r="I195" i="48" s="1"/>
  <c r="C175" i="48"/>
  <c r="O130" i="48"/>
  <c r="O75" i="48" s="1"/>
  <c r="F187" i="48"/>
  <c r="C187" i="48" s="1"/>
  <c r="I174" i="47"/>
  <c r="I173" i="47" s="1"/>
  <c r="C116" i="47"/>
  <c r="L83" i="47"/>
  <c r="C122" i="47"/>
  <c r="O83" i="47"/>
  <c r="F231" i="46"/>
  <c r="D194" i="46"/>
  <c r="I231" i="46"/>
  <c r="L204" i="46"/>
  <c r="L195" i="46" s="1"/>
  <c r="C198" i="45"/>
  <c r="E194" i="46"/>
  <c r="O195" i="45"/>
  <c r="K286" i="45"/>
  <c r="C116" i="45"/>
  <c r="C45" i="46"/>
  <c r="J286" i="45"/>
  <c r="I75" i="45"/>
  <c r="H194" i="50"/>
  <c r="E75" i="48"/>
  <c r="E286" i="48" s="1"/>
  <c r="G75" i="47"/>
  <c r="G286" i="47" s="1"/>
  <c r="O259" i="45"/>
  <c r="O230" i="45" s="1"/>
  <c r="O194" i="45" s="1"/>
  <c r="H51" i="50"/>
  <c r="H287" i="50" s="1"/>
  <c r="O231" i="48"/>
  <c r="O230" i="48" s="1"/>
  <c r="O194" i="48" s="1"/>
  <c r="C259" i="48"/>
  <c r="C235" i="47"/>
  <c r="G51" i="49"/>
  <c r="F20" i="47"/>
  <c r="J194" i="49"/>
  <c r="C77" i="50"/>
  <c r="O231" i="49"/>
  <c r="H51" i="49"/>
  <c r="H50" i="49" s="1"/>
  <c r="C173" i="49"/>
  <c r="C136" i="49"/>
  <c r="I83" i="48"/>
  <c r="O230" i="47"/>
  <c r="M286" i="47"/>
  <c r="K51" i="49"/>
  <c r="G194" i="47"/>
  <c r="L289" i="50"/>
  <c r="L288" i="50" s="1"/>
  <c r="L288" i="46"/>
  <c r="C179" i="46"/>
  <c r="N286" i="46"/>
  <c r="C238" i="46"/>
  <c r="C276" i="46"/>
  <c r="I53" i="46"/>
  <c r="I83" i="46"/>
  <c r="O83" i="45"/>
  <c r="C67" i="45"/>
  <c r="L26" i="50"/>
  <c r="C26" i="50" s="1"/>
  <c r="C27" i="50"/>
  <c r="O53" i="49"/>
  <c r="E75" i="47"/>
  <c r="E52" i="47" s="1"/>
  <c r="M194" i="46"/>
  <c r="G194" i="46"/>
  <c r="L53" i="46"/>
  <c r="L53" i="45"/>
  <c r="I231" i="50"/>
  <c r="D194" i="49"/>
  <c r="G52" i="47"/>
  <c r="G51" i="47" s="1"/>
  <c r="J286" i="48"/>
  <c r="O187" i="47"/>
  <c r="C187" i="47" s="1"/>
  <c r="C191" i="47"/>
  <c r="L53" i="50"/>
  <c r="I83" i="50"/>
  <c r="I75" i="50" s="1"/>
  <c r="K52" i="50"/>
  <c r="K51" i="50" s="1"/>
  <c r="I83" i="49"/>
  <c r="I75" i="49" s="1"/>
  <c r="I52" i="49" s="1"/>
  <c r="O130" i="49"/>
  <c r="C198" i="49"/>
  <c r="C122" i="49"/>
  <c r="C95" i="48"/>
  <c r="H52" i="48"/>
  <c r="H51" i="48" s="1"/>
  <c r="H287" i="48" s="1"/>
  <c r="I230" i="47"/>
  <c r="I194" i="47" s="1"/>
  <c r="C260" i="48"/>
  <c r="C216" i="48"/>
  <c r="O54" i="48"/>
  <c r="O53" i="48" s="1"/>
  <c r="O195" i="47"/>
  <c r="E52" i="48"/>
  <c r="E51" i="48" s="1"/>
  <c r="E50" i="48" s="1"/>
  <c r="J286" i="47"/>
  <c r="H52" i="47"/>
  <c r="H51" i="47" s="1"/>
  <c r="H50" i="47" s="1"/>
  <c r="O75" i="47"/>
  <c r="O52" i="47" s="1"/>
  <c r="L53" i="47"/>
  <c r="O230" i="46"/>
  <c r="O174" i="46"/>
  <c r="O173" i="46" s="1"/>
  <c r="C264" i="45"/>
  <c r="H52" i="46"/>
  <c r="H51" i="46" s="1"/>
  <c r="H287" i="46" s="1"/>
  <c r="C144" i="45"/>
  <c r="E194" i="50"/>
  <c r="E51" i="50" s="1"/>
  <c r="J75" i="50"/>
  <c r="J52" i="50" s="1"/>
  <c r="I195" i="49"/>
  <c r="D230" i="48"/>
  <c r="K75" i="47"/>
  <c r="K52" i="47" s="1"/>
  <c r="K51" i="47" s="1"/>
  <c r="G75" i="46"/>
  <c r="G286" i="46" s="1"/>
  <c r="C54" i="50"/>
  <c r="N50" i="47"/>
  <c r="N287" i="47"/>
  <c r="H50" i="50"/>
  <c r="E286" i="49"/>
  <c r="E52" i="49"/>
  <c r="E51" i="49" s="1"/>
  <c r="M52" i="49"/>
  <c r="M51" i="49" s="1"/>
  <c r="M286" i="49"/>
  <c r="K286" i="48"/>
  <c r="K52" i="48"/>
  <c r="G287" i="49"/>
  <c r="G50" i="49"/>
  <c r="N50" i="46"/>
  <c r="M52" i="50"/>
  <c r="M51" i="50" s="1"/>
  <c r="M286" i="50"/>
  <c r="G51" i="50"/>
  <c r="O75" i="49"/>
  <c r="O52" i="49" s="1"/>
  <c r="O286" i="47"/>
  <c r="M52" i="46"/>
  <c r="M51" i="46" s="1"/>
  <c r="M286" i="46"/>
  <c r="M52" i="45"/>
  <c r="M51" i="45" s="1"/>
  <c r="M286" i="45"/>
  <c r="H52" i="45"/>
  <c r="H51" i="45" s="1"/>
  <c r="H286" i="45"/>
  <c r="K50" i="50"/>
  <c r="K287" i="50"/>
  <c r="H50" i="46"/>
  <c r="D52" i="45"/>
  <c r="D51" i="45" s="1"/>
  <c r="D286" i="45"/>
  <c r="J286" i="50"/>
  <c r="C216" i="50"/>
  <c r="N194" i="50"/>
  <c r="C252" i="50"/>
  <c r="C205" i="50"/>
  <c r="F204" i="50"/>
  <c r="C188" i="50"/>
  <c r="F187" i="50"/>
  <c r="C187" i="50" s="1"/>
  <c r="C270" i="50"/>
  <c r="F269" i="50"/>
  <c r="C55" i="50"/>
  <c r="I173" i="50"/>
  <c r="C69" i="50"/>
  <c r="F67" i="50"/>
  <c r="C67" i="50" s="1"/>
  <c r="C276" i="49"/>
  <c r="O259" i="49"/>
  <c r="O204" i="49"/>
  <c r="O195" i="49" s="1"/>
  <c r="C69" i="49"/>
  <c r="F67" i="49"/>
  <c r="C67" i="49" s="1"/>
  <c r="H286" i="49"/>
  <c r="C151" i="49"/>
  <c r="F289" i="49"/>
  <c r="C21" i="49"/>
  <c r="C55" i="48"/>
  <c r="E194" i="47"/>
  <c r="E51" i="47" s="1"/>
  <c r="C198" i="47"/>
  <c r="C246" i="48"/>
  <c r="N194" i="48"/>
  <c r="N51" i="48" s="1"/>
  <c r="L289" i="48"/>
  <c r="L288" i="48" s="1"/>
  <c r="C288" i="48" s="1"/>
  <c r="C251" i="47"/>
  <c r="L130" i="47"/>
  <c r="C238" i="48"/>
  <c r="F174" i="47"/>
  <c r="C175" i="47"/>
  <c r="C103" i="47"/>
  <c r="C238" i="49"/>
  <c r="C166" i="48"/>
  <c r="F165" i="48"/>
  <c r="C165" i="48" s="1"/>
  <c r="N286" i="47"/>
  <c r="C246" i="47"/>
  <c r="C151" i="47"/>
  <c r="F130" i="47"/>
  <c r="C130" i="47" s="1"/>
  <c r="N286" i="49"/>
  <c r="J194" i="47"/>
  <c r="J51" i="47" s="1"/>
  <c r="C45" i="47"/>
  <c r="F269" i="46"/>
  <c r="L289" i="47"/>
  <c r="L288" i="47" s="1"/>
  <c r="C144" i="46"/>
  <c r="F173" i="46"/>
  <c r="C31" i="46"/>
  <c r="L26" i="46"/>
  <c r="G194" i="45"/>
  <c r="C141" i="46"/>
  <c r="F67" i="46"/>
  <c r="C67" i="46" s="1"/>
  <c r="F259" i="45"/>
  <c r="C259" i="45" s="1"/>
  <c r="C260" i="45"/>
  <c r="C166" i="45"/>
  <c r="F165" i="45"/>
  <c r="C165" i="45" s="1"/>
  <c r="I165" i="46"/>
  <c r="C165" i="46" s="1"/>
  <c r="C166" i="46"/>
  <c r="L83" i="46"/>
  <c r="L75" i="46" s="1"/>
  <c r="C270" i="45"/>
  <c r="F269" i="45"/>
  <c r="O83" i="46"/>
  <c r="C283" i="45"/>
  <c r="F251" i="45"/>
  <c r="C251" i="45" s="1"/>
  <c r="C252" i="45"/>
  <c r="E286" i="45"/>
  <c r="L83" i="45"/>
  <c r="L75" i="45" s="1"/>
  <c r="C27" i="45"/>
  <c r="L26" i="45"/>
  <c r="G51" i="45"/>
  <c r="F54" i="45"/>
  <c r="C251" i="50"/>
  <c r="O259" i="50"/>
  <c r="O230" i="50" s="1"/>
  <c r="O286" i="50" s="1"/>
  <c r="I195" i="50"/>
  <c r="C112" i="50"/>
  <c r="I289" i="50"/>
  <c r="C272" i="49"/>
  <c r="F270" i="49"/>
  <c r="C260" i="49"/>
  <c r="F259" i="49"/>
  <c r="F130" i="50"/>
  <c r="D286" i="49"/>
  <c r="C77" i="49"/>
  <c r="C187" i="49"/>
  <c r="C216" i="49"/>
  <c r="C144" i="49"/>
  <c r="C179" i="48"/>
  <c r="F174" i="48"/>
  <c r="C141" i="49"/>
  <c r="C272" i="48"/>
  <c r="F270" i="48"/>
  <c r="C151" i="48"/>
  <c r="K286" i="47"/>
  <c r="C216" i="47"/>
  <c r="L195" i="47"/>
  <c r="L194" i="47" s="1"/>
  <c r="J194" i="48"/>
  <c r="F259" i="47"/>
  <c r="C259" i="47" s="1"/>
  <c r="C260" i="47"/>
  <c r="C95" i="49"/>
  <c r="M52" i="48"/>
  <c r="M51" i="48" s="1"/>
  <c r="C196" i="47"/>
  <c r="C131" i="47"/>
  <c r="C103" i="49"/>
  <c r="J75" i="49"/>
  <c r="J286" i="49" s="1"/>
  <c r="C45" i="49"/>
  <c r="C192" i="48"/>
  <c r="L83" i="48"/>
  <c r="L75" i="48" s="1"/>
  <c r="L52" i="48" s="1"/>
  <c r="C179" i="47"/>
  <c r="F288" i="50"/>
  <c r="I76" i="48"/>
  <c r="I75" i="48" s="1"/>
  <c r="C77" i="48"/>
  <c r="L174" i="46"/>
  <c r="L173" i="46" s="1"/>
  <c r="C283" i="46"/>
  <c r="K286" i="46"/>
  <c r="I259" i="46"/>
  <c r="I230" i="46" s="1"/>
  <c r="C80" i="47"/>
  <c r="F76" i="47"/>
  <c r="C69" i="47"/>
  <c r="F67" i="47"/>
  <c r="C67" i="47" s="1"/>
  <c r="I270" i="46"/>
  <c r="C175" i="46"/>
  <c r="C76" i="46"/>
  <c r="C131" i="46"/>
  <c r="F130" i="46"/>
  <c r="L195" i="45"/>
  <c r="L194" i="45" s="1"/>
  <c r="C276" i="45"/>
  <c r="I194" i="45"/>
  <c r="C188" i="45"/>
  <c r="F174" i="45"/>
  <c r="C175" i="45"/>
  <c r="F289" i="45"/>
  <c r="F20" i="45"/>
  <c r="C21" i="45"/>
  <c r="I230" i="50"/>
  <c r="C174" i="50"/>
  <c r="F173" i="50"/>
  <c r="C264" i="50"/>
  <c r="N51" i="50"/>
  <c r="C131" i="50"/>
  <c r="I53" i="50"/>
  <c r="F231" i="49"/>
  <c r="C233" i="49"/>
  <c r="C205" i="49"/>
  <c r="F204" i="49"/>
  <c r="L53" i="49"/>
  <c r="H50" i="48"/>
  <c r="C166" i="47"/>
  <c r="F165" i="47"/>
  <c r="C165" i="47" s="1"/>
  <c r="C160" i="49"/>
  <c r="F204" i="48"/>
  <c r="C204" i="48" s="1"/>
  <c r="C205" i="48"/>
  <c r="C89" i="48"/>
  <c r="C58" i="48"/>
  <c r="F54" i="48"/>
  <c r="C205" i="47"/>
  <c r="F204" i="47"/>
  <c r="F251" i="48"/>
  <c r="C251" i="48" s="1"/>
  <c r="C252" i="48"/>
  <c r="C89" i="47"/>
  <c r="F83" i="47"/>
  <c r="C83" i="47" s="1"/>
  <c r="C77" i="47"/>
  <c r="I76" i="47"/>
  <c r="I75" i="47" s="1"/>
  <c r="J52" i="49"/>
  <c r="J51" i="49" s="1"/>
  <c r="C144" i="48"/>
  <c r="I53" i="48"/>
  <c r="L75" i="47"/>
  <c r="L286" i="47" s="1"/>
  <c r="C246" i="49"/>
  <c r="C58" i="49"/>
  <c r="C264" i="48"/>
  <c r="I231" i="48"/>
  <c r="I230" i="48" s="1"/>
  <c r="I194" i="48" s="1"/>
  <c r="C235" i="48"/>
  <c r="F231" i="47"/>
  <c r="L83" i="49"/>
  <c r="C31" i="49"/>
  <c r="L26" i="49"/>
  <c r="C290" i="48"/>
  <c r="C116" i="48"/>
  <c r="H286" i="47"/>
  <c r="I54" i="47"/>
  <c r="I53" i="47" s="1"/>
  <c r="C251" i="46"/>
  <c r="C198" i="46"/>
  <c r="I196" i="46"/>
  <c r="F204" i="46"/>
  <c r="C205" i="46"/>
  <c r="C259" i="46"/>
  <c r="F230" i="45"/>
  <c r="C231" i="45"/>
  <c r="F288" i="46"/>
  <c r="C205" i="45"/>
  <c r="F204" i="45"/>
  <c r="C116" i="46"/>
  <c r="N286" i="45"/>
  <c r="F83" i="45"/>
  <c r="C131" i="45"/>
  <c r="F130" i="45"/>
  <c r="F75" i="45" s="1"/>
  <c r="C45" i="45"/>
  <c r="C76" i="45"/>
  <c r="I52" i="45"/>
  <c r="O20" i="45"/>
  <c r="E51" i="45"/>
  <c r="N286" i="50"/>
  <c r="F231" i="50"/>
  <c r="C233" i="50"/>
  <c r="C196" i="50"/>
  <c r="C166" i="50"/>
  <c r="F165" i="50"/>
  <c r="C165" i="50" s="1"/>
  <c r="C76" i="50"/>
  <c r="C103" i="50"/>
  <c r="J51" i="50"/>
  <c r="C283" i="49"/>
  <c r="C252" i="49"/>
  <c r="F251" i="49"/>
  <c r="C251" i="49" s="1"/>
  <c r="F83" i="50"/>
  <c r="C83" i="50" s="1"/>
  <c r="C58" i="50"/>
  <c r="H287" i="49"/>
  <c r="D51" i="49"/>
  <c r="F165" i="49"/>
  <c r="C165" i="49" s="1"/>
  <c r="C166" i="49"/>
  <c r="F230" i="48"/>
  <c r="K194" i="48"/>
  <c r="F130" i="49"/>
  <c r="C130" i="49" s="1"/>
  <c r="C131" i="49"/>
  <c r="C54" i="49"/>
  <c r="F83" i="48"/>
  <c r="C84" i="48"/>
  <c r="C270" i="47"/>
  <c r="F269" i="47"/>
  <c r="O194" i="47"/>
  <c r="O51" i="47" s="1"/>
  <c r="F195" i="48"/>
  <c r="C196" i="48"/>
  <c r="C67" i="48"/>
  <c r="C252" i="47"/>
  <c r="M194" i="47"/>
  <c r="M51" i="47" s="1"/>
  <c r="C69" i="48"/>
  <c r="I259" i="49"/>
  <c r="C84" i="49"/>
  <c r="F83" i="49"/>
  <c r="L26" i="48"/>
  <c r="C196" i="49"/>
  <c r="C191" i="48"/>
  <c r="C131" i="48"/>
  <c r="F130" i="48"/>
  <c r="C130" i="48" s="1"/>
  <c r="C264" i="47"/>
  <c r="C231" i="46"/>
  <c r="F230" i="46"/>
  <c r="C33" i="47"/>
  <c r="L26" i="47"/>
  <c r="C252" i="46"/>
  <c r="C58" i="47"/>
  <c r="C55" i="47"/>
  <c r="C216" i="46"/>
  <c r="L194" i="46"/>
  <c r="I20" i="46"/>
  <c r="I289" i="46"/>
  <c r="I288" i="46" s="1"/>
  <c r="C21" i="46"/>
  <c r="O130" i="46"/>
  <c r="C84" i="46"/>
  <c r="F83" i="46"/>
  <c r="C58" i="46"/>
  <c r="C196" i="45"/>
  <c r="F54" i="46"/>
  <c r="O130" i="45"/>
  <c r="O75" i="45" s="1"/>
  <c r="I289" i="45"/>
  <c r="I288" i="45" s="1"/>
  <c r="K52" i="45"/>
  <c r="K51" i="45" s="1"/>
  <c r="K287" i="46" l="1"/>
  <c r="K50" i="46"/>
  <c r="O194" i="50"/>
  <c r="O51" i="50" s="1"/>
  <c r="O194" i="46"/>
  <c r="L286" i="50"/>
  <c r="L52" i="46"/>
  <c r="I286" i="45"/>
  <c r="E51" i="46"/>
  <c r="J51" i="46"/>
  <c r="J50" i="46" s="1"/>
  <c r="L52" i="50"/>
  <c r="E287" i="48"/>
  <c r="J50" i="45"/>
  <c r="I52" i="50"/>
  <c r="D52" i="50"/>
  <c r="D51" i="50" s="1"/>
  <c r="C130" i="50"/>
  <c r="L194" i="50"/>
  <c r="N287" i="49"/>
  <c r="N50" i="49"/>
  <c r="I230" i="49"/>
  <c r="O230" i="49"/>
  <c r="O286" i="49" s="1"/>
  <c r="L75" i="49"/>
  <c r="L286" i="48"/>
  <c r="G50" i="48"/>
  <c r="G286" i="48"/>
  <c r="C83" i="48"/>
  <c r="C76" i="48"/>
  <c r="J51" i="48"/>
  <c r="J287" i="48" s="1"/>
  <c r="H287" i="47"/>
  <c r="C288" i="47"/>
  <c r="E286" i="47"/>
  <c r="L286" i="46"/>
  <c r="D51" i="46"/>
  <c r="D287" i="46" s="1"/>
  <c r="C230" i="46"/>
  <c r="J287" i="46"/>
  <c r="N287" i="45"/>
  <c r="N50" i="45"/>
  <c r="L52" i="45"/>
  <c r="L51" i="45" s="1"/>
  <c r="K50" i="47"/>
  <c r="K287" i="47"/>
  <c r="E287" i="50"/>
  <c r="E50" i="50"/>
  <c r="O52" i="48"/>
  <c r="O51" i="48" s="1"/>
  <c r="O286" i="48"/>
  <c r="L286" i="49"/>
  <c r="I52" i="48"/>
  <c r="I51" i="48" s="1"/>
  <c r="I286" i="50"/>
  <c r="O75" i="46"/>
  <c r="O52" i="46" s="1"/>
  <c r="O51" i="46" s="1"/>
  <c r="D286" i="48"/>
  <c r="D194" i="48"/>
  <c r="D51" i="48" s="1"/>
  <c r="K50" i="49"/>
  <c r="K287" i="49"/>
  <c r="C288" i="46"/>
  <c r="I75" i="46"/>
  <c r="I52" i="46" s="1"/>
  <c r="G52" i="46"/>
  <c r="G51" i="46" s="1"/>
  <c r="D50" i="47"/>
  <c r="D287" i="47"/>
  <c r="C230" i="45"/>
  <c r="I286" i="47"/>
  <c r="C174" i="46"/>
  <c r="F53" i="47"/>
  <c r="C53" i="47" s="1"/>
  <c r="L20" i="50"/>
  <c r="M50" i="47"/>
  <c r="M287" i="47"/>
  <c r="O52" i="45"/>
  <c r="O51" i="45" s="1"/>
  <c r="O286" i="45"/>
  <c r="I194" i="49"/>
  <c r="I51" i="49" s="1"/>
  <c r="I286" i="49"/>
  <c r="O50" i="47"/>
  <c r="O287" i="47"/>
  <c r="O50" i="50"/>
  <c r="O287" i="50"/>
  <c r="O286" i="46"/>
  <c r="J50" i="47"/>
  <c r="J287" i="47"/>
  <c r="K50" i="45"/>
  <c r="K287" i="45"/>
  <c r="F53" i="46"/>
  <c r="C54" i="46"/>
  <c r="C83" i="46"/>
  <c r="C26" i="47"/>
  <c r="C83" i="49"/>
  <c r="F75" i="49"/>
  <c r="C195" i="48"/>
  <c r="F53" i="49"/>
  <c r="C83" i="45"/>
  <c r="C204" i="46"/>
  <c r="F195" i="46"/>
  <c r="F230" i="47"/>
  <c r="C230" i="47" s="1"/>
  <c r="C231" i="47"/>
  <c r="F75" i="48"/>
  <c r="C75" i="48" s="1"/>
  <c r="L52" i="49"/>
  <c r="L51" i="49" s="1"/>
  <c r="L50" i="49" s="1"/>
  <c r="C174" i="45"/>
  <c r="F173" i="45"/>
  <c r="C173" i="45" s="1"/>
  <c r="F75" i="46"/>
  <c r="C270" i="48"/>
  <c r="F269" i="48"/>
  <c r="F194" i="48" s="1"/>
  <c r="C194" i="48" s="1"/>
  <c r="C259" i="49"/>
  <c r="C289" i="50"/>
  <c r="I288" i="50"/>
  <c r="C288" i="50" s="1"/>
  <c r="C26" i="45"/>
  <c r="L20" i="45"/>
  <c r="C20" i="45" s="1"/>
  <c r="C173" i="46"/>
  <c r="F288" i="49"/>
  <c r="C288" i="49" s="1"/>
  <c r="C289" i="49"/>
  <c r="C269" i="50"/>
  <c r="C204" i="50"/>
  <c r="F195" i="50"/>
  <c r="H287" i="45"/>
  <c r="H50" i="45"/>
  <c r="M50" i="46"/>
  <c r="M287" i="46"/>
  <c r="G287" i="50"/>
  <c r="G50" i="50"/>
  <c r="G287" i="47"/>
  <c r="G50" i="47"/>
  <c r="E50" i="46"/>
  <c r="E287" i="46"/>
  <c r="C231" i="48"/>
  <c r="D50" i="49"/>
  <c r="D24" i="49"/>
  <c r="D287" i="49" s="1"/>
  <c r="F75" i="50"/>
  <c r="C75" i="50" s="1"/>
  <c r="F230" i="50"/>
  <c r="C230" i="50" s="1"/>
  <c r="C231" i="50"/>
  <c r="I51" i="45"/>
  <c r="C289" i="46"/>
  <c r="I195" i="46"/>
  <c r="C196" i="46"/>
  <c r="I52" i="47"/>
  <c r="I51" i="47" s="1"/>
  <c r="L287" i="49"/>
  <c r="C26" i="49"/>
  <c r="L20" i="49"/>
  <c r="C54" i="48"/>
  <c r="F53" i="48"/>
  <c r="F230" i="49"/>
  <c r="C231" i="49"/>
  <c r="C173" i="50"/>
  <c r="C289" i="47"/>
  <c r="M50" i="48"/>
  <c r="M287" i="48"/>
  <c r="C269" i="45"/>
  <c r="C26" i="46"/>
  <c r="L20" i="46"/>
  <c r="C20" i="46" s="1"/>
  <c r="L52" i="47"/>
  <c r="L51" i="47" s="1"/>
  <c r="L50" i="47" s="1"/>
  <c r="C289" i="48"/>
  <c r="I286" i="48"/>
  <c r="C259" i="50"/>
  <c r="M50" i="49"/>
  <c r="M287" i="49"/>
  <c r="F53" i="50"/>
  <c r="C230" i="48"/>
  <c r="C130" i="45"/>
  <c r="J50" i="49"/>
  <c r="J287" i="49"/>
  <c r="C204" i="49"/>
  <c r="F195" i="49"/>
  <c r="C289" i="45"/>
  <c r="F288" i="45"/>
  <c r="C288" i="45" s="1"/>
  <c r="C130" i="46"/>
  <c r="C76" i="47"/>
  <c r="F75" i="47"/>
  <c r="C75" i="47" s="1"/>
  <c r="F269" i="49"/>
  <c r="C270" i="49"/>
  <c r="I194" i="50"/>
  <c r="I51" i="50" s="1"/>
  <c r="C54" i="45"/>
  <c r="F53" i="45"/>
  <c r="L20" i="47"/>
  <c r="C20" i="47" s="1"/>
  <c r="C54" i="47"/>
  <c r="C174" i="47"/>
  <c r="F173" i="47"/>
  <c r="C173" i="47" s="1"/>
  <c r="L286" i="45"/>
  <c r="M50" i="45"/>
  <c r="M287" i="45"/>
  <c r="N50" i="48"/>
  <c r="N287" i="48"/>
  <c r="K51" i="48"/>
  <c r="E287" i="49"/>
  <c r="E50" i="49"/>
  <c r="C26" i="48"/>
  <c r="L20" i="48"/>
  <c r="C269" i="47"/>
  <c r="J50" i="50"/>
  <c r="J287" i="50"/>
  <c r="E287" i="45"/>
  <c r="E50" i="45"/>
  <c r="C75" i="45"/>
  <c r="C204" i="45"/>
  <c r="F195" i="45"/>
  <c r="C204" i="47"/>
  <c r="F195" i="47"/>
  <c r="N50" i="50"/>
  <c r="N287" i="50"/>
  <c r="I269" i="46"/>
  <c r="I286" i="46" s="1"/>
  <c r="C270" i="46"/>
  <c r="C174" i="48"/>
  <c r="F173" i="48"/>
  <c r="C173" i="48" s="1"/>
  <c r="G287" i="45"/>
  <c r="G50" i="45"/>
  <c r="L51" i="46"/>
  <c r="L50" i="46" s="1"/>
  <c r="E287" i="47"/>
  <c r="E50" i="47"/>
  <c r="D287" i="45"/>
  <c r="D50" i="45"/>
  <c r="L51" i="48"/>
  <c r="L50" i="48" s="1"/>
  <c r="M50" i="50"/>
  <c r="M287" i="50"/>
  <c r="D287" i="50"/>
  <c r="D24" i="50"/>
  <c r="D50" i="50"/>
  <c r="L51" i="50" l="1"/>
  <c r="J50" i="48"/>
  <c r="C75" i="46"/>
  <c r="D50" i="46"/>
  <c r="L50" i="45"/>
  <c r="L287" i="45"/>
  <c r="L50" i="50"/>
  <c r="L287" i="50"/>
  <c r="C75" i="49"/>
  <c r="C230" i="49"/>
  <c r="O194" i="49"/>
  <c r="O51" i="49" s="1"/>
  <c r="F286" i="47"/>
  <c r="C286" i="47" s="1"/>
  <c r="F286" i="45"/>
  <c r="C286" i="45" s="1"/>
  <c r="D24" i="48"/>
  <c r="D50" i="48"/>
  <c r="F286" i="46"/>
  <c r="C286" i="46" s="1"/>
  <c r="G287" i="46"/>
  <c r="G50" i="46"/>
  <c r="I287" i="50"/>
  <c r="I50" i="50"/>
  <c r="I287" i="49"/>
  <c r="I50" i="49"/>
  <c r="F52" i="47"/>
  <c r="L287" i="48"/>
  <c r="F194" i="49"/>
  <c r="C194" i="49" s="1"/>
  <c r="C195" i="49"/>
  <c r="I194" i="46"/>
  <c r="I51" i="46" s="1"/>
  <c r="C269" i="48"/>
  <c r="F286" i="48"/>
  <c r="C286" i="48" s="1"/>
  <c r="L287" i="47"/>
  <c r="F24" i="50"/>
  <c r="D20" i="50"/>
  <c r="O50" i="49"/>
  <c r="O287" i="49"/>
  <c r="F194" i="45"/>
  <c r="C194" i="45" s="1"/>
  <c r="C195" i="45"/>
  <c r="C53" i="45"/>
  <c r="F52" i="45"/>
  <c r="C269" i="49"/>
  <c r="F286" i="49"/>
  <c r="C286" i="49" s="1"/>
  <c r="F52" i="48"/>
  <c r="C53" i="48"/>
  <c r="F194" i="50"/>
  <c r="C194" i="50" s="1"/>
  <c r="C195" i="50"/>
  <c r="O50" i="46"/>
  <c r="O287" i="46"/>
  <c r="C53" i="50"/>
  <c r="F52" i="50"/>
  <c r="I287" i="47"/>
  <c r="I50" i="47"/>
  <c r="I287" i="45"/>
  <c r="I50" i="45"/>
  <c r="F24" i="49"/>
  <c r="D20" i="49"/>
  <c r="O50" i="48"/>
  <c r="O287" i="48"/>
  <c r="C195" i="46"/>
  <c r="F194" i="46"/>
  <c r="F52" i="49"/>
  <c r="C53" i="49"/>
  <c r="F194" i="47"/>
  <c r="C194" i="47" s="1"/>
  <c r="C195" i="47"/>
  <c r="K50" i="48"/>
  <c r="K287" i="48"/>
  <c r="L287" i="46"/>
  <c r="F286" i="50"/>
  <c r="C286" i="50" s="1"/>
  <c r="C269" i="46"/>
  <c r="I50" i="48"/>
  <c r="I287" i="48"/>
  <c r="F52" i="46"/>
  <c r="C53" i="46"/>
  <c r="O50" i="45"/>
  <c r="O287" i="45"/>
  <c r="D287" i="48" l="1"/>
  <c r="F24" i="48"/>
  <c r="D20" i="48"/>
  <c r="C24" i="50"/>
  <c r="F20" i="50"/>
  <c r="C20" i="50" s="1"/>
  <c r="C52" i="50"/>
  <c r="F51" i="50"/>
  <c r="C24" i="49"/>
  <c r="F20" i="49"/>
  <c r="C20" i="49" s="1"/>
  <c r="F51" i="49"/>
  <c r="C52" i="49"/>
  <c r="C52" i="46"/>
  <c r="F51" i="46"/>
  <c r="C194" i="46"/>
  <c r="F51" i="45"/>
  <c r="C52" i="45"/>
  <c r="F51" i="48"/>
  <c r="C52" i="48"/>
  <c r="I50" i="46"/>
  <c r="I287" i="46"/>
  <c r="C52" i="47"/>
  <c r="F51" i="47"/>
  <c r="F20" i="48" l="1"/>
  <c r="C20" i="48" s="1"/>
  <c r="C24" i="48"/>
  <c r="F287" i="48"/>
  <c r="C287" i="48" s="1"/>
  <c r="C51" i="48"/>
  <c r="F50" i="48"/>
  <c r="C50" i="48" s="1"/>
  <c r="F287" i="46"/>
  <c r="C287" i="46" s="1"/>
  <c r="C51" i="46"/>
  <c r="F50" i="46"/>
  <c r="C50" i="46" s="1"/>
  <c r="F287" i="45"/>
  <c r="C287" i="45" s="1"/>
  <c r="C51" i="45"/>
  <c r="F50" i="45"/>
  <c r="C50" i="45" s="1"/>
  <c r="F287" i="50"/>
  <c r="C287" i="50" s="1"/>
  <c r="F50" i="50"/>
  <c r="C50" i="50" s="1"/>
  <c r="C51" i="50"/>
  <c r="F287" i="47"/>
  <c r="C287" i="47" s="1"/>
  <c r="C51" i="47"/>
  <c r="F50" i="47"/>
  <c r="C50" i="47" s="1"/>
  <c r="F287" i="49"/>
  <c r="C287" i="49" s="1"/>
  <c r="C51" i="49"/>
  <c r="F50" i="49"/>
  <c r="C50" i="49" s="1"/>
  <c r="O298" i="44" l="1"/>
  <c r="L298" i="44"/>
  <c r="I298" i="44"/>
  <c r="F298" i="44"/>
  <c r="O297" i="44"/>
  <c r="L297" i="44"/>
  <c r="I297" i="44"/>
  <c r="F297" i="44"/>
  <c r="O296" i="44"/>
  <c r="L296" i="44"/>
  <c r="I296" i="44"/>
  <c r="F296" i="44"/>
  <c r="O295" i="44"/>
  <c r="L295" i="44"/>
  <c r="I295" i="44"/>
  <c r="F295" i="44"/>
  <c r="O294" i="44"/>
  <c r="L294" i="44"/>
  <c r="I294" i="44"/>
  <c r="F294" i="44"/>
  <c r="O293" i="44"/>
  <c r="L293" i="44"/>
  <c r="I293" i="44"/>
  <c r="F293" i="44"/>
  <c r="O292" i="44"/>
  <c r="L292" i="44"/>
  <c r="I292" i="44"/>
  <c r="F292" i="44"/>
  <c r="O291" i="44"/>
  <c r="L291" i="44"/>
  <c r="L290" i="44" s="1"/>
  <c r="I291" i="44"/>
  <c r="F291" i="44"/>
  <c r="F290" i="44" s="1"/>
  <c r="N290" i="44"/>
  <c r="M290" i="44"/>
  <c r="K290" i="44"/>
  <c r="J290" i="44"/>
  <c r="H290" i="44"/>
  <c r="G290" i="44"/>
  <c r="E290" i="44"/>
  <c r="D290" i="44"/>
  <c r="O285" i="44"/>
  <c r="L285" i="44"/>
  <c r="I285" i="44"/>
  <c r="F285" i="44"/>
  <c r="O284" i="44"/>
  <c r="O283" i="44" s="1"/>
  <c r="L284" i="44"/>
  <c r="L283" i="44" s="1"/>
  <c r="I284" i="44"/>
  <c r="F284" i="44"/>
  <c r="F283" i="44" s="1"/>
  <c r="N283" i="44"/>
  <c r="M283" i="44"/>
  <c r="K283" i="44"/>
  <c r="J283" i="44"/>
  <c r="H283" i="44"/>
  <c r="G283" i="44"/>
  <c r="E283" i="44"/>
  <c r="D283" i="44"/>
  <c r="O282" i="44"/>
  <c r="O281" i="44" s="1"/>
  <c r="L282" i="44"/>
  <c r="L281" i="44" s="1"/>
  <c r="I282" i="44"/>
  <c r="I281" i="44" s="1"/>
  <c r="F282" i="44"/>
  <c r="N281" i="44"/>
  <c r="M281" i="44"/>
  <c r="K281" i="44"/>
  <c r="J281" i="44"/>
  <c r="H281" i="44"/>
  <c r="G281" i="44"/>
  <c r="E281" i="44"/>
  <c r="D281" i="44"/>
  <c r="O280" i="44"/>
  <c r="L280" i="44"/>
  <c r="I280" i="44"/>
  <c r="F280" i="44"/>
  <c r="O279" i="44"/>
  <c r="L279" i="44"/>
  <c r="I279" i="44"/>
  <c r="F279" i="44"/>
  <c r="O278" i="44"/>
  <c r="L278" i="44"/>
  <c r="I278" i="44"/>
  <c r="F278" i="44"/>
  <c r="O277" i="44"/>
  <c r="L277" i="44"/>
  <c r="I277" i="44"/>
  <c r="I276" i="44" s="1"/>
  <c r="F277" i="44"/>
  <c r="N276" i="44"/>
  <c r="M276" i="44"/>
  <c r="K276" i="44"/>
  <c r="J276" i="44"/>
  <c r="H276" i="44"/>
  <c r="G276" i="44"/>
  <c r="E276" i="44"/>
  <c r="D276" i="44"/>
  <c r="O275" i="44"/>
  <c r="L275" i="44"/>
  <c r="I275" i="44"/>
  <c r="F275" i="44"/>
  <c r="O274" i="44"/>
  <c r="L274" i="44"/>
  <c r="I274" i="44"/>
  <c r="F274" i="44"/>
  <c r="O273" i="44"/>
  <c r="L273" i="44"/>
  <c r="L272" i="44" s="1"/>
  <c r="I273" i="44"/>
  <c r="F273" i="44"/>
  <c r="N272" i="44"/>
  <c r="M272" i="44"/>
  <c r="K272" i="44"/>
  <c r="K270" i="44" s="1"/>
  <c r="K269" i="44" s="1"/>
  <c r="J272" i="44"/>
  <c r="H272" i="44"/>
  <c r="H270" i="44" s="1"/>
  <c r="H269" i="44" s="1"/>
  <c r="G272" i="44"/>
  <c r="E272" i="44"/>
  <c r="D272" i="44"/>
  <c r="D270" i="44" s="1"/>
  <c r="O271" i="44"/>
  <c r="L271" i="44"/>
  <c r="I271" i="44"/>
  <c r="F271" i="44"/>
  <c r="N270" i="44"/>
  <c r="N269" i="44" s="1"/>
  <c r="G270" i="44"/>
  <c r="O268" i="44"/>
  <c r="L268" i="44"/>
  <c r="I268" i="44"/>
  <c r="F268" i="44"/>
  <c r="O267" i="44"/>
  <c r="L267" i="44"/>
  <c r="I267" i="44"/>
  <c r="F267" i="44"/>
  <c r="O266" i="44"/>
  <c r="L266" i="44"/>
  <c r="I266" i="44"/>
  <c r="F266" i="44"/>
  <c r="O265" i="44"/>
  <c r="L265" i="44"/>
  <c r="I265" i="44"/>
  <c r="I264" i="44" s="1"/>
  <c r="F265" i="44"/>
  <c r="N264" i="44"/>
  <c r="M264" i="44"/>
  <c r="K264" i="44"/>
  <c r="J264" i="44"/>
  <c r="H264" i="44"/>
  <c r="G264" i="44"/>
  <c r="E264" i="44"/>
  <c r="D264" i="44"/>
  <c r="O263" i="44"/>
  <c r="L263" i="44"/>
  <c r="I263" i="44"/>
  <c r="F263" i="44"/>
  <c r="O262" i="44"/>
  <c r="L262" i="44"/>
  <c r="I262" i="44"/>
  <c r="F262" i="44"/>
  <c r="O261" i="44"/>
  <c r="L261" i="44"/>
  <c r="I261" i="44"/>
  <c r="I260" i="44" s="1"/>
  <c r="F261" i="44"/>
  <c r="N260" i="44"/>
  <c r="N259" i="44" s="1"/>
  <c r="M260" i="44"/>
  <c r="M259" i="44" s="1"/>
  <c r="K260" i="44"/>
  <c r="J260" i="44"/>
  <c r="J259" i="44" s="1"/>
  <c r="H260" i="44"/>
  <c r="G260" i="44"/>
  <c r="E260" i="44"/>
  <c r="D260" i="44"/>
  <c r="O258" i="44"/>
  <c r="L258" i="44"/>
  <c r="I258" i="44"/>
  <c r="F258" i="44"/>
  <c r="O257" i="44"/>
  <c r="L257" i="44"/>
  <c r="I257" i="44"/>
  <c r="F257" i="44"/>
  <c r="O256" i="44"/>
  <c r="L256" i="44"/>
  <c r="I256" i="44"/>
  <c r="F256" i="44"/>
  <c r="O255" i="44"/>
  <c r="L255" i="44"/>
  <c r="I255" i="44"/>
  <c r="F255" i="44"/>
  <c r="O254" i="44"/>
  <c r="L254" i="44"/>
  <c r="I254" i="44"/>
  <c r="F254" i="44"/>
  <c r="O253" i="44"/>
  <c r="L253" i="44"/>
  <c r="I253" i="44"/>
  <c r="F253" i="44"/>
  <c r="N252" i="44"/>
  <c r="M252" i="44"/>
  <c r="M251" i="44" s="1"/>
  <c r="K252" i="44"/>
  <c r="K251" i="44" s="1"/>
  <c r="J252" i="44"/>
  <c r="J251" i="44" s="1"/>
  <c r="H252" i="44"/>
  <c r="H251" i="44" s="1"/>
  <c r="G252" i="44"/>
  <c r="G251" i="44" s="1"/>
  <c r="E252" i="44"/>
  <c r="E251" i="44" s="1"/>
  <c r="D252" i="44"/>
  <c r="D251" i="44" s="1"/>
  <c r="N251" i="44"/>
  <c r="O250" i="44"/>
  <c r="L250" i="44"/>
  <c r="I250" i="44"/>
  <c r="F250" i="44"/>
  <c r="O249" i="44"/>
  <c r="L249" i="44"/>
  <c r="I249" i="44"/>
  <c r="F249" i="44"/>
  <c r="O248" i="44"/>
  <c r="L248" i="44"/>
  <c r="I248" i="44"/>
  <c r="F248" i="44"/>
  <c r="O247" i="44"/>
  <c r="L247" i="44"/>
  <c r="I247" i="44"/>
  <c r="F247" i="44"/>
  <c r="N246" i="44"/>
  <c r="M246" i="44"/>
  <c r="K246" i="44"/>
  <c r="J246" i="44"/>
  <c r="H246" i="44"/>
  <c r="G246" i="44"/>
  <c r="E246" i="44"/>
  <c r="D246" i="44"/>
  <c r="O245" i="44"/>
  <c r="L245" i="44"/>
  <c r="I245" i="44"/>
  <c r="F245" i="44"/>
  <c r="O244" i="44"/>
  <c r="L244" i="44"/>
  <c r="I244" i="44"/>
  <c r="F244" i="44"/>
  <c r="O243" i="44"/>
  <c r="L243" i="44"/>
  <c r="I243" i="44"/>
  <c r="F243" i="44"/>
  <c r="O242" i="44"/>
  <c r="L242" i="44"/>
  <c r="I242" i="44"/>
  <c r="F242" i="44"/>
  <c r="O241" i="44"/>
  <c r="L241" i="44"/>
  <c r="I241" i="44"/>
  <c r="F241" i="44"/>
  <c r="O240" i="44"/>
  <c r="L240" i="44"/>
  <c r="I240" i="44"/>
  <c r="F240" i="44"/>
  <c r="O239" i="44"/>
  <c r="L239" i="44"/>
  <c r="I239" i="44"/>
  <c r="F239" i="44"/>
  <c r="N238" i="44"/>
  <c r="M238" i="44"/>
  <c r="K238" i="44"/>
  <c r="J238" i="44"/>
  <c r="H238" i="44"/>
  <c r="G238" i="44"/>
  <c r="E238" i="44"/>
  <c r="D238" i="44"/>
  <c r="O237" i="44"/>
  <c r="L237" i="44"/>
  <c r="I237" i="44"/>
  <c r="F237" i="44"/>
  <c r="O236" i="44"/>
  <c r="O235" i="44" s="1"/>
  <c r="L236" i="44"/>
  <c r="L235" i="44" s="1"/>
  <c r="I236" i="44"/>
  <c r="I235" i="44" s="1"/>
  <c r="F236" i="44"/>
  <c r="F235" i="44" s="1"/>
  <c r="N235" i="44"/>
  <c r="M235" i="44"/>
  <c r="K235" i="44"/>
  <c r="J235" i="44"/>
  <c r="H235" i="44"/>
  <c r="G235" i="44"/>
  <c r="E235" i="44"/>
  <c r="D235" i="44"/>
  <c r="O234" i="44"/>
  <c r="O233" i="44" s="1"/>
  <c r="L234" i="44"/>
  <c r="L233" i="44" s="1"/>
  <c r="I234" i="44"/>
  <c r="I233" i="44" s="1"/>
  <c r="F234" i="44"/>
  <c r="N233" i="44"/>
  <c r="M233" i="44"/>
  <c r="K233" i="44"/>
  <c r="J233" i="44"/>
  <c r="H233" i="44"/>
  <c r="G233" i="44"/>
  <c r="F233" i="44"/>
  <c r="E233" i="44"/>
  <c r="D233" i="44"/>
  <c r="O232" i="44"/>
  <c r="L232" i="44"/>
  <c r="I232" i="44"/>
  <c r="F232" i="44"/>
  <c r="O229" i="44"/>
  <c r="L229" i="44"/>
  <c r="I229" i="44"/>
  <c r="F229" i="44"/>
  <c r="O228" i="44"/>
  <c r="O227" i="44" s="1"/>
  <c r="L228" i="44"/>
  <c r="L227" i="44" s="1"/>
  <c r="I228" i="44"/>
  <c r="I227" i="44" s="1"/>
  <c r="F228" i="44"/>
  <c r="F227" i="44" s="1"/>
  <c r="N227" i="44"/>
  <c r="M227" i="44"/>
  <c r="K227" i="44"/>
  <c r="J227" i="44"/>
  <c r="H227" i="44"/>
  <c r="G227" i="44"/>
  <c r="E227" i="44"/>
  <c r="D227" i="44"/>
  <c r="O226" i="44"/>
  <c r="L226" i="44"/>
  <c r="I226" i="44"/>
  <c r="F226" i="44"/>
  <c r="O225" i="44"/>
  <c r="L225" i="44"/>
  <c r="I225" i="44"/>
  <c r="F225" i="44"/>
  <c r="O224" i="44"/>
  <c r="L224" i="44"/>
  <c r="I224" i="44"/>
  <c r="F224" i="44"/>
  <c r="O223" i="44"/>
  <c r="L223" i="44"/>
  <c r="I223" i="44"/>
  <c r="F223" i="44"/>
  <c r="O222" i="44"/>
  <c r="L222" i="44"/>
  <c r="I222" i="44"/>
  <c r="F222" i="44"/>
  <c r="O221" i="44"/>
  <c r="L221" i="44"/>
  <c r="I221" i="44"/>
  <c r="F221" i="44"/>
  <c r="O220" i="44"/>
  <c r="L220" i="44"/>
  <c r="I220" i="44"/>
  <c r="F220" i="44"/>
  <c r="O219" i="44"/>
  <c r="L219" i="44"/>
  <c r="I219" i="44"/>
  <c r="F219" i="44"/>
  <c r="O218" i="44"/>
  <c r="L218" i="44"/>
  <c r="I218" i="44"/>
  <c r="F218" i="44"/>
  <c r="O217" i="44"/>
  <c r="L217" i="44"/>
  <c r="I217" i="44"/>
  <c r="F217" i="44"/>
  <c r="N216" i="44"/>
  <c r="M216" i="44"/>
  <c r="K216" i="44"/>
  <c r="J216" i="44"/>
  <c r="H216" i="44"/>
  <c r="G216" i="44"/>
  <c r="E216" i="44"/>
  <c r="D216" i="44"/>
  <c r="O215" i="44"/>
  <c r="L215" i="44"/>
  <c r="I215" i="44"/>
  <c r="F215" i="44"/>
  <c r="O214" i="44"/>
  <c r="L214" i="44"/>
  <c r="I214" i="44"/>
  <c r="F214" i="44"/>
  <c r="O213" i="44"/>
  <c r="L213" i="44"/>
  <c r="I213" i="44"/>
  <c r="F213" i="44"/>
  <c r="O212" i="44"/>
  <c r="L212" i="44"/>
  <c r="I212" i="44"/>
  <c r="F212" i="44"/>
  <c r="O211" i="44"/>
  <c r="L211" i="44"/>
  <c r="I211" i="44"/>
  <c r="F211" i="44"/>
  <c r="O210" i="44"/>
  <c r="L210" i="44"/>
  <c r="I210" i="44"/>
  <c r="F210" i="44"/>
  <c r="O209" i="44"/>
  <c r="L209" i="44"/>
  <c r="I209" i="44"/>
  <c r="F209" i="44"/>
  <c r="O208" i="44"/>
  <c r="L208" i="44"/>
  <c r="I208" i="44"/>
  <c r="F208" i="44"/>
  <c r="O207" i="44"/>
  <c r="L207" i="44"/>
  <c r="I207" i="44"/>
  <c r="F207" i="44"/>
  <c r="O206" i="44"/>
  <c r="L206" i="44"/>
  <c r="L205" i="44" s="1"/>
  <c r="I206" i="44"/>
  <c r="F206" i="44"/>
  <c r="N205" i="44"/>
  <c r="M205" i="44"/>
  <c r="K205" i="44"/>
  <c r="J205" i="44"/>
  <c r="H205" i="44"/>
  <c r="G205" i="44"/>
  <c r="E205" i="44"/>
  <c r="E204" i="44" s="1"/>
  <c r="D205" i="44"/>
  <c r="O203" i="44"/>
  <c r="L203" i="44"/>
  <c r="I203" i="44"/>
  <c r="F203" i="44"/>
  <c r="O202" i="44"/>
  <c r="L202" i="44"/>
  <c r="I202" i="44"/>
  <c r="F202" i="44"/>
  <c r="O201" i="44"/>
  <c r="L201" i="44"/>
  <c r="I201" i="44"/>
  <c r="F201" i="44"/>
  <c r="O200" i="44"/>
  <c r="L200" i="44"/>
  <c r="I200" i="44"/>
  <c r="F200" i="44"/>
  <c r="O199" i="44"/>
  <c r="O198" i="44" s="1"/>
  <c r="L199" i="44"/>
  <c r="L198" i="44" s="1"/>
  <c r="I199" i="44"/>
  <c r="F199" i="44"/>
  <c r="F198" i="44" s="1"/>
  <c r="N198" i="44"/>
  <c r="M198" i="44"/>
  <c r="K198" i="44"/>
  <c r="K196" i="44" s="1"/>
  <c r="J198" i="44"/>
  <c r="J196" i="44" s="1"/>
  <c r="H198" i="44"/>
  <c r="H196" i="44" s="1"/>
  <c r="G198" i="44"/>
  <c r="G196" i="44" s="1"/>
  <c r="E198" i="44"/>
  <c r="E196" i="44" s="1"/>
  <c r="D198" i="44"/>
  <c r="D196" i="44" s="1"/>
  <c r="O197" i="44"/>
  <c r="L197" i="44"/>
  <c r="I197" i="44"/>
  <c r="F197" i="44"/>
  <c r="N196" i="44"/>
  <c r="M196" i="44"/>
  <c r="O193" i="44"/>
  <c r="L193" i="44"/>
  <c r="L192" i="44" s="1"/>
  <c r="L191" i="44" s="1"/>
  <c r="I193" i="44"/>
  <c r="I192" i="44" s="1"/>
  <c r="I191" i="44" s="1"/>
  <c r="F193" i="44"/>
  <c r="O192" i="44"/>
  <c r="O191" i="44" s="1"/>
  <c r="N192" i="44"/>
  <c r="N191" i="44" s="1"/>
  <c r="M192" i="44"/>
  <c r="M191" i="44" s="1"/>
  <c r="K192" i="44"/>
  <c r="J192" i="44"/>
  <c r="J191" i="44" s="1"/>
  <c r="H192" i="44"/>
  <c r="H191" i="44" s="1"/>
  <c r="G192" i="44"/>
  <c r="G191" i="44" s="1"/>
  <c r="E192" i="44"/>
  <c r="E191" i="44" s="1"/>
  <c r="D192" i="44"/>
  <c r="D191" i="44" s="1"/>
  <c r="K191" i="44"/>
  <c r="O190" i="44"/>
  <c r="L190" i="44"/>
  <c r="I190" i="44"/>
  <c r="F190" i="44"/>
  <c r="O189" i="44"/>
  <c r="L189" i="44"/>
  <c r="L188" i="44" s="1"/>
  <c r="I189" i="44"/>
  <c r="I188" i="44" s="1"/>
  <c r="F189" i="44"/>
  <c r="N188" i="44"/>
  <c r="M188" i="44"/>
  <c r="K188" i="44"/>
  <c r="J188" i="44"/>
  <c r="H188" i="44"/>
  <c r="G188" i="44"/>
  <c r="E188" i="44"/>
  <c r="E187" i="44" s="1"/>
  <c r="D188" i="44"/>
  <c r="O186" i="44"/>
  <c r="L186" i="44"/>
  <c r="I186" i="44"/>
  <c r="F186" i="44"/>
  <c r="O185" i="44"/>
  <c r="O184" i="44" s="1"/>
  <c r="L185" i="44"/>
  <c r="L184" i="44" s="1"/>
  <c r="I185" i="44"/>
  <c r="I184" i="44" s="1"/>
  <c r="F185" i="44"/>
  <c r="N184" i="44"/>
  <c r="M184" i="44"/>
  <c r="K184" i="44"/>
  <c r="J184" i="44"/>
  <c r="H184" i="44"/>
  <c r="G184" i="44"/>
  <c r="E184" i="44"/>
  <c r="D184" i="44"/>
  <c r="O183" i="44"/>
  <c r="L183" i="44"/>
  <c r="I183" i="44"/>
  <c r="F183" i="44"/>
  <c r="O182" i="44"/>
  <c r="L182" i="44"/>
  <c r="I182" i="44"/>
  <c r="F182" i="44"/>
  <c r="O181" i="44"/>
  <c r="L181" i="44"/>
  <c r="I181" i="44"/>
  <c r="F181" i="44"/>
  <c r="O180" i="44"/>
  <c r="L180" i="44"/>
  <c r="I180" i="44"/>
  <c r="I179" i="44" s="1"/>
  <c r="F180" i="44"/>
  <c r="N179" i="44"/>
  <c r="M179" i="44"/>
  <c r="K179" i="44"/>
  <c r="J179" i="44"/>
  <c r="H179" i="44"/>
  <c r="G179" i="44"/>
  <c r="E179" i="44"/>
  <c r="D179" i="44"/>
  <c r="O178" i="44"/>
  <c r="L178" i="44"/>
  <c r="I178" i="44"/>
  <c r="F178" i="44"/>
  <c r="O177" i="44"/>
  <c r="L177" i="44"/>
  <c r="I177" i="44"/>
  <c r="F177" i="44"/>
  <c r="O176" i="44"/>
  <c r="L176" i="44"/>
  <c r="I176" i="44"/>
  <c r="I175" i="44" s="1"/>
  <c r="F176" i="44"/>
  <c r="N175" i="44"/>
  <c r="M175" i="44"/>
  <c r="K175" i="44"/>
  <c r="J175" i="44"/>
  <c r="J174" i="44" s="1"/>
  <c r="H175" i="44"/>
  <c r="H174" i="44" s="1"/>
  <c r="H173" i="44" s="1"/>
  <c r="G175" i="44"/>
  <c r="G174" i="44" s="1"/>
  <c r="G173" i="44" s="1"/>
  <c r="E175" i="44"/>
  <c r="D175" i="44"/>
  <c r="O172" i="44"/>
  <c r="L172" i="44"/>
  <c r="I172" i="44"/>
  <c r="F172" i="44"/>
  <c r="O171" i="44"/>
  <c r="L171" i="44"/>
  <c r="I171" i="44"/>
  <c r="F171" i="44"/>
  <c r="O170" i="44"/>
  <c r="L170" i="44"/>
  <c r="I170" i="44"/>
  <c r="F170" i="44"/>
  <c r="O169" i="44"/>
  <c r="L169" i="44"/>
  <c r="I169" i="44"/>
  <c r="F169" i="44"/>
  <c r="O168" i="44"/>
  <c r="L168" i="44"/>
  <c r="I168" i="44"/>
  <c r="F168" i="44"/>
  <c r="O167" i="44"/>
  <c r="O166" i="44" s="1"/>
  <c r="O165" i="44" s="1"/>
  <c r="L167" i="44"/>
  <c r="I167" i="44"/>
  <c r="I166" i="44" s="1"/>
  <c r="F167" i="44"/>
  <c r="F166" i="44" s="1"/>
  <c r="N166" i="44"/>
  <c r="N165" i="44" s="1"/>
  <c r="M166" i="44"/>
  <c r="M165" i="44" s="1"/>
  <c r="K166" i="44"/>
  <c r="K165" i="44" s="1"/>
  <c r="J166" i="44"/>
  <c r="J165" i="44" s="1"/>
  <c r="H166" i="44"/>
  <c r="H165" i="44" s="1"/>
  <c r="G166" i="44"/>
  <c r="G165" i="44" s="1"/>
  <c r="E166" i="44"/>
  <c r="E165" i="44" s="1"/>
  <c r="D166" i="44"/>
  <c r="D165" i="44" s="1"/>
  <c r="O164" i="44"/>
  <c r="L164" i="44"/>
  <c r="I164" i="44"/>
  <c r="F164" i="44"/>
  <c r="O163" i="44"/>
  <c r="L163" i="44"/>
  <c r="I163" i="44"/>
  <c r="F163" i="44"/>
  <c r="O162" i="44"/>
  <c r="L162" i="44"/>
  <c r="I162" i="44"/>
  <c r="F162" i="44"/>
  <c r="O161" i="44"/>
  <c r="O160" i="44" s="1"/>
  <c r="L161" i="44"/>
  <c r="L160" i="44" s="1"/>
  <c r="I161" i="44"/>
  <c r="I160" i="44" s="1"/>
  <c r="F161" i="44"/>
  <c r="N160" i="44"/>
  <c r="M160" i="44"/>
  <c r="K160" i="44"/>
  <c r="J160" i="44"/>
  <c r="H160" i="44"/>
  <c r="G160" i="44"/>
  <c r="F160" i="44"/>
  <c r="E160" i="44"/>
  <c r="D160" i="44"/>
  <c r="O159" i="44"/>
  <c r="L159" i="44"/>
  <c r="I159" i="44"/>
  <c r="F159" i="44"/>
  <c r="O158" i="44"/>
  <c r="L158" i="44"/>
  <c r="I158" i="44"/>
  <c r="F158" i="44"/>
  <c r="O157" i="44"/>
  <c r="L157" i="44"/>
  <c r="I157" i="44"/>
  <c r="F157" i="44"/>
  <c r="O156" i="44"/>
  <c r="L156" i="44"/>
  <c r="I156" i="44"/>
  <c r="F156" i="44"/>
  <c r="O155" i="44"/>
  <c r="L155" i="44"/>
  <c r="I155" i="44"/>
  <c r="F155" i="44"/>
  <c r="O154" i="44"/>
  <c r="L154" i="44"/>
  <c r="I154" i="44"/>
  <c r="F154" i="44"/>
  <c r="O153" i="44"/>
  <c r="L153" i="44"/>
  <c r="I153" i="44"/>
  <c r="F153" i="44"/>
  <c r="O152" i="44"/>
  <c r="L152" i="44"/>
  <c r="I152" i="44"/>
  <c r="F152" i="44"/>
  <c r="N151" i="44"/>
  <c r="M151" i="44"/>
  <c r="K151" i="44"/>
  <c r="J151" i="44"/>
  <c r="I151" i="44"/>
  <c r="H151" i="44"/>
  <c r="G151" i="44"/>
  <c r="E151" i="44"/>
  <c r="D151" i="44"/>
  <c r="O150" i="44"/>
  <c r="L150" i="44"/>
  <c r="I150" i="44"/>
  <c r="F150" i="44"/>
  <c r="O149" i="44"/>
  <c r="L149" i="44"/>
  <c r="I149" i="44"/>
  <c r="F149" i="44"/>
  <c r="O148" i="44"/>
  <c r="L148" i="44"/>
  <c r="I148" i="44"/>
  <c r="F148" i="44"/>
  <c r="O147" i="44"/>
  <c r="L147" i="44"/>
  <c r="I147" i="44"/>
  <c r="F147" i="44"/>
  <c r="O146" i="44"/>
  <c r="L146" i="44"/>
  <c r="I146" i="44"/>
  <c r="F146" i="44"/>
  <c r="O145" i="44"/>
  <c r="O144" i="44" s="1"/>
  <c r="L145" i="44"/>
  <c r="I145" i="44"/>
  <c r="I144" i="44" s="1"/>
  <c r="F145" i="44"/>
  <c r="N144" i="44"/>
  <c r="M144" i="44"/>
  <c r="K144" i="44"/>
  <c r="J144" i="44"/>
  <c r="H144" i="44"/>
  <c r="G144" i="44"/>
  <c r="E144" i="44"/>
  <c r="D144" i="44"/>
  <c r="O143" i="44"/>
  <c r="L143" i="44"/>
  <c r="I143" i="44"/>
  <c r="F143" i="44"/>
  <c r="O142" i="44"/>
  <c r="O141" i="44" s="1"/>
  <c r="L142" i="44"/>
  <c r="L141" i="44" s="1"/>
  <c r="I142" i="44"/>
  <c r="I141" i="44" s="1"/>
  <c r="F142" i="44"/>
  <c r="N141" i="44"/>
  <c r="M141" i="44"/>
  <c r="K141" i="44"/>
  <c r="J141" i="44"/>
  <c r="H141" i="44"/>
  <c r="G141" i="44"/>
  <c r="F141" i="44"/>
  <c r="E141" i="44"/>
  <c r="D141" i="44"/>
  <c r="O140" i="44"/>
  <c r="L140" i="44"/>
  <c r="I140" i="44"/>
  <c r="F140" i="44"/>
  <c r="O139" i="44"/>
  <c r="L139" i="44"/>
  <c r="I139" i="44"/>
  <c r="F139" i="44"/>
  <c r="O138" i="44"/>
  <c r="L138" i="44"/>
  <c r="I138" i="44"/>
  <c r="F138" i="44"/>
  <c r="O137" i="44"/>
  <c r="O136" i="44" s="1"/>
  <c r="L137" i="44"/>
  <c r="I137" i="44"/>
  <c r="I136" i="44" s="1"/>
  <c r="F137" i="44"/>
  <c r="N136" i="44"/>
  <c r="M136" i="44"/>
  <c r="L136" i="44"/>
  <c r="K136" i="44"/>
  <c r="J136" i="44"/>
  <c r="H136" i="44"/>
  <c r="G136" i="44"/>
  <c r="E136" i="44"/>
  <c r="D136" i="44"/>
  <c r="O135" i="44"/>
  <c r="L135" i="44"/>
  <c r="I135" i="44"/>
  <c r="F135" i="44"/>
  <c r="O134" i="44"/>
  <c r="L134" i="44"/>
  <c r="I134" i="44"/>
  <c r="F134" i="44"/>
  <c r="O133" i="44"/>
  <c r="L133" i="44"/>
  <c r="I133" i="44"/>
  <c r="F133" i="44"/>
  <c r="O132" i="44"/>
  <c r="L132" i="44"/>
  <c r="I132" i="44"/>
  <c r="I131" i="44" s="1"/>
  <c r="F132" i="44"/>
  <c r="N131" i="44"/>
  <c r="M131" i="44"/>
  <c r="K131" i="44"/>
  <c r="J131" i="44"/>
  <c r="H131" i="44"/>
  <c r="G131" i="44"/>
  <c r="E131" i="44"/>
  <c r="D131" i="44"/>
  <c r="O129" i="44"/>
  <c r="O128" i="44" s="1"/>
  <c r="L129" i="44"/>
  <c r="L128" i="44" s="1"/>
  <c r="I129" i="44"/>
  <c r="I128" i="44" s="1"/>
  <c r="F129" i="44"/>
  <c r="F128" i="44" s="1"/>
  <c r="N128" i="44"/>
  <c r="M128" i="44"/>
  <c r="K128" i="44"/>
  <c r="J128" i="44"/>
  <c r="H128" i="44"/>
  <c r="G128" i="44"/>
  <c r="E128" i="44"/>
  <c r="D128" i="44"/>
  <c r="O127" i="44"/>
  <c r="L127" i="44"/>
  <c r="I127" i="44"/>
  <c r="F127" i="44"/>
  <c r="O126" i="44"/>
  <c r="L126" i="44"/>
  <c r="I126" i="44"/>
  <c r="F126" i="44"/>
  <c r="O125" i="44"/>
  <c r="L125" i="44"/>
  <c r="I125" i="44"/>
  <c r="F125" i="44"/>
  <c r="O124" i="44"/>
  <c r="L124" i="44"/>
  <c r="I124" i="44"/>
  <c r="F124" i="44"/>
  <c r="O123" i="44"/>
  <c r="O122" i="44" s="1"/>
  <c r="L123" i="44"/>
  <c r="I123" i="44"/>
  <c r="F123" i="44"/>
  <c r="F122" i="44" s="1"/>
  <c r="N122" i="44"/>
  <c r="M122" i="44"/>
  <c r="K122" i="44"/>
  <c r="J122" i="44"/>
  <c r="H122" i="44"/>
  <c r="G122" i="44"/>
  <c r="E122" i="44"/>
  <c r="D122" i="44"/>
  <c r="O121" i="44"/>
  <c r="L121" i="44"/>
  <c r="I121" i="44"/>
  <c r="F121" i="44"/>
  <c r="O120" i="44"/>
  <c r="L120" i="44"/>
  <c r="I120" i="44"/>
  <c r="F120" i="44"/>
  <c r="O119" i="44"/>
  <c r="L119" i="44"/>
  <c r="I119" i="44"/>
  <c r="F119" i="44"/>
  <c r="O118" i="44"/>
  <c r="L118" i="44"/>
  <c r="I118" i="44"/>
  <c r="F118" i="44"/>
  <c r="O117" i="44"/>
  <c r="L117" i="44"/>
  <c r="I117" i="44"/>
  <c r="I116" i="44" s="1"/>
  <c r="F117" i="44"/>
  <c r="O116" i="44"/>
  <c r="N116" i="44"/>
  <c r="M116" i="44"/>
  <c r="K116" i="44"/>
  <c r="J116" i="44"/>
  <c r="H116" i="44"/>
  <c r="G116" i="44"/>
  <c r="E116" i="44"/>
  <c r="D116" i="44"/>
  <c r="O115" i="44"/>
  <c r="L115" i="44"/>
  <c r="I115" i="44"/>
  <c r="F115" i="44"/>
  <c r="O114" i="44"/>
  <c r="L114" i="44"/>
  <c r="I114" i="44"/>
  <c r="F114" i="44"/>
  <c r="O113" i="44"/>
  <c r="L113" i="44"/>
  <c r="I113" i="44"/>
  <c r="I112" i="44" s="1"/>
  <c r="F113" i="44"/>
  <c r="O112" i="44"/>
  <c r="N112" i="44"/>
  <c r="M112" i="44"/>
  <c r="K112" i="44"/>
  <c r="J112" i="44"/>
  <c r="H112" i="44"/>
  <c r="G112" i="44"/>
  <c r="E112" i="44"/>
  <c r="D112" i="44"/>
  <c r="O111" i="44"/>
  <c r="L111" i="44"/>
  <c r="I111" i="44"/>
  <c r="F111" i="44"/>
  <c r="O110" i="44"/>
  <c r="L110" i="44"/>
  <c r="I110" i="44"/>
  <c r="F110" i="44"/>
  <c r="O109" i="44"/>
  <c r="L109" i="44"/>
  <c r="I109" i="44"/>
  <c r="F109" i="44"/>
  <c r="O108" i="44"/>
  <c r="L108" i="44"/>
  <c r="I108" i="44"/>
  <c r="F108" i="44"/>
  <c r="O107" i="44"/>
  <c r="L107" i="44"/>
  <c r="I107" i="44"/>
  <c r="F107" i="44"/>
  <c r="O106" i="44"/>
  <c r="L106" i="44"/>
  <c r="I106" i="44"/>
  <c r="F106" i="44"/>
  <c r="O105" i="44"/>
  <c r="L105" i="44"/>
  <c r="I105" i="44"/>
  <c r="F105" i="44"/>
  <c r="O104" i="44"/>
  <c r="L104" i="44"/>
  <c r="I104" i="44"/>
  <c r="F104" i="44"/>
  <c r="N103" i="44"/>
  <c r="M103" i="44"/>
  <c r="K103" i="44"/>
  <c r="J103" i="44"/>
  <c r="H103" i="44"/>
  <c r="G103" i="44"/>
  <c r="E103" i="44"/>
  <c r="D103" i="44"/>
  <c r="O102" i="44"/>
  <c r="L102" i="44"/>
  <c r="I102" i="44"/>
  <c r="F102" i="44"/>
  <c r="O101" i="44"/>
  <c r="L101" i="44"/>
  <c r="I101" i="44"/>
  <c r="F101" i="44"/>
  <c r="O100" i="44"/>
  <c r="L100" i="44"/>
  <c r="I100" i="44"/>
  <c r="F100" i="44"/>
  <c r="O99" i="44"/>
  <c r="L99" i="44"/>
  <c r="I99" i="44"/>
  <c r="F99" i="44"/>
  <c r="O98" i="44"/>
  <c r="L98" i="44"/>
  <c r="I98" i="44"/>
  <c r="F98" i="44"/>
  <c r="O97" i="44"/>
  <c r="L97" i="44"/>
  <c r="I97" i="44"/>
  <c r="F97" i="44"/>
  <c r="O96" i="44"/>
  <c r="O95" i="44" s="1"/>
  <c r="L96" i="44"/>
  <c r="I96" i="44"/>
  <c r="F96" i="44"/>
  <c r="N95" i="44"/>
  <c r="M95" i="44"/>
  <c r="K95" i="44"/>
  <c r="J95" i="44"/>
  <c r="H95" i="44"/>
  <c r="G95" i="44"/>
  <c r="E95" i="44"/>
  <c r="D95" i="44"/>
  <c r="O94" i="44"/>
  <c r="L94" i="44"/>
  <c r="I94" i="44"/>
  <c r="F94" i="44"/>
  <c r="O93" i="44"/>
  <c r="L93" i="44"/>
  <c r="I93" i="44"/>
  <c r="F93" i="44"/>
  <c r="O92" i="44"/>
  <c r="L92" i="44"/>
  <c r="I92" i="44"/>
  <c r="F92" i="44"/>
  <c r="O91" i="44"/>
  <c r="L91" i="44"/>
  <c r="I91" i="44"/>
  <c r="F91" i="44"/>
  <c r="O90" i="44"/>
  <c r="L90" i="44"/>
  <c r="I90" i="44"/>
  <c r="F90" i="44"/>
  <c r="N89" i="44"/>
  <c r="M89" i="44"/>
  <c r="K89" i="44"/>
  <c r="J89" i="44"/>
  <c r="H89" i="44"/>
  <c r="G89" i="44"/>
  <c r="E89" i="44"/>
  <c r="D89" i="44"/>
  <c r="O88" i="44"/>
  <c r="L88" i="44"/>
  <c r="I88" i="44"/>
  <c r="F88" i="44"/>
  <c r="O87" i="44"/>
  <c r="L87" i="44"/>
  <c r="I87" i="44"/>
  <c r="F87" i="44"/>
  <c r="O86" i="44"/>
  <c r="L86" i="44"/>
  <c r="I86" i="44"/>
  <c r="F86" i="44"/>
  <c r="O85" i="44"/>
  <c r="O84" i="44" s="1"/>
  <c r="L85" i="44"/>
  <c r="L84" i="44" s="1"/>
  <c r="I85" i="44"/>
  <c r="F85" i="44"/>
  <c r="N84" i="44"/>
  <c r="M84" i="44"/>
  <c r="K84" i="44"/>
  <c r="J84" i="44"/>
  <c r="H84" i="44"/>
  <c r="G84" i="44"/>
  <c r="E84" i="44"/>
  <c r="D84" i="44"/>
  <c r="O82" i="44"/>
  <c r="L82" i="44"/>
  <c r="I82" i="44"/>
  <c r="F82" i="44"/>
  <c r="O81" i="44"/>
  <c r="L81" i="44"/>
  <c r="L80" i="44" s="1"/>
  <c r="I81" i="44"/>
  <c r="I80" i="44" s="1"/>
  <c r="F81" i="44"/>
  <c r="O80" i="44"/>
  <c r="N80" i="44"/>
  <c r="M80" i="44"/>
  <c r="K80" i="44"/>
  <c r="J80" i="44"/>
  <c r="H80" i="44"/>
  <c r="G80" i="44"/>
  <c r="F80" i="44"/>
  <c r="E80" i="44"/>
  <c r="D80" i="44"/>
  <c r="O79" i="44"/>
  <c r="L79" i="44"/>
  <c r="I79" i="44"/>
  <c r="F79" i="44"/>
  <c r="O78" i="44"/>
  <c r="O77" i="44" s="1"/>
  <c r="L78" i="44"/>
  <c r="L77" i="44" s="1"/>
  <c r="I78" i="44"/>
  <c r="I77" i="44" s="1"/>
  <c r="F78" i="44"/>
  <c r="F77" i="44" s="1"/>
  <c r="N77" i="44"/>
  <c r="M77" i="44"/>
  <c r="K77" i="44"/>
  <c r="J77" i="44"/>
  <c r="H77" i="44"/>
  <c r="G77" i="44"/>
  <c r="E77" i="44"/>
  <c r="D77" i="44"/>
  <c r="O74" i="44"/>
  <c r="L74" i="44"/>
  <c r="I74" i="44"/>
  <c r="F74" i="44"/>
  <c r="O73" i="44"/>
  <c r="L73" i="44"/>
  <c r="I73" i="44"/>
  <c r="F73" i="44"/>
  <c r="O72" i="44"/>
  <c r="L72" i="44"/>
  <c r="I72" i="44"/>
  <c r="F72" i="44"/>
  <c r="O71" i="44"/>
  <c r="L71" i="44"/>
  <c r="I71" i="44"/>
  <c r="F71" i="44"/>
  <c r="O70" i="44"/>
  <c r="O69" i="44" s="1"/>
  <c r="L70" i="44"/>
  <c r="I70" i="44"/>
  <c r="I69" i="44" s="1"/>
  <c r="F70" i="44"/>
  <c r="F69" i="44" s="1"/>
  <c r="N69" i="44"/>
  <c r="N67" i="44" s="1"/>
  <c r="M69" i="44"/>
  <c r="M67" i="44" s="1"/>
  <c r="K69" i="44"/>
  <c r="K67" i="44" s="1"/>
  <c r="J69" i="44"/>
  <c r="J67" i="44" s="1"/>
  <c r="H69" i="44"/>
  <c r="H67" i="44" s="1"/>
  <c r="G69" i="44"/>
  <c r="G67" i="44" s="1"/>
  <c r="E69" i="44"/>
  <c r="E67" i="44" s="1"/>
  <c r="D69" i="44"/>
  <c r="D67" i="44" s="1"/>
  <c r="O68" i="44"/>
  <c r="L68" i="44"/>
  <c r="I68" i="44"/>
  <c r="F68" i="44"/>
  <c r="O66" i="44"/>
  <c r="L66" i="44"/>
  <c r="I66" i="44"/>
  <c r="F66" i="44"/>
  <c r="O65" i="44"/>
  <c r="L65" i="44"/>
  <c r="I65" i="44"/>
  <c r="F65" i="44"/>
  <c r="O64" i="44"/>
  <c r="L64" i="44"/>
  <c r="I64" i="44"/>
  <c r="F64" i="44"/>
  <c r="O63" i="44"/>
  <c r="L63" i="44"/>
  <c r="I63" i="44"/>
  <c r="F63" i="44"/>
  <c r="O62" i="44"/>
  <c r="L62" i="44"/>
  <c r="I62" i="44"/>
  <c r="F62" i="44"/>
  <c r="O61" i="44"/>
  <c r="L61" i="44"/>
  <c r="I61" i="44"/>
  <c r="F61" i="44"/>
  <c r="O60" i="44"/>
  <c r="L60" i="44"/>
  <c r="I60" i="44"/>
  <c r="F60" i="44"/>
  <c r="O59" i="44"/>
  <c r="L59" i="44"/>
  <c r="I59" i="44"/>
  <c r="F59" i="44"/>
  <c r="N58" i="44"/>
  <c r="M58" i="44"/>
  <c r="K58" i="44"/>
  <c r="J58" i="44"/>
  <c r="H58" i="44"/>
  <c r="G58" i="44"/>
  <c r="E58" i="44"/>
  <c r="D58" i="44"/>
  <c r="O57" i="44"/>
  <c r="L57" i="44"/>
  <c r="I57" i="44"/>
  <c r="F57" i="44"/>
  <c r="O56" i="44"/>
  <c r="O55" i="44" s="1"/>
  <c r="L56" i="44"/>
  <c r="L55" i="44" s="1"/>
  <c r="I56" i="44"/>
  <c r="I55" i="44" s="1"/>
  <c r="F56" i="44"/>
  <c r="N55" i="44"/>
  <c r="N54" i="44" s="1"/>
  <c r="N53" i="44" s="1"/>
  <c r="M55" i="44"/>
  <c r="M54" i="44" s="1"/>
  <c r="M53" i="44" s="1"/>
  <c r="K55" i="44"/>
  <c r="K54" i="44" s="1"/>
  <c r="J55" i="44"/>
  <c r="H55" i="44"/>
  <c r="G55" i="44"/>
  <c r="F55" i="44"/>
  <c r="E55" i="44"/>
  <c r="D55" i="44"/>
  <c r="O47" i="44"/>
  <c r="C47" i="44" s="1"/>
  <c r="O46" i="44"/>
  <c r="C46" i="44" s="1"/>
  <c r="N45" i="44"/>
  <c r="M45" i="44"/>
  <c r="L44" i="44"/>
  <c r="L43" i="44" s="1"/>
  <c r="I44" i="44"/>
  <c r="I43" i="44" s="1"/>
  <c r="F44" i="44"/>
  <c r="F43" i="44" s="1"/>
  <c r="K43" i="44"/>
  <c r="J43" i="44"/>
  <c r="H43" i="44"/>
  <c r="G43" i="44"/>
  <c r="E43" i="44"/>
  <c r="D43" i="44"/>
  <c r="F42" i="44"/>
  <c r="C42" i="44" s="1"/>
  <c r="E41" i="44"/>
  <c r="D41" i="44"/>
  <c r="L40" i="44"/>
  <c r="C40" i="44" s="1"/>
  <c r="L39" i="44"/>
  <c r="C39" i="44" s="1"/>
  <c r="L38" i="44"/>
  <c r="C38" i="44" s="1"/>
  <c r="L37" i="44"/>
  <c r="C37" i="44" s="1"/>
  <c r="K36" i="44"/>
  <c r="J36" i="44"/>
  <c r="L35" i="44"/>
  <c r="C35" i="44" s="1"/>
  <c r="L34" i="44"/>
  <c r="C34" i="44" s="1"/>
  <c r="K33" i="44"/>
  <c r="J33" i="44"/>
  <c r="L32" i="44"/>
  <c r="C32" i="44" s="1"/>
  <c r="K31" i="44"/>
  <c r="J31" i="44"/>
  <c r="L30" i="44"/>
  <c r="C30" i="44" s="1"/>
  <c r="L29" i="44"/>
  <c r="C29" i="44" s="1"/>
  <c r="L28" i="44"/>
  <c r="C28" i="44" s="1"/>
  <c r="K27" i="44"/>
  <c r="J27" i="44"/>
  <c r="F25" i="44"/>
  <c r="C25" i="44" s="1"/>
  <c r="I24" i="44"/>
  <c r="F24" i="44"/>
  <c r="O23" i="44"/>
  <c r="L23" i="44"/>
  <c r="I23" i="44"/>
  <c r="F23" i="44"/>
  <c r="O22" i="44"/>
  <c r="O21" i="44" s="1"/>
  <c r="L22" i="44"/>
  <c r="L21" i="44" s="1"/>
  <c r="I22" i="44"/>
  <c r="F22" i="44"/>
  <c r="N21" i="44"/>
  <c r="N289" i="44" s="1"/>
  <c r="N288" i="44" s="1"/>
  <c r="M21" i="44"/>
  <c r="K21" i="44"/>
  <c r="J21" i="44"/>
  <c r="I21" i="44"/>
  <c r="H21" i="44"/>
  <c r="G21" i="44"/>
  <c r="G289" i="44" s="1"/>
  <c r="E21" i="44"/>
  <c r="D21" i="44"/>
  <c r="C298" i="44" l="1"/>
  <c r="F76" i="44"/>
  <c r="C23" i="44"/>
  <c r="J26" i="44"/>
  <c r="K76" i="44"/>
  <c r="C185" i="44"/>
  <c r="I58" i="44"/>
  <c r="I54" i="44" s="1"/>
  <c r="K289" i="44"/>
  <c r="K288" i="44" s="1"/>
  <c r="C92" i="44"/>
  <c r="C101" i="44"/>
  <c r="C133" i="44"/>
  <c r="I187" i="44"/>
  <c r="M231" i="44"/>
  <c r="M230" i="44" s="1"/>
  <c r="C60" i="44"/>
  <c r="O76" i="44"/>
  <c r="G76" i="44"/>
  <c r="G204" i="44"/>
  <c r="E231" i="44"/>
  <c r="N231" i="44"/>
  <c r="G83" i="44"/>
  <c r="C108" i="44"/>
  <c r="J173" i="44"/>
  <c r="F184" i="44"/>
  <c r="C184" i="44" s="1"/>
  <c r="H187" i="44"/>
  <c r="C202" i="44"/>
  <c r="C203" i="44"/>
  <c r="M204" i="44"/>
  <c r="G259" i="44"/>
  <c r="C59" i="44"/>
  <c r="C64" i="44"/>
  <c r="C218" i="44"/>
  <c r="C222" i="44"/>
  <c r="C254" i="44"/>
  <c r="G54" i="44"/>
  <c r="G53" i="44" s="1"/>
  <c r="E54" i="44"/>
  <c r="E53" i="44" s="1"/>
  <c r="C68" i="44"/>
  <c r="J83" i="44"/>
  <c r="C129" i="44"/>
  <c r="K174" i="44"/>
  <c r="G187" i="44"/>
  <c r="K204" i="44"/>
  <c r="C210" i="44"/>
  <c r="C250" i="44"/>
  <c r="D259" i="44"/>
  <c r="H259" i="44"/>
  <c r="C278" i="44"/>
  <c r="J187" i="44"/>
  <c r="N187" i="44"/>
  <c r="F67" i="44"/>
  <c r="L122" i="44"/>
  <c r="L179" i="44"/>
  <c r="O188" i="44"/>
  <c r="O187" i="44" s="1"/>
  <c r="K195" i="44"/>
  <c r="O272" i="44"/>
  <c r="L31" i="44"/>
  <c r="C31" i="44" s="1"/>
  <c r="L69" i="44"/>
  <c r="L67" i="44" s="1"/>
  <c r="E76" i="44"/>
  <c r="J76" i="44"/>
  <c r="C78" i="44"/>
  <c r="C79" i="44"/>
  <c r="E83" i="44"/>
  <c r="C85" i="44"/>
  <c r="C87" i="44"/>
  <c r="C88" i="44"/>
  <c r="D83" i="44"/>
  <c r="F89" i="44"/>
  <c r="C91" i="44"/>
  <c r="H83" i="44"/>
  <c r="C121" i="44"/>
  <c r="J130" i="44"/>
  <c r="C141" i="44"/>
  <c r="C149" i="44"/>
  <c r="C177" i="44"/>
  <c r="C178" i="44"/>
  <c r="N174" i="44"/>
  <c r="N173" i="44" s="1"/>
  <c r="K187" i="44"/>
  <c r="C190" i="44"/>
  <c r="D187" i="44"/>
  <c r="L196" i="44"/>
  <c r="C226" i="44"/>
  <c r="L246" i="44"/>
  <c r="O252" i="44"/>
  <c r="O251" i="44" s="1"/>
  <c r="C262" i="44"/>
  <c r="C266" i="44"/>
  <c r="J270" i="44"/>
  <c r="J269" i="44" s="1"/>
  <c r="O276" i="44"/>
  <c r="C294" i="44"/>
  <c r="C296" i="44"/>
  <c r="G269" i="44"/>
  <c r="C274" i="44"/>
  <c r="C105" i="44"/>
  <c r="C106" i="44"/>
  <c r="C107" i="44"/>
  <c r="C113" i="44"/>
  <c r="C125" i="44"/>
  <c r="C153" i="44"/>
  <c r="L166" i="44"/>
  <c r="L165" i="44" s="1"/>
  <c r="K173" i="44"/>
  <c r="C181" i="44"/>
  <c r="L187" i="44"/>
  <c r="H204" i="44"/>
  <c r="H195" i="44" s="1"/>
  <c r="C258" i="44"/>
  <c r="K259" i="44"/>
  <c r="E289" i="44"/>
  <c r="E288" i="44" s="1"/>
  <c r="J289" i="44"/>
  <c r="J288" i="44" s="1"/>
  <c r="K26" i="44"/>
  <c r="K20" i="44" s="1"/>
  <c r="C72" i="44"/>
  <c r="C73" i="44"/>
  <c r="C74" i="44"/>
  <c r="M76" i="44"/>
  <c r="I103" i="44"/>
  <c r="N130" i="44"/>
  <c r="C157" i="44"/>
  <c r="M174" i="44"/>
  <c r="M173" i="44" s="1"/>
  <c r="D204" i="44"/>
  <c r="C206" i="44"/>
  <c r="C214" i="44"/>
  <c r="C242" i="44"/>
  <c r="C245" i="44"/>
  <c r="J231" i="44"/>
  <c r="J230" i="44" s="1"/>
  <c r="C247" i="44"/>
  <c r="O246" i="44"/>
  <c r="I252" i="44"/>
  <c r="I251" i="44" s="1"/>
  <c r="C282" i="44"/>
  <c r="O290" i="44"/>
  <c r="L289" i="44"/>
  <c r="L288" i="44" s="1"/>
  <c r="C43" i="44"/>
  <c r="N83" i="44"/>
  <c r="J204" i="44"/>
  <c r="J195" i="44" s="1"/>
  <c r="C234" i="44"/>
  <c r="G288" i="44"/>
  <c r="C22" i="44"/>
  <c r="C24" i="44"/>
  <c r="D54" i="44"/>
  <c r="D53" i="44" s="1"/>
  <c r="H54" i="44"/>
  <c r="H53" i="44" s="1"/>
  <c r="C61" i="44"/>
  <c r="C62" i="44"/>
  <c r="C63" i="44"/>
  <c r="C65" i="44"/>
  <c r="C66" i="44"/>
  <c r="I89" i="44"/>
  <c r="C100" i="44"/>
  <c r="C117" i="44"/>
  <c r="C124" i="44"/>
  <c r="L144" i="44"/>
  <c r="C161" i="44"/>
  <c r="C168" i="44"/>
  <c r="C169" i="44"/>
  <c r="C186" i="44"/>
  <c r="M187" i="44"/>
  <c r="C219" i="44"/>
  <c r="C221" i="44"/>
  <c r="C229" i="44"/>
  <c r="C232" i="44"/>
  <c r="D231" i="44"/>
  <c r="D230" i="44" s="1"/>
  <c r="H231" i="44"/>
  <c r="C244" i="44"/>
  <c r="C257" i="44"/>
  <c r="O260" i="44"/>
  <c r="C268" i="44"/>
  <c r="I272" i="44"/>
  <c r="I270" i="44" s="1"/>
  <c r="I269" i="44" s="1"/>
  <c r="D269" i="44"/>
  <c r="K231" i="44"/>
  <c r="K230" i="44" s="1"/>
  <c r="J20" i="44"/>
  <c r="N20" i="44"/>
  <c r="H289" i="44"/>
  <c r="H288" i="44" s="1"/>
  <c r="J54" i="44"/>
  <c r="J53" i="44" s="1"/>
  <c r="D76" i="44"/>
  <c r="H76" i="44"/>
  <c r="C81" i="44"/>
  <c r="C82" i="44"/>
  <c r="M83" i="44"/>
  <c r="I95" i="44"/>
  <c r="C102" i="44"/>
  <c r="K83" i="44"/>
  <c r="H130" i="44"/>
  <c r="M130" i="44"/>
  <c r="C137" i="44"/>
  <c r="C142" i="44"/>
  <c r="C145" i="44"/>
  <c r="C154" i="44"/>
  <c r="C155" i="44"/>
  <c r="C156" i="44"/>
  <c r="C162" i="44"/>
  <c r="C163" i="44"/>
  <c r="C164" i="44"/>
  <c r="C172" i="44"/>
  <c r="D174" i="44"/>
  <c r="D173" i="44" s="1"/>
  <c r="L175" i="44"/>
  <c r="L174" i="44" s="1"/>
  <c r="L173" i="44" s="1"/>
  <c r="C207" i="44"/>
  <c r="I216" i="44"/>
  <c r="C223" i="44"/>
  <c r="C224" i="44"/>
  <c r="C225" i="44"/>
  <c r="C256" i="44"/>
  <c r="C263" i="44"/>
  <c r="E270" i="44"/>
  <c r="E269" i="44" s="1"/>
  <c r="C280" i="44"/>
  <c r="C285" i="44"/>
  <c r="C293" i="44"/>
  <c r="G195" i="44"/>
  <c r="D195" i="44"/>
  <c r="N204" i="44"/>
  <c r="N195" i="44" s="1"/>
  <c r="D289" i="44"/>
  <c r="D288" i="44" s="1"/>
  <c r="M289" i="44"/>
  <c r="M288" i="44" s="1"/>
  <c r="C44" i="44"/>
  <c r="K53" i="44"/>
  <c r="C57" i="44"/>
  <c r="O58" i="44"/>
  <c r="O54" i="44" s="1"/>
  <c r="L58" i="44"/>
  <c r="L54" i="44" s="1"/>
  <c r="C70" i="44"/>
  <c r="C71" i="44"/>
  <c r="N76" i="44"/>
  <c r="N75" i="44" s="1"/>
  <c r="N52" i="44" s="1"/>
  <c r="F84" i="44"/>
  <c r="O89" i="44"/>
  <c r="C93" i="44"/>
  <c r="C97" i="44"/>
  <c r="C104" i="44"/>
  <c r="L103" i="44"/>
  <c r="C120" i="44"/>
  <c r="D130" i="44"/>
  <c r="I130" i="44"/>
  <c r="O131" i="44"/>
  <c r="L131" i="44"/>
  <c r="C138" i="44"/>
  <c r="C139" i="44"/>
  <c r="C140" i="44"/>
  <c r="C148" i="44"/>
  <c r="K194" i="44"/>
  <c r="C201" i="44"/>
  <c r="I205" i="44"/>
  <c r="C211" i="44"/>
  <c r="C212" i="44"/>
  <c r="C213" i="44"/>
  <c r="C237" i="44"/>
  <c r="C239" i="44"/>
  <c r="O238" i="44"/>
  <c r="O231" i="44" s="1"/>
  <c r="L260" i="44"/>
  <c r="O264" i="44"/>
  <c r="C275" i="44"/>
  <c r="F281" i="44"/>
  <c r="C281" i="44" s="1"/>
  <c r="C295" i="44"/>
  <c r="O67" i="44"/>
  <c r="L76" i="44"/>
  <c r="I76" i="44"/>
  <c r="O289" i="44"/>
  <c r="C55" i="44"/>
  <c r="I67" i="44"/>
  <c r="C80" i="44"/>
  <c r="C56" i="44"/>
  <c r="C233" i="44"/>
  <c r="C248" i="44"/>
  <c r="I246" i="44"/>
  <c r="G20" i="44"/>
  <c r="F21" i="44"/>
  <c r="L27" i="44"/>
  <c r="L33" i="44"/>
  <c r="C33" i="44" s="1"/>
  <c r="L36" i="44"/>
  <c r="C36" i="44" s="1"/>
  <c r="F41" i="44"/>
  <c r="C41" i="44" s="1"/>
  <c r="O45" i="44"/>
  <c r="F58" i="44"/>
  <c r="C69" i="44"/>
  <c r="C77" i="44"/>
  <c r="C86" i="44"/>
  <c r="L89" i="44"/>
  <c r="L95" i="44"/>
  <c r="F95" i="44"/>
  <c r="C109" i="44"/>
  <c r="L112" i="44"/>
  <c r="L116" i="44"/>
  <c r="C123" i="44"/>
  <c r="E130" i="44"/>
  <c r="C132" i="44"/>
  <c r="F131" i="44"/>
  <c r="C146" i="44"/>
  <c r="C147" i="44"/>
  <c r="C158" i="44"/>
  <c r="C159" i="44"/>
  <c r="C160" i="44"/>
  <c r="C167" i="44"/>
  <c r="I174" i="44"/>
  <c r="I173" i="44" s="1"/>
  <c r="O175" i="44"/>
  <c r="C182" i="44"/>
  <c r="C183" i="44"/>
  <c r="C200" i="44"/>
  <c r="I198" i="44"/>
  <c r="I196" i="44" s="1"/>
  <c r="C180" i="44"/>
  <c r="F179" i="44"/>
  <c r="D20" i="44"/>
  <c r="H20" i="44"/>
  <c r="I84" i="44"/>
  <c r="C94" i="44"/>
  <c r="C98" i="44"/>
  <c r="C99" i="44"/>
  <c r="O103" i="44"/>
  <c r="C110" i="44"/>
  <c r="C111" i="44"/>
  <c r="C114" i="44"/>
  <c r="C115" i="44"/>
  <c r="F112" i="44"/>
  <c r="C118" i="44"/>
  <c r="C119" i="44"/>
  <c r="F116" i="44"/>
  <c r="I122" i="44"/>
  <c r="C122" i="44" s="1"/>
  <c r="C126" i="44"/>
  <c r="C127" i="44"/>
  <c r="C128" i="44"/>
  <c r="G130" i="44"/>
  <c r="G75" i="44" s="1"/>
  <c r="K130" i="44"/>
  <c r="K75" i="44" s="1"/>
  <c r="C134" i="44"/>
  <c r="C135" i="44"/>
  <c r="C150" i="44"/>
  <c r="O151" i="44"/>
  <c r="O130" i="44" s="1"/>
  <c r="L151" i="44"/>
  <c r="F165" i="44"/>
  <c r="I165" i="44"/>
  <c r="C170" i="44"/>
  <c r="C171" i="44"/>
  <c r="E174" i="44"/>
  <c r="E173" i="44" s="1"/>
  <c r="C176" i="44"/>
  <c r="F175" i="44"/>
  <c r="C241" i="44"/>
  <c r="F238" i="44"/>
  <c r="C265" i="44"/>
  <c r="F264" i="44"/>
  <c r="C96" i="44"/>
  <c r="E20" i="44"/>
  <c r="I20" i="44"/>
  <c r="M20" i="44"/>
  <c r="C90" i="44"/>
  <c r="F103" i="44"/>
  <c r="C143" i="44"/>
  <c r="C152" i="44"/>
  <c r="F151" i="44"/>
  <c r="O179" i="44"/>
  <c r="C253" i="44"/>
  <c r="F252" i="44"/>
  <c r="I283" i="44"/>
  <c r="C283" i="44" s="1"/>
  <c r="C284" i="44"/>
  <c r="C197" i="44"/>
  <c r="F196" i="44"/>
  <c r="C215" i="44"/>
  <c r="L216" i="44"/>
  <c r="L204" i="44" s="1"/>
  <c r="L195" i="44" s="1"/>
  <c r="G231" i="44"/>
  <c r="G230" i="44" s="1"/>
  <c r="C240" i="44"/>
  <c r="I238" i="44"/>
  <c r="C243" i="44"/>
  <c r="C255" i="44"/>
  <c r="I259" i="44"/>
  <c r="C267" i="44"/>
  <c r="M270" i="44"/>
  <c r="M269" i="44" s="1"/>
  <c r="C277" i="44"/>
  <c r="F276" i="44"/>
  <c r="F136" i="44"/>
  <c r="C136" i="44" s="1"/>
  <c r="F144" i="44"/>
  <c r="C189" i="44"/>
  <c r="F188" i="44"/>
  <c r="O196" i="44"/>
  <c r="O205" i="44"/>
  <c r="C217" i="44"/>
  <c r="F216" i="44"/>
  <c r="O216" i="44"/>
  <c r="C235" i="44"/>
  <c r="C236" i="44"/>
  <c r="L238" i="44"/>
  <c r="L231" i="44" s="1"/>
  <c r="L252" i="44"/>
  <c r="L251" i="44" s="1"/>
  <c r="E259" i="44"/>
  <c r="E230" i="44" s="1"/>
  <c r="C261" i="44"/>
  <c r="F260" i="44"/>
  <c r="O259" i="44"/>
  <c r="L264" i="44"/>
  <c r="C271" i="44"/>
  <c r="C279" i="44"/>
  <c r="C193" i="44"/>
  <c r="F192" i="44"/>
  <c r="E195" i="44"/>
  <c r="M195" i="44"/>
  <c r="C208" i="44"/>
  <c r="C209" i="44"/>
  <c r="F205" i="44"/>
  <c r="C220" i="44"/>
  <c r="C227" i="44"/>
  <c r="C228" i="44"/>
  <c r="N230" i="44"/>
  <c r="C249" i="44"/>
  <c r="F246" i="44"/>
  <c r="C273" i="44"/>
  <c r="F272" i="44"/>
  <c r="L276" i="44"/>
  <c r="L270" i="44" s="1"/>
  <c r="L269" i="44" s="1"/>
  <c r="C292" i="44"/>
  <c r="I290" i="44"/>
  <c r="C297" i="44"/>
  <c r="C199" i="44"/>
  <c r="C291" i="44"/>
  <c r="O288" i="44" l="1"/>
  <c r="L259" i="44"/>
  <c r="C116" i="44"/>
  <c r="O83" i="44"/>
  <c r="H230" i="44"/>
  <c r="I231" i="44"/>
  <c r="I230" i="44" s="1"/>
  <c r="H194" i="44"/>
  <c r="J75" i="44"/>
  <c r="J52" i="44" s="1"/>
  <c r="O270" i="44"/>
  <c r="O269" i="44" s="1"/>
  <c r="J194" i="44"/>
  <c r="E75" i="44"/>
  <c r="E52" i="44" s="1"/>
  <c r="O230" i="44"/>
  <c r="G52" i="44"/>
  <c r="L53" i="44"/>
  <c r="D194" i="44"/>
  <c r="C166" i="44"/>
  <c r="C290" i="44"/>
  <c r="N194" i="44"/>
  <c r="G194" i="44"/>
  <c r="I204" i="44"/>
  <c r="I195" i="44" s="1"/>
  <c r="C246" i="44"/>
  <c r="C144" i="44"/>
  <c r="L130" i="44"/>
  <c r="C89" i="44"/>
  <c r="C58" i="44"/>
  <c r="M75" i="44"/>
  <c r="M52" i="44" s="1"/>
  <c r="J286" i="44"/>
  <c r="M194" i="44"/>
  <c r="N286" i="44"/>
  <c r="C216" i="44"/>
  <c r="C151" i="44"/>
  <c r="F54" i="44"/>
  <c r="C54" i="44" s="1"/>
  <c r="H75" i="44"/>
  <c r="H52" i="44" s="1"/>
  <c r="C165" i="44"/>
  <c r="C112" i="44"/>
  <c r="C179" i="44"/>
  <c r="F83" i="44"/>
  <c r="I53" i="44"/>
  <c r="C67" i="44"/>
  <c r="D75" i="44"/>
  <c r="D286" i="44" s="1"/>
  <c r="O75" i="44"/>
  <c r="O174" i="44"/>
  <c r="O173" i="44" s="1"/>
  <c r="K52" i="44"/>
  <c r="K51" i="44" s="1"/>
  <c r="K286" i="44"/>
  <c r="L230" i="44"/>
  <c r="N51" i="44"/>
  <c r="M286" i="44"/>
  <c r="C196" i="44"/>
  <c r="I83" i="44"/>
  <c r="C84" i="44"/>
  <c r="C131" i="44"/>
  <c r="F130" i="44"/>
  <c r="I75" i="44"/>
  <c r="C76" i="44"/>
  <c r="C192" i="44"/>
  <c r="F191" i="44"/>
  <c r="C191" i="44" s="1"/>
  <c r="O204" i="44"/>
  <c r="O195" i="44" s="1"/>
  <c r="C276" i="44"/>
  <c r="L83" i="44"/>
  <c r="O53" i="44"/>
  <c r="C188" i="44"/>
  <c r="F270" i="44"/>
  <c r="C272" i="44"/>
  <c r="E194" i="44"/>
  <c r="C175" i="44"/>
  <c r="F174" i="44"/>
  <c r="C205" i="44"/>
  <c r="F204" i="44"/>
  <c r="L194" i="44"/>
  <c r="C260" i="44"/>
  <c r="F259" i="44"/>
  <c r="C259" i="44" s="1"/>
  <c r="C103" i="44"/>
  <c r="C238" i="44"/>
  <c r="F231" i="44"/>
  <c r="C45" i="44"/>
  <c r="C27" i="44"/>
  <c r="L26" i="44"/>
  <c r="C198" i="44"/>
  <c r="I52" i="44"/>
  <c r="O20" i="44"/>
  <c r="C252" i="44"/>
  <c r="F251" i="44"/>
  <c r="C251" i="44" s="1"/>
  <c r="C264" i="44"/>
  <c r="I289" i="44"/>
  <c r="I288" i="44" s="1"/>
  <c r="C95" i="44"/>
  <c r="F289" i="44"/>
  <c r="C21" i="44"/>
  <c r="F20" i="44"/>
  <c r="G286" i="44"/>
  <c r="H51" i="44" l="1"/>
  <c r="H50" i="44" s="1"/>
  <c r="J51" i="44"/>
  <c r="J50" i="44" s="1"/>
  <c r="G51" i="44"/>
  <c r="G287" i="44" s="1"/>
  <c r="F53" i="44"/>
  <c r="C53" i="44" s="1"/>
  <c r="E51" i="44"/>
  <c r="E287" i="44" s="1"/>
  <c r="M51" i="44"/>
  <c r="C204" i="44"/>
  <c r="E286" i="44"/>
  <c r="I194" i="44"/>
  <c r="I51" i="44" s="1"/>
  <c r="I286" i="44"/>
  <c r="O52" i="44"/>
  <c r="C83" i="44"/>
  <c r="G50" i="44"/>
  <c r="L75" i="44"/>
  <c r="L52" i="44" s="1"/>
  <c r="L51" i="44" s="1"/>
  <c r="L50" i="44" s="1"/>
  <c r="C130" i="44"/>
  <c r="H286" i="44"/>
  <c r="D52" i="44"/>
  <c r="D51" i="44" s="1"/>
  <c r="J287" i="44"/>
  <c r="F173" i="44"/>
  <c r="C173" i="44" s="1"/>
  <c r="C174" i="44"/>
  <c r="F269" i="44"/>
  <c r="C270" i="44"/>
  <c r="L286" i="44"/>
  <c r="O194" i="44"/>
  <c r="O286" i="44"/>
  <c r="F230" i="44"/>
  <c r="C230" i="44" s="1"/>
  <c r="C231" i="44"/>
  <c r="C289" i="44"/>
  <c r="F288" i="44"/>
  <c r="C288" i="44" s="1"/>
  <c r="F187" i="44"/>
  <c r="C187" i="44" s="1"/>
  <c r="N50" i="44"/>
  <c r="N287" i="44"/>
  <c r="K50" i="44"/>
  <c r="K287" i="44"/>
  <c r="C26" i="44"/>
  <c r="L20" i="44"/>
  <c r="C20" i="44" s="1"/>
  <c r="F195" i="44"/>
  <c r="F75" i="44"/>
  <c r="H287" i="44" l="1"/>
  <c r="O51" i="44"/>
  <c r="O50" i="44" s="1"/>
  <c r="E50" i="44"/>
  <c r="M287" i="44"/>
  <c r="M50" i="44"/>
  <c r="C75" i="44"/>
  <c r="L287" i="44"/>
  <c r="D287" i="44"/>
  <c r="D50" i="44"/>
  <c r="I287" i="44"/>
  <c r="I50" i="44"/>
  <c r="F52" i="44"/>
  <c r="C269" i="44"/>
  <c r="F286" i="44"/>
  <c r="C286" i="44" s="1"/>
  <c r="F194" i="44"/>
  <c r="C194" i="44" s="1"/>
  <c r="C195" i="44"/>
  <c r="O287" i="44"/>
  <c r="F51" i="44" l="1"/>
  <c r="C52" i="44"/>
  <c r="F287" i="44" l="1"/>
  <c r="C287" i="44" s="1"/>
  <c r="C51" i="44"/>
  <c r="F50" i="44"/>
  <c r="C50" i="44" s="1"/>
  <c r="O298" i="43" l="1"/>
  <c r="L298" i="43"/>
  <c r="I298" i="43"/>
  <c r="F298" i="43"/>
  <c r="O297" i="43"/>
  <c r="L297" i="43"/>
  <c r="I297" i="43"/>
  <c r="F297" i="43"/>
  <c r="O296" i="43"/>
  <c r="L296" i="43"/>
  <c r="I296" i="43"/>
  <c r="F296" i="43"/>
  <c r="O295" i="43"/>
  <c r="L295" i="43"/>
  <c r="I295" i="43"/>
  <c r="F295" i="43"/>
  <c r="O294" i="43"/>
  <c r="L294" i="43"/>
  <c r="I294" i="43"/>
  <c r="F294" i="43"/>
  <c r="O293" i="43"/>
  <c r="L293" i="43"/>
  <c r="I293" i="43"/>
  <c r="F293" i="43"/>
  <c r="O292" i="43"/>
  <c r="L292" i="43"/>
  <c r="I292" i="43"/>
  <c r="F292" i="43"/>
  <c r="O291" i="43"/>
  <c r="L291" i="43"/>
  <c r="L290" i="43" s="1"/>
  <c r="I291" i="43"/>
  <c r="F291" i="43"/>
  <c r="N290" i="43"/>
  <c r="M290" i="43"/>
  <c r="K290" i="43"/>
  <c r="J290" i="43"/>
  <c r="H290" i="43"/>
  <c r="G290" i="43"/>
  <c r="E290" i="43"/>
  <c r="D290" i="43"/>
  <c r="O285" i="43"/>
  <c r="L285" i="43"/>
  <c r="I285" i="43"/>
  <c r="F285" i="43"/>
  <c r="O284" i="43"/>
  <c r="L284" i="43"/>
  <c r="L283" i="43" s="1"/>
  <c r="I284" i="43"/>
  <c r="I283" i="43" s="1"/>
  <c r="F284" i="43"/>
  <c r="F283" i="43" s="1"/>
  <c r="N283" i="43"/>
  <c r="M283" i="43"/>
  <c r="K283" i="43"/>
  <c r="J283" i="43"/>
  <c r="H283" i="43"/>
  <c r="G283" i="43"/>
  <c r="E283" i="43"/>
  <c r="D283" i="43"/>
  <c r="O282" i="43"/>
  <c r="O281" i="43" s="1"/>
  <c r="L282" i="43"/>
  <c r="L281" i="43" s="1"/>
  <c r="I282" i="43"/>
  <c r="I281" i="43" s="1"/>
  <c r="F282" i="43"/>
  <c r="F281" i="43" s="1"/>
  <c r="N281" i="43"/>
  <c r="M281" i="43"/>
  <c r="K281" i="43"/>
  <c r="J281" i="43"/>
  <c r="H281" i="43"/>
  <c r="G281" i="43"/>
  <c r="E281" i="43"/>
  <c r="D281" i="43"/>
  <c r="O280" i="43"/>
  <c r="L280" i="43"/>
  <c r="I280" i="43"/>
  <c r="F280" i="43"/>
  <c r="O279" i="43"/>
  <c r="L279" i="43"/>
  <c r="I279" i="43"/>
  <c r="F279" i="43"/>
  <c r="O278" i="43"/>
  <c r="L278" i="43"/>
  <c r="I278" i="43"/>
  <c r="F278" i="43"/>
  <c r="O277" i="43"/>
  <c r="L277" i="43"/>
  <c r="I277" i="43"/>
  <c r="I276" i="43" s="1"/>
  <c r="F277" i="43"/>
  <c r="N276" i="43"/>
  <c r="M276" i="43"/>
  <c r="K276" i="43"/>
  <c r="J276" i="43"/>
  <c r="H276" i="43"/>
  <c r="G276" i="43"/>
  <c r="E276" i="43"/>
  <c r="D276" i="43"/>
  <c r="O275" i="43"/>
  <c r="L275" i="43"/>
  <c r="I275" i="43"/>
  <c r="F275" i="43"/>
  <c r="O274" i="43"/>
  <c r="L274" i="43"/>
  <c r="I274" i="43"/>
  <c r="F274" i="43"/>
  <c r="O273" i="43"/>
  <c r="L273" i="43"/>
  <c r="L272" i="43" s="1"/>
  <c r="I273" i="43"/>
  <c r="I272" i="43" s="1"/>
  <c r="F273" i="43"/>
  <c r="N272" i="43"/>
  <c r="M272" i="43"/>
  <c r="K272" i="43"/>
  <c r="J272" i="43"/>
  <c r="H272" i="43"/>
  <c r="G272" i="43"/>
  <c r="G270" i="43" s="1"/>
  <c r="E272" i="43"/>
  <c r="D272" i="43"/>
  <c r="D270" i="43" s="1"/>
  <c r="O271" i="43"/>
  <c r="L271" i="43"/>
  <c r="I271" i="43"/>
  <c r="F271" i="43"/>
  <c r="N270" i="43"/>
  <c r="O268" i="43"/>
  <c r="L268" i="43"/>
  <c r="I268" i="43"/>
  <c r="F268" i="43"/>
  <c r="O267" i="43"/>
  <c r="L267" i="43"/>
  <c r="I267" i="43"/>
  <c r="F267" i="43"/>
  <c r="O266" i="43"/>
  <c r="L266" i="43"/>
  <c r="I266" i="43"/>
  <c r="F266" i="43"/>
  <c r="O265" i="43"/>
  <c r="O264" i="43" s="1"/>
  <c r="L265" i="43"/>
  <c r="I265" i="43"/>
  <c r="I264" i="43" s="1"/>
  <c r="F265" i="43"/>
  <c r="N264" i="43"/>
  <c r="M264" i="43"/>
  <c r="K264" i="43"/>
  <c r="J264" i="43"/>
  <c r="H264" i="43"/>
  <c r="G264" i="43"/>
  <c r="E264" i="43"/>
  <c r="D264" i="43"/>
  <c r="O263" i="43"/>
  <c r="L263" i="43"/>
  <c r="I263" i="43"/>
  <c r="F263" i="43"/>
  <c r="O262" i="43"/>
  <c r="L262" i="43"/>
  <c r="I262" i="43"/>
  <c r="F262" i="43"/>
  <c r="O261" i="43"/>
  <c r="L261" i="43"/>
  <c r="I261" i="43"/>
  <c r="I260" i="43" s="1"/>
  <c r="F261" i="43"/>
  <c r="N260" i="43"/>
  <c r="M260" i="43"/>
  <c r="K260" i="43"/>
  <c r="K259" i="43" s="1"/>
  <c r="J260" i="43"/>
  <c r="J259" i="43" s="1"/>
  <c r="H260" i="43"/>
  <c r="H259" i="43" s="1"/>
  <c r="G260" i="43"/>
  <c r="G259" i="43" s="1"/>
  <c r="E260" i="43"/>
  <c r="E259" i="43" s="1"/>
  <c r="D260" i="43"/>
  <c r="O258" i="43"/>
  <c r="L258" i="43"/>
  <c r="I258" i="43"/>
  <c r="F258" i="43"/>
  <c r="O257" i="43"/>
  <c r="L257" i="43"/>
  <c r="I257" i="43"/>
  <c r="F257" i="43"/>
  <c r="O256" i="43"/>
  <c r="L256" i="43"/>
  <c r="I256" i="43"/>
  <c r="F256" i="43"/>
  <c r="O255" i="43"/>
  <c r="L255" i="43"/>
  <c r="I255" i="43"/>
  <c r="F255" i="43"/>
  <c r="O254" i="43"/>
  <c r="L254" i="43"/>
  <c r="I254" i="43"/>
  <c r="F254" i="43"/>
  <c r="O253" i="43"/>
  <c r="L253" i="43"/>
  <c r="I253" i="43"/>
  <c r="F253" i="43"/>
  <c r="N252" i="43"/>
  <c r="M252" i="43"/>
  <c r="M251" i="43" s="1"/>
  <c r="K252" i="43"/>
  <c r="K251" i="43" s="1"/>
  <c r="J252" i="43"/>
  <c r="J251" i="43" s="1"/>
  <c r="H252" i="43"/>
  <c r="H251" i="43" s="1"/>
  <c r="G252" i="43"/>
  <c r="E252" i="43"/>
  <c r="E251" i="43" s="1"/>
  <c r="D252" i="43"/>
  <c r="D251" i="43" s="1"/>
  <c r="N251" i="43"/>
  <c r="G251" i="43"/>
  <c r="O250" i="43"/>
  <c r="L250" i="43"/>
  <c r="I250" i="43"/>
  <c r="F250" i="43"/>
  <c r="O249" i="43"/>
  <c r="L249" i="43"/>
  <c r="I249" i="43"/>
  <c r="F249" i="43"/>
  <c r="O248" i="43"/>
  <c r="L248" i="43"/>
  <c r="I248" i="43"/>
  <c r="F248" i="43"/>
  <c r="O247" i="43"/>
  <c r="L247" i="43"/>
  <c r="I247" i="43"/>
  <c r="I246" i="43" s="1"/>
  <c r="F247" i="43"/>
  <c r="O246" i="43"/>
  <c r="N246" i="43"/>
  <c r="M246" i="43"/>
  <c r="K246" i="43"/>
  <c r="J246" i="43"/>
  <c r="H246" i="43"/>
  <c r="G246" i="43"/>
  <c r="E246" i="43"/>
  <c r="D246" i="43"/>
  <c r="O245" i="43"/>
  <c r="L245" i="43"/>
  <c r="I245" i="43"/>
  <c r="F245" i="43"/>
  <c r="O244" i="43"/>
  <c r="L244" i="43"/>
  <c r="I244" i="43"/>
  <c r="F244" i="43"/>
  <c r="O243" i="43"/>
  <c r="L243" i="43"/>
  <c r="I243" i="43"/>
  <c r="F243" i="43"/>
  <c r="O242" i="43"/>
  <c r="L242" i="43"/>
  <c r="I242" i="43"/>
  <c r="F242" i="43"/>
  <c r="O241" i="43"/>
  <c r="L241" i="43"/>
  <c r="I241" i="43"/>
  <c r="F241" i="43"/>
  <c r="O240" i="43"/>
  <c r="L240" i="43"/>
  <c r="I240" i="43"/>
  <c r="F240" i="43"/>
  <c r="O239" i="43"/>
  <c r="L239" i="43"/>
  <c r="I239" i="43"/>
  <c r="I238" i="43" s="1"/>
  <c r="F239" i="43"/>
  <c r="O238" i="43"/>
  <c r="N238" i="43"/>
  <c r="M238" i="43"/>
  <c r="K238" i="43"/>
  <c r="J238" i="43"/>
  <c r="H238" i="43"/>
  <c r="G238" i="43"/>
  <c r="E238" i="43"/>
  <c r="D238" i="43"/>
  <c r="O237" i="43"/>
  <c r="L237" i="43"/>
  <c r="I237" i="43"/>
  <c r="F237" i="43"/>
  <c r="O236" i="43"/>
  <c r="L236" i="43"/>
  <c r="L235" i="43" s="1"/>
  <c r="I236" i="43"/>
  <c r="I235" i="43" s="1"/>
  <c r="F236" i="43"/>
  <c r="F235" i="43" s="1"/>
  <c r="N235" i="43"/>
  <c r="M235" i="43"/>
  <c r="K235" i="43"/>
  <c r="J235" i="43"/>
  <c r="H235" i="43"/>
  <c r="G235" i="43"/>
  <c r="E235" i="43"/>
  <c r="D235" i="43"/>
  <c r="O234" i="43"/>
  <c r="O233" i="43" s="1"/>
  <c r="L234" i="43"/>
  <c r="L233" i="43" s="1"/>
  <c r="I234" i="43"/>
  <c r="I233" i="43" s="1"/>
  <c r="F234" i="43"/>
  <c r="N233" i="43"/>
  <c r="M233" i="43"/>
  <c r="K233" i="43"/>
  <c r="J233" i="43"/>
  <c r="H233" i="43"/>
  <c r="G233" i="43"/>
  <c r="F233" i="43"/>
  <c r="E233" i="43"/>
  <c r="D233" i="43"/>
  <c r="O232" i="43"/>
  <c r="L232" i="43"/>
  <c r="I232" i="43"/>
  <c r="F232" i="43"/>
  <c r="O229" i="43"/>
  <c r="L229" i="43"/>
  <c r="I229" i="43"/>
  <c r="F229" i="43"/>
  <c r="O228" i="43"/>
  <c r="O227" i="43" s="1"/>
  <c r="L228" i="43"/>
  <c r="L227" i="43" s="1"/>
  <c r="I228" i="43"/>
  <c r="I227" i="43" s="1"/>
  <c r="F228" i="43"/>
  <c r="F227" i="43" s="1"/>
  <c r="N227" i="43"/>
  <c r="M227" i="43"/>
  <c r="K227" i="43"/>
  <c r="J227" i="43"/>
  <c r="H227" i="43"/>
  <c r="G227" i="43"/>
  <c r="E227" i="43"/>
  <c r="D227" i="43"/>
  <c r="O226" i="43"/>
  <c r="L226" i="43"/>
  <c r="I226" i="43"/>
  <c r="F226" i="43"/>
  <c r="O225" i="43"/>
  <c r="L225" i="43"/>
  <c r="I225" i="43"/>
  <c r="F225" i="43"/>
  <c r="O224" i="43"/>
  <c r="L224" i="43"/>
  <c r="I224" i="43"/>
  <c r="F224" i="43"/>
  <c r="O223" i="43"/>
  <c r="L223" i="43"/>
  <c r="I223" i="43"/>
  <c r="F223" i="43"/>
  <c r="O222" i="43"/>
  <c r="L222" i="43"/>
  <c r="I222" i="43"/>
  <c r="F222" i="43"/>
  <c r="O221" i="43"/>
  <c r="L221" i="43"/>
  <c r="I221" i="43"/>
  <c r="F221" i="43"/>
  <c r="O220" i="43"/>
  <c r="L220" i="43"/>
  <c r="I220" i="43"/>
  <c r="F220" i="43"/>
  <c r="O219" i="43"/>
  <c r="L219" i="43"/>
  <c r="I219" i="43"/>
  <c r="F219" i="43"/>
  <c r="O218" i="43"/>
  <c r="L218" i="43"/>
  <c r="I218" i="43"/>
  <c r="F218" i="43"/>
  <c r="O217" i="43"/>
  <c r="L217" i="43"/>
  <c r="I217" i="43"/>
  <c r="F217" i="43"/>
  <c r="N216" i="43"/>
  <c r="M216" i="43"/>
  <c r="K216" i="43"/>
  <c r="J216" i="43"/>
  <c r="H216" i="43"/>
  <c r="G216" i="43"/>
  <c r="E216" i="43"/>
  <c r="D216" i="43"/>
  <c r="O215" i="43"/>
  <c r="L215" i="43"/>
  <c r="I215" i="43"/>
  <c r="F215" i="43"/>
  <c r="O214" i="43"/>
  <c r="L214" i="43"/>
  <c r="I214" i="43"/>
  <c r="F214" i="43"/>
  <c r="O213" i="43"/>
  <c r="L213" i="43"/>
  <c r="I213" i="43"/>
  <c r="F213" i="43"/>
  <c r="O212" i="43"/>
  <c r="L212" i="43"/>
  <c r="I212" i="43"/>
  <c r="F212" i="43"/>
  <c r="O211" i="43"/>
  <c r="L211" i="43"/>
  <c r="I211" i="43"/>
  <c r="F211" i="43"/>
  <c r="O210" i="43"/>
  <c r="L210" i="43"/>
  <c r="I210" i="43"/>
  <c r="F210" i="43"/>
  <c r="O209" i="43"/>
  <c r="L209" i="43"/>
  <c r="I209" i="43"/>
  <c r="F209" i="43"/>
  <c r="O208" i="43"/>
  <c r="L208" i="43"/>
  <c r="I208" i="43"/>
  <c r="F208" i="43"/>
  <c r="O207" i="43"/>
  <c r="L207" i="43"/>
  <c r="I207" i="43"/>
  <c r="F207" i="43"/>
  <c r="O206" i="43"/>
  <c r="O205" i="43" s="1"/>
  <c r="L206" i="43"/>
  <c r="I206" i="43"/>
  <c r="F206" i="43"/>
  <c r="N205" i="43"/>
  <c r="N204" i="43" s="1"/>
  <c r="M205" i="43"/>
  <c r="M204" i="43" s="1"/>
  <c r="K205" i="43"/>
  <c r="J205" i="43"/>
  <c r="H205" i="43"/>
  <c r="H204" i="43" s="1"/>
  <c r="G205" i="43"/>
  <c r="E205" i="43"/>
  <c r="E204" i="43" s="1"/>
  <c r="D205" i="43"/>
  <c r="O203" i="43"/>
  <c r="L203" i="43"/>
  <c r="I203" i="43"/>
  <c r="F203" i="43"/>
  <c r="O202" i="43"/>
  <c r="L202" i="43"/>
  <c r="I202" i="43"/>
  <c r="F202" i="43"/>
  <c r="O201" i="43"/>
  <c r="L201" i="43"/>
  <c r="I201" i="43"/>
  <c r="F201" i="43"/>
  <c r="O200" i="43"/>
  <c r="L200" i="43"/>
  <c r="I200" i="43"/>
  <c r="F200" i="43"/>
  <c r="O199" i="43"/>
  <c r="O198" i="43" s="1"/>
  <c r="L199" i="43"/>
  <c r="L198" i="43" s="1"/>
  <c r="I199" i="43"/>
  <c r="F199" i="43"/>
  <c r="N198" i="43"/>
  <c r="M198" i="43"/>
  <c r="K198" i="43"/>
  <c r="K196" i="43" s="1"/>
  <c r="J198" i="43"/>
  <c r="J196" i="43" s="1"/>
  <c r="H198" i="43"/>
  <c r="H196" i="43" s="1"/>
  <c r="G198" i="43"/>
  <c r="G196" i="43" s="1"/>
  <c r="E198" i="43"/>
  <c r="E196" i="43" s="1"/>
  <c r="D198" i="43"/>
  <c r="D196" i="43" s="1"/>
  <c r="O197" i="43"/>
  <c r="L197" i="43"/>
  <c r="I197" i="43"/>
  <c r="F197" i="43"/>
  <c r="N196" i="43"/>
  <c r="M196" i="43"/>
  <c r="O193" i="43"/>
  <c r="L193" i="43"/>
  <c r="L192" i="43" s="1"/>
  <c r="L191" i="43" s="1"/>
  <c r="I193" i="43"/>
  <c r="I192" i="43" s="1"/>
  <c r="I191" i="43" s="1"/>
  <c r="F193" i="43"/>
  <c r="O192" i="43"/>
  <c r="O191" i="43" s="1"/>
  <c r="N192" i="43"/>
  <c r="N191" i="43" s="1"/>
  <c r="M192" i="43"/>
  <c r="M191" i="43" s="1"/>
  <c r="K192" i="43"/>
  <c r="K191" i="43" s="1"/>
  <c r="J192" i="43"/>
  <c r="J191" i="43" s="1"/>
  <c r="H192" i="43"/>
  <c r="H191" i="43" s="1"/>
  <c r="G192" i="43"/>
  <c r="G191" i="43" s="1"/>
  <c r="F192" i="43"/>
  <c r="E192" i="43"/>
  <c r="E191" i="43" s="1"/>
  <c r="D192" i="43"/>
  <c r="D191" i="43" s="1"/>
  <c r="O190" i="43"/>
  <c r="L190" i="43"/>
  <c r="I190" i="43"/>
  <c r="F190" i="43"/>
  <c r="O189" i="43"/>
  <c r="L189" i="43"/>
  <c r="L188" i="43" s="1"/>
  <c r="I189" i="43"/>
  <c r="F189" i="43"/>
  <c r="O188" i="43"/>
  <c r="N188" i="43"/>
  <c r="M188" i="43"/>
  <c r="K188" i="43"/>
  <c r="J188" i="43"/>
  <c r="H188" i="43"/>
  <c r="G188" i="43"/>
  <c r="F188" i="43"/>
  <c r="E188" i="43"/>
  <c r="D188" i="43"/>
  <c r="O186" i="43"/>
  <c r="L186" i="43"/>
  <c r="I186" i="43"/>
  <c r="F186" i="43"/>
  <c r="O185" i="43"/>
  <c r="O184" i="43" s="1"/>
  <c r="L185" i="43"/>
  <c r="L184" i="43" s="1"/>
  <c r="I185" i="43"/>
  <c r="I184" i="43" s="1"/>
  <c r="F185" i="43"/>
  <c r="N184" i="43"/>
  <c r="M184" i="43"/>
  <c r="K184" i="43"/>
  <c r="J184" i="43"/>
  <c r="H184" i="43"/>
  <c r="G184" i="43"/>
  <c r="E184" i="43"/>
  <c r="D184" i="43"/>
  <c r="O183" i="43"/>
  <c r="L183" i="43"/>
  <c r="I183" i="43"/>
  <c r="F183" i="43"/>
  <c r="O182" i="43"/>
  <c r="L182" i="43"/>
  <c r="I182" i="43"/>
  <c r="F182" i="43"/>
  <c r="O181" i="43"/>
  <c r="L181" i="43"/>
  <c r="I181" i="43"/>
  <c r="F181" i="43"/>
  <c r="O180" i="43"/>
  <c r="O179" i="43" s="1"/>
  <c r="L180" i="43"/>
  <c r="L179" i="43" s="1"/>
  <c r="I180" i="43"/>
  <c r="F180" i="43"/>
  <c r="F179" i="43" s="1"/>
  <c r="N179" i="43"/>
  <c r="M179" i="43"/>
  <c r="K179" i="43"/>
  <c r="J179" i="43"/>
  <c r="H179" i="43"/>
  <c r="G179" i="43"/>
  <c r="E179" i="43"/>
  <c r="D179" i="43"/>
  <c r="O178" i="43"/>
  <c r="L178" i="43"/>
  <c r="I178" i="43"/>
  <c r="F178" i="43"/>
  <c r="O177" i="43"/>
  <c r="L177" i="43"/>
  <c r="I177" i="43"/>
  <c r="F177" i="43"/>
  <c r="O176" i="43"/>
  <c r="L176" i="43"/>
  <c r="L175" i="43" s="1"/>
  <c r="I176" i="43"/>
  <c r="F176" i="43"/>
  <c r="O175" i="43"/>
  <c r="N175" i="43"/>
  <c r="M175" i="43"/>
  <c r="K175" i="43"/>
  <c r="K174" i="43" s="1"/>
  <c r="J175" i="43"/>
  <c r="H175" i="43"/>
  <c r="G175" i="43"/>
  <c r="E175" i="43"/>
  <c r="E174" i="43" s="1"/>
  <c r="D175" i="43"/>
  <c r="O172" i="43"/>
  <c r="L172" i="43"/>
  <c r="I172" i="43"/>
  <c r="F172" i="43"/>
  <c r="O171" i="43"/>
  <c r="L171" i="43"/>
  <c r="I171" i="43"/>
  <c r="F171" i="43"/>
  <c r="O170" i="43"/>
  <c r="L170" i="43"/>
  <c r="I170" i="43"/>
  <c r="F170" i="43"/>
  <c r="O169" i="43"/>
  <c r="L169" i="43"/>
  <c r="I169" i="43"/>
  <c r="F169" i="43"/>
  <c r="O168" i="43"/>
  <c r="L168" i="43"/>
  <c r="I168" i="43"/>
  <c r="F168" i="43"/>
  <c r="O167" i="43"/>
  <c r="L167" i="43"/>
  <c r="L166" i="43" s="1"/>
  <c r="L165" i="43" s="1"/>
  <c r="I167" i="43"/>
  <c r="I166" i="43" s="1"/>
  <c r="I165" i="43" s="1"/>
  <c r="F167" i="43"/>
  <c r="N166" i="43"/>
  <c r="M166" i="43"/>
  <c r="M165" i="43" s="1"/>
  <c r="K166" i="43"/>
  <c r="K165" i="43" s="1"/>
  <c r="J166" i="43"/>
  <c r="J165" i="43" s="1"/>
  <c r="H166" i="43"/>
  <c r="H165" i="43" s="1"/>
  <c r="G166" i="43"/>
  <c r="G165" i="43" s="1"/>
  <c r="E166" i="43"/>
  <c r="E165" i="43" s="1"/>
  <c r="D166" i="43"/>
  <c r="D165" i="43" s="1"/>
  <c r="N165" i="43"/>
  <c r="O164" i="43"/>
  <c r="L164" i="43"/>
  <c r="I164" i="43"/>
  <c r="F164" i="43"/>
  <c r="O163" i="43"/>
  <c r="L163" i="43"/>
  <c r="I163" i="43"/>
  <c r="F163" i="43"/>
  <c r="O162" i="43"/>
  <c r="L162" i="43"/>
  <c r="I162" i="43"/>
  <c r="F162" i="43"/>
  <c r="O161" i="43"/>
  <c r="L161" i="43"/>
  <c r="L160" i="43" s="1"/>
  <c r="I161" i="43"/>
  <c r="F161" i="43"/>
  <c r="O160" i="43"/>
  <c r="N160" i="43"/>
  <c r="M160" i="43"/>
  <c r="K160" i="43"/>
  <c r="J160" i="43"/>
  <c r="H160" i="43"/>
  <c r="G160" i="43"/>
  <c r="F160" i="43"/>
  <c r="E160" i="43"/>
  <c r="D160" i="43"/>
  <c r="O159" i="43"/>
  <c r="L159" i="43"/>
  <c r="I159" i="43"/>
  <c r="F159" i="43"/>
  <c r="O158" i="43"/>
  <c r="L158" i="43"/>
  <c r="I158" i="43"/>
  <c r="F158" i="43"/>
  <c r="O157" i="43"/>
  <c r="L157" i="43"/>
  <c r="I157" i="43"/>
  <c r="F157" i="43"/>
  <c r="O156" i="43"/>
  <c r="L156" i="43"/>
  <c r="I156" i="43"/>
  <c r="F156" i="43"/>
  <c r="O155" i="43"/>
  <c r="L155" i="43"/>
  <c r="I155" i="43"/>
  <c r="F155" i="43"/>
  <c r="O154" i="43"/>
  <c r="L154" i="43"/>
  <c r="I154" i="43"/>
  <c r="F154" i="43"/>
  <c r="O153" i="43"/>
  <c r="L153" i="43"/>
  <c r="I153" i="43"/>
  <c r="F153" i="43"/>
  <c r="O152" i="43"/>
  <c r="L152" i="43"/>
  <c r="I152" i="43"/>
  <c r="F152" i="43"/>
  <c r="N151" i="43"/>
  <c r="M151" i="43"/>
  <c r="K151" i="43"/>
  <c r="J151" i="43"/>
  <c r="H151" i="43"/>
  <c r="G151" i="43"/>
  <c r="E151" i="43"/>
  <c r="D151" i="43"/>
  <c r="O150" i="43"/>
  <c r="L150" i="43"/>
  <c r="I150" i="43"/>
  <c r="F150" i="43"/>
  <c r="O149" i="43"/>
  <c r="L149" i="43"/>
  <c r="I149" i="43"/>
  <c r="F149" i="43"/>
  <c r="O148" i="43"/>
  <c r="L148" i="43"/>
  <c r="I148" i="43"/>
  <c r="F148" i="43"/>
  <c r="O147" i="43"/>
  <c r="L147" i="43"/>
  <c r="I147" i="43"/>
  <c r="F147" i="43"/>
  <c r="O146" i="43"/>
  <c r="L146" i="43"/>
  <c r="I146" i="43"/>
  <c r="F146" i="43"/>
  <c r="O145" i="43"/>
  <c r="L145" i="43"/>
  <c r="L144" i="43" s="1"/>
  <c r="I145" i="43"/>
  <c r="F145" i="43"/>
  <c r="N144" i="43"/>
  <c r="M144" i="43"/>
  <c r="K144" i="43"/>
  <c r="J144" i="43"/>
  <c r="H144" i="43"/>
  <c r="G144" i="43"/>
  <c r="E144" i="43"/>
  <c r="D144" i="43"/>
  <c r="O143" i="43"/>
  <c r="L143" i="43"/>
  <c r="I143" i="43"/>
  <c r="F143" i="43"/>
  <c r="O142" i="43"/>
  <c r="L142" i="43"/>
  <c r="L141" i="43" s="1"/>
  <c r="I142" i="43"/>
  <c r="I141" i="43" s="1"/>
  <c r="F142" i="43"/>
  <c r="N141" i="43"/>
  <c r="M141" i="43"/>
  <c r="K141" i="43"/>
  <c r="J141" i="43"/>
  <c r="H141" i="43"/>
  <c r="G141" i="43"/>
  <c r="E141" i="43"/>
  <c r="D141" i="43"/>
  <c r="O140" i="43"/>
  <c r="L140" i="43"/>
  <c r="I140" i="43"/>
  <c r="F140" i="43"/>
  <c r="O139" i="43"/>
  <c r="L139" i="43"/>
  <c r="I139" i="43"/>
  <c r="F139" i="43"/>
  <c r="O138" i="43"/>
  <c r="L138" i="43"/>
  <c r="I138" i="43"/>
  <c r="F138" i="43"/>
  <c r="O137" i="43"/>
  <c r="O136" i="43" s="1"/>
  <c r="L137" i="43"/>
  <c r="L136" i="43" s="1"/>
  <c r="I137" i="43"/>
  <c r="F137" i="43"/>
  <c r="N136" i="43"/>
  <c r="M136" i="43"/>
  <c r="K136" i="43"/>
  <c r="J136" i="43"/>
  <c r="H136" i="43"/>
  <c r="G136" i="43"/>
  <c r="E136" i="43"/>
  <c r="D136" i="43"/>
  <c r="O135" i="43"/>
  <c r="L135" i="43"/>
  <c r="I135" i="43"/>
  <c r="F135" i="43"/>
  <c r="O134" i="43"/>
  <c r="L134" i="43"/>
  <c r="I134" i="43"/>
  <c r="F134" i="43"/>
  <c r="O133" i="43"/>
  <c r="L133" i="43"/>
  <c r="I133" i="43"/>
  <c r="F133" i="43"/>
  <c r="O132" i="43"/>
  <c r="O131" i="43" s="1"/>
  <c r="L132" i="43"/>
  <c r="I132" i="43"/>
  <c r="F132" i="43"/>
  <c r="N131" i="43"/>
  <c r="M131" i="43"/>
  <c r="K131" i="43"/>
  <c r="J131" i="43"/>
  <c r="H131" i="43"/>
  <c r="G131" i="43"/>
  <c r="E131" i="43"/>
  <c r="D131" i="43"/>
  <c r="D130" i="43" s="1"/>
  <c r="O129" i="43"/>
  <c r="O128" i="43" s="1"/>
  <c r="L129" i="43"/>
  <c r="L128" i="43" s="1"/>
  <c r="I129" i="43"/>
  <c r="I128" i="43" s="1"/>
  <c r="F129" i="43"/>
  <c r="F128" i="43" s="1"/>
  <c r="N128" i="43"/>
  <c r="M128" i="43"/>
  <c r="K128" i="43"/>
  <c r="J128" i="43"/>
  <c r="H128" i="43"/>
  <c r="G128" i="43"/>
  <c r="E128" i="43"/>
  <c r="D128" i="43"/>
  <c r="O127" i="43"/>
  <c r="L127" i="43"/>
  <c r="I127" i="43"/>
  <c r="F127" i="43"/>
  <c r="O126" i="43"/>
  <c r="L126" i="43"/>
  <c r="I126" i="43"/>
  <c r="F126" i="43"/>
  <c r="O125" i="43"/>
  <c r="L125" i="43"/>
  <c r="I125" i="43"/>
  <c r="F125" i="43"/>
  <c r="O124" i="43"/>
  <c r="L124" i="43"/>
  <c r="I124" i="43"/>
  <c r="F124" i="43"/>
  <c r="O123" i="43"/>
  <c r="L123" i="43"/>
  <c r="I123" i="43"/>
  <c r="F123" i="43"/>
  <c r="N122" i="43"/>
  <c r="M122" i="43"/>
  <c r="L122" i="43"/>
  <c r="K122" i="43"/>
  <c r="J122" i="43"/>
  <c r="H122" i="43"/>
  <c r="G122" i="43"/>
  <c r="E122" i="43"/>
  <c r="D122" i="43"/>
  <c r="O121" i="43"/>
  <c r="L121" i="43"/>
  <c r="I121" i="43"/>
  <c r="F121" i="43"/>
  <c r="O120" i="43"/>
  <c r="L120" i="43"/>
  <c r="I120" i="43"/>
  <c r="F120" i="43"/>
  <c r="O119" i="43"/>
  <c r="L119" i="43"/>
  <c r="I119" i="43"/>
  <c r="F119" i="43"/>
  <c r="O118" i="43"/>
  <c r="L118" i="43"/>
  <c r="I118" i="43"/>
  <c r="F118" i="43"/>
  <c r="O117" i="43"/>
  <c r="L117" i="43"/>
  <c r="I117" i="43"/>
  <c r="F117" i="43"/>
  <c r="N116" i="43"/>
  <c r="M116" i="43"/>
  <c r="K116" i="43"/>
  <c r="J116" i="43"/>
  <c r="H116" i="43"/>
  <c r="G116" i="43"/>
  <c r="E116" i="43"/>
  <c r="D116" i="43"/>
  <c r="O115" i="43"/>
  <c r="L115" i="43"/>
  <c r="I115" i="43"/>
  <c r="F115" i="43"/>
  <c r="O114" i="43"/>
  <c r="L114" i="43"/>
  <c r="I114" i="43"/>
  <c r="F114" i="43"/>
  <c r="O113" i="43"/>
  <c r="L113" i="43"/>
  <c r="L112" i="43" s="1"/>
  <c r="I113" i="43"/>
  <c r="I112" i="43" s="1"/>
  <c r="F113" i="43"/>
  <c r="N112" i="43"/>
  <c r="M112" i="43"/>
  <c r="K112" i="43"/>
  <c r="J112" i="43"/>
  <c r="H112" i="43"/>
  <c r="G112" i="43"/>
  <c r="F112" i="43"/>
  <c r="E112" i="43"/>
  <c r="D112" i="43"/>
  <c r="O111" i="43"/>
  <c r="L111" i="43"/>
  <c r="I111" i="43"/>
  <c r="F111" i="43"/>
  <c r="O110" i="43"/>
  <c r="L110" i="43"/>
  <c r="I110" i="43"/>
  <c r="F110" i="43"/>
  <c r="O109" i="43"/>
  <c r="L109" i="43"/>
  <c r="I109" i="43"/>
  <c r="F109" i="43"/>
  <c r="O108" i="43"/>
  <c r="L108" i="43"/>
  <c r="I108" i="43"/>
  <c r="F108" i="43"/>
  <c r="O107" i="43"/>
  <c r="L107" i="43"/>
  <c r="I107" i="43"/>
  <c r="F107" i="43"/>
  <c r="O106" i="43"/>
  <c r="L106" i="43"/>
  <c r="I106" i="43"/>
  <c r="F106" i="43"/>
  <c r="O105" i="43"/>
  <c r="L105" i="43"/>
  <c r="I105" i="43"/>
  <c r="F105" i="43"/>
  <c r="O104" i="43"/>
  <c r="L104" i="43"/>
  <c r="I104" i="43"/>
  <c r="I103" i="43" s="1"/>
  <c r="F104" i="43"/>
  <c r="N103" i="43"/>
  <c r="M103" i="43"/>
  <c r="K103" i="43"/>
  <c r="J103" i="43"/>
  <c r="H103" i="43"/>
  <c r="G103" i="43"/>
  <c r="E103" i="43"/>
  <c r="D103" i="43"/>
  <c r="O102" i="43"/>
  <c r="L102" i="43"/>
  <c r="I102" i="43"/>
  <c r="F102" i="43"/>
  <c r="O101" i="43"/>
  <c r="L101" i="43"/>
  <c r="I101" i="43"/>
  <c r="F101" i="43"/>
  <c r="O100" i="43"/>
  <c r="L100" i="43"/>
  <c r="I100" i="43"/>
  <c r="F100" i="43"/>
  <c r="O99" i="43"/>
  <c r="L99" i="43"/>
  <c r="I99" i="43"/>
  <c r="F99" i="43"/>
  <c r="O98" i="43"/>
  <c r="L98" i="43"/>
  <c r="I98" i="43"/>
  <c r="F98" i="43"/>
  <c r="O97" i="43"/>
  <c r="L97" i="43"/>
  <c r="I97" i="43"/>
  <c r="F97" i="43"/>
  <c r="O96" i="43"/>
  <c r="L96" i="43"/>
  <c r="I96" i="43"/>
  <c r="F96" i="43"/>
  <c r="O95" i="43"/>
  <c r="N95" i="43"/>
  <c r="M95" i="43"/>
  <c r="K95" i="43"/>
  <c r="J95" i="43"/>
  <c r="H95" i="43"/>
  <c r="G95" i="43"/>
  <c r="E95" i="43"/>
  <c r="D95" i="43"/>
  <c r="O94" i="43"/>
  <c r="L94" i="43"/>
  <c r="I94" i="43"/>
  <c r="F94" i="43"/>
  <c r="O93" i="43"/>
  <c r="L93" i="43"/>
  <c r="I93" i="43"/>
  <c r="F93" i="43"/>
  <c r="O92" i="43"/>
  <c r="L92" i="43"/>
  <c r="I92" i="43"/>
  <c r="F92" i="43"/>
  <c r="O91" i="43"/>
  <c r="L91" i="43"/>
  <c r="I91" i="43"/>
  <c r="F91" i="43"/>
  <c r="O90" i="43"/>
  <c r="O89" i="43" s="1"/>
  <c r="L90" i="43"/>
  <c r="I90" i="43"/>
  <c r="F90" i="43"/>
  <c r="N89" i="43"/>
  <c r="M89" i="43"/>
  <c r="K89" i="43"/>
  <c r="J89" i="43"/>
  <c r="H89" i="43"/>
  <c r="G89" i="43"/>
  <c r="E89" i="43"/>
  <c r="D89" i="43"/>
  <c r="O88" i="43"/>
  <c r="L88" i="43"/>
  <c r="I88" i="43"/>
  <c r="F88" i="43"/>
  <c r="O87" i="43"/>
  <c r="L87" i="43"/>
  <c r="I87" i="43"/>
  <c r="F87" i="43"/>
  <c r="O86" i="43"/>
  <c r="L86" i="43"/>
  <c r="I86" i="43"/>
  <c r="F86" i="43"/>
  <c r="O85" i="43"/>
  <c r="L85" i="43"/>
  <c r="I85" i="43"/>
  <c r="I84" i="43" s="1"/>
  <c r="F85" i="43"/>
  <c r="N84" i="43"/>
  <c r="M84" i="43"/>
  <c r="K84" i="43"/>
  <c r="J84" i="43"/>
  <c r="H84" i="43"/>
  <c r="G84" i="43"/>
  <c r="E84" i="43"/>
  <c r="D84" i="43"/>
  <c r="O82" i="43"/>
  <c r="L82" i="43"/>
  <c r="I82" i="43"/>
  <c r="F82" i="43"/>
  <c r="O81" i="43"/>
  <c r="L81" i="43"/>
  <c r="L80" i="43" s="1"/>
  <c r="I81" i="43"/>
  <c r="I80" i="43" s="1"/>
  <c r="F81" i="43"/>
  <c r="O80" i="43"/>
  <c r="N80" i="43"/>
  <c r="M80" i="43"/>
  <c r="K80" i="43"/>
  <c r="J80" i="43"/>
  <c r="H80" i="43"/>
  <c r="G80" i="43"/>
  <c r="F80" i="43"/>
  <c r="E80" i="43"/>
  <c r="D80" i="43"/>
  <c r="O79" i="43"/>
  <c r="L79" i="43"/>
  <c r="I79" i="43"/>
  <c r="F79" i="43"/>
  <c r="O78" i="43"/>
  <c r="L78" i="43"/>
  <c r="I78" i="43"/>
  <c r="I77" i="43" s="1"/>
  <c r="F78" i="43"/>
  <c r="N77" i="43"/>
  <c r="N76" i="43" s="1"/>
  <c r="M77" i="43"/>
  <c r="M76" i="43" s="1"/>
  <c r="K77" i="43"/>
  <c r="J77" i="43"/>
  <c r="H77" i="43"/>
  <c r="H76" i="43" s="1"/>
  <c r="G77" i="43"/>
  <c r="G76" i="43" s="1"/>
  <c r="E77" i="43"/>
  <c r="D77" i="43"/>
  <c r="D76" i="43" s="1"/>
  <c r="O74" i="43"/>
  <c r="L74" i="43"/>
  <c r="I74" i="43"/>
  <c r="F74" i="43"/>
  <c r="O73" i="43"/>
  <c r="L73" i="43"/>
  <c r="I73" i="43"/>
  <c r="F73" i="43"/>
  <c r="O72" i="43"/>
  <c r="L72" i="43"/>
  <c r="I72" i="43"/>
  <c r="F72" i="43"/>
  <c r="O71" i="43"/>
  <c r="L71" i="43"/>
  <c r="I71" i="43"/>
  <c r="F71" i="43"/>
  <c r="O70" i="43"/>
  <c r="L70" i="43"/>
  <c r="I70" i="43"/>
  <c r="F70" i="43"/>
  <c r="N69" i="43"/>
  <c r="N67" i="43" s="1"/>
  <c r="M69" i="43"/>
  <c r="M67" i="43" s="1"/>
  <c r="K69" i="43"/>
  <c r="K67" i="43" s="1"/>
  <c r="J69" i="43"/>
  <c r="J67" i="43" s="1"/>
  <c r="H69" i="43"/>
  <c r="H67" i="43" s="1"/>
  <c r="G69" i="43"/>
  <c r="G67" i="43" s="1"/>
  <c r="E69" i="43"/>
  <c r="E67" i="43" s="1"/>
  <c r="D69" i="43"/>
  <c r="D67" i="43" s="1"/>
  <c r="O68" i="43"/>
  <c r="L68" i="43"/>
  <c r="I68" i="43"/>
  <c r="F68" i="43"/>
  <c r="O66" i="43"/>
  <c r="L66" i="43"/>
  <c r="I66" i="43"/>
  <c r="F66" i="43"/>
  <c r="O65" i="43"/>
  <c r="L65" i="43"/>
  <c r="I65" i="43"/>
  <c r="F65" i="43"/>
  <c r="O64" i="43"/>
  <c r="L64" i="43"/>
  <c r="I64" i="43"/>
  <c r="F64" i="43"/>
  <c r="O63" i="43"/>
  <c r="L63" i="43"/>
  <c r="I63" i="43"/>
  <c r="C63" i="43" s="1"/>
  <c r="F63" i="43"/>
  <c r="O62" i="43"/>
  <c r="L62" i="43"/>
  <c r="I62" i="43"/>
  <c r="F62" i="43"/>
  <c r="O61" i="43"/>
  <c r="L61" i="43"/>
  <c r="I61" i="43"/>
  <c r="F61" i="43"/>
  <c r="O60" i="43"/>
  <c r="L60" i="43"/>
  <c r="I60" i="43"/>
  <c r="F60" i="43"/>
  <c r="O59" i="43"/>
  <c r="L59" i="43"/>
  <c r="L58" i="43" s="1"/>
  <c r="I59" i="43"/>
  <c r="F59" i="43"/>
  <c r="F58" i="43" s="1"/>
  <c r="N58" i="43"/>
  <c r="M58" i="43"/>
  <c r="K58" i="43"/>
  <c r="J58" i="43"/>
  <c r="H58" i="43"/>
  <c r="G58" i="43"/>
  <c r="E58" i="43"/>
  <c r="D58" i="43"/>
  <c r="O57" i="43"/>
  <c r="L57" i="43"/>
  <c r="I57" i="43"/>
  <c r="F57" i="43"/>
  <c r="O56" i="43"/>
  <c r="L56" i="43"/>
  <c r="I56" i="43"/>
  <c r="I55" i="43" s="1"/>
  <c r="F56" i="43"/>
  <c r="O55" i="43"/>
  <c r="N55" i="43"/>
  <c r="N54" i="43" s="1"/>
  <c r="M55" i="43"/>
  <c r="K55" i="43"/>
  <c r="J55" i="43"/>
  <c r="J54" i="43" s="1"/>
  <c r="H55" i="43"/>
  <c r="H54" i="43" s="1"/>
  <c r="G55" i="43"/>
  <c r="F55" i="43"/>
  <c r="E55" i="43"/>
  <c r="D55" i="43"/>
  <c r="D54" i="43" s="1"/>
  <c r="O47" i="43"/>
  <c r="C47" i="43" s="1"/>
  <c r="O46" i="43"/>
  <c r="N45" i="43"/>
  <c r="M45" i="43"/>
  <c r="L44" i="43"/>
  <c r="L43" i="43" s="1"/>
  <c r="I44" i="43"/>
  <c r="I43" i="43" s="1"/>
  <c r="F44" i="43"/>
  <c r="K43" i="43"/>
  <c r="J43" i="43"/>
  <c r="H43" i="43"/>
  <c r="G43" i="43"/>
  <c r="E43" i="43"/>
  <c r="D43" i="43"/>
  <c r="F42" i="43"/>
  <c r="E41" i="43"/>
  <c r="D41" i="43"/>
  <c r="L40" i="43"/>
  <c r="C40" i="43" s="1"/>
  <c r="L39" i="43"/>
  <c r="C39" i="43" s="1"/>
  <c r="L38" i="43"/>
  <c r="C38" i="43" s="1"/>
  <c r="L37" i="43"/>
  <c r="K36" i="43"/>
  <c r="J36" i="43"/>
  <c r="L35" i="43"/>
  <c r="C35" i="43" s="1"/>
  <c r="L34" i="43"/>
  <c r="K33" i="43"/>
  <c r="J33" i="43"/>
  <c r="L32" i="43"/>
  <c r="L31" i="43" s="1"/>
  <c r="C31" i="43" s="1"/>
  <c r="K31" i="43"/>
  <c r="J31" i="43"/>
  <c r="L30" i="43"/>
  <c r="C30" i="43" s="1"/>
  <c r="L29" i="43"/>
  <c r="C29" i="43" s="1"/>
  <c r="L28" i="43"/>
  <c r="K27" i="43"/>
  <c r="K26" i="43" s="1"/>
  <c r="J27" i="43"/>
  <c r="F25" i="43"/>
  <c r="C25" i="43" s="1"/>
  <c r="I24" i="43"/>
  <c r="F24" i="43"/>
  <c r="O23" i="43"/>
  <c r="L23" i="43"/>
  <c r="I23" i="43"/>
  <c r="F23" i="43"/>
  <c r="O22" i="43"/>
  <c r="L22" i="43"/>
  <c r="L21" i="43" s="1"/>
  <c r="I22" i="43"/>
  <c r="I21" i="43" s="1"/>
  <c r="I289" i="43" s="1"/>
  <c r="F22" i="43"/>
  <c r="F21" i="43" s="1"/>
  <c r="N21" i="43"/>
  <c r="M21" i="43"/>
  <c r="M289" i="43" s="1"/>
  <c r="M288" i="43" s="1"/>
  <c r="K21" i="43"/>
  <c r="K289" i="43" s="1"/>
  <c r="K288" i="43" s="1"/>
  <c r="J21" i="43"/>
  <c r="H21" i="43"/>
  <c r="G21" i="43"/>
  <c r="G289" i="43" s="1"/>
  <c r="G288" i="43" s="1"/>
  <c r="E21" i="43"/>
  <c r="D21" i="43"/>
  <c r="M54" i="43" l="1"/>
  <c r="N174" i="43"/>
  <c r="N173" i="43" s="1"/>
  <c r="D187" i="43"/>
  <c r="E187" i="43"/>
  <c r="C61" i="43"/>
  <c r="C62" i="43"/>
  <c r="K187" i="43"/>
  <c r="N20" i="43"/>
  <c r="D174" i="43"/>
  <c r="J174" i="43"/>
  <c r="J173" i="43" s="1"/>
  <c r="C23" i="43"/>
  <c r="C24" i="43"/>
  <c r="N53" i="43"/>
  <c r="C298" i="43"/>
  <c r="E231" i="43"/>
  <c r="E230" i="43" s="1"/>
  <c r="C32" i="43"/>
  <c r="J76" i="43"/>
  <c r="J231" i="43"/>
  <c r="J230" i="43" s="1"/>
  <c r="C254" i="43"/>
  <c r="C258" i="43"/>
  <c r="O216" i="43"/>
  <c r="O204" i="43" s="1"/>
  <c r="M195" i="43"/>
  <c r="C218" i="43"/>
  <c r="C224" i="43"/>
  <c r="N269" i="43"/>
  <c r="E54" i="43"/>
  <c r="E53" i="43" s="1"/>
  <c r="C71" i="43"/>
  <c r="C107" i="43"/>
  <c r="O112" i="43"/>
  <c r="C112" i="43" s="1"/>
  <c r="C157" i="43"/>
  <c r="M187" i="43"/>
  <c r="N195" i="43"/>
  <c r="H195" i="43"/>
  <c r="C212" i="43"/>
  <c r="H231" i="43"/>
  <c r="H230" i="43" s="1"/>
  <c r="M231" i="43"/>
  <c r="C250" i="43"/>
  <c r="G83" i="43"/>
  <c r="C87" i="43"/>
  <c r="C88" i="43"/>
  <c r="C119" i="43"/>
  <c r="C164" i="43"/>
  <c r="H174" i="43"/>
  <c r="L174" i="43"/>
  <c r="L173" i="43" s="1"/>
  <c r="E173" i="43"/>
  <c r="K173" i="43"/>
  <c r="N187" i="43"/>
  <c r="L187" i="43"/>
  <c r="N231" i="43"/>
  <c r="C274" i="43"/>
  <c r="K270" i="43"/>
  <c r="K269" i="43" s="1"/>
  <c r="C278" i="43"/>
  <c r="D53" i="43"/>
  <c r="I69" i="43"/>
  <c r="I67" i="43" s="1"/>
  <c r="L77" i="43"/>
  <c r="L76" i="43" s="1"/>
  <c r="K76" i="43"/>
  <c r="C82" i="43"/>
  <c r="C115" i="43"/>
  <c r="C117" i="43"/>
  <c r="C118" i="43"/>
  <c r="O116" i="43"/>
  <c r="C163" i="43"/>
  <c r="M174" i="43"/>
  <c r="M173" i="43" s="1"/>
  <c r="C226" i="43"/>
  <c r="C234" i="43"/>
  <c r="N259" i="43"/>
  <c r="C294" i="43"/>
  <c r="M53" i="43"/>
  <c r="C91" i="43"/>
  <c r="C111" i="43"/>
  <c r="E130" i="43"/>
  <c r="C139" i="43"/>
  <c r="C140" i="43"/>
  <c r="C143" i="43"/>
  <c r="C145" i="43"/>
  <c r="C152" i="43"/>
  <c r="C156" i="43"/>
  <c r="C169" i="43"/>
  <c r="C171" i="43"/>
  <c r="C172" i="43"/>
  <c r="H187" i="43"/>
  <c r="C237" i="43"/>
  <c r="C262" i="43"/>
  <c r="J26" i="43"/>
  <c r="J20" i="43" s="1"/>
  <c r="K54" i="43"/>
  <c r="K53" i="43" s="1"/>
  <c r="E76" i="43"/>
  <c r="C97" i="43"/>
  <c r="C102" i="43"/>
  <c r="C105" i="43"/>
  <c r="O103" i="43"/>
  <c r="C123" i="43"/>
  <c r="C127" i="43"/>
  <c r="G130" i="43"/>
  <c r="C137" i="43"/>
  <c r="C147" i="43"/>
  <c r="C149" i="43"/>
  <c r="C159" i="43"/>
  <c r="G174" i="43"/>
  <c r="G173" i="43" s="1"/>
  <c r="D204" i="43"/>
  <c r="D195" i="43" s="1"/>
  <c r="C206" i="43"/>
  <c r="C214" i="43"/>
  <c r="C242" i="43"/>
  <c r="C266" i="43"/>
  <c r="G269" i="43"/>
  <c r="J270" i="43"/>
  <c r="J269" i="43" s="1"/>
  <c r="C282" i="43"/>
  <c r="O283" i="43"/>
  <c r="O290" i="43"/>
  <c r="H53" i="43"/>
  <c r="C227" i="43"/>
  <c r="H83" i="43"/>
  <c r="I122" i="43"/>
  <c r="I179" i="43"/>
  <c r="C179" i="43" s="1"/>
  <c r="G187" i="43"/>
  <c r="L264" i="43"/>
  <c r="E289" i="43"/>
  <c r="E288" i="43" s="1"/>
  <c r="J289" i="43"/>
  <c r="J288" i="43" s="1"/>
  <c r="N289" i="43"/>
  <c r="N288" i="43" s="1"/>
  <c r="I58" i="43"/>
  <c r="C65" i="43"/>
  <c r="C66" i="43"/>
  <c r="C79" i="43"/>
  <c r="J83" i="43"/>
  <c r="C85" i="43"/>
  <c r="C86" i="43"/>
  <c r="O84" i="43"/>
  <c r="K83" i="43"/>
  <c r="C109" i="43"/>
  <c r="C110" i="43"/>
  <c r="D83" i="43"/>
  <c r="D75" i="43" s="1"/>
  <c r="C124" i="43"/>
  <c r="K130" i="43"/>
  <c r="C135" i="43"/>
  <c r="O144" i="43"/>
  <c r="I151" i="43"/>
  <c r="C158" i="43"/>
  <c r="C176" i="43"/>
  <c r="C178" i="43"/>
  <c r="C181" i="43"/>
  <c r="O196" i="43"/>
  <c r="J204" i="43"/>
  <c r="J195" i="43" s="1"/>
  <c r="K204" i="43"/>
  <c r="K195" i="43" s="1"/>
  <c r="C223" i="43"/>
  <c r="G231" i="43"/>
  <c r="G230" i="43" s="1"/>
  <c r="K231" i="43"/>
  <c r="K230" i="43" s="1"/>
  <c r="C240" i="43"/>
  <c r="L246" i="43"/>
  <c r="C255" i="43"/>
  <c r="C256" i="43"/>
  <c r="C257" i="43"/>
  <c r="C263" i="43"/>
  <c r="H270" i="43"/>
  <c r="H269" i="43" s="1"/>
  <c r="H194" i="43" s="1"/>
  <c r="L276" i="43"/>
  <c r="L270" i="43" s="1"/>
  <c r="L269" i="43" s="1"/>
  <c r="C285" i="43"/>
  <c r="I20" i="43"/>
  <c r="G20" i="43"/>
  <c r="C60" i="43"/>
  <c r="E83" i="43"/>
  <c r="C100" i="43"/>
  <c r="M130" i="43"/>
  <c r="C146" i="43"/>
  <c r="C153" i="43"/>
  <c r="N130" i="43"/>
  <c r="C177" i="43"/>
  <c r="C180" i="43"/>
  <c r="O187" i="43"/>
  <c r="C203" i="43"/>
  <c r="F205" i="43"/>
  <c r="C211" i="43"/>
  <c r="G204" i="43"/>
  <c r="G195" i="43" s="1"/>
  <c r="C222" i="43"/>
  <c r="C225" i="43"/>
  <c r="C228" i="43"/>
  <c r="C229" i="43"/>
  <c r="C232" i="43"/>
  <c r="D231" i="43"/>
  <c r="C245" i="43"/>
  <c r="I252" i="43"/>
  <c r="I251" i="43" s="1"/>
  <c r="D259" i="43"/>
  <c r="L260" i="43"/>
  <c r="L259" i="43" s="1"/>
  <c r="C271" i="43"/>
  <c r="M270" i="43"/>
  <c r="M269" i="43" s="1"/>
  <c r="C292" i="43"/>
  <c r="I89" i="43"/>
  <c r="L205" i="43"/>
  <c r="C44" i="43"/>
  <c r="G54" i="43"/>
  <c r="G53" i="43" s="1"/>
  <c r="C59" i="43"/>
  <c r="C64" i="43"/>
  <c r="C73" i="43"/>
  <c r="C74" i="43"/>
  <c r="C94" i="43"/>
  <c r="C99" i="43"/>
  <c r="C108" i="43"/>
  <c r="C114" i="43"/>
  <c r="C120" i="43"/>
  <c r="F122" i="43"/>
  <c r="C125" i="43"/>
  <c r="C126" i="43"/>
  <c r="C138" i="43"/>
  <c r="O141" i="43"/>
  <c r="C148" i="43"/>
  <c r="C150" i="43"/>
  <c r="J130" i="43"/>
  <c r="C170" i="43"/>
  <c r="C183" i="43"/>
  <c r="C193" i="43"/>
  <c r="C202" i="43"/>
  <c r="C208" i="43"/>
  <c r="C210" i="43"/>
  <c r="C213" i="43"/>
  <c r="O235" i="43"/>
  <c r="O231" i="43" s="1"/>
  <c r="C248" i="43"/>
  <c r="L252" i="43"/>
  <c r="L251" i="43" s="1"/>
  <c r="I270" i="43"/>
  <c r="I269" i="43" s="1"/>
  <c r="E270" i="43"/>
  <c r="E269" i="43" s="1"/>
  <c r="O272" i="43"/>
  <c r="C279" i="43"/>
  <c r="C280" i="43"/>
  <c r="C281" i="43"/>
  <c r="D289" i="43"/>
  <c r="D288" i="43" s="1"/>
  <c r="D20" i="43"/>
  <c r="C28" i="43"/>
  <c r="L27" i="43"/>
  <c r="C56" i="43"/>
  <c r="L55" i="43"/>
  <c r="C70" i="43"/>
  <c r="F69" i="43"/>
  <c r="C106" i="43"/>
  <c r="F103" i="43"/>
  <c r="J53" i="43"/>
  <c r="C68" i="43"/>
  <c r="F84" i="43"/>
  <c r="L89" i="43"/>
  <c r="C92" i="43"/>
  <c r="C133" i="43"/>
  <c r="I131" i="43"/>
  <c r="J187" i="43"/>
  <c r="C200" i="43"/>
  <c r="I198" i="43"/>
  <c r="I196" i="43" s="1"/>
  <c r="E20" i="43"/>
  <c r="M20" i="43"/>
  <c r="C22" i="43"/>
  <c r="O21" i="43"/>
  <c r="C21" i="43" s="1"/>
  <c r="C46" i="43"/>
  <c r="O45" i="43"/>
  <c r="F54" i="43"/>
  <c r="C57" i="43"/>
  <c r="I76" i="43"/>
  <c r="M83" i="43"/>
  <c r="M75" i="43" s="1"/>
  <c r="M52" i="43" s="1"/>
  <c r="L84" i="43"/>
  <c r="C90" i="43"/>
  <c r="F89" i="43"/>
  <c r="I95" i="43"/>
  <c r="C101" i="43"/>
  <c r="C104" i="43"/>
  <c r="L103" i="43"/>
  <c r="F116" i="43"/>
  <c r="I116" i="43"/>
  <c r="C121" i="43"/>
  <c r="H130" i="43"/>
  <c r="C132" i="43"/>
  <c r="L131" i="43"/>
  <c r="O151" i="43"/>
  <c r="C167" i="43"/>
  <c r="C168" i="43"/>
  <c r="F166" i="43"/>
  <c r="C186" i="43"/>
  <c r="F184" i="43"/>
  <c r="C184" i="43" s="1"/>
  <c r="C192" i="43"/>
  <c r="F191" i="43"/>
  <c r="C191" i="43" s="1"/>
  <c r="C217" i="43"/>
  <c r="F216" i="43"/>
  <c r="C37" i="43"/>
  <c r="L36" i="43"/>
  <c r="C36" i="43" s="1"/>
  <c r="C42" i="43"/>
  <c r="F41" i="43"/>
  <c r="C78" i="43"/>
  <c r="F77" i="43"/>
  <c r="F141" i="43"/>
  <c r="I160" i="43"/>
  <c r="C160" i="43" s="1"/>
  <c r="C161" i="43"/>
  <c r="K20" i="43"/>
  <c r="C98" i="43"/>
  <c r="F95" i="43"/>
  <c r="H173" i="43"/>
  <c r="H289" i="43"/>
  <c r="H288" i="43" s="1"/>
  <c r="H20" i="43"/>
  <c r="L289" i="43"/>
  <c r="L288" i="43" s="1"/>
  <c r="F289" i="43"/>
  <c r="C34" i="43"/>
  <c r="L33" i="43"/>
  <c r="C33" i="43" s="1"/>
  <c r="F43" i="43"/>
  <c r="C43" i="43" s="1"/>
  <c r="I54" i="43"/>
  <c r="O58" i="43"/>
  <c r="C58" i="43" s="1"/>
  <c r="O69" i="43"/>
  <c r="O67" i="43" s="1"/>
  <c r="L69" i="43"/>
  <c r="L67" i="43" s="1"/>
  <c r="C72" i="43"/>
  <c r="O77" i="43"/>
  <c r="O76" i="43" s="1"/>
  <c r="C80" i="43"/>
  <c r="C81" i="43"/>
  <c r="N83" i="43"/>
  <c r="C93" i="43"/>
  <c r="L95" i="43"/>
  <c r="C96" i="43"/>
  <c r="C113" i="43"/>
  <c r="L116" i="43"/>
  <c r="O122" i="43"/>
  <c r="C128" i="43"/>
  <c r="C129" i="43"/>
  <c r="L151" i="43"/>
  <c r="C155" i="43"/>
  <c r="O174" i="43"/>
  <c r="O173" i="43" s="1"/>
  <c r="F131" i="43"/>
  <c r="I136" i="43"/>
  <c r="I144" i="43"/>
  <c r="C154" i="43"/>
  <c r="O166" i="43"/>
  <c r="O165" i="43" s="1"/>
  <c r="C182" i="43"/>
  <c r="I188" i="43"/>
  <c r="I187" i="43" s="1"/>
  <c r="C190" i="43"/>
  <c r="E195" i="43"/>
  <c r="I216" i="43"/>
  <c r="C220" i="43"/>
  <c r="C236" i="43"/>
  <c r="L238" i="43"/>
  <c r="C243" i="43"/>
  <c r="C249" i="43"/>
  <c r="F246" i="43"/>
  <c r="C261" i="43"/>
  <c r="F260" i="43"/>
  <c r="F151" i="43"/>
  <c r="D173" i="43"/>
  <c r="C134" i="43"/>
  <c r="F136" i="43"/>
  <c r="C142" i="43"/>
  <c r="F144" i="43"/>
  <c r="C162" i="43"/>
  <c r="I175" i="43"/>
  <c r="F175" i="43"/>
  <c r="C185" i="43"/>
  <c r="L196" i="43"/>
  <c r="C253" i="43"/>
  <c r="F252" i="43"/>
  <c r="D269" i="43"/>
  <c r="C277" i="43"/>
  <c r="F276" i="43"/>
  <c r="C189" i="43"/>
  <c r="F198" i="43"/>
  <c r="C199" i="43"/>
  <c r="C207" i="43"/>
  <c r="C215" i="43"/>
  <c r="C219" i="43"/>
  <c r="C233" i="43"/>
  <c r="C241" i="43"/>
  <c r="F238" i="43"/>
  <c r="M259" i="43"/>
  <c r="M230" i="43" s="1"/>
  <c r="C265" i="43"/>
  <c r="F264" i="43"/>
  <c r="C264" i="43" s="1"/>
  <c r="C273" i="43"/>
  <c r="F272" i="43"/>
  <c r="C291" i="43"/>
  <c r="C293" i="43"/>
  <c r="F290" i="43"/>
  <c r="C197" i="43"/>
  <c r="C201" i="43"/>
  <c r="I205" i="43"/>
  <c r="C209" i="43"/>
  <c r="L216" i="43"/>
  <c r="C221" i="43"/>
  <c r="I231" i="43"/>
  <c r="C244" i="43"/>
  <c r="O252" i="43"/>
  <c r="O251" i="43" s="1"/>
  <c r="I259" i="43"/>
  <c r="O260" i="43"/>
  <c r="O259" i="43" s="1"/>
  <c r="C267" i="43"/>
  <c r="C268" i="43"/>
  <c r="C275" i="43"/>
  <c r="O276" i="43"/>
  <c r="C283" i="43"/>
  <c r="C284" i="43"/>
  <c r="I290" i="43"/>
  <c r="I288" i="43" s="1"/>
  <c r="C295" i="43"/>
  <c r="C296" i="43"/>
  <c r="C297" i="43"/>
  <c r="C239" i="43"/>
  <c r="C247" i="43"/>
  <c r="J75" i="43" l="1"/>
  <c r="O83" i="43"/>
  <c r="G194" i="43"/>
  <c r="C246" i="43"/>
  <c r="N75" i="43"/>
  <c r="K194" i="43"/>
  <c r="I230" i="43"/>
  <c r="D230" i="43"/>
  <c r="D286" i="43" s="1"/>
  <c r="D52" i="43"/>
  <c r="E75" i="43"/>
  <c r="E52" i="43" s="1"/>
  <c r="J194" i="43"/>
  <c r="I204" i="43"/>
  <c r="I195" i="43" s="1"/>
  <c r="I194" i="43" s="1"/>
  <c r="E194" i="43"/>
  <c r="H75" i="43"/>
  <c r="H52" i="43" s="1"/>
  <c r="H51" i="43" s="1"/>
  <c r="G75" i="43"/>
  <c r="G286" i="43" s="1"/>
  <c r="N230" i="43"/>
  <c r="N194" i="43" s="1"/>
  <c r="C235" i="43"/>
  <c r="C141" i="43"/>
  <c r="I83" i="43"/>
  <c r="C136" i="43"/>
  <c r="O54" i="43"/>
  <c r="O53" i="43" s="1"/>
  <c r="G52" i="43"/>
  <c r="F204" i="43"/>
  <c r="C204" i="43" s="1"/>
  <c r="C205" i="43"/>
  <c r="I53" i="43"/>
  <c r="O130" i="43"/>
  <c r="O75" i="43" s="1"/>
  <c r="C122" i="43"/>
  <c r="O270" i="43"/>
  <c r="O269" i="43" s="1"/>
  <c r="L204" i="43"/>
  <c r="I174" i="43"/>
  <c r="I173" i="43" s="1"/>
  <c r="F187" i="43"/>
  <c r="C187" i="43" s="1"/>
  <c r="L231" i="43"/>
  <c r="L230" i="43" s="1"/>
  <c r="C103" i="43"/>
  <c r="O195" i="43"/>
  <c r="K75" i="43"/>
  <c r="K52" i="43" s="1"/>
  <c r="K51" i="43" s="1"/>
  <c r="L130" i="43"/>
  <c r="L83" i="43"/>
  <c r="C144" i="43"/>
  <c r="H286" i="43"/>
  <c r="M194" i="43"/>
  <c r="M51" i="43" s="1"/>
  <c r="M286" i="43"/>
  <c r="N286" i="43"/>
  <c r="N52" i="43"/>
  <c r="C252" i="43"/>
  <c r="F251" i="43"/>
  <c r="C251" i="43" s="1"/>
  <c r="C290" i="43"/>
  <c r="J286" i="43"/>
  <c r="C238" i="43"/>
  <c r="C198" i="43"/>
  <c r="F196" i="43"/>
  <c r="C276" i="43"/>
  <c r="C216" i="43"/>
  <c r="C188" i="43"/>
  <c r="C116" i="43"/>
  <c r="I130" i="43"/>
  <c r="F83" i="43"/>
  <c r="C84" i="43"/>
  <c r="J52" i="43"/>
  <c r="L195" i="43"/>
  <c r="C166" i="43"/>
  <c r="F165" i="43"/>
  <c r="C165" i="43" s="1"/>
  <c r="C45" i="43"/>
  <c r="C55" i="43"/>
  <c r="L54" i="43"/>
  <c r="L53" i="43" s="1"/>
  <c r="O230" i="43"/>
  <c r="F174" i="43"/>
  <c r="C175" i="43"/>
  <c r="C151" i="43"/>
  <c r="F231" i="43"/>
  <c r="C95" i="43"/>
  <c r="C89" i="43"/>
  <c r="O289" i="43"/>
  <c r="O288" i="43" s="1"/>
  <c r="O20" i="43"/>
  <c r="F67" i="43"/>
  <c r="C67" i="43" s="1"/>
  <c r="C69" i="43"/>
  <c r="F288" i="43"/>
  <c r="F270" i="43"/>
  <c r="C272" i="43"/>
  <c r="C260" i="43"/>
  <c r="F259" i="43"/>
  <c r="C259" i="43" s="1"/>
  <c r="F130" i="43"/>
  <c r="C131" i="43"/>
  <c r="C77" i="43"/>
  <c r="F76" i="43"/>
  <c r="C41" i="43"/>
  <c r="F20" i="43"/>
  <c r="C27" i="43"/>
  <c r="L26" i="43"/>
  <c r="I75" i="43" l="1"/>
  <c r="L75" i="43"/>
  <c r="L52" i="43" s="1"/>
  <c r="D194" i="43"/>
  <c r="D51" i="43" s="1"/>
  <c r="D287" i="43" s="1"/>
  <c r="E51" i="43"/>
  <c r="E50" i="43" s="1"/>
  <c r="E286" i="43"/>
  <c r="G51" i="43"/>
  <c r="N51" i="43"/>
  <c r="N50" i="43" s="1"/>
  <c r="E287" i="43"/>
  <c r="C54" i="43"/>
  <c r="O194" i="43"/>
  <c r="J51" i="43"/>
  <c r="J50" i="43" s="1"/>
  <c r="C130" i="43"/>
  <c r="C83" i="43"/>
  <c r="K286" i="43"/>
  <c r="K50" i="43"/>
  <c r="K287" i="43"/>
  <c r="I52" i="43"/>
  <c r="I51" i="43" s="1"/>
  <c r="I287" i="43" s="1"/>
  <c r="O286" i="43"/>
  <c r="L194" i="43"/>
  <c r="M50" i="43"/>
  <c r="M287" i="43"/>
  <c r="F269" i="43"/>
  <c r="C270" i="43"/>
  <c r="C26" i="43"/>
  <c r="L20" i="43"/>
  <c r="C20" i="43" s="1"/>
  <c r="O52" i="43"/>
  <c r="O51" i="43" s="1"/>
  <c r="F53" i="43"/>
  <c r="C196" i="43"/>
  <c r="F195" i="43"/>
  <c r="C174" i="43"/>
  <c r="F173" i="43"/>
  <c r="C173" i="43" s="1"/>
  <c r="N287" i="43"/>
  <c r="F230" i="43"/>
  <c r="C230" i="43" s="1"/>
  <c r="C231" i="43"/>
  <c r="I286" i="43"/>
  <c r="H287" i="43"/>
  <c r="H50" i="43"/>
  <c r="F75" i="43"/>
  <c r="C75" i="43" s="1"/>
  <c r="C76" i="43"/>
  <c r="C288" i="43"/>
  <c r="C289" i="43"/>
  <c r="L286" i="43"/>
  <c r="D50" i="43" l="1"/>
  <c r="J287" i="43"/>
  <c r="G287" i="43"/>
  <c r="G50" i="43"/>
  <c r="I50" i="43"/>
  <c r="L51" i="43"/>
  <c r="L50" i="43" s="1"/>
  <c r="C53" i="43"/>
  <c r="F52" i="43"/>
  <c r="O50" i="43"/>
  <c r="O287" i="43"/>
  <c r="F194" i="43"/>
  <c r="C194" i="43" s="1"/>
  <c r="C195" i="43"/>
  <c r="C269" i="43"/>
  <c r="F286" i="43"/>
  <c r="C286" i="43" s="1"/>
  <c r="L287" i="43" l="1"/>
  <c r="F51" i="43"/>
  <c r="C52" i="43"/>
  <c r="F287" i="43" l="1"/>
  <c r="C287" i="43" s="1"/>
  <c r="F50" i="43"/>
  <c r="C50" i="43" s="1"/>
  <c r="C51" i="43"/>
  <c r="O298" i="42" l="1"/>
  <c r="L298" i="42"/>
  <c r="I298" i="42"/>
  <c r="F298" i="42"/>
  <c r="C298" i="42" s="1"/>
  <c r="O297" i="42"/>
  <c r="L297" i="42"/>
  <c r="I297" i="42"/>
  <c r="F297" i="42"/>
  <c r="O296" i="42"/>
  <c r="L296" i="42"/>
  <c r="I296" i="42"/>
  <c r="F296" i="42"/>
  <c r="O295" i="42"/>
  <c r="L295" i="42"/>
  <c r="I295" i="42"/>
  <c r="F295" i="42"/>
  <c r="O294" i="42"/>
  <c r="L294" i="42"/>
  <c r="I294" i="42"/>
  <c r="F294" i="42"/>
  <c r="C294" i="42" s="1"/>
  <c r="O293" i="42"/>
  <c r="L293" i="42"/>
  <c r="I293" i="42"/>
  <c r="F293" i="42"/>
  <c r="O292" i="42"/>
  <c r="L292" i="42"/>
  <c r="I292" i="42"/>
  <c r="F292" i="42"/>
  <c r="O291" i="42"/>
  <c r="L291" i="42"/>
  <c r="L290" i="42" s="1"/>
  <c r="I291" i="42"/>
  <c r="F291" i="42"/>
  <c r="O290" i="42"/>
  <c r="N290" i="42"/>
  <c r="M290" i="42"/>
  <c r="K290" i="42"/>
  <c r="J290" i="42"/>
  <c r="H290" i="42"/>
  <c r="G290" i="42"/>
  <c r="E290" i="42"/>
  <c r="D290" i="42"/>
  <c r="O285" i="42"/>
  <c r="L285" i="42"/>
  <c r="I285" i="42"/>
  <c r="F285" i="42"/>
  <c r="O284" i="42"/>
  <c r="O283" i="42" s="1"/>
  <c r="L284" i="42"/>
  <c r="L283" i="42" s="1"/>
  <c r="I284" i="42"/>
  <c r="F284" i="42"/>
  <c r="N283" i="42"/>
  <c r="M283" i="42"/>
  <c r="K283" i="42"/>
  <c r="J283" i="42"/>
  <c r="H283" i="42"/>
  <c r="G283" i="42"/>
  <c r="F283" i="42"/>
  <c r="E283" i="42"/>
  <c r="D283" i="42"/>
  <c r="O282" i="42"/>
  <c r="O281" i="42" s="1"/>
  <c r="L282" i="42"/>
  <c r="L281" i="42" s="1"/>
  <c r="I282" i="42"/>
  <c r="I281" i="42" s="1"/>
  <c r="F282" i="42"/>
  <c r="N281" i="42"/>
  <c r="M281" i="42"/>
  <c r="K281" i="42"/>
  <c r="J281" i="42"/>
  <c r="H281" i="42"/>
  <c r="G281" i="42"/>
  <c r="E281" i="42"/>
  <c r="D281" i="42"/>
  <c r="O280" i="42"/>
  <c r="L280" i="42"/>
  <c r="I280" i="42"/>
  <c r="F280" i="42"/>
  <c r="O279" i="42"/>
  <c r="L279" i="42"/>
  <c r="I279" i="42"/>
  <c r="F279" i="42"/>
  <c r="O278" i="42"/>
  <c r="L278" i="42"/>
  <c r="I278" i="42"/>
  <c r="F278" i="42"/>
  <c r="O277" i="42"/>
  <c r="L277" i="42"/>
  <c r="I277" i="42"/>
  <c r="I276" i="42" s="1"/>
  <c r="F277" i="42"/>
  <c r="N276" i="42"/>
  <c r="M276" i="42"/>
  <c r="K276" i="42"/>
  <c r="J276" i="42"/>
  <c r="H276" i="42"/>
  <c r="G276" i="42"/>
  <c r="E276" i="42"/>
  <c r="D276" i="42"/>
  <c r="O275" i="42"/>
  <c r="L275" i="42"/>
  <c r="I275" i="42"/>
  <c r="F275" i="42"/>
  <c r="O274" i="42"/>
  <c r="L274" i="42"/>
  <c r="I274" i="42"/>
  <c r="F274" i="42"/>
  <c r="O273" i="42"/>
  <c r="L273" i="42"/>
  <c r="I273" i="42"/>
  <c r="F273" i="42"/>
  <c r="N272" i="42"/>
  <c r="N270" i="42" s="1"/>
  <c r="N269" i="42" s="1"/>
  <c r="M272" i="42"/>
  <c r="K272" i="42"/>
  <c r="J272" i="42"/>
  <c r="I272" i="42"/>
  <c r="H272" i="42"/>
  <c r="G272" i="42"/>
  <c r="E272" i="42"/>
  <c r="D272" i="42"/>
  <c r="D270" i="42" s="1"/>
  <c r="D269" i="42" s="1"/>
  <c r="O271" i="42"/>
  <c r="L271" i="42"/>
  <c r="I271" i="42"/>
  <c r="F271" i="42"/>
  <c r="J270" i="42"/>
  <c r="J269" i="42" s="1"/>
  <c r="O268" i="42"/>
  <c r="L268" i="42"/>
  <c r="I268" i="42"/>
  <c r="F268" i="42"/>
  <c r="O267" i="42"/>
  <c r="L267" i="42"/>
  <c r="I267" i="42"/>
  <c r="F267" i="42"/>
  <c r="O266" i="42"/>
  <c r="L266" i="42"/>
  <c r="I266" i="42"/>
  <c r="F266" i="42"/>
  <c r="O265" i="42"/>
  <c r="L265" i="42"/>
  <c r="I265" i="42"/>
  <c r="I264" i="42" s="1"/>
  <c r="F265" i="42"/>
  <c r="N264" i="42"/>
  <c r="M264" i="42"/>
  <c r="K264" i="42"/>
  <c r="J264" i="42"/>
  <c r="H264" i="42"/>
  <c r="G264" i="42"/>
  <c r="E264" i="42"/>
  <c r="D264" i="42"/>
  <c r="O263" i="42"/>
  <c r="L263" i="42"/>
  <c r="I263" i="42"/>
  <c r="F263" i="42"/>
  <c r="O262" i="42"/>
  <c r="L262" i="42"/>
  <c r="I262" i="42"/>
  <c r="F262" i="42"/>
  <c r="O261" i="42"/>
  <c r="L261" i="42"/>
  <c r="L260" i="42" s="1"/>
  <c r="I261" i="42"/>
  <c r="I260" i="42" s="1"/>
  <c r="F261" i="42"/>
  <c r="N260" i="42"/>
  <c r="M260" i="42"/>
  <c r="M259" i="42" s="1"/>
  <c r="K260" i="42"/>
  <c r="J260" i="42"/>
  <c r="H260" i="42"/>
  <c r="H259" i="42" s="1"/>
  <c r="G260" i="42"/>
  <c r="G259" i="42" s="1"/>
  <c r="E260" i="42"/>
  <c r="D260" i="42"/>
  <c r="O258" i="42"/>
  <c r="L258" i="42"/>
  <c r="I258" i="42"/>
  <c r="F258" i="42"/>
  <c r="O257" i="42"/>
  <c r="L257" i="42"/>
  <c r="I257" i="42"/>
  <c r="F257" i="42"/>
  <c r="O256" i="42"/>
  <c r="L256" i="42"/>
  <c r="I256" i="42"/>
  <c r="F256" i="42"/>
  <c r="O255" i="42"/>
  <c r="L255" i="42"/>
  <c r="I255" i="42"/>
  <c r="F255" i="42"/>
  <c r="O254" i="42"/>
  <c r="L254" i="42"/>
  <c r="I254" i="42"/>
  <c r="F254" i="42"/>
  <c r="O253" i="42"/>
  <c r="L253" i="42"/>
  <c r="L252" i="42" s="1"/>
  <c r="I253" i="42"/>
  <c r="F253" i="42"/>
  <c r="N252" i="42"/>
  <c r="M252" i="42"/>
  <c r="M251" i="42" s="1"/>
  <c r="K252" i="42"/>
  <c r="K251" i="42" s="1"/>
  <c r="J252" i="42"/>
  <c r="J251" i="42" s="1"/>
  <c r="H252" i="42"/>
  <c r="H251" i="42" s="1"/>
  <c r="G252" i="42"/>
  <c r="E252" i="42"/>
  <c r="E251" i="42" s="1"/>
  <c r="D252" i="42"/>
  <c r="D251" i="42" s="1"/>
  <c r="N251" i="42"/>
  <c r="G251" i="42"/>
  <c r="O250" i="42"/>
  <c r="L250" i="42"/>
  <c r="I250" i="42"/>
  <c r="F250" i="42"/>
  <c r="O249" i="42"/>
  <c r="L249" i="42"/>
  <c r="I249" i="42"/>
  <c r="F249" i="42"/>
  <c r="O248" i="42"/>
  <c r="L248" i="42"/>
  <c r="I248" i="42"/>
  <c r="F248" i="42"/>
  <c r="O247" i="42"/>
  <c r="L247" i="42"/>
  <c r="L246" i="42" s="1"/>
  <c r="I247" i="42"/>
  <c r="F247" i="42"/>
  <c r="N246" i="42"/>
  <c r="M246" i="42"/>
  <c r="K246" i="42"/>
  <c r="J246" i="42"/>
  <c r="H246" i="42"/>
  <c r="G246" i="42"/>
  <c r="E246" i="42"/>
  <c r="D246" i="42"/>
  <c r="O245" i="42"/>
  <c r="L245" i="42"/>
  <c r="I245" i="42"/>
  <c r="F245" i="42"/>
  <c r="O244" i="42"/>
  <c r="L244" i="42"/>
  <c r="I244" i="42"/>
  <c r="F244" i="42"/>
  <c r="O243" i="42"/>
  <c r="L243" i="42"/>
  <c r="I243" i="42"/>
  <c r="F243" i="42"/>
  <c r="O242" i="42"/>
  <c r="L242" i="42"/>
  <c r="I242" i="42"/>
  <c r="F242" i="42"/>
  <c r="O241" i="42"/>
  <c r="L241" i="42"/>
  <c r="I241" i="42"/>
  <c r="F241" i="42"/>
  <c r="O240" i="42"/>
  <c r="L240" i="42"/>
  <c r="I240" i="42"/>
  <c r="F240" i="42"/>
  <c r="O239" i="42"/>
  <c r="L239" i="42"/>
  <c r="I239" i="42"/>
  <c r="F239" i="42"/>
  <c r="N238" i="42"/>
  <c r="M238" i="42"/>
  <c r="K238" i="42"/>
  <c r="J238" i="42"/>
  <c r="H238" i="42"/>
  <c r="G238" i="42"/>
  <c r="E238" i="42"/>
  <c r="D238" i="42"/>
  <c r="O237" i="42"/>
  <c r="L237" i="42"/>
  <c r="I237" i="42"/>
  <c r="F237" i="42"/>
  <c r="O236" i="42"/>
  <c r="L236" i="42"/>
  <c r="L235" i="42" s="1"/>
  <c r="I236" i="42"/>
  <c r="I235" i="42" s="1"/>
  <c r="F236" i="42"/>
  <c r="O235" i="42"/>
  <c r="N235" i="42"/>
  <c r="M235" i="42"/>
  <c r="K235" i="42"/>
  <c r="J235" i="42"/>
  <c r="H235" i="42"/>
  <c r="G235" i="42"/>
  <c r="F235" i="42"/>
  <c r="E235" i="42"/>
  <c r="D235" i="42"/>
  <c r="O234" i="42"/>
  <c r="O233" i="42" s="1"/>
  <c r="L234" i="42"/>
  <c r="L233" i="42" s="1"/>
  <c r="I234" i="42"/>
  <c r="I233" i="42" s="1"/>
  <c r="F234" i="42"/>
  <c r="F233" i="42" s="1"/>
  <c r="N233" i="42"/>
  <c r="M233" i="42"/>
  <c r="K233" i="42"/>
  <c r="J233" i="42"/>
  <c r="H233" i="42"/>
  <c r="G233" i="42"/>
  <c r="E233" i="42"/>
  <c r="E231" i="42" s="1"/>
  <c r="D233" i="42"/>
  <c r="O232" i="42"/>
  <c r="L232" i="42"/>
  <c r="I232" i="42"/>
  <c r="F232" i="42"/>
  <c r="O229" i="42"/>
  <c r="L229" i="42"/>
  <c r="I229" i="42"/>
  <c r="F229" i="42"/>
  <c r="O228" i="42"/>
  <c r="O227" i="42" s="1"/>
  <c r="L228" i="42"/>
  <c r="L227" i="42" s="1"/>
  <c r="I228" i="42"/>
  <c r="I227" i="42" s="1"/>
  <c r="F228" i="42"/>
  <c r="F227" i="42" s="1"/>
  <c r="N227" i="42"/>
  <c r="M227" i="42"/>
  <c r="K227" i="42"/>
  <c r="J227" i="42"/>
  <c r="H227" i="42"/>
  <c r="G227" i="42"/>
  <c r="E227" i="42"/>
  <c r="D227" i="42"/>
  <c r="O226" i="42"/>
  <c r="L226" i="42"/>
  <c r="I226" i="42"/>
  <c r="F226" i="42"/>
  <c r="O225" i="42"/>
  <c r="L225" i="42"/>
  <c r="I225" i="42"/>
  <c r="F225" i="42"/>
  <c r="O224" i="42"/>
  <c r="L224" i="42"/>
  <c r="I224" i="42"/>
  <c r="F224" i="42"/>
  <c r="O223" i="42"/>
  <c r="L223" i="42"/>
  <c r="I223" i="42"/>
  <c r="F223" i="42"/>
  <c r="O222" i="42"/>
  <c r="L222" i="42"/>
  <c r="I222" i="42"/>
  <c r="F222" i="42"/>
  <c r="O221" i="42"/>
  <c r="L221" i="42"/>
  <c r="I221" i="42"/>
  <c r="F221" i="42"/>
  <c r="O220" i="42"/>
  <c r="L220" i="42"/>
  <c r="I220" i="42"/>
  <c r="F220" i="42"/>
  <c r="O219" i="42"/>
  <c r="L219" i="42"/>
  <c r="I219" i="42"/>
  <c r="F219" i="42"/>
  <c r="O218" i="42"/>
  <c r="L218" i="42"/>
  <c r="I218" i="42"/>
  <c r="F218" i="42"/>
  <c r="O217" i="42"/>
  <c r="L217" i="42"/>
  <c r="I217" i="42"/>
  <c r="I216" i="42" s="1"/>
  <c r="F217" i="42"/>
  <c r="N216" i="42"/>
  <c r="M216" i="42"/>
  <c r="K216" i="42"/>
  <c r="J216" i="42"/>
  <c r="H216" i="42"/>
  <c r="G216" i="42"/>
  <c r="E216" i="42"/>
  <c r="D216" i="42"/>
  <c r="O215" i="42"/>
  <c r="L215" i="42"/>
  <c r="I215" i="42"/>
  <c r="F215" i="42"/>
  <c r="O214" i="42"/>
  <c r="L214" i="42"/>
  <c r="I214" i="42"/>
  <c r="F214" i="42"/>
  <c r="O213" i="42"/>
  <c r="L213" i="42"/>
  <c r="I213" i="42"/>
  <c r="F213" i="42"/>
  <c r="O212" i="42"/>
  <c r="L212" i="42"/>
  <c r="I212" i="42"/>
  <c r="F212" i="42"/>
  <c r="O211" i="42"/>
  <c r="L211" i="42"/>
  <c r="I211" i="42"/>
  <c r="F211" i="42"/>
  <c r="O210" i="42"/>
  <c r="L210" i="42"/>
  <c r="I210" i="42"/>
  <c r="F210" i="42"/>
  <c r="O209" i="42"/>
  <c r="L209" i="42"/>
  <c r="I209" i="42"/>
  <c r="F209" i="42"/>
  <c r="O208" i="42"/>
  <c r="L208" i="42"/>
  <c r="I208" i="42"/>
  <c r="F208" i="42"/>
  <c r="O207" i="42"/>
  <c r="L207" i="42"/>
  <c r="I207" i="42"/>
  <c r="F207" i="42"/>
  <c r="O206" i="42"/>
  <c r="O205" i="42" s="1"/>
  <c r="L206" i="42"/>
  <c r="I206" i="42"/>
  <c r="F206" i="42"/>
  <c r="N205" i="42"/>
  <c r="M205" i="42"/>
  <c r="M204" i="42" s="1"/>
  <c r="K205" i="42"/>
  <c r="K204" i="42" s="1"/>
  <c r="J205" i="42"/>
  <c r="H205" i="42"/>
  <c r="H204" i="42" s="1"/>
  <c r="G205" i="42"/>
  <c r="G204" i="42" s="1"/>
  <c r="E205" i="42"/>
  <c r="D205" i="42"/>
  <c r="O203" i="42"/>
  <c r="L203" i="42"/>
  <c r="I203" i="42"/>
  <c r="F203" i="42"/>
  <c r="O202" i="42"/>
  <c r="L202" i="42"/>
  <c r="I202" i="42"/>
  <c r="F202" i="42"/>
  <c r="O201" i="42"/>
  <c r="L201" i="42"/>
  <c r="I201" i="42"/>
  <c r="F201" i="42"/>
  <c r="O200" i="42"/>
  <c r="L200" i="42"/>
  <c r="I200" i="42"/>
  <c r="F200" i="42"/>
  <c r="O199" i="42"/>
  <c r="O198" i="42" s="1"/>
  <c r="L199" i="42"/>
  <c r="L198" i="42" s="1"/>
  <c r="I199" i="42"/>
  <c r="F199" i="42"/>
  <c r="F198" i="42" s="1"/>
  <c r="N198" i="42"/>
  <c r="M198" i="42"/>
  <c r="K198" i="42"/>
  <c r="K196" i="42" s="1"/>
  <c r="J198" i="42"/>
  <c r="J196" i="42" s="1"/>
  <c r="H198" i="42"/>
  <c r="H196" i="42" s="1"/>
  <c r="G198" i="42"/>
  <c r="G196" i="42" s="1"/>
  <c r="E198" i="42"/>
  <c r="D198" i="42"/>
  <c r="D196" i="42" s="1"/>
  <c r="O197" i="42"/>
  <c r="L197" i="42"/>
  <c r="I197" i="42"/>
  <c r="F197" i="42"/>
  <c r="N196" i="42"/>
  <c r="M196" i="42"/>
  <c r="E196" i="42"/>
  <c r="O193" i="42"/>
  <c r="L193" i="42"/>
  <c r="L192" i="42" s="1"/>
  <c r="L191" i="42" s="1"/>
  <c r="I193" i="42"/>
  <c r="I192" i="42" s="1"/>
  <c r="I191" i="42" s="1"/>
  <c r="F193" i="42"/>
  <c r="O192" i="42"/>
  <c r="O191" i="42" s="1"/>
  <c r="N192" i="42"/>
  <c r="N191" i="42" s="1"/>
  <c r="M192" i="42"/>
  <c r="M191" i="42" s="1"/>
  <c r="K192" i="42"/>
  <c r="K191" i="42" s="1"/>
  <c r="J192" i="42"/>
  <c r="J191" i="42" s="1"/>
  <c r="H192" i="42"/>
  <c r="H191" i="42" s="1"/>
  <c r="G192" i="42"/>
  <c r="G191" i="42" s="1"/>
  <c r="E192" i="42"/>
  <c r="E191" i="42" s="1"/>
  <c r="D192" i="42"/>
  <c r="D191" i="42"/>
  <c r="O190" i="42"/>
  <c r="L190" i="42"/>
  <c r="I190" i="42"/>
  <c r="F190" i="42"/>
  <c r="C190" i="42" s="1"/>
  <c r="O189" i="42"/>
  <c r="L189" i="42"/>
  <c r="I189" i="42"/>
  <c r="I188" i="42" s="1"/>
  <c r="F189" i="42"/>
  <c r="N188" i="42"/>
  <c r="M188" i="42"/>
  <c r="K188" i="42"/>
  <c r="J188" i="42"/>
  <c r="H188" i="42"/>
  <c r="G188" i="42"/>
  <c r="E188" i="42"/>
  <c r="E187" i="42" s="1"/>
  <c r="D188" i="42"/>
  <c r="O186" i="42"/>
  <c r="L186" i="42"/>
  <c r="I186" i="42"/>
  <c r="F186" i="42"/>
  <c r="O185" i="42"/>
  <c r="L185" i="42"/>
  <c r="L184" i="42" s="1"/>
  <c r="I185" i="42"/>
  <c r="I184" i="42" s="1"/>
  <c r="F185" i="42"/>
  <c r="O184" i="42"/>
  <c r="N184" i="42"/>
  <c r="M184" i="42"/>
  <c r="K184" i="42"/>
  <c r="J184" i="42"/>
  <c r="H184" i="42"/>
  <c r="G184" i="42"/>
  <c r="F184" i="42"/>
  <c r="E184" i="42"/>
  <c r="D184" i="42"/>
  <c r="O183" i="42"/>
  <c r="L183" i="42"/>
  <c r="I183" i="42"/>
  <c r="F183" i="42"/>
  <c r="O182" i="42"/>
  <c r="L182" i="42"/>
  <c r="I182" i="42"/>
  <c r="F182" i="42"/>
  <c r="O181" i="42"/>
  <c r="L181" i="42"/>
  <c r="I181" i="42"/>
  <c r="F181" i="42"/>
  <c r="O180" i="42"/>
  <c r="O179" i="42" s="1"/>
  <c r="L180" i="42"/>
  <c r="I180" i="42"/>
  <c r="I179" i="42" s="1"/>
  <c r="F180" i="42"/>
  <c r="N179" i="42"/>
  <c r="M179" i="42"/>
  <c r="K179" i="42"/>
  <c r="J179" i="42"/>
  <c r="H179" i="42"/>
  <c r="G179" i="42"/>
  <c r="E179" i="42"/>
  <c r="D179" i="42"/>
  <c r="O178" i="42"/>
  <c r="L178" i="42"/>
  <c r="I178" i="42"/>
  <c r="F178" i="42"/>
  <c r="O177" i="42"/>
  <c r="L177" i="42"/>
  <c r="I177" i="42"/>
  <c r="F177" i="42"/>
  <c r="O176" i="42"/>
  <c r="O175" i="42" s="1"/>
  <c r="L176" i="42"/>
  <c r="L175" i="42" s="1"/>
  <c r="I176" i="42"/>
  <c r="I175" i="42" s="1"/>
  <c r="I174" i="42" s="1"/>
  <c r="F176" i="42"/>
  <c r="N175" i="42"/>
  <c r="N174" i="42" s="1"/>
  <c r="M175" i="42"/>
  <c r="K175" i="42"/>
  <c r="J175" i="42"/>
  <c r="H175" i="42"/>
  <c r="G175" i="42"/>
  <c r="E175" i="42"/>
  <c r="E174" i="42" s="1"/>
  <c r="E173" i="42" s="1"/>
  <c r="D175" i="42"/>
  <c r="M174" i="42"/>
  <c r="O172" i="42"/>
  <c r="L172" i="42"/>
  <c r="I172" i="42"/>
  <c r="F172" i="42"/>
  <c r="O171" i="42"/>
  <c r="L171" i="42"/>
  <c r="I171" i="42"/>
  <c r="F171" i="42"/>
  <c r="O170" i="42"/>
  <c r="L170" i="42"/>
  <c r="I170" i="42"/>
  <c r="F170" i="42"/>
  <c r="O169" i="42"/>
  <c r="L169" i="42"/>
  <c r="I169" i="42"/>
  <c r="F169" i="42"/>
  <c r="O168" i="42"/>
  <c r="L168" i="42"/>
  <c r="I168" i="42"/>
  <c r="F168" i="42"/>
  <c r="O167" i="42"/>
  <c r="L167" i="42"/>
  <c r="I167" i="42"/>
  <c r="I166" i="42" s="1"/>
  <c r="I165" i="42" s="1"/>
  <c r="F167" i="42"/>
  <c r="N166" i="42"/>
  <c r="N165" i="42" s="1"/>
  <c r="M166" i="42"/>
  <c r="M165" i="42" s="1"/>
  <c r="K166" i="42"/>
  <c r="K165" i="42" s="1"/>
  <c r="J166" i="42"/>
  <c r="J165" i="42" s="1"/>
  <c r="H166" i="42"/>
  <c r="H165" i="42" s="1"/>
  <c r="G166" i="42"/>
  <c r="G165" i="42" s="1"/>
  <c r="E166" i="42"/>
  <c r="E165" i="42" s="1"/>
  <c r="D166" i="42"/>
  <c r="D165" i="42" s="1"/>
  <c r="O164" i="42"/>
  <c r="L164" i="42"/>
  <c r="I164" i="42"/>
  <c r="F164" i="42"/>
  <c r="O163" i="42"/>
  <c r="L163" i="42"/>
  <c r="I163" i="42"/>
  <c r="F163" i="42"/>
  <c r="O162" i="42"/>
  <c r="L162" i="42"/>
  <c r="I162" i="42"/>
  <c r="F162" i="42"/>
  <c r="O161" i="42"/>
  <c r="O160" i="42" s="1"/>
  <c r="L161" i="42"/>
  <c r="L160" i="42" s="1"/>
  <c r="I161" i="42"/>
  <c r="I160" i="42" s="1"/>
  <c r="F161" i="42"/>
  <c r="F160" i="42" s="1"/>
  <c r="N160" i="42"/>
  <c r="M160" i="42"/>
  <c r="K160" i="42"/>
  <c r="J160" i="42"/>
  <c r="H160" i="42"/>
  <c r="G160" i="42"/>
  <c r="E160" i="42"/>
  <c r="D160" i="42"/>
  <c r="O159" i="42"/>
  <c r="L159" i="42"/>
  <c r="I159" i="42"/>
  <c r="F159" i="42"/>
  <c r="O158" i="42"/>
  <c r="L158" i="42"/>
  <c r="I158" i="42"/>
  <c r="F158" i="42"/>
  <c r="O157" i="42"/>
  <c r="L157" i="42"/>
  <c r="I157" i="42"/>
  <c r="F157" i="42"/>
  <c r="O156" i="42"/>
  <c r="L156" i="42"/>
  <c r="I156" i="42"/>
  <c r="F156" i="42"/>
  <c r="O155" i="42"/>
  <c r="L155" i="42"/>
  <c r="I155" i="42"/>
  <c r="F155" i="42"/>
  <c r="O154" i="42"/>
  <c r="L154" i="42"/>
  <c r="I154" i="42"/>
  <c r="F154" i="42"/>
  <c r="O153" i="42"/>
  <c r="L153" i="42"/>
  <c r="I153" i="42"/>
  <c r="F153" i="42"/>
  <c r="O152" i="42"/>
  <c r="L152" i="42"/>
  <c r="L151" i="42" s="1"/>
  <c r="I152" i="42"/>
  <c r="F152" i="42"/>
  <c r="N151" i="42"/>
  <c r="M151" i="42"/>
  <c r="K151" i="42"/>
  <c r="J151" i="42"/>
  <c r="H151" i="42"/>
  <c r="G151" i="42"/>
  <c r="E151" i="42"/>
  <c r="D151" i="42"/>
  <c r="O150" i="42"/>
  <c r="L150" i="42"/>
  <c r="I150" i="42"/>
  <c r="F150" i="42"/>
  <c r="O149" i="42"/>
  <c r="L149" i="42"/>
  <c r="I149" i="42"/>
  <c r="F149" i="42"/>
  <c r="O148" i="42"/>
  <c r="L148" i="42"/>
  <c r="I148" i="42"/>
  <c r="F148" i="42"/>
  <c r="C148" i="42" s="1"/>
  <c r="O147" i="42"/>
  <c r="L147" i="42"/>
  <c r="I147" i="42"/>
  <c r="F147" i="42"/>
  <c r="O146" i="42"/>
  <c r="L146" i="42"/>
  <c r="I146" i="42"/>
  <c r="F146" i="42"/>
  <c r="O145" i="42"/>
  <c r="L145" i="42"/>
  <c r="I145" i="42"/>
  <c r="I144" i="42" s="1"/>
  <c r="F145" i="42"/>
  <c r="O144" i="42"/>
  <c r="N144" i="42"/>
  <c r="M144" i="42"/>
  <c r="K144" i="42"/>
  <c r="J144" i="42"/>
  <c r="H144" i="42"/>
  <c r="G144" i="42"/>
  <c r="E144" i="42"/>
  <c r="D144" i="42"/>
  <c r="O143" i="42"/>
  <c r="L143" i="42"/>
  <c r="I143" i="42"/>
  <c r="F143" i="42"/>
  <c r="O142" i="42"/>
  <c r="O141" i="42" s="1"/>
  <c r="L142" i="42"/>
  <c r="L141" i="42" s="1"/>
  <c r="I142" i="42"/>
  <c r="I141" i="42" s="1"/>
  <c r="F142" i="42"/>
  <c r="N141" i="42"/>
  <c r="M141" i="42"/>
  <c r="K141" i="42"/>
  <c r="J141" i="42"/>
  <c r="H141" i="42"/>
  <c r="G141" i="42"/>
  <c r="F141" i="42"/>
  <c r="E141" i="42"/>
  <c r="D141" i="42"/>
  <c r="O140" i="42"/>
  <c r="L140" i="42"/>
  <c r="I140" i="42"/>
  <c r="F140" i="42"/>
  <c r="O139" i="42"/>
  <c r="L139" i="42"/>
  <c r="I139" i="42"/>
  <c r="F139" i="42"/>
  <c r="O138" i="42"/>
  <c r="L138" i="42"/>
  <c r="I138" i="42"/>
  <c r="F138" i="42"/>
  <c r="O137" i="42"/>
  <c r="L137" i="42"/>
  <c r="L136" i="42" s="1"/>
  <c r="I137" i="42"/>
  <c r="I136" i="42" s="1"/>
  <c r="F137" i="42"/>
  <c r="O136" i="42"/>
  <c r="N136" i="42"/>
  <c r="M136" i="42"/>
  <c r="K136" i="42"/>
  <c r="J136" i="42"/>
  <c r="H136" i="42"/>
  <c r="G136" i="42"/>
  <c r="E136" i="42"/>
  <c r="D136" i="42"/>
  <c r="O135" i="42"/>
  <c r="L135" i="42"/>
  <c r="I135" i="42"/>
  <c r="F135" i="42"/>
  <c r="O134" i="42"/>
  <c r="L134" i="42"/>
  <c r="I134" i="42"/>
  <c r="F134" i="42"/>
  <c r="O133" i="42"/>
  <c r="L133" i="42"/>
  <c r="I133" i="42"/>
  <c r="F133" i="42"/>
  <c r="O132" i="42"/>
  <c r="O131" i="42" s="1"/>
  <c r="L132" i="42"/>
  <c r="I132" i="42"/>
  <c r="I131" i="42" s="1"/>
  <c r="F132" i="42"/>
  <c r="N131" i="42"/>
  <c r="N130" i="42" s="1"/>
  <c r="M131" i="42"/>
  <c r="K131" i="42"/>
  <c r="J131" i="42"/>
  <c r="H131" i="42"/>
  <c r="H130" i="42" s="1"/>
  <c r="G131" i="42"/>
  <c r="E131" i="42"/>
  <c r="D131" i="42"/>
  <c r="M130" i="42"/>
  <c r="O129" i="42"/>
  <c r="L129" i="42"/>
  <c r="L128" i="42" s="1"/>
  <c r="I129" i="42"/>
  <c r="I128" i="42" s="1"/>
  <c r="F129" i="42"/>
  <c r="O128" i="42"/>
  <c r="N128" i="42"/>
  <c r="M128" i="42"/>
  <c r="K128" i="42"/>
  <c r="J128" i="42"/>
  <c r="H128" i="42"/>
  <c r="G128" i="42"/>
  <c r="F128" i="42"/>
  <c r="E128" i="42"/>
  <c r="D128" i="42"/>
  <c r="O127" i="42"/>
  <c r="L127" i="42"/>
  <c r="I127" i="42"/>
  <c r="F127" i="42"/>
  <c r="O126" i="42"/>
  <c r="L126" i="42"/>
  <c r="I126" i="42"/>
  <c r="F126" i="42"/>
  <c r="O125" i="42"/>
  <c r="L125" i="42"/>
  <c r="I125" i="42"/>
  <c r="F125" i="42"/>
  <c r="O124" i="42"/>
  <c r="L124" i="42"/>
  <c r="I124" i="42"/>
  <c r="F124" i="42"/>
  <c r="O123" i="42"/>
  <c r="L123" i="42"/>
  <c r="I123" i="42"/>
  <c r="F123" i="42"/>
  <c r="N122" i="42"/>
  <c r="M122" i="42"/>
  <c r="K122" i="42"/>
  <c r="J122" i="42"/>
  <c r="I122" i="42"/>
  <c r="H122" i="42"/>
  <c r="G122" i="42"/>
  <c r="E122" i="42"/>
  <c r="D122" i="42"/>
  <c r="O121" i="42"/>
  <c r="L121" i="42"/>
  <c r="I121" i="42"/>
  <c r="F121" i="42"/>
  <c r="O120" i="42"/>
  <c r="L120" i="42"/>
  <c r="I120" i="42"/>
  <c r="F120" i="42"/>
  <c r="O119" i="42"/>
  <c r="L119" i="42"/>
  <c r="I119" i="42"/>
  <c r="F119" i="42"/>
  <c r="O118" i="42"/>
  <c r="L118" i="42"/>
  <c r="I118" i="42"/>
  <c r="F118" i="42"/>
  <c r="O117" i="42"/>
  <c r="L117" i="42"/>
  <c r="I117" i="42"/>
  <c r="F117" i="42"/>
  <c r="O116" i="42"/>
  <c r="N116" i="42"/>
  <c r="M116" i="42"/>
  <c r="K116" i="42"/>
  <c r="J116" i="42"/>
  <c r="H116" i="42"/>
  <c r="G116" i="42"/>
  <c r="E116" i="42"/>
  <c r="D116" i="42"/>
  <c r="O115" i="42"/>
  <c r="L115" i="42"/>
  <c r="I115" i="42"/>
  <c r="F115" i="42"/>
  <c r="O114" i="42"/>
  <c r="L114" i="42"/>
  <c r="I114" i="42"/>
  <c r="F114" i="42"/>
  <c r="O113" i="42"/>
  <c r="O112" i="42" s="1"/>
  <c r="L113" i="42"/>
  <c r="L112" i="42" s="1"/>
  <c r="I113" i="42"/>
  <c r="I112" i="42" s="1"/>
  <c r="F113" i="42"/>
  <c r="F112" i="42" s="1"/>
  <c r="N112" i="42"/>
  <c r="M112" i="42"/>
  <c r="K112" i="42"/>
  <c r="J112" i="42"/>
  <c r="H112" i="42"/>
  <c r="G112" i="42"/>
  <c r="E112" i="42"/>
  <c r="D112" i="42"/>
  <c r="O111" i="42"/>
  <c r="L111" i="42"/>
  <c r="I111" i="42"/>
  <c r="F111" i="42"/>
  <c r="O110" i="42"/>
  <c r="L110" i="42"/>
  <c r="I110" i="42"/>
  <c r="F110" i="42"/>
  <c r="O109" i="42"/>
  <c r="L109" i="42"/>
  <c r="I109" i="42"/>
  <c r="F109" i="42"/>
  <c r="O108" i="42"/>
  <c r="L108" i="42"/>
  <c r="I108" i="42"/>
  <c r="F108" i="42"/>
  <c r="O107" i="42"/>
  <c r="L107" i="42"/>
  <c r="I107" i="42"/>
  <c r="F107" i="42"/>
  <c r="O106" i="42"/>
  <c r="L106" i="42"/>
  <c r="I106" i="42"/>
  <c r="F106" i="42"/>
  <c r="O105" i="42"/>
  <c r="L105" i="42"/>
  <c r="I105" i="42"/>
  <c r="F105" i="42"/>
  <c r="O104" i="42"/>
  <c r="O103" i="42" s="1"/>
  <c r="L104" i="42"/>
  <c r="L103" i="42" s="1"/>
  <c r="I104" i="42"/>
  <c r="F104" i="42"/>
  <c r="N103" i="42"/>
  <c r="M103" i="42"/>
  <c r="K103" i="42"/>
  <c r="J103" i="42"/>
  <c r="H103" i="42"/>
  <c r="G103" i="42"/>
  <c r="E103" i="42"/>
  <c r="D103" i="42"/>
  <c r="O102" i="42"/>
  <c r="L102" i="42"/>
  <c r="I102" i="42"/>
  <c r="F102" i="42"/>
  <c r="O101" i="42"/>
  <c r="L101" i="42"/>
  <c r="I101" i="42"/>
  <c r="F101" i="42"/>
  <c r="O100" i="42"/>
  <c r="L100" i="42"/>
  <c r="I100" i="42"/>
  <c r="F100" i="42"/>
  <c r="O99" i="42"/>
  <c r="L99" i="42"/>
  <c r="I99" i="42"/>
  <c r="F99" i="42"/>
  <c r="O98" i="42"/>
  <c r="L98" i="42"/>
  <c r="I98" i="42"/>
  <c r="F98" i="42"/>
  <c r="O97" i="42"/>
  <c r="L97" i="42"/>
  <c r="I97" i="42"/>
  <c r="F97" i="42"/>
  <c r="O96" i="42"/>
  <c r="L96" i="42"/>
  <c r="L95" i="42" s="1"/>
  <c r="I96" i="42"/>
  <c r="F96" i="42"/>
  <c r="O95" i="42"/>
  <c r="N95" i="42"/>
  <c r="M95" i="42"/>
  <c r="K95" i="42"/>
  <c r="J95" i="42"/>
  <c r="H95" i="42"/>
  <c r="G95" i="42"/>
  <c r="E95" i="42"/>
  <c r="D95" i="42"/>
  <c r="O94" i="42"/>
  <c r="L94" i="42"/>
  <c r="I94" i="42"/>
  <c r="F94" i="42"/>
  <c r="O93" i="42"/>
  <c r="L93" i="42"/>
  <c r="I93" i="42"/>
  <c r="F93" i="42"/>
  <c r="O92" i="42"/>
  <c r="L92" i="42"/>
  <c r="I92" i="42"/>
  <c r="F92" i="42"/>
  <c r="O91" i="42"/>
  <c r="L91" i="42"/>
  <c r="I91" i="42"/>
  <c r="F91" i="42"/>
  <c r="O90" i="42"/>
  <c r="L90" i="42"/>
  <c r="I90" i="42"/>
  <c r="F90" i="42"/>
  <c r="F89" i="42" s="1"/>
  <c r="N89" i="42"/>
  <c r="M89" i="42"/>
  <c r="K89" i="42"/>
  <c r="J89" i="42"/>
  <c r="H89" i="42"/>
  <c r="G89" i="42"/>
  <c r="E89" i="42"/>
  <c r="D89" i="42"/>
  <c r="O88" i="42"/>
  <c r="L88" i="42"/>
  <c r="I88" i="42"/>
  <c r="F88" i="42"/>
  <c r="O87" i="42"/>
  <c r="L87" i="42"/>
  <c r="I87" i="42"/>
  <c r="F87" i="42"/>
  <c r="O86" i="42"/>
  <c r="L86" i="42"/>
  <c r="I86" i="42"/>
  <c r="F86" i="42"/>
  <c r="O85" i="42"/>
  <c r="O84" i="42" s="1"/>
  <c r="L85" i="42"/>
  <c r="I85" i="42"/>
  <c r="I84" i="42" s="1"/>
  <c r="F85" i="42"/>
  <c r="N84" i="42"/>
  <c r="M84" i="42"/>
  <c r="K84" i="42"/>
  <c r="J84" i="42"/>
  <c r="H84" i="42"/>
  <c r="G84" i="42"/>
  <c r="E84" i="42"/>
  <c r="D84" i="42"/>
  <c r="O82" i="42"/>
  <c r="L82" i="42"/>
  <c r="I82" i="42"/>
  <c r="F82" i="42"/>
  <c r="O81" i="42"/>
  <c r="O80" i="42" s="1"/>
  <c r="L81" i="42"/>
  <c r="I81" i="42"/>
  <c r="I80" i="42" s="1"/>
  <c r="F81" i="42"/>
  <c r="N80" i="42"/>
  <c r="M80" i="42"/>
  <c r="K80" i="42"/>
  <c r="J80" i="42"/>
  <c r="H80" i="42"/>
  <c r="G80" i="42"/>
  <c r="E80" i="42"/>
  <c r="D80" i="42"/>
  <c r="O79" i="42"/>
  <c r="L79" i="42"/>
  <c r="I79" i="42"/>
  <c r="F79" i="42"/>
  <c r="O78" i="42"/>
  <c r="L78" i="42"/>
  <c r="L77" i="42" s="1"/>
  <c r="I78" i="42"/>
  <c r="F78" i="42"/>
  <c r="F77" i="42" s="1"/>
  <c r="O77" i="42"/>
  <c r="O76" i="42" s="1"/>
  <c r="N77" i="42"/>
  <c r="M77" i="42"/>
  <c r="K77" i="42"/>
  <c r="J77" i="42"/>
  <c r="H77" i="42"/>
  <c r="G77" i="42"/>
  <c r="E77" i="42"/>
  <c r="D77" i="42"/>
  <c r="N76" i="42"/>
  <c r="O74" i="42"/>
  <c r="L74" i="42"/>
  <c r="I74" i="42"/>
  <c r="F74" i="42"/>
  <c r="O73" i="42"/>
  <c r="L73" i="42"/>
  <c r="I73" i="42"/>
  <c r="F73" i="42"/>
  <c r="O72" i="42"/>
  <c r="L72" i="42"/>
  <c r="I72" i="42"/>
  <c r="F72" i="42"/>
  <c r="O71" i="42"/>
  <c r="L71" i="42"/>
  <c r="I71" i="42"/>
  <c r="F71" i="42"/>
  <c r="O70" i="42"/>
  <c r="O69" i="42" s="1"/>
  <c r="L70" i="42"/>
  <c r="I70" i="42"/>
  <c r="F70" i="42"/>
  <c r="F69" i="42" s="1"/>
  <c r="N69" i="42"/>
  <c r="N67" i="42" s="1"/>
  <c r="M69" i="42"/>
  <c r="M67" i="42" s="1"/>
  <c r="K69" i="42"/>
  <c r="K67" i="42" s="1"/>
  <c r="J69" i="42"/>
  <c r="J67" i="42" s="1"/>
  <c r="H69" i="42"/>
  <c r="G69" i="42"/>
  <c r="G67" i="42" s="1"/>
  <c r="E69" i="42"/>
  <c r="E67" i="42" s="1"/>
  <c r="D69" i="42"/>
  <c r="D67" i="42" s="1"/>
  <c r="O68" i="42"/>
  <c r="L68" i="42"/>
  <c r="I68" i="42"/>
  <c r="F68" i="42"/>
  <c r="H67" i="42"/>
  <c r="O66" i="42"/>
  <c r="L66" i="42"/>
  <c r="I66" i="42"/>
  <c r="F66" i="42"/>
  <c r="O65" i="42"/>
  <c r="L65" i="42"/>
  <c r="I65" i="42"/>
  <c r="F65" i="42"/>
  <c r="O64" i="42"/>
  <c r="L64" i="42"/>
  <c r="I64" i="42"/>
  <c r="F64" i="42"/>
  <c r="O63" i="42"/>
  <c r="L63" i="42"/>
  <c r="I63" i="42"/>
  <c r="F63" i="42"/>
  <c r="O62" i="42"/>
  <c r="L62" i="42"/>
  <c r="I62" i="42"/>
  <c r="F62" i="42"/>
  <c r="O61" i="42"/>
  <c r="L61" i="42"/>
  <c r="I61" i="42"/>
  <c r="F61" i="42"/>
  <c r="O60" i="42"/>
  <c r="L60" i="42"/>
  <c r="I60" i="42"/>
  <c r="F60" i="42"/>
  <c r="O59" i="42"/>
  <c r="L59" i="42"/>
  <c r="I59" i="42"/>
  <c r="F59" i="42"/>
  <c r="N58" i="42"/>
  <c r="M58" i="42"/>
  <c r="K58" i="42"/>
  <c r="J58" i="42"/>
  <c r="H58" i="42"/>
  <c r="G58" i="42"/>
  <c r="E58" i="42"/>
  <c r="D58" i="42"/>
  <c r="O57" i="42"/>
  <c r="L57" i="42"/>
  <c r="I57" i="42"/>
  <c r="F57" i="42"/>
  <c r="O56" i="42"/>
  <c r="L56" i="42"/>
  <c r="I56" i="42"/>
  <c r="I55" i="42" s="1"/>
  <c r="F56" i="42"/>
  <c r="N55" i="42"/>
  <c r="N54" i="42" s="1"/>
  <c r="M55" i="42"/>
  <c r="K55" i="42"/>
  <c r="K54" i="42" s="1"/>
  <c r="K53" i="42" s="1"/>
  <c r="J55" i="42"/>
  <c r="H55" i="42"/>
  <c r="G55" i="42"/>
  <c r="E55" i="42"/>
  <c r="D55" i="42"/>
  <c r="D54" i="42" s="1"/>
  <c r="O47" i="42"/>
  <c r="C47" i="42" s="1"/>
  <c r="O46" i="42"/>
  <c r="C46" i="42" s="1"/>
  <c r="N45" i="42"/>
  <c r="M45" i="42"/>
  <c r="L44" i="42"/>
  <c r="L43" i="42" s="1"/>
  <c r="I44" i="42"/>
  <c r="I43" i="42" s="1"/>
  <c r="F44" i="42"/>
  <c r="K43" i="42"/>
  <c r="J43" i="42"/>
  <c r="H43" i="42"/>
  <c r="G43" i="42"/>
  <c r="E43" i="42"/>
  <c r="D43" i="42"/>
  <c r="F42" i="42"/>
  <c r="C42" i="42" s="1"/>
  <c r="E41" i="42"/>
  <c r="D41" i="42"/>
  <c r="L40" i="42"/>
  <c r="C40" i="42" s="1"/>
  <c r="L39" i="42"/>
  <c r="C39" i="42" s="1"/>
  <c r="L38" i="42"/>
  <c r="C38" i="42" s="1"/>
  <c r="L37" i="42"/>
  <c r="C37" i="42" s="1"/>
  <c r="K36" i="42"/>
  <c r="J36" i="42"/>
  <c r="L35" i="42"/>
  <c r="C35" i="42" s="1"/>
  <c r="L34" i="42"/>
  <c r="C34" i="42" s="1"/>
  <c r="K33" i="42"/>
  <c r="J33" i="42"/>
  <c r="L32" i="42"/>
  <c r="C32" i="42" s="1"/>
  <c r="K31" i="42"/>
  <c r="J31" i="42"/>
  <c r="L30" i="42"/>
  <c r="C30" i="42" s="1"/>
  <c r="L29" i="42"/>
  <c r="C29" i="42" s="1"/>
  <c r="L28" i="42"/>
  <c r="C28" i="42" s="1"/>
  <c r="K27" i="42"/>
  <c r="J27" i="42"/>
  <c r="F25" i="42"/>
  <c r="C25" i="42" s="1"/>
  <c r="I24" i="42"/>
  <c r="F24" i="42"/>
  <c r="O23" i="42"/>
  <c r="L23" i="42"/>
  <c r="I23" i="42"/>
  <c r="F23" i="42"/>
  <c r="O22" i="42"/>
  <c r="O21" i="42" s="1"/>
  <c r="O289" i="42" s="1"/>
  <c r="L22" i="42"/>
  <c r="L21" i="42" s="1"/>
  <c r="I22" i="42"/>
  <c r="I21" i="42" s="1"/>
  <c r="I20" i="42" s="1"/>
  <c r="F22" i="42"/>
  <c r="N21" i="42"/>
  <c r="M21" i="42"/>
  <c r="K21" i="42"/>
  <c r="J21" i="42"/>
  <c r="H21" i="42"/>
  <c r="G21" i="42"/>
  <c r="E21" i="42"/>
  <c r="D21" i="42"/>
  <c r="C150" i="42" l="1"/>
  <c r="C156" i="42"/>
  <c r="M83" i="42"/>
  <c r="M187" i="42"/>
  <c r="I187" i="42"/>
  <c r="C24" i="42"/>
  <c r="K26" i="42"/>
  <c r="N53" i="42"/>
  <c r="C164" i="42"/>
  <c r="G174" i="42"/>
  <c r="G173" i="42" s="1"/>
  <c r="H187" i="42"/>
  <c r="D231" i="42"/>
  <c r="C93" i="42"/>
  <c r="H270" i="42"/>
  <c r="H269" i="42" s="1"/>
  <c r="J187" i="42"/>
  <c r="C104" i="42"/>
  <c r="O196" i="42"/>
  <c r="O276" i="42"/>
  <c r="H54" i="42"/>
  <c r="H53" i="42" s="1"/>
  <c r="C81" i="42"/>
  <c r="H83" i="42"/>
  <c r="C168" i="42"/>
  <c r="I173" i="42"/>
  <c r="L84" i="42"/>
  <c r="G289" i="42"/>
  <c r="G288" i="42" s="1"/>
  <c r="M289" i="42"/>
  <c r="M288" i="42" s="1"/>
  <c r="E20" i="42"/>
  <c r="G20" i="42"/>
  <c r="C44" i="42"/>
  <c r="E54" i="42"/>
  <c r="O67" i="42"/>
  <c r="G76" i="42"/>
  <c r="M173" i="42"/>
  <c r="H174" i="42"/>
  <c r="K195" i="42"/>
  <c r="C210" i="42"/>
  <c r="C214" i="42"/>
  <c r="C215" i="42"/>
  <c r="J231" i="42"/>
  <c r="J259" i="42"/>
  <c r="C262" i="42"/>
  <c r="C263" i="42"/>
  <c r="N259" i="42"/>
  <c r="E53" i="42"/>
  <c r="C57" i="42"/>
  <c r="C65" i="42"/>
  <c r="C73" i="42"/>
  <c r="F80" i="42"/>
  <c r="F76" i="42" s="1"/>
  <c r="C85" i="42"/>
  <c r="C92" i="42"/>
  <c r="O89" i="42"/>
  <c r="C120" i="42"/>
  <c r="C124" i="42"/>
  <c r="C152" i="42"/>
  <c r="E130" i="42"/>
  <c r="C212" i="42"/>
  <c r="C226" i="42"/>
  <c r="C250" i="42"/>
  <c r="C258" i="42"/>
  <c r="K259" i="42"/>
  <c r="E270" i="42"/>
  <c r="E269" i="42" s="1"/>
  <c r="C278" i="42"/>
  <c r="C296" i="42"/>
  <c r="K289" i="42"/>
  <c r="K288" i="42" s="1"/>
  <c r="K20" i="42"/>
  <c r="J26" i="42"/>
  <c r="C61" i="42"/>
  <c r="C63" i="42"/>
  <c r="J76" i="42"/>
  <c r="C87" i="42"/>
  <c r="K83" i="42"/>
  <c r="C140" i="42"/>
  <c r="C172" i="42"/>
  <c r="G195" i="42"/>
  <c r="C206" i="42"/>
  <c r="C222" i="42"/>
  <c r="C234" i="42"/>
  <c r="C242" i="42"/>
  <c r="M231" i="42"/>
  <c r="M230" i="42" s="1"/>
  <c r="O252" i="42"/>
  <c r="K270" i="42"/>
  <c r="K269" i="42" s="1"/>
  <c r="C282" i="42"/>
  <c r="D53" i="42"/>
  <c r="D259" i="42"/>
  <c r="D230" i="42" s="1"/>
  <c r="E76" i="42"/>
  <c r="C98" i="42"/>
  <c r="C100" i="42"/>
  <c r="C108" i="42"/>
  <c r="C112" i="42"/>
  <c r="C132" i="42"/>
  <c r="L131" i="42"/>
  <c r="K174" i="42"/>
  <c r="K173" i="42" s="1"/>
  <c r="C176" i="42"/>
  <c r="C177" i="42"/>
  <c r="C183" i="42"/>
  <c r="N173" i="42"/>
  <c r="C184" i="42"/>
  <c r="D187" i="42"/>
  <c r="G187" i="42"/>
  <c r="K187" i="42"/>
  <c r="C202" i="42"/>
  <c r="C218" i="42"/>
  <c r="O260" i="42"/>
  <c r="C266" i="42"/>
  <c r="C274" i="42"/>
  <c r="G270" i="42"/>
  <c r="G269" i="42" s="1"/>
  <c r="N187" i="42"/>
  <c r="L205" i="42"/>
  <c r="E289" i="42"/>
  <c r="E288" i="42" s="1"/>
  <c r="C23" i="42"/>
  <c r="L36" i="42"/>
  <c r="C36" i="42" s="1"/>
  <c r="O55" i="42"/>
  <c r="L58" i="42"/>
  <c r="C72" i="42"/>
  <c r="D83" i="42"/>
  <c r="J83" i="42"/>
  <c r="N83" i="42"/>
  <c r="N75" i="42" s="1"/>
  <c r="G83" i="42"/>
  <c r="I95" i="42"/>
  <c r="C115" i="42"/>
  <c r="C126" i="42"/>
  <c r="C127" i="42"/>
  <c r="D130" i="42"/>
  <c r="J130" i="42"/>
  <c r="C161" i="42"/>
  <c r="C162" i="42"/>
  <c r="C163" i="42"/>
  <c r="C170" i="42"/>
  <c r="C171" i="42"/>
  <c r="H173" i="42"/>
  <c r="O188" i="42"/>
  <c r="O187" i="42" s="1"/>
  <c r="C201" i="42"/>
  <c r="D204" i="42"/>
  <c r="D195" i="42" s="1"/>
  <c r="E204" i="42"/>
  <c r="E195" i="42" s="1"/>
  <c r="O216" i="42"/>
  <c r="O204" i="42" s="1"/>
  <c r="J204" i="42"/>
  <c r="J195" i="42" s="1"/>
  <c r="N204" i="42"/>
  <c r="N195" i="42" s="1"/>
  <c r="C237" i="42"/>
  <c r="C239" i="42"/>
  <c r="O238" i="42"/>
  <c r="C255" i="42"/>
  <c r="C257" i="42"/>
  <c r="O264" i="42"/>
  <c r="O259" i="42" s="1"/>
  <c r="O272" i="42"/>
  <c r="C280" i="42"/>
  <c r="C285" i="42"/>
  <c r="H195" i="42"/>
  <c r="C254" i="42"/>
  <c r="G54" i="42"/>
  <c r="G53" i="42" s="1"/>
  <c r="J54" i="42"/>
  <c r="J53" i="42" s="1"/>
  <c r="C60" i="42"/>
  <c r="K76" i="42"/>
  <c r="D76" i="42"/>
  <c r="H76" i="42"/>
  <c r="L80" i="42"/>
  <c r="L76" i="42" s="1"/>
  <c r="L89" i="42"/>
  <c r="E83" i="42"/>
  <c r="C97" i="42"/>
  <c r="C107" i="42"/>
  <c r="C117" i="42"/>
  <c r="C128" i="42"/>
  <c r="C134" i="42"/>
  <c r="C135" i="42"/>
  <c r="C143" i="42"/>
  <c r="C153" i="42"/>
  <c r="C154" i="42"/>
  <c r="C155" i="42"/>
  <c r="J174" i="42"/>
  <c r="J173" i="42" s="1"/>
  <c r="L179" i="42"/>
  <c r="L174" i="42" s="1"/>
  <c r="L173" i="42" s="1"/>
  <c r="C185" i="42"/>
  <c r="C186" i="42"/>
  <c r="C221" i="42"/>
  <c r="C229" i="42"/>
  <c r="H231" i="42"/>
  <c r="H230" i="42" s="1"/>
  <c r="K231" i="42"/>
  <c r="K230" i="42" s="1"/>
  <c r="I238" i="42"/>
  <c r="C243" i="42"/>
  <c r="C245" i="42"/>
  <c r="O246" i="42"/>
  <c r="L251" i="42"/>
  <c r="C275" i="42"/>
  <c r="F281" i="42"/>
  <c r="C281" i="42" s="1"/>
  <c r="F290" i="42"/>
  <c r="C293" i="42"/>
  <c r="M54" i="42"/>
  <c r="M53" i="42" s="1"/>
  <c r="L55" i="42"/>
  <c r="C62" i="42"/>
  <c r="C64" i="42"/>
  <c r="M76" i="42"/>
  <c r="M75" i="42" s="1"/>
  <c r="C86" i="42"/>
  <c r="C99" i="42"/>
  <c r="I103" i="42"/>
  <c r="C111" i="42"/>
  <c r="I116" i="42"/>
  <c r="C121" i="42"/>
  <c r="O122" i="42"/>
  <c r="L122" i="42"/>
  <c r="G130" i="42"/>
  <c r="C137" i="42"/>
  <c r="C138" i="42"/>
  <c r="C159" i="42"/>
  <c r="C160" i="42"/>
  <c r="O166" i="42"/>
  <c r="O165" i="42" s="1"/>
  <c r="L166" i="42"/>
  <c r="L165" i="42" s="1"/>
  <c r="L188" i="42"/>
  <c r="L187" i="42" s="1"/>
  <c r="C213" i="42"/>
  <c r="C225" i="42"/>
  <c r="N231" i="42"/>
  <c r="N230" i="42" s="1"/>
  <c r="G231" i="42"/>
  <c r="G230" i="42" s="1"/>
  <c r="G194" i="42" s="1"/>
  <c r="C244" i="42"/>
  <c r="C268" i="42"/>
  <c r="L272" i="42"/>
  <c r="C295" i="42"/>
  <c r="C180" i="42"/>
  <c r="F58" i="42"/>
  <c r="I58" i="42"/>
  <c r="I54" i="42" s="1"/>
  <c r="C59" i="42"/>
  <c r="C79" i="42"/>
  <c r="I77" i="42"/>
  <c r="I76" i="42" s="1"/>
  <c r="C96" i="42"/>
  <c r="F95" i="42"/>
  <c r="L27" i="42"/>
  <c r="J289" i="42"/>
  <c r="J288" i="42" s="1"/>
  <c r="J20" i="42"/>
  <c r="N289" i="42"/>
  <c r="N288" i="42" s="1"/>
  <c r="N20" i="42"/>
  <c r="O45" i="42"/>
  <c r="C56" i="42"/>
  <c r="F55" i="42"/>
  <c r="C66" i="42"/>
  <c r="C71" i="42"/>
  <c r="I69" i="42"/>
  <c r="I67" i="42" s="1"/>
  <c r="C74" i="42"/>
  <c r="C139" i="42"/>
  <c r="F136" i="42"/>
  <c r="C136" i="42" s="1"/>
  <c r="L289" i="42"/>
  <c r="L288" i="42" s="1"/>
  <c r="C88" i="42"/>
  <c r="F84" i="42"/>
  <c r="D289" i="42"/>
  <c r="D288" i="42" s="1"/>
  <c r="D20" i="42"/>
  <c r="H289" i="42"/>
  <c r="H288" i="42" s="1"/>
  <c r="H20" i="42"/>
  <c r="M20" i="42"/>
  <c r="F21" i="42"/>
  <c r="C22" i="42"/>
  <c r="L31" i="42"/>
  <c r="C31" i="42" s="1"/>
  <c r="L33" i="42"/>
  <c r="C33" i="42" s="1"/>
  <c r="F41" i="42"/>
  <c r="C41" i="42" s="1"/>
  <c r="F43" i="42"/>
  <c r="C43" i="42" s="1"/>
  <c r="O58" i="42"/>
  <c r="C68" i="42"/>
  <c r="F67" i="42"/>
  <c r="L69" i="42"/>
  <c r="L67" i="42" s="1"/>
  <c r="C82" i="42"/>
  <c r="C91" i="42"/>
  <c r="I89" i="42"/>
  <c r="C94" i="42"/>
  <c r="C265" i="42"/>
  <c r="F264" i="42"/>
  <c r="C70" i="42"/>
  <c r="C78" i="42"/>
  <c r="C90" i="42"/>
  <c r="C109" i="42"/>
  <c r="C110" i="42"/>
  <c r="C113" i="42"/>
  <c r="C114" i="42"/>
  <c r="L116" i="42"/>
  <c r="C123" i="42"/>
  <c r="F122" i="42"/>
  <c r="C129" i="42"/>
  <c r="K130" i="42"/>
  <c r="C145" i="42"/>
  <c r="C146" i="42"/>
  <c r="C147" i="42"/>
  <c r="F144" i="42"/>
  <c r="I151" i="42"/>
  <c r="I130" i="42" s="1"/>
  <c r="C157" i="42"/>
  <c r="C158" i="42"/>
  <c r="C167" i="42"/>
  <c r="F166" i="42"/>
  <c r="D174" i="42"/>
  <c r="D173" i="42" s="1"/>
  <c r="C181" i="42"/>
  <c r="C182" i="42"/>
  <c r="C217" i="42"/>
  <c r="F216" i="42"/>
  <c r="C235" i="42"/>
  <c r="C256" i="42"/>
  <c r="I252" i="42"/>
  <c r="I251" i="42" s="1"/>
  <c r="C125" i="42"/>
  <c r="C133" i="42"/>
  <c r="C149" i="42"/>
  <c r="C169" i="42"/>
  <c r="O174" i="42"/>
  <c r="O173" i="42" s="1"/>
  <c r="I283" i="42"/>
  <c r="C284" i="42"/>
  <c r="C101" i="42"/>
  <c r="C102" i="42"/>
  <c r="C105" i="42"/>
  <c r="C106" i="42"/>
  <c r="F103" i="42"/>
  <c r="C103" i="42" s="1"/>
  <c r="C118" i="42"/>
  <c r="C119" i="42"/>
  <c r="F116" i="42"/>
  <c r="C141" i="42"/>
  <c r="C142" i="42"/>
  <c r="L144" i="42"/>
  <c r="O151" i="42"/>
  <c r="O130" i="42" s="1"/>
  <c r="C178" i="42"/>
  <c r="C189" i="42"/>
  <c r="F188" i="42"/>
  <c r="C193" i="42"/>
  <c r="F192" i="42"/>
  <c r="M195" i="42"/>
  <c r="L196" i="42"/>
  <c r="C207" i="42"/>
  <c r="C208" i="42"/>
  <c r="C209" i="42"/>
  <c r="F205" i="42"/>
  <c r="C219" i="42"/>
  <c r="C220" i="42"/>
  <c r="C227" i="42"/>
  <c r="C228" i="42"/>
  <c r="C236" i="42"/>
  <c r="L238" i="42"/>
  <c r="L231" i="42" s="1"/>
  <c r="I259" i="42"/>
  <c r="C267" i="42"/>
  <c r="M270" i="42"/>
  <c r="M269" i="42" s="1"/>
  <c r="C277" i="42"/>
  <c r="F276" i="42"/>
  <c r="F131" i="42"/>
  <c r="F151" i="42"/>
  <c r="F175" i="42"/>
  <c r="F179" i="42"/>
  <c r="C200" i="42"/>
  <c r="I198" i="42"/>
  <c r="C203" i="42"/>
  <c r="I205" i="42"/>
  <c r="I204" i="42" s="1"/>
  <c r="C211" i="42"/>
  <c r="C223" i="42"/>
  <c r="C224" i="42"/>
  <c r="C232" i="42"/>
  <c r="C233" i="42"/>
  <c r="C247" i="42"/>
  <c r="C249" i="42"/>
  <c r="F246" i="42"/>
  <c r="C253" i="42"/>
  <c r="F252" i="42"/>
  <c r="O251" i="42"/>
  <c r="E259" i="42"/>
  <c r="E230" i="42" s="1"/>
  <c r="C261" i="42"/>
  <c r="F260" i="42"/>
  <c r="L264" i="42"/>
  <c r="L259" i="42" s="1"/>
  <c r="I270" i="42"/>
  <c r="I269" i="42" s="1"/>
  <c r="C279" i="42"/>
  <c r="C197" i="42"/>
  <c r="F196" i="42"/>
  <c r="L216" i="42"/>
  <c r="C240" i="42"/>
  <c r="C241" i="42"/>
  <c r="F238" i="42"/>
  <c r="F231" i="42" s="1"/>
  <c r="C248" i="42"/>
  <c r="I246" i="42"/>
  <c r="C273" i="42"/>
  <c r="F272" i="42"/>
  <c r="L276" i="42"/>
  <c r="C292" i="42"/>
  <c r="I290" i="42"/>
  <c r="C297" i="42"/>
  <c r="O288" i="42"/>
  <c r="C199" i="42"/>
  <c r="C271" i="42"/>
  <c r="C291" i="42"/>
  <c r="O231" i="42" l="1"/>
  <c r="G75" i="42"/>
  <c r="L54" i="42"/>
  <c r="O195" i="42"/>
  <c r="L130" i="42"/>
  <c r="J230" i="42"/>
  <c r="J194" i="42" s="1"/>
  <c r="O270" i="42"/>
  <c r="O269" i="42" s="1"/>
  <c r="I231" i="42"/>
  <c r="C179" i="42"/>
  <c r="N194" i="42"/>
  <c r="H75" i="42"/>
  <c r="H52" i="42" s="1"/>
  <c r="C80" i="42"/>
  <c r="O83" i="42"/>
  <c r="O75" i="42" s="1"/>
  <c r="C272" i="42"/>
  <c r="K194" i="42"/>
  <c r="C276" i="42"/>
  <c r="C95" i="42"/>
  <c r="E75" i="42"/>
  <c r="E52" i="42" s="1"/>
  <c r="C122" i="42"/>
  <c r="D194" i="42"/>
  <c r="N52" i="42"/>
  <c r="C58" i="42"/>
  <c r="H286" i="42"/>
  <c r="J75" i="42"/>
  <c r="J52" i="42" s="1"/>
  <c r="O54" i="42"/>
  <c r="O53" i="42" s="1"/>
  <c r="I53" i="42"/>
  <c r="M52" i="42"/>
  <c r="G52" i="42"/>
  <c r="G51" i="42" s="1"/>
  <c r="I230" i="42"/>
  <c r="N286" i="42"/>
  <c r="C246" i="42"/>
  <c r="M194" i="42"/>
  <c r="K75" i="42"/>
  <c r="K52" i="42" s="1"/>
  <c r="K51" i="42" s="1"/>
  <c r="K50" i="42" s="1"/>
  <c r="L83" i="42"/>
  <c r="C77" i="42"/>
  <c r="C290" i="42"/>
  <c r="G286" i="42"/>
  <c r="L270" i="42"/>
  <c r="L269" i="42" s="1"/>
  <c r="L204" i="42"/>
  <c r="L53" i="42"/>
  <c r="D75" i="42"/>
  <c r="D286" i="42" s="1"/>
  <c r="H194" i="42"/>
  <c r="H51" i="42" s="1"/>
  <c r="L230" i="42"/>
  <c r="K287" i="42"/>
  <c r="C231" i="42"/>
  <c r="C131" i="42"/>
  <c r="F130" i="42"/>
  <c r="C188" i="42"/>
  <c r="C116" i="42"/>
  <c r="C216" i="42"/>
  <c r="C264" i="42"/>
  <c r="C67" i="42"/>
  <c r="F289" i="42"/>
  <c r="F20" i="42"/>
  <c r="C21" i="42"/>
  <c r="C45" i="42"/>
  <c r="O20" i="42"/>
  <c r="C69" i="42"/>
  <c r="C205" i="42"/>
  <c r="F204" i="42"/>
  <c r="I289" i="42"/>
  <c r="I288" i="42" s="1"/>
  <c r="C252" i="42"/>
  <c r="F251" i="42"/>
  <c r="C251" i="42" s="1"/>
  <c r="F270" i="42"/>
  <c r="C175" i="42"/>
  <c r="F174" i="42"/>
  <c r="M286" i="42"/>
  <c r="E194" i="42"/>
  <c r="C166" i="42"/>
  <c r="F165" i="42"/>
  <c r="C165" i="42" s="1"/>
  <c r="I83" i="42"/>
  <c r="C89" i="42"/>
  <c r="C55" i="42"/>
  <c r="F54" i="42"/>
  <c r="C27" i="42"/>
  <c r="L26" i="42"/>
  <c r="L195" i="42"/>
  <c r="C260" i="42"/>
  <c r="F259" i="42"/>
  <c r="C259" i="42" s="1"/>
  <c r="C283" i="42"/>
  <c r="C238" i="42"/>
  <c r="C198" i="42"/>
  <c r="I196" i="42"/>
  <c r="I195" i="42" s="1"/>
  <c r="C151" i="42"/>
  <c r="O230" i="42"/>
  <c r="C192" i="42"/>
  <c r="F191" i="42"/>
  <c r="C191" i="42" s="1"/>
  <c r="C144" i="42"/>
  <c r="C84" i="42"/>
  <c r="F83" i="42"/>
  <c r="I75" i="42"/>
  <c r="C76" i="42"/>
  <c r="O52" i="42" l="1"/>
  <c r="N51" i="42"/>
  <c r="E51" i="42"/>
  <c r="E287" i="42" s="1"/>
  <c r="C204" i="42"/>
  <c r="L75" i="42"/>
  <c r="L52" i="42" s="1"/>
  <c r="E286" i="42"/>
  <c r="I194" i="42"/>
  <c r="C130" i="42"/>
  <c r="K286" i="42"/>
  <c r="I52" i="42"/>
  <c r="J51" i="42"/>
  <c r="J287" i="42" s="1"/>
  <c r="N50" i="42"/>
  <c r="N287" i="42"/>
  <c r="J286" i="42"/>
  <c r="H50" i="42"/>
  <c r="H287" i="42"/>
  <c r="L194" i="42"/>
  <c r="D52" i="42"/>
  <c r="D51" i="42" s="1"/>
  <c r="G287" i="42"/>
  <c r="G50" i="42"/>
  <c r="M51" i="42"/>
  <c r="F53" i="42"/>
  <c r="C54" i="42"/>
  <c r="C174" i="42"/>
  <c r="F173" i="42"/>
  <c r="C173" i="42" s="1"/>
  <c r="F187" i="42"/>
  <c r="C187" i="42" s="1"/>
  <c r="C289" i="42"/>
  <c r="F288" i="42"/>
  <c r="C288" i="42" s="1"/>
  <c r="F230" i="42"/>
  <c r="C230" i="42" s="1"/>
  <c r="C83" i="42"/>
  <c r="F75" i="42"/>
  <c r="C75" i="42" s="1"/>
  <c r="O194" i="42"/>
  <c r="O51" i="42" s="1"/>
  <c r="O286" i="42"/>
  <c r="F195" i="42"/>
  <c r="L286" i="42"/>
  <c r="C26" i="42"/>
  <c r="L20" i="42"/>
  <c r="C20" i="42" s="1"/>
  <c r="F269" i="42"/>
  <c r="C270" i="42"/>
  <c r="I286" i="42"/>
  <c r="C196" i="42"/>
  <c r="J50" i="42" l="1"/>
  <c r="E50" i="42"/>
  <c r="I51" i="42"/>
  <c r="L51" i="42"/>
  <c r="L50" i="42" s="1"/>
  <c r="D287" i="42"/>
  <c r="D50" i="42"/>
  <c r="M50" i="42"/>
  <c r="M287" i="42"/>
  <c r="O50" i="42"/>
  <c r="O287" i="42"/>
  <c r="F52" i="42"/>
  <c r="C53" i="42"/>
  <c r="C269" i="42"/>
  <c r="F286" i="42"/>
  <c r="C286" i="42" s="1"/>
  <c r="F194" i="42"/>
  <c r="C194" i="42" s="1"/>
  <c r="C195" i="42"/>
  <c r="L287" i="42" l="1"/>
  <c r="I50" i="42"/>
  <c r="I287" i="42"/>
  <c r="C52" i="42"/>
  <c r="F51" i="42"/>
  <c r="F287" i="42" l="1"/>
  <c r="C287" i="42" s="1"/>
  <c r="C51" i="42"/>
  <c r="F50" i="42"/>
  <c r="C50" i="42" s="1"/>
  <c r="O298" i="41" l="1"/>
  <c r="L298" i="41"/>
  <c r="I298" i="41"/>
  <c r="F298" i="41"/>
  <c r="C298" i="41" s="1"/>
  <c r="O297" i="41"/>
  <c r="L297" i="41"/>
  <c r="I297" i="41"/>
  <c r="F297" i="41"/>
  <c r="O296" i="41"/>
  <c r="L296" i="41"/>
  <c r="I296" i="41"/>
  <c r="F296" i="41"/>
  <c r="O295" i="41"/>
  <c r="L295" i="41"/>
  <c r="I295" i="41"/>
  <c r="F295" i="41"/>
  <c r="O294" i="41"/>
  <c r="L294" i="41"/>
  <c r="I294" i="41"/>
  <c r="F294" i="41"/>
  <c r="C294" i="41" s="1"/>
  <c r="O293" i="41"/>
  <c r="L293" i="41"/>
  <c r="I293" i="41"/>
  <c r="F293" i="41"/>
  <c r="O292" i="41"/>
  <c r="L292" i="41"/>
  <c r="I292" i="41"/>
  <c r="F292" i="41"/>
  <c r="O291" i="41"/>
  <c r="L291" i="41"/>
  <c r="I291" i="41"/>
  <c r="F291" i="41"/>
  <c r="O290" i="41"/>
  <c r="N290" i="41"/>
  <c r="M290" i="41"/>
  <c r="K290" i="41"/>
  <c r="J290" i="41"/>
  <c r="H290" i="41"/>
  <c r="G290" i="41"/>
  <c r="E290" i="41"/>
  <c r="D290" i="41"/>
  <c r="O285" i="41"/>
  <c r="L285" i="41"/>
  <c r="I285" i="41"/>
  <c r="F285" i="41"/>
  <c r="O284" i="41"/>
  <c r="L284" i="41"/>
  <c r="L283" i="41" s="1"/>
  <c r="I284" i="41"/>
  <c r="F284" i="41"/>
  <c r="O283" i="41"/>
  <c r="N283" i="41"/>
  <c r="M283" i="41"/>
  <c r="K283" i="41"/>
  <c r="J283" i="41"/>
  <c r="H283" i="41"/>
  <c r="G283" i="41"/>
  <c r="F283" i="41"/>
  <c r="E283" i="41"/>
  <c r="D283" i="41"/>
  <c r="O282" i="41"/>
  <c r="O281" i="41" s="1"/>
  <c r="L282" i="41"/>
  <c r="I282" i="41"/>
  <c r="I281" i="41" s="1"/>
  <c r="F282" i="41"/>
  <c r="N281" i="41"/>
  <c r="M281" i="41"/>
  <c r="K281" i="41"/>
  <c r="J281" i="41"/>
  <c r="H281" i="41"/>
  <c r="G281" i="41"/>
  <c r="F281" i="41"/>
  <c r="E281" i="41"/>
  <c r="D281" i="41"/>
  <c r="O280" i="41"/>
  <c r="L280" i="41"/>
  <c r="I280" i="41"/>
  <c r="F280" i="41"/>
  <c r="O279" i="41"/>
  <c r="L279" i="41"/>
  <c r="I279" i="41"/>
  <c r="F279" i="41"/>
  <c r="O278" i="41"/>
  <c r="L278" i="41"/>
  <c r="I278" i="41"/>
  <c r="F278" i="41"/>
  <c r="O277" i="41"/>
  <c r="L277" i="41"/>
  <c r="I277" i="41"/>
  <c r="F277" i="41"/>
  <c r="N276" i="41"/>
  <c r="M276" i="41"/>
  <c r="K276" i="41"/>
  <c r="J276" i="41"/>
  <c r="I276" i="41"/>
  <c r="H276" i="41"/>
  <c r="G276" i="41"/>
  <c r="E276" i="41"/>
  <c r="D276" i="41"/>
  <c r="O275" i="41"/>
  <c r="L275" i="41"/>
  <c r="I275" i="41"/>
  <c r="F275" i="41"/>
  <c r="O274" i="41"/>
  <c r="L274" i="41"/>
  <c r="I274" i="41"/>
  <c r="F274" i="41"/>
  <c r="O273" i="41"/>
  <c r="L273" i="41"/>
  <c r="I273" i="41"/>
  <c r="I272" i="41" s="1"/>
  <c r="F273" i="41"/>
  <c r="N272" i="41"/>
  <c r="M272" i="41"/>
  <c r="L272" i="41"/>
  <c r="K272" i="41"/>
  <c r="J272" i="41"/>
  <c r="H272" i="41"/>
  <c r="G272" i="41"/>
  <c r="G270" i="41" s="1"/>
  <c r="E272" i="41"/>
  <c r="D272" i="41"/>
  <c r="D270" i="41" s="1"/>
  <c r="O271" i="41"/>
  <c r="L271" i="41"/>
  <c r="I271" i="41"/>
  <c r="F271" i="41"/>
  <c r="O268" i="41"/>
  <c r="L268" i="41"/>
  <c r="I268" i="41"/>
  <c r="F268" i="41"/>
  <c r="O267" i="41"/>
  <c r="L267" i="41"/>
  <c r="I267" i="41"/>
  <c r="F267" i="41"/>
  <c r="O266" i="41"/>
  <c r="L266" i="41"/>
  <c r="I266" i="41"/>
  <c r="F266" i="41"/>
  <c r="O265" i="41"/>
  <c r="L265" i="41"/>
  <c r="I265" i="41"/>
  <c r="F265" i="41"/>
  <c r="N264" i="41"/>
  <c r="M264" i="41"/>
  <c r="K264" i="41"/>
  <c r="J264" i="41"/>
  <c r="H264" i="41"/>
  <c r="G264" i="41"/>
  <c r="E264" i="41"/>
  <c r="D264" i="41"/>
  <c r="O263" i="41"/>
  <c r="L263" i="41"/>
  <c r="I263" i="41"/>
  <c r="F263" i="41"/>
  <c r="O262" i="41"/>
  <c r="L262" i="41"/>
  <c r="I262" i="41"/>
  <c r="F262" i="41"/>
  <c r="O261" i="41"/>
  <c r="L261" i="41"/>
  <c r="I261" i="41"/>
  <c r="F261" i="41"/>
  <c r="N260" i="41"/>
  <c r="M260" i="41"/>
  <c r="M259" i="41" s="1"/>
  <c r="K260" i="41"/>
  <c r="J260" i="41"/>
  <c r="H260" i="41"/>
  <c r="H259" i="41" s="1"/>
  <c r="G260" i="41"/>
  <c r="G259" i="41" s="1"/>
  <c r="E260" i="41"/>
  <c r="D260" i="41"/>
  <c r="D259" i="41" s="1"/>
  <c r="N259" i="41"/>
  <c r="O258" i="41"/>
  <c r="L258" i="41"/>
  <c r="I258" i="41"/>
  <c r="F258" i="41"/>
  <c r="O257" i="41"/>
  <c r="L257" i="41"/>
  <c r="I257" i="41"/>
  <c r="F257" i="41"/>
  <c r="O256" i="41"/>
  <c r="L256" i="41"/>
  <c r="I256" i="41"/>
  <c r="F256" i="41"/>
  <c r="O255" i="41"/>
  <c r="L255" i="41"/>
  <c r="I255" i="41"/>
  <c r="F255" i="41"/>
  <c r="O254" i="41"/>
  <c r="L254" i="41"/>
  <c r="I254" i="41"/>
  <c r="F254" i="41"/>
  <c r="O253" i="41"/>
  <c r="L253" i="41"/>
  <c r="I253" i="41"/>
  <c r="I252" i="41" s="1"/>
  <c r="F253" i="41"/>
  <c r="N252" i="41"/>
  <c r="N251" i="41" s="1"/>
  <c r="M252" i="41"/>
  <c r="M251" i="41" s="1"/>
  <c r="K252" i="41"/>
  <c r="K251" i="41" s="1"/>
  <c r="J252" i="41"/>
  <c r="J251" i="41" s="1"/>
  <c r="H252" i="41"/>
  <c r="G252" i="41"/>
  <c r="G251" i="41" s="1"/>
  <c r="E252" i="41"/>
  <c r="E251" i="41" s="1"/>
  <c r="D252" i="41"/>
  <c r="D251" i="41" s="1"/>
  <c r="H251" i="41"/>
  <c r="O250" i="41"/>
  <c r="L250" i="41"/>
  <c r="I250" i="41"/>
  <c r="F250" i="41"/>
  <c r="O249" i="41"/>
  <c r="L249" i="41"/>
  <c r="I249" i="41"/>
  <c r="F249" i="41"/>
  <c r="O248" i="41"/>
  <c r="L248" i="41"/>
  <c r="I248" i="41"/>
  <c r="F248" i="41"/>
  <c r="O247" i="41"/>
  <c r="L247" i="41"/>
  <c r="I247" i="41"/>
  <c r="F247" i="41"/>
  <c r="N246" i="41"/>
  <c r="M246" i="41"/>
  <c r="K246" i="41"/>
  <c r="J246" i="41"/>
  <c r="H246" i="41"/>
  <c r="G246" i="41"/>
  <c r="E246" i="41"/>
  <c r="D246" i="41"/>
  <c r="O245" i="41"/>
  <c r="L245" i="41"/>
  <c r="I245" i="41"/>
  <c r="F245" i="41"/>
  <c r="O244" i="41"/>
  <c r="L244" i="41"/>
  <c r="I244" i="41"/>
  <c r="F244" i="41"/>
  <c r="O243" i="41"/>
  <c r="L243" i="41"/>
  <c r="I243" i="41"/>
  <c r="F243" i="41"/>
  <c r="O242" i="41"/>
  <c r="L242" i="41"/>
  <c r="I242" i="41"/>
  <c r="F242" i="41"/>
  <c r="O241" i="41"/>
  <c r="L241" i="41"/>
  <c r="I241" i="41"/>
  <c r="F241" i="41"/>
  <c r="O240" i="41"/>
  <c r="L240" i="41"/>
  <c r="I240" i="41"/>
  <c r="F240" i="41"/>
  <c r="O239" i="41"/>
  <c r="L239" i="41"/>
  <c r="I239" i="41"/>
  <c r="F239" i="41"/>
  <c r="N238" i="41"/>
  <c r="M238" i="41"/>
  <c r="K238" i="41"/>
  <c r="J238" i="41"/>
  <c r="H238" i="41"/>
  <c r="G238" i="41"/>
  <c r="E238" i="41"/>
  <c r="D238" i="41"/>
  <c r="O237" i="41"/>
  <c r="L237" i="41"/>
  <c r="I237" i="41"/>
  <c r="F237" i="41"/>
  <c r="O236" i="41"/>
  <c r="L236" i="41"/>
  <c r="L235" i="41" s="1"/>
  <c r="I236" i="41"/>
  <c r="I235" i="41" s="1"/>
  <c r="F236" i="41"/>
  <c r="O235" i="41"/>
  <c r="N235" i="41"/>
  <c r="M235" i="41"/>
  <c r="K235" i="41"/>
  <c r="J235" i="41"/>
  <c r="H235" i="41"/>
  <c r="G235" i="41"/>
  <c r="F235" i="41"/>
  <c r="E235" i="41"/>
  <c r="D235" i="41"/>
  <c r="O234" i="41"/>
  <c r="O233" i="41" s="1"/>
  <c r="L234" i="41"/>
  <c r="L233" i="41" s="1"/>
  <c r="I234" i="41"/>
  <c r="I233" i="41" s="1"/>
  <c r="F234" i="41"/>
  <c r="N233" i="41"/>
  <c r="M233" i="41"/>
  <c r="K233" i="41"/>
  <c r="J233" i="41"/>
  <c r="H233" i="41"/>
  <c r="G233" i="41"/>
  <c r="E233" i="41"/>
  <c r="D233" i="41"/>
  <c r="O232" i="41"/>
  <c r="L232" i="41"/>
  <c r="I232" i="41"/>
  <c r="F232" i="41"/>
  <c r="O229" i="41"/>
  <c r="L229" i="41"/>
  <c r="I229" i="41"/>
  <c r="F229" i="41"/>
  <c r="O228" i="41"/>
  <c r="O227" i="41" s="1"/>
  <c r="L228" i="41"/>
  <c r="I228" i="41"/>
  <c r="I227" i="41" s="1"/>
  <c r="F228" i="41"/>
  <c r="N227" i="41"/>
  <c r="M227" i="41"/>
  <c r="L227" i="41"/>
  <c r="K227" i="41"/>
  <c r="J227" i="41"/>
  <c r="H227" i="41"/>
  <c r="G227" i="41"/>
  <c r="F227" i="41"/>
  <c r="E227" i="41"/>
  <c r="D227" i="41"/>
  <c r="O226" i="41"/>
  <c r="L226" i="41"/>
  <c r="I226" i="41"/>
  <c r="F226" i="41"/>
  <c r="O225" i="41"/>
  <c r="L225" i="41"/>
  <c r="I225" i="41"/>
  <c r="F225" i="41"/>
  <c r="O224" i="41"/>
  <c r="L224" i="41"/>
  <c r="I224" i="41"/>
  <c r="F224" i="41"/>
  <c r="O223" i="41"/>
  <c r="L223" i="41"/>
  <c r="I223" i="41"/>
  <c r="F223" i="41"/>
  <c r="O222" i="41"/>
  <c r="L222" i="41"/>
  <c r="I222" i="41"/>
  <c r="C222" i="41" s="1"/>
  <c r="F222" i="41"/>
  <c r="O221" i="41"/>
  <c r="L221" i="41"/>
  <c r="I221" i="41"/>
  <c r="F221" i="41"/>
  <c r="O220" i="41"/>
  <c r="L220" i="41"/>
  <c r="I220" i="41"/>
  <c r="F220" i="41"/>
  <c r="O219" i="41"/>
  <c r="L219" i="41"/>
  <c r="I219" i="41"/>
  <c r="F219" i="41"/>
  <c r="O218" i="41"/>
  <c r="L218" i="41"/>
  <c r="I218" i="41"/>
  <c r="F218" i="41"/>
  <c r="O217" i="41"/>
  <c r="L217" i="41"/>
  <c r="I217" i="41"/>
  <c r="F217" i="41"/>
  <c r="N216" i="41"/>
  <c r="M216" i="41"/>
  <c r="K216" i="41"/>
  <c r="J216" i="41"/>
  <c r="H216" i="41"/>
  <c r="G216" i="41"/>
  <c r="E216" i="41"/>
  <c r="D216" i="41"/>
  <c r="O215" i="41"/>
  <c r="L215" i="41"/>
  <c r="I215" i="41"/>
  <c r="F215" i="41"/>
  <c r="O214" i="41"/>
  <c r="L214" i="41"/>
  <c r="I214" i="41"/>
  <c r="F214" i="41"/>
  <c r="O213" i="41"/>
  <c r="L213" i="41"/>
  <c r="I213" i="41"/>
  <c r="F213" i="41"/>
  <c r="O212" i="41"/>
  <c r="L212" i="41"/>
  <c r="I212" i="41"/>
  <c r="F212" i="41"/>
  <c r="O211" i="41"/>
  <c r="L211" i="41"/>
  <c r="I211" i="41"/>
  <c r="F211" i="41"/>
  <c r="O210" i="41"/>
  <c r="L210" i="41"/>
  <c r="I210" i="41"/>
  <c r="F210" i="41"/>
  <c r="O209" i="41"/>
  <c r="L209" i="41"/>
  <c r="I209" i="41"/>
  <c r="F209" i="41"/>
  <c r="O208" i="41"/>
  <c r="L208" i="41"/>
  <c r="I208" i="41"/>
  <c r="F208" i="41"/>
  <c r="O207" i="41"/>
  <c r="L207" i="41"/>
  <c r="I207" i="41"/>
  <c r="F207" i="41"/>
  <c r="O206" i="41"/>
  <c r="L206" i="41"/>
  <c r="I206" i="41"/>
  <c r="F206" i="41"/>
  <c r="N205" i="41"/>
  <c r="M205" i="41"/>
  <c r="M204" i="41" s="1"/>
  <c r="K205" i="41"/>
  <c r="J205" i="41"/>
  <c r="H205" i="41"/>
  <c r="G205" i="41"/>
  <c r="E205" i="41"/>
  <c r="D205" i="41"/>
  <c r="O203" i="41"/>
  <c r="L203" i="41"/>
  <c r="I203" i="41"/>
  <c r="F203" i="41"/>
  <c r="O202" i="41"/>
  <c r="L202" i="41"/>
  <c r="I202" i="41"/>
  <c r="F202" i="41"/>
  <c r="O201" i="41"/>
  <c r="L201" i="41"/>
  <c r="I201" i="41"/>
  <c r="F201" i="41"/>
  <c r="O200" i="41"/>
  <c r="L200" i="41"/>
  <c r="I200" i="41"/>
  <c r="F200" i="41"/>
  <c r="O199" i="41"/>
  <c r="L199" i="41"/>
  <c r="L198" i="41" s="1"/>
  <c r="I199" i="41"/>
  <c r="F199" i="41"/>
  <c r="F198" i="41" s="1"/>
  <c r="O198" i="41"/>
  <c r="N198" i="41"/>
  <c r="M198" i="41"/>
  <c r="K198" i="41"/>
  <c r="K196" i="41" s="1"/>
  <c r="J198" i="41"/>
  <c r="J196" i="41" s="1"/>
  <c r="H198" i="41"/>
  <c r="H196" i="41" s="1"/>
  <c r="G198" i="41"/>
  <c r="G196" i="41" s="1"/>
  <c r="E198" i="41"/>
  <c r="D198" i="41"/>
  <c r="O197" i="41"/>
  <c r="L197" i="41"/>
  <c r="I197" i="41"/>
  <c r="F197" i="41"/>
  <c r="N196" i="41"/>
  <c r="M196" i="41"/>
  <c r="E196" i="41"/>
  <c r="D196" i="41"/>
  <c r="O193" i="41"/>
  <c r="L193" i="41"/>
  <c r="L192" i="41" s="1"/>
  <c r="L191" i="41" s="1"/>
  <c r="I193" i="41"/>
  <c r="I192" i="41" s="1"/>
  <c r="I191" i="41" s="1"/>
  <c r="F193" i="41"/>
  <c r="O192" i="41"/>
  <c r="O191" i="41" s="1"/>
  <c r="N192" i="41"/>
  <c r="N191" i="41" s="1"/>
  <c r="M192" i="41"/>
  <c r="M191" i="41" s="1"/>
  <c r="K192" i="41"/>
  <c r="K191" i="41" s="1"/>
  <c r="J192" i="41"/>
  <c r="J191" i="41" s="1"/>
  <c r="H192" i="41"/>
  <c r="H191" i="41" s="1"/>
  <c r="G192" i="41"/>
  <c r="G191" i="41" s="1"/>
  <c r="E192" i="41"/>
  <c r="E191" i="41" s="1"/>
  <c r="D192" i="41"/>
  <c r="D191" i="41" s="1"/>
  <c r="O190" i="41"/>
  <c r="L190" i="41"/>
  <c r="I190" i="41"/>
  <c r="F190" i="41"/>
  <c r="O189" i="41"/>
  <c r="L189" i="41"/>
  <c r="L188" i="41" s="1"/>
  <c r="I189" i="41"/>
  <c r="F189" i="41"/>
  <c r="N188" i="41"/>
  <c r="M188" i="41"/>
  <c r="K188" i="41"/>
  <c r="J188" i="41"/>
  <c r="I188" i="41"/>
  <c r="H188" i="41"/>
  <c r="G188" i="41"/>
  <c r="E188" i="41"/>
  <c r="D188" i="41"/>
  <c r="O186" i="41"/>
  <c r="L186" i="41"/>
  <c r="I186" i="41"/>
  <c r="F186" i="41"/>
  <c r="O185" i="41"/>
  <c r="O184" i="41" s="1"/>
  <c r="L185" i="41"/>
  <c r="I185" i="41"/>
  <c r="I184" i="41" s="1"/>
  <c r="F185" i="41"/>
  <c r="N184" i="41"/>
  <c r="M184" i="41"/>
  <c r="K184" i="41"/>
  <c r="J184" i="41"/>
  <c r="H184" i="41"/>
  <c r="G184" i="41"/>
  <c r="E184" i="41"/>
  <c r="D184" i="41"/>
  <c r="O183" i="41"/>
  <c r="L183" i="41"/>
  <c r="I183" i="41"/>
  <c r="F183" i="41"/>
  <c r="O182" i="41"/>
  <c r="L182" i="41"/>
  <c r="I182" i="41"/>
  <c r="F182" i="41"/>
  <c r="O181" i="41"/>
  <c r="L181" i="41"/>
  <c r="I181" i="41"/>
  <c r="F181" i="41"/>
  <c r="O180" i="41"/>
  <c r="L180" i="41"/>
  <c r="I180" i="41"/>
  <c r="I179" i="41" s="1"/>
  <c r="F180" i="41"/>
  <c r="N179" i="41"/>
  <c r="M179" i="41"/>
  <c r="K179" i="41"/>
  <c r="J179" i="41"/>
  <c r="H179" i="41"/>
  <c r="G179" i="41"/>
  <c r="E179" i="41"/>
  <c r="D179" i="41"/>
  <c r="O178" i="41"/>
  <c r="L178" i="41"/>
  <c r="I178" i="41"/>
  <c r="F178" i="41"/>
  <c r="O177" i="41"/>
  <c r="L177" i="41"/>
  <c r="I177" i="41"/>
  <c r="F177" i="41"/>
  <c r="O176" i="41"/>
  <c r="L176" i="41"/>
  <c r="I176" i="41"/>
  <c r="I175" i="41" s="1"/>
  <c r="F176" i="41"/>
  <c r="N175" i="41"/>
  <c r="N174" i="41" s="1"/>
  <c r="N173" i="41" s="1"/>
  <c r="M175" i="41"/>
  <c r="K175" i="41"/>
  <c r="J175" i="41"/>
  <c r="H175" i="41"/>
  <c r="G175" i="41"/>
  <c r="E175" i="41"/>
  <c r="D175" i="41"/>
  <c r="D174" i="41" s="1"/>
  <c r="O172" i="41"/>
  <c r="L172" i="41"/>
  <c r="I172" i="41"/>
  <c r="F172" i="41"/>
  <c r="O171" i="41"/>
  <c r="L171" i="41"/>
  <c r="I171" i="41"/>
  <c r="F171" i="41"/>
  <c r="O170" i="41"/>
  <c r="L170" i="41"/>
  <c r="I170" i="41"/>
  <c r="F170" i="41"/>
  <c r="O169" i="41"/>
  <c r="L169" i="41"/>
  <c r="I169" i="41"/>
  <c r="F169" i="41"/>
  <c r="O168" i="41"/>
  <c r="L168" i="41"/>
  <c r="I168" i="41"/>
  <c r="F168" i="41"/>
  <c r="O167" i="41"/>
  <c r="L167" i="41"/>
  <c r="I167" i="41"/>
  <c r="F167" i="41"/>
  <c r="N166" i="41"/>
  <c r="N165" i="41" s="1"/>
  <c r="M166" i="41"/>
  <c r="M165" i="41" s="1"/>
  <c r="K166" i="41"/>
  <c r="K165" i="41" s="1"/>
  <c r="J166" i="41"/>
  <c r="J165" i="41" s="1"/>
  <c r="H166" i="41"/>
  <c r="G166" i="41"/>
  <c r="E166" i="41"/>
  <c r="E165" i="41" s="1"/>
  <c r="D166" i="41"/>
  <c r="D165" i="41" s="1"/>
  <c r="H165" i="41"/>
  <c r="G165" i="41"/>
  <c r="O164" i="41"/>
  <c r="L164" i="41"/>
  <c r="I164" i="41"/>
  <c r="F164" i="41"/>
  <c r="O163" i="41"/>
  <c r="L163" i="41"/>
  <c r="I163" i="41"/>
  <c r="F163" i="41"/>
  <c r="O162" i="41"/>
  <c r="L162" i="41"/>
  <c r="I162" i="41"/>
  <c r="F162" i="41"/>
  <c r="O161" i="41"/>
  <c r="O160" i="41" s="1"/>
  <c r="L161" i="41"/>
  <c r="I161" i="41"/>
  <c r="I160" i="41" s="1"/>
  <c r="F161" i="41"/>
  <c r="F160" i="41" s="1"/>
  <c r="N160" i="41"/>
  <c r="M160" i="41"/>
  <c r="K160" i="41"/>
  <c r="J160" i="41"/>
  <c r="H160" i="41"/>
  <c r="G160" i="41"/>
  <c r="E160" i="41"/>
  <c r="D160" i="41"/>
  <c r="O159" i="41"/>
  <c r="L159" i="41"/>
  <c r="I159" i="41"/>
  <c r="F159" i="41"/>
  <c r="O158" i="41"/>
  <c r="L158" i="41"/>
  <c r="I158" i="41"/>
  <c r="F158" i="41"/>
  <c r="O157" i="41"/>
  <c r="L157" i="41"/>
  <c r="I157" i="41"/>
  <c r="F157" i="41"/>
  <c r="O156" i="41"/>
  <c r="L156" i="41"/>
  <c r="I156" i="41"/>
  <c r="F156" i="41"/>
  <c r="O155" i="41"/>
  <c r="L155" i="41"/>
  <c r="I155" i="41"/>
  <c r="F155" i="41"/>
  <c r="O154" i="41"/>
  <c r="L154" i="41"/>
  <c r="I154" i="41"/>
  <c r="F154" i="41"/>
  <c r="O153" i="41"/>
  <c r="L153" i="41"/>
  <c r="I153" i="41"/>
  <c r="F153" i="41"/>
  <c r="O152" i="41"/>
  <c r="L152" i="41"/>
  <c r="L151" i="41" s="1"/>
  <c r="I152" i="41"/>
  <c r="I151" i="41" s="1"/>
  <c r="F152" i="41"/>
  <c r="N151" i="41"/>
  <c r="M151" i="41"/>
  <c r="K151" i="41"/>
  <c r="J151" i="41"/>
  <c r="H151" i="41"/>
  <c r="G151" i="41"/>
  <c r="E151" i="41"/>
  <c r="D151" i="41"/>
  <c r="O150" i="41"/>
  <c r="L150" i="41"/>
  <c r="I150" i="41"/>
  <c r="F150" i="41"/>
  <c r="O149" i="41"/>
  <c r="L149" i="41"/>
  <c r="I149" i="41"/>
  <c r="F149" i="41"/>
  <c r="O148" i="41"/>
  <c r="L148" i="41"/>
  <c r="I148" i="41"/>
  <c r="F148" i="41"/>
  <c r="O147" i="41"/>
  <c r="L147" i="41"/>
  <c r="I147" i="41"/>
  <c r="F147" i="41"/>
  <c r="O146" i="41"/>
  <c r="L146" i="41"/>
  <c r="I146" i="41"/>
  <c r="F146" i="41"/>
  <c r="O145" i="41"/>
  <c r="L145" i="41"/>
  <c r="I145" i="41"/>
  <c r="I144" i="41" s="1"/>
  <c r="F145" i="41"/>
  <c r="N144" i="41"/>
  <c r="M144" i="41"/>
  <c r="K144" i="41"/>
  <c r="J144" i="41"/>
  <c r="H144" i="41"/>
  <c r="G144" i="41"/>
  <c r="E144" i="41"/>
  <c r="D144" i="41"/>
  <c r="O143" i="41"/>
  <c r="L143" i="41"/>
  <c r="I143" i="41"/>
  <c r="F143" i="41"/>
  <c r="O142" i="41"/>
  <c r="O141" i="41" s="1"/>
  <c r="L142" i="41"/>
  <c r="I142" i="41"/>
  <c r="F142" i="41"/>
  <c r="F141" i="41" s="1"/>
  <c r="N141" i="41"/>
  <c r="M141" i="41"/>
  <c r="K141" i="41"/>
  <c r="J141" i="41"/>
  <c r="H141" i="41"/>
  <c r="G141" i="41"/>
  <c r="E141" i="41"/>
  <c r="D141" i="41"/>
  <c r="O140" i="41"/>
  <c r="L140" i="41"/>
  <c r="I140" i="41"/>
  <c r="F140" i="41"/>
  <c r="O139" i="41"/>
  <c r="L139" i="41"/>
  <c r="I139" i="41"/>
  <c r="F139" i="41"/>
  <c r="O138" i="41"/>
  <c r="L138" i="41"/>
  <c r="I138" i="41"/>
  <c r="F138" i="41"/>
  <c r="O137" i="41"/>
  <c r="O136" i="41" s="1"/>
  <c r="L137" i="41"/>
  <c r="I137" i="41"/>
  <c r="F137" i="41"/>
  <c r="F136" i="41" s="1"/>
  <c r="N136" i="41"/>
  <c r="M136" i="41"/>
  <c r="K136" i="41"/>
  <c r="J136" i="41"/>
  <c r="H136" i="41"/>
  <c r="G136" i="41"/>
  <c r="E136" i="41"/>
  <c r="D136" i="41"/>
  <c r="O135" i="41"/>
  <c r="L135" i="41"/>
  <c r="I135" i="41"/>
  <c r="F135" i="41"/>
  <c r="O134" i="41"/>
  <c r="L134" i="41"/>
  <c r="I134" i="41"/>
  <c r="F134" i="41"/>
  <c r="O133" i="41"/>
  <c r="L133" i="41"/>
  <c r="I133" i="41"/>
  <c r="F133" i="41"/>
  <c r="O132" i="41"/>
  <c r="L132" i="41"/>
  <c r="I132" i="41"/>
  <c r="F132" i="41"/>
  <c r="N131" i="41"/>
  <c r="M131" i="41"/>
  <c r="K131" i="41"/>
  <c r="J131" i="41"/>
  <c r="H131" i="41"/>
  <c r="G131" i="41"/>
  <c r="E131" i="41"/>
  <c r="D131" i="41"/>
  <c r="O129" i="41"/>
  <c r="O128" i="41" s="1"/>
  <c r="L129" i="41"/>
  <c r="L128" i="41" s="1"/>
  <c r="I129" i="41"/>
  <c r="I128" i="41" s="1"/>
  <c r="F129" i="41"/>
  <c r="N128" i="41"/>
  <c r="M128" i="41"/>
  <c r="K128" i="41"/>
  <c r="J128" i="41"/>
  <c r="H128" i="41"/>
  <c r="G128" i="41"/>
  <c r="E128" i="41"/>
  <c r="D128" i="41"/>
  <c r="O127" i="41"/>
  <c r="L127" i="41"/>
  <c r="I127" i="41"/>
  <c r="F127" i="41"/>
  <c r="O126" i="41"/>
  <c r="L126" i="41"/>
  <c r="I126" i="41"/>
  <c r="F126" i="41"/>
  <c r="O125" i="41"/>
  <c r="L125" i="41"/>
  <c r="I125" i="41"/>
  <c r="F125" i="41"/>
  <c r="O124" i="41"/>
  <c r="L124" i="41"/>
  <c r="I124" i="41"/>
  <c r="F124" i="41"/>
  <c r="O123" i="41"/>
  <c r="L123" i="41"/>
  <c r="I123" i="41"/>
  <c r="F123" i="41"/>
  <c r="F122" i="41" s="1"/>
  <c r="N122" i="41"/>
  <c r="M122" i="41"/>
  <c r="K122" i="41"/>
  <c r="J122" i="41"/>
  <c r="H122" i="41"/>
  <c r="G122" i="41"/>
  <c r="E122" i="41"/>
  <c r="D122" i="41"/>
  <c r="O121" i="41"/>
  <c r="L121" i="41"/>
  <c r="I121" i="41"/>
  <c r="F121" i="41"/>
  <c r="O120" i="41"/>
  <c r="L120" i="41"/>
  <c r="I120" i="41"/>
  <c r="F120" i="41"/>
  <c r="O119" i="41"/>
  <c r="L119" i="41"/>
  <c r="I119" i="41"/>
  <c r="F119" i="41"/>
  <c r="O118" i="41"/>
  <c r="L118" i="41"/>
  <c r="I118" i="41"/>
  <c r="F118" i="41"/>
  <c r="O117" i="41"/>
  <c r="L117" i="41"/>
  <c r="I117" i="41"/>
  <c r="F117" i="41"/>
  <c r="F116" i="41" s="1"/>
  <c r="N116" i="41"/>
  <c r="M116" i="41"/>
  <c r="K116" i="41"/>
  <c r="J116" i="41"/>
  <c r="H116" i="41"/>
  <c r="G116" i="41"/>
  <c r="E116" i="41"/>
  <c r="D116" i="41"/>
  <c r="O115" i="41"/>
  <c r="L115" i="41"/>
  <c r="I115" i="41"/>
  <c r="F115" i="41"/>
  <c r="O114" i="41"/>
  <c r="L114" i="41"/>
  <c r="I114" i="41"/>
  <c r="F114" i="41"/>
  <c r="O113" i="41"/>
  <c r="L113" i="41"/>
  <c r="L112" i="41" s="1"/>
  <c r="I113" i="41"/>
  <c r="F113" i="41"/>
  <c r="N112" i="41"/>
  <c r="M112" i="41"/>
  <c r="K112" i="41"/>
  <c r="J112" i="41"/>
  <c r="H112" i="41"/>
  <c r="G112" i="41"/>
  <c r="E112" i="41"/>
  <c r="D112" i="41"/>
  <c r="O111" i="41"/>
  <c r="L111" i="41"/>
  <c r="I111" i="41"/>
  <c r="F111" i="41"/>
  <c r="O110" i="41"/>
  <c r="L110" i="41"/>
  <c r="I110" i="41"/>
  <c r="F110" i="41"/>
  <c r="O109" i="41"/>
  <c r="L109" i="41"/>
  <c r="I109" i="41"/>
  <c r="F109" i="41"/>
  <c r="O108" i="41"/>
  <c r="L108" i="41"/>
  <c r="I108" i="41"/>
  <c r="F108" i="41"/>
  <c r="O107" i="41"/>
  <c r="L107" i="41"/>
  <c r="I107" i="41"/>
  <c r="F107" i="41"/>
  <c r="O106" i="41"/>
  <c r="L106" i="41"/>
  <c r="I106" i="41"/>
  <c r="F106" i="41"/>
  <c r="O105" i="41"/>
  <c r="L105" i="41"/>
  <c r="I105" i="41"/>
  <c r="F105" i="41"/>
  <c r="O104" i="41"/>
  <c r="L104" i="41"/>
  <c r="I104" i="41"/>
  <c r="F104" i="41"/>
  <c r="N103" i="41"/>
  <c r="M103" i="41"/>
  <c r="K103" i="41"/>
  <c r="J103" i="41"/>
  <c r="H103" i="41"/>
  <c r="G103" i="41"/>
  <c r="E103" i="41"/>
  <c r="D103" i="41"/>
  <c r="O102" i="41"/>
  <c r="L102" i="41"/>
  <c r="I102" i="41"/>
  <c r="F102" i="41"/>
  <c r="O101" i="41"/>
  <c r="L101" i="41"/>
  <c r="I101" i="41"/>
  <c r="F101" i="41"/>
  <c r="O100" i="41"/>
  <c r="L100" i="41"/>
  <c r="I100" i="41"/>
  <c r="F100" i="41"/>
  <c r="O99" i="41"/>
  <c r="L99" i="41"/>
  <c r="I99" i="41"/>
  <c r="F99" i="41"/>
  <c r="O98" i="41"/>
  <c r="L98" i="41"/>
  <c r="I98" i="41"/>
  <c r="F98" i="41"/>
  <c r="O97" i="41"/>
  <c r="L97" i="41"/>
  <c r="I97" i="41"/>
  <c r="F97" i="41"/>
  <c r="O96" i="41"/>
  <c r="L96" i="41"/>
  <c r="I96" i="41"/>
  <c r="I95" i="41" s="1"/>
  <c r="F96" i="41"/>
  <c r="N95" i="41"/>
  <c r="M95" i="41"/>
  <c r="K95" i="41"/>
  <c r="J95" i="41"/>
  <c r="H95" i="41"/>
  <c r="G95" i="41"/>
  <c r="E95" i="41"/>
  <c r="D95" i="41"/>
  <c r="O94" i="41"/>
  <c r="L94" i="41"/>
  <c r="I94" i="41"/>
  <c r="F94" i="41"/>
  <c r="O93" i="41"/>
  <c r="L93" i="41"/>
  <c r="I93" i="41"/>
  <c r="F93" i="41"/>
  <c r="O92" i="41"/>
  <c r="L92" i="41"/>
  <c r="I92" i="41"/>
  <c r="F92" i="41"/>
  <c r="O91" i="41"/>
  <c r="L91" i="41"/>
  <c r="I91" i="41"/>
  <c r="F91" i="41"/>
  <c r="O90" i="41"/>
  <c r="O89" i="41" s="1"/>
  <c r="L90" i="41"/>
  <c r="L89" i="41" s="1"/>
  <c r="I90" i="41"/>
  <c r="F90" i="41"/>
  <c r="N89" i="41"/>
  <c r="M89" i="41"/>
  <c r="K89" i="41"/>
  <c r="J89" i="41"/>
  <c r="H89" i="41"/>
  <c r="G89" i="41"/>
  <c r="F89" i="41"/>
  <c r="E89" i="41"/>
  <c r="D89" i="41"/>
  <c r="O88" i="41"/>
  <c r="L88" i="41"/>
  <c r="I88" i="41"/>
  <c r="F88" i="41"/>
  <c r="O87" i="41"/>
  <c r="L87" i="41"/>
  <c r="I87" i="41"/>
  <c r="F87" i="41"/>
  <c r="O86" i="41"/>
  <c r="L86" i="41"/>
  <c r="I86" i="41"/>
  <c r="F86" i="41"/>
  <c r="O85" i="41"/>
  <c r="O84" i="41" s="1"/>
  <c r="L85" i="41"/>
  <c r="I85" i="41"/>
  <c r="F85" i="41"/>
  <c r="N84" i="41"/>
  <c r="M84" i="41"/>
  <c r="K84" i="41"/>
  <c r="J84" i="41"/>
  <c r="H84" i="41"/>
  <c r="G84" i="41"/>
  <c r="E84" i="41"/>
  <c r="D84" i="41"/>
  <c r="O82" i="41"/>
  <c r="L82" i="41"/>
  <c r="I82" i="41"/>
  <c r="F82" i="41"/>
  <c r="O81" i="41"/>
  <c r="L81" i="41"/>
  <c r="L80" i="41" s="1"/>
  <c r="I81" i="41"/>
  <c r="I80" i="41" s="1"/>
  <c r="F81" i="41"/>
  <c r="N80" i="41"/>
  <c r="M80" i="41"/>
  <c r="K80" i="41"/>
  <c r="J80" i="41"/>
  <c r="H80" i="41"/>
  <c r="G80" i="41"/>
  <c r="E80" i="41"/>
  <c r="D80" i="41"/>
  <c r="O79" i="41"/>
  <c r="L79" i="41"/>
  <c r="I79" i="41"/>
  <c r="F79" i="41"/>
  <c r="O78" i="41"/>
  <c r="O77" i="41" s="1"/>
  <c r="L78" i="41"/>
  <c r="L77" i="41" s="1"/>
  <c r="L76" i="41" s="1"/>
  <c r="I78" i="41"/>
  <c r="I77" i="41" s="1"/>
  <c r="F78" i="41"/>
  <c r="F77" i="41" s="1"/>
  <c r="N77" i="41"/>
  <c r="N76" i="41" s="1"/>
  <c r="M77" i="41"/>
  <c r="M76" i="41" s="1"/>
  <c r="K77" i="41"/>
  <c r="J77" i="41"/>
  <c r="J76" i="41" s="1"/>
  <c r="H77" i="41"/>
  <c r="G77" i="41"/>
  <c r="E77" i="41"/>
  <c r="E76" i="41" s="1"/>
  <c r="D77" i="41"/>
  <c r="H76" i="41"/>
  <c r="O74" i="41"/>
  <c r="L74" i="41"/>
  <c r="I74" i="41"/>
  <c r="F74" i="41"/>
  <c r="O73" i="41"/>
  <c r="L73" i="41"/>
  <c r="I73" i="41"/>
  <c r="F73" i="41"/>
  <c r="O72" i="41"/>
  <c r="L72" i="41"/>
  <c r="I72" i="41"/>
  <c r="F72" i="41"/>
  <c r="O71" i="41"/>
  <c r="L71" i="41"/>
  <c r="I71" i="41"/>
  <c r="F71" i="41"/>
  <c r="O70" i="41"/>
  <c r="L70" i="41"/>
  <c r="L69" i="41" s="1"/>
  <c r="I70" i="41"/>
  <c r="F70" i="41"/>
  <c r="N69" i="41"/>
  <c r="M69" i="41"/>
  <c r="K69" i="41"/>
  <c r="K67" i="41" s="1"/>
  <c r="J69" i="41"/>
  <c r="J67" i="41" s="1"/>
  <c r="H69" i="41"/>
  <c r="H67" i="41" s="1"/>
  <c r="G69" i="41"/>
  <c r="G67" i="41" s="1"/>
  <c r="E69" i="41"/>
  <c r="E67" i="41" s="1"/>
  <c r="D69" i="41"/>
  <c r="D67" i="41" s="1"/>
  <c r="O68" i="41"/>
  <c r="L68" i="41"/>
  <c r="I68" i="41"/>
  <c r="F68" i="41"/>
  <c r="N67" i="41"/>
  <c r="M67" i="41"/>
  <c r="O66" i="41"/>
  <c r="L66" i="41"/>
  <c r="I66" i="41"/>
  <c r="F66" i="41"/>
  <c r="O65" i="41"/>
  <c r="L65" i="41"/>
  <c r="I65" i="41"/>
  <c r="F65" i="41"/>
  <c r="O64" i="41"/>
  <c r="L64" i="41"/>
  <c r="I64" i="41"/>
  <c r="F64" i="41"/>
  <c r="O63" i="41"/>
  <c r="L63" i="41"/>
  <c r="I63" i="41"/>
  <c r="F63" i="41"/>
  <c r="O62" i="41"/>
  <c r="L62" i="41"/>
  <c r="I62" i="41"/>
  <c r="F62" i="41"/>
  <c r="O61" i="41"/>
  <c r="L61" i="41"/>
  <c r="I61" i="41"/>
  <c r="F61" i="41"/>
  <c r="O60" i="41"/>
  <c r="L60" i="41"/>
  <c r="I60" i="41"/>
  <c r="F60" i="41"/>
  <c r="O59" i="41"/>
  <c r="L59" i="41"/>
  <c r="I59" i="41"/>
  <c r="I58" i="41" s="1"/>
  <c r="F59" i="41"/>
  <c r="N58" i="41"/>
  <c r="M58" i="41"/>
  <c r="K58" i="41"/>
  <c r="J58" i="41"/>
  <c r="H58" i="41"/>
  <c r="G58" i="41"/>
  <c r="E58" i="41"/>
  <c r="D58" i="41"/>
  <c r="O57" i="41"/>
  <c r="L57" i="41"/>
  <c r="I57" i="41"/>
  <c r="F57" i="41"/>
  <c r="C57" i="41" s="1"/>
  <c r="O56" i="41"/>
  <c r="L56" i="41"/>
  <c r="I56" i="41"/>
  <c r="I55" i="41" s="1"/>
  <c r="F56" i="41"/>
  <c r="N55" i="41"/>
  <c r="M55" i="41"/>
  <c r="L55" i="41"/>
  <c r="K55" i="41"/>
  <c r="K54" i="41" s="1"/>
  <c r="J55" i="41"/>
  <c r="H55" i="41"/>
  <c r="G55" i="41"/>
  <c r="G54" i="41" s="1"/>
  <c r="E55" i="41"/>
  <c r="E54" i="41" s="1"/>
  <c r="D55" i="41"/>
  <c r="O47" i="41"/>
  <c r="C47" i="41" s="1"/>
  <c r="O46" i="41"/>
  <c r="C46" i="41" s="1"/>
  <c r="N45" i="41"/>
  <c r="M45" i="41"/>
  <c r="L44" i="41"/>
  <c r="L43" i="41" s="1"/>
  <c r="I44" i="41"/>
  <c r="I43" i="41" s="1"/>
  <c r="F44" i="41"/>
  <c r="K43" i="41"/>
  <c r="J43" i="41"/>
  <c r="H43" i="41"/>
  <c r="G43" i="41"/>
  <c r="E43" i="41"/>
  <c r="D43" i="41"/>
  <c r="F42" i="41"/>
  <c r="C42" i="41" s="1"/>
  <c r="E41" i="41"/>
  <c r="D41" i="41"/>
  <c r="L40" i="41"/>
  <c r="C40" i="41" s="1"/>
  <c r="L39" i="41"/>
  <c r="C39" i="41" s="1"/>
  <c r="L38" i="41"/>
  <c r="C38" i="41" s="1"/>
  <c r="L37" i="41"/>
  <c r="C37" i="41" s="1"/>
  <c r="K36" i="41"/>
  <c r="J36" i="41"/>
  <c r="L35" i="41"/>
  <c r="C35" i="41" s="1"/>
  <c r="L34" i="41"/>
  <c r="C34" i="41" s="1"/>
  <c r="K33" i="41"/>
  <c r="J33" i="41"/>
  <c r="L32" i="41"/>
  <c r="C32" i="41" s="1"/>
  <c r="K31" i="41"/>
  <c r="J31" i="41"/>
  <c r="L30" i="41"/>
  <c r="C30" i="41" s="1"/>
  <c r="L29" i="41"/>
  <c r="C29" i="41" s="1"/>
  <c r="L28" i="41"/>
  <c r="C28" i="41" s="1"/>
  <c r="K27" i="41"/>
  <c r="J27" i="41"/>
  <c r="J26" i="41" s="1"/>
  <c r="F25" i="41"/>
  <c r="C25" i="41" s="1"/>
  <c r="I24" i="41"/>
  <c r="F24" i="41"/>
  <c r="O23" i="41"/>
  <c r="L23" i="41"/>
  <c r="I23" i="41"/>
  <c r="F23" i="41"/>
  <c r="O22" i="41"/>
  <c r="O21" i="41" s="1"/>
  <c r="L22" i="41"/>
  <c r="L21" i="41" s="1"/>
  <c r="I22" i="41"/>
  <c r="I21" i="41" s="1"/>
  <c r="F22" i="41"/>
  <c r="N21" i="41"/>
  <c r="M21" i="41"/>
  <c r="K21" i="41"/>
  <c r="K289" i="41" s="1"/>
  <c r="J21" i="41"/>
  <c r="H21" i="41"/>
  <c r="G21" i="41"/>
  <c r="E21" i="41"/>
  <c r="D21" i="41"/>
  <c r="M20" i="41"/>
  <c r="G53" i="41" l="1"/>
  <c r="N130" i="41"/>
  <c r="J83" i="41"/>
  <c r="L187" i="41"/>
  <c r="C22" i="41"/>
  <c r="C149" i="41"/>
  <c r="C156" i="41"/>
  <c r="K187" i="41"/>
  <c r="C98" i="41"/>
  <c r="G187" i="41"/>
  <c r="C210" i="41"/>
  <c r="C218" i="41"/>
  <c r="C220" i="41"/>
  <c r="C221" i="41"/>
  <c r="N54" i="41"/>
  <c r="N53" i="41" s="1"/>
  <c r="C61" i="41"/>
  <c r="M83" i="41"/>
  <c r="C181" i="41"/>
  <c r="D187" i="41"/>
  <c r="I136" i="41"/>
  <c r="G130" i="41"/>
  <c r="G174" i="41"/>
  <c r="G173" i="41" s="1"/>
  <c r="I216" i="41"/>
  <c r="C266" i="41"/>
  <c r="O188" i="41"/>
  <c r="O187" i="41" s="1"/>
  <c r="C114" i="41"/>
  <c r="C137" i="41"/>
  <c r="K174" i="41"/>
  <c r="K173" i="41" s="1"/>
  <c r="F21" i="41"/>
  <c r="F289" i="41" s="1"/>
  <c r="K288" i="41"/>
  <c r="L31" i="41"/>
  <c r="C31" i="41" s="1"/>
  <c r="E20" i="41"/>
  <c r="C85" i="41"/>
  <c r="C88" i="41"/>
  <c r="C97" i="41"/>
  <c r="O95" i="41"/>
  <c r="C125" i="41"/>
  <c r="O179" i="41"/>
  <c r="M187" i="41"/>
  <c r="G204" i="41"/>
  <c r="G195" i="41" s="1"/>
  <c r="C242" i="41"/>
  <c r="C278" i="41"/>
  <c r="K231" i="41"/>
  <c r="I174" i="41"/>
  <c r="I173" i="41" s="1"/>
  <c r="H187" i="41"/>
  <c r="C72" i="41"/>
  <c r="C124" i="41"/>
  <c r="H83" i="41"/>
  <c r="I187" i="41"/>
  <c r="N231" i="41"/>
  <c r="N230" i="41" s="1"/>
  <c r="D289" i="41"/>
  <c r="D288" i="41" s="1"/>
  <c r="H289" i="41"/>
  <c r="H288" i="41" s="1"/>
  <c r="M289" i="41"/>
  <c r="M288" i="41" s="1"/>
  <c r="H54" i="41"/>
  <c r="H53" i="41" s="1"/>
  <c r="C68" i="41"/>
  <c r="K53" i="41"/>
  <c r="C118" i="41"/>
  <c r="O166" i="41"/>
  <c r="O165" i="41" s="1"/>
  <c r="C190" i="41"/>
  <c r="N187" i="41"/>
  <c r="C202" i="41"/>
  <c r="C214" i="41"/>
  <c r="C215" i="41"/>
  <c r="J231" i="41"/>
  <c r="C250" i="41"/>
  <c r="C254" i="41"/>
  <c r="J259" i="41"/>
  <c r="J270" i="41"/>
  <c r="J269" i="41" s="1"/>
  <c r="L289" i="41"/>
  <c r="C73" i="41"/>
  <c r="K76" i="41"/>
  <c r="O122" i="41"/>
  <c r="C258" i="41"/>
  <c r="C274" i="41"/>
  <c r="N270" i="41"/>
  <c r="N269" i="41" s="1"/>
  <c r="E289" i="41"/>
  <c r="E288" i="41" s="1"/>
  <c r="J289" i="41"/>
  <c r="J288" i="41" s="1"/>
  <c r="N289" i="41"/>
  <c r="N288" i="41" s="1"/>
  <c r="K26" i="41"/>
  <c r="K20" i="41" s="1"/>
  <c r="D54" i="41"/>
  <c r="D53" i="41" s="1"/>
  <c r="C66" i="41"/>
  <c r="G83" i="41"/>
  <c r="C110" i="41"/>
  <c r="C111" i="41"/>
  <c r="F112" i="41"/>
  <c r="C113" i="41"/>
  <c r="M130" i="41"/>
  <c r="C145" i="41"/>
  <c r="C148" i="41"/>
  <c r="C157" i="41"/>
  <c r="C169" i="41"/>
  <c r="C172" i="41"/>
  <c r="H174" i="41"/>
  <c r="H173" i="41" s="1"/>
  <c r="M174" i="41"/>
  <c r="M173" i="41" s="1"/>
  <c r="C178" i="41"/>
  <c r="F179" i="41"/>
  <c r="C180" i="41"/>
  <c r="J187" i="41"/>
  <c r="D204" i="41"/>
  <c r="D195" i="41" s="1"/>
  <c r="C206" i="41"/>
  <c r="C226" i="41"/>
  <c r="K204" i="41"/>
  <c r="K195" i="41" s="1"/>
  <c r="C239" i="41"/>
  <c r="O238" i="41"/>
  <c r="K259" i="41"/>
  <c r="I264" i="41"/>
  <c r="G269" i="41"/>
  <c r="H270" i="41"/>
  <c r="H269" i="41" s="1"/>
  <c r="K270" i="41"/>
  <c r="K269" i="41" s="1"/>
  <c r="F128" i="41"/>
  <c r="C129" i="41"/>
  <c r="G289" i="41"/>
  <c r="G288" i="41" s="1"/>
  <c r="G20" i="41"/>
  <c r="C23" i="41"/>
  <c r="I116" i="41"/>
  <c r="C153" i="41"/>
  <c r="F151" i="41"/>
  <c r="C162" i="41"/>
  <c r="C225" i="41"/>
  <c r="C229" i="41"/>
  <c r="O264" i="41"/>
  <c r="C56" i="41"/>
  <c r="F55" i="41"/>
  <c r="L67" i="41"/>
  <c r="E83" i="41"/>
  <c r="C119" i="41"/>
  <c r="D231" i="41"/>
  <c r="D230" i="41" s="1"/>
  <c r="M231" i="41"/>
  <c r="M230" i="41" s="1"/>
  <c r="I251" i="41"/>
  <c r="C262" i="41"/>
  <c r="I260" i="41"/>
  <c r="L281" i="41"/>
  <c r="C281" i="41" s="1"/>
  <c r="C282" i="41"/>
  <c r="C234" i="41"/>
  <c r="F233" i="41"/>
  <c r="C233" i="41" s="1"/>
  <c r="L276" i="41"/>
  <c r="L270" i="41" s="1"/>
  <c r="L269" i="41" s="1"/>
  <c r="C74" i="41"/>
  <c r="F184" i="41"/>
  <c r="C185" i="41"/>
  <c r="M195" i="41"/>
  <c r="H231" i="41"/>
  <c r="H230" i="41" s="1"/>
  <c r="L252" i="41"/>
  <c r="L251" i="41" s="1"/>
  <c r="C44" i="41"/>
  <c r="F43" i="41"/>
  <c r="C43" i="41" s="1"/>
  <c r="C60" i="41"/>
  <c r="C65" i="41"/>
  <c r="C82" i="41"/>
  <c r="L84" i="41"/>
  <c r="C87" i="41"/>
  <c r="C90" i="41"/>
  <c r="C92" i="41"/>
  <c r="C94" i="41"/>
  <c r="C102" i="41"/>
  <c r="C109" i="41"/>
  <c r="C133" i="41"/>
  <c r="C140" i="41"/>
  <c r="C168" i="41"/>
  <c r="C177" i="41"/>
  <c r="C182" i="41"/>
  <c r="C213" i="41"/>
  <c r="E231" i="41"/>
  <c r="C245" i="41"/>
  <c r="C268" i="41"/>
  <c r="O276" i="41"/>
  <c r="C285" i="41"/>
  <c r="C24" i="41"/>
  <c r="I54" i="41"/>
  <c r="C64" i="41"/>
  <c r="D76" i="41"/>
  <c r="C86" i="41"/>
  <c r="D83" i="41"/>
  <c r="C101" i="41"/>
  <c r="C105" i="41"/>
  <c r="C107" i="41"/>
  <c r="C117" i="41"/>
  <c r="J130" i="41"/>
  <c r="J75" i="41" s="1"/>
  <c r="C132" i="41"/>
  <c r="O131" i="41"/>
  <c r="K130" i="41"/>
  <c r="C154" i="41"/>
  <c r="C161" i="41"/>
  <c r="E174" i="41"/>
  <c r="E173" i="41" s="1"/>
  <c r="J174" i="41"/>
  <c r="J173" i="41" s="1"/>
  <c r="C176" i="41"/>
  <c r="O175" i="41"/>
  <c r="O174" i="41" s="1"/>
  <c r="O173" i="41" s="1"/>
  <c r="D173" i="41"/>
  <c r="O196" i="41"/>
  <c r="H204" i="41"/>
  <c r="H195" i="41" s="1"/>
  <c r="L205" i="41"/>
  <c r="O216" i="41"/>
  <c r="C224" i="41"/>
  <c r="C244" i="41"/>
  <c r="C257" i="41"/>
  <c r="O260" i="41"/>
  <c r="E270" i="41"/>
  <c r="E269" i="41" s="1"/>
  <c r="C279" i="41"/>
  <c r="D269" i="41"/>
  <c r="C292" i="41"/>
  <c r="O246" i="41"/>
  <c r="O231" i="41" s="1"/>
  <c r="O252" i="41"/>
  <c r="O251" i="41" s="1"/>
  <c r="L260" i="41"/>
  <c r="C295" i="41"/>
  <c r="J54" i="41"/>
  <c r="J53" i="41" s="1"/>
  <c r="J52" i="41" s="1"/>
  <c r="M54" i="41"/>
  <c r="M53" i="41" s="1"/>
  <c r="C62" i="41"/>
  <c r="C71" i="41"/>
  <c r="O69" i="41"/>
  <c r="O67" i="41" s="1"/>
  <c r="G76" i="41"/>
  <c r="C77" i="41"/>
  <c r="F80" i="41"/>
  <c r="O80" i="41"/>
  <c r="O76" i="41" s="1"/>
  <c r="I84" i="41"/>
  <c r="C99" i="41"/>
  <c r="L103" i="41"/>
  <c r="N83" i="41"/>
  <c r="N75" i="41" s="1"/>
  <c r="N52" i="41" s="1"/>
  <c r="C126" i="41"/>
  <c r="I131" i="41"/>
  <c r="O144" i="41"/>
  <c r="C150" i="41"/>
  <c r="C152" i="41"/>
  <c r="O151" i="41"/>
  <c r="C158" i="41"/>
  <c r="C164" i="41"/>
  <c r="C170" i="41"/>
  <c r="C201" i="41"/>
  <c r="O205" i="41"/>
  <c r="O204" i="41" s="1"/>
  <c r="C211" i="41"/>
  <c r="E204" i="41"/>
  <c r="C223" i="41"/>
  <c r="J204" i="41"/>
  <c r="J195" i="41" s="1"/>
  <c r="N204" i="41"/>
  <c r="N195" i="41" s="1"/>
  <c r="C237" i="41"/>
  <c r="C256" i="41"/>
  <c r="C263" i="41"/>
  <c r="L264" i="41"/>
  <c r="O272" i="41"/>
  <c r="C280" i="41"/>
  <c r="I20" i="41"/>
  <c r="O289" i="41"/>
  <c r="O288" i="41" s="1"/>
  <c r="C186" i="41"/>
  <c r="L184" i="41"/>
  <c r="C291" i="41"/>
  <c r="L290" i="41"/>
  <c r="J20" i="41"/>
  <c r="N20" i="41"/>
  <c r="E53" i="41"/>
  <c r="O55" i="41"/>
  <c r="L58" i="41"/>
  <c r="L54" i="41" s="1"/>
  <c r="I69" i="41"/>
  <c r="I67" i="41" s="1"/>
  <c r="I76" i="41"/>
  <c r="F76" i="41"/>
  <c r="K83" i="41"/>
  <c r="I103" i="41"/>
  <c r="C115" i="41"/>
  <c r="L131" i="41"/>
  <c r="C134" i="41"/>
  <c r="C142" i="41"/>
  <c r="L141" i="41"/>
  <c r="F166" i="41"/>
  <c r="C197" i="41"/>
  <c r="F196" i="41"/>
  <c r="C273" i="41"/>
  <c r="F272" i="41"/>
  <c r="L36" i="41"/>
  <c r="C36" i="41" s="1"/>
  <c r="O45" i="41"/>
  <c r="O20" i="41" s="1"/>
  <c r="F58" i="41"/>
  <c r="O58" i="41"/>
  <c r="C63" i="41"/>
  <c r="F69" i="41"/>
  <c r="C78" i="41"/>
  <c r="C91" i="41"/>
  <c r="F95" i="41"/>
  <c r="C104" i="41"/>
  <c r="F103" i="41"/>
  <c r="O103" i="41"/>
  <c r="O130" i="41"/>
  <c r="C265" i="41"/>
  <c r="F264" i="41"/>
  <c r="F175" i="41"/>
  <c r="L27" i="41"/>
  <c r="L33" i="41"/>
  <c r="C33" i="41" s="1"/>
  <c r="F41" i="41"/>
  <c r="C41" i="41" s="1"/>
  <c r="D20" i="41"/>
  <c r="H20" i="41"/>
  <c r="C59" i="41"/>
  <c r="C70" i="41"/>
  <c r="C79" i="41"/>
  <c r="C81" i="41"/>
  <c r="F84" i="41"/>
  <c r="I89" i="41"/>
  <c r="C89" i="41" s="1"/>
  <c r="C93" i="41"/>
  <c r="C100" i="41"/>
  <c r="C106" i="41"/>
  <c r="L116" i="41"/>
  <c r="C120" i="41"/>
  <c r="C121" i="41"/>
  <c r="L122" i="41"/>
  <c r="F131" i="41"/>
  <c r="D130" i="41"/>
  <c r="C138" i="41"/>
  <c r="L136" i="41"/>
  <c r="C146" i="41"/>
  <c r="L144" i="41"/>
  <c r="C232" i="41"/>
  <c r="C249" i="41"/>
  <c r="F246" i="41"/>
  <c r="C253" i="41"/>
  <c r="F252" i="41"/>
  <c r="C96" i="41"/>
  <c r="C108" i="41"/>
  <c r="I112" i="41"/>
  <c r="O116" i="41"/>
  <c r="I122" i="41"/>
  <c r="C123" i="41"/>
  <c r="C128" i="41"/>
  <c r="E130" i="41"/>
  <c r="C135" i="41"/>
  <c r="C139" i="41"/>
  <c r="C143" i="41"/>
  <c r="I141" i="41"/>
  <c r="C147" i="41"/>
  <c r="C159" i="41"/>
  <c r="C163" i="41"/>
  <c r="I166" i="41"/>
  <c r="I165" i="41" s="1"/>
  <c r="C167" i="41"/>
  <c r="E187" i="41"/>
  <c r="C248" i="41"/>
  <c r="I246" i="41"/>
  <c r="L166" i="41"/>
  <c r="L165" i="41" s="1"/>
  <c r="L175" i="41"/>
  <c r="L179" i="41"/>
  <c r="C179" i="41" s="1"/>
  <c r="C189" i="41"/>
  <c r="F188" i="41"/>
  <c r="L216" i="41"/>
  <c r="C219" i="41"/>
  <c r="L95" i="41"/>
  <c r="O112" i="41"/>
  <c r="C127" i="41"/>
  <c r="H130" i="41"/>
  <c r="F144" i="41"/>
  <c r="C155" i="41"/>
  <c r="L160" i="41"/>
  <c r="C160" i="41" s="1"/>
  <c r="C171" i="41"/>
  <c r="C183" i="41"/>
  <c r="C217" i="41"/>
  <c r="F216" i="41"/>
  <c r="C241" i="41"/>
  <c r="F238" i="41"/>
  <c r="I283" i="41"/>
  <c r="C283" i="41" s="1"/>
  <c r="C284" i="41"/>
  <c r="C193" i="41"/>
  <c r="F192" i="41"/>
  <c r="E195" i="41"/>
  <c r="L196" i="41"/>
  <c r="C207" i="41"/>
  <c r="C209" i="41"/>
  <c r="F205" i="41"/>
  <c r="C227" i="41"/>
  <c r="C235" i="41"/>
  <c r="G231" i="41"/>
  <c r="G230" i="41" s="1"/>
  <c r="C240" i="41"/>
  <c r="I238" i="41"/>
  <c r="C243" i="41"/>
  <c r="C247" i="41"/>
  <c r="L246" i="41"/>
  <c r="C255" i="41"/>
  <c r="C267" i="41"/>
  <c r="C275" i="41"/>
  <c r="C293" i="41"/>
  <c r="F290" i="41"/>
  <c r="C200" i="41"/>
  <c r="I198" i="41"/>
  <c r="C203" i="41"/>
  <c r="C208" i="41"/>
  <c r="I205" i="41"/>
  <c r="I204" i="41" s="1"/>
  <c r="C212" i="41"/>
  <c r="C228" i="41"/>
  <c r="C236" i="41"/>
  <c r="L238" i="41"/>
  <c r="E259" i="41"/>
  <c r="C261" i="41"/>
  <c r="F260" i="41"/>
  <c r="O259" i="41"/>
  <c r="C271" i="41"/>
  <c r="I270" i="41"/>
  <c r="I269" i="41" s="1"/>
  <c r="M270" i="41"/>
  <c r="M269" i="41" s="1"/>
  <c r="C277" i="41"/>
  <c r="F276" i="41"/>
  <c r="I290" i="41"/>
  <c r="C296" i="41"/>
  <c r="C297" i="41"/>
  <c r="C199" i="41"/>
  <c r="M75" i="41" l="1"/>
  <c r="C122" i="41"/>
  <c r="C136" i="41"/>
  <c r="I259" i="41"/>
  <c r="L231" i="41"/>
  <c r="L230" i="41" s="1"/>
  <c r="O270" i="41"/>
  <c r="O269" i="41" s="1"/>
  <c r="L259" i="41"/>
  <c r="H75" i="41"/>
  <c r="D75" i="41"/>
  <c r="D286" i="41" s="1"/>
  <c r="I53" i="41"/>
  <c r="L288" i="41"/>
  <c r="L204" i="41"/>
  <c r="M286" i="41"/>
  <c r="C55" i="41"/>
  <c r="H194" i="41"/>
  <c r="C290" i="41"/>
  <c r="K230" i="41"/>
  <c r="K194" i="41" s="1"/>
  <c r="E230" i="41"/>
  <c r="C141" i="41"/>
  <c r="E75" i="41"/>
  <c r="C21" i="41"/>
  <c r="K75" i="41"/>
  <c r="K52" i="41" s="1"/>
  <c r="O195" i="41"/>
  <c r="G75" i="41"/>
  <c r="G52" i="41" s="1"/>
  <c r="M52" i="41"/>
  <c r="J230" i="41"/>
  <c r="J194" i="41" s="1"/>
  <c r="J51" i="41" s="1"/>
  <c r="C112" i="41"/>
  <c r="C184" i="41"/>
  <c r="L53" i="41"/>
  <c r="C216" i="41"/>
  <c r="F20" i="41"/>
  <c r="N194" i="41"/>
  <c r="N51" i="41" s="1"/>
  <c r="N50" i="41" s="1"/>
  <c r="H286" i="41"/>
  <c r="H52" i="41"/>
  <c r="H51" i="41" s="1"/>
  <c r="C144" i="41"/>
  <c r="L174" i="41"/>
  <c r="L173" i="41" s="1"/>
  <c r="N286" i="41"/>
  <c r="C116" i="41"/>
  <c r="O83" i="41"/>
  <c r="F54" i="41"/>
  <c r="J286" i="41"/>
  <c r="D194" i="41"/>
  <c r="I231" i="41"/>
  <c r="L83" i="41"/>
  <c r="C264" i="41"/>
  <c r="C80" i="41"/>
  <c r="C276" i="41"/>
  <c r="C151" i="41"/>
  <c r="N287" i="41"/>
  <c r="C192" i="41"/>
  <c r="F191" i="41"/>
  <c r="C191" i="41" s="1"/>
  <c r="C252" i="41"/>
  <c r="F251" i="41"/>
  <c r="C251" i="41" s="1"/>
  <c r="C27" i="41"/>
  <c r="L26" i="41"/>
  <c r="C260" i="41"/>
  <c r="F259" i="41"/>
  <c r="C259" i="41" s="1"/>
  <c r="F83" i="41"/>
  <c r="C84" i="41"/>
  <c r="F165" i="41"/>
  <c r="C165" i="41" s="1"/>
  <c r="C166" i="41"/>
  <c r="C76" i="41"/>
  <c r="F288" i="41"/>
  <c r="C198" i="41"/>
  <c r="I196" i="41"/>
  <c r="I195" i="41" s="1"/>
  <c r="G194" i="41"/>
  <c r="C205" i="41"/>
  <c r="F204" i="41"/>
  <c r="C204" i="41" s="1"/>
  <c r="M194" i="41"/>
  <c r="I130" i="41"/>
  <c r="C175" i="41"/>
  <c r="F174" i="41"/>
  <c r="C45" i="41"/>
  <c r="F270" i="41"/>
  <c r="C272" i="41"/>
  <c r="C196" i="41"/>
  <c r="F195" i="41"/>
  <c r="O54" i="41"/>
  <c r="O53" i="41" s="1"/>
  <c r="I83" i="41"/>
  <c r="L195" i="41"/>
  <c r="C188" i="41"/>
  <c r="C103" i="41"/>
  <c r="L130" i="41"/>
  <c r="O230" i="41"/>
  <c r="E194" i="41"/>
  <c r="C238" i="41"/>
  <c r="F231" i="41"/>
  <c r="C246" i="41"/>
  <c r="C131" i="41"/>
  <c r="F130" i="41"/>
  <c r="C95" i="41"/>
  <c r="C69" i="41"/>
  <c r="F67" i="41"/>
  <c r="C67" i="41" s="1"/>
  <c r="C58" i="41"/>
  <c r="E52" i="41"/>
  <c r="O75" i="41"/>
  <c r="I289" i="41"/>
  <c r="G286" i="41" l="1"/>
  <c r="I230" i="41"/>
  <c r="M51" i="41"/>
  <c r="M50" i="41" s="1"/>
  <c r="E286" i="41"/>
  <c r="O194" i="41"/>
  <c r="D52" i="41"/>
  <c r="D51" i="41" s="1"/>
  <c r="L194" i="41"/>
  <c r="K286" i="41"/>
  <c r="K51" i="41"/>
  <c r="K287" i="41" s="1"/>
  <c r="C54" i="41"/>
  <c r="G51" i="41"/>
  <c r="G50" i="41" s="1"/>
  <c r="F187" i="41"/>
  <c r="C187" i="41" s="1"/>
  <c r="I194" i="41"/>
  <c r="C130" i="41"/>
  <c r="L75" i="41"/>
  <c r="L52" i="41" s="1"/>
  <c r="L51" i="41" s="1"/>
  <c r="L50" i="41" s="1"/>
  <c r="I75" i="41"/>
  <c r="I286" i="41" s="1"/>
  <c r="H287" i="41"/>
  <c r="H50" i="41"/>
  <c r="E51" i="41"/>
  <c r="F230" i="41"/>
  <c r="C230" i="41" s="1"/>
  <c r="C231" i="41"/>
  <c r="O286" i="41"/>
  <c r="F53" i="41"/>
  <c r="O52" i="41"/>
  <c r="O51" i="41" s="1"/>
  <c r="F173" i="41"/>
  <c r="C173" i="41" s="1"/>
  <c r="C174" i="41"/>
  <c r="F75" i="41"/>
  <c r="C83" i="41"/>
  <c r="D287" i="41"/>
  <c r="D50" i="41"/>
  <c r="F269" i="41"/>
  <c r="C270" i="41"/>
  <c r="M287" i="41"/>
  <c r="I288" i="41"/>
  <c r="C288" i="41" s="1"/>
  <c r="C289" i="41"/>
  <c r="J50" i="41"/>
  <c r="J287" i="41"/>
  <c r="C195" i="41"/>
  <c r="C26" i="41"/>
  <c r="L20" i="41"/>
  <c r="C20" i="41" s="1"/>
  <c r="K50" i="41"/>
  <c r="G287" i="41" l="1"/>
  <c r="C75" i="41"/>
  <c r="L286" i="41"/>
  <c r="I52" i="41"/>
  <c r="I51" i="41" s="1"/>
  <c r="I287" i="41" s="1"/>
  <c r="L287" i="41"/>
  <c r="O50" i="41"/>
  <c r="O287" i="41"/>
  <c r="F194" i="41"/>
  <c r="C194" i="41" s="1"/>
  <c r="C269" i="41"/>
  <c r="F286" i="41"/>
  <c r="C286" i="41" s="1"/>
  <c r="F52" i="41"/>
  <c r="C53" i="41"/>
  <c r="E287" i="41"/>
  <c r="E50" i="41"/>
  <c r="I50" i="41" l="1"/>
  <c r="C52" i="41"/>
  <c r="F51" i="41"/>
  <c r="F287" i="41" l="1"/>
  <c r="C287" i="41" s="1"/>
  <c r="C51" i="41"/>
  <c r="F50" i="41"/>
  <c r="C50" i="41" s="1"/>
  <c r="O298" i="40" l="1"/>
  <c r="L298" i="40"/>
  <c r="I298" i="40"/>
  <c r="F298" i="40"/>
  <c r="O297" i="40"/>
  <c r="L297" i="40"/>
  <c r="I297" i="40"/>
  <c r="F297" i="40"/>
  <c r="O296" i="40"/>
  <c r="L296" i="40"/>
  <c r="I296" i="40"/>
  <c r="F296" i="40"/>
  <c r="O295" i="40"/>
  <c r="L295" i="40"/>
  <c r="I295" i="40"/>
  <c r="F295" i="40"/>
  <c r="O294" i="40"/>
  <c r="L294" i="40"/>
  <c r="I294" i="40"/>
  <c r="F294" i="40"/>
  <c r="O293" i="40"/>
  <c r="L293" i="40"/>
  <c r="I293" i="40"/>
  <c r="F293" i="40"/>
  <c r="O292" i="40"/>
  <c r="L292" i="40"/>
  <c r="I292" i="40"/>
  <c r="F292" i="40"/>
  <c r="O291" i="40"/>
  <c r="L291" i="40"/>
  <c r="I291" i="40"/>
  <c r="F291" i="40"/>
  <c r="N290" i="40"/>
  <c r="M290" i="40"/>
  <c r="K290" i="40"/>
  <c r="J290" i="40"/>
  <c r="H290" i="40"/>
  <c r="G290" i="40"/>
  <c r="E290" i="40"/>
  <c r="D290" i="40"/>
  <c r="O285" i="40"/>
  <c r="L285" i="40"/>
  <c r="I285" i="40"/>
  <c r="F285" i="40"/>
  <c r="O284" i="40"/>
  <c r="L284" i="40"/>
  <c r="I284" i="40"/>
  <c r="F284" i="40"/>
  <c r="O283" i="40"/>
  <c r="N283" i="40"/>
  <c r="M283" i="40"/>
  <c r="K283" i="40"/>
  <c r="J283" i="40"/>
  <c r="H283" i="40"/>
  <c r="G283" i="40"/>
  <c r="F283" i="40"/>
  <c r="E283" i="40"/>
  <c r="D283" i="40"/>
  <c r="O282" i="40"/>
  <c r="O281" i="40" s="1"/>
  <c r="L282" i="40"/>
  <c r="L281" i="40" s="1"/>
  <c r="I282" i="40"/>
  <c r="I281" i="40" s="1"/>
  <c r="F282" i="40"/>
  <c r="N281" i="40"/>
  <c r="M281" i="40"/>
  <c r="K281" i="40"/>
  <c r="J281" i="40"/>
  <c r="H281" i="40"/>
  <c r="G281" i="40"/>
  <c r="E281" i="40"/>
  <c r="D281" i="40"/>
  <c r="O280" i="40"/>
  <c r="L280" i="40"/>
  <c r="I280" i="40"/>
  <c r="F280" i="40"/>
  <c r="O279" i="40"/>
  <c r="L279" i="40"/>
  <c r="I279" i="40"/>
  <c r="F279" i="40"/>
  <c r="O278" i="40"/>
  <c r="L278" i="40"/>
  <c r="I278" i="40"/>
  <c r="F278" i="40"/>
  <c r="O277" i="40"/>
  <c r="L277" i="40"/>
  <c r="L276" i="40" s="1"/>
  <c r="I277" i="40"/>
  <c r="F277" i="40"/>
  <c r="N276" i="40"/>
  <c r="M276" i="40"/>
  <c r="K276" i="40"/>
  <c r="J276" i="40"/>
  <c r="H276" i="40"/>
  <c r="G276" i="40"/>
  <c r="F276" i="40"/>
  <c r="E276" i="40"/>
  <c r="D276" i="40"/>
  <c r="O275" i="40"/>
  <c r="L275" i="40"/>
  <c r="I275" i="40"/>
  <c r="F275" i="40"/>
  <c r="O274" i="40"/>
  <c r="L274" i="40"/>
  <c r="I274" i="40"/>
  <c r="F274" i="40"/>
  <c r="O273" i="40"/>
  <c r="O272" i="40" s="1"/>
  <c r="L273" i="40"/>
  <c r="L272" i="40" s="1"/>
  <c r="I273" i="40"/>
  <c r="F273" i="40"/>
  <c r="N272" i="40"/>
  <c r="N270" i="40" s="1"/>
  <c r="M272" i="40"/>
  <c r="K272" i="40"/>
  <c r="J272" i="40"/>
  <c r="H272" i="40"/>
  <c r="G272" i="40"/>
  <c r="F272" i="40"/>
  <c r="E272" i="40"/>
  <c r="E270" i="40" s="1"/>
  <c r="D272" i="40"/>
  <c r="O271" i="40"/>
  <c r="L271" i="40"/>
  <c r="I271" i="40"/>
  <c r="F271" i="40"/>
  <c r="O268" i="40"/>
  <c r="L268" i="40"/>
  <c r="I268" i="40"/>
  <c r="F268" i="40"/>
  <c r="O267" i="40"/>
  <c r="L267" i="40"/>
  <c r="I267" i="40"/>
  <c r="F267" i="40"/>
  <c r="O266" i="40"/>
  <c r="L266" i="40"/>
  <c r="I266" i="40"/>
  <c r="F266" i="40"/>
  <c r="O265" i="40"/>
  <c r="L265" i="40"/>
  <c r="I265" i="40"/>
  <c r="I264" i="40" s="1"/>
  <c r="F265" i="40"/>
  <c r="F264" i="40" s="1"/>
  <c r="N264" i="40"/>
  <c r="M264" i="40"/>
  <c r="K264" i="40"/>
  <c r="J264" i="40"/>
  <c r="H264" i="40"/>
  <c r="G264" i="40"/>
  <c r="E264" i="40"/>
  <c r="D264" i="40"/>
  <c r="O263" i="40"/>
  <c r="L263" i="40"/>
  <c r="I263" i="40"/>
  <c r="F263" i="40"/>
  <c r="O262" i="40"/>
  <c r="L262" i="40"/>
  <c r="I262" i="40"/>
  <c r="F262" i="40"/>
  <c r="O261" i="40"/>
  <c r="L261" i="40"/>
  <c r="L260" i="40" s="1"/>
  <c r="I261" i="40"/>
  <c r="I260" i="40" s="1"/>
  <c r="F261" i="40"/>
  <c r="N260" i="40"/>
  <c r="M260" i="40"/>
  <c r="K260" i="40"/>
  <c r="K259" i="40" s="1"/>
  <c r="J260" i="40"/>
  <c r="H260" i="40"/>
  <c r="G260" i="40"/>
  <c r="E260" i="40"/>
  <c r="D260" i="40"/>
  <c r="O258" i="40"/>
  <c r="L258" i="40"/>
  <c r="I258" i="40"/>
  <c r="F258" i="40"/>
  <c r="O257" i="40"/>
  <c r="L257" i="40"/>
  <c r="I257" i="40"/>
  <c r="F257" i="40"/>
  <c r="O256" i="40"/>
  <c r="L256" i="40"/>
  <c r="I256" i="40"/>
  <c r="F256" i="40"/>
  <c r="O255" i="40"/>
  <c r="L255" i="40"/>
  <c r="I255" i="40"/>
  <c r="F255" i="40"/>
  <c r="O254" i="40"/>
  <c r="L254" i="40"/>
  <c r="I254" i="40"/>
  <c r="F254" i="40"/>
  <c r="O253" i="40"/>
  <c r="L253" i="40"/>
  <c r="I253" i="40"/>
  <c r="F253" i="40"/>
  <c r="N252" i="40"/>
  <c r="N251" i="40" s="1"/>
  <c r="M252" i="40"/>
  <c r="K252" i="40"/>
  <c r="K251" i="40" s="1"/>
  <c r="J252" i="40"/>
  <c r="J251" i="40" s="1"/>
  <c r="H252" i="40"/>
  <c r="H251" i="40" s="1"/>
  <c r="G252" i="40"/>
  <c r="G251" i="40" s="1"/>
  <c r="E252" i="40"/>
  <c r="E251" i="40" s="1"/>
  <c r="D252" i="40"/>
  <c r="D251" i="40" s="1"/>
  <c r="M251" i="40"/>
  <c r="O250" i="40"/>
  <c r="L250" i="40"/>
  <c r="I250" i="40"/>
  <c r="F250" i="40"/>
  <c r="O249" i="40"/>
  <c r="L249" i="40"/>
  <c r="I249" i="40"/>
  <c r="F249" i="40"/>
  <c r="O248" i="40"/>
  <c r="L248" i="40"/>
  <c r="I248" i="40"/>
  <c r="F248" i="40"/>
  <c r="O247" i="40"/>
  <c r="O246" i="40" s="1"/>
  <c r="L247" i="40"/>
  <c r="L246" i="40" s="1"/>
  <c r="I247" i="40"/>
  <c r="F247" i="40"/>
  <c r="N246" i="40"/>
  <c r="M246" i="40"/>
  <c r="K246" i="40"/>
  <c r="J246" i="40"/>
  <c r="H246" i="40"/>
  <c r="G246" i="40"/>
  <c r="E246" i="40"/>
  <c r="D246" i="40"/>
  <c r="O245" i="40"/>
  <c r="L245" i="40"/>
  <c r="I245" i="40"/>
  <c r="F245" i="40"/>
  <c r="O244" i="40"/>
  <c r="L244" i="40"/>
  <c r="I244" i="40"/>
  <c r="F244" i="40"/>
  <c r="O243" i="40"/>
  <c r="L243" i="40"/>
  <c r="I243" i="40"/>
  <c r="F243" i="40"/>
  <c r="O242" i="40"/>
  <c r="L242" i="40"/>
  <c r="I242" i="40"/>
  <c r="F242" i="40"/>
  <c r="O241" i="40"/>
  <c r="L241" i="40"/>
  <c r="I241" i="40"/>
  <c r="F241" i="40"/>
  <c r="O240" i="40"/>
  <c r="L240" i="40"/>
  <c r="I240" i="40"/>
  <c r="F240" i="40"/>
  <c r="O239" i="40"/>
  <c r="L239" i="40"/>
  <c r="I239" i="40"/>
  <c r="F239" i="40"/>
  <c r="N238" i="40"/>
  <c r="M238" i="40"/>
  <c r="K238" i="40"/>
  <c r="J238" i="40"/>
  <c r="H238" i="40"/>
  <c r="G238" i="40"/>
  <c r="E238" i="40"/>
  <c r="D238" i="40"/>
  <c r="O237" i="40"/>
  <c r="L237" i="40"/>
  <c r="I237" i="40"/>
  <c r="F237" i="40"/>
  <c r="O236" i="40"/>
  <c r="L236" i="40"/>
  <c r="L235" i="40" s="1"/>
  <c r="I236" i="40"/>
  <c r="F236" i="40"/>
  <c r="O235" i="40"/>
  <c r="N235" i="40"/>
  <c r="M235" i="40"/>
  <c r="K235" i="40"/>
  <c r="J235" i="40"/>
  <c r="H235" i="40"/>
  <c r="G235" i="40"/>
  <c r="F235" i="40"/>
  <c r="E235" i="40"/>
  <c r="D235" i="40"/>
  <c r="O234" i="40"/>
  <c r="L234" i="40"/>
  <c r="L233" i="40" s="1"/>
  <c r="I234" i="40"/>
  <c r="I233" i="40" s="1"/>
  <c r="F234" i="40"/>
  <c r="O233" i="40"/>
  <c r="N233" i="40"/>
  <c r="M233" i="40"/>
  <c r="K233" i="40"/>
  <c r="J233" i="40"/>
  <c r="H233" i="40"/>
  <c r="G233" i="40"/>
  <c r="E233" i="40"/>
  <c r="D233" i="40"/>
  <c r="O232" i="40"/>
  <c r="L232" i="40"/>
  <c r="I232" i="40"/>
  <c r="F232" i="40"/>
  <c r="O229" i="40"/>
  <c r="L229" i="40"/>
  <c r="I229" i="40"/>
  <c r="F229" i="40"/>
  <c r="O228" i="40"/>
  <c r="L228" i="40"/>
  <c r="L227" i="40" s="1"/>
  <c r="I228" i="40"/>
  <c r="I227" i="40" s="1"/>
  <c r="F228" i="40"/>
  <c r="O227" i="40"/>
  <c r="N227" i="40"/>
  <c r="M227" i="40"/>
  <c r="K227" i="40"/>
  <c r="J227" i="40"/>
  <c r="H227" i="40"/>
  <c r="G227" i="40"/>
  <c r="F227" i="40"/>
  <c r="E227" i="40"/>
  <c r="D227" i="40"/>
  <c r="O226" i="40"/>
  <c r="L226" i="40"/>
  <c r="I226" i="40"/>
  <c r="F226" i="40"/>
  <c r="O225" i="40"/>
  <c r="L225" i="40"/>
  <c r="I225" i="40"/>
  <c r="F225" i="40"/>
  <c r="O224" i="40"/>
  <c r="L224" i="40"/>
  <c r="I224" i="40"/>
  <c r="F224" i="40"/>
  <c r="O223" i="40"/>
  <c r="L223" i="40"/>
  <c r="I223" i="40"/>
  <c r="D223" i="40"/>
  <c r="O222" i="40"/>
  <c r="L222" i="40"/>
  <c r="I222" i="40"/>
  <c r="F222" i="40"/>
  <c r="O221" i="40"/>
  <c r="L221" i="40"/>
  <c r="I221" i="40"/>
  <c r="F221" i="40"/>
  <c r="O220" i="40"/>
  <c r="L220" i="40"/>
  <c r="I220" i="40"/>
  <c r="F220" i="40"/>
  <c r="O219" i="40"/>
  <c r="L219" i="40"/>
  <c r="I219" i="40"/>
  <c r="F219" i="40"/>
  <c r="O218" i="40"/>
  <c r="L218" i="40"/>
  <c r="I218" i="40"/>
  <c r="D218" i="40"/>
  <c r="F218" i="40" s="1"/>
  <c r="O217" i="40"/>
  <c r="L217" i="40"/>
  <c r="I217" i="40"/>
  <c r="I216" i="40" s="1"/>
  <c r="F217" i="40"/>
  <c r="N216" i="40"/>
  <c r="M216" i="40"/>
  <c r="K216" i="40"/>
  <c r="J216" i="40"/>
  <c r="H216" i="40"/>
  <c r="G216" i="40"/>
  <c r="E216" i="40"/>
  <c r="O215" i="40"/>
  <c r="L215" i="40"/>
  <c r="I215" i="40"/>
  <c r="F215" i="40"/>
  <c r="O214" i="40"/>
  <c r="L214" i="40"/>
  <c r="I214" i="40"/>
  <c r="F214" i="40"/>
  <c r="O213" i="40"/>
  <c r="L213" i="40"/>
  <c r="I213" i="40"/>
  <c r="F213" i="40"/>
  <c r="O212" i="40"/>
  <c r="L212" i="40"/>
  <c r="I212" i="40"/>
  <c r="F212" i="40"/>
  <c r="O211" i="40"/>
  <c r="L211" i="40"/>
  <c r="I211" i="40"/>
  <c r="F211" i="40"/>
  <c r="O210" i="40"/>
  <c r="L210" i="40"/>
  <c r="I210" i="40"/>
  <c r="F210" i="40"/>
  <c r="O209" i="40"/>
  <c r="L209" i="40"/>
  <c r="I209" i="40"/>
  <c r="F209" i="40"/>
  <c r="O208" i="40"/>
  <c r="L208" i="40"/>
  <c r="I208" i="40"/>
  <c r="F208" i="40"/>
  <c r="O207" i="40"/>
  <c r="L207" i="40"/>
  <c r="I207" i="40"/>
  <c r="F207" i="40"/>
  <c r="O206" i="40"/>
  <c r="L206" i="40"/>
  <c r="I206" i="40"/>
  <c r="F206" i="40"/>
  <c r="N205" i="40"/>
  <c r="M205" i="40"/>
  <c r="K205" i="40"/>
  <c r="J205" i="40"/>
  <c r="H205" i="40"/>
  <c r="G205" i="40"/>
  <c r="E205" i="40"/>
  <c r="D205" i="40"/>
  <c r="O203" i="40"/>
  <c r="L203" i="40"/>
  <c r="I203" i="40"/>
  <c r="F203" i="40"/>
  <c r="O202" i="40"/>
  <c r="L202" i="40"/>
  <c r="I202" i="40"/>
  <c r="F202" i="40"/>
  <c r="O201" i="40"/>
  <c r="L201" i="40"/>
  <c r="I201" i="40"/>
  <c r="F201" i="40"/>
  <c r="O200" i="40"/>
  <c r="L200" i="40"/>
  <c r="I200" i="40"/>
  <c r="F200" i="40"/>
  <c r="O199" i="40"/>
  <c r="O198" i="40" s="1"/>
  <c r="L199" i="40"/>
  <c r="L198" i="40" s="1"/>
  <c r="I199" i="40"/>
  <c r="F199" i="40"/>
  <c r="F198" i="40" s="1"/>
  <c r="N198" i="40"/>
  <c r="N196" i="40" s="1"/>
  <c r="M198" i="40"/>
  <c r="K198" i="40"/>
  <c r="K196" i="40" s="1"/>
  <c r="J198" i="40"/>
  <c r="J196" i="40" s="1"/>
  <c r="H198" i="40"/>
  <c r="H196" i="40" s="1"/>
  <c r="G198" i="40"/>
  <c r="G196" i="40" s="1"/>
  <c r="E198" i="40"/>
  <c r="E196" i="40" s="1"/>
  <c r="D198" i="40"/>
  <c r="D196" i="40" s="1"/>
  <c r="O197" i="40"/>
  <c r="L197" i="40"/>
  <c r="I197" i="40"/>
  <c r="F197" i="40"/>
  <c r="M196" i="40"/>
  <c r="O193" i="40"/>
  <c r="O192" i="40" s="1"/>
  <c r="O191" i="40" s="1"/>
  <c r="L193" i="40"/>
  <c r="L192" i="40" s="1"/>
  <c r="L191" i="40" s="1"/>
  <c r="I193" i="40"/>
  <c r="F193" i="40"/>
  <c r="F192" i="40" s="1"/>
  <c r="F191" i="40" s="1"/>
  <c r="N192" i="40"/>
  <c r="M192" i="40"/>
  <c r="M191" i="40" s="1"/>
  <c r="K192" i="40"/>
  <c r="K191" i="40" s="1"/>
  <c r="J192" i="40"/>
  <c r="J191" i="40" s="1"/>
  <c r="H192" i="40"/>
  <c r="H191" i="40" s="1"/>
  <c r="G192" i="40"/>
  <c r="G191" i="40" s="1"/>
  <c r="E192" i="40"/>
  <c r="E191" i="40" s="1"/>
  <c r="D192" i="40"/>
  <c r="D191" i="40" s="1"/>
  <c r="N191" i="40"/>
  <c r="O190" i="40"/>
  <c r="L190" i="40"/>
  <c r="I190" i="40"/>
  <c r="F190" i="40"/>
  <c r="O189" i="40"/>
  <c r="O188" i="40" s="1"/>
  <c r="O187" i="40" s="1"/>
  <c r="L189" i="40"/>
  <c r="I189" i="40"/>
  <c r="F189" i="40"/>
  <c r="N188" i="40"/>
  <c r="M188" i="40"/>
  <c r="K188" i="40"/>
  <c r="J188" i="40"/>
  <c r="I188" i="40"/>
  <c r="H188" i="40"/>
  <c r="G188" i="40"/>
  <c r="F188" i="40"/>
  <c r="E188" i="40"/>
  <c r="D188" i="40"/>
  <c r="D187" i="40" s="1"/>
  <c r="O186" i="40"/>
  <c r="L186" i="40"/>
  <c r="I186" i="40"/>
  <c r="F186" i="40"/>
  <c r="O185" i="40"/>
  <c r="L185" i="40"/>
  <c r="L184" i="40" s="1"/>
  <c r="I185" i="40"/>
  <c r="I184" i="40" s="1"/>
  <c r="F185" i="40"/>
  <c r="O184" i="40"/>
  <c r="N184" i="40"/>
  <c r="M184" i="40"/>
  <c r="K184" i="40"/>
  <c r="J184" i="40"/>
  <c r="H184" i="40"/>
  <c r="G184" i="40"/>
  <c r="F184" i="40"/>
  <c r="E184" i="40"/>
  <c r="D184" i="40"/>
  <c r="O183" i="40"/>
  <c r="L183" i="40"/>
  <c r="I183" i="40"/>
  <c r="F183" i="40"/>
  <c r="O182" i="40"/>
  <c r="L182" i="40"/>
  <c r="I182" i="40"/>
  <c r="F182" i="40"/>
  <c r="O181" i="40"/>
  <c r="L181" i="40"/>
  <c r="I181" i="40"/>
  <c r="F181" i="40"/>
  <c r="O180" i="40"/>
  <c r="O179" i="40" s="1"/>
  <c r="L180" i="40"/>
  <c r="L179" i="40" s="1"/>
  <c r="I180" i="40"/>
  <c r="F180" i="40"/>
  <c r="F179" i="40" s="1"/>
  <c r="N179" i="40"/>
  <c r="M179" i="40"/>
  <c r="K179" i="40"/>
  <c r="J179" i="40"/>
  <c r="H179" i="40"/>
  <c r="G179" i="40"/>
  <c r="E179" i="40"/>
  <c r="D179" i="40"/>
  <c r="O178" i="40"/>
  <c r="L178" i="40"/>
  <c r="I178" i="40"/>
  <c r="F178" i="40"/>
  <c r="O177" i="40"/>
  <c r="L177" i="40"/>
  <c r="I177" i="40"/>
  <c r="F177" i="40"/>
  <c r="O176" i="40"/>
  <c r="O175" i="40" s="1"/>
  <c r="O174" i="40" s="1"/>
  <c r="L176" i="40"/>
  <c r="I176" i="40"/>
  <c r="F176" i="40"/>
  <c r="F175" i="40" s="1"/>
  <c r="N175" i="40"/>
  <c r="M175" i="40"/>
  <c r="M174" i="40" s="1"/>
  <c r="M173" i="40" s="1"/>
  <c r="K175" i="40"/>
  <c r="K174" i="40" s="1"/>
  <c r="J175" i="40"/>
  <c r="J174" i="40" s="1"/>
  <c r="H175" i="40"/>
  <c r="G175" i="40"/>
  <c r="G174" i="40" s="1"/>
  <c r="E175" i="40"/>
  <c r="E174" i="40" s="1"/>
  <c r="E173" i="40" s="1"/>
  <c r="D175" i="40"/>
  <c r="O172" i="40"/>
  <c r="L172" i="40"/>
  <c r="I172" i="40"/>
  <c r="F172" i="40"/>
  <c r="O171" i="40"/>
  <c r="L171" i="40"/>
  <c r="I171" i="40"/>
  <c r="F171" i="40"/>
  <c r="O170" i="40"/>
  <c r="L170" i="40"/>
  <c r="I170" i="40"/>
  <c r="F170" i="40"/>
  <c r="O169" i="40"/>
  <c r="L169" i="40"/>
  <c r="I169" i="40"/>
  <c r="F169" i="40"/>
  <c r="O168" i="40"/>
  <c r="L168" i="40"/>
  <c r="I168" i="40"/>
  <c r="F168" i="40"/>
  <c r="O167" i="40"/>
  <c r="O166" i="40" s="1"/>
  <c r="O165" i="40" s="1"/>
  <c r="L167" i="40"/>
  <c r="I167" i="40"/>
  <c r="I166" i="40" s="1"/>
  <c r="I165" i="40" s="1"/>
  <c r="F167" i="40"/>
  <c r="N166" i="40"/>
  <c r="M166" i="40"/>
  <c r="M165" i="40" s="1"/>
  <c r="K166" i="40"/>
  <c r="K165" i="40" s="1"/>
  <c r="J166" i="40"/>
  <c r="H166" i="40"/>
  <c r="H165" i="40" s="1"/>
  <c r="G166" i="40"/>
  <c r="G165" i="40" s="1"/>
  <c r="E166" i="40"/>
  <c r="E165" i="40" s="1"/>
  <c r="D166" i="40"/>
  <c r="D165" i="40" s="1"/>
  <c r="N165" i="40"/>
  <c r="J165" i="40"/>
  <c r="O164" i="40"/>
  <c r="L164" i="40"/>
  <c r="I164" i="40"/>
  <c r="F164" i="40"/>
  <c r="O163" i="40"/>
  <c r="L163" i="40"/>
  <c r="I163" i="40"/>
  <c r="F163" i="40"/>
  <c r="O162" i="40"/>
  <c r="L162" i="40"/>
  <c r="I162" i="40"/>
  <c r="F162" i="40"/>
  <c r="O161" i="40"/>
  <c r="O160" i="40" s="1"/>
  <c r="L161" i="40"/>
  <c r="L160" i="40" s="1"/>
  <c r="I161" i="40"/>
  <c r="I160" i="40" s="1"/>
  <c r="F161" i="40"/>
  <c r="F160" i="40" s="1"/>
  <c r="N160" i="40"/>
  <c r="M160" i="40"/>
  <c r="K160" i="40"/>
  <c r="J160" i="40"/>
  <c r="H160" i="40"/>
  <c r="G160" i="40"/>
  <c r="E160" i="40"/>
  <c r="D160" i="40"/>
  <c r="O159" i="40"/>
  <c r="L159" i="40"/>
  <c r="I159" i="40"/>
  <c r="D159" i="40"/>
  <c r="F159" i="40" s="1"/>
  <c r="O158" i="40"/>
  <c r="L158" i="40"/>
  <c r="I158" i="40"/>
  <c r="F158" i="40"/>
  <c r="O157" i="40"/>
  <c r="L157" i="40"/>
  <c r="I157" i="40"/>
  <c r="F157" i="40"/>
  <c r="O156" i="40"/>
  <c r="L156" i="40"/>
  <c r="I156" i="40"/>
  <c r="F156" i="40"/>
  <c r="O155" i="40"/>
  <c r="L155" i="40"/>
  <c r="I155" i="40"/>
  <c r="F155" i="40"/>
  <c r="O154" i="40"/>
  <c r="L154" i="40"/>
  <c r="I154" i="40"/>
  <c r="F154" i="40"/>
  <c r="O153" i="40"/>
  <c r="L153" i="40"/>
  <c r="I153" i="40"/>
  <c r="F153" i="40"/>
  <c r="O152" i="40"/>
  <c r="L152" i="40"/>
  <c r="I152" i="40"/>
  <c r="I151" i="40" s="1"/>
  <c r="F152" i="40"/>
  <c r="N151" i="40"/>
  <c r="M151" i="40"/>
  <c r="K151" i="40"/>
  <c r="J151" i="40"/>
  <c r="H151" i="40"/>
  <c r="G151" i="40"/>
  <c r="E151" i="40"/>
  <c r="D151" i="40"/>
  <c r="O150" i="40"/>
  <c r="L150" i="40"/>
  <c r="I150" i="40"/>
  <c r="F150" i="40"/>
  <c r="O149" i="40"/>
  <c r="L149" i="40"/>
  <c r="I149" i="40"/>
  <c r="F149" i="40"/>
  <c r="O148" i="40"/>
  <c r="L148" i="40"/>
  <c r="I148" i="40"/>
  <c r="F148" i="40"/>
  <c r="O147" i="40"/>
  <c r="L147" i="40"/>
  <c r="I147" i="40"/>
  <c r="F147" i="40"/>
  <c r="O146" i="40"/>
  <c r="L146" i="40"/>
  <c r="I146" i="40"/>
  <c r="F146" i="40"/>
  <c r="O145" i="40"/>
  <c r="L145" i="40"/>
  <c r="I145" i="40"/>
  <c r="F145" i="40"/>
  <c r="F144" i="40" s="1"/>
  <c r="N144" i="40"/>
  <c r="M144" i="40"/>
  <c r="K144" i="40"/>
  <c r="J144" i="40"/>
  <c r="H144" i="40"/>
  <c r="G144" i="40"/>
  <c r="E144" i="40"/>
  <c r="D144" i="40"/>
  <c r="O143" i="40"/>
  <c r="L143" i="40"/>
  <c r="I143" i="40"/>
  <c r="F143" i="40"/>
  <c r="O142" i="40"/>
  <c r="O141" i="40" s="1"/>
  <c r="L142" i="40"/>
  <c r="L141" i="40" s="1"/>
  <c r="I142" i="40"/>
  <c r="I141" i="40" s="1"/>
  <c r="F142" i="40"/>
  <c r="F141" i="40" s="1"/>
  <c r="N141" i="40"/>
  <c r="M141" i="40"/>
  <c r="K141" i="40"/>
  <c r="J141" i="40"/>
  <c r="H141" i="40"/>
  <c r="G141" i="40"/>
  <c r="E141" i="40"/>
  <c r="D141" i="40"/>
  <c r="O140" i="40"/>
  <c r="L140" i="40"/>
  <c r="I140" i="40"/>
  <c r="F140" i="40"/>
  <c r="O139" i="40"/>
  <c r="L139" i="40"/>
  <c r="I139" i="40"/>
  <c r="F139" i="40"/>
  <c r="O138" i="40"/>
  <c r="L138" i="40"/>
  <c r="I138" i="40"/>
  <c r="F138" i="40"/>
  <c r="O137" i="40"/>
  <c r="O136" i="40" s="1"/>
  <c r="L137" i="40"/>
  <c r="I137" i="40"/>
  <c r="F137" i="40"/>
  <c r="F136" i="40" s="1"/>
  <c r="N136" i="40"/>
  <c r="M136" i="40"/>
  <c r="K136" i="40"/>
  <c r="J136" i="40"/>
  <c r="H136" i="40"/>
  <c r="G136" i="40"/>
  <c r="E136" i="40"/>
  <c r="D136" i="40"/>
  <c r="O135" i="40"/>
  <c r="L135" i="40"/>
  <c r="I135" i="40"/>
  <c r="D135" i="40"/>
  <c r="F135" i="40" s="1"/>
  <c r="O134" i="40"/>
  <c r="L134" i="40"/>
  <c r="I134" i="40"/>
  <c r="F134" i="40"/>
  <c r="O133" i="40"/>
  <c r="L133" i="40"/>
  <c r="I133" i="40"/>
  <c r="F133" i="40"/>
  <c r="D133" i="40"/>
  <c r="O132" i="40"/>
  <c r="L132" i="40"/>
  <c r="I132" i="40"/>
  <c r="D132" i="40"/>
  <c r="F132" i="40" s="1"/>
  <c r="N131" i="40"/>
  <c r="M131" i="40"/>
  <c r="K131" i="40"/>
  <c r="J131" i="40"/>
  <c r="H131" i="40"/>
  <c r="G131" i="40"/>
  <c r="E131" i="40"/>
  <c r="O129" i="40"/>
  <c r="L129" i="40"/>
  <c r="L128" i="40" s="1"/>
  <c r="I129" i="40"/>
  <c r="I128" i="40" s="1"/>
  <c r="F129" i="40"/>
  <c r="O128" i="40"/>
  <c r="N128" i="40"/>
  <c r="M128" i="40"/>
  <c r="K128" i="40"/>
  <c r="J128" i="40"/>
  <c r="H128" i="40"/>
  <c r="G128" i="40"/>
  <c r="F128" i="40"/>
  <c r="E128" i="40"/>
  <c r="D128" i="40"/>
  <c r="O127" i="40"/>
  <c r="L127" i="40"/>
  <c r="I127" i="40"/>
  <c r="D127" i="40"/>
  <c r="F127" i="40" s="1"/>
  <c r="O126" i="40"/>
  <c r="L126" i="40"/>
  <c r="I126" i="40"/>
  <c r="F126" i="40"/>
  <c r="O125" i="40"/>
  <c r="L125" i="40"/>
  <c r="I125" i="40"/>
  <c r="D125" i="40"/>
  <c r="O124" i="40"/>
  <c r="L124" i="40"/>
  <c r="I124" i="40"/>
  <c r="F124" i="40"/>
  <c r="O123" i="40"/>
  <c r="L123" i="40"/>
  <c r="I123" i="40"/>
  <c r="F123" i="40"/>
  <c r="N122" i="40"/>
  <c r="M122" i="40"/>
  <c r="K122" i="40"/>
  <c r="J122" i="40"/>
  <c r="H122" i="40"/>
  <c r="G122" i="40"/>
  <c r="E122" i="40"/>
  <c r="O121" i="40"/>
  <c r="L121" i="40"/>
  <c r="I121" i="40"/>
  <c r="F121" i="40"/>
  <c r="O120" i="40"/>
  <c r="L120" i="40"/>
  <c r="I120" i="40"/>
  <c r="F120" i="40"/>
  <c r="O119" i="40"/>
  <c r="L119" i="40"/>
  <c r="I119" i="40"/>
  <c r="F119" i="40"/>
  <c r="O118" i="40"/>
  <c r="L118" i="40"/>
  <c r="I118" i="40"/>
  <c r="F118" i="40"/>
  <c r="O117" i="40"/>
  <c r="L117" i="40"/>
  <c r="I117" i="40"/>
  <c r="I116" i="40" s="1"/>
  <c r="F117" i="40"/>
  <c r="N116" i="40"/>
  <c r="M116" i="40"/>
  <c r="K116" i="40"/>
  <c r="J116" i="40"/>
  <c r="H116" i="40"/>
  <c r="G116" i="40"/>
  <c r="E116" i="40"/>
  <c r="D116" i="40"/>
  <c r="O115" i="40"/>
  <c r="L115" i="40"/>
  <c r="I115" i="40"/>
  <c r="F115" i="40"/>
  <c r="O114" i="40"/>
  <c r="L114" i="40"/>
  <c r="I114" i="40"/>
  <c r="F114" i="40"/>
  <c r="O113" i="40"/>
  <c r="L113" i="40"/>
  <c r="I113" i="40"/>
  <c r="F113" i="40"/>
  <c r="N112" i="40"/>
  <c r="M112" i="40"/>
  <c r="K112" i="40"/>
  <c r="J112" i="40"/>
  <c r="H112" i="40"/>
  <c r="G112" i="40"/>
  <c r="E112" i="40"/>
  <c r="D112" i="40"/>
  <c r="O111" i="40"/>
  <c r="L111" i="40"/>
  <c r="I111" i="40"/>
  <c r="F111" i="40"/>
  <c r="O110" i="40"/>
  <c r="L110" i="40"/>
  <c r="I110" i="40"/>
  <c r="F110" i="40"/>
  <c r="O109" i="40"/>
  <c r="L109" i="40"/>
  <c r="I109" i="40"/>
  <c r="F109" i="40"/>
  <c r="O108" i="40"/>
  <c r="L108" i="40"/>
  <c r="I108" i="40"/>
  <c r="F108" i="40"/>
  <c r="O107" i="40"/>
  <c r="L107" i="40"/>
  <c r="I107" i="40"/>
  <c r="F107" i="40"/>
  <c r="O106" i="40"/>
  <c r="L106" i="40"/>
  <c r="I106" i="40"/>
  <c r="F106" i="40"/>
  <c r="O105" i="40"/>
  <c r="L105" i="40"/>
  <c r="I105" i="40"/>
  <c r="F105" i="40"/>
  <c r="O104" i="40"/>
  <c r="L104" i="40"/>
  <c r="I104" i="40"/>
  <c r="F104" i="40"/>
  <c r="N103" i="40"/>
  <c r="M103" i="40"/>
  <c r="K103" i="40"/>
  <c r="J103" i="40"/>
  <c r="H103" i="40"/>
  <c r="G103" i="40"/>
  <c r="E103" i="40"/>
  <c r="D103" i="40"/>
  <c r="O102" i="40"/>
  <c r="L102" i="40"/>
  <c r="I102" i="40"/>
  <c r="F102" i="40"/>
  <c r="O101" i="40"/>
  <c r="L101" i="40"/>
  <c r="I101" i="40"/>
  <c r="F101" i="40"/>
  <c r="O100" i="40"/>
  <c r="L100" i="40"/>
  <c r="I100" i="40"/>
  <c r="F100" i="40"/>
  <c r="O99" i="40"/>
  <c r="L99" i="40"/>
  <c r="I99" i="40"/>
  <c r="F99" i="40"/>
  <c r="O98" i="40"/>
  <c r="L98" i="40"/>
  <c r="I98" i="40"/>
  <c r="F98" i="40"/>
  <c r="O97" i="40"/>
  <c r="L97" i="40"/>
  <c r="I97" i="40"/>
  <c r="F97" i="40"/>
  <c r="O96" i="40"/>
  <c r="L96" i="40"/>
  <c r="I96" i="40"/>
  <c r="F96" i="40"/>
  <c r="N95" i="40"/>
  <c r="M95" i="40"/>
  <c r="K95" i="40"/>
  <c r="J95" i="40"/>
  <c r="H95" i="40"/>
  <c r="G95" i="40"/>
  <c r="F95" i="40"/>
  <c r="E95" i="40"/>
  <c r="D95" i="40"/>
  <c r="O94" i="40"/>
  <c r="L94" i="40"/>
  <c r="I94" i="40"/>
  <c r="F94" i="40"/>
  <c r="O93" i="40"/>
  <c r="L93" i="40"/>
  <c r="I93" i="40"/>
  <c r="F93" i="40"/>
  <c r="O92" i="40"/>
  <c r="L92" i="40"/>
  <c r="I92" i="40"/>
  <c r="F92" i="40"/>
  <c r="O91" i="40"/>
  <c r="L91" i="40"/>
  <c r="I91" i="40"/>
  <c r="F91" i="40"/>
  <c r="O90" i="40"/>
  <c r="L90" i="40"/>
  <c r="L89" i="40" s="1"/>
  <c r="I90" i="40"/>
  <c r="F90" i="40"/>
  <c r="N89" i="40"/>
  <c r="M89" i="40"/>
  <c r="K89" i="40"/>
  <c r="J89" i="40"/>
  <c r="H89" i="40"/>
  <c r="G89" i="40"/>
  <c r="E89" i="40"/>
  <c r="D89" i="40"/>
  <c r="O88" i="40"/>
  <c r="L88" i="40"/>
  <c r="I88" i="40"/>
  <c r="F88" i="40"/>
  <c r="O87" i="40"/>
  <c r="L87" i="40"/>
  <c r="I87" i="40"/>
  <c r="F87" i="40"/>
  <c r="O86" i="40"/>
  <c r="L86" i="40"/>
  <c r="I86" i="40"/>
  <c r="F86" i="40"/>
  <c r="O85" i="40"/>
  <c r="L85" i="40"/>
  <c r="I85" i="40"/>
  <c r="I84" i="40" s="1"/>
  <c r="F85" i="40"/>
  <c r="N84" i="40"/>
  <c r="M84" i="40"/>
  <c r="K84" i="40"/>
  <c r="J84" i="40"/>
  <c r="H84" i="40"/>
  <c r="G84" i="40"/>
  <c r="E84" i="40"/>
  <c r="D84" i="40"/>
  <c r="O82" i="40"/>
  <c r="L82" i="40"/>
  <c r="I82" i="40"/>
  <c r="F82" i="40"/>
  <c r="O81" i="40"/>
  <c r="L81" i="40"/>
  <c r="L80" i="40" s="1"/>
  <c r="I81" i="40"/>
  <c r="I80" i="40" s="1"/>
  <c r="F81" i="40"/>
  <c r="N80" i="40"/>
  <c r="M80" i="40"/>
  <c r="K80" i="40"/>
  <c r="J80" i="40"/>
  <c r="H80" i="40"/>
  <c r="G80" i="40"/>
  <c r="E80" i="40"/>
  <c r="D80" i="40"/>
  <c r="O79" i="40"/>
  <c r="L79" i="40"/>
  <c r="I79" i="40"/>
  <c r="F79" i="40"/>
  <c r="O78" i="40"/>
  <c r="O77" i="40" s="1"/>
  <c r="L78" i="40"/>
  <c r="L77" i="40" s="1"/>
  <c r="I78" i="40"/>
  <c r="I77" i="40" s="1"/>
  <c r="F78" i="40"/>
  <c r="F77" i="40" s="1"/>
  <c r="N77" i="40"/>
  <c r="N76" i="40" s="1"/>
  <c r="M77" i="40"/>
  <c r="K77" i="40"/>
  <c r="K76" i="40" s="1"/>
  <c r="J77" i="40"/>
  <c r="J76" i="40" s="1"/>
  <c r="H77" i="40"/>
  <c r="G77" i="40"/>
  <c r="G76" i="40" s="1"/>
  <c r="E77" i="40"/>
  <c r="E76" i="40" s="1"/>
  <c r="D77" i="40"/>
  <c r="O74" i="40"/>
  <c r="L74" i="40"/>
  <c r="I74" i="40"/>
  <c r="F74" i="40"/>
  <c r="O73" i="40"/>
  <c r="L73" i="40"/>
  <c r="I73" i="40"/>
  <c r="F73" i="40"/>
  <c r="O72" i="40"/>
  <c r="L72" i="40"/>
  <c r="I72" i="40"/>
  <c r="F72" i="40"/>
  <c r="O71" i="40"/>
  <c r="L71" i="40"/>
  <c r="I71" i="40"/>
  <c r="F71" i="40"/>
  <c r="O70" i="40"/>
  <c r="L70" i="40"/>
  <c r="I70" i="40"/>
  <c r="F70" i="40"/>
  <c r="O69" i="40"/>
  <c r="N69" i="40"/>
  <c r="N67" i="40" s="1"/>
  <c r="M69" i="40"/>
  <c r="K69" i="40"/>
  <c r="K67" i="40" s="1"/>
  <c r="J69" i="40"/>
  <c r="J67" i="40" s="1"/>
  <c r="H69" i="40"/>
  <c r="H67" i="40" s="1"/>
  <c r="G69" i="40"/>
  <c r="G67" i="40" s="1"/>
  <c r="E69" i="40"/>
  <c r="D69" i="40"/>
  <c r="O68" i="40"/>
  <c r="L68" i="40"/>
  <c r="I68" i="40"/>
  <c r="D68" i="40"/>
  <c r="F68" i="40" s="1"/>
  <c r="M67" i="40"/>
  <c r="E67" i="40"/>
  <c r="O66" i="40"/>
  <c r="L66" i="40"/>
  <c r="I66" i="40"/>
  <c r="D66" i="40"/>
  <c r="F66" i="40" s="1"/>
  <c r="O65" i="40"/>
  <c r="L65" i="40"/>
  <c r="I65" i="40"/>
  <c r="F65" i="40"/>
  <c r="O64" i="40"/>
  <c r="L64" i="40"/>
  <c r="I64" i="40"/>
  <c r="F64" i="40"/>
  <c r="O63" i="40"/>
  <c r="L63" i="40"/>
  <c r="I63" i="40"/>
  <c r="F63" i="40"/>
  <c r="O62" i="40"/>
  <c r="L62" i="40"/>
  <c r="I62" i="40"/>
  <c r="F62" i="40"/>
  <c r="O61" i="40"/>
  <c r="L61" i="40"/>
  <c r="I61" i="40"/>
  <c r="F61" i="40"/>
  <c r="O60" i="40"/>
  <c r="L60" i="40"/>
  <c r="I60" i="40"/>
  <c r="F60" i="40"/>
  <c r="O59" i="40"/>
  <c r="L59" i="40"/>
  <c r="L58" i="40" s="1"/>
  <c r="I59" i="40"/>
  <c r="F59" i="40"/>
  <c r="N58" i="40"/>
  <c r="M58" i="40"/>
  <c r="K58" i="40"/>
  <c r="J58" i="40"/>
  <c r="H58" i="40"/>
  <c r="G58" i="40"/>
  <c r="E58" i="40"/>
  <c r="D58" i="40"/>
  <c r="O57" i="40"/>
  <c r="L57" i="40"/>
  <c r="I57" i="40"/>
  <c r="F57" i="40"/>
  <c r="O56" i="40"/>
  <c r="O55" i="40" s="1"/>
  <c r="L56" i="40"/>
  <c r="L55" i="40" s="1"/>
  <c r="I56" i="40"/>
  <c r="I55" i="40" s="1"/>
  <c r="F56" i="40"/>
  <c r="F55" i="40" s="1"/>
  <c r="N55" i="40"/>
  <c r="N54" i="40" s="1"/>
  <c r="M55" i="40"/>
  <c r="K55" i="40"/>
  <c r="K54" i="40" s="1"/>
  <c r="J55" i="40"/>
  <c r="J54" i="40" s="1"/>
  <c r="H55" i="40"/>
  <c r="H54" i="40" s="1"/>
  <c r="G55" i="40"/>
  <c r="E55" i="40"/>
  <c r="E54" i="40" s="1"/>
  <c r="E53" i="40" s="1"/>
  <c r="D55" i="40"/>
  <c r="D54" i="40" s="1"/>
  <c r="I48" i="40"/>
  <c r="O47" i="40"/>
  <c r="C47" i="40" s="1"/>
  <c r="O46" i="40"/>
  <c r="C46" i="40" s="1"/>
  <c r="N45" i="40"/>
  <c r="M45" i="40"/>
  <c r="L44" i="40"/>
  <c r="L43" i="40" s="1"/>
  <c r="I44" i="40"/>
  <c r="I43" i="40" s="1"/>
  <c r="F44" i="40"/>
  <c r="F43" i="40" s="1"/>
  <c r="K43" i="40"/>
  <c r="J43" i="40"/>
  <c r="H43" i="40"/>
  <c r="G43" i="40"/>
  <c r="E43" i="40"/>
  <c r="D43" i="40"/>
  <c r="F42" i="40"/>
  <c r="C42" i="40" s="1"/>
  <c r="E41" i="40"/>
  <c r="D41" i="40"/>
  <c r="L40" i="40"/>
  <c r="C40" i="40" s="1"/>
  <c r="L39" i="40"/>
  <c r="C39" i="40" s="1"/>
  <c r="L38" i="40"/>
  <c r="C38" i="40" s="1"/>
  <c r="L37" i="40"/>
  <c r="C37" i="40" s="1"/>
  <c r="K36" i="40"/>
  <c r="J36" i="40"/>
  <c r="L35" i="40"/>
  <c r="C35" i="40" s="1"/>
  <c r="L34" i="40"/>
  <c r="C34" i="40" s="1"/>
  <c r="K33" i="40"/>
  <c r="J33" i="40"/>
  <c r="L32" i="40"/>
  <c r="L31" i="40" s="1"/>
  <c r="C31" i="40" s="1"/>
  <c r="K31" i="40"/>
  <c r="J31" i="40"/>
  <c r="L30" i="40"/>
  <c r="C30" i="40" s="1"/>
  <c r="L29" i="40"/>
  <c r="C29" i="40" s="1"/>
  <c r="L28" i="40"/>
  <c r="C28" i="40" s="1"/>
  <c r="K27" i="40"/>
  <c r="K26" i="40" s="1"/>
  <c r="J27" i="40"/>
  <c r="F25" i="40"/>
  <c r="I24" i="40"/>
  <c r="E24" i="40"/>
  <c r="F24" i="40" s="1"/>
  <c r="O23" i="40"/>
  <c r="L23" i="40"/>
  <c r="I23" i="40"/>
  <c r="D23" i="40"/>
  <c r="F23" i="40" s="1"/>
  <c r="O22" i="40"/>
  <c r="L22" i="40"/>
  <c r="I22" i="40"/>
  <c r="F22" i="40"/>
  <c r="N21" i="40"/>
  <c r="M21" i="40"/>
  <c r="M289" i="40" s="1"/>
  <c r="K21" i="40"/>
  <c r="J21" i="40"/>
  <c r="J289" i="40" s="1"/>
  <c r="H21" i="40"/>
  <c r="H289" i="40" s="1"/>
  <c r="G21" i="40"/>
  <c r="G289" i="40" s="1"/>
  <c r="G288" i="40" s="1"/>
  <c r="E21" i="40"/>
  <c r="D21" i="40"/>
  <c r="D289" i="40" s="1"/>
  <c r="M20" i="40"/>
  <c r="N231" i="40" l="1"/>
  <c r="O21" i="40"/>
  <c r="C217" i="40"/>
  <c r="C220" i="40"/>
  <c r="G270" i="40"/>
  <c r="G269" i="40" s="1"/>
  <c r="C295" i="40"/>
  <c r="C297" i="40"/>
  <c r="C86" i="40"/>
  <c r="L131" i="40"/>
  <c r="E289" i="40"/>
  <c r="E288" i="40" s="1"/>
  <c r="C164" i="40"/>
  <c r="M187" i="40"/>
  <c r="J231" i="40"/>
  <c r="F187" i="40"/>
  <c r="I76" i="40"/>
  <c r="C189" i="40"/>
  <c r="C193" i="40"/>
  <c r="C201" i="40"/>
  <c r="J204" i="40"/>
  <c r="C213" i="40"/>
  <c r="E204" i="40"/>
  <c r="E195" i="40" s="1"/>
  <c r="C255" i="40"/>
  <c r="C257" i="40"/>
  <c r="J187" i="40"/>
  <c r="M259" i="40"/>
  <c r="D20" i="40"/>
  <c r="M76" i="40"/>
  <c r="C128" i="40"/>
  <c r="C145" i="40"/>
  <c r="L144" i="40"/>
  <c r="C172" i="40"/>
  <c r="J173" i="40"/>
  <c r="O173" i="40"/>
  <c r="C243" i="40"/>
  <c r="C267" i="40"/>
  <c r="M270" i="40"/>
  <c r="H204" i="40"/>
  <c r="H20" i="40"/>
  <c r="F21" i="40"/>
  <c r="F289" i="40" s="1"/>
  <c r="M54" i="40"/>
  <c r="M53" i="40" s="1"/>
  <c r="H76" i="40"/>
  <c r="C134" i="40"/>
  <c r="H187" i="40"/>
  <c r="C197" i="40"/>
  <c r="C227" i="40"/>
  <c r="G259" i="40"/>
  <c r="E259" i="40"/>
  <c r="C271" i="40"/>
  <c r="K270" i="40"/>
  <c r="K269" i="40" s="1"/>
  <c r="C279" i="40"/>
  <c r="L95" i="40"/>
  <c r="D288" i="40"/>
  <c r="G20" i="40"/>
  <c r="C63" i="40"/>
  <c r="C74" i="40"/>
  <c r="C90" i="40"/>
  <c r="C94" i="40"/>
  <c r="N83" i="40"/>
  <c r="C110" i="40"/>
  <c r="O122" i="40"/>
  <c r="D131" i="40"/>
  <c r="D130" i="40" s="1"/>
  <c r="C153" i="40"/>
  <c r="N174" i="40"/>
  <c r="N173" i="40" s="1"/>
  <c r="I192" i="40"/>
  <c r="I191" i="40" s="1"/>
  <c r="I187" i="40" s="1"/>
  <c r="C200" i="40"/>
  <c r="C209" i="40"/>
  <c r="C211" i="40"/>
  <c r="N204" i="40"/>
  <c r="C239" i="40"/>
  <c r="E269" i="40"/>
  <c r="C291" i="40"/>
  <c r="J288" i="40"/>
  <c r="L27" i="40"/>
  <c r="C27" i="40" s="1"/>
  <c r="J26" i="40"/>
  <c r="C60" i="40"/>
  <c r="C62" i="40"/>
  <c r="C82" i="40"/>
  <c r="C98" i="40"/>
  <c r="C102" i="40"/>
  <c r="C106" i="40"/>
  <c r="C109" i="40"/>
  <c r="C114" i="40"/>
  <c r="C118" i="40"/>
  <c r="J130" i="40"/>
  <c r="C149" i="40"/>
  <c r="C157" i="40"/>
  <c r="O196" i="40"/>
  <c r="M204" i="40"/>
  <c r="M195" i="40" s="1"/>
  <c r="L216" i="40"/>
  <c r="O252" i="40"/>
  <c r="O251" i="40" s="1"/>
  <c r="J259" i="40"/>
  <c r="C275" i="40"/>
  <c r="D270" i="40"/>
  <c r="D269" i="40" s="1"/>
  <c r="H270" i="40"/>
  <c r="H269" i="40" s="1"/>
  <c r="O276" i="40"/>
  <c r="O270" i="40" s="1"/>
  <c r="O269" i="40" s="1"/>
  <c r="L290" i="40"/>
  <c r="E187" i="40"/>
  <c r="L54" i="40"/>
  <c r="O67" i="40"/>
  <c r="N53" i="40"/>
  <c r="C70" i="40"/>
  <c r="E83" i="40"/>
  <c r="H83" i="40"/>
  <c r="I112" i="40"/>
  <c r="I122" i="40"/>
  <c r="G130" i="40"/>
  <c r="C133" i="40"/>
  <c r="O131" i="40"/>
  <c r="M130" i="40"/>
  <c r="C150" i="40"/>
  <c r="C168" i="40"/>
  <c r="C171" i="40"/>
  <c r="K173" i="40"/>
  <c r="N187" i="40"/>
  <c r="G187" i="40"/>
  <c r="K187" i="40"/>
  <c r="J195" i="40"/>
  <c r="C247" i="40"/>
  <c r="C263" i="40"/>
  <c r="D259" i="40"/>
  <c r="H259" i="40"/>
  <c r="M269" i="40"/>
  <c r="C285" i="40"/>
  <c r="O289" i="40"/>
  <c r="C25" i="40"/>
  <c r="J20" i="40"/>
  <c r="M288" i="40"/>
  <c r="K289" i="40"/>
  <c r="K288" i="40" s="1"/>
  <c r="O45" i="40"/>
  <c r="O20" i="40" s="1"/>
  <c r="H53" i="40"/>
  <c r="C56" i="40"/>
  <c r="L76" i="40"/>
  <c r="C97" i="40"/>
  <c r="L112" i="40"/>
  <c r="C121" i="40"/>
  <c r="K83" i="40"/>
  <c r="L136" i="40"/>
  <c r="C143" i="40"/>
  <c r="C156" i="40"/>
  <c r="C163" i="40"/>
  <c r="C180" i="40"/>
  <c r="C215" i="40"/>
  <c r="C219" i="40"/>
  <c r="C266" i="40"/>
  <c r="O264" i="40"/>
  <c r="N269" i="40"/>
  <c r="L270" i="40"/>
  <c r="L269" i="40" s="1"/>
  <c r="I283" i="40"/>
  <c r="C292" i="40"/>
  <c r="C296" i="40"/>
  <c r="J53" i="40"/>
  <c r="I89" i="40"/>
  <c r="L264" i="40"/>
  <c r="L259" i="40" s="1"/>
  <c r="C22" i="40"/>
  <c r="C24" i="40"/>
  <c r="L36" i="40"/>
  <c r="C36" i="40" s="1"/>
  <c r="G54" i="40"/>
  <c r="G53" i="40" s="1"/>
  <c r="I58" i="40"/>
  <c r="I54" i="40" s="1"/>
  <c r="C66" i="40"/>
  <c r="C73" i="40"/>
  <c r="D76" i="40"/>
  <c r="C101" i="40"/>
  <c r="G83" i="40"/>
  <c r="G75" i="40" s="1"/>
  <c r="C126" i="40"/>
  <c r="C127" i="40"/>
  <c r="C137" i="40"/>
  <c r="C148" i="40"/>
  <c r="L166" i="40"/>
  <c r="L165" i="40" s="1"/>
  <c r="L175" i="40"/>
  <c r="L174" i="40" s="1"/>
  <c r="L173" i="40" s="1"/>
  <c r="C183" i="40"/>
  <c r="C184" i="40"/>
  <c r="N195" i="40"/>
  <c r="C203" i="40"/>
  <c r="C206" i="40"/>
  <c r="O205" i="40"/>
  <c r="C221" i="40"/>
  <c r="C222" i="40"/>
  <c r="C224" i="40"/>
  <c r="C225" i="40"/>
  <c r="C226" i="40"/>
  <c r="C228" i="40"/>
  <c r="C229" i="40"/>
  <c r="M231" i="40"/>
  <c r="M230" i="40" s="1"/>
  <c r="M194" i="40" s="1"/>
  <c r="L238" i="40"/>
  <c r="C245" i="40"/>
  <c r="C253" i="40"/>
  <c r="C254" i="40"/>
  <c r="N259" i="40"/>
  <c r="N230" i="40" s="1"/>
  <c r="C268" i="40"/>
  <c r="C278" i="40"/>
  <c r="O95" i="40"/>
  <c r="E130" i="40"/>
  <c r="C191" i="40"/>
  <c r="G231" i="40"/>
  <c r="I246" i="40"/>
  <c r="I290" i="40"/>
  <c r="L21" i="40"/>
  <c r="C32" i="40"/>
  <c r="L33" i="40"/>
  <c r="C33" i="40" s="1"/>
  <c r="F41" i="40"/>
  <c r="C41" i="40" s="1"/>
  <c r="F58" i="40"/>
  <c r="C64" i="40"/>
  <c r="I69" i="40"/>
  <c r="I67" i="40" s="1"/>
  <c r="L84" i="40"/>
  <c r="C91" i="40"/>
  <c r="C93" i="40"/>
  <c r="J83" i="40"/>
  <c r="J75" i="40" s="1"/>
  <c r="C104" i="40"/>
  <c r="O116" i="40"/>
  <c r="L116" i="40"/>
  <c r="L122" i="40"/>
  <c r="C140" i="40"/>
  <c r="N130" i="40"/>
  <c r="C141" i="40"/>
  <c r="C159" i="40"/>
  <c r="C160" i="40"/>
  <c r="D174" i="40"/>
  <c r="D173" i="40" s="1"/>
  <c r="C176" i="40"/>
  <c r="C181" i="40"/>
  <c r="L196" i="40"/>
  <c r="I205" i="40"/>
  <c r="I204" i="40" s="1"/>
  <c r="C210" i="40"/>
  <c r="C212" i="40"/>
  <c r="E231" i="40"/>
  <c r="E230" i="40" s="1"/>
  <c r="K231" i="40"/>
  <c r="K230" i="40" s="1"/>
  <c r="C236" i="40"/>
  <c r="D231" i="40"/>
  <c r="O238" i="40"/>
  <c r="O231" i="40" s="1"/>
  <c r="C248" i="40"/>
  <c r="C249" i="40"/>
  <c r="I252" i="40"/>
  <c r="I251" i="40" s="1"/>
  <c r="C258" i="40"/>
  <c r="F260" i="40"/>
  <c r="C261" i="40"/>
  <c r="C262" i="40"/>
  <c r="O260" i="40"/>
  <c r="C274" i="40"/>
  <c r="C43" i="40"/>
  <c r="C55" i="40"/>
  <c r="C77" i="40"/>
  <c r="K20" i="40"/>
  <c r="C57" i="40"/>
  <c r="C61" i="40"/>
  <c r="D67" i="40"/>
  <c r="D53" i="40" s="1"/>
  <c r="L69" i="40"/>
  <c r="L67" i="40" s="1"/>
  <c r="L53" i="40" s="1"/>
  <c r="C79" i="40"/>
  <c r="C105" i="40"/>
  <c r="F103" i="40"/>
  <c r="F223" i="40"/>
  <c r="C223" i="40" s="1"/>
  <c r="D216" i="40"/>
  <c r="D204" i="40" s="1"/>
  <c r="D195" i="40" s="1"/>
  <c r="C78" i="40"/>
  <c r="C234" i="40"/>
  <c r="F233" i="40"/>
  <c r="C237" i="40"/>
  <c r="I235" i="40"/>
  <c r="C235" i="40" s="1"/>
  <c r="C298" i="40"/>
  <c r="H288" i="40"/>
  <c r="C44" i="40"/>
  <c r="C68" i="40"/>
  <c r="C71" i="40"/>
  <c r="C72" i="40"/>
  <c r="F69" i="40"/>
  <c r="O80" i="40"/>
  <c r="O76" i="40" s="1"/>
  <c r="C85" i="40"/>
  <c r="F84" i="40"/>
  <c r="F131" i="40"/>
  <c r="C132" i="40"/>
  <c r="E20" i="40"/>
  <c r="N289" i="40"/>
  <c r="N288" i="40" s="1"/>
  <c r="N20" i="40"/>
  <c r="I21" i="40"/>
  <c r="C23" i="40"/>
  <c r="F54" i="40"/>
  <c r="K53" i="40"/>
  <c r="C59" i="40"/>
  <c r="O58" i="40"/>
  <c r="C65" i="40"/>
  <c r="C81" i="40"/>
  <c r="F80" i="40"/>
  <c r="C152" i="40"/>
  <c r="F151" i="40"/>
  <c r="C88" i="40"/>
  <c r="C96" i="40"/>
  <c r="I103" i="40"/>
  <c r="C108" i="40"/>
  <c r="C115" i="40"/>
  <c r="C117" i="40"/>
  <c r="F116" i="40"/>
  <c r="H130" i="40"/>
  <c r="I131" i="40"/>
  <c r="C139" i="40"/>
  <c r="O144" i="40"/>
  <c r="C155" i="40"/>
  <c r="C167" i="40"/>
  <c r="F166" i="40"/>
  <c r="G173" i="40"/>
  <c r="F174" i="40"/>
  <c r="C178" i="40"/>
  <c r="C190" i="40"/>
  <c r="L188" i="40"/>
  <c r="F196" i="40"/>
  <c r="M83" i="40"/>
  <c r="C87" i="40"/>
  <c r="O89" i="40"/>
  <c r="I95" i="40"/>
  <c r="C100" i="40"/>
  <c r="C107" i="40"/>
  <c r="O112" i="40"/>
  <c r="C120" i="40"/>
  <c r="C138" i="40"/>
  <c r="C147" i="40"/>
  <c r="C154" i="40"/>
  <c r="C162" i="40"/>
  <c r="C170" i="40"/>
  <c r="H174" i="40"/>
  <c r="H173" i="40" s="1"/>
  <c r="C177" i="40"/>
  <c r="C186" i="40"/>
  <c r="G204" i="40"/>
  <c r="G195" i="40" s="1"/>
  <c r="L252" i="40"/>
  <c r="L251" i="40" s="1"/>
  <c r="C256" i="40"/>
  <c r="O84" i="40"/>
  <c r="C92" i="40"/>
  <c r="C99" i="40"/>
  <c r="O103" i="40"/>
  <c r="L103" i="40"/>
  <c r="C111" i="40"/>
  <c r="C113" i="40"/>
  <c r="F112" i="40"/>
  <c r="C119" i="40"/>
  <c r="C124" i="40"/>
  <c r="F125" i="40"/>
  <c r="D122" i="40"/>
  <c r="D83" i="40" s="1"/>
  <c r="K130" i="40"/>
  <c r="C135" i="40"/>
  <c r="C146" i="40"/>
  <c r="O151" i="40"/>
  <c r="L151" i="40"/>
  <c r="C158" i="40"/>
  <c r="C169" i="40"/>
  <c r="C182" i="40"/>
  <c r="C250" i="40"/>
  <c r="F246" i="40"/>
  <c r="C246" i="40" s="1"/>
  <c r="C123" i="40"/>
  <c r="C129" i="40"/>
  <c r="I136" i="40"/>
  <c r="C142" i="40"/>
  <c r="I144" i="40"/>
  <c r="C161" i="40"/>
  <c r="I175" i="40"/>
  <c r="I179" i="40"/>
  <c r="C179" i="40" s="1"/>
  <c r="C185" i="40"/>
  <c r="L205" i="40"/>
  <c r="C214" i="40"/>
  <c r="C232" i="40"/>
  <c r="C240" i="40"/>
  <c r="C242" i="40"/>
  <c r="F238" i="40"/>
  <c r="J230" i="40"/>
  <c r="I259" i="40"/>
  <c r="J270" i="40"/>
  <c r="J269" i="40" s="1"/>
  <c r="C282" i="40"/>
  <c r="F281" i="40"/>
  <c r="C281" i="40" s="1"/>
  <c r="F89" i="40"/>
  <c r="H195" i="40"/>
  <c r="I198" i="40"/>
  <c r="I196" i="40" s="1"/>
  <c r="C199" i="40"/>
  <c r="C202" i="40"/>
  <c r="O216" i="40"/>
  <c r="H231" i="40"/>
  <c r="C241" i="40"/>
  <c r="I238" i="40"/>
  <c r="C244" i="40"/>
  <c r="F252" i="40"/>
  <c r="C265" i="40"/>
  <c r="F270" i="40"/>
  <c r="I276" i="40"/>
  <c r="C276" i="40" s="1"/>
  <c r="C277" i="40"/>
  <c r="C280" i="40"/>
  <c r="C284" i="40"/>
  <c r="L283" i="40"/>
  <c r="O290" i="40"/>
  <c r="O288" i="40" s="1"/>
  <c r="K204" i="40"/>
  <c r="K195" i="40" s="1"/>
  <c r="C207" i="40"/>
  <c r="C208" i="40"/>
  <c r="F205" i="40"/>
  <c r="C218" i="40"/>
  <c r="L231" i="40"/>
  <c r="I272" i="40"/>
  <c r="C273" i="40"/>
  <c r="C293" i="40"/>
  <c r="C294" i="40"/>
  <c r="F290" i="40"/>
  <c r="H230" i="40" l="1"/>
  <c r="C136" i="40"/>
  <c r="L130" i="40"/>
  <c r="M75" i="40"/>
  <c r="M52" i="40" s="1"/>
  <c r="M51" i="40" s="1"/>
  <c r="M50" i="40" s="1"/>
  <c r="G230" i="40"/>
  <c r="L204" i="40"/>
  <c r="C260" i="40"/>
  <c r="F288" i="40"/>
  <c r="E75" i="40"/>
  <c r="E52" i="40" s="1"/>
  <c r="O204" i="40"/>
  <c r="O195" i="40" s="1"/>
  <c r="H194" i="40"/>
  <c r="I231" i="40"/>
  <c r="I230" i="40" s="1"/>
  <c r="C95" i="40"/>
  <c r="D230" i="40"/>
  <c r="D194" i="40" s="1"/>
  <c r="C192" i="40"/>
  <c r="C264" i="40"/>
  <c r="F216" i="40"/>
  <c r="K194" i="40"/>
  <c r="I270" i="40"/>
  <c r="I269" i="40" s="1"/>
  <c r="C144" i="40"/>
  <c r="H75" i="40"/>
  <c r="H52" i="40" s="1"/>
  <c r="F259" i="40"/>
  <c r="O259" i="40"/>
  <c r="O230" i="40" s="1"/>
  <c r="E194" i="40"/>
  <c r="E51" i="40" s="1"/>
  <c r="E50" i="40" s="1"/>
  <c r="N75" i="40"/>
  <c r="N52" i="40" s="1"/>
  <c r="L289" i="40"/>
  <c r="L288" i="40" s="1"/>
  <c r="J52" i="40"/>
  <c r="F20" i="40"/>
  <c r="J286" i="40"/>
  <c r="G194" i="40"/>
  <c r="O130" i="40"/>
  <c r="L83" i="40"/>
  <c r="L26" i="40"/>
  <c r="L20" i="40" s="1"/>
  <c r="N286" i="40"/>
  <c r="C238" i="40"/>
  <c r="L195" i="40"/>
  <c r="K75" i="40"/>
  <c r="K286" i="40" s="1"/>
  <c r="I130" i="40"/>
  <c r="C58" i="40"/>
  <c r="C45" i="40"/>
  <c r="O54" i="40"/>
  <c r="O53" i="40" s="1"/>
  <c r="I53" i="40"/>
  <c r="L230" i="40"/>
  <c r="E286" i="40"/>
  <c r="I195" i="40"/>
  <c r="D75" i="40"/>
  <c r="D286" i="40" s="1"/>
  <c r="C112" i="40"/>
  <c r="I83" i="40"/>
  <c r="C80" i="40"/>
  <c r="N194" i="40"/>
  <c r="G52" i="40"/>
  <c r="C116" i="40"/>
  <c r="F269" i="40"/>
  <c r="C84" i="40"/>
  <c r="F231" i="40"/>
  <c r="C233" i="40"/>
  <c r="C290" i="40"/>
  <c r="C283" i="40"/>
  <c r="C89" i="40"/>
  <c r="G286" i="40"/>
  <c r="O83" i="40"/>
  <c r="O75" i="40" s="1"/>
  <c r="C198" i="40"/>
  <c r="C166" i="40"/>
  <c r="F165" i="40"/>
  <c r="C165" i="40" s="1"/>
  <c r="F76" i="40"/>
  <c r="C103" i="40"/>
  <c r="F204" i="40"/>
  <c r="C204" i="40" s="1"/>
  <c r="C205" i="40"/>
  <c r="C125" i="40"/>
  <c r="F122" i="40"/>
  <c r="C122" i="40" s="1"/>
  <c r="C196" i="40"/>
  <c r="F173" i="40"/>
  <c r="I289" i="40"/>
  <c r="I20" i="40"/>
  <c r="C216" i="40"/>
  <c r="C272" i="40"/>
  <c r="F251" i="40"/>
  <c r="C251" i="40" s="1"/>
  <c r="C252" i="40"/>
  <c r="J194" i="40"/>
  <c r="J51" i="40" s="1"/>
  <c r="I174" i="40"/>
  <c r="I173" i="40" s="1"/>
  <c r="C188" i="40"/>
  <c r="L187" i="40"/>
  <c r="C187" i="40" s="1"/>
  <c r="C175" i="40"/>
  <c r="C151" i="40"/>
  <c r="C131" i="40"/>
  <c r="F130" i="40"/>
  <c r="C69" i="40"/>
  <c r="F67" i="40"/>
  <c r="C67" i="40" s="1"/>
  <c r="C21" i="40"/>
  <c r="C259" i="40" l="1"/>
  <c r="M286" i="40"/>
  <c r="H51" i="40"/>
  <c r="H287" i="40" s="1"/>
  <c r="L75" i="40"/>
  <c r="G51" i="40"/>
  <c r="I75" i="40"/>
  <c r="I52" i="40" s="1"/>
  <c r="I51" i="40" s="1"/>
  <c r="I287" i="40" s="1"/>
  <c r="H286" i="40"/>
  <c r="O194" i="40"/>
  <c r="I194" i="40"/>
  <c r="C26" i="40"/>
  <c r="K52" i="40"/>
  <c r="K51" i="40" s="1"/>
  <c r="K50" i="40" s="1"/>
  <c r="M287" i="40"/>
  <c r="C54" i="40"/>
  <c r="C270" i="40"/>
  <c r="E287" i="40"/>
  <c r="C130" i="40"/>
  <c r="N51" i="40"/>
  <c r="N50" i="40" s="1"/>
  <c r="I286" i="40"/>
  <c r="D52" i="40"/>
  <c r="D51" i="40" s="1"/>
  <c r="D287" i="40" s="1"/>
  <c r="N287" i="40"/>
  <c r="L52" i="40"/>
  <c r="L194" i="40"/>
  <c r="F53" i="40"/>
  <c r="C53" i="40" s="1"/>
  <c r="C174" i="40"/>
  <c r="O286" i="40"/>
  <c r="O52" i="40"/>
  <c r="O51" i="40" s="1"/>
  <c r="F195" i="40"/>
  <c r="F230" i="40"/>
  <c r="C230" i="40" s="1"/>
  <c r="C231" i="40"/>
  <c r="J50" i="40"/>
  <c r="J287" i="40"/>
  <c r="C269" i="40"/>
  <c r="C20" i="40"/>
  <c r="C76" i="40"/>
  <c r="L286" i="40"/>
  <c r="F83" i="40"/>
  <c r="C83" i="40" s="1"/>
  <c r="C289" i="40"/>
  <c r="I288" i="40"/>
  <c r="C288" i="40" s="1"/>
  <c r="C173" i="40"/>
  <c r="H50" i="40" l="1"/>
  <c r="G50" i="40"/>
  <c r="G287" i="40"/>
  <c r="I50" i="40"/>
  <c r="F75" i="40"/>
  <c r="C75" i="40" s="1"/>
  <c r="K287" i="40"/>
  <c r="D50" i="40"/>
  <c r="L51" i="40"/>
  <c r="F52" i="40"/>
  <c r="O50" i="40"/>
  <c r="O287" i="40"/>
  <c r="C195" i="40"/>
  <c r="F194" i="40"/>
  <c r="C194" i="40" s="1"/>
  <c r="F286" i="40" l="1"/>
  <c r="C286" i="40" s="1"/>
  <c r="L50" i="40"/>
  <c r="L287" i="40"/>
  <c r="F51" i="40"/>
  <c r="C52" i="40"/>
  <c r="F287" i="40" l="1"/>
  <c r="C287" i="40" s="1"/>
  <c r="F50" i="40"/>
  <c r="C50" i="40" s="1"/>
  <c r="C51" i="40"/>
  <c r="O298" i="39" l="1"/>
  <c r="L298" i="39"/>
  <c r="I298" i="39"/>
  <c r="F298" i="39"/>
  <c r="O297" i="39"/>
  <c r="L297" i="39"/>
  <c r="I297" i="39"/>
  <c r="F297" i="39"/>
  <c r="O296" i="39"/>
  <c r="L296" i="39"/>
  <c r="I296" i="39"/>
  <c r="F296" i="39"/>
  <c r="O295" i="39"/>
  <c r="L295" i="39"/>
  <c r="I295" i="39"/>
  <c r="F295" i="39"/>
  <c r="C295" i="39" s="1"/>
  <c r="O294" i="39"/>
  <c r="L294" i="39"/>
  <c r="I294" i="39"/>
  <c r="F294" i="39"/>
  <c r="O293" i="39"/>
  <c r="L293" i="39"/>
  <c r="I293" i="39"/>
  <c r="F293" i="39"/>
  <c r="O292" i="39"/>
  <c r="L292" i="39"/>
  <c r="I292" i="39"/>
  <c r="F292" i="39"/>
  <c r="O291" i="39"/>
  <c r="O290" i="39" s="1"/>
  <c r="L291" i="39"/>
  <c r="I291" i="39"/>
  <c r="F291" i="39"/>
  <c r="C291" i="39" s="1"/>
  <c r="N290" i="39"/>
  <c r="M290" i="39"/>
  <c r="K290" i="39"/>
  <c r="J290" i="39"/>
  <c r="H290" i="39"/>
  <c r="G290" i="39"/>
  <c r="E290" i="39"/>
  <c r="D290" i="39"/>
  <c r="O285" i="39"/>
  <c r="L285" i="39"/>
  <c r="I285" i="39"/>
  <c r="F285" i="39"/>
  <c r="O284" i="39"/>
  <c r="L284" i="39"/>
  <c r="L283" i="39" s="1"/>
  <c r="I284" i="39"/>
  <c r="F284" i="39"/>
  <c r="O283" i="39"/>
  <c r="N283" i="39"/>
  <c r="M283" i="39"/>
  <c r="K283" i="39"/>
  <c r="J283" i="39"/>
  <c r="H283" i="39"/>
  <c r="G283" i="39"/>
  <c r="F283" i="39"/>
  <c r="E283" i="39"/>
  <c r="D283" i="39"/>
  <c r="O282" i="39"/>
  <c r="O281" i="39" s="1"/>
  <c r="L282" i="39"/>
  <c r="L281" i="39" s="1"/>
  <c r="I282" i="39"/>
  <c r="I281" i="39" s="1"/>
  <c r="F282" i="39"/>
  <c r="N281" i="39"/>
  <c r="M281" i="39"/>
  <c r="K281" i="39"/>
  <c r="J281" i="39"/>
  <c r="H281" i="39"/>
  <c r="G281" i="39"/>
  <c r="E281" i="39"/>
  <c r="D281" i="39"/>
  <c r="O280" i="39"/>
  <c r="L280" i="39"/>
  <c r="I280" i="39"/>
  <c r="F280" i="39"/>
  <c r="O279" i="39"/>
  <c r="L279" i="39"/>
  <c r="I279" i="39"/>
  <c r="C279" i="39" s="1"/>
  <c r="F279" i="39"/>
  <c r="O278" i="39"/>
  <c r="L278" i="39"/>
  <c r="I278" i="39"/>
  <c r="F278" i="39"/>
  <c r="O277" i="39"/>
  <c r="L277" i="39"/>
  <c r="L276" i="39" s="1"/>
  <c r="I277" i="39"/>
  <c r="F277" i="39"/>
  <c r="N276" i="39"/>
  <c r="M276" i="39"/>
  <c r="K276" i="39"/>
  <c r="J276" i="39"/>
  <c r="H276" i="39"/>
  <c r="G276" i="39"/>
  <c r="F276" i="39"/>
  <c r="E276" i="39"/>
  <c r="D276" i="39"/>
  <c r="O275" i="39"/>
  <c r="L275" i="39"/>
  <c r="I275" i="39"/>
  <c r="F275" i="39"/>
  <c r="O274" i="39"/>
  <c r="L274" i="39"/>
  <c r="I274" i="39"/>
  <c r="F274" i="39"/>
  <c r="O273" i="39"/>
  <c r="L273" i="39"/>
  <c r="L272" i="39" s="1"/>
  <c r="I273" i="39"/>
  <c r="I272" i="39" s="1"/>
  <c r="F273" i="39"/>
  <c r="F272" i="39" s="1"/>
  <c r="O272" i="39"/>
  <c r="N272" i="39"/>
  <c r="N270" i="39" s="1"/>
  <c r="M272" i="39"/>
  <c r="M270" i="39" s="1"/>
  <c r="K272" i="39"/>
  <c r="J272" i="39"/>
  <c r="J270" i="39" s="1"/>
  <c r="H272" i="39"/>
  <c r="G272" i="39"/>
  <c r="G270" i="39" s="1"/>
  <c r="G269" i="39" s="1"/>
  <c r="E272" i="39"/>
  <c r="D272" i="39"/>
  <c r="O271" i="39"/>
  <c r="L271" i="39"/>
  <c r="I271" i="39"/>
  <c r="F271" i="39"/>
  <c r="E270" i="39"/>
  <c r="E269" i="39" s="1"/>
  <c r="O268" i="39"/>
  <c r="L268" i="39"/>
  <c r="I268" i="39"/>
  <c r="F268" i="39"/>
  <c r="O267" i="39"/>
  <c r="L267" i="39"/>
  <c r="I267" i="39"/>
  <c r="F267" i="39"/>
  <c r="O266" i="39"/>
  <c r="L266" i="39"/>
  <c r="I266" i="39"/>
  <c r="F266" i="39"/>
  <c r="O265" i="39"/>
  <c r="L265" i="39"/>
  <c r="I265" i="39"/>
  <c r="F265" i="39"/>
  <c r="N264" i="39"/>
  <c r="M264" i="39"/>
  <c r="K264" i="39"/>
  <c r="J264" i="39"/>
  <c r="H264" i="39"/>
  <c r="G264" i="39"/>
  <c r="E264" i="39"/>
  <c r="D264" i="39"/>
  <c r="O263" i="39"/>
  <c r="L263" i="39"/>
  <c r="I263" i="39"/>
  <c r="F263" i="39"/>
  <c r="O262" i="39"/>
  <c r="L262" i="39"/>
  <c r="I262" i="39"/>
  <c r="F262" i="39"/>
  <c r="O261" i="39"/>
  <c r="L261" i="39"/>
  <c r="I261" i="39"/>
  <c r="I260" i="39" s="1"/>
  <c r="F261" i="39"/>
  <c r="N260" i="39"/>
  <c r="M260" i="39"/>
  <c r="K260" i="39"/>
  <c r="K259" i="39" s="1"/>
  <c r="J260" i="39"/>
  <c r="H260" i="39"/>
  <c r="H259" i="39" s="1"/>
  <c r="G260" i="39"/>
  <c r="E260" i="39"/>
  <c r="E259" i="39" s="1"/>
  <c r="D260" i="39"/>
  <c r="D259" i="39"/>
  <c r="O258" i="39"/>
  <c r="L258" i="39"/>
  <c r="I258" i="39"/>
  <c r="F258" i="39"/>
  <c r="C258" i="39" s="1"/>
  <c r="O257" i="39"/>
  <c r="L257" i="39"/>
  <c r="I257" i="39"/>
  <c r="F257" i="39"/>
  <c r="O256" i="39"/>
  <c r="L256" i="39"/>
  <c r="I256" i="39"/>
  <c r="F256" i="39"/>
  <c r="O255" i="39"/>
  <c r="L255" i="39"/>
  <c r="I255" i="39"/>
  <c r="F255" i="39"/>
  <c r="C255" i="39" s="1"/>
  <c r="O254" i="39"/>
  <c r="L254" i="39"/>
  <c r="I254" i="39"/>
  <c r="F254" i="39"/>
  <c r="O253" i="39"/>
  <c r="L253" i="39"/>
  <c r="I253" i="39"/>
  <c r="F253" i="39"/>
  <c r="N252" i="39"/>
  <c r="N251" i="39" s="1"/>
  <c r="M252" i="39"/>
  <c r="M251" i="39" s="1"/>
  <c r="K252" i="39"/>
  <c r="K251" i="39" s="1"/>
  <c r="J252" i="39"/>
  <c r="J251" i="39" s="1"/>
  <c r="H252" i="39"/>
  <c r="G252" i="39"/>
  <c r="G251" i="39" s="1"/>
  <c r="E252" i="39"/>
  <c r="E251" i="39" s="1"/>
  <c r="D252" i="39"/>
  <c r="H251" i="39"/>
  <c r="D251" i="39"/>
  <c r="O250" i="39"/>
  <c r="L250" i="39"/>
  <c r="I250" i="39"/>
  <c r="F250" i="39"/>
  <c r="O249" i="39"/>
  <c r="L249" i="39"/>
  <c r="I249" i="39"/>
  <c r="F249" i="39"/>
  <c r="O248" i="39"/>
  <c r="L248" i="39"/>
  <c r="I248" i="39"/>
  <c r="F248" i="39"/>
  <c r="O247" i="39"/>
  <c r="O246" i="39" s="1"/>
  <c r="L247" i="39"/>
  <c r="I247" i="39"/>
  <c r="F247" i="39"/>
  <c r="C247" i="39" s="1"/>
  <c r="N246" i="39"/>
  <c r="M246" i="39"/>
  <c r="K246" i="39"/>
  <c r="J246" i="39"/>
  <c r="H246" i="39"/>
  <c r="G246" i="39"/>
  <c r="E246" i="39"/>
  <c r="D246" i="39"/>
  <c r="O245" i="39"/>
  <c r="L245" i="39"/>
  <c r="I245" i="39"/>
  <c r="F245" i="39"/>
  <c r="O244" i="39"/>
  <c r="L244" i="39"/>
  <c r="I244" i="39"/>
  <c r="F244" i="39"/>
  <c r="O243" i="39"/>
  <c r="L243" i="39"/>
  <c r="I243" i="39"/>
  <c r="F243" i="39"/>
  <c r="O242" i="39"/>
  <c r="L242" i="39"/>
  <c r="I242" i="39"/>
  <c r="F242" i="39"/>
  <c r="O241" i="39"/>
  <c r="L241" i="39"/>
  <c r="I241" i="39"/>
  <c r="F241" i="39"/>
  <c r="O240" i="39"/>
  <c r="L240" i="39"/>
  <c r="I240" i="39"/>
  <c r="F240" i="39"/>
  <c r="O239" i="39"/>
  <c r="L239" i="39"/>
  <c r="I239" i="39"/>
  <c r="C239" i="39" s="1"/>
  <c r="F239" i="39"/>
  <c r="N238" i="39"/>
  <c r="M238" i="39"/>
  <c r="K238" i="39"/>
  <c r="J238" i="39"/>
  <c r="H238" i="39"/>
  <c r="G238" i="39"/>
  <c r="E238" i="39"/>
  <c r="D238" i="39"/>
  <c r="O237" i="39"/>
  <c r="L237" i="39"/>
  <c r="I237" i="39"/>
  <c r="F237" i="39"/>
  <c r="O236" i="39"/>
  <c r="L236" i="39"/>
  <c r="I236" i="39"/>
  <c r="F236" i="39"/>
  <c r="O235" i="39"/>
  <c r="N235" i="39"/>
  <c r="M235" i="39"/>
  <c r="K235" i="39"/>
  <c r="J235" i="39"/>
  <c r="H235" i="39"/>
  <c r="G235" i="39"/>
  <c r="F235" i="39"/>
  <c r="E235" i="39"/>
  <c r="D235" i="39"/>
  <c r="O234" i="39"/>
  <c r="L234" i="39"/>
  <c r="L233" i="39" s="1"/>
  <c r="I234" i="39"/>
  <c r="I233" i="39" s="1"/>
  <c r="F234" i="39"/>
  <c r="O233" i="39"/>
  <c r="N233" i="39"/>
  <c r="M233" i="39"/>
  <c r="K233" i="39"/>
  <c r="J233" i="39"/>
  <c r="H233" i="39"/>
  <c r="G233" i="39"/>
  <c r="E233" i="39"/>
  <c r="D233" i="39"/>
  <c r="O232" i="39"/>
  <c r="L232" i="39"/>
  <c r="I232" i="39"/>
  <c r="F232" i="39"/>
  <c r="N231" i="39"/>
  <c r="G231" i="39"/>
  <c r="O229" i="39"/>
  <c r="L229" i="39"/>
  <c r="I229" i="39"/>
  <c r="F229" i="39"/>
  <c r="O228" i="39"/>
  <c r="L228" i="39"/>
  <c r="L227" i="39" s="1"/>
  <c r="I228" i="39"/>
  <c r="I227" i="39" s="1"/>
  <c r="F228" i="39"/>
  <c r="O227" i="39"/>
  <c r="N227" i="39"/>
  <c r="M227" i="39"/>
  <c r="K227" i="39"/>
  <c r="J227" i="39"/>
  <c r="H227" i="39"/>
  <c r="G227" i="39"/>
  <c r="F227" i="39"/>
  <c r="E227" i="39"/>
  <c r="D227" i="39"/>
  <c r="O226" i="39"/>
  <c r="L226" i="39"/>
  <c r="I226" i="39"/>
  <c r="F226" i="39"/>
  <c r="O225" i="39"/>
  <c r="L225" i="39"/>
  <c r="I225" i="39"/>
  <c r="F225" i="39"/>
  <c r="O224" i="39"/>
  <c r="L224" i="39"/>
  <c r="I224" i="39"/>
  <c r="F224" i="39"/>
  <c r="O223" i="39"/>
  <c r="L223" i="39"/>
  <c r="I223" i="39"/>
  <c r="F223" i="39"/>
  <c r="O222" i="39"/>
  <c r="L222" i="39"/>
  <c r="I222" i="39"/>
  <c r="F222" i="39"/>
  <c r="O221" i="39"/>
  <c r="L221" i="39"/>
  <c r="I221" i="39"/>
  <c r="F221" i="39"/>
  <c r="O220" i="39"/>
  <c r="L220" i="39"/>
  <c r="I220" i="39"/>
  <c r="F220" i="39"/>
  <c r="O219" i="39"/>
  <c r="L219" i="39"/>
  <c r="I219" i="39"/>
  <c r="F219" i="39"/>
  <c r="O218" i="39"/>
  <c r="L218" i="39"/>
  <c r="I218" i="39"/>
  <c r="F218" i="39"/>
  <c r="O217" i="39"/>
  <c r="L217" i="39"/>
  <c r="I217" i="39"/>
  <c r="F217" i="39"/>
  <c r="N216" i="39"/>
  <c r="M216" i="39"/>
  <c r="K216" i="39"/>
  <c r="J216" i="39"/>
  <c r="H216" i="39"/>
  <c r="G216" i="39"/>
  <c r="E216" i="39"/>
  <c r="D216" i="39"/>
  <c r="O215" i="39"/>
  <c r="L215" i="39"/>
  <c r="I215" i="39"/>
  <c r="F215" i="39"/>
  <c r="C215" i="39" s="1"/>
  <c r="O214" i="39"/>
  <c r="L214" i="39"/>
  <c r="I214" i="39"/>
  <c r="F214" i="39"/>
  <c r="O213" i="39"/>
  <c r="L213" i="39"/>
  <c r="I213" i="39"/>
  <c r="F213" i="39"/>
  <c r="O212" i="39"/>
  <c r="L212" i="39"/>
  <c r="I212" i="39"/>
  <c r="F212" i="39"/>
  <c r="O211" i="39"/>
  <c r="L211" i="39"/>
  <c r="I211" i="39"/>
  <c r="F211" i="39"/>
  <c r="O210" i="39"/>
  <c r="L210" i="39"/>
  <c r="I210" i="39"/>
  <c r="F210" i="39"/>
  <c r="O209" i="39"/>
  <c r="L209" i="39"/>
  <c r="I209" i="39"/>
  <c r="F209" i="39"/>
  <c r="O208" i="39"/>
  <c r="L208" i="39"/>
  <c r="I208" i="39"/>
  <c r="F208" i="39"/>
  <c r="O207" i="39"/>
  <c r="L207" i="39"/>
  <c r="I207" i="39"/>
  <c r="F207" i="39"/>
  <c r="O206" i="39"/>
  <c r="L206" i="39"/>
  <c r="I206" i="39"/>
  <c r="F206" i="39"/>
  <c r="N205" i="39"/>
  <c r="M205" i="39"/>
  <c r="K205" i="39"/>
  <c r="J205" i="39"/>
  <c r="H205" i="39"/>
  <c r="G205" i="39"/>
  <c r="E205" i="39"/>
  <c r="E204" i="39" s="1"/>
  <c r="D205" i="39"/>
  <c r="O203" i="39"/>
  <c r="L203" i="39"/>
  <c r="I203" i="39"/>
  <c r="F203" i="39"/>
  <c r="O202" i="39"/>
  <c r="L202" i="39"/>
  <c r="I202" i="39"/>
  <c r="F202" i="39"/>
  <c r="O201" i="39"/>
  <c r="L201" i="39"/>
  <c r="I201" i="39"/>
  <c r="F201" i="39"/>
  <c r="O200" i="39"/>
  <c r="L200" i="39"/>
  <c r="I200" i="39"/>
  <c r="F200" i="39"/>
  <c r="O199" i="39"/>
  <c r="O198" i="39" s="1"/>
  <c r="L199" i="39"/>
  <c r="I199" i="39"/>
  <c r="I198" i="39" s="1"/>
  <c r="F199" i="39"/>
  <c r="N198" i="39"/>
  <c r="N196" i="39" s="1"/>
  <c r="M198" i="39"/>
  <c r="K198" i="39"/>
  <c r="K196" i="39" s="1"/>
  <c r="J198" i="39"/>
  <c r="H198" i="39"/>
  <c r="H196" i="39" s="1"/>
  <c r="G198" i="39"/>
  <c r="F198" i="39"/>
  <c r="E198" i="39"/>
  <c r="D198" i="39"/>
  <c r="D196" i="39" s="1"/>
  <c r="O197" i="39"/>
  <c r="L197" i="39"/>
  <c r="I197" i="39"/>
  <c r="F197" i="39"/>
  <c r="F196" i="39" s="1"/>
  <c r="M196" i="39"/>
  <c r="J196" i="39"/>
  <c r="G196" i="39"/>
  <c r="E196" i="39"/>
  <c r="O193" i="39"/>
  <c r="L193" i="39"/>
  <c r="I193" i="39"/>
  <c r="I192" i="39" s="1"/>
  <c r="I191" i="39" s="1"/>
  <c r="F193" i="39"/>
  <c r="F192" i="39" s="1"/>
  <c r="O192" i="39"/>
  <c r="O191" i="39" s="1"/>
  <c r="N192" i="39"/>
  <c r="N191" i="39" s="1"/>
  <c r="M192" i="39"/>
  <c r="L192" i="39"/>
  <c r="L191" i="39" s="1"/>
  <c r="K192" i="39"/>
  <c r="K191" i="39" s="1"/>
  <c r="J192" i="39"/>
  <c r="J191" i="39" s="1"/>
  <c r="H192" i="39"/>
  <c r="H191" i="39" s="1"/>
  <c r="G192" i="39"/>
  <c r="G191" i="39" s="1"/>
  <c r="E192" i="39"/>
  <c r="E191" i="39" s="1"/>
  <c r="D192" i="39"/>
  <c r="M191" i="39"/>
  <c r="D191" i="39"/>
  <c r="D187" i="39" s="1"/>
  <c r="O190" i="39"/>
  <c r="L190" i="39"/>
  <c r="I190" i="39"/>
  <c r="F190" i="39"/>
  <c r="O189" i="39"/>
  <c r="L189" i="39"/>
  <c r="L188" i="39" s="1"/>
  <c r="I189" i="39"/>
  <c r="I188" i="39" s="1"/>
  <c r="F189" i="39"/>
  <c r="O188" i="39"/>
  <c r="N188" i="39"/>
  <c r="N187" i="39" s="1"/>
  <c r="M188" i="39"/>
  <c r="K188" i="39"/>
  <c r="J188" i="39"/>
  <c r="J187" i="39" s="1"/>
  <c r="H188" i="39"/>
  <c r="G188" i="39"/>
  <c r="E188" i="39"/>
  <c r="E187" i="39" s="1"/>
  <c r="D188" i="39"/>
  <c r="O186" i="39"/>
  <c r="L186" i="39"/>
  <c r="I186" i="39"/>
  <c r="F186" i="39"/>
  <c r="O185" i="39"/>
  <c r="O184" i="39" s="1"/>
  <c r="L185" i="39"/>
  <c r="I185" i="39"/>
  <c r="F185" i="39"/>
  <c r="N184" i="39"/>
  <c r="M184" i="39"/>
  <c r="L184" i="39"/>
  <c r="K184" i="39"/>
  <c r="J184" i="39"/>
  <c r="H184" i="39"/>
  <c r="G184" i="39"/>
  <c r="F184" i="39"/>
  <c r="E184" i="39"/>
  <c r="D184" i="39"/>
  <c r="O183" i="39"/>
  <c r="L183" i="39"/>
  <c r="I183" i="39"/>
  <c r="F183" i="39"/>
  <c r="O182" i="39"/>
  <c r="L182" i="39"/>
  <c r="I182" i="39"/>
  <c r="F182" i="39"/>
  <c r="O181" i="39"/>
  <c r="L181" i="39"/>
  <c r="I181" i="39"/>
  <c r="F181" i="39"/>
  <c r="O180" i="39"/>
  <c r="L180" i="39"/>
  <c r="I180" i="39"/>
  <c r="I179" i="39" s="1"/>
  <c r="F180" i="39"/>
  <c r="O179" i="39"/>
  <c r="N179" i="39"/>
  <c r="M179" i="39"/>
  <c r="K179" i="39"/>
  <c r="J179" i="39"/>
  <c r="H179" i="39"/>
  <c r="G179" i="39"/>
  <c r="E179" i="39"/>
  <c r="D179" i="39"/>
  <c r="O178" i="39"/>
  <c r="L178" i="39"/>
  <c r="I178" i="39"/>
  <c r="F178" i="39"/>
  <c r="O177" i="39"/>
  <c r="L177" i="39"/>
  <c r="I177" i="39"/>
  <c r="F177" i="39"/>
  <c r="O176" i="39"/>
  <c r="L176" i="39"/>
  <c r="I176" i="39"/>
  <c r="I175" i="39" s="1"/>
  <c r="F176" i="39"/>
  <c r="O175" i="39"/>
  <c r="N175" i="39"/>
  <c r="M175" i="39"/>
  <c r="K175" i="39"/>
  <c r="K174" i="39" s="1"/>
  <c r="J175" i="39"/>
  <c r="H175" i="39"/>
  <c r="G175" i="39"/>
  <c r="E175" i="39"/>
  <c r="E174" i="39" s="1"/>
  <c r="E173" i="39" s="1"/>
  <c r="D175" i="39"/>
  <c r="M174" i="39"/>
  <c r="M173" i="39" s="1"/>
  <c r="O172" i="39"/>
  <c r="L172" i="39"/>
  <c r="I172" i="39"/>
  <c r="F172" i="39"/>
  <c r="O171" i="39"/>
  <c r="L171" i="39"/>
  <c r="I171" i="39"/>
  <c r="F171" i="39"/>
  <c r="O170" i="39"/>
  <c r="L170" i="39"/>
  <c r="I170" i="39"/>
  <c r="F170" i="39"/>
  <c r="O169" i="39"/>
  <c r="L169" i="39"/>
  <c r="I169" i="39"/>
  <c r="F169" i="39"/>
  <c r="O168" i="39"/>
  <c r="L168" i="39"/>
  <c r="C168" i="39" s="1"/>
  <c r="I168" i="39"/>
  <c r="F168" i="39"/>
  <c r="O167" i="39"/>
  <c r="O166" i="39" s="1"/>
  <c r="L167" i="39"/>
  <c r="I167" i="39"/>
  <c r="F167" i="39"/>
  <c r="F166" i="39" s="1"/>
  <c r="N166" i="39"/>
  <c r="M166" i="39"/>
  <c r="K166" i="39"/>
  <c r="K165" i="39" s="1"/>
  <c r="J166" i="39"/>
  <c r="J165" i="39" s="1"/>
  <c r="H166" i="39"/>
  <c r="H165" i="39" s="1"/>
  <c r="G166" i="39"/>
  <c r="G165" i="39" s="1"/>
  <c r="E166" i="39"/>
  <c r="D166" i="39"/>
  <c r="D165" i="39" s="1"/>
  <c r="N165" i="39"/>
  <c r="M165" i="39"/>
  <c r="E165" i="39"/>
  <c r="O164" i="39"/>
  <c r="L164" i="39"/>
  <c r="I164" i="39"/>
  <c r="F164" i="39"/>
  <c r="O163" i="39"/>
  <c r="L163" i="39"/>
  <c r="I163" i="39"/>
  <c r="F163" i="39"/>
  <c r="O162" i="39"/>
  <c r="L162" i="39"/>
  <c r="I162" i="39"/>
  <c r="F162" i="39"/>
  <c r="O161" i="39"/>
  <c r="L161" i="39"/>
  <c r="L160" i="39" s="1"/>
  <c r="I161" i="39"/>
  <c r="I160" i="39" s="1"/>
  <c r="F161" i="39"/>
  <c r="O160" i="39"/>
  <c r="N160" i="39"/>
  <c r="M160" i="39"/>
  <c r="K160" i="39"/>
  <c r="J160" i="39"/>
  <c r="H160" i="39"/>
  <c r="G160" i="39"/>
  <c r="F160" i="39"/>
  <c r="E160" i="39"/>
  <c r="D160" i="39"/>
  <c r="O159" i="39"/>
  <c r="L159" i="39"/>
  <c r="I159" i="39"/>
  <c r="F159" i="39"/>
  <c r="C159" i="39" s="1"/>
  <c r="O158" i="39"/>
  <c r="L158" i="39"/>
  <c r="I158" i="39"/>
  <c r="F158" i="39"/>
  <c r="O157" i="39"/>
  <c r="L157" i="39"/>
  <c r="I157" i="39"/>
  <c r="F157" i="39"/>
  <c r="O156" i="39"/>
  <c r="L156" i="39"/>
  <c r="I156" i="39"/>
  <c r="F156" i="39"/>
  <c r="O155" i="39"/>
  <c r="L155" i="39"/>
  <c r="I155" i="39"/>
  <c r="F155" i="39"/>
  <c r="O154" i="39"/>
  <c r="L154" i="39"/>
  <c r="I154" i="39"/>
  <c r="F154" i="39"/>
  <c r="O153" i="39"/>
  <c r="L153" i="39"/>
  <c r="I153" i="39"/>
  <c r="F153" i="39"/>
  <c r="O152" i="39"/>
  <c r="L152" i="39"/>
  <c r="I152" i="39"/>
  <c r="F152" i="39"/>
  <c r="O151" i="39"/>
  <c r="N151" i="39"/>
  <c r="M151" i="39"/>
  <c r="K151" i="39"/>
  <c r="J151" i="39"/>
  <c r="H151" i="39"/>
  <c r="G151" i="39"/>
  <c r="E151" i="39"/>
  <c r="D151" i="39"/>
  <c r="O150" i="39"/>
  <c r="L150" i="39"/>
  <c r="I150" i="39"/>
  <c r="F150" i="39"/>
  <c r="O149" i="39"/>
  <c r="L149" i="39"/>
  <c r="I149" i="39"/>
  <c r="F149" i="39"/>
  <c r="O148" i="39"/>
  <c r="L148" i="39"/>
  <c r="I148" i="39"/>
  <c r="F148" i="39"/>
  <c r="O147" i="39"/>
  <c r="L147" i="39"/>
  <c r="I147" i="39"/>
  <c r="F147" i="39"/>
  <c r="O146" i="39"/>
  <c r="L146" i="39"/>
  <c r="I146" i="39"/>
  <c r="F146" i="39"/>
  <c r="O145" i="39"/>
  <c r="L145" i="39"/>
  <c r="I145" i="39"/>
  <c r="F145" i="39"/>
  <c r="N144" i="39"/>
  <c r="M144" i="39"/>
  <c r="K144" i="39"/>
  <c r="J144" i="39"/>
  <c r="H144" i="39"/>
  <c r="G144" i="39"/>
  <c r="F144" i="39"/>
  <c r="E144" i="39"/>
  <c r="D144" i="39"/>
  <c r="O143" i="39"/>
  <c r="L143" i="39"/>
  <c r="I143" i="39"/>
  <c r="F143" i="39"/>
  <c r="O142" i="39"/>
  <c r="L142" i="39"/>
  <c r="L141" i="39" s="1"/>
  <c r="I142" i="39"/>
  <c r="I141" i="39" s="1"/>
  <c r="F142" i="39"/>
  <c r="N141" i="39"/>
  <c r="M141" i="39"/>
  <c r="K141" i="39"/>
  <c r="J141" i="39"/>
  <c r="H141" i="39"/>
  <c r="G141" i="39"/>
  <c r="E141" i="39"/>
  <c r="D141" i="39"/>
  <c r="O140" i="39"/>
  <c r="L140" i="39"/>
  <c r="I140" i="39"/>
  <c r="F140" i="39"/>
  <c r="O139" i="39"/>
  <c r="L139" i="39"/>
  <c r="I139" i="39"/>
  <c r="F139" i="39"/>
  <c r="O138" i="39"/>
  <c r="L138" i="39"/>
  <c r="I138" i="39"/>
  <c r="F138" i="39"/>
  <c r="O137" i="39"/>
  <c r="L137" i="39"/>
  <c r="L136" i="39" s="1"/>
  <c r="I137" i="39"/>
  <c r="F137" i="39"/>
  <c r="N136" i="39"/>
  <c r="M136" i="39"/>
  <c r="K136" i="39"/>
  <c r="J136" i="39"/>
  <c r="H136" i="39"/>
  <c r="G136" i="39"/>
  <c r="E136" i="39"/>
  <c r="D136" i="39"/>
  <c r="O135" i="39"/>
  <c r="L135" i="39"/>
  <c r="I135" i="39"/>
  <c r="C135" i="39" s="1"/>
  <c r="F135" i="39"/>
  <c r="O134" i="39"/>
  <c r="L134" i="39"/>
  <c r="I134" i="39"/>
  <c r="F134" i="39"/>
  <c r="O133" i="39"/>
  <c r="L133" i="39"/>
  <c r="I133" i="39"/>
  <c r="F133" i="39"/>
  <c r="O132" i="39"/>
  <c r="L132" i="39"/>
  <c r="I132" i="39"/>
  <c r="F132" i="39"/>
  <c r="N131" i="39"/>
  <c r="M131" i="39"/>
  <c r="K131" i="39"/>
  <c r="J131" i="39"/>
  <c r="H131" i="39"/>
  <c r="G131" i="39"/>
  <c r="E131" i="39"/>
  <c r="D131" i="39"/>
  <c r="D130" i="39" s="1"/>
  <c r="O129" i="39"/>
  <c r="L129" i="39"/>
  <c r="L128" i="39" s="1"/>
  <c r="I129" i="39"/>
  <c r="I128" i="39" s="1"/>
  <c r="F129" i="39"/>
  <c r="O128" i="39"/>
  <c r="N128" i="39"/>
  <c r="M128" i="39"/>
  <c r="K128" i="39"/>
  <c r="J128" i="39"/>
  <c r="H128" i="39"/>
  <c r="G128" i="39"/>
  <c r="F128" i="39"/>
  <c r="E128" i="39"/>
  <c r="D128" i="39"/>
  <c r="O127" i="39"/>
  <c r="L127" i="39"/>
  <c r="I127" i="39"/>
  <c r="F127" i="39"/>
  <c r="O126" i="39"/>
  <c r="L126" i="39"/>
  <c r="I126" i="39"/>
  <c r="F126" i="39"/>
  <c r="O125" i="39"/>
  <c r="L125" i="39"/>
  <c r="I125" i="39"/>
  <c r="F125" i="39"/>
  <c r="O124" i="39"/>
  <c r="L124" i="39"/>
  <c r="I124" i="39"/>
  <c r="F124" i="39"/>
  <c r="O123" i="39"/>
  <c r="L123" i="39"/>
  <c r="I123" i="39"/>
  <c r="F123" i="39"/>
  <c r="C123" i="39" s="1"/>
  <c r="N122" i="39"/>
  <c r="M122" i="39"/>
  <c r="K122" i="39"/>
  <c r="J122" i="39"/>
  <c r="H122" i="39"/>
  <c r="G122" i="39"/>
  <c r="E122" i="39"/>
  <c r="D122" i="39"/>
  <c r="O121" i="39"/>
  <c r="L121" i="39"/>
  <c r="I121" i="39"/>
  <c r="F121" i="39"/>
  <c r="O120" i="39"/>
  <c r="L120" i="39"/>
  <c r="I120" i="39"/>
  <c r="F120" i="39"/>
  <c r="O119" i="39"/>
  <c r="L119" i="39"/>
  <c r="I119" i="39"/>
  <c r="F119" i="39"/>
  <c r="O118" i="39"/>
  <c r="L118" i="39"/>
  <c r="I118" i="39"/>
  <c r="F118" i="39"/>
  <c r="O117" i="39"/>
  <c r="L117" i="39"/>
  <c r="I117" i="39"/>
  <c r="F117" i="39"/>
  <c r="N116" i="39"/>
  <c r="M116" i="39"/>
  <c r="K116" i="39"/>
  <c r="J116" i="39"/>
  <c r="H116" i="39"/>
  <c r="G116" i="39"/>
  <c r="E116" i="39"/>
  <c r="D116" i="39"/>
  <c r="O115" i="39"/>
  <c r="L115" i="39"/>
  <c r="I115" i="39"/>
  <c r="F115" i="39"/>
  <c r="O114" i="39"/>
  <c r="L114" i="39"/>
  <c r="I114" i="39"/>
  <c r="F114" i="39"/>
  <c r="O113" i="39"/>
  <c r="L113" i="39"/>
  <c r="I113" i="39"/>
  <c r="I112" i="39" s="1"/>
  <c r="F113" i="39"/>
  <c r="N112" i="39"/>
  <c r="M112" i="39"/>
  <c r="K112" i="39"/>
  <c r="J112" i="39"/>
  <c r="H112" i="39"/>
  <c r="G112" i="39"/>
  <c r="F112" i="39"/>
  <c r="E112" i="39"/>
  <c r="D112" i="39"/>
  <c r="O111" i="39"/>
  <c r="L111" i="39"/>
  <c r="I111" i="39"/>
  <c r="F111" i="39"/>
  <c r="O110" i="39"/>
  <c r="L110" i="39"/>
  <c r="I110" i="39"/>
  <c r="F110" i="39"/>
  <c r="O109" i="39"/>
  <c r="L109" i="39"/>
  <c r="I109" i="39"/>
  <c r="F109" i="39"/>
  <c r="O108" i="39"/>
  <c r="L108" i="39"/>
  <c r="I108" i="39"/>
  <c r="F108" i="39"/>
  <c r="O107" i="39"/>
  <c r="L107" i="39"/>
  <c r="I107" i="39"/>
  <c r="F107" i="39"/>
  <c r="O106" i="39"/>
  <c r="L106" i="39"/>
  <c r="I106" i="39"/>
  <c r="F106" i="39"/>
  <c r="O105" i="39"/>
  <c r="L105" i="39"/>
  <c r="I105" i="39"/>
  <c r="F105" i="39"/>
  <c r="O104" i="39"/>
  <c r="L104" i="39"/>
  <c r="I104" i="39"/>
  <c r="I103" i="39" s="1"/>
  <c r="F104" i="39"/>
  <c r="N103" i="39"/>
  <c r="M103" i="39"/>
  <c r="K103" i="39"/>
  <c r="J103" i="39"/>
  <c r="H103" i="39"/>
  <c r="G103" i="39"/>
  <c r="E103" i="39"/>
  <c r="D103" i="39"/>
  <c r="O102" i="39"/>
  <c r="L102" i="39"/>
  <c r="I102" i="39"/>
  <c r="F102" i="39"/>
  <c r="O101" i="39"/>
  <c r="L101" i="39"/>
  <c r="I101" i="39"/>
  <c r="F101" i="39"/>
  <c r="O100" i="39"/>
  <c r="L100" i="39"/>
  <c r="I100" i="39"/>
  <c r="F100" i="39"/>
  <c r="O99" i="39"/>
  <c r="L99" i="39"/>
  <c r="I99" i="39"/>
  <c r="F99" i="39"/>
  <c r="O98" i="39"/>
  <c r="L98" i="39"/>
  <c r="I98" i="39"/>
  <c r="F98" i="39"/>
  <c r="O97" i="39"/>
  <c r="L97" i="39"/>
  <c r="I97" i="39"/>
  <c r="F97" i="39"/>
  <c r="O96" i="39"/>
  <c r="L96" i="39"/>
  <c r="I96" i="39"/>
  <c r="F96" i="39"/>
  <c r="N95" i="39"/>
  <c r="M95" i="39"/>
  <c r="K95" i="39"/>
  <c r="J95" i="39"/>
  <c r="H95" i="39"/>
  <c r="G95" i="39"/>
  <c r="E95" i="39"/>
  <c r="D95" i="39"/>
  <c r="O94" i="39"/>
  <c r="L94" i="39"/>
  <c r="I94" i="39"/>
  <c r="F94" i="39"/>
  <c r="O93" i="39"/>
  <c r="L93" i="39"/>
  <c r="I93" i="39"/>
  <c r="F93" i="39"/>
  <c r="O92" i="39"/>
  <c r="L92" i="39"/>
  <c r="I92" i="39"/>
  <c r="F92" i="39"/>
  <c r="O91" i="39"/>
  <c r="L91" i="39"/>
  <c r="I91" i="39"/>
  <c r="F91" i="39"/>
  <c r="O90" i="39"/>
  <c r="O89" i="39" s="1"/>
  <c r="L90" i="39"/>
  <c r="I90" i="39"/>
  <c r="F90" i="39"/>
  <c r="N89" i="39"/>
  <c r="M89" i="39"/>
  <c r="K89" i="39"/>
  <c r="J89" i="39"/>
  <c r="H89" i="39"/>
  <c r="G89" i="39"/>
  <c r="E89" i="39"/>
  <c r="D89" i="39"/>
  <c r="O88" i="39"/>
  <c r="L88" i="39"/>
  <c r="I88" i="39"/>
  <c r="F88" i="39"/>
  <c r="O87" i="39"/>
  <c r="L87" i="39"/>
  <c r="C87" i="39" s="1"/>
  <c r="I87" i="39"/>
  <c r="F87" i="39"/>
  <c r="O86" i="39"/>
  <c r="L86" i="39"/>
  <c r="I86" i="39"/>
  <c r="F86" i="39"/>
  <c r="O85" i="39"/>
  <c r="L85" i="39"/>
  <c r="I85" i="39"/>
  <c r="I84" i="39" s="1"/>
  <c r="F85" i="39"/>
  <c r="F84" i="39" s="1"/>
  <c r="N84" i="39"/>
  <c r="M84" i="39"/>
  <c r="K84" i="39"/>
  <c r="J84" i="39"/>
  <c r="H84" i="39"/>
  <c r="G84" i="39"/>
  <c r="E84" i="39"/>
  <c r="D84" i="39"/>
  <c r="O82" i="39"/>
  <c r="L82" i="39"/>
  <c r="I82" i="39"/>
  <c r="F82" i="39"/>
  <c r="O81" i="39"/>
  <c r="L81" i="39"/>
  <c r="L80" i="39" s="1"/>
  <c r="I81" i="39"/>
  <c r="I80" i="39" s="1"/>
  <c r="F81" i="39"/>
  <c r="O80" i="39"/>
  <c r="N80" i="39"/>
  <c r="M80" i="39"/>
  <c r="K80" i="39"/>
  <c r="J80" i="39"/>
  <c r="H80" i="39"/>
  <c r="G80" i="39"/>
  <c r="F80" i="39"/>
  <c r="E80" i="39"/>
  <c r="D80" i="39"/>
  <c r="O79" i="39"/>
  <c r="L79" i="39"/>
  <c r="I79" i="39"/>
  <c r="F79" i="39"/>
  <c r="O78" i="39"/>
  <c r="L78" i="39"/>
  <c r="I78" i="39"/>
  <c r="I77" i="39" s="1"/>
  <c r="F78" i="39"/>
  <c r="N77" i="39"/>
  <c r="M77" i="39"/>
  <c r="M76" i="39" s="1"/>
  <c r="L77" i="39"/>
  <c r="K77" i="39"/>
  <c r="K76" i="39" s="1"/>
  <c r="J77" i="39"/>
  <c r="H77" i="39"/>
  <c r="G77" i="39"/>
  <c r="G76" i="39" s="1"/>
  <c r="E77" i="39"/>
  <c r="D77" i="39"/>
  <c r="J76" i="39"/>
  <c r="O74" i="39"/>
  <c r="L74" i="39"/>
  <c r="I74" i="39"/>
  <c r="F74" i="39"/>
  <c r="O73" i="39"/>
  <c r="L73" i="39"/>
  <c r="I73" i="39"/>
  <c r="F73" i="39"/>
  <c r="O72" i="39"/>
  <c r="L72" i="39"/>
  <c r="I72" i="39"/>
  <c r="F72" i="39"/>
  <c r="O71" i="39"/>
  <c r="L71" i="39"/>
  <c r="I71" i="39"/>
  <c r="F71" i="39"/>
  <c r="O70" i="39"/>
  <c r="L70" i="39"/>
  <c r="I70" i="39"/>
  <c r="I69" i="39" s="1"/>
  <c r="F70" i="39"/>
  <c r="O69" i="39"/>
  <c r="N69" i="39"/>
  <c r="N67" i="39" s="1"/>
  <c r="M69" i="39"/>
  <c r="M67" i="39" s="1"/>
  <c r="K69" i="39"/>
  <c r="K67" i="39" s="1"/>
  <c r="J69" i="39"/>
  <c r="J67" i="39" s="1"/>
  <c r="H69" i="39"/>
  <c r="G69" i="39"/>
  <c r="G67" i="39" s="1"/>
  <c r="E69" i="39"/>
  <c r="D69" i="39"/>
  <c r="O68" i="39"/>
  <c r="L68" i="39"/>
  <c r="I68" i="39"/>
  <c r="F68" i="39"/>
  <c r="H67" i="39"/>
  <c r="E67" i="39"/>
  <c r="D67" i="39"/>
  <c r="O66" i="39"/>
  <c r="L66" i="39"/>
  <c r="I66" i="39"/>
  <c r="F66" i="39"/>
  <c r="O65" i="39"/>
  <c r="L65" i="39"/>
  <c r="I65" i="39"/>
  <c r="F65" i="39"/>
  <c r="O64" i="39"/>
  <c r="L64" i="39"/>
  <c r="I64" i="39"/>
  <c r="F64" i="39"/>
  <c r="O63" i="39"/>
  <c r="L63" i="39"/>
  <c r="I63" i="39"/>
  <c r="F63" i="39"/>
  <c r="O62" i="39"/>
  <c r="L62" i="39"/>
  <c r="I62" i="39"/>
  <c r="F62" i="39"/>
  <c r="O61" i="39"/>
  <c r="L61" i="39"/>
  <c r="I61" i="39"/>
  <c r="F61" i="39"/>
  <c r="O60" i="39"/>
  <c r="L60" i="39"/>
  <c r="I60" i="39"/>
  <c r="F60" i="39"/>
  <c r="O59" i="39"/>
  <c r="L59" i="39"/>
  <c r="I59" i="39"/>
  <c r="F59" i="39"/>
  <c r="N58" i="39"/>
  <c r="M58" i="39"/>
  <c r="K58" i="39"/>
  <c r="J58" i="39"/>
  <c r="H58" i="39"/>
  <c r="G58" i="39"/>
  <c r="E58" i="39"/>
  <c r="D58" i="39"/>
  <c r="O57" i="39"/>
  <c r="L57" i="39"/>
  <c r="I57" i="39"/>
  <c r="F57" i="39"/>
  <c r="O56" i="39"/>
  <c r="O55" i="39" s="1"/>
  <c r="L56" i="39"/>
  <c r="I56" i="39"/>
  <c r="I55" i="39" s="1"/>
  <c r="F56" i="39"/>
  <c r="N55" i="39"/>
  <c r="M55" i="39"/>
  <c r="K55" i="39"/>
  <c r="K54" i="39" s="1"/>
  <c r="J55" i="39"/>
  <c r="H55" i="39"/>
  <c r="H54" i="39" s="1"/>
  <c r="H53" i="39" s="1"/>
  <c r="G55" i="39"/>
  <c r="E55" i="39"/>
  <c r="D55" i="39"/>
  <c r="D54" i="39" s="1"/>
  <c r="N54" i="39"/>
  <c r="N53" i="39" s="1"/>
  <c r="O47" i="39"/>
  <c r="C47" i="39" s="1"/>
  <c r="O46" i="39"/>
  <c r="C46" i="39"/>
  <c r="N45" i="39"/>
  <c r="M45" i="39"/>
  <c r="L44" i="39"/>
  <c r="L43" i="39" s="1"/>
  <c r="I44" i="39"/>
  <c r="F44" i="39"/>
  <c r="K43" i="39"/>
  <c r="J43" i="39"/>
  <c r="H43" i="39"/>
  <c r="G43" i="39"/>
  <c r="F43" i="39"/>
  <c r="E43" i="39"/>
  <c r="D43" i="39"/>
  <c r="F42" i="39"/>
  <c r="C42" i="39" s="1"/>
  <c r="F41" i="39"/>
  <c r="C41" i="39" s="1"/>
  <c r="E41" i="39"/>
  <c r="D41" i="39"/>
  <c r="L40" i="39"/>
  <c r="C40" i="39" s="1"/>
  <c r="L39" i="39"/>
  <c r="C39" i="39" s="1"/>
  <c r="L38" i="39"/>
  <c r="C38" i="39" s="1"/>
  <c r="L37" i="39"/>
  <c r="C37" i="39" s="1"/>
  <c r="K36" i="39"/>
  <c r="J36" i="39"/>
  <c r="L35" i="39"/>
  <c r="C35" i="39" s="1"/>
  <c r="L34" i="39"/>
  <c r="C34" i="39" s="1"/>
  <c r="K33" i="39"/>
  <c r="J33" i="39"/>
  <c r="L32" i="39"/>
  <c r="K31" i="39"/>
  <c r="J31" i="39"/>
  <c r="L30" i="39"/>
  <c r="C30" i="39" s="1"/>
  <c r="L29" i="39"/>
  <c r="C29" i="39" s="1"/>
  <c r="L28" i="39"/>
  <c r="C28" i="39" s="1"/>
  <c r="K27" i="39"/>
  <c r="J27" i="39"/>
  <c r="F25" i="39"/>
  <c r="C25" i="39" s="1"/>
  <c r="I24" i="39"/>
  <c r="C24" i="39" s="1"/>
  <c r="F24" i="39"/>
  <c r="O23" i="39"/>
  <c r="L23" i="39"/>
  <c r="I23" i="39"/>
  <c r="F23" i="39"/>
  <c r="O22" i="39"/>
  <c r="O21" i="39" s="1"/>
  <c r="O289" i="39" s="1"/>
  <c r="L22" i="39"/>
  <c r="L21" i="39" s="1"/>
  <c r="L289" i="39" s="1"/>
  <c r="I22" i="39"/>
  <c r="I21" i="39" s="1"/>
  <c r="F22" i="39"/>
  <c r="N21" i="39"/>
  <c r="M21" i="39"/>
  <c r="K21" i="39"/>
  <c r="J21" i="39"/>
  <c r="H21" i="39"/>
  <c r="H289" i="39" s="1"/>
  <c r="H288" i="39" s="1"/>
  <c r="G21" i="39"/>
  <c r="E21" i="39"/>
  <c r="E289" i="39" s="1"/>
  <c r="D21" i="39"/>
  <c r="D289" i="39" s="1"/>
  <c r="D288" i="39" s="1"/>
  <c r="G20" i="39"/>
  <c r="F21" i="39" l="1"/>
  <c r="M83" i="39"/>
  <c r="C119" i="39"/>
  <c r="O136" i="39"/>
  <c r="L187" i="39"/>
  <c r="O205" i="39"/>
  <c r="C267" i="39"/>
  <c r="C139" i="39"/>
  <c r="C148" i="39"/>
  <c r="K231" i="39"/>
  <c r="D270" i="39"/>
  <c r="D269" i="39" s="1"/>
  <c r="C61" i="39"/>
  <c r="I67" i="39"/>
  <c r="C127" i="39"/>
  <c r="K270" i="39"/>
  <c r="K269" i="39" s="1"/>
  <c r="G54" i="39"/>
  <c r="G53" i="39" s="1"/>
  <c r="L55" i="39"/>
  <c r="G289" i="39"/>
  <c r="G288" i="39" s="1"/>
  <c r="C86" i="39"/>
  <c r="O84" i="39"/>
  <c r="C143" i="39"/>
  <c r="K173" i="39"/>
  <c r="D174" i="39"/>
  <c r="D173" i="39" s="1"/>
  <c r="G187" i="39"/>
  <c r="M187" i="39"/>
  <c r="H187" i="39"/>
  <c r="C199" i="39"/>
  <c r="C211" i="39"/>
  <c r="C214" i="39"/>
  <c r="H204" i="39"/>
  <c r="N204" i="39"/>
  <c r="L238" i="39"/>
  <c r="L260" i="39"/>
  <c r="G259" i="39"/>
  <c r="M259" i="39"/>
  <c r="L270" i="39"/>
  <c r="L269" i="39" s="1"/>
  <c r="J54" i="39"/>
  <c r="J53" i="39" s="1"/>
  <c r="C60" i="39"/>
  <c r="C107" i="39"/>
  <c r="C109" i="39"/>
  <c r="C110" i="39"/>
  <c r="O116" i="39"/>
  <c r="L122" i="39"/>
  <c r="O131" i="39"/>
  <c r="C163" i="39"/>
  <c r="C183" i="39"/>
  <c r="C203" i="39"/>
  <c r="E195" i="39"/>
  <c r="D204" i="39"/>
  <c r="D195" i="39" s="1"/>
  <c r="D194" i="39" s="1"/>
  <c r="O264" i="39"/>
  <c r="C275" i="39"/>
  <c r="O276" i="39"/>
  <c r="E288" i="39"/>
  <c r="K26" i="39"/>
  <c r="J26" i="39"/>
  <c r="C73" i="39"/>
  <c r="C74" i="39"/>
  <c r="E76" i="39"/>
  <c r="C79" i="39"/>
  <c r="D76" i="39"/>
  <c r="N76" i="39"/>
  <c r="L84" i="39"/>
  <c r="C115" i="39"/>
  <c r="C138" i="39"/>
  <c r="H130" i="39"/>
  <c r="C155" i="39"/>
  <c r="C158" i="39"/>
  <c r="C171" i="39"/>
  <c r="H174" i="39"/>
  <c r="H173" i="39" s="1"/>
  <c r="N174" i="39"/>
  <c r="N173" i="39" s="1"/>
  <c r="K187" i="39"/>
  <c r="O187" i="39"/>
  <c r="C223" i="39"/>
  <c r="C232" i="39"/>
  <c r="C243" i="39"/>
  <c r="C244" i="39"/>
  <c r="C271" i="39"/>
  <c r="M269" i="39"/>
  <c r="C284" i="39"/>
  <c r="C65" i="39"/>
  <c r="H76" i="39"/>
  <c r="G130" i="39"/>
  <c r="L198" i="39"/>
  <c r="L196" i="39" s="1"/>
  <c r="I205" i="39"/>
  <c r="C207" i="39"/>
  <c r="C219" i="39"/>
  <c r="M231" i="39"/>
  <c r="M230" i="39" s="1"/>
  <c r="J231" i="39"/>
  <c r="C59" i="39"/>
  <c r="F58" i="39"/>
  <c r="C147" i="39"/>
  <c r="H195" i="39"/>
  <c r="M204" i="39"/>
  <c r="M195" i="39" s="1"/>
  <c r="C263" i="39"/>
  <c r="K289" i="39"/>
  <c r="K288" i="39" s="1"/>
  <c r="K20" i="39"/>
  <c r="M20" i="39"/>
  <c r="L76" i="39"/>
  <c r="I89" i="39"/>
  <c r="C91" i="39"/>
  <c r="K83" i="39"/>
  <c r="C137" i="39"/>
  <c r="F136" i="39"/>
  <c r="C227" i="39"/>
  <c r="H270" i="39"/>
  <c r="H269" i="39" s="1"/>
  <c r="C82" i="39"/>
  <c r="E83" i="39"/>
  <c r="O95" i="39"/>
  <c r="C108" i="39"/>
  <c r="C117" i="39"/>
  <c r="C118" i="39"/>
  <c r="H83" i="39"/>
  <c r="I122" i="39"/>
  <c r="E130" i="39"/>
  <c r="C150" i="39"/>
  <c r="C156" i="39"/>
  <c r="C164" i="39"/>
  <c r="C169" i="39"/>
  <c r="C170" i="39"/>
  <c r="C177" i="39"/>
  <c r="C189" i="39"/>
  <c r="C190" i="39"/>
  <c r="C202" i="39"/>
  <c r="C212" i="39"/>
  <c r="C222" i="39"/>
  <c r="I246" i="39"/>
  <c r="C265" i="39"/>
  <c r="C266" i="39"/>
  <c r="C277" i="39"/>
  <c r="C278" i="39"/>
  <c r="I290" i="39"/>
  <c r="C296" i="39"/>
  <c r="C297" i="39"/>
  <c r="C23" i="39"/>
  <c r="D20" i="39"/>
  <c r="H20" i="39"/>
  <c r="E54" i="39"/>
  <c r="E53" i="39" s="1"/>
  <c r="O54" i="39"/>
  <c r="C57" i="39"/>
  <c r="C62" i="39"/>
  <c r="C68" i="39"/>
  <c r="C56" i="39"/>
  <c r="O58" i="39"/>
  <c r="L58" i="39"/>
  <c r="L54" i="39" s="1"/>
  <c r="C66" i="39"/>
  <c r="K53" i="39"/>
  <c r="C70" i="39"/>
  <c r="C71" i="39"/>
  <c r="C72" i="39"/>
  <c r="O77" i="39"/>
  <c r="O76" i="39" s="1"/>
  <c r="C88" i="39"/>
  <c r="C94" i="39"/>
  <c r="C97" i="39"/>
  <c r="C102" i="39"/>
  <c r="O103" i="39"/>
  <c r="C111" i="39"/>
  <c r="L112" i="39"/>
  <c r="I116" i="39"/>
  <c r="D83" i="39"/>
  <c r="C124" i="39"/>
  <c r="K130" i="39"/>
  <c r="I131" i="39"/>
  <c r="C140" i="39"/>
  <c r="L144" i="39"/>
  <c r="C153" i="39"/>
  <c r="C161" i="39"/>
  <c r="C162" i="39"/>
  <c r="I166" i="39"/>
  <c r="I165" i="39" s="1"/>
  <c r="C186" i="39"/>
  <c r="I187" i="39"/>
  <c r="C201" i="39"/>
  <c r="C210" i="39"/>
  <c r="C224" i="39"/>
  <c r="C226" i="39"/>
  <c r="G204" i="39"/>
  <c r="G195" i="39" s="1"/>
  <c r="K204" i="39"/>
  <c r="K195" i="39" s="1"/>
  <c r="C240" i="39"/>
  <c r="L246" i="39"/>
  <c r="O252" i="39"/>
  <c r="O251" i="39" s="1"/>
  <c r="I264" i="39"/>
  <c r="I259" i="39" s="1"/>
  <c r="C273" i="39"/>
  <c r="C274" i="39"/>
  <c r="I276" i="39"/>
  <c r="I270" i="39" s="1"/>
  <c r="I269" i="39" s="1"/>
  <c r="L290" i="39"/>
  <c r="L288" i="39" s="1"/>
  <c r="O288" i="39"/>
  <c r="L36" i="39"/>
  <c r="C36" i="39" s="1"/>
  <c r="D53" i="39"/>
  <c r="M54" i="39"/>
  <c r="M53" i="39" s="1"/>
  <c r="I58" i="39"/>
  <c r="I54" i="39" s="1"/>
  <c r="I53" i="39" s="1"/>
  <c r="C63" i="39"/>
  <c r="C64" i="39"/>
  <c r="O67" i="39"/>
  <c r="L69" i="39"/>
  <c r="L67" i="39" s="1"/>
  <c r="C100" i="39"/>
  <c r="G83" i="39"/>
  <c r="C114" i="39"/>
  <c r="O112" i="39"/>
  <c r="C120" i="39"/>
  <c r="F122" i="39"/>
  <c r="C126" i="39"/>
  <c r="I136" i="39"/>
  <c r="M130" i="39"/>
  <c r="M75" i="39" s="1"/>
  <c r="C146" i="39"/>
  <c r="O144" i="39"/>
  <c r="C167" i="39"/>
  <c r="O165" i="39"/>
  <c r="C172" i="39"/>
  <c r="J174" i="39"/>
  <c r="J173" i="39" s="1"/>
  <c r="O174" i="39"/>
  <c r="O173" i="39" s="1"/>
  <c r="F188" i="39"/>
  <c r="C193" i="39"/>
  <c r="O196" i="39"/>
  <c r="C213" i="39"/>
  <c r="J204" i="39"/>
  <c r="C217" i="39"/>
  <c r="C218" i="39"/>
  <c r="O216" i="39"/>
  <c r="O204" i="39" s="1"/>
  <c r="E231" i="39"/>
  <c r="E230" i="39" s="1"/>
  <c r="D231" i="39"/>
  <c r="D230" i="39" s="1"/>
  <c r="C245" i="39"/>
  <c r="C257" i="39"/>
  <c r="F260" i="39"/>
  <c r="C262" i="39"/>
  <c r="O260" i="39"/>
  <c r="O259" i="39" s="1"/>
  <c r="L264" i="39"/>
  <c r="J269" i="39"/>
  <c r="N269" i="39"/>
  <c r="J289" i="39"/>
  <c r="J288" i="39" s="1"/>
  <c r="J20" i="39"/>
  <c r="F289" i="39"/>
  <c r="F20" i="39"/>
  <c r="C21" i="39"/>
  <c r="C22" i="39"/>
  <c r="L27" i="39"/>
  <c r="C44" i="39"/>
  <c r="O45" i="39"/>
  <c r="N289" i="39"/>
  <c r="N288" i="39" s="1"/>
  <c r="N20" i="39"/>
  <c r="L33" i="39"/>
  <c r="C33" i="39" s="1"/>
  <c r="C32" i="39"/>
  <c r="L31" i="39"/>
  <c r="C31" i="39" s="1"/>
  <c r="C84" i="39"/>
  <c r="L89" i="39"/>
  <c r="C92" i="39"/>
  <c r="C99" i="39"/>
  <c r="C178" i="39"/>
  <c r="F175" i="39"/>
  <c r="C180" i="39"/>
  <c r="L179" i="39"/>
  <c r="C298" i="39"/>
  <c r="I43" i="39"/>
  <c r="C43" i="39" s="1"/>
  <c r="F55" i="39"/>
  <c r="I76" i="39"/>
  <c r="C90" i="39"/>
  <c r="F89" i="39"/>
  <c r="I95" i="39"/>
  <c r="C101" i="39"/>
  <c r="C104" i="39"/>
  <c r="L103" i="39"/>
  <c r="F116" i="39"/>
  <c r="C121" i="39"/>
  <c r="N130" i="39"/>
  <c r="C132" i="39"/>
  <c r="L131" i="39"/>
  <c r="C154" i="39"/>
  <c r="F151" i="39"/>
  <c r="C160" i="39"/>
  <c r="L166" i="39"/>
  <c r="L165" i="39" s="1"/>
  <c r="F165" i="39"/>
  <c r="G174" i="39"/>
  <c r="G173" i="39" s="1"/>
  <c r="I174" i="39"/>
  <c r="I196" i="39"/>
  <c r="C197" i="39"/>
  <c r="L216" i="39"/>
  <c r="C220" i="39"/>
  <c r="C236" i="39"/>
  <c r="L235" i="39"/>
  <c r="L231" i="39" s="1"/>
  <c r="C242" i="39"/>
  <c r="F238" i="39"/>
  <c r="C254" i="39"/>
  <c r="F252" i="39"/>
  <c r="M289" i="39"/>
  <c r="M288" i="39" s="1"/>
  <c r="C142" i="39"/>
  <c r="F141" i="39"/>
  <c r="C188" i="39"/>
  <c r="E20" i="39"/>
  <c r="C80" i="39"/>
  <c r="C81" i="39"/>
  <c r="N83" i="39"/>
  <c r="N75" i="39" s="1"/>
  <c r="N52" i="39" s="1"/>
  <c r="C93" i="39"/>
  <c r="C96" i="39"/>
  <c r="L95" i="39"/>
  <c r="C113" i="39"/>
  <c r="L116" i="39"/>
  <c r="O122" i="39"/>
  <c r="C128" i="39"/>
  <c r="C129" i="39"/>
  <c r="J130" i="39"/>
  <c r="C145" i="39"/>
  <c r="I151" i="39"/>
  <c r="C157" i="39"/>
  <c r="C176" i="39"/>
  <c r="L175" i="39"/>
  <c r="C181" i="39"/>
  <c r="C182" i="39"/>
  <c r="F179" i="39"/>
  <c r="C179" i="39" s="1"/>
  <c r="L205" i="39"/>
  <c r="C208" i="39"/>
  <c r="C98" i="39"/>
  <c r="F95" i="39"/>
  <c r="F69" i="39"/>
  <c r="C78" i="39"/>
  <c r="F77" i="39"/>
  <c r="J83" i="39"/>
  <c r="J75" i="39" s="1"/>
  <c r="C85" i="39"/>
  <c r="C105" i="39"/>
  <c r="C106" i="39"/>
  <c r="F103" i="39"/>
  <c r="C125" i="39"/>
  <c r="C133" i="39"/>
  <c r="C134" i="39"/>
  <c r="F131" i="39"/>
  <c r="O141" i="39"/>
  <c r="O130" i="39" s="1"/>
  <c r="I144" i="39"/>
  <c r="C149" i="39"/>
  <c r="C152" i="39"/>
  <c r="L151" i="39"/>
  <c r="F191" i="39"/>
  <c r="C191" i="39" s="1"/>
  <c r="C192" i="39"/>
  <c r="C206" i="39"/>
  <c r="F205" i="39"/>
  <c r="K230" i="39"/>
  <c r="H231" i="39"/>
  <c r="H230" i="39" s="1"/>
  <c r="C241" i="39"/>
  <c r="I238" i="39"/>
  <c r="I252" i="39"/>
  <c r="I251" i="39" s="1"/>
  <c r="C253" i="39"/>
  <c r="F270" i="39"/>
  <c r="C272" i="39"/>
  <c r="C282" i="39"/>
  <c r="F281" i="39"/>
  <c r="C281" i="39" s="1"/>
  <c r="C285" i="39"/>
  <c r="I283" i="39"/>
  <c r="I184" i="39"/>
  <c r="C184" i="39" s="1"/>
  <c r="C185" i="39"/>
  <c r="N195" i="39"/>
  <c r="C200" i="39"/>
  <c r="C209" i="39"/>
  <c r="F216" i="39"/>
  <c r="I216" i="39"/>
  <c r="I204" i="39" s="1"/>
  <c r="C221" i="39"/>
  <c r="J259" i="39"/>
  <c r="J230" i="39" s="1"/>
  <c r="N259" i="39"/>
  <c r="N230" i="39" s="1"/>
  <c r="F264" i="39"/>
  <c r="C264" i="39" s="1"/>
  <c r="C268" i="39"/>
  <c r="O270" i="39"/>
  <c r="O269" i="39" s="1"/>
  <c r="C280" i="39"/>
  <c r="J195" i="39"/>
  <c r="M194" i="39"/>
  <c r="C225" i="39"/>
  <c r="C228" i="39"/>
  <c r="C229" i="39"/>
  <c r="G230" i="39"/>
  <c r="C234" i="39"/>
  <c r="F233" i="39"/>
  <c r="C237" i="39"/>
  <c r="I235" i="39"/>
  <c r="O238" i="39"/>
  <c r="O231" i="39" s="1"/>
  <c r="C248" i="39"/>
  <c r="C249" i="39"/>
  <c r="C250" i="39"/>
  <c r="F246" i="39"/>
  <c r="L252" i="39"/>
  <c r="L251" i="39" s="1"/>
  <c r="C256" i="39"/>
  <c r="C261" i="39"/>
  <c r="C292" i="39"/>
  <c r="C293" i="39"/>
  <c r="C294" i="39"/>
  <c r="F290" i="39"/>
  <c r="C112" i="39" l="1"/>
  <c r="K194" i="39"/>
  <c r="L53" i="39"/>
  <c r="G75" i="39"/>
  <c r="H194" i="39"/>
  <c r="C198" i="39"/>
  <c r="C69" i="39"/>
  <c r="L174" i="39"/>
  <c r="L173" i="39" s="1"/>
  <c r="F83" i="39"/>
  <c r="C276" i="39"/>
  <c r="D75" i="39"/>
  <c r="D52" i="39" s="1"/>
  <c r="D51" i="39" s="1"/>
  <c r="D287" i="39" s="1"/>
  <c r="H75" i="39"/>
  <c r="H52" i="39" s="1"/>
  <c r="H51" i="39" s="1"/>
  <c r="J286" i="39"/>
  <c r="J52" i="39"/>
  <c r="C95" i="39"/>
  <c r="F259" i="39"/>
  <c r="E194" i="39"/>
  <c r="M286" i="39"/>
  <c r="O53" i="39"/>
  <c r="E75" i="39"/>
  <c r="E286" i="39" s="1"/>
  <c r="C290" i="39"/>
  <c r="C144" i="39"/>
  <c r="L259" i="39"/>
  <c r="C136" i="39"/>
  <c r="I83" i="39"/>
  <c r="L204" i="39"/>
  <c r="L195" i="39" s="1"/>
  <c r="C260" i="39"/>
  <c r="C246" i="39"/>
  <c r="O230" i="39"/>
  <c r="O83" i="39"/>
  <c r="O75" i="39" s="1"/>
  <c r="C166" i="39"/>
  <c r="O195" i="39"/>
  <c r="M52" i="39"/>
  <c r="M51" i="39" s="1"/>
  <c r="K75" i="39"/>
  <c r="K52" i="39" s="1"/>
  <c r="K51" i="39" s="1"/>
  <c r="G52" i="39"/>
  <c r="L83" i="39"/>
  <c r="I20" i="39"/>
  <c r="N286" i="39"/>
  <c r="C103" i="39"/>
  <c r="C165" i="39"/>
  <c r="C151" i="39"/>
  <c r="C235" i="39"/>
  <c r="G286" i="39"/>
  <c r="C58" i="39"/>
  <c r="C270" i="39"/>
  <c r="F269" i="39"/>
  <c r="G194" i="39"/>
  <c r="I231" i="39"/>
  <c r="I230" i="39" s="1"/>
  <c r="I195" i="39"/>
  <c r="C45" i="39"/>
  <c r="J194" i="39"/>
  <c r="C216" i="39"/>
  <c r="C283" i="39"/>
  <c r="F130" i="39"/>
  <c r="C131" i="39"/>
  <c r="C122" i="39"/>
  <c r="I130" i="39"/>
  <c r="F187" i="39"/>
  <c r="C187" i="39" s="1"/>
  <c r="C238" i="39"/>
  <c r="I289" i="39"/>
  <c r="I288" i="39" s="1"/>
  <c r="C77" i="39"/>
  <c r="F76" i="39"/>
  <c r="F174" i="39"/>
  <c r="C175" i="39"/>
  <c r="F231" i="39"/>
  <c r="C233" i="39"/>
  <c r="L230" i="39"/>
  <c r="L194" i="39" s="1"/>
  <c r="C196" i="39"/>
  <c r="C141" i="39"/>
  <c r="F251" i="39"/>
  <c r="C251" i="39" s="1"/>
  <c r="C252" i="39"/>
  <c r="I173" i="39"/>
  <c r="L130" i="39"/>
  <c r="L75" i="39" s="1"/>
  <c r="L52" i="39" s="1"/>
  <c r="C116" i="39"/>
  <c r="F288" i="39"/>
  <c r="O20" i="39"/>
  <c r="N194" i="39"/>
  <c r="N51" i="39" s="1"/>
  <c r="F54" i="39"/>
  <c r="C55" i="39"/>
  <c r="C205" i="39"/>
  <c r="F204" i="39"/>
  <c r="C89" i="39"/>
  <c r="F67" i="39"/>
  <c r="C67" i="39" s="1"/>
  <c r="C27" i="39"/>
  <c r="L26" i="39"/>
  <c r="C289" i="39"/>
  <c r="D286" i="39" l="1"/>
  <c r="C288" i="39"/>
  <c r="O52" i="39"/>
  <c r="H286" i="39"/>
  <c r="J51" i="39"/>
  <c r="J50" i="39" s="1"/>
  <c r="G51" i="39"/>
  <c r="G287" i="39" s="1"/>
  <c r="C83" i="39"/>
  <c r="E52" i="39"/>
  <c r="E51" i="39" s="1"/>
  <c r="D50" i="39"/>
  <c r="H50" i="39"/>
  <c r="H287" i="39"/>
  <c r="M50" i="39"/>
  <c r="M287" i="39"/>
  <c r="I75" i="39"/>
  <c r="K286" i="39"/>
  <c r="O194" i="39"/>
  <c r="O51" i="39" s="1"/>
  <c r="O50" i="39" s="1"/>
  <c r="C259" i="39"/>
  <c r="I52" i="39"/>
  <c r="I286" i="39"/>
  <c r="N50" i="39"/>
  <c r="N287" i="39"/>
  <c r="L51" i="39"/>
  <c r="L50" i="39" s="1"/>
  <c r="K50" i="39"/>
  <c r="K287" i="39"/>
  <c r="F53" i="39"/>
  <c r="C54" i="39"/>
  <c r="O286" i="39"/>
  <c r="C130" i="39"/>
  <c r="C204" i="39"/>
  <c r="F195" i="39"/>
  <c r="L286" i="39"/>
  <c r="C174" i="39"/>
  <c r="F173" i="39"/>
  <c r="C173" i="39" s="1"/>
  <c r="C269" i="39"/>
  <c r="F230" i="39"/>
  <c r="C230" i="39" s="1"/>
  <c r="C231" i="39"/>
  <c r="G50" i="39"/>
  <c r="C26" i="39"/>
  <c r="L20" i="39"/>
  <c r="C20" i="39" s="1"/>
  <c r="C76" i="39"/>
  <c r="F75" i="39"/>
  <c r="I194" i="39"/>
  <c r="C75" i="39" l="1"/>
  <c r="L287" i="39"/>
  <c r="J287" i="39"/>
  <c r="E50" i="39"/>
  <c r="E287" i="39"/>
  <c r="O287" i="39"/>
  <c r="I51" i="39"/>
  <c r="I287" i="39" s="1"/>
  <c r="F286" i="39"/>
  <c r="C286" i="39" s="1"/>
  <c r="F194" i="39"/>
  <c r="C194" i="39" s="1"/>
  <c r="C195" i="39"/>
  <c r="F52" i="39"/>
  <c r="C53" i="39"/>
  <c r="I50" i="39" l="1"/>
  <c r="C52" i="39"/>
  <c r="F51" i="39"/>
  <c r="F287" i="39" l="1"/>
  <c r="C287" i="39" s="1"/>
  <c r="C51" i="39"/>
  <c r="F50" i="39"/>
  <c r="C50" i="39" s="1"/>
  <c r="O298" i="38" l="1"/>
  <c r="L298" i="38"/>
  <c r="I298" i="38"/>
  <c r="F298" i="38"/>
  <c r="O297" i="38"/>
  <c r="L297" i="38"/>
  <c r="I297" i="38"/>
  <c r="F297" i="38"/>
  <c r="O296" i="38"/>
  <c r="L296" i="38"/>
  <c r="I296" i="38"/>
  <c r="F296" i="38"/>
  <c r="O295" i="38"/>
  <c r="L295" i="38"/>
  <c r="I295" i="38"/>
  <c r="F295" i="38"/>
  <c r="C295" i="38" s="1"/>
  <c r="O294" i="38"/>
  <c r="L294" i="38"/>
  <c r="I294" i="38"/>
  <c r="F294" i="38"/>
  <c r="O293" i="38"/>
  <c r="L293" i="38"/>
  <c r="I293" i="38"/>
  <c r="F293" i="38"/>
  <c r="O292" i="38"/>
  <c r="L292" i="38"/>
  <c r="I292" i="38"/>
  <c r="F292" i="38"/>
  <c r="O291" i="38"/>
  <c r="O290" i="38" s="1"/>
  <c r="L291" i="38"/>
  <c r="I291" i="38"/>
  <c r="F291" i="38"/>
  <c r="N290" i="38"/>
  <c r="M290" i="38"/>
  <c r="K290" i="38"/>
  <c r="J290" i="38"/>
  <c r="H290" i="38"/>
  <c r="G290" i="38"/>
  <c r="E290" i="38"/>
  <c r="D290" i="38"/>
  <c r="O285" i="38"/>
  <c r="L285" i="38"/>
  <c r="I285" i="38"/>
  <c r="F285" i="38"/>
  <c r="O284" i="38"/>
  <c r="L284" i="38"/>
  <c r="I284" i="38"/>
  <c r="F284" i="38"/>
  <c r="F283" i="38" s="1"/>
  <c r="O283" i="38"/>
  <c r="N283" i="38"/>
  <c r="M283" i="38"/>
  <c r="K283" i="38"/>
  <c r="J283" i="38"/>
  <c r="H283" i="38"/>
  <c r="G283" i="38"/>
  <c r="E283" i="38"/>
  <c r="D283" i="38"/>
  <c r="O282" i="38"/>
  <c r="L282" i="38"/>
  <c r="L281" i="38" s="1"/>
  <c r="I282" i="38"/>
  <c r="I281" i="38" s="1"/>
  <c r="F282" i="38"/>
  <c r="O281" i="38"/>
  <c r="N281" i="38"/>
  <c r="M281" i="38"/>
  <c r="K281" i="38"/>
  <c r="J281" i="38"/>
  <c r="H281" i="38"/>
  <c r="G281" i="38"/>
  <c r="E281" i="38"/>
  <c r="D281" i="38"/>
  <c r="O280" i="38"/>
  <c r="L280" i="38"/>
  <c r="C280" i="38" s="1"/>
  <c r="I280" i="38"/>
  <c r="F280" i="38"/>
  <c r="O279" i="38"/>
  <c r="L279" i="38"/>
  <c r="I279" i="38"/>
  <c r="F279" i="38"/>
  <c r="O278" i="38"/>
  <c r="L278" i="38"/>
  <c r="I278" i="38"/>
  <c r="F278" i="38"/>
  <c r="O277" i="38"/>
  <c r="L277" i="38"/>
  <c r="L276" i="38" s="1"/>
  <c r="I277" i="38"/>
  <c r="F277" i="38"/>
  <c r="O276" i="38"/>
  <c r="N276" i="38"/>
  <c r="M276" i="38"/>
  <c r="K276" i="38"/>
  <c r="J276" i="38"/>
  <c r="H276" i="38"/>
  <c r="G276" i="38"/>
  <c r="E276" i="38"/>
  <c r="D276" i="38"/>
  <c r="O275" i="38"/>
  <c r="L275" i="38"/>
  <c r="I275" i="38"/>
  <c r="F275" i="38"/>
  <c r="O274" i="38"/>
  <c r="L274" i="38"/>
  <c r="I274" i="38"/>
  <c r="F274" i="38"/>
  <c r="O273" i="38"/>
  <c r="L273" i="38"/>
  <c r="L272" i="38" s="1"/>
  <c r="I273" i="38"/>
  <c r="F273" i="38"/>
  <c r="O272" i="38"/>
  <c r="N272" i="38"/>
  <c r="M272" i="38"/>
  <c r="K272" i="38"/>
  <c r="J272" i="38"/>
  <c r="H272" i="38"/>
  <c r="G272" i="38"/>
  <c r="G270" i="38" s="1"/>
  <c r="F272" i="38"/>
  <c r="E272" i="38"/>
  <c r="D272" i="38"/>
  <c r="O271" i="38"/>
  <c r="L271" i="38"/>
  <c r="I271" i="38"/>
  <c r="F271" i="38"/>
  <c r="M270" i="38"/>
  <c r="D270" i="38"/>
  <c r="D269" i="38" s="1"/>
  <c r="O268" i="38"/>
  <c r="L268" i="38"/>
  <c r="I268" i="38"/>
  <c r="F268" i="38"/>
  <c r="O267" i="38"/>
  <c r="L267" i="38"/>
  <c r="I267" i="38"/>
  <c r="F267" i="38"/>
  <c r="O266" i="38"/>
  <c r="L266" i="38"/>
  <c r="I266" i="38"/>
  <c r="F266" i="38"/>
  <c r="O265" i="38"/>
  <c r="L265" i="38"/>
  <c r="L264" i="38" s="1"/>
  <c r="I265" i="38"/>
  <c r="F265" i="38"/>
  <c r="N264" i="38"/>
  <c r="M264" i="38"/>
  <c r="K264" i="38"/>
  <c r="J264" i="38"/>
  <c r="H264" i="38"/>
  <c r="G264" i="38"/>
  <c r="E264" i="38"/>
  <c r="D264" i="38"/>
  <c r="O263" i="38"/>
  <c r="L263" i="38"/>
  <c r="I263" i="38"/>
  <c r="F263" i="38"/>
  <c r="O262" i="38"/>
  <c r="L262" i="38"/>
  <c r="I262" i="38"/>
  <c r="F262" i="38"/>
  <c r="O261" i="38"/>
  <c r="L261" i="38"/>
  <c r="L260" i="38" s="1"/>
  <c r="I261" i="38"/>
  <c r="F261" i="38"/>
  <c r="O260" i="38"/>
  <c r="N260" i="38"/>
  <c r="M260" i="38"/>
  <c r="M259" i="38" s="1"/>
  <c r="K260" i="38"/>
  <c r="J260" i="38"/>
  <c r="H260" i="38"/>
  <c r="G260" i="38"/>
  <c r="G259" i="38" s="1"/>
  <c r="E260" i="38"/>
  <c r="E259" i="38" s="1"/>
  <c r="D260" i="38"/>
  <c r="H259" i="38"/>
  <c r="O258" i="38"/>
  <c r="L258" i="38"/>
  <c r="I258" i="38"/>
  <c r="F258" i="38"/>
  <c r="O257" i="38"/>
  <c r="L257" i="38"/>
  <c r="I257" i="38"/>
  <c r="F257" i="38"/>
  <c r="O256" i="38"/>
  <c r="L256" i="38"/>
  <c r="I256" i="38"/>
  <c r="F256" i="38"/>
  <c r="C256" i="38"/>
  <c r="O255" i="38"/>
  <c r="L255" i="38"/>
  <c r="I255" i="38"/>
  <c r="F255" i="38"/>
  <c r="O254" i="38"/>
  <c r="L254" i="38"/>
  <c r="I254" i="38"/>
  <c r="F254" i="38"/>
  <c r="O253" i="38"/>
  <c r="L253" i="38"/>
  <c r="I253" i="38"/>
  <c r="F253" i="38"/>
  <c r="N252" i="38"/>
  <c r="N251" i="38" s="1"/>
  <c r="M252" i="38"/>
  <c r="M251" i="38" s="1"/>
  <c r="K252" i="38"/>
  <c r="K251" i="38" s="1"/>
  <c r="J252" i="38"/>
  <c r="J251" i="38" s="1"/>
  <c r="H252" i="38"/>
  <c r="H251" i="38" s="1"/>
  <c r="G252" i="38"/>
  <c r="G251" i="38" s="1"/>
  <c r="E252" i="38"/>
  <c r="E251" i="38" s="1"/>
  <c r="D252" i="38"/>
  <c r="D251" i="38" s="1"/>
  <c r="O250" i="38"/>
  <c r="L250" i="38"/>
  <c r="I250" i="38"/>
  <c r="F250" i="38"/>
  <c r="O249" i="38"/>
  <c r="L249" i="38"/>
  <c r="I249" i="38"/>
  <c r="F249" i="38"/>
  <c r="O248" i="38"/>
  <c r="L248" i="38"/>
  <c r="I248" i="38"/>
  <c r="F248" i="38"/>
  <c r="O247" i="38"/>
  <c r="L247" i="38"/>
  <c r="L246" i="38" s="1"/>
  <c r="I247" i="38"/>
  <c r="F247" i="38"/>
  <c r="F246" i="38" s="1"/>
  <c r="N246" i="38"/>
  <c r="M246" i="38"/>
  <c r="K246" i="38"/>
  <c r="J246" i="38"/>
  <c r="H246" i="38"/>
  <c r="G246" i="38"/>
  <c r="E246" i="38"/>
  <c r="D246" i="38"/>
  <c r="O245" i="38"/>
  <c r="L245" i="38"/>
  <c r="I245" i="38"/>
  <c r="F245" i="38"/>
  <c r="O244" i="38"/>
  <c r="L244" i="38"/>
  <c r="I244" i="38"/>
  <c r="F244" i="38"/>
  <c r="O243" i="38"/>
  <c r="L243" i="38"/>
  <c r="I243" i="38"/>
  <c r="F243" i="38"/>
  <c r="O242" i="38"/>
  <c r="L242" i="38"/>
  <c r="I242" i="38"/>
  <c r="F242" i="38"/>
  <c r="O241" i="38"/>
  <c r="L241" i="38"/>
  <c r="I241" i="38"/>
  <c r="F241" i="38"/>
  <c r="O240" i="38"/>
  <c r="L240" i="38"/>
  <c r="I240" i="38"/>
  <c r="F240" i="38"/>
  <c r="O239" i="38"/>
  <c r="L239" i="38"/>
  <c r="L238" i="38" s="1"/>
  <c r="I239" i="38"/>
  <c r="F239" i="38"/>
  <c r="N238" i="38"/>
  <c r="M238" i="38"/>
  <c r="K238" i="38"/>
  <c r="J238" i="38"/>
  <c r="H238" i="38"/>
  <c r="G238" i="38"/>
  <c r="E238" i="38"/>
  <c r="D238" i="38"/>
  <c r="O237" i="38"/>
  <c r="L237" i="38"/>
  <c r="I237" i="38"/>
  <c r="F237" i="38"/>
  <c r="O236" i="38"/>
  <c r="O235" i="38" s="1"/>
  <c r="L236" i="38"/>
  <c r="L235" i="38" s="1"/>
  <c r="I236" i="38"/>
  <c r="F236" i="38"/>
  <c r="F235" i="38" s="1"/>
  <c r="N235" i="38"/>
  <c r="M235" i="38"/>
  <c r="K235" i="38"/>
  <c r="J235" i="38"/>
  <c r="H235" i="38"/>
  <c r="G235" i="38"/>
  <c r="E235" i="38"/>
  <c r="D235" i="38"/>
  <c r="D231" i="38" s="1"/>
  <c r="O234" i="38"/>
  <c r="L234" i="38"/>
  <c r="L233" i="38" s="1"/>
  <c r="I234" i="38"/>
  <c r="I233" i="38" s="1"/>
  <c r="F234" i="38"/>
  <c r="O233" i="38"/>
  <c r="N233" i="38"/>
  <c r="M233" i="38"/>
  <c r="K233" i="38"/>
  <c r="K231" i="38" s="1"/>
  <c r="J233" i="38"/>
  <c r="H233" i="38"/>
  <c r="G233" i="38"/>
  <c r="F233" i="38"/>
  <c r="C233" i="38" s="1"/>
  <c r="E233" i="38"/>
  <c r="D233" i="38"/>
  <c r="O232" i="38"/>
  <c r="L232" i="38"/>
  <c r="I232" i="38"/>
  <c r="F232" i="38"/>
  <c r="O229" i="38"/>
  <c r="L229" i="38"/>
  <c r="I229" i="38"/>
  <c r="F229" i="38"/>
  <c r="O228" i="38"/>
  <c r="L228" i="38"/>
  <c r="I228" i="38"/>
  <c r="I227" i="38" s="1"/>
  <c r="F228" i="38"/>
  <c r="F227" i="38" s="1"/>
  <c r="O227" i="38"/>
  <c r="N227" i="38"/>
  <c r="M227" i="38"/>
  <c r="K227" i="38"/>
  <c r="J227" i="38"/>
  <c r="H227" i="38"/>
  <c r="G227" i="38"/>
  <c r="E227" i="38"/>
  <c r="D227" i="38"/>
  <c r="O226" i="38"/>
  <c r="L226" i="38"/>
  <c r="I226" i="38"/>
  <c r="F226" i="38"/>
  <c r="O225" i="38"/>
  <c r="L225" i="38"/>
  <c r="I225" i="38"/>
  <c r="F225" i="38"/>
  <c r="O224" i="38"/>
  <c r="L224" i="38"/>
  <c r="I224" i="38"/>
  <c r="F224" i="38"/>
  <c r="O223" i="38"/>
  <c r="L223" i="38"/>
  <c r="I223" i="38"/>
  <c r="F223" i="38"/>
  <c r="O222" i="38"/>
  <c r="L222" i="38"/>
  <c r="I222" i="38"/>
  <c r="F222" i="38"/>
  <c r="O221" i="38"/>
  <c r="L221" i="38"/>
  <c r="I221" i="38"/>
  <c r="F221" i="38"/>
  <c r="O220" i="38"/>
  <c r="L220" i="38"/>
  <c r="I220" i="38"/>
  <c r="F220" i="38"/>
  <c r="O219" i="38"/>
  <c r="L219" i="38"/>
  <c r="I219" i="38"/>
  <c r="F219" i="38"/>
  <c r="O218" i="38"/>
  <c r="L218" i="38"/>
  <c r="I218" i="38"/>
  <c r="F218" i="38"/>
  <c r="O217" i="38"/>
  <c r="L217" i="38"/>
  <c r="I217" i="38"/>
  <c r="F217" i="38"/>
  <c r="N216" i="38"/>
  <c r="M216" i="38"/>
  <c r="K216" i="38"/>
  <c r="J216" i="38"/>
  <c r="H216" i="38"/>
  <c r="G216" i="38"/>
  <c r="E216" i="38"/>
  <c r="D216" i="38"/>
  <c r="O215" i="38"/>
  <c r="L215" i="38"/>
  <c r="I215" i="38"/>
  <c r="F215" i="38"/>
  <c r="O214" i="38"/>
  <c r="L214" i="38"/>
  <c r="I214" i="38"/>
  <c r="F214" i="38"/>
  <c r="O213" i="38"/>
  <c r="L213" i="38"/>
  <c r="I213" i="38"/>
  <c r="F213" i="38"/>
  <c r="O212" i="38"/>
  <c r="L212" i="38"/>
  <c r="I212" i="38"/>
  <c r="F212" i="38"/>
  <c r="C212" i="38"/>
  <c r="O211" i="38"/>
  <c r="L211" i="38"/>
  <c r="I211" i="38"/>
  <c r="F211" i="38"/>
  <c r="C211" i="38" s="1"/>
  <c r="O210" i="38"/>
  <c r="L210" i="38"/>
  <c r="I210" i="38"/>
  <c r="F210" i="38"/>
  <c r="O209" i="38"/>
  <c r="L209" i="38"/>
  <c r="I209" i="38"/>
  <c r="F209" i="38"/>
  <c r="O208" i="38"/>
  <c r="L208" i="38"/>
  <c r="I208" i="38"/>
  <c r="F208" i="38"/>
  <c r="O207" i="38"/>
  <c r="L207" i="38"/>
  <c r="I207" i="38"/>
  <c r="F207" i="38"/>
  <c r="O206" i="38"/>
  <c r="L206" i="38"/>
  <c r="I206" i="38"/>
  <c r="I205" i="38" s="1"/>
  <c r="F206" i="38"/>
  <c r="N205" i="38"/>
  <c r="M205" i="38"/>
  <c r="M204" i="38" s="1"/>
  <c r="K205" i="38"/>
  <c r="K204" i="38" s="1"/>
  <c r="J205" i="38"/>
  <c r="H205" i="38"/>
  <c r="G205" i="38"/>
  <c r="G204" i="38" s="1"/>
  <c r="E205" i="38"/>
  <c r="E204" i="38" s="1"/>
  <c r="D205" i="38"/>
  <c r="O203" i="38"/>
  <c r="L203" i="38"/>
  <c r="I203" i="38"/>
  <c r="F203" i="38"/>
  <c r="O202" i="38"/>
  <c r="L202" i="38"/>
  <c r="I202" i="38"/>
  <c r="F202" i="38"/>
  <c r="O201" i="38"/>
  <c r="L201" i="38"/>
  <c r="I201" i="38"/>
  <c r="F201" i="38"/>
  <c r="O200" i="38"/>
  <c r="L200" i="38"/>
  <c r="I200" i="38"/>
  <c r="F200" i="38"/>
  <c r="O199" i="38"/>
  <c r="O198" i="38" s="1"/>
  <c r="L199" i="38"/>
  <c r="I199" i="38"/>
  <c r="I198" i="38" s="1"/>
  <c r="F199" i="38"/>
  <c r="N198" i="38"/>
  <c r="M198" i="38"/>
  <c r="M196" i="38" s="1"/>
  <c r="M195" i="38" s="1"/>
  <c r="K198" i="38"/>
  <c r="K196" i="38" s="1"/>
  <c r="J198" i="38"/>
  <c r="J196" i="38" s="1"/>
  <c r="H198" i="38"/>
  <c r="H196" i="38" s="1"/>
  <c r="G198" i="38"/>
  <c r="E198" i="38"/>
  <c r="E196" i="38" s="1"/>
  <c r="D198" i="38"/>
  <c r="D196" i="38" s="1"/>
  <c r="O197" i="38"/>
  <c r="L197" i="38"/>
  <c r="I197" i="38"/>
  <c r="F197" i="38"/>
  <c r="N196" i="38"/>
  <c r="G196" i="38"/>
  <c r="O193" i="38"/>
  <c r="O192" i="38" s="1"/>
  <c r="O191" i="38" s="1"/>
  <c r="L193" i="38"/>
  <c r="L192" i="38" s="1"/>
  <c r="L191" i="38" s="1"/>
  <c r="I193" i="38"/>
  <c r="I192" i="38" s="1"/>
  <c r="I191" i="38" s="1"/>
  <c r="F193" i="38"/>
  <c r="N192" i="38"/>
  <c r="N191" i="38" s="1"/>
  <c r="M192" i="38"/>
  <c r="M191" i="38" s="1"/>
  <c r="K192" i="38"/>
  <c r="J192" i="38"/>
  <c r="J191" i="38" s="1"/>
  <c r="H192" i="38"/>
  <c r="H191" i="38" s="1"/>
  <c r="G192" i="38"/>
  <c r="G191" i="38" s="1"/>
  <c r="F192" i="38"/>
  <c r="E192" i="38"/>
  <c r="E191" i="38" s="1"/>
  <c r="D192" i="38"/>
  <c r="D191" i="38" s="1"/>
  <c r="K191" i="38"/>
  <c r="O190" i="38"/>
  <c r="L190" i="38"/>
  <c r="I190" i="38"/>
  <c r="F190" i="38"/>
  <c r="O189" i="38"/>
  <c r="O188" i="38" s="1"/>
  <c r="O187" i="38" s="1"/>
  <c r="L189" i="38"/>
  <c r="I189" i="38"/>
  <c r="I188" i="38" s="1"/>
  <c r="F189" i="38"/>
  <c r="N188" i="38"/>
  <c r="M188" i="38"/>
  <c r="L188" i="38"/>
  <c r="K188" i="38"/>
  <c r="J188" i="38"/>
  <c r="H188" i="38"/>
  <c r="G188" i="38"/>
  <c r="F188" i="38"/>
  <c r="E188" i="38"/>
  <c r="D188" i="38"/>
  <c r="J187" i="38"/>
  <c r="O186" i="38"/>
  <c r="L186" i="38"/>
  <c r="I186" i="38"/>
  <c r="F186" i="38"/>
  <c r="C186" i="38" s="1"/>
  <c r="O185" i="38"/>
  <c r="L185" i="38"/>
  <c r="I185" i="38"/>
  <c r="I184" i="38" s="1"/>
  <c r="F185" i="38"/>
  <c r="F184" i="38" s="1"/>
  <c r="N184" i="38"/>
  <c r="M184" i="38"/>
  <c r="K184" i="38"/>
  <c r="J184" i="38"/>
  <c r="H184" i="38"/>
  <c r="G184" i="38"/>
  <c r="E184" i="38"/>
  <c r="D184" i="38"/>
  <c r="O183" i="38"/>
  <c r="L183" i="38"/>
  <c r="I183" i="38"/>
  <c r="F183" i="38"/>
  <c r="O182" i="38"/>
  <c r="L182" i="38"/>
  <c r="I182" i="38"/>
  <c r="F182" i="38"/>
  <c r="O181" i="38"/>
  <c r="L181" i="38"/>
  <c r="I181" i="38"/>
  <c r="F181" i="38"/>
  <c r="O180" i="38"/>
  <c r="L180" i="38"/>
  <c r="I180" i="38"/>
  <c r="I179" i="38" s="1"/>
  <c r="F180" i="38"/>
  <c r="N179" i="38"/>
  <c r="M179" i="38"/>
  <c r="K179" i="38"/>
  <c r="J179" i="38"/>
  <c r="H179" i="38"/>
  <c r="G179" i="38"/>
  <c r="E179" i="38"/>
  <c r="D179" i="38"/>
  <c r="O178" i="38"/>
  <c r="L178" i="38"/>
  <c r="I178" i="38"/>
  <c r="F178" i="38"/>
  <c r="O177" i="38"/>
  <c r="L177" i="38"/>
  <c r="I177" i="38"/>
  <c r="F177" i="38"/>
  <c r="O176" i="38"/>
  <c r="L176" i="38"/>
  <c r="L175" i="38" s="1"/>
  <c r="I176" i="38"/>
  <c r="I175" i="38" s="1"/>
  <c r="I174" i="38" s="1"/>
  <c r="F176" i="38"/>
  <c r="N175" i="38"/>
  <c r="M175" i="38"/>
  <c r="K175" i="38"/>
  <c r="J175" i="38"/>
  <c r="J174" i="38" s="1"/>
  <c r="H175" i="38"/>
  <c r="G175" i="38"/>
  <c r="G174" i="38" s="1"/>
  <c r="G173" i="38" s="1"/>
  <c r="F175" i="38"/>
  <c r="E175" i="38"/>
  <c r="D175" i="38"/>
  <c r="D174" i="38"/>
  <c r="D173" i="38" s="1"/>
  <c r="O172" i="38"/>
  <c r="L172" i="38"/>
  <c r="I172" i="38"/>
  <c r="F172" i="38"/>
  <c r="O171" i="38"/>
  <c r="L171" i="38"/>
  <c r="I171" i="38"/>
  <c r="F171" i="38"/>
  <c r="O170" i="38"/>
  <c r="L170" i="38"/>
  <c r="I170" i="38"/>
  <c r="F170" i="38"/>
  <c r="O169" i="38"/>
  <c r="L169" i="38"/>
  <c r="I169" i="38"/>
  <c r="F169" i="38"/>
  <c r="O168" i="38"/>
  <c r="L168" i="38"/>
  <c r="I168" i="38"/>
  <c r="F168" i="38"/>
  <c r="O167" i="38"/>
  <c r="L167" i="38"/>
  <c r="L166" i="38" s="1"/>
  <c r="L165" i="38" s="1"/>
  <c r="I167" i="38"/>
  <c r="F167" i="38"/>
  <c r="O166" i="38"/>
  <c r="O165" i="38" s="1"/>
  <c r="N166" i="38"/>
  <c r="N165" i="38" s="1"/>
  <c r="M166" i="38"/>
  <c r="M165" i="38" s="1"/>
  <c r="K166" i="38"/>
  <c r="K165" i="38" s="1"/>
  <c r="J166" i="38"/>
  <c r="J165" i="38" s="1"/>
  <c r="H166" i="38"/>
  <c r="H165" i="38" s="1"/>
  <c r="G166" i="38"/>
  <c r="G165" i="38" s="1"/>
  <c r="F166" i="38"/>
  <c r="F165" i="38" s="1"/>
  <c r="E166" i="38"/>
  <c r="D166" i="38"/>
  <c r="D165" i="38" s="1"/>
  <c r="E165" i="38"/>
  <c r="O164" i="38"/>
  <c r="L164" i="38"/>
  <c r="I164" i="38"/>
  <c r="F164" i="38"/>
  <c r="O163" i="38"/>
  <c r="L163" i="38"/>
  <c r="I163" i="38"/>
  <c r="F163" i="38"/>
  <c r="O162" i="38"/>
  <c r="L162" i="38"/>
  <c r="I162" i="38"/>
  <c r="F162" i="38"/>
  <c r="O161" i="38"/>
  <c r="O160" i="38" s="1"/>
  <c r="L161" i="38"/>
  <c r="I161" i="38"/>
  <c r="F161" i="38"/>
  <c r="N160" i="38"/>
  <c r="M160" i="38"/>
  <c r="K160" i="38"/>
  <c r="J160" i="38"/>
  <c r="H160" i="38"/>
  <c r="G160" i="38"/>
  <c r="E160" i="38"/>
  <c r="D160" i="38"/>
  <c r="O159" i="38"/>
  <c r="L159" i="38"/>
  <c r="I159" i="38"/>
  <c r="F159" i="38"/>
  <c r="C159" i="38" s="1"/>
  <c r="O158" i="38"/>
  <c r="L158" i="38"/>
  <c r="I158" i="38"/>
  <c r="F158" i="38"/>
  <c r="O157" i="38"/>
  <c r="L157" i="38"/>
  <c r="I157" i="38"/>
  <c r="F157" i="38"/>
  <c r="O156" i="38"/>
  <c r="L156" i="38"/>
  <c r="I156" i="38"/>
  <c r="F156" i="38"/>
  <c r="O155" i="38"/>
  <c r="L155" i="38"/>
  <c r="I155" i="38"/>
  <c r="F155" i="38"/>
  <c r="C155" i="38" s="1"/>
  <c r="O154" i="38"/>
  <c r="L154" i="38"/>
  <c r="I154" i="38"/>
  <c r="F154" i="38"/>
  <c r="O153" i="38"/>
  <c r="L153" i="38"/>
  <c r="I153" i="38"/>
  <c r="F153" i="38"/>
  <c r="O152" i="38"/>
  <c r="L152" i="38"/>
  <c r="L151" i="38" s="1"/>
  <c r="I152" i="38"/>
  <c r="F152" i="38"/>
  <c r="O151" i="38"/>
  <c r="N151" i="38"/>
  <c r="M151" i="38"/>
  <c r="K151" i="38"/>
  <c r="J151" i="38"/>
  <c r="H151" i="38"/>
  <c r="G151" i="38"/>
  <c r="E151" i="38"/>
  <c r="D151" i="38"/>
  <c r="O150" i="38"/>
  <c r="L150" i="38"/>
  <c r="I150" i="38"/>
  <c r="F150" i="38"/>
  <c r="O149" i="38"/>
  <c r="L149" i="38"/>
  <c r="I149" i="38"/>
  <c r="F149" i="38"/>
  <c r="O148" i="38"/>
  <c r="L148" i="38"/>
  <c r="I148" i="38"/>
  <c r="F148" i="38"/>
  <c r="O147" i="38"/>
  <c r="L147" i="38"/>
  <c r="I147" i="38"/>
  <c r="F147" i="38"/>
  <c r="O146" i="38"/>
  <c r="L146" i="38"/>
  <c r="I146" i="38"/>
  <c r="F146" i="38"/>
  <c r="O145" i="38"/>
  <c r="O144" i="38" s="1"/>
  <c r="L145" i="38"/>
  <c r="I145" i="38"/>
  <c r="I144" i="38" s="1"/>
  <c r="F145" i="38"/>
  <c r="N144" i="38"/>
  <c r="M144" i="38"/>
  <c r="K144" i="38"/>
  <c r="J144" i="38"/>
  <c r="H144" i="38"/>
  <c r="G144" i="38"/>
  <c r="F144" i="38"/>
  <c r="E144" i="38"/>
  <c r="D144" i="38"/>
  <c r="O143" i="38"/>
  <c r="L143" i="38"/>
  <c r="I143" i="38"/>
  <c r="F143" i="38"/>
  <c r="O142" i="38"/>
  <c r="L142" i="38"/>
  <c r="L141" i="38" s="1"/>
  <c r="I142" i="38"/>
  <c r="I141" i="38" s="1"/>
  <c r="F142" i="38"/>
  <c r="N141" i="38"/>
  <c r="M141" i="38"/>
  <c r="K141" i="38"/>
  <c r="J141" i="38"/>
  <c r="H141" i="38"/>
  <c r="G141" i="38"/>
  <c r="E141" i="38"/>
  <c r="D141" i="38"/>
  <c r="O140" i="38"/>
  <c r="L140" i="38"/>
  <c r="I140" i="38"/>
  <c r="F140" i="38"/>
  <c r="O139" i="38"/>
  <c r="L139" i="38"/>
  <c r="I139" i="38"/>
  <c r="F139" i="38"/>
  <c r="O138" i="38"/>
  <c r="L138" i="38"/>
  <c r="I138" i="38"/>
  <c r="F138" i="38"/>
  <c r="O137" i="38"/>
  <c r="O136" i="38" s="1"/>
  <c r="L137" i="38"/>
  <c r="I137" i="38"/>
  <c r="I136" i="38" s="1"/>
  <c r="F137" i="38"/>
  <c r="F136" i="38" s="1"/>
  <c r="N136" i="38"/>
  <c r="M136" i="38"/>
  <c r="K136" i="38"/>
  <c r="J136" i="38"/>
  <c r="H136" i="38"/>
  <c r="G136" i="38"/>
  <c r="E136" i="38"/>
  <c r="D136" i="38"/>
  <c r="O135" i="38"/>
  <c r="L135" i="38"/>
  <c r="I135" i="38"/>
  <c r="F135" i="38"/>
  <c r="O134" i="38"/>
  <c r="L134" i="38"/>
  <c r="I134" i="38"/>
  <c r="F134" i="38"/>
  <c r="O133" i="38"/>
  <c r="L133" i="38"/>
  <c r="I133" i="38"/>
  <c r="F133" i="38"/>
  <c r="O132" i="38"/>
  <c r="L132" i="38"/>
  <c r="L131" i="38" s="1"/>
  <c r="I132" i="38"/>
  <c r="F132" i="38"/>
  <c r="F131" i="38" s="1"/>
  <c r="O131" i="38"/>
  <c r="N131" i="38"/>
  <c r="M131" i="38"/>
  <c r="K131" i="38"/>
  <c r="J131" i="38"/>
  <c r="H131" i="38"/>
  <c r="G131" i="38"/>
  <c r="E131" i="38"/>
  <c r="D131" i="38"/>
  <c r="O129" i="38"/>
  <c r="O128" i="38" s="1"/>
  <c r="L129" i="38"/>
  <c r="I129" i="38"/>
  <c r="F129" i="38"/>
  <c r="N128" i="38"/>
  <c r="M128" i="38"/>
  <c r="L128" i="38"/>
  <c r="K128" i="38"/>
  <c r="J128" i="38"/>
  <c r="H128" i="38"/>
  <c r="G128" i="38"/>
  <c r="F128" i="38"/>
  <c r="E128" i="38"/>
  <c r="D128" i="38"/>
  <c r="O127" i="38"/>
  <c r="L127" i="38"/>
  <c r="I127" i="38"/>
  <c r="C127" i="38" s="1"/>
  <c r="F127" i="38"/>
  <c r="O126" i="38"/>
  <c r="L126" i="38"/>
  <c r="I126" i="38"/>
  <c r="F126" i="38"/>
  <c r="O125" i="38"/>
  <c r="L125" i="38"/>
  <c r="I125" i="38"/>
  <c r="F125" i="38"/>
  <c r="O124" i="38"/>
  <c r="L124" i="38"/>
  <c r="I124" i="38"/>
  <c r="F124" i="38"/>
  <c r="O123" i="38"/>
  <c r="L123" i="38"/>
  <c r="I123" i="38"/>
  <c r="F123" i="38"/>
  <c r="N122" i="38"/>
  <c r="M122" i="38"/>
  <c r="K122" i="38"/>
  <c r="J122" i="38"/>
  <c r="H122" i="38"/>
  <c r="G122" i="38"/>
  <c r="E122" i="38"/>
  <c r="D122" i="38"/>
  <c r="O121" i="38"/>
  <c r="L121" i="38"/>
  <c r="I121" i="38"/>
  <c r="F121" i="38"/>
  <c r="O120" i="38"/>
  <c r="L120" i="38"/>
  <c r="I120" i="38"/>
  <c r="F120" i="38"/>
  <c r="O119" i="38"/>
  <c r="L119" i="38"/>
  <c r="I119" i="38"/>
  <c r="F119" i="38"/>
  <c r="O118" i="38"/>
  <c r="L118" i="38"/>
  <c r="I118" i="38"/>
  <c r="F118" i="38"/>
  <c r="O117" i="38"/>
  <c r="L117" i="38"/>
  <c r="L116" i="38" s="1"/>
  <c r="I117" i="38"/>
  <c r="F117" i="38"/>
  <c r="N116" i="38"/>
  <c r="M116" i="38"/>
  <c r="K116" i="38"/>
  <c r="J116" i="38"/>
  <c r="H116" i="38"/>
  <c r="G116" i="38"/>
  <c r="E116" i="38"/>
  <c r="D116" i="38"/>
  <c r="O115" i="38"/>
  <c r="L115" i="38"/>
  <c r="I115" i="38"/>
  <c r="F115" i="38"/>
  <c r="O114" i="38"/>
  <c r="L114" i="38"/>
  <c r="I114" i="38"/>
  <c r="F114" i="38"/>
  <c r="O113" i="38"/>
  <c r="L113" i="38"/>
  <c r="L112" i="38" s="1"/>
  <c r="I113" i="38"/>
  <c r="I112" i="38" s="1"/>
  <c r="F113" i="38"/>
  <c r="N112" i="38"/>
  <c r="M112" i="38"/>
  <c r="K112" i="38"/>
  <c r="J112" i="38"/>
  <c r="H112" i="38"/>
  <c r="G112" i="38"/>
  <c r="E112" i="38"/>
  <c r="D112" i="38"/>
  <c r="O111" i="38"/>
  <c r="L111" i="38"/>
  <c r="I111" i="38"/>
  <c r="F111" i="38"/>
  <c r="O110" i="38"/>
  <c r="L110" i="38"/>
  <c r="I110" i="38"/>
  <c r="F110" i="38"/>
  <c r="O109" i="38"/>
  <c r="L109" i="38"/>
  <c r="I109" i="38"/>
  <c r="F109" i="38"/>
  <c r="O108" i="38"/>
  <c r="L108" i="38"/>
  <c r="I108" i="38"/>
  <c r="F108" i="38"/>
  <c r="O107" i="38"/>
  <c r="L107" i="38"/>
  <c r="I107" i="38"/>
  <c r="F107" i="38"/>
  <c r="O106" i="38"/>
  <c r="L106" i="38"/>
  <c r="I106" i="38"/>
  <c r="F106" i="38"/>
  <c r="O105" i="38"/>
  <c r="L105" i="38"/>
  <c r="I105" i="38"/>
  <c r="F105" i="38"/>
  <c r="O104" i="38"/>
  <c r="L104" i="38"/>
  <c r="I104" i="38"/>
  <c r="F104" i="38"/>
  <c r="N103" i="38"/>
  <c r="M103" i="38"/>
  <c r="K103" i="38"/>
  <c r="J103" i="38"/>
  <c r="H103" i="38"/>
  <c r="G103" i="38"/>
  <c r="E103" i="38"/>
  <c r="D103" i="38"/>
  <c r="O102" i="38"/>
  <c r="L102" i="38"/>
  <c r="I102" i="38"/>
  <c r="F102" i="38"/>
  <c r="O101" i="38"/>
  <c r="L101" i="38"/>
  <c r="I101" i="38"/>
  <c r="F101" i="38"/>
  <c r="O100" i="38"/>
  <c r="L100" i="38"/>
  <c r="I100" i="38"/>
  <c r="F100" i="38"/>
  <c r="O99" i="38"/>
  <c r="L99" i="38"/>
  <c r="I99" i="38"/>
  <c r="F99" i="38"/>
  <c r="O98" i="38"/>
  <c r="L98" i="38"/>
  <c r="I98" i="38"/>
  <c r="F98" i="38"/>
  <c r="O97" i="38"/>
  <c r="L97" i="38"/>
  <c r="I97" i="38"/>
  <c r="F97" i="38"/>
  <c r="O96" i="38"/>
  <c r="L96" i="38"/>
  <c r="I96" i="38"/>
  <c r="F96" i="38"/>
  <c r="N95" i="38"/>
  <c r="M95" i="38"/>
  <c r="K95" i="38"/>
  <c r="J95" i="38"/>
  <c r="I95" i="38"/>
  <c r="H95" i="38"/>
  <c r="G95" i="38"/>
  <c r="E95" i="38"/>
  <c r="D95" i="38"/>
  <c r="O94" i="38"/>
  <c r="L94" i="38"/>
  <c r="I94" i="38"/>
  <c r="F94" i="38"/>
  <c r="C94" i="38" s="1"/>
  <c r="O93" i="38"/>
  <c r="L93" i="38"/>
  <c r="I93" i="38"/>
  <c r="F93" i="38"/>
  <c r="O92" i="38"/>
  <c r="L92" i="38"/>
  <c r="I92" i="38"/>
  <c r="F92" i="38"/>
  <c r="O91" i="38"/>
  <c r="L91" i="38"/>
  <c r="I91" i="38"/>
  <c r="F91" i="38"/>
  <c r="O90" i="38"/>
  <c r="L90" i="38"/>
  <c r="L89" i="38" s="1"/>
  <c r="I90" i="38"/>
  <c r="I89" i="38" s="1"/>
  <c r="F90" i="38"/>
  <c r="O89" i="38"/>
  <c r="N89" i="38"/>
  <c r="M89" i="38"/>
  <c r="K89" i="38"/>
  <c r="J89" i="38"/>
  <c r="H89" i="38"/>
  <c r="G89" i="38"/>
  <c r="E89" i="38"/>
  <c r="D89" i="38"/>
  <c r="O88" i="38"/>
  <c r="L88" i="38"/>
  <c r="I88" i="38"/>
  <c r="F88" i="38"/>
  <c r="O87" i="38"/>
  <c r="L87" i="38"/>
  <c r="I87" i="38"/>
  <c r="F87" i="38"/>
  <c r="O86" i="38"/>
  <c r="L86" i="38"/>
  <c r="I86" i="38"/>
  <c r="F86" i="38"/>
  <c r="O85" i="38"/>
  <c r="O84" i="38" s="1"/>
  <c r="L85" i="38"/>
  <c r="I85" i="38"/>
  <c r="F85" i="38"/>
  <c r="F84" i="38" s="1"/>
  <c r="N84" i="38"/>
  <c r="M84" i="38"/>
  <c r="K84" i="38"/>
  <c r="J84" i="38"/>
  <c r="H84" i="38"/>
  <c r="G84" i="38"/>
  <c r="E84" i="38"/>
  <c r="D84" i="38"/>
  <c r="O82" i="38"/>
  <c r="L82" i="38"/>
  <c r="I82" i="38"/>
  <c r="F82" i="38"/>
  <c r="O81" i="38"/>
  <c r="O80" i="38" s="1"/>
  <c r="L81" i="38"/>
  <c r="L80" i="38" s="1"/>
  <c r="I81" i="38"/>
  <c r="I80" i="38" s="1"/>
  <c r="F81" i="38"/>
  <c r="N80" i="38"/>
  <c r="M80" i="38"/>
  <c r="K80" i="38"/>
  <c r="J80" i="38"/>
  <c r="H80" i="38"/>
  <c r="G80" i="38"/>
  <c r="E80" i="38"/>
  <c r="D80" i="38"/>
  <c r="O79" i="38"/>
  <c r="L79" i="38"/>
  <c r="I79" i="38"/>
  <c r="F79" i="38"/>
  <c r="O78" i="38"/>
  <c r="L78" i="38"/>
  <c r="L77" i="38" s="1"/>
  <c r="I78" i="38"/>
  <c r="F78" i="38"/>
  <c r="N77" i="38"/>
  <c r="N76" i="38" s="1"/>
  <c r="M77" i="38"/>
  <c r="K77" i="38"/>
  <c r="K76" i="38" s="1"/>
  <c r="J77" i="38"/>
  <c r="J76" i="38" s="1"/>
  <c r="I77" i="38"/>
  <c r="H77" i="38"/>
  <c r="G77" i="38"/>
  <c r="G76" i="38" s="1"/>
  <c r="E77" i="38"/>
  <c r="E76" i="38" s="1"/>
  <c r="D77" i="38"/>
  <c r="D76" i="38" s="1"/>
  <c r="O74" i="38"/>
  <c r="L74" i="38"/>
  <c r="I74" i="38"/>
  <c r="F74" i="38"/>
  <c r="O73" i="38"/>
  <c r="L73" i="38"/>
  <c r="I73" i="38"/>
  <c r="F73" i="38"/>
  <c r="O72" i="38"/>
  <c r="L72" i="38"/>
  <c r="I72" i="38"/>
  <c r="F72" i="38"/>
  <c r="O71" i="38"/>
  <c r="L71" i="38"/>
  <c r="I71" i="38"/>
  <c r="F71" i="38"/>
  <c r="O70" i="38"/>
  <c r="L70" i="38"/>
  <c r="L69" i="38" s="1"/>
  <c r="I70" i="38"/>
  <c r="F70" i="38"/>
  <c r="N69" i="38"/>
  <c r="M69" i="38"/>
  <c r="M67" i="38" s="1"/>
  <c r="K69" i="38"/>
  <c r="J69" i="38"/>
  <c r="H69" i="38"/>
  <c r="H67" i="38" s="1"/>
  <c r="G69" i="38"/>
  <c r="G67" i="38" s="1"/>
  <c r="E69" i="38"/>
  <c r="D69" i="38"/>
  <c r="D67" i="38" s="1"/>
  <c r="O68" i="38"/>
  <c r="L68" i="38"/>
  <c r="I68" i="38"/>
  <c r="F68" i="38"/>
  <c r="N67" i="38"/>
  <c r="K67" i="38"/>
  <c r="J67" i="38"/>
  <c r="E67" i="38"/>
  <c r="O66" i="38"/>
  <c r="L66" i="38"/>
  <c r="I66" i="38"/>
  <c r="F66" i="38"/>
  <c r="O65" i="38"/>
  <c r="L65" i="38"/>
  <c r="I65" i="38"/>
  <c r="F65" i="38"/>
  <c r="O64" i="38"/>
  <c r="L64" i="38"/>
  <c r="I64" i="38"/>
  <c r="F64" i="38"/>
  <c r="O63" i="38"/>
  <c r="L63" i="38"/>
  <c r="I63" i="38"/>
  <c r="F63" i="38"/>
  <c r="O62" i="38"/>
  <c r="L62" i="38"/>
  <c r="I62" i="38"/>
  <c r="F62" i="38"/>
  <c r="O61" i="38"/>
  <c r="L61" i="38"/>
  <c r="I61" i="38"/>
  <c r="F61" i="38"/>
  <c r="O60" i="38"/>
  <c r="L60" i="38"/>
  <c r="I60" i="38"/>
  <c r="F60" i="38"/>
  <c r="O59" i="38"/>
  <c r="L59" i="38"/>
  <c r="I59" i="38"/>
  <c r="F59" i="38"/>
  <c r="N58" i="38"/>
  <c r="M58" i="38"/>
  <c r="K58" i="38"/>
  <c r="J58" i="38"/>
  <c r="H58" i="38"/>
  <c r="G58" i="38"/>
  <c r="E58" i="38"/>
  <c r="D58" i="38"/>
  <c r="O57" i="38"/>
  <c r="L57" i="38"/>
  <c r="I57" i="38"/>
  <c r="F57" i="38"/>
  <c r="O56" i="38"/>
  <c r="L56" i="38"/>
  <c r="L55" i="38" s="1"/>
  <c r="I56" i="38"/>
  <c r="I55" i="38" s="1"/>
  <c r="F56" i="38"/>
  <c r="N55" i="38"/>
  <c r="M55" i="38"/>
  <c r="M54" i="38" s="1"/>
  <c r="K55" i="38"/>
  <c r="K54" i="38" s="1"/>
  <c r="J55" i="38"/>
  <c r="J54" i="38" s="1"/>
  <c r="J53" i="38" s="1"/>
  <c r="H55" i="38"/>
  <c r="H54" i="38" s="1"/>
  <c r="G55" i="38"/>
  <c r="G54" i="38" s="1"/>
  <c r="E55" i="38"/>
  <c r="E54" i="38" s="1"/>
  <c r="D55" i="38"/>
  <c r="O47" i="38"/>
  <c r="C47" i="38" s="1"/>
  <c r="O46" i="38"/>
  <c r="C46" i="38" s="1"/>
  <c r="N45" i="38"/>
  <c r="M45" i="38"/>
  <c r="L44" i="38"/>
  <c r="L43" i="38" s="1"/>
  <c r="I44" i="38"/>
  <c r="I43" i="38" s="1"/>
  <c r="F44" i="38"/>
  <c r="K43" i="38"/>
  <c r="J43" i="38"/>
  <c r="H43" i="38"/>
  <c r="G43" i="38"/>
  <c r="E43" i="38"/>
  <c r="D43" i="38"/>
  <c r="F42" i="38"/>
  <c r="C42" i="38" s="1"/>
  <c r="E41" i="38"/>
  <c r="D41" i="38"/>
  <c r="L40" i="38"/>
  <c r="C40" i="38" s="1"/>
  <c r="L39" i="38"/>
  <c r="C39" i="38" s="1"/>
  <c r="L38" i="38"/>
  <c r="C38" i="38" s="1"/>
  <c r="L37" i="38"/>
  <c r="C37" i="38" s="1"/>
  <c r="K36" i="38"/>
  <c r="J36" i="38"/>
  <c r="L35" i="38"/>
  <c r="C35" i="38" s="1"/>
  <c r="L34" i="38"/>
  <c r="C34" i="38" s="1"/>
  <c r="K33" i="38"/>
  <c r="J33" i="38"/>
  <c r="L32" i="38"/>
  <c r="C32" i="38" s="1"/>
  <c r="K31" i="38"/>
  <c r="J31" i="38"/>
  <c r="L30" i="38"/>
  <c r="C30" i="38" s="1"/>
  <c r="L29" i="38"/>
  <c r="C29" i="38" s="1"/>
  <c r="L28" i="38"/>
  <c r="C28" i="38" s="1"/>
  <c r="K27" i="38"/>
  <c r="J27" i="38"/>
  <c r="J26" i="38" s="1"/>
  <c r="F25" i="38"/>
  <c r="C25" i="38" s="1"/>
  <c r="I24" i="38"/>
  <c r="F24" i="38"/>
  <c r="O23" i="38"/>
  <c r="L23" i="38"/>
  <c r="I23" i="38"/>
  <c r="F23" i="38"/>
  <c r="O22" i="38"/>
  <c r="O21" i="38" s="1"/>
  <c r="O289" i="38" s="1"/>
  <c r="O288" i="38" s="1"/>
  <c r="L22" i="38"/>
  <c r="I22" i="38"/>
  <c r="I21" i="38" s="1"/>
  <c r="F22" i="38"/>
  <c r="N21" i="38"/>
  <c r="M21" i="38"/>
  <c r="M289" i="38" s="1"/>
  <c r="M288" i="38" s="1"/>
  <c r="K21" i="38"/>
  <c r="J21" i="38"/>
  <c r="H21" i="38"/>
  <c r="G21" i="38"/>
  <c r="G289" i="38" s="1"/>
  <c r="G288" i="38" s="1"/>
  <c r="F21" i="38"/>
  <c r="E21" i="38"/>
  <c r="D21" i="38"/>
  <c r="E20" i="38"/>
  <c r="L31" i="38" l="1"/>
  <c r="C31" i="38" s="1"/>
  <c r="E53" i="38"/>
  <c r="O77" i="38"/>
  <c r="O76" i="38" s="1"/>
  <c r="H76" i="38"/>
  <c r="C119" i="38"/>
  <c r="C123" i="38"/>
  <c r="C171" i="38"/>
  <c r="C244" i="38"/>
  <c r="C105" i="38"/>
  <c r="C111" i="38"/>
  <c r="K83" i="38"/>
  <c r="L136" i="38"/>
  <c r="C156" i="38"/>
  <c r="C158" i="38"/>
  <c r="L187" i="38"/>
  <c r="H204" i="38"/>
  <c r="O252" i="38"/>
  <c r="O251" i="38" s="1"/>
  <c r="E270" i="38"/>
  <c r="E269" i="38" s="1"/>
  <c r="K26" i="38"/>
  <c r="C85" i="38"/>
  <c r="H130" i="38"/>
  <c r="F116" i="38"/>
  <c r="O95" i="38"/>
  <c r="G187" i="38"/>
  <c r="C57" i="38"/>
  <c r="C81" i="38"/>
  <c r="N83" i="38"/>
  <c r="O103" i="38"/>
  <c r="L144" i="38"/>
  <c r="C182" i="38"/>
  <c r="C220" i="38"/>
  <c r="C240" i="38"/>
  <c r="K259" i="38"/>
  <c r="C268" i="38"/>
  <c r="G269" i="38"/>
  <c r="C291" i="38"/>
  <c r="K53" i="38"/>
  <c r="C63" i="38"/>
  <c r="C65" i="38"/>
  <c r="J83" i="38"/>
  <c r="E83" i="38"/>
  <c r="C135" i="38"/>
  <c r="J130" i="38"/>
  <c r="C139" i="38"/>
  <c r="C143" i="38"/>
  <c r="D130" i="38"/>
  <c r="C161" i="38"/>
  <c r="C163" i="38"/>
  <c r="O175" i="38"/>
  <c r="C175" i="38" s="1"/>
  <c r="H174" i="38"/>
  <c r="H173" i="38" s="1"/>
  <c r="N174" i="38"/>
  <c r="L184" i="38"/>
  <c r="E187" i="38"/>
  <c r="C199" i="38"/>
  <c r="C224" i="38"/>
  <c r="C225" i="38"/>
  <c r="L259" i="38"/>
  <c r="L21" i="38"/>
  <c r="C21" i="38" s="1"/>
  <c r="N54" i="38"/>
  <c r="N53" i="38" s="1"/>
  <c r="D54" i="38"/>
  <c r="D53" i="38" s="1"/>
  <c r="H83" i="38"/>
  <c r="H75" i="38" s="1"/>
  <c r="C99" i="38"/>
  <c r="C101" i="38"/>
  <c r="C121" i="38"/>
  <c r="C153" i="38"/>
  <c r="J173" i="38"/>
  <c r="M187" i="38"/>
  <c r="C243" i="38"/>
  <c r="M269" i="38"/>
  <c r="K20" i="38"/>
  <c r="C44" i="38"/>
  <c r="G53" i="38"/>
  <c r="L58" i="38"/>
  <c r="L54" i="38" s="1"/>
  <c r="C73" i="38"/>
  <c r="L76" i="38"/>
  <c r="C115" i="38"/>
  <c r="C147" i="38"/>
  <c r="E174" i="38"/>
  <c r="E173" i="38" s="1"/>
  <c r="C177" i="38"/>
  <c r="C248" i="38"/>
  <c r="D259" i="38"/>
  <c r="D230" i="38" s="1"/>
  <c r="O264" i="38"/>
  <c r="J270" i="38"/>
  <c r="J269" i="38" s="1"/>
  <c r="H270" i="38"/>
  <c r="H269" i="38" s="1"/>
  <c r="M53" i="38"/>
  <c r="H195" i="38"/>
  <c r="M20" i="38"/>
  <c r="N130" i="38"/>
  <c r="C178" i="38"/>
  <c r="C60" i="38"/>
  <c r="C61" i="38"/>
  <c r="I69" i="38"/>
  <c r="I67" i="38" s="1"/>
  <c r="C91" i="38"/>
  <c r="C93" i="38"/>
  <c r="C98" i="38"/>
  <c r="C110" i="38"/>
  <c r="I122" i="38"/>
  <c r="C125" i="38"/>
  <c r="C138" i="38"/>
  <c r="C146" i="38"/>
  <c r="C157" i="38"/>
  <c r="I160" i="38"/>
  <c r="L160" i="38"/>
  <c r="L130" i="38" s="1"/>
  <c r="I173" i="38"/>
  <c r="C181" i="38"/>
  <c r="O179" i="38"/>
  <c r="O174" i="38" s="1"/>
  <c r="C185" i="38"/>
  <c r="D187" i="38"/>
  <c r="H187" i="38"/>
  <c r="G195" i="38"/>
  <c r="K195" i="38"/>
  <c r="C207" i="38"/>
  <c r="C209" i="38"/>
  <c r="C215" i="38"/>
  <c r="J204" i="38"/>
  <c r="J195" i="38" s="1"/>
  <c r="O216" i="38"/>
  <c r="M231" i="38"/>
  <c r="M230" i="38" s="1"/>
  <c r="C236" i="38"/>
  <c r="H231" i="38"/>
  <c r="H230" i="38" s="1"/>
  <c r="C241" i="38"/>
  <c r="C263" i="38"/>
  <c r="N270" i="38"/>
  <c r="N269" i="38" s="1"/>
  <c r="I290" i="38"/>
  <c r="C292" i="38"/>
  <c r="L198" i="38"/>
  <c r="L196" i="38" s="1"/>
  <c r="E289" i="38"/>
  <c r="E288" i="38" s="1"/>
  <c r="I58" i="38"/>
  <c r="C62" i="38"/>
  <c r="C72" i="38"/>
  <c r="O69" i="38"/>
  <c r="O67" i="38" s="1"/>
  <c r="G83" i="38"/>
  <c r="C97" i="38"/>
  <c r="C100" i="38"/>
  <c r="I103" i="38"/>
  <c r="C109" i="38"/>
  <c r="C118" i="38"/>
  <c r="L122" i="38"/>
  <c r="E130" i="38"/>
  <c r="K130" i="38"/>
  <c r="K75" i="38" s="1"/>
  <c r="C134" i="38"/>
  <c r="C140" i="38"/>
  <c r="C148" i="38"/>
  <c r="C150" i="38"/>
  <c r="C170" i="38"/>
  <c r="K174" i="38"/>
  <c r="K173" i="38" s="1"/>
  <c r="K187" i="38"/>
  <c r="C193" i="38"/>
  <c r="E195" i="38"/>
  <c r="C203" i="38"/>
  <c r="C213" i="38"/>
  <c r="C223" i="38"/>
  <c r="N231" i="38"/>
  <c r="G231" i="38"/>
  <c r="G230" i="38" s="1"/>
  <c r="G194" i="38" s="1"/>
  <c r="C245" i="38"/>
  <c r="C257" i="38"/>
  <c r="C267" i="38"/>
  <c r="C284" i="38"/>
  <c r="C296" i="38"/>
  <c r="L84" i="38"/>
  <c r="I187" i="38"/>
  <c r="G20" i="38"/>
  <c r="K289" i="38"/>
  <c r="K288" i="38" s="1"/>
  <c r="I20" i="38"/>
  <c r="F41" i="38"/>
  <c r="C41" i="38" s="1"/>
  <c r="H53" i="38"/>
  <c r="O55" i="38"/>
  <c r="C71" i="38"/>
  <c r="C74" i="38"/>
  <c r="M76" i="38"/>
  <c r="C82" i="38"/>
  <c r="C87" i="38"/>
  <c r="M83" i="38"/>
  <c r="C114" i="38"/>
  <c r="C120" i="38"/>
  <c r="O122" i="38"/>
  <c r="G130" i="38"/>
  <c r="M130" i="38"/>
  <c r="C142" i="38"/>
  <c r="O141" i="38"/>
  <c r="O130" i="38" s="1"/>
  <c r="C149" i="38"/>
  <c r="F151" i="38"/>
  <c r="C154" i="38"/>
  <c r="F160" i="38"/>
  <c r="C167" i="38"/>
  <c r="C169" i="38"/>
  <c r="C183" i="38"/>
  <c r="C190" i="38"/>
  <c r="M194" i="38"/>
  <c r="C201" i="38"/>
  <c r="N204" i="38"/>
  <c r="C221" i="38"/>
  <c r="D204" i="38"/>
  <c r="D195" i="38" s="1"/>
  <c r="C228" i="38"/>
  <c r="J231" i="38"/>
  <c r="N259" i="38"/>
  <c r="K270" i="38"/>
  <c r="K269" i="38" s="1"/>
  <c r="C275" i="38"/>
  <c r="L270" i="38"/>
  <c r="L269" i="38" s="1"/>
  <c r="C294" i="38"/>
  <c r="J289" i="38"/>
  <c r="J288" i="38" s="1"/>
  <c r="J20" i="38"/>
  <c r="C78" i="38"/>
  <c r="F77" i="38"/>
  <c r="F289" i="38"/>
  <c r="C22" i="38"/>
  <c r="O45" i="38"/>
  <c r="O20" i="38" s="1"/>
  <c r="L95" i="38"/>
  <c r="F103" i="38"/>
  <c r="C104" i="38"/>
  <c r="C136" i="38"/>
  <c r="I116" i="38"/>
  <c r="C117" i="38"/>
  <c r="L33" i="38"/>
  <c r="C33" i="38" s="1"/>
  <c r="F43" i="38"/>
  <c r="C43" i="38" s="1"/>
  <c r="I54" i="38"/>
  <c r="C64" i="38"/>
  <c r="L67" i="38"/>
  <c r="C23" i="38"/>
  <c r="C24" i="38"/>
  <c r="L36" i="38"/>
  <c r="C36" i="38" s="1"/>
  <c r="F58" i="38"/>
  <c r="C59" i="38"/>
  <c r="O58" i="38"/>
  <c r="C66" i="38"/>
  <c r="C70" i="38"/>
  <c r="F69" i="38"/>
  <c r="C69" i="38" s="1"/>
  <c r="J75" i="38"/>
  <c r="I76" i="38"/>
  <c r="C86" i="38"/>
  <c r="C90" i="38"/>
  <c r="F89" i="38"/>
  <c r="C89" i="38" s="1"/>
  <c r="C102" i="38"/>
  <c r="C106" i="38"/>
  <c r="C107" i="38"/>
  <c r="O116" i="38"/>
  <c r="C124" i="38"/>
  <c r="C126" i="38"/>
  <c r="F122" i="38"/>
  <c r="C122" i="38" s="1"/>
  <c r="I128" i="38"/>
  <c r="C128" i="38" s="1"/>
  <c r="C129" i="38"/>
  <c r="C144" i="38"/>
  <c r="N289" i="38"/>
  <c r="N288" i="38" s="1"/>
  <c r="N20" i="38"/>
  <c r="C79" i="38"/>
  <c r="D289" i="38"/>
  <c r="D288" i="38" s="1"/>
  <c r="D20" i="38"/>
  <c r="H289" i="38"/>
  <c r="H288" i="38" s="1"/>
  <c r="H20" i="38"/>
  <c r="L27" i="38"/>
  <c r="F55" i="38"/>
  <c r="C56" i="38"/>
  <c r="C68" i="38"/>
  <c r="F80" i="38"/>
  <c r="C80" i="38" s="1"/>
  <c r="D83" i="38"/>
  <c r="D75" i="38" s="1"/>
  <c r="I84" i="38"/>
  <c r="C88" i="38"/>
  <c r="C92" i="38"/>
  <c r="F95" i="38"/>
  <c r="C96" i="38"/>
  <c r="L103" i="38"/>
  <c r="C108" i="38"/>
  <c r="F112" i="38"/>
  <c r="C113" i="38"/>
  <c r="O112" i="38"/>
  <c r="C133" i="38"/>
  <c r="I131" i="38"/>
  <c r="F191" i="38"/>
  <c r="C191" i="38" s="1"/>
  <c r="C192" i="38"/>
  <c r="I196" i="38"/>
  <c r="L231" i="38"/>
  <c r="C232" i="38"/>
  <c r="C249" i="38"/>
  <c r="I246" i="38"/>
  <c r="C271" i="38"/>
  <c r="I272" i="38"/>
  <c r="C273" i="38"/>
  <c r="C282" i="38"/>
  <c r="F281" i="38"/>
  <c r="C281" i="38" s="1"/>
  <c r="C298" i="38"/>
  <c r="C132" i="38"/>
  <c r="F141" i="38"/>
  <c r="C141" i="38" s="1"/>
  <c r="C152" i="38"/>
  <c r="C162" i="38"/>
  <c r="C172" i="38"/>
  <c r="C176" i="38"/>
  <c r="L179" i="38"/>
  <c r="L174" i="38" s="1"/>
  <c r="L173" i="38" s="1"/>
  <c r="O184" i="38"/>
  <c r="C184" i="38" s="1"/>
  <c r="N187" i="38"/>
  <c r="N195" i="38"/>
  <c r="F198" i="38"/>
  <c r="C200" i="38"/>
  <c r="C206" i="38"/>
  <c r="F205" i="38"/>
  <c r="O205" i="38"/>
  <c r="C219" i="38"/>
  <c r="F216" i="38"/>
  <c r="C255" i="38"/>
  <c r="F252" i="38"/>
  <c r="J259" i="38"/>
  <c r="O259" i="38"/>
  <c r="C279" i="38"/>
  <c r="F276" i="38"/>
  <c r="F270" i="38" s="1"/>
  <c r="L290" i="38"/>
  <c r="C137" i="38"/>
  <c r="C145" i="38"/>
  <c r="I151" i="38"/>
  <c r="C168" i="38"/>
  <c r="M174" i="38"/>
  <c r="M173" i="38" s="1"/>
  <c r="F179" i="38"/>
  <c r="C188" i="38"/>
  <c r="C189" i="38"/>
  <c r="C197" i="38"/>
  <c r="O196" i="38"/>
  <c r="C208" i="38"/>
  <c r="I216" i="38"/>
  <c r="I204" i="38" s="1"/>
  <c r="C217" i="38"/>
  <c r="I252" i="38"/>
  <c r="I251" i="38" s="1"/>
  <c r="C253" i="38"/>
  <c r="I276" i="38"/>
  <c r="C277" i="38"/>
  <c r="C164" i="38"/>
  <c r="I166" i="38"/>
  <c r="I165" i="38" s="1"/>
  <c r="C165" i="38" s="1"/>
  <c r="N173" i="38"/>
  <c r="C180" i="38"/>
  <c r="L205" i="38"/>
  <c r="F238" i="38"/>
  <c r="C239" i="38"/>
  <c r="C210" i="38"/>
  <c r="L216" i="38"/>
  <c r="C222" i="38"/>
  <c r="C229" i="38"/>
  <c r="C234" i="38"/>
  <c r="I238" i="38"/>
  <c r="C242" i="38"/>
  <c r="C247" i="38"/>
  <c r="O246" i="38"/>
  <c r="L252" i="38"/>
  <c r="L251" i="38" s="1"/>
  <c r="C258" i="38"/>
  <c r="F260" i="38"/>
  <c r="C262" i="38"/>
  <c r="F264" i="38"/>
  <c r="C266" i="38"/>
  <c r="C285" i="38"/>
  <c r="I283" i="38"/>
  <c r="I289" i="38" s="1"/>
  <c r="F290" i="38"/>
  <c r="C297" i="38"/>
  <c r="K230" i="38"/>
  <c r="K194" i="38" s="1"/>
  <c r="F231" i="38"/>
  <c r="C237" i="38"/>
  <c r="I235" i="38"/>
  <c r="C235" i="38" s="1"/>
  <c r="C246" i="38"/>
  <c r="I260" i="38"/>
  <c r="C261" i="38"/>
  <c r="I264" i="38"/>
  <c r="C265" i="38"/>
  <c r="C202" i="38"/>
  <c r="C214" i="38"/>
  <c r="C218" i="38"/>
  <c r="C226" i="38"/>
  <c r="L227" i="38"/>
  <c r="C227" i="38" s="1"/>
  <c r="E231" i="38"/>
  <c r="E230" i="38" s="1"/>
  <c r="E194" i="38" s="1"/>
  <c r="O238" i="38"/>
  <c r="O231" i="38" s="1"/>
  <c r="C250" i="38"/>
  <c r="C254" i="38"/>
  <c r="O270" i="38"/>
  <c r="O269" i="38" s="1"/>
  <c r="C274" i="38"/>
  <c r="C278" i="38"/>
  <c r="L283" i="38"/>
  <c r="C293" i="38"/>
  <c r="C116" i="38" l="1"/>
  <c r="I231" i="38"/>
  <c r="C231" i="38" s="1"/>
  <c r="C160" i="38"/>
  <c r="H52" i="38"/>
  <c r="N75" i="38"/>
  <c r="E75" i="38"/>
  <c r="E52" i="38" s="1"/>
  <c r="E51" i="38" s="1"/>
  <c r="H286" i="38"/>
  <c r="D194" i="38"/>
  <c r="N52" i="38"/>
  <c r="C216" i="38"/>
  <c r="F187" i="38"/>
  <c r="C187" i="38" s="1"/>
  <c r="C151" i="38"/>
  <c r="O83" i="38"/>
  <c r="O75" i="38" s="1"/>
  <c r="L53" i="38"/>
  <c r="M75" i="38"/>
  <c r="N230" i="38"/>
  <c r="N194" i="38" s="1"/>
  <c r="L289" i="38"/>
  <c r="L288" i="38" s="1"/>
  <c r="I288" i="38"/>
  <c r="J52" i="38"/>
  <c r="O54" i="38"/>
  <c r="O53" i="38" s="1"/>
  <c r="J230" i="38"/>
  <c r="J286" i="38" s="1"/>
  <c r="L83" i="38"/>
  <c r="L75" i="38" s="1"/>
  <c r="K52" i="38"/>
  <c r="K51" i="38" s="1"/>
  <c r="G75" i="38"/>
  <c r="G52" i="38" s="1"/>
  <c r="G51" i="38"/>
  <c r="G50" i="38" s="1"/>
  <c r="I83" i="38"/>
  <c r="I53" i="38"/>
  <c r="H194" i="38"/>
  <c r="H51" i="38" s="1"/>
  <c r="C290" i="38"/>
  <c r="C179" i="38"/>
  <c r="O204" i="38"/>
  <c r="O195" i="38" s="1"/>
  <c r="F288" i="38"/>
  <c r="C112" i="38"/>
  <c r="K286" i="38"/>
  <c r="D52" i="38"/>
  <c r="D51" i="38" s="1"/>
  <c r="D286" i="38"/>
  <c r="F269" i="38"/>
  <c r="O173" i="38"/>
  <c r="F83" i="38"/>
  <c r="I259" i="38"/>
  <c r="I230" i="38" s="1"/>
  <c r="C264" i="38"/>
  <c r="C238" i="38"/>
  <c r="C205" i="38"/>
  <c r="F204" i="38"/>
  <c r="C166" i="38"/>
  <c r="L230" i="38"/>
  <c r="F54" i="38"/>
  <c r="C55" i="38"/>
  <c r="F130" i="38"/>
  <c r="C58" i="38"/>
  <c r="C103" i="38"/>
  <c r="C45" i="38"/>
  <c r="O230" i="38"/>
  <c r="C276" i="38"/>
  <c r="F251" i="38"/>
  <c r="C251" i="38" s="1"/>
  <c r="C252" i="38"/>
  <c r="I270" i="38"/>
  <c r="I269" i="38" s="1"/>
  <c r="C272" i="38"/>
  <c r="I130" i="38"/>
  <c r="C131" i="38"/>
  <c r="F76" i="38"/>
  <c r="C77" i="38"/>
  <c r="C198" i="38"/>
  <c r="F196" i="38"/>
  <c r="C288" i="38"/>
  <c r="C27" i="38"/>
  <c r="L26" i="38"/>
  <c r="C283" i="38"/>
  <c r="F259" i="38"/>
  <c r="C259" i="38" s="1"/>
  <c r="C260" i="38"/>
  <c r="L204" i="38"/>
  <c r="L195" i="38" s="1"/>
  <c r="N286" i="38"/>
  <c r="F174" i="38"/>
  <c r="I195" i="38"/>
  <c r="C95" i="38"/>
  <c r="F67" i="38"/>
  <c r="C67" i="38" s="1"/>
  <c r="C84" i="38"/>
  <c r="F20" i="38"/>
  <c r="N51" i="38" l="1"/>
  <c r="N50" i="38" s="1"/>
  <c r="C289" i="38"/>
  <c r="E286" i="38"/>
  <c r="J194" i="38"/>
  <c r="L194" i="38"/>
  <c r="L52" i="38"/>
  <c r="I75" i="38"/>
  <c r="I52" i="38" s="1"/>
  <c r="G287" i="38"/>
  <c r="J51" i="38"/>
  <c r="J287" i="38" s="1"/>
  <c r="N287" i="38"/>
  <c r="C83" i="38"/>
  <c r="C204" i="38"/>
  <c r="O52" i="38"/>
  <c r="O286" i="38"/>
  <c r="G286" i="38"/>
  <c r="M52" i="38"/>
  <c r="M51" i="38" s="1"/>
  <c r="M286" i="38"/>
  <c r="H50" i="38"/>
  <c r="H287" i="38"/>
  <c r="L286" i="38"/>
  <c r="J50" i="38"/>
  <c r="I286" i="38"/>
  <c r="F195" i="38"/>
  <c r="C196" i="38"/>
  <c r="F75" i="38"/>
  <c r="C75" i="38" s="1"/>
  <c r="C76" i="38"/>
  <c r="L51" i="38"/>
  <c r="L50" i="38" s="1"/>
  <c r="K50" i="38"/>
  <c r="K287" i="38"/>
  <c r="O194" i="38"/>
  <c r="C130" i="38"/>
  <c r="F230" i="38"/>
  <c r="C230" i="38" s="1"/>
  <c r="C270" i="38"/>
  <c r="E287" i="38"/>
  <c r="E50" i="38"/>
  <c r="I194" i="38"/>
  <c r="C54" i="38"/>
  <c r="F53" i="38"/>
  <c r="F173" i="38"/>
  <c r="C173" i="38" s="1"/>
  <c r="C174" i="38"/>
  <c r="C26" i="38"/>
  <c r="L20" i="38"/>
  <c r="C20" i="38" s="1"/>
  <c r="C269" i="38"/>
  <c r="D287" i="38"/>
  <c r="D50" i="38"/>
  <c r="I51" i="38" l="1"/>
  <c r="I287" i="38" s="1"/>
  <c r="M50" i="38"/>
  <c r="M287" i="38"/>
  <c r="O51" i="38"/>
  <c r="O287" i="38" s="1"/>
  <c r="F194" i="38"/>
  <c r="C194" i="38" s="1"/>
  <c r="C195" i="38"/>
  <c r="I50" i="38"/>
  <c r="F286" i="38"/>
  <c r="C286" i="38" s="1"/>
  <c r="L287" i="38"/>
  <c r="C53" i="38"/>
  <c r="F52" i="38"/>
  <c r="O50" i="38" l="1"/>
  <c r="F51" i="38"/>
  <c r="C52" i="38"/>
  <c r="F287" i="38" l="1"/>
  <c r="C287" i="38" s="1"/>
  <c r="C51" i="38"/>
  <c r="F50" i="38"/>
  <c r="C50" i="38" s="1"/>
  <c r="O298" i="37" l="1"/>
  <c r="L298" i="37"/>
  <c r="I298" i="37"/>
  <c r="F298" i="37"/>
  <c r="C298" i="37" s="1"/>
  <c r="O297" i="37"/>
  <c r="L297" i="37"/>
  <c r="I297" i="37"/>
  <c r="F297" i="37"/>
  <c r="O296" i="37"/>
  <c r="L296" i="37"/>
  <c r="I296" i="37"/>
  <c r="F296" i="37"/>
  <c r="O295" i="37"/>
  <c r="L295" i="37"/>
  <c r="I295" i="37"/>
  <c r="F295" i="37"/>
  <c r="O294" i="37"/>
  <c r="L294" i="37"/>
  <c r="I294" i="37"/>
  <c r="F294" i="37"/>
  <c r="O293" i="37"/>
  <c r="L293" i="37"/>
  <c r="I293" i="37"/>
  <c r="F293" i="37"/>
  <c r="O292" i="37"/>
  <c r="L292" i="37"/>
  <c r="I292" i="37"/>
  <c r="F292" i="37"/>
  <c r="O291" i="37"/>
  <c r="L291" i="37"/>
  <c r="I291" i="37"/>
  <c r="F291" i="37"/>
  <c r="N290" i="37"/>
  <c r="M290" i="37"/>
  <c r="K290" i="37"/>
  <c r="J290" i="37"/>
  <c r="H290" i="37"/>
  <c r="G290" i="37"/>
  <c r="E290" i="37"/>
  <c r="D290" i="37"/>
  <c r="O285" i="37"/>
  <c r="L285" i="37"/>
  <c r="I285" i="37"/>
  <c r="F285" i="37"/>
  <c r="O284" i="37"/>
  <c r="L284" i="37"/>
  <c r="L283" i="37" s="1"/>
  <c r="I284" i="37"/>
  <c r="I283" i="37" s="1"/>
  <c r="F284" i="37"/>
  <c r="O283" i="37"/>
  <c r="N283" i="37"/>
  <c r="M283" i="37"/>
  <c r="K283" i="37"/>
  <c r="J283" i="37"/>
  <c r="H283" i="37"/>
  <c r="G283" i="37"/>
  <c r="F283" i="37"/>
  <c r="E283" i="37"/>
  <c r="D283" i="37"/>
  <c r="O282" i="37"/>
  <c r="O281" i="37" s="1"/>
  <c r="L282" i="37"/>
  <c r="L281" i="37" s="1"/>
  <c r="I282" i="37"/>
  <c r="I281" i="37" s="1"/>
  <c r="F282" i="37"/>
  <c r="F281" i="37" s="1"/>
  <c r="N281" i="37"/>
  <c r="M281" i="37"/>
  <c r="K281" i="37"/>
  <c r="J281" i="37"/>
  <c r="H281" i="37"/>
  <c r="G281" i="37"/>
  <c r="E281" i="37"/>
  <c r="D281" i="37"/>
  <c r="O280" i="37"/>
  <c r="L280" i="37"/>
  <c r="I280" i="37"/>
  <c r="F280" i="37"/>
  <c r="O279" i="37"/>
  <c r="L279" i="37"/>
  <c r="I279" i="37"/>
  <c r="F279" i="37"/>
  <c r="O278" i="37"/>
  <c r="L278" i="37"/>
  <c r="I278" i="37"/>
  <c r="F278" i="37"/>
  <c r="O277" i="37"/>
  <c r="L277" i="37"/>
  <c r="I277" i="37"/>
  <c r="I276" i="37" s="1"/>
  <c r="F277" i="37"/>
  <c r="N276" i="37"/>
  <c r="M276" i="37"/>
  <c r="K276" i="37"/>
  <c r="J276" i="37"/>
  <c r="H276" i="37"/>
  <c r="G276" i="37"/>
  <c r="E276" i="37"/>
  <c r="D276" i="37"/>
  <c r="O275" i="37"/>
  <c r="L275" i="37"/>
  <c r="I275" i="37"/>
  <c r="F275" i="37"/>
  <c r="O274" i="37"/>
  <c r="L274" i="37"/>
  <c r="I274" i="37"/>
  <c r="F274" i="37"/>
  <c r="O273" i="37"/>
  <c r="L273" i="37"/>
  <c r="I273" i="37"/>
  <c r="I272" i="37" s="1"/>
  <c r="F273" i="37"/>
  <c r="N272" i="37"/>
  <c r="N270" i="37" s="1"/>
  <c r="N269" i="37" s="1"/>
  <c r="M272" i="37"/>
  <c r="K272" i="37"/>
  <c r="J272" i="37"/>
  <c r="J270" i="37" s="1"/>
  <c r="H272" i="37"/>
  <c r="G272" i="37"/>
  <c r="E272" i="37"/>
  <c r="E270" i="37" s="1"/>
  <c r="E269" i="37" s="1"/>
  <c r="D272" i="37"/>
  <c r="O271" i="37"/>
  <c r="L271" i="37"/>
  <c r="I271" i="37"/>
  <c r="F271" i="37"/>
  <c r="H270" i="37"/>
  <c r="H269" i="37" s="1"/>
  <c r="O268" i="37"/>
  <c r="L268" i="37"/>
  <c r="I268" i="37"/>
  <c r="F268" i="37"/>
  <c r="O267" i="37"/>
  <c r="L267" i="37"/>
  <c r="I267" i="37"/>
  <c r="F267" i="37"/>
  <c r="O266" i="37"/>
  <c r="L266" i="37"/>
  <c r="I266" i="37"/>
  <c r="F266" i="37"/>
  <c r="O265" i="37"/>
  <c r="O264" i="37" s="1"/>
  <c r="L265" i="37"/>
  <c r="I265" i="37"/>
  <c r="F265" i="37"/>
  <c r="N264" i="37"/>
  <c r="M264" i="37"/>
  <c r="K264" i="37"/>
  <c r="J264" i="37"/>
  <c r="H264" i="37"/>
  <c r="G264" i="37"/>
  <c r="E264" i="37"/>
  <c r="D264" i="37"/>
  <c r="O263" i="37"/>
  <c r="L263" i="37"/>
  <c r="I263" i="37"/>
  <c r="F263" i="37"/>
  <c r="O262" i="37"/>
  <c r="L262" i="37"/>
  <c r="I262" i="37"/>
  <c r="F262" i="37"/>
  <c r="O261" i="37"/>
  <c r="L261" i="37"/>
  <c r="I261" i="37"/>
  <c r="I260" i="37" s="1"/>
  <c r="F261" i="37"/>
  <c r="O260" i="37"/>
  <c r="N260" i="37"/>
  <c r="M260" i="37"/>
  <c r="K260" i="37"/>
  <c r="J260" i="37"/>
  <c r="H260" i="37"/>
  <c r="G260" i="37"/>
  <c r="E260" i="37"/>
  <c r="D260" i="37"/>
  <c r="O258" i="37"/>
  <c r="L258" i="37"/>
  <c r="I258" i="37"/>
  <c r="F258" i="37"/>
  <c r="O257" i="37"/>
  <c r="L257" i="37"/>
  <c r="I257" i="37"/>
  <c r="F257" i="37"/>
  <c r="O256" i="37"/>
  <c r="L256" i="37"/>
  <c r="I256" i="37"/>
  <c r="F256" i="37"/>
  <c r="O255" i="37"/>
  <c r="L255" i="37"/>
  <c r="I255" i="37"/>
  <c r="F255" i="37"/>
  <c r="O254" i="37"/>
  <c r="L254" i="37"/>
  <c r="I254" i="37"/>
  <c r="F254" i="37"/>
  <c r="O253" i="37"/>
  <c r="O252" i="37" s="1"/>
  <c r="O251" i="37" s="1"/>
  <c r="L253" i="37"/>
  <c r="I253" i="37"/>
  <c r="F253" i="37"/>
  <c r="N252" i="37"/>
  <c r="M252" i="37"/>
  <c r="M251" i="37" s="1"/>
  <c r="K252" i="37"/>
  <c r="K251" i="37" s="1"/>
  <c r="J252" i="37"/>
  <c r="J251" i="37" s="1"/>
  <c r="H252" i="37"/>
  <c r="G252" i="37"/>
  <c r="G251" i="37" s="1"/>
  <c r="E252" i="37"/>
  <c r="E251" i="37" s="1"/>
  <c r="D252" i="37"/>
  <c r="D251" i="37" s="1"/>
  <c r="N251" i="37"/>
  <c r="H251" i="37"/>
  <c r="O250" i="37"/>
  <c r="L250" i="37"/>
  <c r="I250" i="37"/>
  <c r="F250" i="37"/>
  <c r="O249" i="37"/>
  <c r="L249" i="37"/>
  <c r="I249" i="37"/>
  <c r="F249" i="37"/>
  <c r="O248" i="37"/>
  <c r="L248" i="37"/>
  <c r="I248" i="37"/>
  <c r="F248" i="37"/>
  <c r="O247" i="37"/>
  <c r="L247" i="37"/>
  <c r="I247" i="37"/>
  <c r="I246" i="37" s="1"/>
  <c r="F247" i="37"/>
  <c r="N246" i="37"/>
  <c r="M246" i="37"/>
  <c r="K246" i="37"/>
  <c r="J246" i="37"/>
  <c r="H246" i="37"/>
  <c r="G246" i="37"/>
  <c r="E246" i="37"/>
  <c r="D246" i="37"/>
  <c r="O245" i="37"/>
  <c r="L245" i="37"/>
  <c r="I245" i="37"/>
  <c r="F245" i="37"/>
  <c r="O244" i="37"/>
  <c r="L244" i="37"/>
  <c r="I244" i="37"/>
  <c r="F244" i="37"/>
  <c r="O243" i="37"/>
  <c r="L243" i="37"/>
  <c r="I243" i="37"/>
  <c r="F243" i="37"/>
  <c r="O242" i="37"/>
  <c r="L242" i="37"/>
  <c r="I242" i="37"/>
  <c r="F242" i="37"/>
  <c r="O241" i="37"/>
  <c r="L241" i="37"/>
  <c r="I241" i="37"/>
  <c r="F241" i="37"/>
  <c r="O240" i="37"/>
  <c r="L240" i="37"/>
  <c r="I240" i="37"/>
  <c r="F240" i="37"/>
  <c r="O239" i="37"/>
  <c r="L239" i="37"/>
  <c r="I239" i="37"/>
  <c r="F239" i="37"/>
  <c r="N238" i="37"/>
  <c r="M238" i="37"/>
  <c r="K238" i="37"/>
  <c r="J238" i="37"/>
  <c r="H238" i="37"/>
  <c r="G238" i="37"/>
  <c r="E238" i="37"/>
  <c r="D238" i="37"/>
  <c r="O237" i="37"/>
  <c r="L237" i="37"/>
  <c r="I237" i="37"/>
  <c r="F237" i="37"/>
  <c r="O236" i="37"/>
  <c r="O235" i="37" s="1"/>
  <c r="L236" i="37"/>
  <c r="I236" i="37"/>
  <c r="I235" i="37" s="1"/>
  <c r="F236" i="37"/>
  <c r="F235" i="37" s="1"/>
  <c r="N235" i="37"/>
  <c r="M235" i="37"/>
  <c r="K235" i="37"/>
  <c r="J235" i="37"/>
  <c r="H235" i="37"/>
  <c r="G235" i="37"/>
  <c r="E235" i="37"/>
  <c r="D235" i="37"/>
  <c r="O234" i="37"/>
  <c r="O233" i="37" s="1"/>
  <c r="L234" i="37"/>
  <c r="L233" i="37" s="1"/>
  <c r="I234" i="37"/>
  <c r="I233" i="37" s="1"/>
  <c r="F234" i="37"/>
  <c r="F233" i="37" s="1"/>
  <c r="N233" i="37"/>
  <c r="M233" i="37"/>
  <c r="K233" i="37"/>
  <c r="J233" i="37"/>
  <c r="H233" i="37"/>
  <c r="G233" i="37"/>
  <c r="E233" i="37"/>
  <c r="D233" i="37"/>
  <c r="O232" i="37"/>
  <c r="L232" i="37"/>
  <c r="I232" i="37"/>
  <c r="F232" i="37"/>
  <c r="O229" i="37"/>
  <c r="L229" i="37"/>
  <c r="I229" i="37"/>
  <c r="F229" i="37"/>
  <c r="O228" i="37"/>
  <c r="O227" i="37" s="1"/>
  <c r="L228" i="37"/>
  <c r="L227" i="37" s="1"/>
  <c r="I228" i="37"/>
  <c r="I227" i="37" s="1"/>
  <c r="F228" i="37"/>
  <c r="N227" i="37"/>
  <c r="M227" i="37"/>
  <c r="K227" i="37"/>
  <c r="J227" i="37"/>
  <c r="H227" i="37"/>
  <c r="G227" i="37"/>
  <c r="E227" i="37"/>
  <c r="D227" i="37"/>
  <c r="O226" i="37"/>
  <c r="L226" i="37"/>
  <c r="I226" i="37"/>
  <c r="F226" i="37"/>
  <c r="O225" i="37"/>
  <c r="L225" i="37"/>
  <c r="I225" i="37"/>
  <c r="F225" i="37"/>
  <c r="O224" i="37"/>
  <c r="L224" i="37"/>
  <c r="I224" i="37"/>
  <c r="F224" i="37"/>
  <c r="O223" i="37"/>
  <c r="L223" i="37"/>
  <c r="I223" i="37"/>
  <c r="F223" i="37"/>
  <c r="O222" i="37"/>
  <c r="L222" i="37"/>
  <c r="I222" i="37"/>
  <c r="F222" i="37"/>
  <c r="O221" i="37"/>
  <c r="L221" i="37"/>
  <c r="I221" i="37"/>
  <c r="F221" i="37"/>
  <c r="O220" i="37"/>
  <c r="L220" i="37"/>
  <c r="I220" i="37"/>
  <c r="F220" i="37"/>
  <c r="O219" i="37"/>
  <c r="L219" i="37"/>
  <c r="I219" i="37"/>
  <c r="F219" i="37"/>
  <c r="O218" i="37"/>
  <c r="L218" i="37"/>
  <c r="I218" i="37"/>
  <c r="F218" i="37"/>
  <c r="O217" i="37"/>
  <c r="L217" i="37"/>
  <c r="I217" i="37"/>
  <c r="F217" i="37"/>
  <c r="N216" i="37"/>
  <c r="M216" i="37"/>
  <c r="K216" i="37"/>
  <c r="J216" i="37"/>
  <c r="H216" i="37"/>
  <c r="G216" i="37"/>
  <c r="E216" i="37"/>
  <c r="D216" i="37"/>
  <c r="O215" i="37"/>
  <c r="L215" i="37"/>
  <c r="I215" i="37"/>
  <c r="F215" i="37"/>
  <c r="O214" i="37"/>
  <c r="L214" i="37"/>
  <c r="I214" i="37"/>
  <c r="F214" i="37"/>
  <c r="O213" i="37"/>
  <c r="L213" i="37"/>
  <c r="I213" i="37"/>
  <c r="F213" i="37"/>
  <c r="O212" i="37"/>
  <c r="L212" i="37"/>
  <c r="I212" i="37"/>
  <c r="F212" i="37"/>
  <c r="O211" i="37"/>
  <c r="L211" i="37"/>
  <c r="I211" i="37"/>
  <c r="F211" i="37"/>
  <c r="O210" i="37"/>
  <c r="L210" i="37"/>
  <c r="I210" i="37"/>
  <c r="F210" i="37"/>
  <c r="O209" i="37"/>
  <c r="L209" i="37"/>
  <c r="I209" i="37"/>
  <c r="F209" i="37"/>
  <c r="O208" i="37"/>
  <c r="L208" i="37"/>
  <c r="I208" i="37"/>
  <c r="F208" i="37"/>
  <c r="O207" i="37"/>
  <c r="L207" i="37"/>
  <c r="I207" i="37"/>
  <c r="F207" i="37"/>
  <c r="O206" i="37"/>
  <c r="L206" i="37"/>
  <c r="I206" i="37"/>
  <c r="F206" i="37"/>
  <c r="N205" i="37"/>
  <c r="N204" i="37" s="1"/>
  <c r="M205" i="37"/>
  <c r="K205" i="37"/>
  <c r="J205" i="37"/>
  <c r="J204" i="37" s="1"/>
  <c r="H205" i="37"/>
  <c r="H204" i="37" s="1"/>
  <c r="G205" i="37"/>
  <c r="E205" i="37"/>
  <c r="D205" i="37"/>
  <c r="D204" i="37" s="1"/>
  <c r="K204" i="37"/>
  <c r="O203" i="37"/>
  <c r="L203" i="37"/>
  <c r="I203" i="37"/>
  <c r="F203" i="37"/>
  <c r="O202" i="37"/>
  <c r="L202" i="37"/>
  <c r="I202" i="37"/>
  <c r="F202" i="37"/>
  <c r="O201" i="37"/>
  <c r="L201" i="37"/>
  <c r="I201" i="37"/>
  <c r="F201" i="37"/>
  <c r="O200" i="37"/>
  <c r="L200" i="37"/>
  <c r="I200" i="37"/>
  <c r="F200" i="37"/>
  <c r="O199" i="37"/>
  <c r="L199" i="37"/>
  <c r="L198" i="37" s="1"/>
  <c r="I199" i="37"/>
  <c r="F199" i="37"/>
  <c r="O198" i="37"/>
  <c r="N198" i="37"/>
  <c r="M198" i="37"/>
  <c r="K198" i="37"/>
  <c r="J198" i="37"/>
  <c r="H198" i="37"/>
  <c r="G198" i="37"/>
  <c r="E198" i="37"/>
  <c r="E196" i="37" s="1"/>
  <c r="D198" i="37"/>
  <c r="D196" i="37" s="1"/>
  <c r="O197" i="37"/>
  <c r="L197" i="37"/>
  <c r="I197" i="37"/>
  <c r="F197" i="37"/>
  <c r="N196" i="37"/>
  <c r="M196" i="37"/>
  <c r="K196" i="37"/>
  <c r="J196" i="37"/>
  <c r="H196" i="37"/>
  <c r="G196" i="37"/>
  <c r="H195" i="37"/>
  <c r="O193" i="37"/>
  <c r="L193" i="37"/>
  <c r="L192" i="37" s="1"/>
  <c r="L191" i="37" s="1"/>
  <c r="I193" i="37"/>
  <c r="F193" i="37"/>
  <c r="O192" i="37"/>
  <c r="O191" i="37" s="1"/>
  <c r="N192" i="37"/>
  <c r="N191" i="37" s="1"/>
  <c r="M192" i="37"/>
  <c r="M191" i="37" s="1"/>
  <c r="K192" i="37"/>
  <c r="K191" i="37" s="1"/>
  <c r="J192" i="37"/>
  <c r="J191" i="37" s="1"/>
  <c r="I192" i="37"/>
  <c r="I191" i="37" s="1"/>
  <c r="H192" i="37"/>
  <c r="G192" i="37"/>
  <c r="G191" i="37" s="1"/>
  <c r="E192" i="37"/>
  <c r="E191" i="37" s="1"/>
  <c r="D192" i="37"/>
  <c r="D191" i="37" s="1"/>
  <c r="H191" i="37"/>
  <c r="O190" i="37"/>
  <c r="L190" i="37"/>
  <c r="I190" i="37"/>
  <c r="F190" i="37"/>
  <c r="O189" i="37"/>
  <c r="L189" i="37"/>
  <c r="L188" i="37" s="1"/>
  <c r="I189" i="37"/>
  <c r="I188" i="37" s="1"/>
  <c r="F189" i="37"/>
  <c r="O188" i="37"/>
  <c r="N188" i="37"/>
  <c r="M188" i="37"/>
  <c r="K188" i="37"/>
  <c r="J188" i="37"/>
  <c r="H188" i="37"/>
  <c r="G188" i="37"/>
  <c r="F188" i="37"/>
  <c r="E188" i="37"/>
  <c r="D188" i="37"/>
  <c r="O186" i="37"/>
  <c r="L186" i="37"/>
  <c r="I186" i="37"/>
  <c r="F186" i="37"/>
  <c r="O185" i="37"/>
  <c r="O184" i="37" s="1"/>
  <c r="L185" i="37"/>
  <c r="L184" i="37" s="1"/>
  <c r="I185" i="37"/>
  <c r="I184" i="37" s="1"/>
  <c r="F185" i="37"/>
  <c r="F184" i="37" s="1"/>
  <c r="N184" i="37"/>
  <c r="M184" i="37"/>
  <c r="K184" i="37"/>
  <c r="J184" i="37"/>
  <c r="H184" i="37"/>
  <c r="G184" i="37"/>
  <c r="E184" i="37"/>
  <c r="D184" i="37"/>
  <c r="O183" i="37"/>
  <c r="L183" i="37"/>
  <c r="I183" i="37"/>
  <c r="F183" i="37"/>
  <c r="O182" i="37"/>
  <c r="L182" i="37"/>
  <c r="I182" i="37"/>
  <c r="F182" i="37"/>
  <c r="O181" i="37"/>
  <c r="L181" i="37"/>
  <c r="I181" i="37"/>
  <c r="F181" i="37"/>
  <c r="O180" i="37"/>
  <c r="O179" i="37" s="1"/>
  <c r="L180" i="37"/>
  <c r="I180" i="37"/>
  <c r="F180" i="37"/>
  <c r="F179" i="37" s="1"/>
  <c r="N179" i="37"/>
  <c r="M179" i="37"/>
  <c r="L179" i="37"/>
  <c r="K179" i="37"/>
  <c r="J179" i="37"/>
  <c r="H179" i="37"/>
  <c r="G179" i="37"/>
  <c r="E179" i="37"/>
  <c r="D179" i="37"/>
  <c r="O178" i="37"/>
  <c r="L178" i="37"/>
  <c r="I178" i="37"/>
  <c r="F178" i="37"/>
  <c r="O177" i="37"/>
  <c r="L177" i="37"/>
  <c r="I177" i="37"/>
  <c r="F177" i="37"/>
  <c r="O176" i="37"/>
  <c r="O175" i="37" s="1"/>
  <c r="O174" i="37" s="1"/>
  <c r="L176" i="37"/>
  <c r="I176" i="37"/>
  <c r="F176" i="37"/>
  <c r="F175" i="37" s="1"/>
  <c r="N175" i="37"/>
  <c r="M175" i="37"/>
  <c r="K175" i="37"/>
  <c r="K174" i="37" s="1"/>
  <c r="J175" i="37"/>
  <c r="H175" i="37"/>
  <c r="G175" i="37"/>
  <c r="G174" i="37" s="1"/>
  <c r="E175" i="37"/>
  <c r="E174" i="37" s="1"/>
  <c r="D175" i="37"/>
  <c r="D174" i="37" s="1"/>
  <c r="N174" i="37"/>
  <c r="M174" i="37"/>
  <c r="M173" i="37" s="1"/>
  <c r="J174" i="37"/>
  <c r="H174" i="37"/>
  <c r="N173" i="37"/>
  <c r="O172" i="37"/>
  <c r="L172" i="37"/>
  <c r="I172" i="37"/>
  <c r="F172" i="37"/>
  <c r="O171" i="37"/>
  <c r="L171" i="37"/>
  <c r="I171" i="37"/>
  <c r="F171" i="37"/>
  <c r="O170" i="37"/>
  <c r="L170" i="37"/>
  <c r="I170" i="37"/>
  <c r="F170" i="37"/>
  <c r="O169" i="37"/>
  <c r="L169" i="37"/>
  <c r="I169" i="37"/>
  <c r="F169" i="37"/>
  <c r="O168" i="37"/>
  <c r="L168" i="37"/>
  <c r="I168" i="37"/>
  <c r="F168" i="37"/>
  <c r="O167" i="37"/>
  <c r="O166" i="37" s="1"/>
  <c r="O165" i="37" s="1"/>
  <c r="L167" i="37"/>
  <c r="I167" i="37"/>
  <c r="F167" i="37"/>
  <c r="N166" i="37"/>
  <c r="M166" i="37"/>
  <c r="K166" i="37"/>
  <c r="J166" i="37"/>
  <c r="H166" i="37"/>
  <c r="H165" i="37" s="1"/>
  <c r="G166" i="37"/>
  <c r="G165" i="37" s="1"/>
  <c r="E166" i="37"/>
  <c r="E165" i="37" s="1"/>
  <c r="D166" i="37"/>
  <c r="D165" i="37" s="1"/>
  <c r="N165" i="37"/>
  <c r="M165" i="37"/>
  <c r="K165" i="37"/>
  <c r="J165" i="37"/>
  <c r="O164" i="37"/>
  <c r="L164" i="37"/>
  <c r="I164" i="37"/>
  <c r="F164" i="37"/>
  <c r="O163" i="37"/>
  <c r="L163" i="37"/>
  <c r="I163" i="37"/>
  <c r="F163" i="37"/>
  <c r="O162" i="37"/>
  <c r="L162" i="37"/>
  <c r="I162" i="37"/>
  <c r="F162" i="37"/>
  <c r="O161" i="37"/>
  <c r="L161" i="37"/>
  <c r="L160" i="37" s="1"/>
  <c r="I161" i="37"/>
  <c r="F161" i="37"/>
  <c r="O160" i="37"/>
  <c r="N160" i="37"/>
  <c r="M160" i="37"/>
  <c r="K160" i="37"/>
  <c r="J160" i="37"/>
  <c r="H160" i="37"/>
  <c r="G160" i="37"/>
  <c r="F160" i="37"/>
  <c r="E160" i="37"/>
  <c r="D160" i="37"/>
  <c r="O159" i="37"/>
  <c r="L159" i="37"/>
  <c r="I159" i="37"/>
  <c r="F159" i="37"/>
  <c r="O158" i="37"/>
  <c r="L158" i="37"/>
  <c r="I158" i="37"/>
  <c r="F158" i="37"/>
  <c r="O157" i="37"/>
  <c r="L157" i="37"/>
  <c r="I157" i="37"/>
  <c r="F157" i="37"/>
  <c r="O156" i="37"/>
  <c r="L156" i="37"/>
  <c r="I156" i="37"/>
  <c r="F156" i="37"/>
  <c r="O155" i="37"/>
  <c r="L155" i="37"/>
  <c r="I155" i="37"/>
  <c r="F155" i="37"/>
  <c r="O154" i="37"/>
  <c r="L154" i="37"/>
  <c r="I154" i="37"/>
  <c r="F154" i="37"/>
  <c r="O153" i="37"/>
  <c r="L153" i="37"/>
  <c r="I153" i="37"/>
  <c r="F153" i="37"/>
  <c r="O152" i="37"/>
  <c r="L152" i="37"/>
  <c r="I152" i="37"/>
  <c r="F152" i="37"/>
  <c r="O151" i="37"/>
  <c r="N151" i="37"/>
  <c r="M151" i="37"/>
  <c r="K151" i="37"/>
  <c r="J151" i="37"/>
  <c r="H151" i="37"/>
  <c r="G151" i="37"/>
  <c r="E151" i="37"/>
  <c r="D151" i="37"/>
  <c r="O150" i="37"/>
  <c r="L150" i="37"/>
  <c r="I150" i="37"/>
  <c r="F150" i="37"/>
  <c r="O149" i="37"/>
  <c r="L149" i="37"/>
  <c r="I149" i="37"/>
  <c r="F149" i="37"/>
  <c r="O148" i="37"/>
  <c r="L148" i="37"/>
  <c r="I148" i="37"/>
  <c r="F148" i="37"/>
  <c r="O147" i="37"/>
  <c r="L147" i="37"/>
  <c r="I147" i="37"/>
  <c r="F147" i="37"/>
  <c r="O146" i="37"/>
  <c r="L146" i="37"/>
  <c r="I146" i="37"/>
  <c r="F146" i="37"/>
  <c r="O145" i="37"/>
  <c r="L145" i="37"/>
  <c r="I145" i="37"/>
  <c r="F145" i="37"/>
  <c r="N144" i="37"/>
  <c r="M144" i="37"/>
  <c r="K144" i="37"/>
  <c r="J144" i="37"/>
  <c r="H144" i="37"/>
  <c r="G144" i="37"/>
  <c r="E144" i="37"/>
  <c r="D144" i="37"/>
  <c r="O143" i="37"/>
  <c r="L143" i="37"/>
  <c r="I143" i="37"/>
  <c r="F143" i="37"/>
  <c r="O142" i="37"/>
  <c r="L142" i="37"/>
  <c r="L141" i="37" s="1"/>
  <c r="I142" i="37"/>
  <c r="I141" i="37" s="1"/>
  <c r="F142" i="37"/>
  <c r="N141" i="37"/>
  <c r="M141" i="37"/>
  <c r="K141" i="37"/>
  <c r="J141" i="37"/>
  <c r="H141" i="37"/>
  <c r="G141" i="37"/>
  <c r="E141" i="37"/>
  <c r="D141" i="37"/>
  <c r="O140" i="37"/>
  <c r="L140" i="37"/>
  <c r="I140" i="37"/>
  <c r="F140" i="37"/>
  <c r="O139" i="37"/>
  <c r="L139" i="37"/>
  <c r="I139" i="37"/>
  <c r="F139" i="37"/>
  <c r="O138" i="37"/>
  <c r="L138" i="37"/>
  <c r="I138" i="37"/>
  <c r="F138" i="37"/>
  <c r="O137" i="37"/>
  <c r="L137" i="37"/>
  <c r="L136" i="37" s="1"/>
  <c r="I137" i="37"/>
  <c r="I136" i="37" s="1"/>
  <c r="F137" i="37"/>
  <c r="N136" i="37"/>
  <c r="M136" i="37"/>
  <c r="K136" i="37"/>
  <c r="J136" i="37"/>
  <c r="H136" i="37"/>
  <c r="G136" i="37"/>
  <c r="E136" i="37"/>
  <c r="D136" i="37"/>
  <c r="O135" i="37"/>
  <c r="L135" i="37"/>
  <c r="I135" i="37"/>
  <c r="F135" i="37"/>
  <c r="O134" i="37"/>
  <c r="L134" i="37"/>
  <c r="I134" i="37"/>
  <c r="F134" i="37"/>
  <c r="O133" i="37"/>
  <c r="L133" i="37"/>
  <c r="I133" i="37"/>
  <c r="F133" i="37"/>
  <c r="O132" i="37"/>
  <c r="O131" i="37" s="1"/>
  <c r="L132" i="37"/>
  <c r="L131" i="37" s="1"/>
  <c r="I132" i="37"/>
  <c r="F132" i="37"/>
  <c r="N131" i="37"/>
  <c r="M131" i="37"/>
  <c r="K131" i="37"/>
  <c r="J131" i="37"/>
  <c r="H131" i="37"/>
  <c r="G131" i="37"/>
  <c r="E131" i="37"/>
  <c r="D131" i="37"/>
  <c r="O129" i="37"/>
  <c r="L129" i="37"/>
  <c r="L128" i="37" s="1"/>
  <c r="I129" i="37"/>
  <c r="F129" i="37"/>
  <c r="O128" i="37"/>
  <c r="N128" i="37"/>
  <c r="M128" i="37"/>
  <c r="K128" i="37"/>
  <c r="J128" i="37"/>
  <c r="H128" i="37"/>
  <c r="G128" i="37"/>
  <c r="F128" i="37"/>
  <c r="E128" i="37"/>
  <c r="D128" i="37"/>
  <c r="O127" i="37"/>
  <c r="L127" i="37"/>
  <c r="I127" i="37"/>
  <c r="F127" i="37"/>
  <c r="O126" i="37"/>
  <c r="L126" i="37"/>
  <c r="I126" i="37"/>
  <c r="F126" i="37"/>
  <c r="O125" i="37"/>
  <c r="L125" i="37"/>
  <c r="I125" i="37"/>
  <c r="F125" i="37"/>
  <c r="O124" i="37"/>
  <c r="L124" i="37"/>
  <c r="I124" i="37"/>
  <c r="F124" i="37"/>
  <c r="O123" i="37"/>
  <c r="L123" i="37"/>
  <c r="L122" i="37" s="1"/>
  <c r="I123" i="37"/>
  <c r="F123" i="37"/>
  <c r="N122" i="37"/>
  <c r="M122" i="37"/>
  <c r="K122" i="37"/>
  <c r="J122" i="37"/>
  <c r="H122" i="37"/>
  <c r="G122" i="37"/>
  <c r="E122" i="37"/>
  <c r="D122" i="37"/>
  <c r="O121" i="37"/>
  <c r="L121" i="37"/>
  <c r="I121" i="37"/>
  <c r="F121" i="37"/>
  <c r="O120" i="37"/>
  <c r="L120" i="37"/>
  <c r="I120" i="37"/>
  <c r="F120" i="37"/>
  <c r="O119" i="37"/>
  <c r="L119" i="37"/>
  <c r="I119" i="37"/>
  <c r="F119" i="37"/>
  <c r="O118" i="37"/>
  <c r="L118" i="37"/>
  <c r="I118" i="37"/>
  <c r="F118" i="37"/>
  <c r="O117" i="37"/>
  <c r="L117" i="37"/>
  <c r="L116" i="37" s="1"/>
  <c r="I117" i="37"/>
  <c r="F117" i="37"/>
  <c r="F116" i="37" s="1"/>
  <c r="N116" i="37"/>
  <c r="M116" i="37"/>
  <c r="K116" i="37"/>
  <c r="J116" i="37"/>
  <c r="H116" i="37"/>
  <c r="G116" i="37"/>
  <c r="E116" i="37"/>
  <c r="D116" i="37"/>
  <c r="O115" i="37"/>
  <c r="L115" i="37"/>
  <c r="I115" i="37"/>
  <c r="F115" i="37"/>
  <c r="O114" i="37"/>
  <c r="L114" i="37"/>
  <c r="I114" i="37"/>
  <c r="F114" i="37"/>
  <c r="O113" i="37"/>
  <c r="O112" i="37" s="1"/>
  <c r="L113" i="37"/>
  <c r="L112" i="37" s="1"/>
  <c r="I113" i="37"/>
  <c r="F113" i="37"/>
  <c r="F112" i="37" s="1"/>
  <c r="N112" i="37"/>
  <c r="M112" i="37"/>
  <c r="K112" i="37"/>
  <c r="J112" i="37"/>
  <c r="H112" i="37"/>
  <c r="G112" i="37"/>
  <c r="E112" i="37"/>
  <c r="D112" i="37"/>
  <c r="O111" i="37"/>
  <c r="L111" i="37"/>
  <c r="I111" i="37"/>
  <c r="F111" i="37"/>
  <c r="O110" i="37"/>
  <c r="L110" i="37"/>
  <c r="I110" i="37"/>
  <c r="F110" i="37"/>
  <c r="O109" i="37"/>
  <c r="L109" i="37"/>
  <c r="I109" i="37"/>
  <c r="F109" i="37"/>
  <c r="O108" i="37"/>
  <c r="L108" i="37"/>
  <c r="I108" i="37"/>
  <c r="F108" i="37"/>
  <c r="O107" i="37"/>
  <c r="L107" i="37"/>
  <c r="I107" i="37"/>
  <c r="F107" i="37"/>
  <c r="O106" i="37"/>
  <c r="L106" i="37"/>
  <c r="I106" i="37"/>
  <c r="F106" i="37"/>
  <c r="O105" i="37"/>
  <c r="L105" i="37"/>
  <c r="I105" i="37"/>
  <c r="F105" i="37"/>
  <c r="O104" i="37"/>
  <c r="O103" i="37" s="1"/>
  <c r="L104" i="37"/>
  <c r="I104" i="37"/>
  <c r="I103" i="37" s="1"/>
  <c r="F104" i="37"/>
  <c r="N103" i="37"/>
  <c r="M103" i="37"/>
  <c r="K103" i="37"/>
  <c r="J103" i="37"/>
  <c r="H103" i="37"/>
  <c r="G103" i="37"/>
  <c r="E103" i="37"/>
  <c r="D103" i="37"/>
  <c r="O102" i="37"/>
  <c r="L102" i="37"/>
  <c r="I102" i="37"/>
  <c r="F102" i="37"/>
  <c r="O101" i="37"/>
  <c r="L101" i="37"/>
  <c r="I101" i="37"/>
  <c r="F101" i="37"/>
  <c r="O100" i="37"/>
  <c r="L100" i="37"/>
  <c r="I100" i="37"/>
  <c r="F100" i="37"/>
  <c r="O99" i="37"/>
  <c r="L99" i="37"/>
  <c r="I99" i="37"/>
  <c r="F99" i="37"/>
  <c r="O98" i="37"/>
  <c r="L98" i="37"/>
  <c r="I98" i="37"/>
  <c r="F98" i="37"/>
  <c r="O97" i="37"/>
  <c r="L97" i="37"/>
  <c r="I97" i="37"/>
  <c r="F97" i="37"/>
  <c r="O96" i="37"/>
  <c r="L96" i="37"/>
  <c r="L95" i="37" s="1"/>
  <c r="I96" i="37"/>
  <c r="I95" i="37" s="1"/>
  <c r="F96" i="37"/>
  <c r="N95" i="37"/>
  <c r="M95" i="37"/>
  <c r="K95" i="37"/>
  <c r="J95" i="37"/>
  <c r="H95" i="37"/>
  <c r="G95" i="37"/>
  <c r="E95" i="37"/>
  <c r="D95" i="37"/>
  <c r="O94" i="37"/>
  <c r="L94" i="37"/>
  <c r="I94" i="37"/>
  <c r="F94" i="37"/>
  <c r="O93" i="37"/>
  <c r="L93" i="37"/>
  <c r="I93" i="37"/>
  <c r="F93" i="37"/>
  <c r="O92" i="37"/>
  <c r="L92" i="37"/>
  <c r="I92" i="37"/>
  <c r="F92" i="37"/>
  <c r="O91" i="37"/>
  <c r="L91" i="37"/>
  <c r="I91" i="37"/>
  <c r="F91" i="37"/>
  <c r="O90" i="37"/>
  <c r="L90" i="37"/>
  <c r="I90" i="37"/>
  <c r="F90" i="37"/>
  <c r="N89" i="37"/>
  <c r="M89" i="37"/>
  <c r="K89" i="37"/>
  <c r="J89" i="37"/>
  <c r="H89" i="37"/>
  <c r="G89" i="37"/>
  <c r="E89" i="37"/>
  <c r="D89" i="37"/>
  <c r="O88" i="37"/>
  <c r="L88" i="37"/>
  <c r="I88" i="37"/>
  <c r="F88" i="37"/>
  <c r="O87" i="37"/>
  <c r="L87" i="37"/>
  <c r="I87" i="37"/>
  <c r="F87" i="37"/>
  <c r="O86" i="37"/>
  <c r="L86" i="37"/>
  <c r="I86" i="37"/>
  <c r="F86" i="37"/>
  <c r="O85" i="37"/>
  <c r="L85" i="37"/>
  <c r="L84" i="37" s="1"/>
  <c r="I85" i="37"/>
  <c r="F85" i="37"/>
  <c r="N84" i="37"/>
  <c r="M84" i="37"/>
  <c r="K84" i="37"/>
  <c r="J84" i="37"/>
  <c r="H84" i="37"/>
  <c r="G84" i="37"/>
  <c r="E84" i="37"/>
  <c r="D84" i="37"/>
  <c r="O82" i="37"/>
  <c r="L82" i="37"/>
  <c r="I82" i="37"/>
  <c r="F82" i="37"/>
  <c r="O81" i="37"/>
  <c r="L81" i="37"/>
  <c r="L80" i="37" s="1"/>
  <c r="I81" i="37"/>
  <c r="F81" i="37"/>
  <c r="F80" i="37" s="1"/>
  <c r="O80" i="37"/>
  <c r="N80" i="37"/>
  <c r="M80" i="37"/>
  <c r="K80" i="37"/>
  <c r="J80" i="37"/>
  <c r="H80" i="37"/>
  <c r="G80" i="37"/>
  <c r="E80" i="37"/>
  <c r="D80" i="37"/>
  <c r="O79" i="37"/>
  <c r="L79" i="37"/>
  <c r="I79" i="37"/>
  <c r="F79" i="37"/>
  <c r="O78" i="37"/>
  <c r="O77" i="37" s="1"/>
  <c r="L78" i="37"/>
  <c r="L77" i="37" s="1"/>
  <c r="I78" i="37"/>
  <c r="F78" i="37"/>
  <c r="N77" i="37"/>
  <c r="N76" i="37" s="1"/>
  <c r="M77" i="37"/>
  <c r="M76" i="37" s="1"/>
  <c r="K77" i="37"/>
  <c r="J77" i="37"/>
  <c r="J76" i="37" s="1"/>
  <c r="H77" i="37"/>
  <c r="G77" i="37"/>
  <c r="E77" i="37"/>
  <c r="E76" i="37" s="1"/>
  <c r="D77" i="37"/>
  <c r="D76" i="37" s="1"/>
  <c r="G76" i="37"/>
  <c r="O74" i="37"/>
  <c r="L74" i="37"/>
  <c r="I74" i="37"/>
  <c r="F74" i="37"/>
  <c r="O73" i="37"/>
  <c r="L73" i="37"/>
  <c r="I73" i="37"/>
  <c r="F73" i="37"/>
  <c r="O72" i="37"/>
  <c r="L72" i="37"/>
  <c r="I72" i="37"/>
  <c r="F72" i="37"/>
  <c r="O71" i="37"/>
  <c r="L71" i="37"/>
  <c r="I71" i="37"/>
  <c r="F71" i="37"/>
  <c r="O70" i="37"/>
  <c r="L70" i="37"/>
  <c r="I70" i="37"/>
  <c r="F70" i="37"/>
  <c r="N69" i="37"/>
  <c r="N67" i="37" s="1"/>
  <c r="M69" i="37"/>
  <c r="M67" i="37" s="1"/>
  <c r="K69" i="37"/>
  <c r="K67" i="37" s="1"/>
  <c r="J69" i="37"/>
  <c r="J67" i="37" s="1"/>
  <c r="H69" i="37"/>
  <c r="H67" i="37" s="1"/>
  <c r="G69" i="37"/>
  <c r="G67" i="37" s="1"/>
  <c r="E69" i="37"/>
  <c r="E67" i="37" s="1"/>
  <c r="D69" i="37"/>
  <c r="D67" i="37" s="1"/>
  <c r="O68" i="37"/>
  <c r="L68" i="37"/>
  <c r="I68" i="37"/>
  <c r="F68" i="37"/>
  <c r="O66" i="37"/>
  <c r="L66" i="37"/>
  <c r="I66" i="37"/>
  <c r="F66" i="37"/>
  <c r="O65" i="37"/>
  <c r="L65" i="37"/>
  <c r="I65" i="37"/>
  <c r="F65" i="37"/>
  <c r="O64" i="37"/>
  <c r="L64" i="37"/>
  <c r="I64" i="37"/>
  <c r="F64" i="37"/>
  <c r="O63" i="37"/>
  <c r="L63" i="37"/>
  <c r="I63" i="37"/>
  <c r="F63" i="37"/>
  <c r="O62" i="37"/>
  <c r="L62" i="37"/>
  <c r="I62" i="37"/>
  <c r="F62" i="37"/>
  <c r="O61" i="37"/>
  <c r="L61" i="37"/>
  <c r="I61" i="37"/>
  <c r="F61" i="37"/>
  <c r="O60" i="37"/>
  <c r="L60" i="37"/>
  <c r="I60" i="37"/>
  <c r="F60" i="37"/>
  <c r="O59" i="37"/>
  <c r="L59" i="37"/>
  <c r="I59" i="37"/>
  <c r="F59" i="37"/>
  <c r="N58" i="37"/>
  <c r="M58" i="37"/>
  <c r="K58" i="37"/>
  <c r="J58" i="37"/>
  <c r="H58" i="37"/>
  <c r="G58" i="37"/>
  <c r="E58" i="37"/>
  <c r="D58" i="37"/>
  <c r="O57" i="37"/>
  <c r="L57" i="37"/>
  <c r="I57" i="37"/>
  <c r="F57" i="37"/>
  <c r="O56" i="37"/>
  <c r="O55" i="37" s="1"/>
  <c r="L56" i="37"/>
  <c r="I56" i="37"/>
  <c r="I55" i="37" s="1"/>
  <c r="F56" i="37"/>
  <c r="F55" i="37" s="1"/>
  <c r="N55" i="37"/>
  <c r="N54" i="37" s="1"/>
  <c r="M55" i="37"/>
  <c r="K55" i="37"/>
  <c r="J55" i="37"/>
  <c r="J54" i="37" s="1"/>
  <c r="J53" i="37" s="1"/>
  <c r="H55" i="37"/>
  <c r="H54" i="37" s="1"/>
  <c r="G55" i="37"/>
  <c r="G54" i="37" s="1"/>
  <c r="E55" i="37"/>
  <c r="E54" i="37" s="1"/>
  <c r="D55" i="37"/>
  <c r="K54" i="37"/>
  <c r="O47" i="37"/>
  <c r="C47" i="37" s="1"/>
  <c r="O46" i="37"/>
  <c r="N45" i="37"/>
  <c r="M45" i="37"/>
  <c r="L44" i="37"/>
  <c r="L43" i="37" s="1"/>
  <c r="I44" i="37"/>
  <c r="F44" i="37"/>
  <c r="F43" i="37" s="1"/>
  <c r="K43" i="37"/>
  <c r="J43" i="37"/>
  <c r="H43" i="37"/>
  <c r="G43" i="37"/>
  <c r="E43" i="37"/>
  <c r="D43" i="37"/>
  <c r="F42" i="37"/>
  <c r="F41" i="37" s="1"/>
  <c r="C41" i="37" s="1"/>
  <c r="E41" i="37"/>
  <c r="D41" i="37"/>
  <c r="L40" i="37"/>
  <c r="C40" i="37" s="1"/>
  <c r="L39" i="37"/>
  <c r="C39" i="37" s="1"/>
  <c r="L38" i="37"/>
  <c r="C38" i="37" s="1"/>
  <c r="L37" i="37"/>
  <c r="K36" i="37"/>
  <c r="J36" i="37"/>
  <c r="L35" i="37"/>
  <c r="C35" i="37" s="1"/>
  <c r="L34" i="37"/>
  <c r="C34" i="37" s="1"/>
  <c r="K33" i="37"/>
  <c r="J33" i="37"/>
  <c r="L32" i="37"/>
  <c r="C32" i="37" s="1"/>
  <c r="K31" i="37"/>
  <c r="J31" i="37"/>
  <c r="L30" i="37"/>
  <c r="C30" i="37" s="1"/>
  <c r="L29" i="37"/>
  <c r="C29" i="37" s="1"/>
  <c r="L28" i="37"/>
  <c r="K27" i="37"/>
  <c r="J27" i="37"/>
  <c r="F25" i="37"/>
  <c r="C25" i="37" s="1"/>
  <c r="I24" i="37"/>
  <c r="F24" i="37"/>
  <c r="O23" i="37"/>
  <c r="L23" i="37"/>
  <c r="I23" i="37"/>
  <c r="F23" i="37"/>
  <c r="O22" i="37"/>
  <c r="L22" i="37"/>
  <c r="L21" i="37" s="1"/>
  <c r="L289" i="37" s="1"/>
  <c r="I22" i="37"/>
  <c r="I21" i="37" s="1"/>
  <c r="F22" i="37"/>
  <c r="N21" i="37"/>
  <c r="N289" i="37" s="1"/>
  <c r="M21" i="37"/>
  <c r="K21" i="37"/>
  <c r="J21" i="37"/>
  <c r="H21" i="37"/>
  <c r="H289" i="37" s="1"/>
  <c r="G21" i="37"/>
  <c r="G289" i="37" s="1"/>
  <c r="G288" i="37" s="1"/>
  <c r="E21" i="37"/>
  <c r="D21" i="37"/>
  <c r="D289" i="37" s="1"/>
  <c r="J26" i="37" l="1"/>
  <c r="J20" i="37" s="1"/>
  <c r="H20" i="37"/>
  <c r="O45" i="37"/>
  <c r="D54" i="37"/>
  <c r="J259" i="37"/>
  <c r="K173" i="37"/>
  <c r="M204" i="37"/>
  <c r="C224" i="37"/>
  <c r="H259" i="37"/>
  <c r="K26" i="37"/>
  <c r="K20" i="37" s="1"/>
  <c r="M130" i="37"/>
  <c r="L31" i="37"/>
  <c r="C31" i="37" s="1"/>
  <c r="C92" i="37"/>
  <c r="J173" i="37"/>
  <c r="G53" i="37"/>
  <c r="L36" i="37"/>
  <c r="C36" i="37" s="1"/>
  <c r="C88" i="37"/>
  <c r="C91" i="37"/>
  <c r="H83" i="37"/>
  <c r="C172" i="37"/>
  <c r="E173" i="37"/>
  <c r="E187" i="37"/>
  <c r="O187" i="37"/>
  <c r="C202" i="37"/>
  <c r="C203" i="37"/>
  <c r="C236" i="37"/>
  <c r="C240" i="37"/>
  <c r="C250" i="37"/>
  <c r="N259" i="37"/>
  <c r="J269" i="37"/>
  <c r="C274" i="37"/>
  <c r="C278" i="37"/>
  <c r="K53" i="37"/>
  <c r="O76" i="37"/>
  <c r="C127" i="37"/>
  <c r="C132" i="37"/>
  <c r="C140" i="37"/>
  <c r="O141" i="37"/>
  <c r="C163" i="37"/>
  <c r="D231" i="37"/>
  <c r="K259" i="37"/>
  <c r="L175" i="37"/>
  <c r="L174" i="37" s="1"/>
  <c r="L173" i="37" s="1"/>
  <c r="K289" i="37"/>
  <c r="K288" i="37" s="1"/>
  <c r="C23" i="37"/>
  <c r="H53" i="37"/>
  <c r="N53" i="37"/>
  <c r="C68" i="37"/>
  <c r="C71" i="37"/>
  <c r="C73" i="37"/>
  <c r="E130" i="37"/>
  <c r="C147" i="37"/>
  <c r="C167" i="37"/>
  <c r="C171" i="37"/>
  <c r="O173" i="37"/>
  <c r="C188" i="37"/>
  <c r="C222" i="37"/>
  <c r="C223" i="37"/>
  <c r="O216" i="37"/>
  <c r="C248" i="37"/>
  <c r="I270" i="37"/>
  <c r="I269" i="37" s="1"/>
  <c r="K270" i="37"/>
  <c r="K269" i="37" s="1"/>
  <c r="C294" i="37"/>
  <c r="C60" i="37"/>
  <c r="G83" i="37"/>
  <c r="M83" i="37"/>
  <c r="M75" i="37" s="1"/>
  <c r="C96" i="37"/>
  <c r="C100" i="37"/>
  <c r="C101" i="37"/>
  <c r="C104" i="37"/>
  <c r="H130" i="37"/>
  <c r="C143" i="37"/>
  <c r="C156" i="37"/>
  <c r="C164" i="37"/>
  <c r="J187" i="37"/>
  <c r="C210" i="37"/>
  <c r="C214" i="37"/>
  <c r="E204" i="37"/>
  <c r="E195" i="37" s="1"/>
  <c r="C218" i="37"/>
  <c r="G259" i="37"/>
  <c r="D259" i="37"/>
  <c r="L272" i="37"/>
  <c r="C275" i="37"/>
  <c r="G270" i="37"/>
  <c r="G269" i="37" s="1"/>
  <c r="D270" i="37"/>
  <c r="D269" i="37" s="1"/>
  <c r="D288" i="37"/>
  <c r="O21" i="37"/>
  <c r="O289" i="37" s="1"/>
  <c r="L27" i="37"/>
  <c r="C27" i="37" s="1"/>
  <c r="C46" i="37"/>
  <c r="O84" i="37"/>
  <c r="C98" i="37"/>
  <c r="C108" i="37"/>
  <c r="C159" i="37"/>
  <c r="C183" i="37"/>
  <c r="C184" i="37"/>
  <c r="K187" i="37"/>
  <c r="L205" i="37"/>
  <c r="C228" i="37"/>
  <c r="C258" i="37"/>
  <c r="C282" i="37"/>
  <c r="O290" i="37"/>
  <c r="D187" i="37"/>
  <c r="D83" i="37"/>
  <c r="D20" i="37"/>
  <c r="E289" i="37"/>
  <c r="E288" i="37" s="1"/>
  <c r="J289" i="37"/>
  <c r="J288" i="37" s="1"/>
  <c r="N288" i="37"/>
  <c r="C42" i="37"/>
  <c r="C64" i="37"/>
  <c r="C74" i="37"/>
  <c r="C79" i="37"/>
  <c r="C102" i="37"/>
  <c r="C125" i="37"/>
  <c r="D130" i="37"/>
  <c r="C155" i="37"/>
  <c r="C162" i="37"/>
  <c r="I166" i="37"/>
  <c r="I165" i="37" s="1"/>
  <c r="C181" i="37"/>
  <c r="H187" i="37"/>
  <c r="N195" i="37"/>
  <c r="G204" i="37"/>
  <c r="G195" i="37" s="1"/>
  <c r="H231" i="37"/>
  <c r="O238" i="37"/>
  <c r="L246" i="37"/>
  <c r="C257" i="37"/>
  <c r="M259" i="37"/>
  <c r="C262" i="37"/>
  <c r="O272" i="37"/>
  <c r="C285" i="37"/>
  <c r="C295" i="37"/>
  <c r="I131" i="37"/>
  <c r="M195" i="37"/>
  <c r="L33" i="37"/>
  <c r="C33" i="37" s="1"/>
  <c r="G20" i="37"/>
  <c r="C61" i="37"/>
  <c r="C63" i="37"/>
  <c r="C65" i="37"/>
  <c r="L69" i="37"/>
  <c r="L67" i="37" s="1"/>
  <c r="K76" i="37"/>
  <c r="C94" i="37"/>
  <c r="C106" i="37"/>
  <c r="C109" i="37"/>
  <c r="C111" i="37"/>
  <c r="O116" i="37"/>
  <c r="O136" i="37"/>
  <c r="C148" i="37"/>
  <c r="C158" i="37"/>
  <c r="H173" i="37"/>
  <c r="D173" i="37"/>
  <c r="O196" i="37"/>
  <c r="D195" i="37"/>
  <c r="J195" i="37"/>
  <c r="C209" i="37"/>
  <c r="C212" i="37"/>
  <c r="C226" i="37"/>
  <c r="J231" i="37"/>
  <c r="J230" i="37" s="1"/>
  <c r="N231" i="37"/>
  <c r="E231" i="37"/>
  <c r="K231" i="37"/>
  <c r="C245" i="37"/>
  <c r="C254" i="37"/>
  <c r="C266" i="37"/>
  <c r="N187" i="37"/>
  <c r="H288" i="37"/>
  <c r="C24" i="37"/>
  <c r="C28" i="37"/>
  <c r="C37" i="37"/>
  <c r="L55" i="37"/>
  <c r="C55" i="37" s="1"/>
  <c r="M54" i="37"/>
  <c r="M53" i="37" s="1"/>
  <c r="L58" i="37"/>
  <c r="C62" i="37"/>
  <c r="C66" i="37"/>
  <c r="C72" i="37"/>
  <c r="H76" i="37"/>
  <c r="H75" i="37" s="1"/>
  <c r="E83" i="37"/>
  <c r="F84" i="37"/>
  <c r="C87" i="37"/>
  <c r="N83" i="37"/>
  <c r="O89" i="37"/>
  <c r="L89" i="37"/>
  <c r="C97" i="37"/>
  <c r="L103" i="37"/>
  <c r="C110" i="37"/>
  <c r="C115" i="37"/>
  <c r="C119" i="37"/>
  <c r="C124" i="37"/>
  <c r="C135" i="37"/>
  <c r="J130" i="37"/>
  <c r="C145" i="37"/>
  <c r="C146" i="37"/>
  <c r="O144" i="37"/>
  <c r="C180" i="37"/>
  <c r="G187" i="37"/>
  <c r="I187" i="37"/>
  <c r="M187" i="37"/>
  <c r="C201" i="37"/>
  <c r="C206" i="37"/>
  <c r="C208" i="37"/>
  <c r="C211" i="37"/>
  <c r="C221" i="37"/>
  <c r="F227" i="37"/>
  <c r="C227" i="37" s="1"/>
  <c r="L235" i="37"/>
  <c r="C235" i="37" s="1"/>
  <c r="G231" i="37"/>
  <c r="I238" i="37"/>
  <c r="I231" i="37" s="1"/>
  <c r="C244" i="37"/>
  <c r="C249" i="37"/>
  <c r="O246" i="37"/>
  <c r="O276" i="37"/>
  <c r="M289" i="37"/>
  <c r="M288" i="37" s="1"/>
  <c r="M20" i="37"/>
  <c r="C86" i="37"/>
  <c r="I84" i="37"/>
  <c r="C99" i="37"/>
  <c r="F95" i="37"/>
  <c r="F69" i="37"/>
  <c r="L76" i="37"/>
  <c r="I252" i="37"/>
  <c r="I251" i="37" s="1"/>
  <c r="C256" i="37"/>
  <c r="C168" i="37"/>
  <c r="L166" i="37"/>
  <c r="L165" i="37" s="1"/>
  <c r="C200" i="37"/>
  <c r="I198" i="37"/>
  <c r="I196" i="37" s="1"/>
  <c r="C291" i="37"/>
  <c r="L290" i="37"/>
  <c r="C56" i="37"/>
  <c r="I77" i="37"/>
  <c r="C78" i="37"/>
  <c r="F144" i="37"/>
  <c r="I289" i="37"/>
  <c r="F77" i="37"/>
  <c r="C120" i="37"/>
  <c r="C139" i="37"/>
  <c r="F136" i="37"/>
  <c r="C176" i="37"/>
  <c r="C44" i="37"/>
  <c r="I43" i="37"/>
  <c r="C43" i="37" s="1"/>
  <c r="I69" i="37"/>
  <c r="I67" i="37" s="1"/>
  <c r="C70" i="37"/>
  <c r="J83" i="37"/>
  <c r="J75" i="37" s="1"/>
  <c r="J52" i="37" s="1"/>
  <c r="C118" i="37"/>
  <c r="I116" i="37"/>
  <c r="C152" i="37"/>
  <c r="L151" i="37"/>
  <c r="C22" i="37"/>
  <c r="F21" i="37"/>
  <c r="O20" i="37"/>
  <c r="C45" i="37"/>
  <c r="E53" i="37"/>
  <c r="C57" i="37"/>
  <c r="I58" i="37"/>
  <c r="I54" i="37" s="1"/>
  <c r="F89" i="37"/>
  <c r="I89" i="37"/>
  <c r="C90" i="37"/>
  <c r="C93" i="37"/>
  <c r="F122" i="37"/>
  <c r="C123" i="37"/>
  <c r="E20" i="37"/>
  <c r="N20" i="37"/>
  <c r="D53" i="37"/>
  <c r="C59" i="37"/>
  <c r="F58" i="37"/>
  <c r="F54" i="37" s="1"/>
  <c r="O58" i="37"/>
  <c r="O54" i="37" s="1"/>
  <c r="O69" i="37"/>
  <c r="O67" i="37" s="1"/>
  <c r="C82" i="37"/>
  <c r="I80" i="37"/>
  <c r="C80" i="37" s="1"/>
  <c r="K83" i="37"/>
  <c r="O95" i="37"/>
  <c r="C105" i="37"/>
  <c r="C107" i="37"/>
  <c r="F103" i="37"/>
  <c r="C114" i="37"/>
  <c r="I112" i="37"/>
  <c r="C112" i="37" s="1"/>
  <c r="C142" i="37"/>
  <c r="F141" i="37"/>
  <c r="C141" i="37" s="1"/>
  <c r="C81" i="37"/>
  <c r="C85" i="37"/>
  <c r="C113" i="37"/>
  <c r="C117" i="37"/>
  <c r="C121" i="37"/>
  <c r="I122" i="37"/>
  <c r="C126" i="37"/>
  <c r="K130" i="37"/>
  <c r="N130" i="37"/>
  <c r="I144" i="37"/>
  <c r="C157" i="37"/>
  <c r="I160" i="37"/>
  <c r="C161" i="37"/>
  <c r="F166" i="37"/>
  <c r="G173" i="37"/>
  <c r="F174" i="37"/>
  <c r="C178" i="37"/>
  <c r="L187" i="37"/>
  <c r="C190" i="37"/>
  <c r="I264" i="37"/>
  <c r="I259" i="37" s="1"/>
  <c r="C268" i="37"/>
  <c r="I128" i="37"/>
  <c r="C128" i="37" s="1"/>
  <c r="C129" i="37"/>
  <c r="G130" i="37"/>
  <c r="L144" i="37"/>
  <c r="C150" i="37"/>
  <c r="F151" i="37"/>
  <c r="C154" i="37"/>
  <c r="C170" i="37"/>
  <c r="C177" i="37"/>
  <c r="C186" i="37"/>
  <c r="F238" i="37"/>
  <c r="C239" i="37"/>
  <c r="E259" i="37"/>
  <c r="O259" i="37"/>
  <c r="L276" i="37"/>
  <c r="C279" i="37"/>
  <c r="L288" i="37"/>
  <c r="O122" i="37"/>
  <c r="C133" i="37"/>
  <c r="C134" i="37"/>
  <c r="F131" i="37"/>
  <c r="C137" i="37"/>
  <c r="C138" i="37"/>
  <c r="C149" i="37"/>
  <c r="C153" i="37"/>
  <c r="I151" i="37"/>
  <c r="C169" i="37"/>
  <c r="C182" i="37"/>
  <c r="I216" i="37"/>
  <c r="C220" i="37"/>
  <c r="C232" i="37"/>
  <c r="I175" i="37"/>
  <c r="I179" i="37"/>
  <c r="C179" i="37" s="1"/>
  <c r="C185" i="37"/>
  <c r="C189" i="37"/>
  <c r="L196" i="37"/>
  <c r="F205" i="37"/>
  <c r="O205" i="37"/>
  <c r="C213" i="37"/>
  <c r="C217" i="37"/>
  <c r="F216" i="37"/>
  <c r="C225" i="37"/>
  <c r="C229" i="37"/>
  <c r="C233" i="37"/>
  <c r="C234" i="37"/>
  <c r="C237" i="37"/>
  <c r="M231" i="37"/>
  <c r="C241" i="37"/>
  <c r="C242" i="37"/>
  <c r="C253" i="37"/>
  <c r="F252" i="37"/>
  <c r="C261" i="37"/>
  <c r="F260" i="37"/>
  <c r="C265" i="37"/>
  <c r="F264" i="37"/>
  <c r="M270" i="37"/>
  <c r="M269" i="37" s="1"/>
  <c r="C277" i="37"/>
  <c r="F276" i="37"/>
  <c r="C281" i="37"/>
  <c r="F198" i="37"/>
  <c r="C198" i="37" s="1"/>
  <c r="C199" i="37"/>
  <c r="C207" i="37"/>
  <c r="C215" i="37"/>
  <c r="C219" i="37"/>
  <c r="L238" i="37"/>
  <c r="C243" i="37"/>
  <c r="F246" i="37"/>
  <c r="C247" i="37"/>
  <c r="C255" i="37"/>
  <c r="C263" i="37"/>
  <c r="C267" i="37"/>
  <c r="C280" i="37"/>
  <c r="C292" i="37"/>
  <c r="C293" i="37"/>
  <c r="F290" i="37"/>
  <c r="C193" i="37"/>
  <c r="F192" i="37"/>
  <c r="K195" i="37"/>
  <c r="C197" i="37"/>
  <c r="I205" i="37"/>
  <c r="L216" i="37"/>
  <c r="L252" i="37"/>
  <c r="L251" i="37" s="1"/>
  <c r="L260" i="37"/>
  <c r="L264" i="37"/>
  <c r="C271" i="37"/>
  <c r="C273" i="37"/>
  <c r="F272" i="37"/>
  <c r="C283" i="37"/>
  <c r="C284" i="37"/>
  <c r="I290" i="37"/>
  <c r="C296" i="37"/>
  <c r="C297" i="37"/>
  <c r="G230" i="37" l="1"/>
  <c r="O231" i="37"/>
  <c r="O230" i="37" s="1"/>
  <c r="H230" i="37"/>
  <c r="H194" i="37" s="1"/>
  <c r="D230" i="37"/>
  <c r="D194" i="37" s="1"/>
  <c r="G75" i="37"/>
  <c r="G52" i="37" s="1"/>
  <c r="I130" i="37"/>
  <c r="O83" i="37"/>
  <c r="C136" i="37"/>
  <c r="K230" i="37"/>
  <c r="K194" i="37" s="1"/>
  <c r="M230" i="37"/>
  <c r="C116" i="37"/>
  <c r="L26" i="37"/>
  <c r="C26" i="37" s="1"/>
  <c r="N230" i="37"/>
  <c r="N194" i="37" s="1"/>
  <c r="O130" i="37"/>
  <c r="O75" i="37" s="1"/>
  <c r="O204" i="37"/>
  <c r="O195" i="37" s="1"/>
  <c r="L270" i="37"/>
  <c r="L269" i="37" s="1"/>
  <c r="L204" i="37"/>
  <c r="L195" i="37" s="1"/>
  <c r="L231" i="37"/>
  <c r="O288" i="37"/>
  <c r="E75" i="37"/>
  <c r="E52" i="37" s="1"/>
  <c r="H52" i="37"/>
  <c r="H51" i="37" s="1"/>
  <c r="H50" i="37" s="1"/>
  <c r="E230" i="37"/>
  <c r="E194" i="37" s="1"/>
  <c r="L83" i="37"/>
  <c r="C246" i="37"/>
  <c r="M286" i="37"/>
  <c r="L130" i="37"/>
  <c r="C89" i="37"/>
  <c r="G194" i="37"/>
  <c r="G51" i="37" s="1"/>
  <c r="L259" i="37"/>
  <c r="I204" i="37"/>
  <c r="I195" i="37" s="1"/>
  <c r="H286" i="37"/>
  <c r="C103" i="37"/>
  <c r="K75" i="37"/>
  <c r="I76" i="37"/>
  <c r="M52" i="37"/>
  <c r="O270" i="37"/>
  <c r="O269" i="37" s="1"/>
  <c r="F196" i="37"/>
  <c r="C264" i="37"/>
  <c r="M194" i="37"/>
  <c r="M51" i="37" s="1"/>
  <c r="M287" i="37" s="1"/>
  <c r="L54" i="37"/>
  <c r="L53" i="37" s="1"/>
  <c r="J194" i="37"/>
  <c r="J51" i="37" s="1"/>
  <c r="D75" i="37"/>
  <c r="D286" i="37" s="1"/>
  <c r="N75" i="37"/>
  <c r="N52" i="37" s="1"/>
  <c r="O53" i="37"/>
  <c r="C238" i="37"/>
  <c r="C160" i="37"/>
  <c r="F289" i="37"/>
  <c r="C21" i="37"/>
  <c r="F20" i="37"/>
  <c r="F67" i="37"/>
  <c r="C67" i="37" s="1"/>
  <c r="C69" i="37"/>
  <c r="I83" i="37"/>
  <c r="C84" i="37"/>
  <c r="C175" i="37"/>
  <c r="I174" i="37"/>
  <c r="I173" i="37" s="1"/>
  <c r="C144" i="37"/>
  <c r="F191" i="37"/>
  <c r="C192" i="37"/>
  <c r="F270" i="37"/>
  <c r="C272" i="37"/>
  <c r="J286" i="37"/>
  <c r="F231" i="37"/>
  <c r="C151" i="37"/>
  <c r="C166" i="37"/>
  <c r="F165" i="37"/>
  <c r="C165" i="37" s="1"/>
  <c r="G286" i="37"/>
  <c r="C122" i="37"/>
  <c r="I53" i="37"/>
  <c r="F76" i="37"/>
  <c r="C77" i="37"/>
  <c r="I20" i="37"/>
  <c r="F173" i="37"/>
  <c r="L20" i="37"/>
  <c r="C196" i="37"/>
  <c r="C276" i="37"/>
  <c r="C252" i="37"/>
  <c r="F251" i="37"/>
  <c r="C251" i="37" s="1"/>
  <c r="C290" i="37"/>
  <c r="C260" i="37"/>
  <c r="F259" i="37"/>
  <c r="C259" i="37" s="1"/>
  <c r="C216" i="37"/>
  <c r="C205" i="37"/>
  <c r="F204" i="37"/>
  <c r="I230" i="37"/>
  <c r="F130" i="37"/>
  <c r="C130" i="37" s="1"/>
  <c r="C131" i="37"/>
  <c r="F83" i="37"/>
  <c r="C58" i="37"/>
  <c r="I288" i="37"/>
  <c r="C95" i="37"/>
  <c r="F53" i="37" l="1"/>
  <c r="E51" i="37"/>
  <c r="C54" i="37"/>
  <c r="I75" i="37"/>
  <c r="I52" i="37" s="1"/>
  <c r="K286" i="37"/>
  <c r="L230" i="37"/>
  <c r="L75" i="37"/>
  <c r="L52" i="37" s="1"/>
  <c r="E287" i="37"/>
  <c r="E50" i="37"/>
  <c r="N286" i="37"/>
  <c r="C204" i="37"/>
  <c r="H287" i="37"/>
  <c r="O52" i="37"/>
  <c r="E286" i="37"/>
  <c r="N51" i="37"/>
  <c r="J287" i="37"/>
  <c r="J50" i="37"/>
  <c r="M50" i="37"/>
  <c r="K52" i="37"/>
  <c r="K51" i="37" s="1"/>
  <c r="K50" i="37" s="1"/>
  <c r="I194" i="37"/>
  <c r="C173" i="37"/>
  <c r="O194" i="37"/>
  <c r="D52" i="37"/>
  <c r="D51" i="37" s="1"/>
  <c r="D287" i="37" s="1"/>
  <c r="O286" i="37"/>
  <c r="C191" i="37"/>
  <c r="F187" i="37"/>
  <c r="C187" i="37" s="1"/>
  <c r="C289" i="37"/>
  <c r="F288" i="37"/>
  <c r="C288" i="37" s="1"/>
  <c r="F195" i="37"/>
  <c r="G287" i="37"/>
  <c r="G50" i="37"/>
  <c r="C174" i="37"/>
  <c r="C270" i="37"/>
  <c r="F269" i="37"/>
  <c r="N50" i="37"/>
  <c r="N287" i="37"/>
  <c r="C83" i="37"/>
  <c r="C53" i="37"/>
  <c r="F75" i="37"/>
  <c r="C75" i="37" s="1"/>
  <c r="C76" i="37"/>
  <c r="F230" i="37"/>
  <c r="C231" i="37"/>
  <c r="C20" i="37"/>
  <c r="I51" i="37" l="1"/>
  <c r="L286" i="37"/>
  <c r="D50" i="37"/>
  <c r="I286" i="37"/>
  <c r="L194" i="37"/>
  <c r="L51" i="37" s="1"/>
  <c r="K287" i="37"/>
  <c r="C230" i="37"/>
  <c r="O51" i="37"/>
  <c r="O50" i="37" s="1"/>
  <c r="I287" i="37"/>
  <c r="I50" i="37"/>
  <c r="F52" i="37"/>
  <c r="C269" i="37"/>
  <c r="F286" i="37"/>
  <c r="C286" i="37" s="1"/>
  <c r="F194" i="37"/>
  <c r="C194" i="37" s="1"/>
  <c r="C195" i="37"/>
  <c r="L50" i="37" l="1"/>
  <c r="L287" i="37"/>
  <c r="O287" i="37"/>
  <c r="F51" i="37"/>
  <c r="C52" i="37"/>
  <c r="F287" i="37" l="1"/>
  <c r="C287" i="37" s="1"/>
  <c r="C51" i="37"/>
  <c r="F50" i="37"/>
  <c r="C50" i="37" s="1"/>
  <c r="O298" i="36" l="1"/>
  <c r="L298" i="36"/>
  <c r="I298" i="36"/>
  <c r="F298" i="36"/>
  <c r="O297" i="36"/>
  <c r="L297" i="36"/>
  <c r="I297" i="36"/>
  <c r="F297" i="36"/>
  <c r="O296" i="36"/>
  <c r="L296" i="36"/>
  <c r="I296" i="36"/>
  <c r="F296" i="36"/>
  <c r="O295" i="36"/>
  <c r="L295" i="36"/>
  <c r="I295" i="36"/>
  <c r="F295" i="36"/>
  <c r="O294" i="36"/>
  <c r="L294" i="36"/>
  <c r="I294" i="36"/>
  <c r="F294" i="36"/>
  <c r="O293" i="36"/>
  <c r="L293" i="36"/>
  <c r="I293" i="36"/>
  <c r="F293" i="36"/>
  <c r="O292" i="36"/>
  <c r="L292" i="36"/>
  <c r="I292" i="36"/>
  <c r="F292" i="36"/>
  <c r="O291" i="36"/>
  <c r="O290" i="36" s="1"/>
  <c r="L291" i="36"/>
  <c r="I291" i="36"/>
  <c r="F291" i="36"/>
  <c r="N290" i="36"/>
  <c r="M290" i="36"/>
  <c r="K290" i="36"/>
  <c r="J290" i="36"/>
  <c r="H290" i="36"/>
  <c r="G290" i="36"/>
  <c r="E290" i="36"/>
  <c r="D290" i="36"/>
  <c r="O285" i="36"/>
  <c r="L285" i="36"/>
  <c r="I285" i="36"/>
  <c r="F285" i="36"/>
  <c r="O284" i="36"/>
  <c r="L284" i="36"/>
  <c r="I284" i="36"/>
  <c r="F284" i="36"/>
  <c r="O283" i="36"/>
  <c r="N283" i="36"/>
  <c r="M283" i="36"/>
  <c r="K283" i="36"/>
  <c r="J283" i="36"/>
  <c r="H283" i="36"/>
  <c r="G283" i="36"/>
  <c r="F283" i="36"/>
  <c r="E283" i="36"/>
  <c r="D283" i="36"/>
  <c r="O282" i="36"/>
  <c r="L282" i="36"/>
  <c r="L281" i="36" s="1"/>
  <c r="I282" i="36"/>
  <c r="I281" i="36" s="1"/>
  <c r="F282" i="36"/>
  <c r="O281" i="36"/>
  <c r="N281" i="36"/>
  <c r="M281" i="36"/>
  <c r="K281" i="36"/>
  <c r="J281" i="36"/>
  <c r="H281" i="36"/>
  <c r="G281" i="36"/>
  <c r="E281" i="36"/>
  <c r="D281" i="36"/>
  <c r="O280" i="36"/>
  <c r="L280" i="36"/>
  <c r="I280" i="36"/>
  <c r="F280" i="36"/>
  <c r="O279" i="36"/>
  <c r="L279" i="36"/>
  <c r="I279" i="36"/>
  <c r="F279" i="36"/>
  <c r="O278" i="36"/>
  <c r="L278" i="36"/>
  <c r="I278" i="36"/>
  <c r="F278" i="36"/>
  <c r="O277" i="36"/>
  <c r="L277" i="36"/>
  <c r="I277" i="36"/>
  <c r="F277" i="36"/>
  <c r="N276" i="36"/>
  <c r="M276" i="36"/>
  <c r="L276" i="36"/>
  <c r="K276" i="36"/>
  <c r="J276" i="36"/>
  <c r="H276" i="36"/>
  <c r="G276" i="36"/>
  <c r="F276" i="36"/>
  <c r="E276" i="36"/>
  <c r="D276" i="36"/>
  <c r="O275" i="36"/>
  <c r="L275" i="36"/>
  <c r="I275" i="36"/>
  <c r="F275" i="36"/>
  <c r="O274" i="36"/>
  <c r="L274" i="36"/>
  <c r="I274" i="36"/>
  <c r="F274" i="36"/>
  <c r="O273" i="36"/>
  <c r="O272" i="36" s="1"/>
  <c r="L273" i="36"/>
  <c r="L272" i="36" s="1"/>
  <c r="I273" i="36"/>
  <c r="F273" i="36"/>
  <c r="F272" i="36" s="1"/>
  <c r="N272" i="36"/>
  <c r="M272" i="36"/>
  <c r="K272" i="36"/>
  <c r="K270" i="36" s="1"/>
  <c r="K269" i="36" s="1"/>
  <c r="J272" i="36"/>
  <c r="H272" i="36"/>
  <c r="G272" i="36"/>
  <c r="E272" i="36"/>
  <c r="E270" i="36" s="1"/>
  <c r="E269" i="36" s="1"/>
  <c r="D272" i="36"/>
  <c r="D270" i="36" s="1"/>
  <c r="O271" i="36"/>
  <c r="L271" i="36"/>
  <c r="I271" i="36"/>
  <c r="F271" i="36"/>
  <c r="H270" i="36"/>
  <c r="O268" i="36"/>
  <c r="L268" i="36"/>
  <c r="I268" i="36"/>
  <c r="F268" i="36"/>
  <c r="O267" i="36"/>
  <c r="L267" i="36"/>
  <c r="I267" i="36"/>
  <c r="F267" i="36"/>
  <c r="O266" i="36"/>
  <c r="L266" i="36"/>
  <c r="I266" i="36"/>
  <c r="F266" i="36"/>
  <c r="O265" i="36"/>
  <c r="L265" i="36"/>
  <c r="I265" i="36"/>
  <c r="F265" i="36"/>
  <c r="N264" i="36"/>
  <c r="M264" i="36"/>
  <c r="K264" i="36"/>
  <c r="J264" i="36"/>
  <c r="H264" i="36"/>
  <c r="G264" i="36"/>
  <c r="E264" i="36"/>
  <c r="D264" i="36"/>
  <c r="O263" i="36"/>
  <c r="L263" i="36"/>
  <c r="I263" i="36"/>
  <c r="F263" i="36"/>
  <c r="O262" i="36"/>
  <c r="L262" i="36"/>
  <c r="I262" i="36"/>
  <c r="F262" i="36"/>
  <c r="O261" i="36"/>
  <c r="L261" i="36"/>
  <c r="L260" i="36" s="1"/>
  <c r="I261" i="36"/>
  <c r="F261" i="36"/>
  <c r="F260" i="36" s="1"/>
  <c r="N260" i="36"/>
  <c r="M260" i="36"/>
  <c r="M259" i="36" s="1"/>
  <c r="K260" i="36"/>
  <c r="K259" i="36" s="1"/>
  <c r="J260" i="36"/>
  <c r="H260" i="36"/>
  <c r="H259" i="36" s="1"/>
  <c r="G260" i="36"/>
  <c r="G259" i="36" s="1"/>
  <c r="E260" i="36"/>
  <c r="D260" i="36"/>
  <c r="D259" i="36" s="1"/>
  <c r="O258" i="36"/>
  <c r="L258" i="36"/>
  <c r="I258" i="36"/>
  <c r="F258" i="36"/>
  <c r="O257" i="36"/>
  <c r="L257" i="36"/>
  <c r="I257" i="36"/>
  <c r="F257" i="36"/>
  <c r="O256" i="36"/>
  <c r="L256" i="36"/>
  <c r="I256" i="36"/>
  <c r="F256" i="36"/>
  <c r="O255" i="36"/>
  <c r="L255" i="36"/>
  <c r="I255" i="36"/>
  <c r="F255" i="36"/>
  <c r="O254" i="36"/>
  <c r="L254" i="36"/>
  <c r="I254" i="36"/>
  <c r="F254" i="36"/>
  <c r="O253" i="36"/>
  <c r="L253" i="36"/>
  <c r="I253" i="36"/>
  <c r="F253" i="36"/>
  <c r="N252" i="36"/>
  <c r="N251" i="36" s="1"/>
  <c r="M252" i="36"/>
  <c r="M251" i="36" s="1"/>
  <c r="K252" i="36"/>
  <c r="K251" i="36" s="1"/>
  <c r="J252" i="36"/>
  <c r="J251" i="36" s="1"/>
  <c r="H252" i="36"/>
  <c r="H251" i="36" s="1"/>
  <c r="G252" i="36"/>
  <c r="G251" i="36" s="1"/>
  <c r="E252" i="36"/>
  <c r="E251" i="36" s="1"/>
  <c r="D252" i="36"/>
  <c r="D251" i="36" s="1"/>
  <c r="O250" i="36"/>
  <c r="L250" i="36"/>
  <c r="I250" i="36"/>
  <c r="F250" i="36"/>
  <c r="O249" i="36"/>
  <c r="L249" i="36"/>
  <c r="I249" i="36"/>
  <c r="F249" i="36"/>
  <c r="O248" i="36"/>
  <c r="L248" i="36"/>
  <c r="I248" i="36"/>
  <c r="F248" i="36"/>
  <c r="O247" i="36"/>
  <c r="O246" i="36" s="1"/>
  <c r="L247" i="36"/>
  <c r="I247" i="36"/>
  <c r="F247" i="36"/>
  <c r="N246" i="36"/>
  <c r="M246" i="36"/>
  <c r="K246" i="36"/>
  <c r="J246" i="36"/>
  <c r="H246" i="36"/>
  <c r="G246" i="36"/>
  <c r="E246" i="36"/>
  <c r="D246" i="36"/>
  <c r="O245" i="36"/>
  <c r="L245" i="36"/>
  <c r="I245" i="36"/>
  <c r="F245" i="36"/>
  <c r="O244" i="36"/>
  <c r="L244" i="36"/>
  <c r="I244" i="36"/>
  <c r="F244" i="36"/>
  <c r="O243" i="36"/>
  <c r="L243" i="36"/>
  <c r="I243" i="36"/>
  <c r="F243" i="36"/>
  <c r="O242" i="36"/>
  <c r="L242" i="36"/>
  <c r="I242" i="36"/>
  <c r="F242" i="36"/>
  <c r="O241" i="36"/>
  <c r="L241" i="36"/>
  <c r="I241" i="36"/>
  <c r="F241" i="36"/>
  <c r="O240" i="36"/>
  <c r="L240" i="36"/>
  <c r="I240" i="36"/>
  <c r="F240" i="36"/>
  <c r="O239" i="36"/>
  <c r="L239" i="36"/>
  <c r="I239" i="36"/>
  <c r="F239" i="36"/>
  <c r="N238" i="36"/>
  <c r="M238" i="36"/>
  <c r="K238" i="36"/>
  <c r="J238" i="36"/>
  <c r="H238" i="36"/>
  <c r="G238" i="36"/>
  <c r="E238" i="36"/>
  <c r="D238" i="36"/>
  <c r="O237" i="36"/>
  <c r="L237" i="36"/>
  <c r="I237" i="36"/>
  <c r="F237" i="36"/>
  <c r="O236" i="36"/>
  <c r="O235" i="36" s="1"/>
  <c r="L236" i="36"/>
  <c r="L235" i="36" s="1"/>
  <c r="I236" i="36"/>
  <c r="F236" i="36"/>
  <c r="F235" i="36" s="1"/>
  <c r="N235" i="36"/>
  <c r="M235" i="36"/>
  <c r="K235" i="36"/>
  <c r="J235" i="36"/>
  <c r="H235" i="36"/>
  <c r="G235" i="36"/>
  <c r="E235" i="36"/>
  <c r="D235" i="36"/>
  <c r="O234" i="36"/>
  <c r="L234" i="36"/>
  <c r="L233" i="36" s="1"/>
  <c r="I234" i="36"/>
  <c r="F234" i="36"/>
  <c r="O233" i="36"/>
  <c r="N233" i="36"/>
  <c r="M233" i="36"/>
  <c r="K233" i="36"/>
  <c r="J233" i="36"/>
  <c r="I233" i="36"/>
  <c r="H233" i="36"/>
  <c r="G233" i="36"/>
  <c r="E233" i="36"/>
  <c r="D233" i="36"/>
  <c r="O232" i="36"/>
  <c r="L232" i="36"/>
  <c r="I232" i="36"/>
  <c r="F232" i="36"/>
  <c r="O229" i="36"/>
  <c r="L229" i="36"/>
  <c r="I229" i="36"/>
  <c r="F229" i="36"/>
  <c r="O228" i="36"/>
  <c r="L228" i="36"/>
  <c r="L227" i="36" s="1"/>
  <c r="I228" i="36"/>
  <c r="I227" i="36" s="1"/>
  <c r="F228" i="36"/>
  <c r="F227" i="36" s="1"/>
  <c r="O227" i="36"/>
  <c r="N227" i="36"/>
  <c r="M227" i="36"/>
  <c r="K227" i="36"/>
  <c r="J227" i="36"/>
  <c r="H227" i="36"/>
  <c r="G227" i="36"/>
  <c r="E227" i="36"/>
  <c r="D227" i="36"/>
  <c r="O226" i="36"/>
  <c r="L226" i="36"/>
  <c r="I226" i="36"/>
  <c r="F226" i="36"/>
  <c r="O225" i="36"/>
  <c r="L225" i="36"/>
  <c r="I225" i="36"/>
  <c r="F225" i="36"/>
  <c r="O224" i="36"/>
  <c r="L224" i="36"/>
  <c r="I224" i="36"/>
  <c r="F224" i="36"/>
  <c r="O223" i="36"/>
  <c r="L223" i="36"/>
  <c r="I223" i="36"/>
  <c r="F223" i="36"/>
  <c r="O222" i="36"/>
  <c r="L222" i="36"/>
  <c r="I222" i="36"/>
  <c r="F222" i="36"/>
  <c r="O221" i="36"/>
  <c r="L221" i="36"/>
  <c r="I221" i="36"/>
  <c r="F221" i="36"/>
  <c r="O220" i="36"/>
  <c r="L220" i="36"/>
  <c r="I220" i="36"/>
  <c r="F220" i="36"/>
  <c r="O219" i="36"/>
  <c r="L219" i="36"/>
  <c r="I219" i="36"/>
  <c r="F219" i="36"/>
  <c r="O218" i="36"/>
  <c r="L218" i="36"/>
  <c r="I218" i="36"/>
  <c r="F218" i="36"/>
  <c r="O217" i="36"/>
  <c r="O216" i="36" s="1"/>
  <c r="L217" i="36"/>
  <c r="I217" i="36"/>
  <c r="F217" i="36"/>
  <c r="N216" i="36"/>
  <c r="M216" i="36"/>
  <c r="K216" i="36"/>
  <c r="J216" i="36"/>
  <c r="H216" i="36"/>
  <c r="G216" i="36"/>
  <c r="E216" i="36"/>
  <c r="D216" i="36"/>
  <c r="O215" i="36"/>
  <c r="L215" i="36"/>
  <c r="I215" i="36"/>
  <c r="F215" i="36"/>
  <c r="O214" i="36"/>
  <c r="L214" i="36"/>
  <c r="I214" i="36"/>
  <c r="F214" i="36"/>
  <c r="O213" i="36"/>
  <c r="L213" i="36"/>
  <c r="I213" i="36"/>
  <c r="F213" i="36"/>
  <c r="O212" i="36"/>
  <c r="L212" i="36"/>
  <c r="I212" i="36"/>
  <c r="F212" i="36"/>
  <c r="O211" i="36"/>
  <c r="L211" i="36"/>
  <c r="I211" i="36"/>
  <c r="F211" i="36"/>
  <c r="O210" i="36"/>
  <c r="L210" i="36"/>
  <c r="I210" i="36"/>
  <c r="F210" i="36"/>
  <c r="O209" i="36"/>
  <c r="L209" i="36"/>
  <c r="I209" i="36"/>
  <c r="F209" i="36"/>
  <c r="O208" i="36"/>
  <c r="L208" i="36"/>
  <c r="I208" i="36"/>
  <c r="F208" i="36"/>
  <c r="O207" i="36"/>
  <c r="L207" i="36"/>
  <c r="I207" i="36"/>
  <c r="F207" i="36"/>
  <c r="O206" i="36"/>
  <c r="L206" i="36"/>
  <c r="I206" i="36"/>
  <c r="F206" i="36"/>
  <c r="N205" i="36"/>
  <c r="M205" i="36"/>
  <c r="K205" i="36"/>
  <c r="J205" i="36"/>
  <c r="H205" i="36"/>
  <c r="G205" i="36"/>
  <c r="E205" i="36"/>
  <c r="D205" i="36"/>
  <c r="O203" i="36"/>
  <c r="L203" i="36"/>
  <c r="I203" i="36"/>
  <c r="F203" i="36"/>
  <c r="O202" i="36"/>
  <c r="L202" i="36"/>
  <c r="I202" i="36"/>
  <c r="F202" i="36"/>
  <c r="O201" i="36"/>
  <c r="L201" i="36"/>
  <c r="I201" i="36"/>
  <c r="F201" i="36"/>
  <c r="O200" i="36"/>
  <c r="L200" i="36"/>
  <c r="I200" i="36"/>
  <c r="F200" i="36"/>
  <c r="O199" i="36"/>
  <c r="O198" i="36" s="1"/>
  <c r="L199" i="36"/>
  <c r="I199" i="36"/>
  <c r="I198" i="36" s="1"/>
  <c r="F199" i="36"/>
  <c r="N198" i="36"/>
  <c r="N196" i="36" s="1"/>
  <c r="M198" i="36"/>
  <c r="M196" i="36" s="1"/>
  <c r="K198" i="36"/>
  <c r="K196" i="36" s="1"/>
  <c r="J198" i="36"/>
  <c r="J196" i="36" s="1"/>
  <c r="H198" i="36"/>
  <c r="H196" i="36" s="1"/>
  <c r="G198" i="36"/>
  <c r="E198" i="36"/>
  <c r="E196" i="36" s="1"/>
  <c r="D198" i="36"/>
  <c r="D196" i="36" s="1"/>
  <c r="O197" i="36"/>
  <c r="L197" i="36"/>
  <c r="I197" i="36"/>
  <c r="F197" i="36"/>
  <c r="G196" i="36"/>
  <c r="O193" i="36"/>
  <c r="L193" i="36"/>
  <c r="L192" i="36" s="1"/>
  <c r="L191" i="36" s="1"/>
  <c r="I193" i="36"/>
  <c r="F193" i="36"/>
  <c r="O192" i="36"/>
  <c r="O191" i="36" s="1"/>
  <c r="N192" i="36"/>
  <c r="N191" i="36" s="1"/>
  <c r="M192" i="36"/>
  <c r="M191" i="36" s="1"/>
  <c r="K192" i="36"/>
  <c r="K191" i="36" s="1"/>
  <c r="J192" i="36"/>
  <c r="J191" i="36" s="1"/>
  <c r="H192" i="36"/>
  <c r="H191" i="36" s="1"/>
  <c r="G192" i="36"/>
  <c r="F192" i="36"/>
  <c r="E192" i="36"/>
  <c r="D192" i="36"/>
  <c r="D191" i="36" s="1"/>
  <c r="G191" i="36"/>
  <c r="E191" i="36"/>
  <c r="O190" i="36"/>
  <c r="L190" i="36"/>
  <c r="I190" i="36"/>
  <c r="F190" i="36"/>
  <c r="O189" i="36"/>
  <c r="L189" i="36"/>
  <c r="L188" i="36" s="1"/>
  <c r="L187" i="36" s="1"/>
  <c r="I189" i="36"/>
  <c r="F189" i="36"/>
  <c r="O188" i="36"/>
  <c r="N188" i="36"/>
  <c r="N187" i="36" s="1"/>
  <c r="M188" i="36"/>
  <c r="K188" i="36"/>
  <c r="J188" i="36"/>
  <c r="J187" i="36" s="1"/>
  <c r="H188" i="36"/>
  <c r="G188" i="36"/>
  <c r="G187" i="36" s="1"/>
  <c r="E188" i="36"/>
  <c r="D188" i="36"/>
  <c r="O186" i="36"/>
  <c r="L186" i="36"/>
  <c r="I186" i="36"/>
  <c r="F186" i="36"/>
  <c r="O185" i="36"/>
  <c r="O184" i="36" s="1"/>
  <c r="L185" i="36"/>
  <c r="L184" i="36" s="1"/>
  <c r="I185" i="36"/>
  <c r="F185" i="36"/>
  <c r="N184" i="36"/>
  <c r="M184" i="36"/>
  <c r="K184" i="36"/>
  <c r="J184" i="36"/>
  <c r="H184" i="36"/>
  <c r="G184" i="36"/>
  <c r="E184" i="36"/>
  <c r="D184" i="36"/>
  <c r="O183" i="36"/>
  <c r="L183" i="36"/>
  <c r="I183" i="36"/>
  <c r="F183" i="36"/>
  <c r="O182" i="36"/>
  <c r="L182" i="36"/>
  <c r="I182" i="36"/>
  <c r="F182" i="36"/>
  <c r="O181" i="36"/>
  <c r="L181" i="36"/>
  <c r="I181" i="36"/>
  <c r="F181" i="36"/>
  <c r="O180" i="36"/>
  <c r="L180" i="36"/>
  <c r="I180" i="36"/>
  <c r="I179" i="36" s="1"/>
  <c r="F180" i="36"/>
  <c r="N179" i="36"/>
  <c r="M179" i="36"/>
  <c r="L179" i="36"/>
  <c r="K179" i="36"/>
  <c r="J179" i="36"/>
  <c r="H179" i="36"/>
  <c r="G179" i="36"/>
  <c r="E179" i="36"/>
  <c r="D179" i="36"/>
  <c r="O178" i="36"/>
  <c r="L178" i="36"/>
  <c r="I178" i="36"/>
  <c r="F178" i="36"/>
  <c r="O177" i="36"/>
  <c r="L177" i="36"/>
  <c r="I177" i="36"/>
  <c r="F177" i="36"/>
  <c r="O176" i="36"/>
  <c r="L176" i="36"/>
  <c r="I176" i="36"/>
  <c r="I175" i="36" s="1"/>
  <c r="F176" i="36"/>
  <c r="F175" i="36" s="1"/>
  <c r="N175" i="36"/>
  <c r="M175" i="36"/>
  <c r="K175" i="36"/>
  <c r="K174" i="36" s="1"/>
  <c r="J175" i="36"/>
  <c r="J174" i="36" s="1"/>
  <c r="H175" i="36"/>
  <c r="G175" i="36"/>
  <c r="E175" i="36"/>
  <c r="E174" i="36" s="1"/>
  <c r="D175" i="36"/>
  <c r="O172" i="36"/>
  <c r="L172" i="36"/>
  <c r="I172" i="36"/>
  <c r="F172" i="36"/>
  <c r="O171" i="36"/>
  <c r="L171" i="36"/>
  <c r="I171" i="36"/>
  <c r="F171" i="36"/>
  <c r="O170" i="36"/>
  <c r="L170" i="36"/>
  <c r="I170" i="36"/>
  <c r="F170" i="36"/>
  <c r="O169" i="36"/>
  <c r="L169" i="36"/>
  <c r="I169" i="36"/>
  <c r="F169" i="36"/>
  <c r="O168" i="36"/>
  <c r="L168" i="36"/>
  <c r="I168" i="36"/>
  <c r="F168" i="36"/>
  <c r="O167" i="36"/>
  <c r="L167" i="36"/>
  <c r="I167" i="36"/>
  <c r="I166" i="36" s="1"/>
  <c r="I165" i="36" s="1"/>
  <c r="F167" i="36"/>
  <c r="N166" i="36"/>
  <c r="M166" i="36"/>
  <c r="M165" i="36" s="1"/>
  <c r="K166" i="36"/>
  <c r="K165" i="36" s="1"/>
  <c r="J166" i="36"/>
  <c r="J165" i="36" s="1"/>
  <c r="H166" i="36"/>
  <c r="H165" i="36" s="1"/>
  <c r="G166" i="36"/>
  <c r="G165" i="36" s="1"/>
  <c r="E166" i="36"/>
  <c r="E165" i="36" s="1"/>
  <c r="D166" i="36"/>
  <c r="D165" i="36" s="1"/>
  <c r="N165" i="36"/>
  <c r="O164" i="36"/>
  <c r="L164" i="36"/>
  <c r="I164" i="36"/>
  <c r="F164" i="36"/>
  <c r="O163" i="36"/>
  <c r="L163" i="36"/>
  <c r="I163" i="36"/>
  <c r="F163" i="36"/>
  <c r="O162" i="36"/>
  <c r="L162" i="36"/>
  <c r="I162" i="36"/>
  <c r="F162" i="36"/>
  <c r="O161" i="36"/>
  <c r="L161" i="36"/>
  <c r="I161" i="36"/>
  <c r="F161" i="36"/>
  <c r="O160" i="36"/>
  <c r="N160" i="36"/>
  <c r="M160" i="36"/>
  <c r="K160" i="36"/>
  <c r="J160" i="36"/>
  <c r="H160" i="36"/>
  <c r="G160" i="36"/>
  <c r="F160" i="36"/>
  <c r="E160" i="36"/>
  <c r="D160" i="36"/>
  <c r="O159" i="36"/>
  <c r="L159" i="36"/>
  <c r="I159" i="36"/>
  <c r="F159" i="36"/>
  <c r="O158" i="36"/>
  <c r="L158" i="36"/>
  <c r="I158" i="36"/>
  <c r="F158" i="36"/>
  <c r="O157" i="36"/>
  <c r="L157" i="36"/>
  <c r="I157" i="36"/>
  <c r="F157" i="36"/>
  <c r="O156" i="36"/>
  <c r="L156" i="36"/>
  <c r="I156" i="36"/>
  <c r="F156" i="36"/>
  <c r="O155" i="36"/>
  <c r="L155" i="36"/>
  <c r="I155" i="36"/>
  <c r="F155" i="36"/>
  <c r="O154" i="36"/>
  <c r="L154" i="36"/>
  <c r="I154" i="36"/>
  <c r="F154" i="36"/>
  <c r="O153" i="36"/>
  <c r="L153" i="36"/>
  <c r="I153" i="36"/>
  <c r="F153" i="36"/>
  <c r="O152" i="36"/>
  <c r="L152" i="36"/>
  <c r="I152" i="36"/>
  <c r="F152" i="36"/>
  <c r="N151" i="36"/>
  <c r="M151" i="36"/>
  <c r="K151" i="36"/>
  <c r="J151" i="36"/>
  <c r="H151" i="36"/>
  <c r="G151" i="36"/>
  <c r="E151" i="36"/>
  <c r="D151" i="36"/>
  <c r="O150" i="36"/>
  <c r="L150" i="36"/>
  <c r="I150" i="36"/>
  <c r="F150" i="36"/>
  <c r="O149" i="36"/>
  <c r="L149" i="36"/>
  <c r="I149" i="36"/>
  <c r="F149" i="36"/>
  <c r="O148" i="36"/>
  <c r="L148" i="36"/>
  <c r="I148" i="36"/>
  <c r="F148" i="36"/>
  <c r="O147" i="36"/>
  <c r="L147" i="36"/>
  <c r="I147" i="36"/>
  <c r="F147" i="36"/>
  <c r="O146" i="36"/>
  <c r="L146" i="36"/>
  <c r="I146" i="36"/>
  <c r="F146" i="36"/>
  <c r="O145" i="36"/>
  <c r="L145" i="36"/>
  <c r="I145" i="36"/>
  <c r="F145" i="36"/>
  <c r="N144" i="36"/>
  <c r="M144" i="36"/>
  <c r="K144" i="36"/>
  <c r="J144" i="36"/>
  <c r="H144" i="36"/>
  <c r="G144" i="36"/>
  <c r="E144" i="36"/>
  <c r="D144" i="36"/>
  <c r="O143" i="36"/>
  <c r="L143" i="36"/>
  <c r="I143" i="36"/>
  <c r="F143" i="36"/>
  <c r="O142" i="36"/>
  <c r="O141" i="36" s="1"/>
  <c r="L142" i="36"/>
  <c r="L141" i="36" s="1"/>
  <c r="I142" i="36"/>
  <c r="I141" i="36" s="1"/>
  <c r="F142" i="36"/>
  <c r="N141" i="36"/>
  <c r="M141" i="36"/>
  <c r="K141" i="36"/>
  <c r="J141" i="36"/>
  <c r="H141" i="36"/>
  <c r="G141" i="36"/>
  <c r="F141" i="36"/>
  <c r="E141" i="36"/>
  <c r="D141" i="36"/>
  <c r="O140" i="36"/>
  <c r="L140" i="36"/>
  <c r="I140" i="36"/>
  <c r="F140" i="36"/>
  <c r="O139" i="36"/>
  <c r="L139" i="36"/>
  <c r="I139" i="36"/>
  <c r="F139" i="36"/>
  <c r="O138" i="36"/>
  <c r="L138" i="36"/>
  <c r="I138" i="36"/>
  <c r="F138" i="36"/>
  <c r="O137" i="36"/>
  <c r="O136" i="36" s="1"/>
  <c r="L137" i="36"/>
  <c r="I137" i="36"/>
  <c r="F137" i="36"/>
  <c r="N136" i="36"/>
  <c r="M136" i="36"/>
  <c r="K136" i="36"/>
  <c r="J136" i="36"/>
  <c r="H136" i="36"/>
  <c r="G136" i="36"/>
  <c r="E136" i="36"/>
  <c r="D136" i="36"/>
  <c r="O135" i="36"/>
  <c r="L135" i="36"/>
  <c r="I135" i="36"/>
  <c r="F135" i="36"/>
  <c r="O134" i="36"/>
  <c r="L134" i="36"/>
  <c r="I134" i="36"/>
  <c r="F134" i="36"/>
  <c r="O133" i="36"/>
  <c r="L133" i="36"/>
  <c r="I133" i="36"/>
  <c r="F133" i="36"/>
  <c r="O132" i="36"/>
  <c r="O131" i="36" s="1"/>
  <c r="L132" i="36"/>
  <c r="I132" i="36"/>
  <c r="F132" i="36"/>
  <c r="F131" i="36" s="1"/>
  <c r="N131" i="36"/>
  <c r="M131" i="36"/>
  <c r="K131" i="36"/>
  <c r="J131" i="36"/>
  <c r="H131" i="36"/>
  <c r="G131" i="36"/>
  <c r="E131" i="36"/>
  <c r="D131" i="36"/>
  <c r="O129" i="36"/>
  <c r="L129" i="36"/>
  <c r="I129" i="36"/>
  <c r="I128" i="36" s="1"/>
  <c r="F129" i="36"/>
  <c r="F128" i="36" s="1"/>
  <c r="O128" i="36"/>
  <c r="N128" i="36"/>
  <c r="M128" i="36"/>
  <c r="K128" i="36"/>
  <c r="J128" i="36"/>
  <c r="H128" i="36"/>
  <c r="G128" i="36"/>
  <c r="E128" i="36"/>
  <c r="D128" i="36"/>
  <c r="O127" i="36"/>
  <c r="L127" i="36"/>
  <c r="I127" i="36"/>
  <c r="F127" i="36"/>
  <c r="O126" i="36"/>
  <c r="L126" i="36"/>
  <c r="I126" i="36"/>
  <c r="F126" i="36"/>
  <c r="O125" i="36"/>
  <c r="L125" i="36"/>
  <c r="I125" i="36"/>
  <c r="F125" i="36"/>
  <c r="O124" i="36"/>
  <c r="L124" i="36"/>
  <c r="I124" i="36"/>
  <c r="F124" i="36"/>
  <c r="O123" i="36"/>
  <c r="L123" i="36"/>
  <c r="I123" i="36"/>
  <c r="I122" i="36" s="1"/>
  <c r="F123" i="36"/>
  <c r="F122" i="36" s="1"/>
  <c r="N122" i="36"/>
  <c r="M122" i="36"/>
  <c r="K122" i="36"/>
  <c r="J122" i="36"/>
  <c r="H122" i="36"/>
  <c r="G122" i="36"/>
  <c r="E122" i="36"/>
  <c r="D122" i="36"/>
  <c r="O121" i="36"/>
  <c r="L121" i="36"/>
  <c r="I121" i="36"/>
  <c r="F121" i="36"/>
  <c r="O120" i="36"/>
  <c r="L120" i="36"/>
  <c r="I120" i="36"/>
  <c r="F120" i="36"/>
  <c r="O119" i="36"/>
  <c r="L119" i="36"/>
  <c r="I119" i="36"/>
  <c r="F119" i="36"/>
  <c r="O118" i="36"/>
  <c r="L118" i="36"/>
  <c r="I118" i="36"/>
  <c r="F118" i="36"/>
  <c r="O117" i="36"/>
  <c r="L117" i="36"/>
  <c r="I117" i="36"/>
  <c r="F117" i="36"/>
  <c r="N116" i="36"/>
  <c r="M116" i="36"/>
  <c r="K116" i="36"/>
  <c r="J116" i="36"/>
  <c r="H116" i="36"/>
  <c r="G116" i="36"/>
  <c r="E116" i="36"/>
  <c r="D116" i="36"/>
  <c r="O115" i="36"/>
  <c r="L115" i="36"/>
  <c r="I115" i="36"/>
  <c r="F115" i="36"/>
  <c r="O114" i="36"/>
  <c r="L114" i="36"/>
  <c r="I114" i="36"/>
  <c r="F114" i="36"/>
  <c r="O113" i="36"/>
  <c r="L113" i="36"/>
  <c r="I113" i="36"/>
  <c r="F113" i="36"/>
  <c r="O112" i="36"/>
  <c r="N112" i="36"/>
  <c r="M112" i="36"/>
  <c r="K112" i="36"/>
  <c r="J112" i="36"/>
  <c r="H112" i="36"/>
  <c r="G112" i="36"/>
  <c r="E112" i="36"/>
  <c r="D112" i="36"/>
  <c r="O111" i="36"/>
  <c r="L111" i="36"/>
  <c r="I111" i="36"/>
  <c r="F111" i="36"/>
  <c r="O110" i="36"/>
  <c r="L110" i="36"/>
  <c r="I110" i="36"/>
  <c r="F110" i="36"/>
  <c r="O109" i="36"/>
  <c r="L109" i="36"/>
  <c r="I109" i="36"/>
  <c r="F109" i="36"/>
  <c r="O108" i="36"/>
  <c r="L108" i="36"/>
  <c r="I108" i="36"/>
  <c r="F108" i="36"/>
  <c r="O107" i="36"/>
  <c r="L107" i="36"/>
  <c r="I107" i="36"/>
  <c r="F107" i="36"/>
  <c r="O106" i="36"/>
  <c r="L106" i="36"/>
  <c r="I106" i="36"/>
  <c r="F106" i="36"/>
  <c r="O105" i="36"/>
  <c r="L105" i="36"/>
  <c r="I105" i="36"/>
  <c r="F105" i="36"/>
  <c r="O104" i="36"/>
  <c r="O103" i="36" s="1"/>
  <c r="L104" i="36"/>
  <c r="I104" i="36"/>
  <c r="F104" i="36"/>
  <c r="N103" i="36"/>
  <c r="M103" i="36"/>
  <c r="K103" i="36"/>
  <c r="J103" i="36"/>
  <c r="H103" i="36"/>
  <c r="G103" i="36"/>
  <c r="E103" i="36"/>
  <c r="D103" i="36"/>
  <c r="O102" i="36"/>
  <c r="L102" i="36"/>
  <c r="I102" i="36"/>
  <c r="F102" i="36"/>
  <c r="O101" i="36"/>
  <c r="L101" i="36"/>
  <c r="I101" i="36"/>
  <c r="F101" i="36"/>
  <c r="O100" i="36"/>
  <c r="L100" i="36"/>
  <c r="I100" i="36"/>
  <c r="F100" i="36"/>
  <c r="O99" i="36"/>
  <c r="L99" i="36"/>
  <c r="I99" i="36"/>
  <c r="F99" i="36"/>
  <c r="O98" i="36"/>
  <c r="L98" i="36"/>
  <c r="I98" i="36"/>
  <c r="F98" i="36"/>
  <c r="O97" i="36"/>
  <c r="L97" i="36"/>
  <c r="I97" i="36"/>
  <c r="F97" i="36"/>
  <c r="O96" i="36"/>
  <c r="L96" i="36"/>
  <c r="I96" i="36"/>
  <c r="F96" i="36"/>
  <c r="N95" i="36"/>
  <c r="M95" i="36"/>
  <c r="K95" i="36"/>
  <c r="J95" i="36"/>
  <c r="H95" i="36"/>
  <c r="G95" i="36"/>
  <c r="E95" i="36"/>
  <c r="D95" i="36"/>
  <c r="O94" i="36"/>
  <c r="L94" i="36"/>
  <c r="I94" i="36"/>
  <c r="F94" i="36"/>
  <c r="O93" i="36"/>
  <c r="L93" i="36"/>
  <c r="I93" i="36"/>
  <c r="F93" i="36"/>
  <c r="O92" i="36"/>
  <c r="L92" i="36"/>
  <c r="I92" i="36"/>
  <c r="F92" i="36"/>
  <c r="O91" i="36"/>
  <c r="L91" i="36"/>
  <c r="I91" i="36"/>
  <c r="F91" i="36"/>
  <c r="O90" i="36"/>
  <c r="L90" i="36"/>
  <c r="L89" i="36" s="1"/>
  <c r="I90" i="36"/>
  <c r="F90" i="36"/>
  <c r="F89" i="36" s="1"/>
  <c r="N89" i="36"/>
  <c r="M89" i="36"/>
  <c r="K89" i="36"/>
  <c r="J89" i="36"/>
  <c r="H89" i="36"/>
  <c r="G89" i="36"/>
  <c r="E89" i="36"/>
  <c r="D89" i="36"/>
  <c r="O88" i="36"/>
  <c r="L88" i="36"/>
  <c r="I88" i="36"/>
  <c r="F88" i="36"/>
  <c r="O87" i="36"/>
  <c r="L87" i="36"/>
  <c r="I87" i="36"/>
  <c r="F87" i="36"/>
  <c r="O86" i="36"/>
  <c r="L86" i="36"/>
  <c r="I86" i="36"/>
  <c r="F86" i="36"/>
  <c r="O85" i="36"/>
  <c r="L85" i="36"/>
  <c r="I85" i="36"/>
  <c r="F85" i="36"/>
  <c r="O84" i="36"/>
  <c r="N84" i="36"/>
  <c r="M84" i="36"/>
  <c r="K84" i="36"/>
  <c r="J84" i="36"/>
  <c r="H84" i="36"/>
  <c r="G84" i="36"/>
  <c r="E84" i="36"/>
  <c r="D84" i="36"/>
  <c r="O82" i="36"/>
  <c r="L82" i="36"/>
  <c r="I82" i="36"/>
  <c r="F82" i="36"/>
  <c r="O81" i="36"/>
  <c r="L81" i="36"/>
  <c r="I81" i="36"/>
  <c r="F81" i="36"/>
  <c r="O80" i="36"/>
  <c r="N80" i="36"/>
  <c r="M80" i="36"/>
  <c r="M76" i="36" s="1"/>
  <c r="K80" i="36"/>
  <c r="J80" i="36"/>
  <c r="H80" i="36"/>
  <c r="G80" i="36"/>
  <c r="F80" i="36"/>
  <c r="E80" i="36"/>
  <c r="D80" i="36"/>
  <c r="O79" i="36"/>
  <c r="L79" i="36"/>
  <c r="I79" i="36"/>
  <c r="F79" i="36"/>
  <c r="O78" i="36"/>
  <c r="O77" i="36" s="1"/>
  <c r="L78" i="36"/>
  <c r="L77" i="36" s="1"/>
  <c r="I78" i="36"/>
  <c r="I77" i="36" s="1"/>
  <c r="F78" i="36"/>
  <c r="N77" i="36"/>
  <c r="M77" i="36"/>
  <c r="K77" i="36"/>
  <c r="K76" i="36" s="1"/>
  <c r="J77" i="36"/>
  <c r="H77" i="36"/>
  <c r="G77" i="36"/>
  <c r="F77" i="36"/>
  <c r="F76" i="36" s="1"/>
  <c r="E77" i="36"/>
  <c r="D77" i="36"/>
  <c r="O74" i="36"/>
  <c r="L74" i="36"/>
  <c r="I74" i="36"/>
  <c r="F74" i="36"/>
  <c r="O73" i="36"/>
  <c r="L73" i="36"/>
  <c r="I73" i="36"/>
  <c r="F73" i="36"/>
  <c r="O72" i="36"/>
  <c r="L72" i="36"/>
  <c r="I72" i="36"/>
  <c r="F72" i="36"/>
  <c r="O71" i="36"/>
  <c r="L71" i="36"/>
  <c r="I71" i="36"/>
  <c r="F71" i="36"/>
  <c r="O70" i="36"/>
  <c r="L70" i="36"/>
  <c r="I70" i="36"/>
  <c r="F70" i="36"/>
  <c r="N69" i="36"/>
  <c r="N67" i="36" s="1"/>
  <c r="M69" i="36"/>
  <c r="K69" i="36"/>
  <c r="K67" i="36" s="1"/>
  <c r="J69" i="36"/>
  <c r="J67" i="36" s="1"/>
  <c r="H69" i="36"/>
  <c r="H67" i="36" s="1"/>
  <c r="G69" i="36"/>
  <c r="G67" i="36" s="1"/>
  <c r="E69" i="36"/>
  <c r="E67" i="36" s="1"/>
  <c r="D69" i="36"/>
  <c r="D67" i="36" s="1"/>
  <c r="O68" i="36"/>
  <c r="L68" i="36"/>
  <c r="I68" i="36"/>
  <c r="F68" i="36"/>
  <c r="M67" i="36"/>
  <c r="O66" i="36"/>
  <c r="L66" i="36"/>
  <c r="I66" i="36"/>
  <c r="F66" i="36"/>
  <c r="O65" i="36"/>
  <c r="L65" i="36"/>
  <c r="I65" i="36"/>
  <c r="F65" i="36"/>
  <c r="O64" i="36"/>
  <c r="L64" i="36"/>
  <c r="I64" i="36"/>
  <c r="F64" i="36"/>
  <c r="O63" i="36"/>
  <c r="L63" i="36"/>
  <c r="I63" i="36"/>
  <c r="F63" i="36"/>
  <c r="O62" i="36"/>
  <c r="L62" i="36"/>
  <c r="I62" i="36"/>
  <c r="F62" i="36"/>
  <c r="O61" i="36"/>
  <c r="L61" i="36"/>
  <c r="I61" i="36"/>
  <c r="F61" i="36"/>
  <c r="O60" i="36"/>
  <c r="L60" i="36"/>
  <c r="I60" i="36"/>
  <c r="F60" i="36"/>
  <c r="O59" i="36"/>
  <c r="L59" i="36"/>
  <c r="I59" i="36"/>
  <c r="F59" i="36"/>
  <c r="F58" i="36" s="1"/>
  <c r="N58" i="36"/>
  <c r="M58" i="36"/>
  <c r="K58" i="36"/>
  <c r="J58" i="36"/>
  <c r="H58" i="36"/>
  <c r="G58" i="36"/>
  <c r="E58" i="36"/>
  <c r="D58" i="36"/>
  <c r="O57" i="36"/>
  <c r="L57" i="36"/>
  <c r="I57" i="36"/>
  <c r="F57" i="36"/>
  <c r="O56" i="36"/>
  <c r="L56" i="36"/>
  <c r="L55" i="36" s="1"/>
  <c r="I56" i="36"/>
  <c r="I55" i="36" s="1"/>
  <c r="F56" i="36"/>
  <c r="N55" i="36"/>
  <c r="M55" i="36"/>
  <c r="M54" i="36" s="1"/>
  <c r="K55" i="36"/>
  <c r="K54" i="36" s="1"/>
  <c r="J55" i="36"/>
  <c r="J54" i="36" s="1"/>
  <c r="H55" i="36"/>
  <c r="H54" i="36" s="1"/>
  <c r="G55" i="36"/>
  <c r="G54" i="36" s="1"/>
  <c r="E55" i="36"/>
  <c r="E54" i="36" s="1"/>
  <c r="D55" i="36"/>
  <c r="O47" i="36"/>
  <c r="C47" i="36" s="1"/>
  <c r="O46" i="36"/>
  <c r="C46" i="36" s="1"/>
  <c r="N45" i="36"/>
  <c r="M45" i="36"/>
  <c r="L44" i="36"/>
  <c r="L43" i="36" s="1"/>
  <c r="I44" i="36"/>
  <c r="I43" i="36" s="1"/>
  <c r="F44" i="36"/>
  <c r="F43" i="36" s="1"/>
  <c r="K43" i="36"/>
  <c r="J43" i="36"/>
  <c r="H43" i="36"/>
  <c r="G43" i="36"/>
  <c r="E43" i="36"/>
  <c r="D43" i="36"/>
  <c r="F42" i="36"/>
  <c r="C42" i="36" s="1"/>
  <c r="E41" i="36"/>
  <c r="D41" i="36"/>
  <c r="L40" i="36"/>
  <c r="C40" i="36" s="1"/>
  <c r="L39" i="36"/>
  <c r="C39" i="36" s="1"/>
  <c r="L38" i="36"/>
  <c r="C38" i="36" s="1"/>
  <c r="L37" i="36"/>
  <c r="C37" i="36" s="1"/>
  <c r="K36" i="36"/>
  <c r="J36" i="36"/>
  <c r="L35" i="36"/>
  <c r="C35" i="36" s="1"/>
  <c r="L34" i="36"/>
  <c r="C34" i="36" s="1"/>
  <c r="K33" i="36"/>
  <c r="J33" i="36"/>
  <c r="L32" i="36"/>
  <c r="K31" i="36"/>
  <c r="J31" i="36"/>
  <c r="L30" i="36"/>
  <c r="C30" i="36" s="1"/>
  <c r="L29" i="36"/>
  <c r="C29" i="36" s="1"/>
  <c r="L28" i="36"/>
  <c r="C28" i="36" s="1"/>
  <c r="K27" i="36"/>
  <c r="J27" i="36"/>
  <c r="F25" i="36"/>
  <c r="C25" i="36" s="1"/>
  <c r="I24" i="36"/>
  <c r="F24" i="36"/>
  <c r="O23" i="36"/>
  <c r="L23" i="36"/>
  <c r="I23" i="36"/>
  <c r="F23" i="36"/>
  <c r="O22" i="36"/>
  <c r="O21" i="36" s="1"/>
  <c r="O289" i="36" s="1"/>
  <c r="O288" i="36" s="1"/>
  <c r="L22" i="36"/>
  <c r="L21" i="36" s="1"/>
  <c r="I22" i="36"/>
  <c r="F22" i="36"/>
  <c r="N21" i="36"/>
  <c r="M21" i="36"/>
  <c r="M289" i="36" s="1"/>
  <c r="K21" i="36"/>
  <c r="J21" i="36"/>
  <c r="H21" i="36"/>
  <c r="G21" i="36"/>
  <c r="F21" i="36"/>
  <c r="E21" i="36"/>
  <c r="E289" i="36" s="1"/>
  <c r="E288" i="36" s="1"/>
  <c r="D21" i="36"/>
  <c r="N231" i="36" l="1"/>
  <c r="K289" i="36"/>
  <c r="K288" i="36" s="1"/>
  <c r="E173" i="36"/>
  <c r="I184" i="36"/>
  <c r="C73" i="36"/>
  <c r="D76" i="36"/>
  <c r="H76" i="36"/>
  <c r="C81" i="36"/>
  <c r="C172" i="36"/>
  <c r="C215" i="36"/>
  <c r="G20" i="36"/>
  <c r="M20" i="36"/>
  <c r="G76" i="36"/>
  <c r="E76" i="36"/>
  <c r="K26" i="36"/>
  <c r="K20" i="36" s="1"/>
  <c r="H20" i="36"/>
  <c r="J231" i="36"/>
  <c r="J53" i="36"/>
  <c r="C56" i="36"/>
  <c r="D54" i="36"/>
  <c r="C104" i="36"/>
  <c r="C109" i="36"/>
  <c r="C295" i="36"/>
  <c r="C296" i="36"/>
  <c r="C297" i="36"/>
  <c r="O89" i="36"/>
  <c r="C149" i="36"/>
  <c r="C177" i="36"/>
  <c r="D187" i="36"/>
  <c r="C199" i="36"/>
  <c r="D204" i="36"/>
  <c r="D195" i="36" s="1"/>
  <c r="C211" i="36"/>
  <c r="C214" i="36"/>
  <c r="N204" i="36"/>
  <c r="C239" i="36"/>
  <c r="N270" i="36"/>
  <c r="N269" i="36" s="1"/>
  <c r="C91" i="36"/>
  <c r="E130" i="36"/>
  <c r="D174" i="36"/>
  <c r="D173" i="36" s="1"/>
  <c r="N174" i="36"/>
  <c r="N173" i="36" s="1"/>
  <c r="E187" i="36"/>
  <c r="K231" i="36"/>
  <c r="C247" i="36"/>
  <c r="D269" i="36"/>
  <c r="J270" i="36"/>
  <c r="J269" i="36" s="1"/>
  <c r="M270" i="36"/>
  <c r="M269" i="36" s="1"/>
  <c r="C92" i="36"/>
  <c r="I174" i="36"/>
  <c r="I173" i="36" s="1"/>
  <c r="H187" i="36"/>
  <c r="J26" i="36"/>
  <c r="J20" i="36" s="1"/>
  <c r="C65" i="36"/>
  <c r="C100" i="36"/>
  <c r="C148" i="36"/>
  <c r="O144" i="36"/>
  <c r="F198" i="36"/>
  <c r="F196" i="36" s="1"/>
  <c r="C203" i="36"/>
  <c r="C207" i="36"/>
  <c r="C209" i="36"/>
  <c r="C219" i="36"/>
  <c r="H231" i="36"/>
  <c r="H230" i="36" s="1"/>
  <c r="L238" i="36"/>
  <c r="C271" i="36"/>
  <c r="C291" i="36"/>
  <c r="C24" i="36"/>
  <c r="D20" i="36"/>
  <c r="L36" i="36"/>
  <c r="C36" i="36" s="1"/>
  <c r="F41" i="36"/>
  <c r="C41" i="36" s="1"/>
  <c r="M53" i="36"/>
  <c r="C61" i="36"/>
  <c r="C62" i="36"/>
  <c r="D83" i="36"/>
  <c r="C96" i="36"/>
  <c r="C98" i="36"/>
  <c r="C108" i="36"/>
  <c r="M130" i="36"/>
  <c r="C156" i="36"/>
  <c r="C161" i="36"/>
  <c r="K173" i="36"/>
  <c r="G174" i="36"/>
  <c r="G173" i="36" s="1"/>
  <c r="K187" i="36"/>
  <c r="O187" i="36"/>
  <c r="M204" i="36"/>
  <c r="M195" i="36" s="1"/>
  <c r="C223" i="36"/>
  <c r="C225" i="36"/>
  <c r="C263" i="36"/>
  <c r="E259" i="36"/>
  <c r="G270" i="36"/>
  <c r="G269" i="36" s="1"/>
  <c r="C275" i="36"/>
  <c r="K53" i="36"/>
  <c r="M187" i="36"/>
  <c r="O260" i="36"/>
  <c r="N54" i="36"/>
  <c r="N53" i="36" s="1"/>
  <c r="F69" i="36"/>
  <c r="F67" i="36" s="1"/>
  <c r="C72" i="36"/>
  <c r="O69" i="36"/>
  <c r="O67" i="36" s="1"/>
  <c r="E83" i="36"/>
  <c r="C88" i="36"/>
  <c r="M83" i="36"/>
  <c r="C120" i="36"/>
  <c r="O122" i="36"/>
  <c r="J130" i="36"/>
  <c r="C153" i="36"/>
  <c r="C168" i="36"/>
  <c r="C170" i="36"/>
  <c r="C171" i="36"/>
  <c r="M174" i="36"/>
  <c r="M173" i="36" s="1"/>
  <c r="L175" i="36"/>
  <c r="L174" i="36" s="1"/>
  <c r="L173" i="36" s="1"/>
  <c r="C181" i="36"/>
  <c r="C182" i="36"/>
  <c r="C183" i="36"/>
  <c r="J173" i="36"/>
  <c r="C185" i="36"/>
  <c r="C190" i="36"/>
  <c r="H204" i="36"/>
  <c r="H195" i="36" s="1"/>
  <c r="O205" i="36"/>
  <c r="L216" i="36"/>
  <c r="G231" i="36"/>
  <c r="G230" i="36" s="1"/>
  <c r="C243" i="36"/>
  <c r="L270" i="36"/>
  <c r="L269" i="36" s="1"/>
  <c r="E53" i="36"/>
  <c r="O276" i="36"/>
  <c r="C60" i="36"/>
  <c r="O58" i="36"/>
  <c r="C66" i="36"/>
  <c r="G53" i="36"/>
  <c r="C71" i="36"/>
  <c r="K83" i="36"/>
  <c r="C94" i="36"/>
  <c r="I95" i="36"/>
  <c r="C97" i="36"/>
  <c r="C107" i="36"/>
  <c r="H83" i="36"/>
  <c r="C113" i="36"/>
  <c r="C117" i="36"/>
  <c r="C123" i="36"/>
  <c r="C127" i="36"/>
  <c r="I131" i="36"/>
  <c r="K130" i="36"/>
  <c r="C140" i="36"/>
  <c r="N130" i="36"/>
  <c r="C141" i="36"/>
  <c r="C150" i="36"/>
  <c r="I151" i="36"/>
  <c r="H174" i="36"/>
  <c r="H173" i="36" s="1"/>
  <c r="C178" i="36"/>
  <c r="I205" i="36"/>
  <c r="C213" i="36"/>
  <c r="J204" i="36"/>
  <c r="C240" i="36"/>
  <c r="C254" i="36"/>
  <c r="C258" i="36"/>
  <c r="L264" i="36"/>
  <c r="L259" i="36" s="1"/>
  <c r="C278" i="36"/>
  <c r="L290" i="36"/>
  <c r="L198" i="36"/>
  <c r="L196" i="36" s="1"/>
  <c r="O252" i="36"/>
  <c r="O251" i="36" s="1"/>
  <c r="I290" i="36"/>
  <c r="I58" i="36"/>
  <c r="I54" i="36" s="1"/>
  <c r="C64" i="36"/>
  <c r="H53" i="36"/>
  <c r="C70" i="36"/>
  <c r="N76" i="36"/>
  <c r="C82" i="36"/>
  <c r="G83" i="36"/>
  <c r="I84" i="36"/>
  <c r="N83" i="36"/>
  <c r="C101" i="36"/>
  <c r="C111" i="36"/>
  <c r="C121" i="36"/>
  <c r="C129" i="36"/>
  <c r="H130" i="36"/>
  <c r="C133" i="36"/>
  <c r="G130" i="36"/>
  <c r="I136" i="36"/>
  <c r="C145" i="36"/>
  <c r="C152" i="36"/>
  <c r="L151" i="36"/>
  <c r="C164" i="36"/>
  <c r="L166" i="36"/>
  <c r="L165" i="36" s="1"/>
  <c r="C202" i="36"/>
  <c r="E204" i="36"/>
  <c r="E195" i="36" s="1"/>
  <c r="C212" i="36"/>
  <c r="C222" i="36"/>
  <c r="G204" i="36"/>
  <c r="G195" i="36" s="1"/>
  <c r="K204" i="36"/>
  <c r="K195" i="36" s="1"/>
  <c r="C232" i="36"/>
  <c r="M231" i="36"/>
  <c r="M230" i="36" s="1"/>
  <c r="C244" i="36"/>
  <c r="C257" i="36"/>
  <c r="C262" i="36"/>
  <c r="O264" i="36"/>
  <c r="H269" i="36"/>
  <c r="C274" i="36"/>
  <c r="C227" i="36"/>
  <c r="C23" i="36"/>
  <c r="E20" i="36"/>
  <c r="D289" i="36"/>
  <c r="D288" i="36" s="1"/>
  <c r="H289" i="36"/>
  <c r="H288" i="36" s="1"/>
  <c r="M288" i="36"/>
  <c r="C44" i="36"/>
  <c r="C57" i="36"/>
  <c r="L58" i="36"/>
  <c r="L54" i="36" s="1"/>
  <c r="C63" i="36"/>
  <c r="C68" i="36"/>
  <c r="D53" i="36"/>
  <c r="C74" i="36"/>
  <c r="J76" i="36"/>
  <c r="O76" i="36"/>
  <c r="I80" i="36"/>
  <c r="I76" i="36" s="1"/>
  <c r="C85" i="36"/>
  <c r="C93" i="36"/>
  <c r="C99" i="36"/>
  <c r="C105" i="36"/>
  <c r="C110" i="36"/>
  <c r="O116" i="36"/>
  <c r="L122" i="36"/>
  <c r="C132" i="36"/>
  <c r="C137" i="36"/>
  <c r="C154" i="36"/>
  <c r="C155" i="36"/>
  <c r="C169" i="36"/>
  <c r="F179" i="36"/>
  <c r="F174" i="36" s="1"/>
  <c r="C201" i="36"/>
  <c r="C210" i="36"/>
  <c r="C221" i="36"/>
  <c r="C226" i="36"/>
  <c r="E231" i="36"/>
  <c r="C245" i="36"/>
  <c r="I283" i="36"/>
  <c r="J289" i="36"/>
  <c r="J288" i="36" s="1"/>
  <c r="L33" i="36"/>
  <c r="C33" i="36" s="1"/>
  <c r="C43" i="36"/>
  <c r="O45" i="36"/>
  <c r="I21" i="36"/>
  <c r="C21" i="36" s="1"/>
  <c r="C22" i="36"/>
  <c r="N289" i="36"/>
  <c r="N288" i="36" s="1"/>
  <c r="N20" i="36"/>
  <c r="F289" i="36"/>
  <c r="L27" i="36"/>
  <c r="C32" i="36"/>
  <c r="L31" i="36"/>
  <c r="C31" i="36" s="1"/>
  <c r="C241" i="36"/>
  <c r="I238" i="36"/>
  <c r="C255" i="36"/>
  <c r="I260" i="36"/>
  <c r="C260" i="36" s="1"/>
  <c r="C261" i="36"/>
  <c r="F270" i="36"/>
  <c r="G289" i="36"/>
  <c r="G288" i="36" s="1"/>
  <c r="F55" i="36"/>
  <c r="L69" i="36"/>
  <c r="L67" i="36" s="1"/>
  <c r="L84" i="36"/>
  <c r="J83" i="36"/>
  <c r="L103" i="36"/>
  <c r="F103" i="36"/>
  <c r="C114" i="36"/>
  <c r="I112" i="36"/>
  <c r="C118" i="36"/>
  <c r="I116" i="36"/>
  <c r="C125" i="36"/>
  <c r="L131" i="36"/>
  <c r="L136" i="36"/>
  <c r="L144" i="36"/>
  <c r="C157" i="36"/>
  <c r="L205" i="36"/>
  <c r="C208" i="36"/>
  <c r="C218" i="36"/>
  <c r="F216" i="36"/>
  <c r="F252" i="36"/>
  <c r="I252" i="36"/>
  <c r="I251" i="36" s="1"/>
  <c r="C253" i="36"/>
  <c r="C115" i="36"/>
  <c r="F112" i="36"/>
  <c r="C122" i="36"/>
  <c r="C124" i="36"/>
  <c r="C162" i="36"/>
  <c r="I160" i="36"/>
  <c r="C266" i="36"/>
  <c r="F264" i="36"/>
  <c r="F259" i="36" s="1"/>
  <c r="C279" i="36"/>
  <c r="O55" i="36"/>
  <c r="C59" i="36"/>
  <c r="I69" i="36"/>
  <c r="I67" i="36" s="1"/>
  <c r="C86" i="36"/>
  <c r="C87" i="36"/>
  <c r="F84" i="36"/>
  <c r="C90" i="36"/>
  <c r="O95" i="36"/>
  <c r="I103" i="36"/>
  <c r="D130" i="36"/>
  <c r="D75" i="36" s="1"/>
  <c r="C134" i="36"/>
  <c r="C135" i="36"/>
  <c r="C138" i="36"/>
  <c r="C139" i="36"/>
  <c r="F136" i="36"/>
  <c r="C142" i="36"/>
  <c r="C143" i="36"/>
  <c r="C146" i="36"/>
  <c r="C147" i="36"/>
  <c r="F144" i="36"/>
  <c r="O151" i="36"/>
  <c r="C158" i="36"/>
  <c r="C159" i="36"/>
  <c r="L160" i="36"/>
  <c r="C206" i="36"/>
  <c r="F205" i="36"/>
  <c r="O204" i="36"/>
  <c r="K230" i="36"/>
  <c r="C249" i="36"/>
  <c r="I246" i="36"/>
  <c r="C77" i="36"/>
  <c r="C119" i="36"/>
  <c r="F116" i="36"/>
  <c r="C186" i="36"/>
  <c r="F184" i="36"/>
  <c r="I196" i="36"/>
  <c r="C197" i="36"/>
  <c r="C267" i="36"/>
  <c r="C282" i="36"/>
  <c r="F281" i="36"/>
  <c r="C281" i="36" s="1"/>
  <c r="C298" i="36"/>
  <c r="C78" i="36"/>
  <c r="C79" i="36"/>
  <c r="L80" i="36"/>
  <c r="L76" i="36" s="1"/>
  <c r="I89" i="36"/>
  <c r="I83" i="36" s="1"/>
  <c r="L95" i="36"/>
  <c r="F95" i="36"/>
  <c r="C102" i="36"/>
  <c r="C106" i="36"/>
  <c r="L112" i="36"/>
  <c r="L116" i="36"/>
  <c r="C126" i="36"/>
  <c r="L128" i="36"/>
  <c r="C128" i="36" s="1"/>
  <c r="I144" i="36"/>
  <c r="F151" i="36"/>
  <c r="C163" i="36"/>
  <c r="F166" i="36"/>
  <c r="C167" i="36"/>
  <c r="O166" i="36"/>
  <c r="O165" i="36" s="1"/>
  <c r="C176" i="36"/>
  <c r="O175" i="36"/>
  <c r="C180" i="36"/>
  <c r="O179" i="36"/>
  <c r="F188" i="36"/>
  <c r="F191" i="36"/>
  <c r="C242" i="36"/>
  <c r="F238" i="36"/>
  <c r="C248" i="36"/>
  <c r="L246" i="36"/>
  <c r="C285" i="36"/>
  <c r="I188" i="36"/>
  <c r="C189" i="36"/>
  <c r="I192" i="36"/>
  <c r="I191" i="36" s="1"/>
  <c r="C193" i="36"/>
  <c r="N195" i="36"/>
  <c r="O196" i="36"/>
  <c r="C200" i="36"/>
  <c r="I216" i="36"/>
  <c r="C217" i="36"/>
  <c r="C220" i="36"/>
  <c r="L231" i="36"/>
  <c r="C236" i="36"/>
  <c r="D231" i="36"/>
  <c r="D230" i="36" s="1"/>
  <c r="J259" i="36"/>
  <c r="J230" i="36" s="1"/>
  <c r="N259" i="36"/>
  <c r="N230" i="36" s="1"/>
  <c r="I264" i="36"/>
  <c r="C265" i="36"/>
  <c r="C268" i="36"/>
  <c r="O270" i="36"/>
  <c r="O269" i="36" s="1"/>
  <c r="I276" i="36"/>
  <c r="C276" i="36" s="1"/>
  <c r="C277" i="36"/>
  <c r="C280" i="36"/>
  <c r="C284" i="36"/>
  <c r="L283" i="36"/>
  <c r="J195" i="36"/>
  <c r="C224" i="36"/>
  <c r="C228" i="36"/>
  <c r="C229" i="36"/>
  <c r="C234" i="36"/>
  <c r="F233" i="36"/>
  <c r="C237" i="36"/>
  <c r="I235" i="36"/>
  <c r="C235" i="36" s="1"/>
  <c r="O238" i="36"/>
  <c r="O231" i="36" s="1"/>
  <c r="C250" i="36"/>
  <c r="F246" i="36"/>
  <c r="L252" i="36"/>
  <c r="L251" i="36" s="1"/>
  <c r="C256" i="36"/>
  <c r="I272" i="36"/>
  <c r="C273" i="36"/>
  <c r="C292" i="36"/>
  <c r="C293" i="36"/>
  <c r="C294" i="36"/>
  <c r="F290" i="36"/>
  <c r="O54" i="36" l="1"/>
  <c r="L204" i="36"/>
  <c r="C184" i="36"/>
  <c r="O53" i="36"/>
  <c r="I270" i="36"/>
  <c r="I269" i="36" s="1"/>
  <c r="C95" i="36"/>
  <c r="F20" i="36"/>
  <c r="O259" i="36"/>
  <c r="O230" i="36" s="1"/>
  <c r="G75" i="36"/>
  <c r="E75" i="36"/>
  <c r="H75" i="36"/>
  <c r="H52" i="36" s="1"/>
  <c r="D52" i="36"/>
  <c r="K75" i="36"/>
  <c r="K52" i="36" s="1"/>
  <c r="M75" i="36"/>
  <c r="M52" i="36" s="1"/>
  <c r="O130" i="36"/>
  <c r="G194" i="36"/>
  <c r="H194" i="36"/>
  <c r="C290" i="36"/>
  <c r="O195" i="36"/>
  <c r="C196" i="36"/>
  <c r="M194" i="36"/>
  <c r="M51" i="36" s="1"/>
  <c r="C179" i="36"/>
  <c r="C151" i="36"/>
  <c r="C58" i="36"/>
  <c r="L195" i="36"/>
  <c r="C131" i="36"/>
  <c r="E52" i="36"/>
  <c r="C246" i="36"/>
  <c r="I204" i="36"/>
  <c r="I195" i="36" s="1"/>
  <c r="E230" i="36"/>
  <c r="J75" i="36"/>
  <c r="J52" i="36" s="1"/>
  <c r="N75" i="36"/>
  <c r="N52" i="36" s="1"/>
  <c r="I53" i="36"/>
  <c r="L53" i="36"/>
  <c r="K194" i="36"/>
  <c r="K51" i="36" s="1"/>
  <c r="K287" i="36" s="1"/>
  <c r="E194" i="36"/>
  <c r="G286" i="36"/>
  <c r="C160" i="36"/>
  <c r="C112" i="36"/>
  <c r="C103" i="36"/>
  <c r="N194" i="36"/>
  <c r="O174" i="36"/>
  <c r="O173" i="36" s="1"/>
  <c r="F288" i="36"/>
  <c r="O83" i="36"/>
  <c r="C198" i="36"/>
  <c r="G52" i="36"/>
  <c r="C238" i="36"/>
  <c r="C116" i="36"/>
  <c r="C264" i="36"/>
  <c r="C136" i="36"/>
  <c r="F130" i="36"/>
  <c r="L83" i="36"/>
  <c r="C55" i="36"/>
  <c r="F54" i="36"/>
  <c r="C175" i="36"/>
  <c r="D286" i="36"/>
  <c r="D194" i="36"/>
  <c r="F83" i="36"/>
  <c r="C84" i="36"/>
  <c r="I289" i="36"/>
  <c r="I288" i="36" s="1"/>
  <c r="I20" i="36"/>
  <c r="I130" i="36"/>
  <c r="I75" i="36" s="1"/>
  <c r="I187" i="36"/>
  <c r="F173" i="36"/>
  <c r="F251" i="36"/>
  <c r="C251" i="36" s="1"/>
  <c r="C252" i="36"/>
  <c r="I259" i="36"/>
  <c r="C259" i="36" s="1"/>
  <c r="C80" i="36"/>
  <c r="C89" i="36"/>
  <c r="C45" i="36"/>
  <c r="O20" i="36"/>
  <c r="C76" i="36"/>
  <c r="J194" i="36"/>
  <c r="C191" i="36"/>
  <c r="C166" i="36"/>
  <c r="F165" i="36"/>
  <c r="C165" i="36" s="1"/>
  <c r="C270" i="36"/>
  <c r="F269" i="36"/>
  <c r="F231" i="36"/>
  <c r="C233" i="36"/>
  <c r="C283" i="36"/>
  <c r="F187" i="36"/>
  <c r="C188" i="36"/>
  <c r="L289" i="36"/>
  <c r="L288" i="36" s="1"/>
  <c r="L230" i="36"/>
  <c r="L194" i="36" s="1"/>
  <c r="C192" i="36"/>
  <c r="I231" i="36"/>
  <c r="C205" i="36"/>
  <c r="F204" i="36"/>
  <c r="C144" i="36"/>
  <c r="C216" i="36"/>
  <c r="L130" i="36"/>
  <c r="C67" i="36"/>
  <c r="C272" i="36"/>
  <c r="C27" i="36"/>
  <c r="L26" i="36"/>
  <c r="C69" i="36"/>
  <c r="O194" i="36" l="1"/>
  <c r="J51" i="36"/>
  <c r="H51" i="36"/>
  <c r="C174" i="36"/>
  <c r="O75" i="36"/>
  <c r="N286" i="36"/>
  <c r="H286" i="36"/>
  <c r="O286" i="36"/>
  <c r="G51" i="36"/>
  <c r="G287" i="36" s="1"/>
  <c r="O52" i="36"/>
  <c r="O51" i="36" s="1"/>
  <c r="O50" i="36" s="1"/>
  <c r="K286" i="36"/>
  <c r="D51" i="36"/>
  <c r="D50" i="36" s="1"/>
  <c r="K50" i="36"/>
  <c r="C288" i="36"/>
  <c r="E51" i="36"/>
  <c r="E287" i="36" s="1"/>
  <c r="E286" i="36"/>
  <c r="M286" i="36"/>
  <c r="H50" i="36"/>
  <c r="H287" i="36"/>
  <c r="N51" i="36"/>
  <c r="N50" i="36" s="1"/>
  <c r="I230" i="36"/>
  <c r="I194" i="36" s="1"/>
  <c r="C173" i="36"/>
  <c r="J286" i="36"/>
  <c r="G50" i="36"/>
  <c r="C187" i="36"/>
  <c r="I52" i="36"/>
  <c r="M50" i="36"/>
  <c r="M287" i="36"/>
  <c r="L75" i="36"/>
  <c r="L52" i="36" s="1"/>
  <c r="L51" i="36" s="1"/>
  <c r="L50" i="36" s="1"/>
  <c r="D287" i="36"/>
  <c r="J50" i="36"/>
  <c r="J287" i="36"/>
  <c r="L286" i="36"/>
  <c r="C269" i="36"/>
  <c r="F53" i="36"/>
  <c r="C54" i="36"/>
  <c r="C289" i="36"/>
  <c r="F230" i="36"/>
  <c r="C231" i="36"/>
  <c r="C83" i="36"/>
  <c r="F75" i="36"/>
  <c r="C75" i="36" s="1"/>
  <c r="C26" i="36"/>
  <c r="L20" i="36"/>
  <c r="C20" i="36" s="1"/>
  <c r="C204" i="36"/>
  <c r="F195" i="36"/>
  <c r="O287" i="36"/>
  <c r="C130" i="36"/>
  <c r="N287" i="36" l="1"/>
  <c r="E50" i="36"/>
  <c r="I51" i="36"/>
  <c r="I286" i="36"/>
  <c r="C230" i="36"/>
  <c r="L287" i="36"/>
  <c r="I287" i="36"/>
  <c r="I50" i="36"/>
  <c r="C53" i="36"/>
  <c r="F52" i="36"/>
  <c r="F194" i="36"/>
  <c r="C194" i="36" s="1"/>
  <c r="C195" i="36"/>
  <c r="F286" i="36"/>
  <c r="C286" i="36" l="1"/>
  <c r="C52" i="36"/>
  <c r="F51" i="36"/>
  <c r="F287" i="36" l="1"/>
  <c r="C287" i="36" s="1"/>
  <c r="C51" i="36"/>
  <c r="F50" i="36"/>
  <c r="C50" i="36" s="1"/>
  <c r="O298" i="35" l="1"/>
  <c r="L298" i="35"/>
  <c r="I298" i="35"/>
  <c r="F298" i="35"/>
  <c r="O297" i="35"/>
  <c r="L297" i="35"/>
  <c r="I297" i="35"/>
  <c r="F297" i="35"/>
  <c r="C297" i="35" s="1"/>
  <c r="O296" i="35"/>
  <c r="L296" i="35"/>
  <c r="I296" i="35"/>
  <c r="F296" i="35"/>
  <c r="C296" i="35" s="1"/>
  <c r="O295" i="35"/>
  <c r="L295" i="35"/>
  <c r="I295" i="35"/>
  <c r="F295" i="35"/>
  <c r="C295" i="35" s="1"/>
  <c r="O294" i="35"/>
  <c r="L294" i="35"/>
  <c r="I294" i="35"/>
  <c r="F294" i="35"/>
  <c r="O293" i="35"/>
  <c r="L293" i="35"/>
  <c r="I293" i="35"/>
  <c r="F293" i="35"/>
  <c r="O292" i="35"/>
  <c r="L292" i="35"/>
  <c r="I292" i="35"/>
  <c r="F292" i="35"/>
  <c r="O291" i="35"/>
  <c r="L291" i="35"/>
  <c r="L290" i="35" s="1"/>
  <c r="I291" i="35"/>
  <c r="I290" i="35" s="1"/>
  <c r="F291" i="35"/>
  <c r="C291" i="35" s="1"/>
  <c r="N290" i="35"/>
  <c r="M290" i="35"/>
  <c r="K290" i="35"/>
  <c r="J290" i="35"/>
  <c r="H290" i="35"/>
  <c r="G290" i="35"/>
  <c r="E290" i="35"/>
  <c r="D290" i="35"/>
  <c r="O285" i="35"/>
  <c r="L285" i="35"/>
  <c r="I285" i="35"/>
  <c r="F285" i="35"/>
  <c r="C285" i="35" s="1"/>
  <c r="O284" i="35"/>
  <c r="L284" i="35"/>
  <c r="L283" i="35" s="1"/>
  <c r="I284" i="35"/>
  <c r="F284" i="35"/>
  <c r="C284" i="35" s="1"/>
  <c r="O283" i="35"/>
  <c r="N283" i="35"/>
  <c r="M283" i="35"/>
  <c r="K283" i="35"/>
  <c r="J283" i="35"/>
  <c r="H283" i="35"/>
  <c r="G283" i="35"/>
  <c r="F283" i="35"/>
  <c r="E283" i="35"/>
  <c r="D283" i="35"/>
  <c r="O282" i="35"/>
  <c r="L282" i="35"/>
  <c r="L281" i="35" s="1"/>
  <c r="I282" i="35"/>
  <c r="F282" i="35"/>
  <c r="O281" i="35"/>
  <c r="N281" i="35"/>
  <c r="M281" i="35"/>
  <c r="K281" i="35"/>
  <c r="J281" i="35"/>
  <c r="I281" i="35"/>
  <c r="H281" i="35"/>
  <c r="G281" i="35"/>
  <c r="E281" i="35"/>
  <c r="D281" i="35"/>
  <c r="O280" i="35"/>
  <c r="L280" i="35"/>
  <c r="I280" i="35"/>
  <c r="F280" i="35"/>
  <c r="O279" i="35"/>
  <c r="L279" i="35"/>
  <c r="I279" i="35"/>
  <c r="F279" i="35"/>
  <c r="O278" i="35"/>
  <c r="L278" i="35"/>
  <c r="I278" i="35"/>
  <c r="F278" i="35"/>
  <c r="O277" i="35"/>
  <c r="O276" i="35" s="1"/>
  <c r="L277" i="35"/>
  <c r="L276" i="35" s="1"/>
  <c r="I277" i="35"/>
  <c r="F277" i="35"/>
  <c r="F276" i="35" s="1"/>
  <c r="N276" i="35"/>
  <c r="M276" i="35"/>
  <c r="K276" i="35"/>
  <c r="J276" i="35"/>
  <c r="H276" i="35"/>
  <c r="G276" i="35"/>
  <c r="E276" i="35"/>
  <c r="D276" i="35"/>
  <c r="O275" i="35"/>
  <c r="L275" i="35"/>
  <c r="I275" i="35"/>
  <c r="F275" i="35"/>
  <c r="O274" i="35"/>
  <c r="L274" i="35"/>
  <c r="I274" i="35"/>
  <c r="F274" i="35"/>
  <c r="O273" i="35"/>
  <c r="O272" i="35" s="1"/>
  <c r="L273" i="35"/>
  <c r="L272" i="35" s="1"/>
  <c r="I273" i="35"/>
  <c r="I272" i="35" s="1"/>
  <c r="F273" i="35"/>
  <c r="N272" i="35"/>
  <c r="M272" i="35"/>
  <c r="K272" i="35"/>
  <c r="J272" i="35"/>
  <c r="H272" i="35"/>
  <c r="H270" i="35" s="1"/>
  <c r="H269" i="35" s="1"/>
  <c r="G272" i="35"/>
  <c r="G270" i="35" s="1"/>
  <c r="G269" i="35" s="1"/>
  <c r="F272" i="35"/>
  <c r="E272" i="35"/>
  <c r="D272" i="35"/>
  <c r="D270" i="35" s="1"/>
  <c r="O271" i="35"/>
  <c r="L271" i="35"/>
  <c r="I271" i="35"/>
  <c r="F271" i="35"/>
  <c r="C271" i="35" s="1"/>
  <c r="K270" i="35"/>
  <c r="O268" i="35"/>
  <c r="L268" i="35"/>
  <c r="I268" i="35"/>
  <c r="F268" i="35"/>
  <c r="O267" i="35"/>
  <c r="L267" i="35"/>
  <c r="I267" i="35"/>
  <c r="F267" i="35"/>
  <c r="O266" i="35"/>
  <c r="L266" i="35"/>
  <c r="I266" i="35"/>
  <c r="D266" i="35"/>
  <c r="D264" i="35" s="1"/>
  <c r="O265" i="35"/>
  <c r="L265" i="35"/>
  <c r="I265" i="35"/>
  <c r="F265" i="35"/>
  <c r="N264" i="35"/>
  <c r="M264" i="35"/>
  <c r="K264" i="35"/>
  <c r="J264" i="35"/>
  <c r="H264" i="35"/>
  <c r="G264" i="35"/>
  <c r="E264" i="35"/>
  <c r="O263" i="35"/>
  <c r="L263" i="35"/>
  <c r="I263" i="35"/>
  <c r="F263" i="35"/>
  <c r="O262" i="35"/>
  <c r="L262" i="35"/>
  <c r="I262" i="35"/>
  <c r="F262" i="35"/>
  <c r="O261" i="35"/>
  <c r="L261" i="35"/>
  <c r="L260" i="35" s="1"/>
  <c r="I261" i="35"/>
  <c r="F261" i="35"/>
  <c r="O260" i="35"/>
  <c r="N260" i="35"/>
  <c r="M260" i="35"/>
  <c r="M259" i="35" s="1"/>
  <c r="K260" i="35"/>
  <c r="J260" i="35"/>
  <c r="H260" i="35"/>
  <c r="H259" i="35" s="1"/>
  <c r="G260" i="35"/>
  <c r="E260" i="35"/>
  <c r="E259" i="35" s="1"/>
  <c r="D260" i="35"/>
  <c r="N259" i="35"/>
  <c r="O258" i="35"/>
  <c r="L258" i="35"/>
  <c r="I258" i="35"/>
  <c r="F258" i="35"/>
  <c r="O257" i="35"/>
  <c r="L257" i="35"/>
  <c r="I257" i="35"/>
  <c r="F257" i="35"/>
  <c r="O256" i="35"/>
  <c r="L256" i="35"/>
  <c r="I256" i="35"/>
  <c r="F256" i="35"/>
  <c r="O255" i="35"/>
  <c r="L255" i="35"/>
  <c r="I255" i="35"/>
  <c r="F255" i="35"/>
  <c r="O254" i="35"/>
  <c r="L254" i="35"/>
  <c r="I254" i="35"/>
  <c r="F254" i="35"/>
  <c r="O253" i="35"/>
  <c r="L253" i="35"/>
  <c r="L252" i="35" s="1"/>
  <c r="L251" i="35" s="1"/>
  <c r="I253" i="35"/>
  <c r="F253" i="35"/>
  <c r="O252" i="35"/>
  <c r="O251" i="35" s="1"/>
  <c r="N252" i="35"/>
  <c r="M252" i="35"/>
  <c r="M251" i="35" s="1"/>
  <c r="K252" i="35"/>
  <c r="K251" i="35" s="1"/>
  <c r="J252" i="35"/>
  <c r="J251" i="35" s="1"/>
  <c r="H252" i="35"/>
  <c r="H251" i="35" s="1"/>
  <c r="G252" i="35"/>
  <c r="G251" i="35" s="1"/>
  <c r="E252" i="35"/>
  <c r="E251" i="35" s="1"/>
  <c r="D252" i="35"/>
  <c r="D251" i="35" s="1"/>
  <c r="N251" i="35"/>
  <c r="O250" i="35"/>
  <c r="L250" i="35"/>
  <c r="I250" i="35"/>
  <c r="F250" i="35"/>
  <c r="O249" i="35"/>
  <c r="L249" i="35"/>
  <c r="I249" i="35"/>
  <c r="F249" i="35"/>
  <c r="O248" i="35"/>
  <c r="L248" i="35"/>
  <c r="I248" i="35"/>
  <c r="F248" i="35"/>
  <c r="O247" i="35"/>
  <c r="L247" i="35"/>
  <c r="I247" i="35"/>
  <c r="I246" i="35" s="1"/>
  <c r="F247" i="35"/>
  <c r="N246" i="35"/>
  <c r="M246" i="35"/>
  <c r="K246" i="35"/>
  <c r="J246" i="35"/>
  <c r="H246" i="35"/>
  <c r="G246" i="35"/>
  <c r="E246" i="35"/>
  <c r="D246" i="35"/>
  <c r="O245" i="35"/>
  <c r="L245" i="35"/>
  <c r="I245" i="35"/>
  <c r="F245" i="35"/>
  <c r="O244" i="35"/>
  <c r="L244" i="35"/>
  <c r="I244" i="35"/>
  <c r="F244" i="35"/>
  <c r="O243" i="35"/>
  <c r="L243" i="35"/>
  <c r="I243" i="35"/>
  <c r="F243" i="35"/>
  <c r="O242" i="35"/>
  <c r="L242" i="35"/>
  <c r="I242" i="35"/>
  <c r="F242" i="35"/>
  <c r="O241" i="35"/>
  <c r="L241" i="35"/>
  <c r="I241" i="35"/>
  <c r="F241" i="35"/>
  <c r="O240" i="35"/>
  <c r="L240" i="35"/>
  <c r="I240" i="35"/>
  <c r="F240" i="35"/>
  <c r="O239" i="35"/>
  <c r="L239" i="35"/>
  <c r="I239" i="35"/>
  <c r="F239" i="35"/>
  <c r="N238" i="35"/>
  <c r="M238" i="35"/>
  <c r="K238" i="35"/>
  <c r="J238" i="35"/>
  <c r="H238" i="35"/>
  <c r="G238" i="35"/>
  <c r="E238" i="35"/>
  <c r="D238" i="35"/>
  <c r="O237" i="35"/>
  <c r="L237" i="35"/>
  <c r="I237" i="35"/>
  <c r="F237" i="35"/>
  <c r="O236" i="35"/>
  <c r="O235" i="35" s="1"/>
  <c r="L236" i="35"/>
  <c r="C236" i="35" s="1"/>
  <c r="I236" i="35"/>
  <c r="I235" i="35" s="1"/>
  <c r="F236" i="35"/>
  <c r="F235" i="35" s="1"/>
  <c r="N235" i="35"/>
  <c r="M235" i="35"/>
  <c r="K235" i="35"/>
  <c r="J235" i="35"/>
  <c r="H235" i="35"/>
  <c r="G235" i="35"/>
  <c r="E235" i="35"/>
  <c r="D235" i="35"/>
  <c r="O234" i="35"/>
  <c r="O233" i="35" s="1"/>
  <c r="L234" i="35"/>
  <c r="L233" i="35" s="1"/>
  <c r="I234" i="35"/>
  <c r="I233" i="35" s="1"/>
  <c r="F234" i="35"/>
  <c r="N233" i="35"/>
  <c r="M233" i="35"/>
  <c r="K233" i="35"/>
  <c r="J233" i="35"/>
  <c r="H233" i="35"/>
  <c r="G233" i="35"/>
  <c r="F233" i="35"/>
  <c r="E233" i="35"/>
  <c r="D233" i="35"/>
  <c r="O232" i="35"/>
  <c r="L232" i="35"/>
  <c r="I232" i="35"/>
  <c r="F232" i="35"/>
  <c r="O229" i="35"/>
  <c r="L229" i="35"/>
  <c r="I229" i="35"/>
  <c r="F229" i="35"/>
  <c r="O228" i="35"/>
  <c r="O227" i="35" s="1"/>
  <c r="L228" i="35"/>
  <c r="L227" i="35" s="1"/>
  <c r="I228" i="35"/>
  <c r="I227" i="35" s="1"/>
  <c r="F228" i="35"/>
  <c r="N227" i="35"/>
  <c r="M227" i="35"/>
  <c r="K227" i="35"/>
  <c r="J227" i="35"/>
  <c r="H227" i="35"/>
  <c r="G227" i="35"/>
  <c r="E227" i="35"/>
  <c r="D227" i="35"/>
  <c r="O226" i="35"/>
  <c r="L226" i="35"/>
  <c r="I226" i="35"/>
  <c r="F226" i="35"/>
  <c r="O225" i="35"/>
  <c r="L225" i="35"/>
  <c r="I225" i="35"/>
  <c r="F225" i="35"/>
  <c r="O224" i="35"/>
  <c r="L224" i="35"/>
  <c r="I224" i="35"/>
  <c r="F224" i="35"/>
  <c r="O223" i="35"/>
  <c r="L223" i="35"/>
  <c r="I223" i="35"/>
  <c r="F223" i="35"/>
  <c r="O222" i="35"/>
  <c r="L222" i="35"/>
  <c r="I222" i="35"/>
  <c r="F222" i="35"/>
  <c r="O221" i="35"/>
  <c r="L221" i="35"/>
  <c r="I221" i="35"/>
  <c r="F221" i="35"/>
  <c r="O220" i="35"/>
  <c r="L220" i="35"/>
  <c r="I220" i="35"/>
  <c r="F220" i="35"/>
  <c r="O219" i="35"/>
  <c r="L219" i="35"/>
  <c r="I219" i="35"/>
  <c r="F219" i="35"/>
  <c r="O218" i="35"/>
  <c r="L218" i="35"/>
  <c r="I218" i="35"/>
  <c r="F218" i="35"/>
  <c r="O217" i="35"/>
  <c r="L217" i="35"/>
  <c r="I217" i="35"/>
  <c r="F217" i="35"/>
  <c r="N216" i="35"/>
  <c r="M216" i="35"/>
  <c r="K216" i="35"/>
  <c r="J216" i="35"/>
  <c r="H216" i="35"/>
  <c r="G216" i="35"/>
  <c r="E216" i="35"/>
  <c r="D216" i="35"/>
  <c r="O215" i="35"/>
  <c r="L215" i="35"/>
  <c r="I215" i="35"/>
  <c r="F215" i="35"/>
  <c r="O214" i="35"/>
  <c r="L214" i="35"/>
  <c r="I214" i="35"/>
  <c r="F214" i="35"/>
  <c r="O213" i="35"/>
  <c r="L213" i="35"/>
  <c r="I213" i="35"/>
  <c r="F213" i="35"/>
  <c r="O212" i="35"/>
  <c r="L212" i="35"/>
  <c r="I212" i="35"/>
  <c r="F212" i="35"/>
  <c r="O211" i="35"/>
  <c r="L211" i="35"/>
  <c r="I211" i="35"/>
  <c r="F211" i="35"/>
  <c r="O210" i="35"/>
  <c r="L210" i="35"/>
  <c r="I210" i="35"/>
  <c r="F210" i="35"/>
  <c r="O209" i="35"/>
  <c r="L209" i="35"/>
  <c r="I209" i="35"/>
  <c r="F209" i="35"/>
  <c r="O208" i="35"/>
  <c r="L208" i="35"/>
  <c r="I208" i="35"/>
  <c r="F208" i="35"/>
  <c r="O207" i="35"/>
  <c r="L207" i="35"/>
  <c r="I207" i="35"/>
  <c r="F207" i="35"/>
  <c r="O206" i="35"/>
  <c r="L206" i="35"/>
  <c r="I206" i="35"/>
  <c r="F206" i="35"/>
  <c r="F205" i="35" s="1"/>
  <c r="N205" i="35"/>
  <c r="N204" i="35" s="1"/>
  <c r="M205" i="35"/>
  <c r="K205" i="35"/>
  <c r="J205" i="35"/>
  <c r="J204" i="35" s="1"/>
  <c r="H205" i="35"/>
  <c r="G205" i="35"/>
  <c r="E205" i="35"/>
  <c r="D205" i="35"/>
  <c r="O203" i="35"/>
  <c r="L203" i="35"/>
  <c r="I203" i="35"/>
  <c r="F203" i="35"/>
  <c r="O202" i="35"/>
  <c r="L202" i="35"/>
  <c r="I202" i="35"/>
  <c r="F202" i="35"/>
  <c r="O201" i="35"/>
  <c r="L201" i="35"/>
  <c r="I201" i="35"/>
  <c r="F201" i="35"/>
  <c r="O200" i="35"/>
  <c r="O198" i="35" s="1"/>
  <c r="O196" i="35" s="1"/>
  <c r="L200" i="35"/>
  <c r="I200" i="35"/>
  <c r="C200" i="35" s="1"/>
  <c r="F200" i="35"/>
  <c r="O199" i="35"/>
  <c r="L199" i="35"/>
  <c r="L198" i="35" s="1"/>
  <c r="I199" i="35"/>
  <c r="F199" i="35"/>
  <c r="N198" i="35"/>
  <c r="M198" i="35"/>
  <c r="M196" i="35" s="1"/>
  <c r="K198" i="35"/>
  <c r="J198" i="35"/>
  <c r="J196" i="35" s="1"/>
  <c r="J195" i="35" s="1"/>
  <c r="H198" i="35"/>
  <c r="H196" i="35" s="1"/>
  <c r="G198" i="35"/>
  <c r="G196" i="35" s="1"/>
  <c r="E198" i="35"/>
  <c r="E196" i="35" s="1"/>
  <c r="D198" i="35"/>
  <c r="D196" i="35" s="1"/>
  <c r="O197" i="35"/>
  <c r="L197" i="35"/>
  <c r="I197" i="35"/>
  <c r="F197" i="35"/>
  <c r="N196" i="35"/>
  <c r="K196" i="35"/>
  <c r="O193" i="35"/>
  <c r="L193" i="35"/>
  <c r="L192" i="35" s="1"/>
  <c r="L191" i="35" s="1"/>
  <c r="L187" i="35" s="1"/>
  <c r="I193" i="35"/>
  <c r="I192" i="35" s="1"/>
  <c r="I191" i="35" s="1"/>
  <c r="F193" i="35"/>
  <c r="O192" i="35"/>
  <c r="N192" i="35"/>
  <c r="N191" i="35" s="1"/>
  <c r="M192" i="35"/>
  <c r="K192" i="35"/>
  <c r="K191" i="35" s="1"/>
  <c r="J192" i="35"/>
  <c r="J191" i="35" s="1"/>
  <c r="H192" i="35"/>
  <c r="H191" i="35" s="1"/>
  <c r="H187" i="35" s="1"/>
  <c r="G192" i="35"/>
  <c r="G191" i="35" s="1"/>
  <c r="F192" i="35"/>
  <c r="F191" i="35" s="1"/>
  <c r="E192" i="35"/>
  <c r="D192" i="35"/>
  <c r="D191" i="35" s="1"/>
  <c r="D187" i="35" s="1"/>
  <c r="M191" i="35"/>
  <c r="E191" i="35"/>
  <c r="O190" i="35"/>
  <c r="L190" i="35"/>
  <c r="I190" i="35"/>
  <c r="F190" i="35"/>
  <c r="O189" i="35"/>
  <c r="L189" i="35"/>
  <c r="L188" i="35" s="1"/>
  <c r="I189" i="35"/>
  <c r="I188" i="35" s="1"/>
  <c r="F189" i="35"/>
  <c r="O188" i="35"/>
  <c r="N188" i="35"/>
  <c r="M188" i="35"/>
  <c r="K188" i="35"/>
  <c r="J188" i="35"/>
  <c r="J187" i="35" s="1"/>
  <c r="H188" i="35"/>
  <c r="G188" i="35"/>
  <c r="F188" i="35"/>
  <c r="E188" i="35"/>
  <c r="D188" i="35"/>
  <c r="O186" i="35"/>
  <c r="L186" i="35"/>
  <c r="I186" i="35"/>
  <c r="F186" i="35"/>
  <c r="O185" i="35"/>
  <c r="O184" i="35" s="1"/>
  <c r="L185" i="35"/>
  <c r="L184" i="35" s="1"/>
  <c r="I185" i="35"/>
  <c r="I184" i="35" s="1"/>
  <c r="F185" i="35"/>
  <c r="N184" i="35"/>
  <c r="M184" i="35"/>
  <c r="K184" i="35"/>
  <c r="J184" i="35"/>
  <c r="H184" i="35"/>
  <c r="G184" i="35"/>
  <c r="F184" i="35"/>
  <c r="E184" i="35"/>
  <c r="D184" i="35"/>
  <c r="O183" i="35"/>
  <c r="L183" i="35"/>
  <c r="I183" i="35"/>
  <c r="F183" i="35"/>
  <c r="O182" i="35"/>
  <c r="L182" i="35"/>
  <c r="I182" i="35"/>
  <c r="F182" i="35"/>
  <c r="O181" i="35"/>
  <c r="L181" i="35"/>
  <c r="I181" i="35"/>
  <c r="F181" i="35"/>
  <c r="O180" i="35"/>
  <c r="O179" i="35" s="1"/>
  <c r="L180" i="35"/>
  <c r="I180" i="35"/>
  <c r="F180" i="35"/>
  <c r="N179" i="35"/>
  <c r="M179" i="35"/>
  <c r="K179" i="35"/>
  <c r="J179" i="35"/>
  <c r="H179" i="35"/>
  <c r="G179" i="35"/>
  <c r="E179" i="35"/>
  <c r="D179" i="35"/>
  <c r="O178" i="35"/>
  <c r="L178" i="35"/>
  <c r="I178" i="35"/>
  <c r="F178" i="35"/>
  <c r="O177" i="35"/>
  <c r="L177" i="35"/>
  <c r="I177" i="35"/>
  <c r="F177" i="35"/>
  <c r="O176" i="35"/>
  <c r="O175" i="35" s="1"/>
  <c r="O174" i="35" s="1"/>
  <c r="L176" i="35"/>
  <c r="L175" i="35" s="1"/>
  <c r="I176" i="35"/>
  <c r="F176" i="35"/>
  <c r="F175" i="35" s="1"/>
  <c r="N175" i="35"/>
  <c r="M175" i="35"/>
  <c r="M174" i="35" s="1"/>
  <c r="K175" i="35"/>
  <c r="J175" i="35"/>
  <c r="J174" i="35" s="1"/>
  <c r="H175" i="35"/>
  <c r="G175" i="35"/>
  <c r="E175" i="35"/>
  <c r="D175" i="35"/>
  <c r="N174" i="35"/>
  <c r="O172" i="35"/>
  <c r="L172" i="35"/>
  <c r="I172" i="35"/>
  <c r="F172" i="35"/>
  <c r="O171" i="35"/>
  <c r="L171" i="35"/>
  <c r="I171" i="35"/>
  <c r="F171" i="35"/>
  <c r="O170" i="35"/>
  <c r="L170" i="35"/>
  <c r="I170" i="35"/>
  <c r="F170" i="35"/>
  <c r="O169" i="35"/>
  <c r="L169" i="35"/>
  <c r="I169" i="35"/>
  <c r="F169" i="35"/>
  <c r="O168" i="35"/>
  <c r="L168" i="35"/>
  <c r="C168" i="35" s="1"/>
  <c r="I168" i="35"/>
  <c r="F168" i="35"/>
  <c r="O167" i="35"/>
  <c r="L167" i="35"/>
  <c r="I167" i="35"/>
  <c r="F167" i="35"/>
  <c r="N166" i="35"/>
  <c r="M166" i="35"/>
  <c r="M165" i="35" s="1"/>
  <c r="K166" i="35"/>
  <c r="K165" i="35" s="1"/>
  <c r="J166" i="35"/>
  <c r="J165" i="35" s="1"/>
  <c r="H166" i="35"/>
  <c r="H165" i="35" s="1"/>
  <c r="G166" i="35"/>
  <c r="E166" i="35"/>
  <c r="E165" i="35" s="1"/>
  <c r="D166" i="35"/>
  <c r="D165" i="35" s="1"/>
  <c r="N165" i="35"/>
  <c r="G165" i="35"/>
  <c r="O164" i="35"/>
  <c r="L164" i="35"/>
  <c r="I164" i="35"/>
  <c r="F164" i="35"/>
  <c r="C164" i="35" s="1"/>
  <c r="O163" i="35"/>
  <c r="L163" i="35"/>
  <c r="I163" i="35"/>
  <c r="F163" i="35"/>
  <c r="O162" i="35"/>
  <c r="L162" i="35"/>
  <c r="I162" i="35"/>
  <c r="F162" i="35"/>
  <c r="O161" i="35"/>
  <c r="L161" i="35"/>
  <c r="L160" i="35" s="1"/>
  <c r="I161" i="35"/>
  <c r="I160" i="35" s="1"/>
  <c r="F161" i="35"/>
  <c r="O160" i="35"/>
  <c r="N160" i="35"/>
  <c r="M160" i="35"/>
  <c r="K160" i="35"/>
  <c r="J160" i="35"/>
  <c r="H160" i="35"/>
  <c r="G160" i="35"/>
  <c r="F160" i="35"/>
  <c r="E160" i="35"/>
  <c r="D160" i="35"/>
  <c r="O159" i="35"/>
  <c r="L159" i="35"/>
  <c r="I159" i="35"/>
  <c r="F159" i="35"/>
  <c r="O158" i="35"/>
  <c r="L158" i="35"/>
  <c r="I158" i="35"/>
  <c r="F158" i="35"/>
  <c r="O157" i="35"/>
  <c r="L157" i="35"/>
  <c r="I157" i="35"/>
  <c r="F157" i="35"/>
  <c r="O156" i="35"/>
  <c r="L156" i="35"/>
  <c r="I156" i="35"/>
  <c r="F156" i="35"/>
  <c r="O155" i="35"/>
  <c r="L155" i="35"/>
  <c r="I155" i="35"/>
  <c r="F155" i="35"/>
  <c r="O154" i="35"/>
  <c r="L154" i="35"/>
  <c r="I154" i="35"/>
  <c r="D154" i="35"/>
  <c r="F154" i="35" s="1"/>
  <c r="O153" i="35"/>
  <c r="L153" i="35"/>
  <c r="I153" i="35"/>
  <c r="F153" i="35"/>
  <c r="O152" i="35"/>
  <c r="L152" i="35"/>
  <c r="I152" i="35"/>
  <c r="I151" i="35" s="1"/>
  <c r="F152" i="35"/>
  <c r="N151" i="35"/>
  <c r="M151" i="35"/>
  <c r="K151" i="35"/>
  <c r="J151" i="35"/>
  <c r="H151" i="35"/>
  <c r="G151" i="35"/>
  <c r="E151" i="35"/>
  <c r="D151" i="35"/>
  <c r="O150" i="35"/>
  <c r="L150" i="35"/>
  <c r="I150" i="35"/>
  <c r="F150" i="35"/>
  <c r="O149" i="35"/>
  <c r="L149" i="35"/>
  <c r="I149" i="35"/>
  <c r="F149" i="35"/>
  <c r="O148" i="35"/>
  <c r="L148" i="35"/>
  <c r="I148" i="35"/>
  <c r="F148" i="35"/>
  <c r="O147" i="35"/>
  <c r="L147" i="35"/>
  <c r="I147" i="35"/>
  <c r="F147" i="35"/>
  <c r="O146" i="35"/>
  <c r="L146" i="35"/>
  <c r="I146" i="35"/>
  <c r="F146" i="35"/>
  <c r="O145" i="35"/>
  <c r="O144" i="35" s="1"/>
  <c r="L145" i="35"/>
  <c r="I145" i="35"/>
  <c r="F145" i="35"/>
  <c r="F144" i="35" s="1"/>
  <c r="N144" i="35"/>
  <c r="M144" i="35"/>
  <c r="K144" i="35"/>
  <c r="J144" i="35"/>
  <c r="H144" i="35"/>
  <c r="G144" i="35"/>
  <c r="E144" i="35"/>
  <c r="D144" i="35"/>
  <c r="O143" i="35"/>
  <c r="L143" i="35"/>
  <c r="I143" i="35"/>
  <c r="F143" i="35"/>
  <c r="O142" i="35"/>
  <c r="L142" i="35"/>
  <c r="L141" i="35" s="1"/>
  <c r="I142" i="35"/>
  <c r="I141" i="35" s="1"/>
  <c r="F142" i="35"/>
  <c r="O141" i="35"/>
  <c r="N141" i="35"/>
  <c r="M141" i="35"/>
  <c r="K141" i="35"/>
  <c r="J141" i="35"/>
  <c r="H141" i="35"/>
  <c r="G141" i="35"/>
  <c r="F141" i="35"/>
  <c r="E141" i="35"/>
  <c r="D141" i="35"/>
  <c r="O140" i="35"/>
  <c r="L140" i="35"/>
  <c r="I140" i="35"/>
  <c r="F140" i="35"/>
  <c r="O139" i="35"/>
  <c r="L139" i="35"/>
  <c r="I139" i="35"/>
  <c r="F139" i="35"/>
  <c r="O138" i="35"/>
  <c r="L138" i="35"/>
  <c r="I138" i="35"/>
  <c r="F138" i="35"/>
  <c r="O137" i="35"/>
  <c r="O136" i="35" s="1"/>
  <c r="L137" i="35"/>
  <c r="L136" i="35" s="1"/>
  <c r="I137" i="35"/>
  <c r="F137" i="35"/>
  <c r="F136" i="35" s="1"/>
  <c r="N136" i="35"/>
  <c r="M136" i="35"/>
  <c r="K136" i="35"/>
  <c r="J136" i="35"/>
  <c r="H136" i="35"/>
  <c r="G136" i="35"/>
  <c r="E136" i="35"/>
  <c r="D136" i="35"/>
  <c r="O135" i="35"/>
  <c r="L135" i="35"/>
  <c r="I135" i="35"/>
  <c r="D135" i="35"/>
  <c r="F135" i="35" s="1"/>
  <c r="O134" i="35"/>
  <c r="L134" i="35"/>
  <c r="I134" i="35"/>
  <c r="F134" i="35"/>
  <c r="O133" i="35"/>
  <c r="L133" i="35"/>
  <c r="I133" i="35"/>
  <c r="F133" i="35"/>
  <c r="O132" i="35"/>
  <c r="L132" i="35"/>
  <c r="I132" i="35"/>
  <c r="D132" i="35"/>
  <c r="F132" i="35" s="1"/>
  <c r="N131" i="35"/>
  <c r="M131" i="35"/>
  <c r="K131" i="35"/>
  <c r="J131" i="35"/>
  <c r="J130" i="35" s="1"/>
  <c r="H131" i="35"/>
  <c r="G131" i="35"/>
  <c r="E131" i="35"/>
  <c r="D131" i="35"/>
  <c r="O129" i="35"/>
  <c r="L129" i="35"/>
  <c r="L128" i="35" s="1"/>
  <c r="I129" i="35"/>
  <c r="I128" i="35" s="1"/>
  <c r="F129" i="35"/>
  <c r="O128" i="35"/>
  <c r="N128" i="35"/>
  <c r="M128" i="35"/>
  <c r="K128" i="35"/>
  <c r="J128" i="35"/>
  <c r="H128" i="35"/>
  <c r="G128" i="35"/>
  <c r="F128" i="35"/>
  <c r="E128" i="35"/>
  <c r="D128" i="35"/>
  <c r="O127" i="35"/>
  <c r="L127" i="35"/>
  <c r="I127" i="35"/>
  <c r="D127" i="35"/>
  <c r="F127" i="35" s="1"/>
  <c r="O126" i="35"/>
  <c r="L126" i="35"/>
  <c r="I126" i="35"/>
  <c r="F126" i="35"/>
  <c r="O125" i="35"/>
  <c r="L125" i="35"/>
  <c r="I125" i="35"/>
  <c r="F125" i="35"/>
  <c r="O124" i="35"/>
  <c r="L124" i="35"/>
  <c r="I124" i="35"/>
  <c r="F124" i="35"/>
  <c r="O123" i="35"/>
  <c r="O122" i="35" s="1"/>
  <c r="L123" i="35"/>
  <c r="I123" i="35"/>
  <c r="I122" i="35" s="1"/>
  <c r="F123" i="35"/>
  <c r="N122" i="35"/>
  <c r="M122" i="35"/>
  <c r="K122" i="35"/>
  <c r="J122" i="35"/>
  <c r="H122" i="35"/>
  <c r="G122" i="35"/>
  <c r="E122" i="35"/>
  <c r="D122" i="35"/>
  <c r="O121" i="35"/>
  <c r="L121" i="35"/>
  <c r="I121" i="35"/>
  <c r="F121" i="35"/>
  <c r="O120" i="35"/>
  <c r="L120" i="35"/>
  <c r="I120" i="35"/>
  <c r="F120" i="35"/>
  <c r="O119" i="35"/>
  <c r="L119" i="35"/>
  <c r="I119" i="35"/>
  <c r="F119" i="35"/>
  <c r="O118" i="35"/>
  <c r="L118" i="35"/>
  <c r="I118" i="35"/>
  <c r="D118" i="35"/>
  <c r="D116" i="35" s="1"/>
  <c r="O117" i="35"/>
  <c r="L117" i="35"/>
  <c r="I117" i="35"/>
  <c r="F117" i="35"/>
  <c r="N116" i="35"/>
  <c r="M116" i="35"/>
  <c r="L116" i="35"/>
  <c r="K116" i="35"/>
  <c r="J116" i="35"/>
  <c r="H116" i="35"/>
  <c r="G116" i="35"/>
  <c r="E116" i="35"/>
  <c r="O115" i="35"/>
  <c r="L115" i="35"/>
  <c r="I115" i="35"/>
  <c r="F115" i="35"/>
  <c r="O114" i="35"/>
  <c r="L114" i="35"/>
  <c r="I114" i="35"/>
  <c r="F114" i="35"/>
  <c r="O113" i="35"/>
  <c r="O112" i="35" s="1"/>
  <c r="L113" i="35"/>
  <c r="L112" i="35" s="1"/>
  <c r="I113" i="35"/>
  <c r="I112" i="35" s="1"/>
  <c r="F113" i="35"/>
  <c r="N112" i="35"/>
  <c r="M112" i="35"/>
  <c r="K112" i="35"/>
  <c r="J112" i="35"/>
  <c r="H112" i="35"/>
  <c r="G112" i="35"/>
  <c r="E112" i="35"/>
  <c r="D112" i="35"/>
  <c r="O111" i="35"/>
  <c r="L111" i="35"/>
  <c r="I111" i="35"/>
  <c r="F111" i="35"/>
  <c r="O110" i="35"/>
  <c r="L110" i="35"/>
  <c r="I110" i="35"/>
  <c r="F110" i="35"/>
  <c r="O109" i="35"/>
  <c r="L109" i="35"/>
  <c r="I109" i="35"/>
  <c r="F109" i="35"/>
  <c r="O108" i="35"/>
  <c r="L108" i="35"/>
  <c r="I108" i="35"/>
  <c r="F108" i="35"/>
  <c r="O107" i="35"/>
  <c r="L107" i="35"/>
  <c r="I107" i="35"/>
  <c r="F107" i="35"/>
  <c r="O106" i="35"/>
  <c r="L106" i="35"/>
  <c r="I106" i="35"/>
  <c r="F106" i="35"/>
  <c r="O105" i="35"/>
  <c r="L105" i="35"/>
  <c r="I105" i="35"/>
  <c r="F105" i="35"/>
  <c r="O104" i="35"/>
  <c r="L104" i="35"/>
  <c r="L103" i="35" s="1"/>
  <c r="I104" i="35"/>
  <c r="F104" i="35"/>
  <c r="N103" i="35"/>
  <c r="M103" i="35"/>
  <c r="K103" i="35"/>
  <c r="J103" i="35"/>
  <c r="H103" i="35"/>
  <c r="G103" i="35"/>
  <c r="E103" i="35"/>
  <c r="D103" i="35"/>
  <c r="O102" i="35"/>
  <c r="L102" i="35"/>
  <c r="I102" i="35"/>
  <c r="F102" i="35"/>
  <c r="O101" i="35"/>
  <c r="L101" i="35"/>
  <c r="I101" i="35"/>
  <c r="F101" i="35"/>
  <c r="O100" i="35"/>
  <c r="L100" i="35"/>
  <c r="I100" i="35"/>
  <c r="F100" i="35"/>
  <c r="O99" i="35"/>
  <c r="L99" i="35"/>
  <c r="I99" i="35"/>
  <c r="F99" i="35"/>
  <c r="O98" i="35"/>
  <c r="L98" i="35"/>
  <c r="I98" i="35"/>
  <c r="F98" i="35"/>
  <c r="O97" i="35"/>
  <c r="L97" i="35"/>
  <c r="I97" i="35"/>
  <c r="F97" i="35"/>
  <c r="O96" i="35"/>
  <c r="L96" i="35"/>
  <c r="I96" i="35"/>
  <c r="D96" i="35"/>
  <c r="D95" i="35" s="1"/>
  <c r="N95" i="35"/>
  <c r="M95" i="35"/>
  <c r="K95" i="35"/>
  <c r="J95" i="35"/>
  <c r="H95" i="35"/>
  <c r="G95" i="35"/>
  <c r="E95" i="35"/>
  <c r="O94" i="35"/>
  <c r="L94" i="35"/>
  <c r="I94" i="35"/>
  <c r="F94" i="35"/>
  <c r="O93" i="35"/>
  <c r="L93" i="35"/>
  <c r="I93" i="35"/>
  <c r="F93" i="35"/>
  <c r="O92" i="35"/>
  <c r="L92" i="35"/>
  <c r="I92" i="35"/>
  <c r="F92" i="35"/>
  <c r="O91" i="35"/>
  <c r="L91" i="35"/>
  <c r="I91" i="35"/>
  <c r="F91" i="35"/>
  <c r="O90" i="35"/>
  <c r="L90" i="35"/>
  <c r="L89" i="35" s="1"/>
  <c r="I90" i="35"/>
  <c r="F90" i="35"/>
  <c r="N89" i="35"/>
  <c r="M89" i="35"/>
  <c r="K89" i="35"/>
  <c r="J89" i="35"/>
  <c r="H89" i="35"/>
  <c r="G89" i="35"/>
  <c r="E89" i="35"/>
  <c r="D89" i="35"/>
  <c r="O88" i="35"/>
  <c r="L88" i="35"/>
  <c r="I88" i="35"/>
  <c r="F88" i="35"/>
  <c r="O87" i="35"/>
  <c r="L87" i="35"/>
  <c r="I87" i="35"/>
  <c r="F87" i="35"/>
  <c r="O86" i="35"/>
  <c r="L86" i="35"/>
  <c r="I86" i="35"/>
  <c r="F86" i="35"/>
  <c r="O85" i="35"/>
  <c r="L85" i="35"/>
  <c r="I85" i="35"/>
  <c r="I84" i="35" s="1"/>
  <c r="F85" i="35"/>
  <c r="N84" i="35"/>
  <c r="M84" i="35"/>
  <c r="K84" i="35"/>
  <c r="K83" i="35" s="1"/>
  <c r="J84" i="35"/>
  <c r="H84" i="35"/>
  <c r="G84" i="35"/>
  <c r="E84" i="35"/>
  <c r="E83" i="35" s="1"/>
  <c r="D84" i="35"/>
  <c r="O82" i="35"/>
  <c r="L82" i="35"/>
  <c r="I82" i="35"/>
  <c r="F82" i="35"/>
  <c r="O81" i="35"/>
  <c r="L81" i="35"/>
  <c r="L80" i="35" s="1"/>
  <c r="I81" i="35"/>
  <c r="I80" i="35" s="1"/>
  <c r="F81" i="35"/>
  <c r="N80" i="35"/>
  <c r="M80" i="35"/>
  <c r="K80" i="35"/>
  <c r="J80" i="35"/>
  <c r="H80" i="35"/>
  <c r="G80" i="35"/>
  <c r="E80" i="35"/>
  <c r="E76" i="35" s="1"/>
  <c r="D80" i="35"/>
  <c r="O79" i="35"/>
  <c r="L79" i="35"/>
  <c r="I79" i="35"/>
  <c r="F79" i="35"/>
  <c r="O78" i="35"/>
  <c r="O77" i="35" s="1"/>
  <c r="L78" i="35"/>
  <c r="L77" i="35" s="1"/>
  <c r="L76" i="35" s="1"/>
  <c r="I78" i="35"/>
  <c r="F78" i="35"/>
  <c r="N77" i="35"/>
  <c r="N76" i="35" s="1"/>
  <c r="M77" i="35"/>
  <c r="M76" i="35" s="1"/>
  <c r="K77" i="35"/>
  <c r="J77" i="35"/>
  <c r="J76" i="35" s="1"/>
  <c r="H77" i="35"/>
  <c r="H76" i="35" s="1"/>
  <c r="G77" i="35"/>
  <c r="F77" i="35"/>
  <c r="E77" i="35"/>
  <c r="D77" i="35"/>
  <c r="D76" i="35" s="1"/>
  <c r="G76" i="35"/>
  <c r="O74" i="35"/>
  <c r="L74" i="35"/>
  <c r="I74" i="35"/>
  <c r="F74" i="35"/>
  <c r="O73" i="35"/>
  <c r="L73" i="35"/>
  <c r="I73" i="35"/>
  <c r="F73" i="35"/>
  <c r="O72" i="35"/>
  <c r="L72" i="35"/>
  <c r="I72" i="35"/>
  <c r="F72" i="35"/>
  <c r="O71" i="35"/>
  <c r="L71" i="35"/>
  <c r="I71" i="35"/>
  <c r="F71" i="35"/>
  <c r="O70" i="35"/>
  <c r="L70" i="35"/>
  <c r="I70" i="35"/>
  <c r="I69" i="35" s="1"/>
  <c r="F70" i="35"/>
  <c r="N69" i="35"/>
  <c r="N67" i="35" s="1"/>
  <c r="M69" i="35"/>
  <c r="L69" i="35"/>
  <c r="K69" i="35"/>
  <c r="K67" i="35" s="1"/>
  <c r="J69" i="35"/>
  <c r="J67" i="35" s="1"/>
  <c r="H69" i="35"/>
  <c r="H67" i="35" s="1"/>
  <c r="G69" i="35"/>
  <c r="G67" i="35" s="1"/>
  <c r="E69" i="35"/>
  <c r="D69" i="35"/>
  <c r="O68" i="35"/>
  <c r="L68" i="35"/>
  <c r="I68" i="35"/>
  <c r="D68" i="35"/>
  <c r="F68" i="35" s="1"/>
  <c r="M67" i="35"/>
  <c r="E67" i="35"/>
  <c r="O66" i="35"/>
  <c r="L66" i="35"/>
  <c r="I66" i="35"/>
  <c r="D66" i="35"/>
  <c r="F66" i="35" s="1"/>
  <c r="O65" i="35"/>
  <c r="L65" i="35"/>
  <c r="I65" i="35"/>
  <c r="F65" i="35"/>
  <c r="O64" i="35"/>
  <c r="L64" i="35"/>
  <c r="I64" i="35"/>
  <c r="F64" i="35"/>
  <c r="C64" i="35" s="1"/>
  <c r="O63" i="35"/>
  <c r="L63" i="35"/>
  <c r="I63" i="35"/>
  <c r="F63" i="35"/>
  <c r="O62" i="35"/>
  <c r="L62" i="35"/>
  <c r="I62" i="35"/>
  <c r="F62" i="35"/>
  <c r="O61" i="35"/>
  <c r="L61" i="35"/>
  <c r="I61" i="35"/>
  <c r="F61" i="35"/>
  <c r="O60" i="35"/>
  <c r="L60" i="35"/>
  <c r="I60" i="35"/>
  <c r="F60" i="35"/>
  <c r="O59" i="35"/>
  <c r="L59" i="35"/>
  <c r="I59" i="35"/>
  <c r="I58" i="35" s="1"/>
  <c r="F59" i="35"/>
  <c r="N58" i="35"/>
  <c r="M58" i="35"/>
  <c r="K58" i="35"/>
  <c r="J58" i="35"/>
  <c r="H58" i="35"/>
  <c r="G58" i="35"/>
  <c r="E58" i="35"/>
  <c r="D58" i="35"/>
  <c r="O57" i="35"/>
  <c r="L57" i="35"/>
  <c r="I57" i="35"/>
  <c r="F57" i="35"/>
  <c r="O56" i="35"/>
  <c r="O55" i="35" s="1"/>
  <c r="L56" i="35"/>
  <c r="L55" i="35" s="1"/>
  <c r="I56" i="35"/>
  <c r="F56" i="35"/>
  <c r="F55" i="35" s="1"/>
  <c r="N55" i="35"/>
  <c r="N54" i="35" s="1"/>
  <c r="M55" i="35"/>
  <c r="M54" i="35" s="1"/>
  <c r="K55" i="35"/>
  <c r="J55" i="35"/>
  <c r="J54" i="35" s="1"/>
  <c r="H55" i="35"/>
  <c r="H54" i="35" s="1"/>
  <c r="H53" i="35" s="1"/>
  <c r="G55" i="35"/>
  <c r="E55" i="35"/>
  <c r="D55" i="35"/>
  <c r="G54" i="35"/>
  <c r="O47" i="35"/>
  <c r="C47" i="35" s="1"/>
  <c r="O46" i="35"/>
  <c r="C46" i="35" s="1"/>
  <c r="N45" i="35"/>
  <c r="M45" i="35"/>
  <c r="L44" i="35"/>
  <c r="L43" i="35" s="1"/>
  <c r="I44" i="35"/>
  <c r="F44" i="35"/>
  <c r="F43" i="35" s="1"/>
  <c r="K43" i="35"/>
  <c r="J43" i="35"/>
  <c r="H43" i="35"/>
  <c r="G43" i="35"/>
  <c r="E43" i="35"/>
  <c r="D43" i="35"/>
  <c r="F42" i="35"/>
  <c r="E41" i="35"/>
  <c r="D41" i="35"/>
  <c r="L40" i="35"/>
  <c r="C40" i="35" s="1"/>
  <c r="L39" i="35"/>
  <c r="C39" i="35" s="1"/>
  <c r="L38" i="35"/>
  <c r="C38" i="35" s="1"/>
  <c r="L37" i="35"/>
  <c r="C37" i="35" s="1"/>
  <c r="K36" i="35"/>
  <c r="J36" i="35"/>
  <c r="L35" i="35"/>
  <c r="C35" i="35" s="1"/>
  <c r="L34" i="35"/>
  <c r="K33" i="35"/>
  <c r="J33" i="35"/>
  <c r="L32" i="35"/>
  <c r="C32" i="35"/>
  <c r="L31" i="35"/>
  <c r="C31" i="35" s="1"/>
  <c r="K31" i="35"/>
  <c r="J31" i="35"/>
  <c r="L30" i="35"/>
  <c r="C30" i="35" s="1"/>
  <c r="L29" i="35"/>
  <c r="C29" i="35" s="1"/>
  <c r="L28" i="35"/>
  <c r="C28" i="35" s="1"/>
  <c r="K27" i="35"/>
  <c r="K26" i="35" s="1"/>
  <c r="J27" i="35"/>
  <c r="F25" i="35"/>
  <c r="C25" i="35" s="1"/>
  <c r="I24" i="35"/>
  <c r="O23" i="35"/>
  <c r="L23" i="35"/>
  <c r="I23" i="35"/>
  <c r="F23" i="35"/>
  <c r="O22" i="35"/>
  <c r="O21" i="35" s="1"/>
  <c r="O289" i="35" s="1"/>
  <c r="L22" i="35"/>
  <c r="I22" i="35"/>
  <c r="I21" i="35" s="1"/>
  <c r="F22" i="35"/>
  <c r="N21" i="35"/>
  <c r="M21" i="35"/>
  <c r="M289" i="35" s="1"/>
  <c r="M288" i="35" s="1"/>
  <c r="L21" i="35"/>
  <c r="K21" i="35"/>
  <c r="J21" i="35"/>
  <c r="H21" i="35"/>
  <c r="G21" i="35"/>
  <c r="E21" i="35"/>
  <c r="E289" i="35" s="1"/>
  <c r="E288" i="35" s="1"/>
  <c r="D21" i="35"/>
  <c r="K20" i="35" l="1"/>
  <c r="K54" i="35"/>
  <c r="O84" i="35"/>
  <c r="C117" i="35"/>
  <c r="C134" i="35"/>
  <c r="M173" i="35"/>
  <c r="C267" i="35"/>
  <c r="C86" i="35"/>
  <c r="C153" i="35"/>
  <c r="E187" i="35"/>
  <c r="N195" i="35"/>
  <c r="K269" i="35"/>
  <c r="C101" i="35"/>
  <c r="C123" i="35"/>
  <c r="D130" i="35"/>
  <c r="C132" i="35"/>
  <c r="J173" i="35"/>
  <c r="C182" i="35"/>
  <c r="C183" i="35"/>
  <c r="N173" i="35"/>
  <c r="C224" i="35"/>
  <c r="I264" i="35"/>
  <c r="F266" i="35"/>
  <c r="C74" i="35"/>
  <c r="F96" i="35"/>
  <c r="C97" i="35"/>
  <c r="C98" i="35"/>
  <c r="C100" i="35"/>
  <c r="C114" i="35"/>
  <c r="F118" i="35"/>
  <c r="K130" i="35"/>
  <c r="O131" i="35"/>
  <c r="O130" i="35" s="1"/>
  <c r="C176" i="35"/>
  <c r="E174" i="35"/>
  <c r="E173" i="35" s="1"/>
  <c r="I198" i="35"/>
  <c r="C220" i="35"/>
  <c r="C221" i="35"/>
  <c r="C223" i="35"/>
  <c r="O216" i="35"/>
  <c r="C232" i="35"/>
  <c r="K231" i="35"/>
  <c r="D231" i="35"/>
  <c r="H231" i="35"/>
  <c r="H230" i="35" s="1"/>
  <c r="C248" i="35"/>
  <c r="L246" i="35"/>
  <c r="J259" i="35"/>
  <c r="C265" i="35"/>
  <c r="D259" i="35"/>
  <c r="D230" i="35" s="1"/>
  <c r="C137" i="35"/>
  <c r="J26" i="35"/>
  <c r="D54" i="35"/>
  <c r="N53" i="35"/>
  <c r="C72" i="35"/>
  <c r="O80" i="35"/>
  <c r="C109" i="35"/>
  <c r="C110" i="35"/>
  <c r="C119" i="35"/>
  <c r="C149" i="35"/>
  <c r="K195" i="35"/>
  <c r="E204" i="35"/>
  <c r="K204" i="35"/>
  <c r="G231" i="35"/>
  <c r="C244" i="35"/>
  <c r="C245" i="35"/>
  <c r="C262" i="35"/>
  <c r="D269" i="35"/>
  <c r="K76" i="35"/>
  <c r="K75" i="35" s="1"/>
  <c r="C22" i="35"/>
  <c r="C23" i="35"/>
  <c r="J53" i="35"/>
  <c r="C63" i="35"/>
  <c r="C82" i="35"/>
  <c r="J83" i="35"/>
  <c r="J75" i="35" s="1"/>
  <c r="N83" i="35"/>
  <c r="C105" i="35"/>
  <c r="C107" i="35"/>
  <c r="C141" i="35"/>
  <c r="C145" i="35"/>
  <c r="C156" i="35"/>
  <c r="C163" i="35"/>
  <c r="C172" i="35"/>
  <c r="M187" i="35"/>
  <c r="C208" i="35"/>
  <c r="M204" i="35"/>
  <c r="M195" i="35" s="1"/>
  <c r="L216" i="35"/>
  <c r="C229" i="35"/>
  <c r="C240" i="35"/>
  <c r="C256" i="35"/>
  <c r="C275" i="35"/>
  <c r="L67" i="35"/>
  <c r="L27" i="35"/>
  <c r="C127" i="35"/>
  <c r="M20" i="35"/>
  <c r="G289" i="35"/>
  <c r="G288" i="35" s="1"/>
  <c r="G20" i="35"/>
  <c r="F41" i="35"/>
  <c r="C41" i="35" s="1"/>
  <c r="C42" i="35"/>
  <c r="I55" i="35"/>
  <c r="I54" i="35" s="1"/>
  <c r="C56" i="35"/>
  <c r="E54" i="35"/>
  <c r="E53" i="35" s="1"/>
  <c r="K53" i="35"/>
  <c r="C62" i="35"/>
  <c r="G83" i="35"/>
  <c r="I89" i="35"/>
  <c r="C90" i="35"/>
  <c r="C92" i="35"/>
  <c r="C96" i="35"/>
  <c r="C113" i="35"/>
  <c r="O116" i="35"/>
  <c r="C120" i="35"/>
  <c r="L151" i="35"/>
  <c r="E195" i="35"/>
  <c r="C212" i="35"/>
  <c r="I238" i="35"/>
  <c r="L205" i="35"/>
  <c r="L204" i="35" s="1"/>
  <c r="C228" i="35"/>
  <c r="F227" i="35"/>
  <c r="C227" i="35" s="1"/>
  <c r="L33" i="35"/>
  <c r="C33" i="35" s="1"/>
  <c r="C34" i="35"/>
  <c r="C126" i="35"/>
  <c r="G53" i="35"/>
  <c r="M53" i="35"/>
  <c r="C70" i="35"/>
  <c r="C71" i="35"/>
  <c r="I77" i="35"/>
  <c r="I76" i="35" s="1"/>
  <c r="C78" i="35"/>
  <c r="L131" i="35"/>
  <c r="L166" i="35"/>
  <c r="L165" i="35" s="1"/>
  <c r="F179" i="35"/>
  <c r="C180" i="35"/>
  <c r="L235" i="35"/>
  <c r="C235" i="35" s="1"/>
  <c r="I252" i="35"/>
  <c r="C279" i="35"/>
  <c r="C139" i="35"/>
  <c r="C148" i="35"/>
  <c r="M130" i="35"/>
  <c r="C155" i="35"/>
  <c r="C184" i="35"/>
  <c r="F187" i="35"/>
  <c r="K187" i="35"/>
  <c r="C201" i="35"/>
  <c r="C203" i="35"/>
  <c r="C207" i="35"/>
  <c r="G204" i="35"/>
  <c r="G195" i="35" s="1"/>
  <c r="C225" i="35"/>
  <c r="C226" i="35"/>
  <c r="L238" i="35"/>
  <c r="O246" i="35"/>
  <c r="I260" i="35"/>
  <c r="I259" i="35" s="1"/>
  <c r="O264" i="35"/>
  <c r="O259" i="35" s="1"/>
  <c r="M270" i="35"/>
  <c r="M269" i="35" s="1"/>
  <c r="L270" i="35"/>
  <c r="L269" i="35" s="1"/>
  <c r="I283" i="35"/>
  <c r="I289" i="35" s="1"/>
  <c r="I288" i="35" s="1"/>
  <c r="C140" i="35"/>
  <c r="E20" i="35"/>
  <c r="L36" i="35"/>
  <c r="C36" i="35" s="1"/>
  <c r="C66" i="35"/>
  <c r="C88" i="35"/>
  <c r="C94" i="35"/>
  <c r="I95" i="35"/>
  <c r="C99" i="35"/>
  <c r="C118" i="35"/>
  <c r="G130" i="35"/>
  <c r="G75" i="35" s="1"/>
  <c r="C146" i="35"/>
  <c r="O151" i="35"/>
  <c r="C158" i="35"/>
  <c r="C159" i="35"/>
  <c r="C171" i="35"/>
  <c r="K174" i="35"/>
  <c r="K173" i="35" s="1"/>
  <c r="L179" i="35"/>
  <c r="L174" i="35" s="1"/>
  <c r="L173" i="35" s="1"/>
  <c r="G187" i="35"/>
  <c r="I187" i="35"/>
  <c r="C202" i="35"/>
  <c r="C209" i="35"/>
  <c r="C211" i="35"/>
  <c r="M231" i="35"/>
  <c r="M230" i="35" s="1"/>
  <c r="O238" i="35"/>
  <c r="O231" i="35" s="1"/>
  <c r="E270" i="35"/>
  <c r="E269" i="35" s="1"/>
  <c r="C277" i="35"/>
  <c r="C278" i="35"/>
  <c r="K289" i="35"/>
  <c r="K288" i="35" s="1"/>
  <c r="O45" i="35"/>
  <c r="O20" i="35" s="1"/>
  <c r="C57" i="35"/>
  <c r="O58" i="35"/>
  <c r="C79" i="35"/>
  <c r="C91" i="35"/>
  <c r="C106" i="35"/>
  <c r="C108" i="35"/>
  <c r="C115" i="35"/>
  <c r="I116" i="35"/>
  <c r="C124" i="35"/>
  <c r="C129" i="35"/>
  <c r="N130" i="35"/>
  <c r="N75" i="35" s="1"/>
  <c r="C135" i="35"/>
  <c r="H130" i="35"/>
  <c r="L144" i="35"/>
  <c r="E130" i="35"/>
  <c r="E75" i="35" s="1"/>
  <c r="C160" i="35"/>
  <c r="C169" i="35"/>
  <c r="I166" i="35"/>
  <c r="I165" i="35" s="1"/>
  <c r="G174" i="35"/>
  <c r="G173" i="35" s="1"/>
  <c r="C178" i="35"/>
  <c r="N187" i="35"/>
  <c r="C213" i="35"/>
  <c r="C214" i="35"/>
  <c r="C215" i="35"/>
  <c r="E231" i="35"/>
  <c r="E230" i="35" s="1"/>
  <c r="J231" i="35"/>
  <c r="J230" i="35" s="1"/>
  <c r="N231" i="35"/>
  <c r="N230" i="35" s="1"/>
  <c r="C241" i="35"/>
  <c r="C243" i="35"/>
  <c r="C250" i="35"/>
  <c r="C254" i="35"/>
  <c r="C274" i="35"/>
  <c r="I276" i="35"/>
  <c r="I270" i="35" s="1"/>
  <c r="I269" i="35" s="1"/>
  <c r="C292" i="35"/>
  <c r="L289" i="35"/>
  <c r="L288" i="35" s="1"/>
  <c r="C93" i="35"/>
  <c r="F89" i="35"/>
  <c r="D289" i="35"/>
  <c r="D288" i="35" s="1"/>
  <c r="H289" i="35"/>
  <c r="H288" i="35" s="1"/>
  <c r="H20" i="35"/>
  <c r="C61" i="35"/>
  <c r="C68" i="35"/>
  <c r="C85" i="35"/>
  <c r="F84" i="35"/>
  <c r="H83" i="35"/>
  <c r="H75" i="35" s="1"/>
  <c r="C102" i="35"/>
  <c r="I103" i="35"/>
  <c r="F174" i="35"/>
  <c r="O191" i="35"/>
  <c r="O187" i="35" s="1"/>
  <c r="C192" i="35"/>
  <c r="C60" i="35"/>
  <c r="C81" i="35"/>
  <c r="F80" i="35"/>
  <c r="C80" i="35" s="1"/>
  <c r="J289" i="35"/>
  <c r="J288" i="35" s="1"/>
  <c r="J20" i="35"/>
  <c r="N289" i="35"/>
  <c r="N288" i="35" s="1"/>
  <c r="N20" i="35"/>
  <c r="C44" i="35"/>
  <c r="I43" i="35"/>
  <c r="C55" i="35"/>
  <c r="O54" i="35"/>
  <c r="L58" i="35"/>
  <c r="L54" i="35" s="1"/>
  <c r="L53" i="35" s="1"/>
  <c r="C65" i="35"/>
  <c r="I67" i="35"/>
  <c r="I53" i="35" s="1"/>
  <c r="O69" i="35"/>
  <c r="O67" i="35" s="1"/>
  <c r="O76" i="35"/>
  <c r="C87" i="35"/>
  <c r="D83" i="35"/>
  <c r="D75" i="35" s="1"/>
  <c r="O95" i="35"/>
  <c r="L95" i="35"/>
  <c r="C104" i="35"/>
  <c r="F103" i="35"/>
  <c r="O103" i="35"/>
  <c r="C188" i="35"/>
  <c r="C197" i="35"/>
  <c r="C59" i="35"/>
  <c r="F58" i="35"/>
  <c r="F54" i="35" s="1"/>
  <c r="F21" i="35"/>
  <c r="C73" i="35"/>
  <c r="F69" i="35"/>
  <c r="M75" i="35"/>
  <c r="M52" i="35" s="1"/>
  <c r="M83" i="35"/>
  <c r="L84" i="35"/>
  <c r="O89" i="35"/>
  <c r="F95" i="35"/>
  <c r="C133" i="35"/>
  <c r="F131" i="35"/>
  <c r="C167" i="35"/>
  <c r="F166" i="35"/>
  <c r="C298" i="35"/>
  <c r="D67" i="35"/>
  <c r="D53" i="35" s="1"/>
  <c r="F76" i="35"/>
  <c r="F116" i="35"/>
  <c r="C121" i="35"/>
  <c r="C125" i="35"/>
  <c r="I131" i="35"/>
  <c r="C138" i="35"/>
  <c r="C147" i="35"/>
  <c r="C154" i="35"/>
  <c r="C162" i="35"/>
  <c r="C170" i="35"/>
  <c r="H174" i="35"/>
  <c r="H173" i="35" s="1"/>
  <c r="C177" i="35"/>
  <c r="C186" i="35"/>
  <c r="C190" i="35"/>
  <c r="I196" i="35"/>
  <c r="C111" i="35"/>
  <c r="C128" i="35"/>
  <c r="D174" i="35"/>
  <c r="D173" i="35" s="1"/>
  <c r="F264" i="35"/>
  <c r="C266" i="35"/>
  <c r="F112" i="35"/>
  <c r="C112" i="35" s="1"/>
  <c r="L122" i="35"/>
  <c r="F122" i="35"/>
  <c r="C143" i="35"/>
  <c r="C150" i="35"/>
  <c r="C152" i="35"/>
  <c r="F151" i="35"/>
  <c r="C151" i="35" s="1"/>
  <c r="C157" i="35"/>
  <c r="O166" i="35"/>
  <c r="O165" i="35" s="1"/>
  <c r="O173" i="35"/>
  <c r="C181" i="35"/>
  <c r="I136" i="35"/>
  <c r="C136" i="35" s="1"/>
  <c r="C142" i="35"/>
  <c r="I144" i="35"/>
  <c r="C161" i="35"/>
  <c r="I175" i="35"/>
  <c r="C175" i="35" s="1"/>
  <c r="I179" i="35"/>
  <c r="C179" i="35" s="1"/>
  <c r="C185" i="35"/>
  <c r="C189" i="35"/>
  <c r="C193" i="35"/>
  <c r="D204" i="35"/>
  <c r="D195" i="35" s="1"/>
  <c r="H204" i="35"/>
  <c r="H195" i="35" s="1"/>
  <c r="O205" i="35"/>
  <c r="O204" i="35" s="1"/>
  <c r="O195" i="35" s="1"/>
  <c r="I231" i="35"/>
  <c r="C237" i="35"/>
  <c r="C247" i="35"/>
  <c r="F246" i="35"/>
  <c r="C246" i="35" s="1"/>
  <c r="C253" i="35"/>
  <c r="C255" i="35"/>
  <c r="F252" i="35"/>
  <c r="K259" i="35"/>
  <c r="K230" i="35" s="1"/>
  <c r="C261" i="35"/>
  <c r="C263" i="35"/>
  <c r="F260" i="35"/>
  <c r="L264" i="35"/>
  <c r="L259" i="35" s="1"/>
  <c r="C268" i="35"/>
  <c r="J270" i="35"/>
  <c r="J269" i="35" s="1"/>
  <c r="J194" i="35" s="1"/>
  <c r="N270" i="35"/>
  <c r="N269" i="35" s="1"/>
  <c r="C276" i="35"/>
  <c r="C282" i="35"/>
  <c r="F281" i="35"/>
  <c r="C281" i="35" s="1"/>
  <c r="L196" i="35"/>
  <c r="C199" i="35"/>
  <c r="F198" i="35"/>
  <c r="C198" i="35" s="1"/>
  <c r="C206" i="35"/>
  <c r="C217" i="35"/>
  <c r="C218" i="35"/>
  <c r="C219" i="35"/>
  <c r="F216" i="35"/>
  <c r="F204" i="35" s="1"/>
  <c r="C233" i="35"/>
  <c r="C234" i="35"/>
  <c r="C239" i="35"/>
  <c r="F238" i="35"/>
  <c r="C249" i="35"/>
  <c r="I251" i="35"/>
  <c r="C257" i="35"/>
  <c r="C258" i="35"/>
  <c r="G259" i="35"/>
  <c r="G230" i="35" s="1"/>
  <c r="F270" i="35"/>
  <c r="C272" i="35"/>
  <c r="C273" i="35"/>
  <c r="C280" i="35"/>
  <c r="O290" i="35"/>
  <c r="O288" i="35" s="1"/>
  <c r="I205" i="35"/>
  <c r="C210" i="35"/>
  <c r="I216" i="35"/>
  <c r="C222" i="35"/>
  <c r="C242" i="35"/>
  <c r="O270" i="35"/>
  <c r="O269" i="35" s="1"/>
  <c r="C293" i="35"/>
  <c r="C294" i="35"/>
  <c r="F290" i="35"/>
  <c r="H52" i="35" l="1"/>
  <c r="L195" i="35"/>
  <c r="N194" i="35"/>
  <c r="C290" i="35"/>
  <c r="I83" i="35"/>
  <c r="E286" i="35"/>
  <c r="M286" i="35"/>
  <c r="J52" i="35"/>
  <c r="C238" i="35"/>
  <c r="H194" i="35"/>
  <c r="C144" i="35"/>
  <c r="C191" i="35"/>
  <c r="O83" i="35"/>
  <c r="O75" i="35" s="1"/>
  <c r="C69" i="35"/>
  <c r="C77" i="35"/>
  <c r="C283" i="35"/>
  <c r="O230" i="35"/>
  <c r="I204" i="35"/>
  <c r="C204" i="35" s="1"/>
  <c r="C116" i="35"/>
  <c r="C187" i="35"/>
  <c r="L130" i="35"/>
  <c r="J286" i="35"/>
  <c r="C45" i="35"/>
  <c r="N52" i="35"/>
  <c r="N286" i="35"/>
  <c r="L83" i="35"/>
  <c r="L75" i="35" s="1"/>
  <c r="L52" i="35" s="1"/>
  <c r="C103" i="35"/>
  <c r="F231" i="35"/>
  <c r="O194" i="35"/>
  <c r="C122" i="35"/>
  <c r="M194" i="35"/>
  <c r="L231" i="35"/>
  <c r="L230" i="35" s="1"/>
  <c r="G52" i="35"/>
  <c r="L26" i="35"/>
  <c r="C27" i="35"/>
  <c r="M51" i="35"/>
  <c r="M50" i="35" s="1"/>
  <c r="C58" i="35"/>
  <c r="K52" i="35"/>
  <c r="E194" i="35"/>
  <c r="E52" i="35"/>
  <c r="E51" i="35" s="1"/>
  <c r="G194" i="35"/>
  <c r="G286" i="35"/>
  <c r="K194" i="35"/>
  <c r="K286" i="35"/>
  <c r="C270" i="35"/>
  <c r="F269" i="35"/>
  <c r="H286" i="35"/>
  <c r="C76" i="35"/>
  <c r="F130" i="35"/>
  <c r="C131" i="35"/>
  <c r="F173" i="35"/>
  <c r="C205" i="35"/>
  <c r="D286" i="35"/>
  <c r="I230" i="35"/>
  <c r="D194" i="35"/>
  <c r="C166" i="35"/>
  <c r="F165" i="35"/>
  <c r="C165" i="35" s="1"/>
  <c r="F196" i="35"/>
  <c r="N51" i="35"/>
  <c r="H51" i="35"/>
  <c r="C216" i="35"/>
  <c r="F259" i="35"/>
  <c r="C259" i="35" s="1"/>
  <c r="C260" i="35"/>
  <c r="F251" i="35"/>
  <c r="C251" i="35" s="1"/>
  <c r="C252" i="35"/>
  <c r="I174" i="35"/>
  <c r="I173" i="35" s="1"/>
  <c r="C264" i="35"/>
  <c r="C54" i="35"/>
  <c r="C95" i="35"/>
  <c r="F67" i="35"/>
  <c r="C67" i="35" s="1"/>
  <c r="C89" i="35"/>
  <c r="I130" i="35"/>
  <c r="I75" i="35" s="1"/>
  <c r="I52" i="35" s="1"/>
  <c r="D52" i="35"/>
  <c r="J51" i="35"/>
  <c r="F289" i="35"/>
  <c r="C21" i="35"/>
  <c r="O53" i="35"/>
  <c r="I20" i="35"/>
  <c r="C43" i="35"/>
  <c r="C84" i="35"/>
  <c r="F83" i="35"/>
  <c r="F53" i="35" l="1"/>
  <c r="M287" i="35"/>
  <c r="O286" i="35"/>
  <c r="G51" i="35"/>
  <c r="G287" i="35" s="1"/>
  <c r="C231" i="35"/>
  <c r="C83" i="35"/>
  <c r="O52" i="35"/>
  <c r="O51" i="35" s="1"/>
  <c r="O50" i="35" s="1"/>
  <c r="D51" i="35"/>
  <c r="D24" i="35" s="1"/>
  <c r="D287" i="35" s="1"/>
  <c r="I195" i="35"/>
  <c r="I194" i="35" s="1"/>
  <c r="I51" i="35" s="1"/>
  <c r="K51" i="35"/>
  <c r="L286" i="35"/>
  <c r="L194" i="35"/>
  <c r="L51" i="35" s="1"/>
  <c r="C26" i="35"/>
  <c r="L20" i="35"/>
  <c r="F75" i="35"/>
  <c r="F52" i="35" s="1"/>
  <c r="E287" i="35"/>
  <c r="E50" i="35"/>
  <c r="C196" i="35"/>
  <c r="F195" i="35"/>
  <c r="I286" i="35"/>
  <c r="C173" i="35"/>
  <c r="H287" i="35"/>
  <c r="H50" i="35"/>
  <c r="C174" i="35"/>
  <c r="C269" i="35"/>
  <c r="K50" i="35"/>
  <c r="K287" i="35"/>
  <c r="C53" i="35"/>
  <c r="N50" i="35"/>
  <c r="N287" i="35"/>
  <c r="C289" i="35"/>
  <c r="F288" i="35"/>
  <c r="C288" i="35" s="1"/>
  <c r="O287" i="35"/>
  <c r="J50" i="35"/>
  <c r="J287" i="35"/>
  <c r="C130" i="35"/>
  <c r="F230" i="35"/>
  <c r="C230" i="35" s="1"/>
  <c r="G50" i="35"/>
  <c r="D50" i="35" l="1"/>
  <c r="I50" i="35"/>
  <c r="I287" i="35"/>
  <c r="L287" i="35"/>
  <c r="L50" i="35"/>
  <c r="C75" i="35"/>
  <c r="C52" i="35"/>
  <c r="F286" i="35"/>
  <c r="C286" i="35" s="1"/>
  <c r="F194" i="35"/>
  <c r="C194" i="35" s="1"/>
  <c r="C195" i="35"/>
  <c r="F24" i="35"/>
  <c r="D20" i="35"/>
  <c r="C24" i="35" l="1"/>
  <c r="F20" i="35"/>
  <c r="C20" i="35" s="1"/>
  <c r="F51" i="35"/>
  <c r="F287" i="35" l="1"/>
  <c r="C287" i="35" s="1"/>
  <c r="C51" i="35"/>
  <c r="F50" i="35"/>
  <c r="C50" i="35" s="1"/>
  <c r="G73" i="34" l="1"/>
  <c r="G72" i="34"/>
  <c r="G71" i="34"/>
  <c r="G70" i="34"/>
  <c r="G69" i="34"/>
  <c r="G68" i="34"/>
  <c r="G67" i="34"/>
  <c r="G66" i="34"/>
  <c r="E66" i="34"/>
  <c r="G65" i="34"/>
  <c r="E65" i="34"/>
  <c r="G64" i="34"/>
  <c r="F64" i="34"/>
  <c r="E64" i="34"/>
  <c r="G63" i="34"/>
  <c r="G62" i="34"/>
  <c r="F61" i="34"/>
  <c r="G61" i="34" s="1"/>
  <c r="G60" i="34"/>
  <c r="G59" i="34"/>
  <c r="G58" i="34"/>
  <c r="F57" i="34"/>
  <c r="E57" i="34"/>
  <c r="G57" i="34" s="1"/>
  <c r="E56" i="34"/>
  <c r="G56" i="34" s="1"/>
  <c r="E55" i="34"/>
  <c r="G55" i="34" s="1"/>
  <c r="E54" i="34"/>
  <c r="G54" i="34" s="1"/>
  <c r="G53" i="34"/>
  <c r="G52" i="34"/>
  <c r="G51" i="34"/>
  <c r="G50" i="34"/>
  <c r="G49" i="34"/>
  <c r="G48" i="34"/>
  <c r="G47" i="34"/>
  <c r="G46" i="34"/>
  <c r="G45" i="34"/>
  <c r="G44" i="34"/>
  <c r="G43" i="34"/>
  <c r="G42" i="34"/>
  <c r="G41" i="34"/>
  <c r="G40" i="34"/>
  <c r="G39" i="34"/>
  <c r="G38" i="34"/>
  <c r="G37" i="34"/>
  <c r="G36" i="34"/>
  <c r="G35" i="34"/>
  <c r="G34" i="34"/>
  <c r="E33" i="34"/>
  <c r="G33" i="34" s="1"/>
  <c r="G32" i="34"/>
  <c r="G31" i="34"/>
  <c r="G30" i="34"/>
  <c r="G29" i="34"/>
  <c r="G28" i="34"/>
  <c r="G27" i="34"/>
  <c r="G26" i="34"/>
  <c r="G25" i="34"/>
  <c r="G24" i="34"/>
  <c r="G23" i="34"/>
  <c r="G22" i="34"/>
  <c r="G21" i="34"/>
  <c r="G20" i="34"/>
  <c r="G19" i="34"/>
  <c r="E18" i="34"/>
  <c r="G18" i="34" s="1"/>
  <c r="E17" i="34"/>
  <c r="G17" i="34" s="1"/>
  <c r="E16" i="34"/>
  <c r="G16" i="34" s="1"/>
  <c r="E15" i="34"/>
  <c r="G15" i="34" s="1"/>
  <c r="E14" i="34"/>
  <c r="G14" i="34" s="1"/>
  <c r="E13" i="34"/>
  <c r="G13" i="34" s="1"/>
  <c r="F12" i="34"/>
  <c r="O298" i="33"/>
  <c r="L298" i="33"/>
  <c r="I298" i="33"/>
  <c r="F298" i="33"/>
  <c r="O297" i="33"/>
  <c r="L297" i="33"/>
  <c r="I297" i="33"/>
  <c r="F297" i="33"/>
  <c r="O296" i="33"/>
  <c r="L296" i="33"/>
  <c r="I296" i="33"/>
  <c r="F296" i="33"/>
  <c r="O295" i="33"/>
  <c r="L295" i="33"/>
  <c r="I295" i="33"/>
  <c r="I290" i="33" s="1"/>
  <c r="F295" i="33"/>
  <c r="C295" i="33"/>
  <c r="O294" i="33"/>
  <c r="L294" i="33"/>
  <c r="I294" i="33"/>
  <c r="F294" i="33"/>
  <c r="C294" i="33" s="1"/>
  <c r="O293" i="33"/>
  <c r="L293" i="33"/>
  <c r="I293" i="33"/>
  <c r="F293" i="33"/>
  <c r="O292" i="33"/>
  <c r="L292" i="33"/>
  <c r="I292" i="33"/>
  <c r="F292" i="33"/>
  <c r="O291" i="33"/>
  <c r="L291" i="33"/>
  <c r="I291" i="33"/>
  <c r="F291" i="33"/>
  <c r="C291" i="33" s="1"/>
  <c r="N290" i="33"/>
  <c r="M290" i="33"/>
  <c r="K290" i="33"/>
  <c r="J290" i="33"/>
  <c r="H290" i="33"/>
  <c r="G290" i="33"/>
  <c r="E290" i="33"/>
  <c r="D290" i="33"/>
  <c r="O285" i="33"/>
  <c r="L285" i="33"/>
  <c r="I285" i="33"/>
  <c r="F285" i="33"/>
  <c r="O284" i="33"/>
  <c r="L284" i="33"/>
  <c r="I284" i="33"/>
  <c r="I283" i="33" s="1"/>
  <c r="F284" i="33"/>
  <c r="O283" i="33"/>
  <c r="N283" i="33"/>
  <c r="M283" i="33"/>
  <c r="K283" i="33"/>
  <c r="J283" i="33"/>
  <c r="H283" i="33"/>
  <c r="G283" i="33"/>
  <c r="F283" i="33"/>
  <c r="E283" i="33"/>
  <c r="D283" i="33"/>
  <c r="O282" i="33"/>
  <c r="O281" i="33" s="1"/>
  <c r="L282" i="33"/>
  <c r="L281" i="33" s="1"/>
  <c r="I282" i="33"/>
  <c r="I281" i="33" s="1"/>
  <c r="F282" i="33"/>
  <c r="N281" i="33"/>
  <c r="M281" i="33"/>
  <c r="K281" i="33"/>
  <c r="J281" i="33"/>
  <c r="H281" i="33"/>
  <c r="G281" i="33"/>
  <c r="F281" i="33"/>
  <c r="E281" i="33"/>
  <c r="D281" i="33"/>
  <c r="O280" i="33"/>
  <c r="L280" i="33"/>
  <c r="I280" i="33"/>
  <c r="F280" i="33"/>
  <c r="O279" i="33"/>
  <c r="L279" i="33"/>
  <c r="I279" i="33"/>
  <c r="F279" i="33"/>
  <c r="O278" i="33"/>
  <c r="L278" i="33"/>
  <c r="I278" i="33"/>
  <c r="F278" i="33"/>
  <c r="O277" i="33"/>
  <c r="L277" i="33"/>
  <c r="L276" i="33" s="1"/>
  <c r="I277" i="33"/>
  <c r="F277" i="33"/>
  <c r="F276" i="33" s="1"/>
  <c r="N276" i="33"/>
  <c r="M276" i="33"/>
  <c r="K276" i="33"/>
  <c r="J276" i="33"/>
  <c r="H276" i="33"/>
  <c r="G276" i="33"/>
  <c r="E276" i="33"/>
  <c r="D276" i="33"/>
  <c r="O275" i="33"/>
  <c r="L275" i="33"/>
  <c r="I275" i="33"/>
  <c r="F275" i="33"/>
  <c r="O274" i="33"/>
  <c r="L274" i="33"/>
  <c r="I274" i="33"/>
  <c r="F274" i="33"/>
  <c r="O273" i="33"/>
  <c r="L273" i="33"/>
  <c r="L272" i="33" s="1"/>
  <c r="I273" i="33"/>
  <c r="I272" i="33" s="1"/>
  <c r="F273" i="33"/>
  <c r="O272" i="33"/>
  <c r="N272" i="33"/>
  <c r="M272" i="33"/>
  <c r="K272" i="33"/>
  <c r="K270" i="33" s="1"/>
  <c r="K269" i="33" s="1"/>
  <c r="J272" i="33"/>
  <c r="H272" i="33"/>
  <c r="H270" i="33" s="1"/>
  <c r="G272" i="33"/>
  <c r="F272" i="33"/>
  <c r="E272" i="33"/>
  <c r="D272" i="33"/>
  <c r="O271" i="33"/>
  <c r="L271" i="33"/>
  <c r="I271" i="33"/>
  <c r="F271" i="33"/>
  <c r="O268" i="33"/>
  <c r="L268" i="33"/>
  <c r="C268" i="33" s="1"/>
  <c r="I268" i="33"/>
  <c r="F268" i="33"/>
  <c r="O267" i="33"/>
  <c r="L267" i="33"/>
  <c r="I267" i="33"/>
  <c r="D267" i="33"/>
  <c r="O266" i="33"/>
  <c r="L266" i="33"/>
  <c r="I266" i="33"/>
  <c r="F266" i="33"/>
  <c r="O265" i="33"/>
  <c r="L265" i="33"/>
  <c r="C265" i="33" s="1"/>
  <c r="I265" i="33"/>
  <c r="I264" i="33" s="1"/>
  <c r="F265" i="33"/>
  <c r="N264" i="33"/>
  <c r="M264" i="33"/>
  <c r="K264" i="33"/>
  <c r="J264" i="33"/>
  <c r="H264" i="33"/>
  <c r="G264" i="33"/>
  <c r="E264" i="33"/>
  <c r="O263" i="33"/>
  <c r="L263" i="33"/>
  <c r="I263" i="33"/>
  <c r="F263" i="33"/>
  <c r="O262" i="33"/>
  <c r="L262" i="33"/>
  <c r="I262" i="33"/>
  <c r="F262" i="33"/>
  <c r="O261" i="33"/>
  <c r="L261" i="33"/>
  <c r="I261" i="33"/>
  <c r="F261" i="33"/>
  <c r="O260" i="33"/>
  <c r="N260" i="33"/>
  <c r="N259" i="33" s="1"/>
  <c r="M260" i="33"/>
  <c r="M259" i="33" s="1"/>
  <c r="K260" i="33"/>
  <c r="K259" i="33" s="1"/>
  <c r="J260" i="33"/>
  <c r="J259" i="33" s="1"/>
  <c r="H260" i="33"/>
  <c r="G260" i="33"/>
  <c r="G259" i="33" s="1"/>
  <c r="E260" i="33"/>
  <c r="D260" i="33"/>
  <c r="H259" i="33"/>
  <c r="E259" i="33"/>
  <c r="O258" i="33"/>
  <c r="L258" i="33"/>
  <c r="I258" i="33"/>
  <c r="F258" i="33"/>
  <c r="O257" i="33"/>
  <c r="L257" i="33"/>
  <c r="I257" i="33"/>
  <c r="F257" i="33"/>
  <c r="O256" i="33"/>
  <c r="L256" i="33"/>
  <c r="I256" i="33"/>
  <c r="F256" i="33"/>
  <c r="C256" i="33" s="1"/>
  <c r="O255" i="33"/>
  <c r="L255" i="33"/>
  <c r="I255" i="33"/>
  <c r="F255" i="33"/>
  <c r="O254" i="33"/>
  <c r="L254" i="33"/>
  <c r="I254" i="33"/>
  <c r="F254" i="33"/>
  <c r="O253" i="33"/>
  <c r="L253" i="33"/>
  <c r="I253" i="33"/>
  <c r="I252" i="33" s="1"/>
  <c r="F253" i="33"/>
  <c r="N252" i="33"/>
  <c r="N251" i="33" s="1"/>
  <c r="M252" i="33"/>
  <c r="M251" i="33" s="1"/>
  <c r="K252" i="33"/>
  <c r="K251" i="33" s="1"/>
  <c r="J252" i="33"/>
  <c r="J251" i="33" s="1"/>
  <c r="H252" i="33"/>
  <c r="H251" i="33" s="1"/>
  <c r="G252" i="33"/>
  <c r="G251" i="33" s="1"/>
  <c r="E252" i="33"/>
  <c r="D252" i="33"/>
  <c r="D251" i="33" s="1"/>
  <c r="E251" i="33"/>
  <c r="O250" i="33"/>
  <c r="L250" i="33"/>
  <c r="I250" i="33"/>
  <c r="F250" i="33"/>
  <c r="O249" i="33"/>
  <c r="L249" i="33"/>
  <c r="I249" i="33"/>
  <c r="F249" i="33"/>
  <c r="O248" i="33"/>
  <c r="L248" i="33"/>
  <c r="I248" i="33"/>
  <c r="F248" i="33"/>
  <c r="O247" i="33"/>
  <c r="L247" i="33"/>
  <c r="I247" i="33"/>
  <c r="F247" i="33"/>
  <c r="N246" i="33"/>
  <c r="M246" i="33"/>
  <c r="K246" i="33"/>
  <c r="J246" i="33"/>
  <c r="H246" i="33"/>
  <c r="G246" i="33"/>
  <c r="F246" i="33"/>
  <c r="E246" i="33"/>
  <c r="D246" i="33"/>
  <c r="O245" i="33"/>
  <c r="L245" i="33"/>
  <c r="I245" i="33"/>
  <c r="F245" i="33"/>
  <c r="O244" i="33"/>
  <c r="L244" i="33"/>
  <c r="I244" i="33"/>
  <c r="F244" i="33"/>
  <c r="O243" i="33"/>
  <c r="L243" i="33"/>
  <c r="I243" i="33"/>
  <c r="F243" i="33"/>
  <c r="O242" i="33"/>
  <c r="L242" i="33"/>
  <c r="I242" i="33"/>
  <c r="F242" i="33"/>
  <c r="O241" i="33"/>
  <c r="L241" i="33"/>
  <c r="I241" i="33"/>
  <c r="F241" i="33"/>
  <c r="O240" i="33"/>
  <c r="L240" i="33"/>
  <c r="I240" i="33"/>
  <c r="F240" i="33"/>
  <c r="O239" i="33"/>
  <c r="L239" i="33"/>
  <c r="I239" i="33"/>
  <c r="F239" i="33"/>
  <c r="N238" i="33"/>
  <c r="M238" i="33"/>
  <c r="K238" i="33"/>
  <c r="J238" i="33"/>
  <c r="H238" i="33"/>
  <c r="G238" i="33"/>
  <c r="E238" i="33"/>
  <c r="D238" i="33"/>
  <c r="O237" i="33"/>
  <c r="L237" i="33"/>
  <c r="I237" i="33"/>
  <c r="F237" i="33"/>
  <c r="O236" i="33"/>
  <c r="O235" i="33" s="1"/>
  <c r="L236" i="33"/>
  <c r="I236" i="33"/>
  <c r="I235" i="33" s="1"/>
  <c r="F236" i="33"/>
  <c r="F235" i="33" s="1"/>
  <c r="N235" i="33"/>
  <c r="M235" i="33"/>
  <c r="K235" i="33"/>
  <c r="J235" i="33"/>
  <c r="H235" i="33"/>
  <c r="G235" i="33"/>
  <c r="E235" i="33"/>
  <c r="D235" i="33"/>
  <c r="O234" i="33"/>
  <c r="L234" i="33"/>
  <c r="L233" i="33" s="1"/>
  <c r="I234" i="33"/>
  <c r="I233" i="33" s="1"/>
  <c r="F234" i="33"/>
  <c r="O233" i="33"/>
  <c r="N233" i="33"/>
  <c r="N231" i="33" s="1"/>
  <c r="N230" i="33" s="1"/>
  <c r="M233" i="33"/>
  <c r="K233" i="33"/>
  <c r="J233" i="33"/>
  <c r="H233" i="33"/>
  <c r="H231" i="33" s="1"/>
  <c r="H230" i="33" s="1"/>
  <c r="G233" i="33"/>
  <c r="F233" i="33"/>
  <c r="E233" i="33"/>
  <c r="D233" i="33"/>
  <c r="O232" i="33"/>
  <c r="L232" i="33"/>
  <c r="I232" i="33"/>
  <c r="F232" i="33"/>
  <c r="C232" i="33" s="1"/>
  <c r="O229" i="33"/>
  <c r="L229" i="33"/>
  <c r="I229" i="33"/>
  <c r="F229" i="33"/>
  <c r="O228" i="33"/>
  <c r="O227" i="33" s="1"/>
  <c r="L228" i="33"/>
  <c r="L227" i="33" s="1"/>
  <c r="I228" i="33"/>
  <c r="F228" i="33"/>
  <c r="F227" i="33" s="1"/>
  <c r="N227" i="33"/>
  <c r="M227" i="33"/>
  <c r="K227" i="33"/>
  <c r="J227" i="33"/>
  <c r="I227" i="33"/>
  <c r="H227" i="33"/>
  <c r="G227" i="33"/>
  <c r="E227" i="33"/>
  <c r="D227" i="33"/>
  <c r="O226" i="33"/>
  <c r="L226" i="33"/>
  <c r="I226" i="33"/>
  <c r="F226" i="33"/>
  <c r="O225" i="33"/>
  <c r="L225" i="33"/>
  <c r="I225" i="33"/>
  <c r="F225" i="33"/>
  <c r="O224" i="33"/>
  <c r="L224" i="33"/>
  <c r="G224" i="33"/>
  <c r="F224" i="33"/>
  <c r="O223" i="33"/>
  <c r="L223" i="33"/>
  <c r="I223" i="33"/>
  <c r="F223" i="33"/>
  <c r="O222" i="33"/>
  <c r="L222" i="33"/>
  <c r="I222" i="33"/>
  <c r="F222" i="33"/>
  <c r="O221" i="33"/>
  <c r="L221" i="33"/>
  <c r="I221" i="33"/>
  <c r="F221" i="33"/>
  <c r="O220" i="33"/>
  <c r="L220" i="33"/>
  <c r="I220" i="33"/>
  <c r="F220" i="33"/>
  <c r="O219" i="33"/>
  <c r="L219" i="33"/>
  <c r="I219" i="33"/>
  <c r="F219" i="33"/>
  <c r="O218" i="33"/>
  <c r="L218" i="33"/>
  <c r="I218" i="33"/>
  <c r="F218" i="33"/>
  <c r="O217" i="33"/>
  <c r="L217" i="33"/>
  <c r="I217" i="33"/>
  <c r="F217" i="33"/>
  <c r="N216" i="33"/>
  <c r="M216" i="33"/>
  <c r="L216" i="33"/>
  <c r="K216" i="33"/>
  <c r="J216" i="33"/>
  <c r="H216" i="33"/>
  <c r="E216" i="33"/>
  <c r="E204" i="33" s="1"/>
  <c r="D216" i="33"/>
  <c r="O215" i="33"/>
  <c r="L215" i="33"/>
  <c r="I215" i="33"/>
  <c r="F215" i="33"/>
  <c r="O214" i="33"/>
  <c r="L214" i="33"/>
  <c r="I214" i="33"/>
  <c r="F214" i="33"/>
  <c r="O213" i="33"/>
  <c r="L213" i="33"/>
  <c r="I213" i="33"/>
  <c r="C213" i="33" s="1"/>
  <c r="F213" i="33"/>
  <c r="O212" i="33"/>
  <c r="L212" i="33"/>
  <c r="I212" i="33"/>
  <c r="F212" i="33"/>
  <c r="O211" i="33"/>
  <c r="L211" i="33"/>
  <c r="I211" i="33"/>
  <c r="F211" i="33"/>
  <c r="O210" i="33"/>
  <c r="L210" i="33"/>
  <c r="I210" i="33"/>
  <c r="F210" i="33"/>
  <c r="O209" i="33"/>
  <c r="L209" i="33"/>
  <c r="I209" i="33"/>
  <c r="F209" i="33"/>
  <c r="O208" i="33"/>
  <c r="L208" i="33"/>
  <c r="I208" i="33"/>
  <c r="F208" i="33"/>
  <c r="O207" i="33"/>
  <c r="L207" i="33"/>
  <c r="I207" i="33"/>
  <c r="F207" i="33"/>
  <c r="O206" i="33"/>
  <c r="L206" i="33"/>
  <c r="I206" i="33"/>
  <c r="F206" i="33"/>
  <c r="O205" i="33"/>
  <c r="N205" i="33"/>
  <c r="M205" i="33"/>
  <c r="K205" i="33"/>
  <c r="J205" i="33"/>
  <c r="H205" i="33"/>
  <c r="G205" i="33"/>
  <c r="E205" i="33"/>
  <c r="D205" i="33"/>
  <c r="O203" i="33"/>
  <c r="L203" i="33"/>
  <c r="I203" i="33"/>
  <c r="F203" i="33"/>
  <c r="O202" i="33"/>
  <c r="L202" i="33"/>
  <c r="I202" i="33"/>
  <c r="D202" i="33"/>
  <c r="F202" i="33" s="1"/>
  <c r="O201" i="33"/>
  <c r="L201" i="33"/>
  <c r="I201" i="33"/>
  <c r="F201" i="33"/>
  <c r="O200" i="33"/>
  <c r="L200" i="33"/>
  <c r="I200" i="33"/>
  <c r="F200" i="33"/>
  <c r="O199" i="33"/>
  <c r="O198" i="33" s="1"/>
  <c r="L199" i="33"/>
  <c r="L198" i="33" s="1"/>
  <c r="I199" i="33"/>
  <c r="I198" i="33" s="1"/>
  <c r="F199" i="33"/>
  <c r="N198" i="33"/>
  <c r="M198" i="33"/>
  <c r="M196" i="33" s="1"/>
  <c r="K198" i="33"/>
  <c r="K196" i="33" s="1"/>
  <c r="J198" i="33"/>
  <c r="H198" i="33"/>
  <c r="H196" i="33" s="1"/>
  <c r="G198" i="33"/>
  <c r="G196" i="33" s="1"/>
  <c r="E198" i="33"/>
  <c r="E196" i="33" s="1"/>
  <c r="D198" i="33"/>
  <c r="O197" i="33"/>
  <c r="L197" i="33"/>
  <c r="I197" i="33"/>
  <c r="F197" i="33"/>
  <c r="N196" i="33"/>
  <c r="J196" i="33"/>
  <c r="O193" i="33"/>
  <c r="L193" i="33"/>
  <c r="L192" i="33" s="1"/>
  <c r="L191" i="33" s="1"/>
  <c r="I193" i="33"/>
  <c r="I192" i="33" s="1"/>
  <c r="I191" i="33" s="1"/>
  <c r="F193" i="33"/>
  <c r="O192" i="33"/>
  <c r="O191" i="33" s="1"/>
  <c r="N192" i="33"/>
  <c r="N191" i="33" s="1"/>
  <c r="M192" i="33"/>
  <c r="M191" i="33" s="1"/>
  <c r="K192" i="33"/>
  <c r="K191" i="33" s="1"/>
  <c r="J192" i="33"/>
  <c r="J191" i="33" s="1"/>
  <c r="H192" i="33"/>
  <c r="H191" i="33" s="1"/>
  <c r="G192" i="33"/>
  <c r="G191" i="33" s="1"/>
  <c r="E192" i="33"/>
  <c r="E191" i="33" s="1"/>
  <c r="D192" i="33"/>
  <c r="D191" i="33" s="1"/>
  <c r="O190" i="33"/>
  <c r="L190" i="33"/>
  <c r="I190" i="33"/>
  <c r="F190" i="33"/>
  <c r="O189" i="33"/>
  <c r="L189" i="33"/>
  <c r="L188" i="33" s="1"/>
  <c r="I189" i="33"/>
  <c r="I188" i="33" s="1"/>
  <c r="F189" i="33"/>
  <c r="O188" i="33"/>
  <c r="O187" i="33" s="1"/>
  <c r="N188" i="33"/>
  <c r="M188" i="33"/>
  <c r="M187" i="33" s="1"/>
  <c r="K188" i="33"/>
  <c r="J188" i="33"/>
  <c r="J187" i="33" s="1"/>
  <c r="H188" i="33"/>
  <c r="G188" i="33"/>
  <c r="G187" i="33" s="1"/>
  <c r="E188" i="33"/>
  <c r="D188" i="33"/>
  <c r="O186" i="33"/>
  <c r="L186" i="33"/>
  <c r="I186" i="33"/>
  <c r="F186" i="33"/>
  <c r="O185" i="33"/>
  <c r="L185" i="33"/>
  <c r="L184" i="33" s="1"/>
  <c r="I185" i="33"/>
  <c r="I184" i="33" s="1"/>
  <c r="F185" i="33"/>
  <c r="O184" i="33"/>
  <c r="N184" i="33"/>
  <c r="M184" i="33"/>
  <c r="K184" i="33"/>
  <c r="J184" i="33"/>
  <c r="H184" i="33"/>
  <c r="G184" i="33"/>
  <c r="E184" i="33"/>
  <c r="D184" i="33"/>
  <c r="O183" i="33"/>
  <c r="L183" i="33"/>
  <c r="I183" i="33"/>
  <c r="F183" i="33"/>
  <c r="O182" i="33"/>
  <c r="L182" i="33"/>
  <c r="I182" i="33"/>
  <c r="F182" i="33"/>
  <c r="O181" i="33"/>
  <c r="L181" i="33"/>
  <c r="I181" i="33"/>
  <c r="F181" i="33"/>
  <c r="O180" i="33"/>
  <c r="O179" i="33" s="1"/>
  <c r="L180" i="33"/>
  <c r="I180" i="33"/>
  <c r="I179" i="33" s="1"/>
  <c r="F180" i="33"/>
  <c r="N179" i="33"/>
  <c r="M179" i="33"/>
  <c r="K179" i="33"/>
  <c r="J179" i="33"/>
  <c r="H179" i="33"/>
  <c r="G179" i="33"/>
  <c r="F179" i="33"/>
  <c r="E179" i="33"/>
  <c r="D179" i="33"/>
  <c r="O178" i="33"/>
  <c r="L178" i="33"/>
  <c r="I178" i="33"/>
  <c r="F178" i="33"/>
  <c r="C178" i="33" s="1"/>
  <c r="O177" i="33"/>
  <c r="L177" i="33"/>
  <c r="I177" i="33"/>
  <c r="F177" i="33"/>
  <c r="O176" i="33"/>
  <c r="O175" i="33" s="1"/>
  <c r="L176" i="33"/>
  <c r="L175" i="33" s="1"/>
  <c r="I176" i="33"/>
  <c r="I175" i="33" s="1"/>
  <c r="F176" i="33"/>
  <c r="N175" i="33"/>
  <c r="M175" i="33"/>
  <c r="M174" i="33" s="1"/>
  <c r="K175" i="33"/>
  <c r="K174" i="33" s="1"/>
  <c r="J175" i="33"/>
  <c r="J174" i="33" s="1"/>
  <c r="H175" i="33"/>
  <c r="G175" i="33"/>
  <c r="G174" i="33" s="1"/>
  <c r="G173" i="33" s="1"/>
  <c r="E175" i="33"/>
  <c r="D175" i="33"/>
  <c r="E174" i="33"/>
  <c r="O172" i="33"/>
  <c r="L172" i="33"/>
  <c r="I172" i="33"/>
  <c r="F172" i="33"/>
  <c r="O171" i="33"/>
  <c r="L171" i="33"/>
  <c r="I171" i="33"/>
  <c r="F171" i="33"/>
  <c r="O170" i="33"/>
  <c r="L170" i="33"/>
  <c r="I170" i="33"/>
  <c r="F170" i="33"/>
  <c r="O169" i="33"/>
  <c r="L169" i="33"/>
  <c r="I169" i="33"/>
  <c r="F169" i="33"/>
  <c r="O168" i="33"/>
  <c r="L168" i="33"/>
  <c r="I168" i="33"/>
  <c r="F168" i="33"/>
  <c r="O167" i="33"/>
  <c r="O166" i="33" s="1"/>
  <c r="O165" i="33" s="1"/>
  <c r="L167" i="33"/>
  <c r="I167" i="33"/>
  <c r="F167" i="33"/>
  <c r="N166" i="33"/>
  <c r="M166" i="33"/>
  <c r="K166" i="33"/>
  <c r="K165" i="33" s="1"/>
  <c r="J166" i="33"/>
  <c r="J165" i="33" s="1"/>
  <c r="H166" i="33"/>
  <c r="H165" i="33" s="1"/>
  <c r="G166" i="33"/>
  <c r="G165" i="33" s="1"/>
  <c r="E166" i="33"/>
  <c r="E165" i="33" s="1"/>
  <c r="D166" i="33"/>
  <c r="N165" i="33"/>
  <c r="M165" i="33"/>
  <c r="D165" i="33"/>
  <c r="O164" i="33"/>
  <c r="L164" i="33"/>
  <c r="I164" i="33"/>
  <c r="F164" i="33"/>
  <c r="O163" i="33"/>
  <c r="L163" i="33"/>
  <c r="I163" i="33"/>
  <c r="F163" i="33"/>
  <c r="O162" i="33"/>
  <c r="L162" i="33"/>
  <c r="I162" i="33"/>
  <c r="F162" i="33"/>
  <c r="O161" i="33"/>
  <c r="L161" i="33"/>
  <c r="L160" i="33" s="1"/>
  <c r="I161" i="33"/>
  <c r="F161" i="33"/>
  <c r="N160" i="33"/>
  <c r="M160" i="33"/>
  <c r="K160" i="33"/>
  <c r="J160" i="33"/>
  <c r="H160" i="33"/>
  <c r="G160" i="33"/>
  <c r="E160" i="33"/>
  <c r="D160" i="33"/>
  <c r="O159" i="33"/>
  <c r="L159" i="33"/>
  <c r="I159" i="33"/>
  <c r="F159" i="33"/>
  <c r="O158" i="33"/>
  <c r="L158" i="33"/>
  <c r="I158" i="33"/>
  <c r="F158" i="33"/>
  <c r="O157" i="33"/>
  <c r="L157" i="33"/>
  <c r="I157" i="33"/>
  <c r="F157" i="33"/>
  <c r="O156" i="33"/>
  <c r="L156" i="33"/>
  <c r="I156" i="33"/>
  <c r="F156" i="33"/>
  <c r="O155" i="33"/>
  <c r="L155" i="33"/>
  <c r="I155" i="33"/>
  <c r="F155" i="33"/>
  <c r="O154" i="33"/>
  <c r="L154" i="33"/>
  <c r="I154" i="33"/>
  <c r="F154" i="33"/>
  <c r="O153" i="33"/>
  <c r="L153" i="33"/>
  <c r="I153" i="33"/>
  <c r="F153" i="33"/>
  <c r="O152" i="33"/>
  <c r="L152" i="33"/>
  <c r="L151" i="33" s="1"/>
  <c r="I152" i="33"/>
  <c r="F152" i="33"/>
  <c r="N151" i="33"/>
  <c r="M151" i="33"/>
  <c r="K151" i="33"/>
  <c r="J151" i="33"/>
  <c r="H151" i="33"/>
  <c r="G151" i="33"/>
  <c r="E151" i="33"/>
  <c r="D151" i="33"/>
  <c r="O150" i="33"/>
  <c r="L150" i="33"/>
  <c r="I150" i="33"/>
  <c r="F150" i="33"/>
  <c r="O149" i="33"/>
  <c r="L149" i="33"/>
  <c r="I149" i="33"/>
  <c r="F149" i="33"/>
  <c r="O148" i="33"/>
  <c r="L148" i="33"/>
  <c r="I148" i="33"/>
  <c r="F148" i="33"/>
  <c r="O147" i="33"/>
  <c r="L147" i="33"/>
  <c r="I147" i="33"/>
  <c r="F147" i="33"/>
  <c r="O146" i="33"/>
  <c r="L146" i="33"/>
  <c r="I146" i="33"/>
  <c r="F146" i="33"/>
  <c r="O145" i="33"/>
  <c r="L145" i="33"/>
  <c r="L144" i="33" s="1"/>
  <c r="I145" i="33"/>
  <c r="F145" i="33"/>
  <c r="N144" i="33"/>
  <c r="M144" i="33"/>
  <c r="K144" i="33"/>
  <c r="J144" i="33"/>
  <c r="H144" i="33"/>
  <c r="G144" i="33"/>
  <c r="E144" i="33"/>
  <c r="D144" i="33"/>
  <c r="O143" i="33"/>
  <c r="L143" i="33"/>
  <c r="I143" i="33"/>
  <c r="F143" i="33"/>
  <c r="O142" i="33"/>
  <c r="O141" i="33" s="1"/>
  <c r="L142" i="33"/>
  <c r="L141" i="33" s="1"/>
  <c r="I142" i="33"/>
  <c r="I141" i="33" s="1"/>
  <c r="F142" i="33"/>
  <c r="N141" i="33"/>
  <c r="M141" i="33"/>
  <c r="K141" i="33"/>
  <c r="J141" i="33"/>
  <c r="H141" i="33"/>
  <c r="G141" i="33"/>
  <c r="E141" i="33"/>
  <c r="D141" i="33"/>
  <c r="O140" i="33"/>
  <c r="L140" i="33"/>
  <c r="I140" i="33"/>
  <c r="F140" i="33"/>
  <c r="O139" i="33"/>
  <c r="L139" i="33"/>
  <c r="I139" i="33"/>
  <c r="F139" i="33"/>
  <c r="O138" i="33"/>
  <c r="L138" i="33"/>
  <c r="I138" i="33"/>
  <c r="F138" i="33"/>
  <c r="O137" i="33"/>
  <c r="L137" i="33"/>
  <c r="L136" i="33" s="1"/>
  <c r="I137" i="33"/>
  <c r="I136" i="33" s="1"/>
  <c r="F137" i="33"/>
  <c r="N136" i="33"/>
  <c r="M136" i="33"/>
  <c r="K136" i="33"/>
  <c r="J136" i="33"/>
  <c r="H136" i="33"/>
  <c r="G136" i="33"/>
  <c r="E136" i="33"/>
  <c r="D136" i="33"/>
  <c r="O135" i="33"/>
  <c r="L135" i="33"/>
  <c r="G135" i="33"/>
  <c r="D135" i="33"/>
  <c r="F135" i="33" s="1"/>
  <c r="O134" i="33"/>
  <c r="L134" i="33"/>
  <c r="I134" i="33"/>
  <c r="F134" i="33"/>
  <c r="O133" i="33"/>
  <c r="L133" i="33"/>
  <c r="I133" i="33"/>
  <c r="F133" i="33"/>
  <c r="O132" i="33"/>
  <c r="L132" i="33"/>
  <c r="I132" i="33"/>
  <c r="F132" i="33"/>
  <c r="N131" i="33"/>
  <c r="M131" i="33"/>
  <c r="K131" i="33"/>
  <c r="J131" i="33"/>
  <c r="H131" i="33"/>
  <c r="E131" i="33"/>
  <c r="E130" i="33" s="1"/>
  <c r="O129" i="33"/>
  <c r="L129" i="33"/>
  <c r="L128" i="33" s="1"/>
  <c r="I129" i="33"/>
  <c r="I128" i="33" s="1"/>
  <c r="F129" i="33"/>
  <c r="O128" i="33"/>
  <c r="N128" i="33"/>
  <c r="M128" i="33"/>
  <c r="K128" i="33"/>
  <c r="J128" i="33"/>
  <c r="H128" i="33"/>
  <c r="G128" i="33"/>
  <c r="E128" i="33"/>
  <c r="D128" i="33"/>
  <c r="O127" i="33"/>
  <c r="L127" i="33"/>
  <c r="I127" i="33"/>
  <c r="D127" i="33"/>
  <c r="F127" i="33" s="1"/>
  <c r="O126" i="33"/>
  <c r="L126" i="33"/>
  <c r="I126" i="33"/>
  <c r="F126" i="33"/>
  <c r="O125" i="33"/>
  <c r="L125" i="33"/>
  <c r="G125" i="33"/>
  <c r="G122" i="33" s="1"/>
  <c r="D125" i="33"/>
  <c r="F125" i="33" s="1"/>
  <c r="O124" i="33"/>
  <c r="L124" i="33"/>
  <c r="I124" i="33"/>
  <c r="F124" i="33"/>
  <c r="O123" i="33"/>
  <c r="L123" i="33"/>
  <c r="I123" i="33"/>
  <c r="F123" i="33"/>
  <c r="N122" i="33"/>
  <c r="M122" i="33"/>
  <c r="K122" i="33"/>
  <c r="J122" i="33"/>
  <c r="H122" i="33"/>
  <c r="E122" i="33"/>
  <c r="O121" i="33"/>
  <c r="L121" i="33"/>
  <c r="I121" i="33"/>
  <c r="F121" i="33"/>
  <c r="O120" i="33"/>
  <c r="L120" i="33"/>
  <c r="G120" i="33"/>
  <c r="I120" i="33" s="1"/>
  <c r="D120" i="33"/>
  <c r="F120" i="33" s="1"/>
  <c r="O119" i="33"/>
  <c r="L119" i="33"/>
  <c r="I119" i="33"/>
  <c r="F119" i="33"/>
  <c r="O118" i="33"/>
  <c r="L118" i="33"/>
  <c r="I118" i="33"/>
  <c r="F118" i="33"/>
  <c r="O117" i="33"/>
  <c r="O116" i="33" s="1"/>
  <c r="L117" i="33"/>
  <c r="I117" i="33"/>
  <c r="D117" i="33"/>
  <c r="N116" i="33"/>
  <c r="M116" i="33"/>
  <c r="K116" i="33"/>
  <c r="J116" i="33"/>
  <c r="H116" i="33"/>
  <c r="G116" i="33"/>
  <c r="E116" i="33"/>
  <c r="O115" i="33"/>
  <c r="L115" i="33"/>
  <c r="I115" i="33"/>
  <c r="F115" i="33"/>
  <c r="O114" i="33"/>
  <c r="L114" i="33"/>
  <c r="I114" i="33"/>
  <c r="F114" i="33"/>
  <c r="O113" i="33"/>
  <c r="L113" i="33"/>
  <c r="L112" i="33" s="1"/>
  <c r="I113" i="33"/>
  <c r="I112" i="33" s="1"/>
  <c r="F113" i="33"/>
  <c r="O112" i="33"/>
  <c r="N112" i="33"/>
  <c r="M112" i="33"/>
  <c r="K112" i="33"/>
  <c r="J112" i="33"/>
  <c r="H112" i="33"/>
  <c r="G112" i="33"/>
  <c r="E112" i="33"/>
  <c r="D112" i="33"/>
  <c r="O111" i="33"/>
  <c r="L111" i="33"/>
  <c r="I111" i="33"/>
  <c r="F111" i="33"/>
  <c r="O110" i="33"/>
  <c r="L110" i="33"/>
  <c r="I110" i="33"/>
  <c r="F110" i="33"/>
  <c r="O109" i="33"/>
  <c r="L109" i="33"/>
  <c r="I109" i="33"/>
  <c r="F109" i="33"/>
  <c r="O108" i="33"/>
  <c r="L108" i="33"/>
  <c r="I108" i="33"/>
  <c r="F108" i="33"/>
  <c r="C108" i="33" s="1"/>
  <c r="O107" i="33"/>
  <c r="L107" i="33"/>
  <c r="I107" i="33"/>
  <c r="F107" i="33"/>
  <c r="O106" i="33"/>
  <c r="L106" i="33"/>
  <c r="I106" i="33"/>
  <c r="F106" i="33"/>
  <c r="O105" i="33"/>
  <c r="L105" i="33"/>
  <c r="I105" i="33"/>
  <c r="F105" i="33"/>
  <c r="O104" i="33"/>
  <c r="L104" i="33"/>
  <c r="L103" i="33" s="1"/>
  <c r="I104" i="33"/>
  <c r="F104" i="33"/>
  <c r="N103" i="33"/>
  <c r="M103" i="33"/>
  <c r="K103" i="33"/>
  <c r="J103" i="33"/>
  <c r="H103" i="33"/>
  <c r="G103" i="33"/>
  <c r="E103" i="33"/>
  <c r="D103" i="33"/>
  <c r="O102" i="33"/>
  <c r="L102" i="33"/>
  <c r="I102" i="33"/>
  <c r="F102" i="33"/>
  <c r="O101" i="33"/>
  <c r="L101" i="33"/>
  <c r="I101" i="33"/>
  <c r="F101" i="33"/>
  <c r="O100" i="33"/>
  <c r="L100" i="33"/>
  <c r="I100" i="33"/>
  <c r="F100" i="33"/>
  <c r="O99" i="33"/>
  <c r="L99" i="33"/>
  <c r="I99" i="33"/>
  <c r="F99" i="33"/>
  <c r="O98" i="33"/>
  <c r="L98" i="33"/>
  <c r="I98" i="33"/>
  <c r="F98" i="33"/>
  <c r="O97" i="33"/>
  <c r="L97" i="33"/>
  <c r="I97" i="33"/>
  <c r="F97" i="33"/>
  <c r="O96" i="33"/>
  <c r="L96" i="33"/>
  <c r="I96" i="33"/>
  <c r="I95" i="33" s="1"/>
  <c r="D96" i="33"/>
  <c r="N95" i="33"/>
  <c r="M95" i="33"/>
  <c r="K95" i="33"/>
  <c r="J95" i="33"/>
  <c r="H95" i="33"/>
  <c r="G95" i="33"/>
  <c r="E95" i="33"/>
  <c r="O94" i="33"/>
  <c r="L94" i="33"/>
  <c r="I94" i="33"/>
  <c r="F94" i="33"/>
  <c r="O93" i="33"/>
  <c r="L93" i="33"/>
  <c r="I93" i="33"/>
  <c r="F93" i="33"/>
  <c r="O92" i="33"/>
  <c r="L92" i="33"/>
  <c r="I92" i="33"/>
  <c r="F92" i="33"/>
  <c r="O91" i="33"/>
  <c r="L91" i="33"/>
  <c r="I91" i="33"/>
  <c r="F91" i="33"/>
  <c r="O90" i="33"/>
  <c r="L90" i="33"/>
  <c r="L89" i="33" s="1"/>
  <c r="I90" i="33"/>
  <c r="I89" i="33" s="1"/>
  <c r="F90" i="33"/>
  <c r="O89" i="33"/>
  <c r="N89" i="33"/>
  <c r="M89" i="33"/>
  <c r="K89" i="33"/>
  <c r="J89" i="33"/>
  <c r="H89" i="33"/>
  <c r="G89" i="33"/>
  <c r="E89" i="33"/>
  <c r="D89" i="33"/>
  <c r="O88" i="33"/>
  <c r="L88" i="33"/>
  <c r="I88" i="33"/>
  <c r="F88" i="33"/>
  <c r="O87" i="33"/>
  <c r="L87" i="33"/>
  <c r="I87" i="33"/>
  <c r="F87" i="33"/>
  <c r="O86" i="33"/>
  <c r="L86" i="33"/>
  <c r="I86" i="33"/>
  <c r="F86" i="33"/>
  <c r="O85" i="33"/>
  <c r="O84" i="33" s="1"/>
  <c r="L85" i="33"/>
  <c r="I85" i="33"/>
  <c r="F85" i="33"/>
  <c r="F84" i="33" s="1"/>
  <c r="N84" i="33"/>
  <c r="M84" i="33"/>
  <c r="K84" i="33"/>
  <c r="J84" i="33"/>
  <c r="H84" i="33"/>
  <c r="G84" i="33"/>
  <c r="E84" i="33"/>
  <c r="D84" i="33"/>
  <c r="K83" i="33"/>
  <c r="O82" i="33"/>
  <c r="L82" i="33"/>
  <c r="I82" i="33"/>
  <c r="F82" i="33"/>
  <c r="O81" i="33"/>
  <c r="O80" i="33" s="1"/>
  <c r="L81" i="33"/>
  <c r="I81" i="33"/>
  <c r="I80" i="33" s="1"/>
  <c r="F81" i="33"/>
  <c r="N80" i="33"/>
  <c r="M80" i="33"/>
  <c r="L80" i="33"/>
  <c r="K80" i="33"/>
  <c r="J80" i="33"/>
  <c r="H80" i="33"/>
  <c r="G80" i="33"/>
  <c r="E80" i="33"/>
  <c r="D80" i="33"/>
  <c r="O79" i="33"/>
  <c r="L79" i="33"/>
  <c r="I79" i="33"/>
  <c r="F79" i="33"/>
  <c r="O78" i="33"/>
  <c r="L78" i="33"/>
  <c r="L77" i="33" s="1"/>
  <c r="I78" i="33"/>
  <c r="I77" i="33" s="1"/>
  <c r="F78" i="33"/>
  <c r="N77" i="33"/>
  <c r="M77" i="33"/>
  <c r="M76" i="33" s="1"/>
  <c r="K77" i="33"/>
  <c r="K76" i="33" s="1"/>
  <c r="J77" i="33"/>
  <c r="J76" i="33" s="1"/>
  <c r="H77" i="33"/>
  <c r="H76" i="33" s="1"/>
  <c r="G77" i="33"/>
  <c r="E77" i="33"/>
  <c r="D77" i="33"/>
  <c r="O74" i="33"/>
  <c r="L74" i="33"/>
  <c r="I74" i="33"/>
  <c r="F74" i="33"/>
  <c r="O73" i="33"/>
  <c r="L73" i="33"/>
  <c r="I73" i="33"/>
  <c r="F73" i="33"/>
  <c r="O72" i="33"/>
  <c r="L72" i="33"/>
  <c r="I72" i="33"/>
  <c r="F72" i="33"/>
  <c r="O71" i="33"/>
  <c r="L71" i="33"/>
  <c r="I71" i="33"/>
  <c r="F71" i="33"/>
  <c r="O70" i="33"/>
  <c r="L70" i="33"/>
  <c r="L69" i="33" s="1"/>
  <c r="I70" i="33"/>
  <c r="F70" i="33"/>
  <c r="O69" i="33"/>
  <c r="N69" i="33"/>
  <c r="N67" i="33" s="1"/>
  <c r="M69" i="33"/>
  <c r="M67" i="33" s="1"/>
  <c r="K69" i="33"/>
  <c r="K67" i="33" s="1"/>
  <c r="J69" i="33"/>
  <c r="J67" i="33" s="1"/>
  <c r="I69" i="33"/>
  <c r="H69" i="33"/>
  <c r="G69" i="33"/>
  <c r="G67" i="33" s="1"/>
  <c r="E69" i="33"/>
  <c r="E67" i="33" s="1"/>
  <c r="D69" i="33"/>
  <c r="O68" i="33"/>
  <c r="L68" i="33"/>
  <c r="I68" i="33"/>
  <c r="F68" i="33"/>
  <c r="D68" i="33"/>
  <c r="H67" i="33"/>
  <c r="O66" i="33"/>
  <c r="L66" i="33"/>
  <c r="I66" i="33"/>
  <c r="D66" i="33"/>
  <c r="F66" i="33" s="1"/>
  <c r="O65" i="33"/>
  <c r="L65" i="33"/>
  <c r="I65" i="33"/>
  <c r="F65" i="33"/>
  <c r="O64" i="33"/>
  <c r="L64" i="33"/>
  <c r="I64" i="33"/>
  <c r="F64" i="33"/>
  <c r="O63" i="33"/>
  <c r="L63" i="33"/>
  <c r="I63" i="33"/>
  <c r="F63" i="33"/>
  <c r="O62" i="33"/>
  <c r="L62" i="33"/>
  <c r="I62" i="33"/>
  <c r="F62" i="33"/>
  <c r="O61" i="33"/>
  <c r="L61" i="33"/>
  <c r="I61" i="33"/>
  <c r="F61" i="33"/>
  <c r="O60" i="33"/>
  <c r="L60" i="33"/>
  <c r="I60" i="33"/>
  <c r="F60" i="33"/>
  <c r="O59" i="33"/>
  <c r="O58" i="33" s="1"/>
  <c r="L59" i="33"/>
  <c r="I59" i="33"/>
  <c r="F59" i="33"/>
  <c r="N58" i="33"/>
  <c r="M58" i="33"/>
  <c r="M54" i="33" s="1"/>
  <c r="M53" i="33" s="1"/>
  <c r="K58" i="33"/>
  <c r="J58" i="33"/>
  <c r="H58" i="33"/>
  <c r="G58" i="33"/>
  <c r="E58" i="33"/>
  <c r="D58" i="33"/>
  <c r="O57" i="33"/>
  <c r="L57" i="33"/>
  <c r="I57" i="33"/>
  <c r="F57" i="33"/>
  <c r="O56" i="33"/>
  <c r="L56" i="33"/>
  <c r="I56" i="33"/>
  <c r="I55" i="33" s="1"/>
  <c r="F56" i="33"/>
  <c r="O55" i="33"/>
  <c r="N55" i="33"/>
  <c r="N54" i="33" s="1"/>
  <c r="M55" i="33"/>
  <c r="K55" i="33"/>
  <c r="J55" i="33"/>
  <c r="J54" i="33" s="1"/>
  <c r="H55" i="33"/>
  <c r="H54" i="33" s="1"/>
  <c r="G55" i="33"/>
  <c r="F55" i="33"/>
  <c r="E55" i="33"/>
  <c r="D55" i="33"/>
  <c r="D54" i="33" s="1"/>
  <c r="O47" i="33"/>
  <c r="C47" i="33" s="1"/>
  <c r="O46" i="33"/>
  <c r="C46" i="33" s="1"/>
  <c r="N45" i="33"/>
  <c r="M45" i="33"/>
  <c r="L44" i="33"/>
  <c r="L43" i="33" s="1"/>
  <c r="I44" i="33"/>
  <c r="I43" i="33" s="1"/>
  <c r="F44" i="33"/>
  <c r="K43" i="33"/>
  <c r="J43" i="33"/>
  <c r="H43" i="33"/>
  <c r="G43" i="33"/>
  <c r="E43" i="33"/>
  <c r="D43" i="33"/>
  <c r="F42" i="33"/>
  <c r="C42" i="33" s="1"/>
  <c r="E41" i="33"/>
  <c r="D41" i="33"/>
  <c r="L40" i="33"/>
  <c r="C40" i="33" s="1"/>
  <c r="L39" i="33"/>
  <c r="C39" i="33" s="1"/>
  <c r="L38" i="33"/>
  <c r="C38" i="33" s="1"/>
  <c r="L37" i="33"/>
  <c r="C37" i="33" s="1"/>
  <c r="K36" i="33"/>
  <c r="J36" i="33"/>
  <c r="L35" i="33"/>
  <c r="C35" i="33" s="1"/>
  <c r="L34" i="33"/>
  <c r="C34" i="33" s="1"/>
  <c r="K33" i="33"/>
  <c r="J33" i="33"/>
  <c r="L32" i="33"/>
  <c r="C32" i="33" s="1"/>
  <c r="L31" i="33"/>
  <c r="C31" i="33" s="1"/>
  <c r="K31" i="33"/>
  <c r="J31" i="33"/>
  <c r="L30" i="33"/>
  <c r="C30" i="33" s="1"/>
  <c r="L29" i="33"/>
  <c r="C29" i="33" s="1"/>
  <c r="L28" i="33"/>
  <c r="C28" i="33" s="1"/>
  <c r="K27" i="33"/>
  <c r="J27" i="33"/>
  <c r="F25" i="33"/>
  <c r="C25" i="33"/>
  <c r="H24" i="33"/>
  <c r="E24" i="33"/>
  <c r="F24" i="33" s="1"/>
  <c r="O23" i="33"/>
  <c r="L23" i="33"/>
  <c r="I23" i="33"/>
  <c r="F23" i="33"/>
  <c r="O22" i="33"/>
  <c r="L22" i="33"/>
  <c r="I22" i="33"/>
  <c r="I21" i="33" s="1"/>
  <c r="F22" i="33"/>
  <c r="O21" i="33"/>
  <c r="N21" i="33"/>
  <c r="N289" i="33" s="1"/>
  <c r="N288" i="33" s="1"/>
  <c r="M21" i="33"/>
  <c r="M289" i="33" s="1"/>
  <c r="M288" i="33" s="1"/>
  <c r="K21" i="33"/>
  <c r="J21" i="33"/>
  <c r="H21" i="33"/>
  <c r="H289" i="33" s="1"/>
  <c r="H288" i="33" s="1"/>
  <c r="G21" i="33"/>
  <c r="G289" i="33" s="1"/>
  <c r="G288" i="33" s="1"/>
  <c r="F21" i="33"/>
  <c r="E21" i="33"/>
  <c r="D21" i="33"/>
  <c r="D289" i="33" s="1"/>
  <c r="D288" i="33" s="1"/>
  <c r="M83" i="33" l="1"/>
  <c r="C140" i="33"/>
  <c r="J173" i="33"/>
  <c r="E270" i="33"/>
  <c r="C279" i="33"/>
  <c r="L196" i="33"/>
  <c r="F289" i="33"/>
  <c r="K289" i="33"/>
  <c r="J26" i="33"/>
  <c r="C59" i="33"/>
  <c r="C63" i="33"/>
  <c r="C123" i="33"/>
  <c r="C127" i="33"/>
  <c r="C164" i="33"/>
  <c r="J204" i="33"/>
  <c r="C240" i="33"/>
  <c r="C244" i="33"/>
  <c r="C248" i="33"/>
  <c r="C271" i="33"/>
  <c r="D270" i="33"/>
  <c r="D269" i="33" s="1"/>
  <c r="H269" i="33"/>
  <c r="M270" i="33"/>
  <c r="M269" i="33" s="1"/>
  <c r="H20" i="33"/>
  <c r="K26" i="33"/>
  <c r="G54" i="33"/>
  <c r="G53" i="33" s="1"/>
  <c r="E54" i="33"/>
  <c r="E76" i="33"/>
  <c r="N76" i="33"/>
  <c r="C167" i="33"/>
  <c r="C172" i="33"/>
  <c r="K187" i="33"/>
  <c r="C222" i="33"/>
  <c r="E231" i="33"/>
  <c r="E230" i="33" s="1"/>
  <c r="O276" i="33"/>
  <c r="D20" i="33"/>
  <c r="H53" i="33"/>
  <c r="C85" i="33"/>
  <c r="C87" i="33"/>
  <c r="C119" i="33"/>
  <c r="D122" i="33"/>
  <c r="I125" i="33"/>
  <c r="K130" i="33"/>
  <c r="K75" i="33" s="1"/>
  <c r="C138" i="33"/>
  <c r="C155" i="33"/>
  <c r="C158" i="33"/>
  <c r="C159" i="33"/>
  <c r="C163" i="33"/>
  <c r="I174" i="33"/>
  <c r="I173" i="33" s="1"/>
  <c r="C180" i="33"/>
  <c r="E187" i="33"/>
  <c r="N204" i="33"/>
  <c r="C210" i="33"/>
  <c r="C247" i="33"/>
  <c r="L58" i="33"/>
  <c r="C64" i="33"/>
  <c r="C102" i="33"/>
  <c r="C114" i="33"/>
  <c r="C156" i="33"/>
  <c r="M173" i="33"/>
  <c r="I187" i="33"/>
  <c r="C190" i="33"/>
  <c r="C199" i="33"/>
  <c r="C202" i="33"/>
  <c r="C203" i="33"/>
  <c r="J195" i="33"/>
  <c r="C245" i="33"/>
  <c r="I246" i="33"/>
  <c r="C257" i="33"/>
  <c r="L270" i="33"/>
  <c r="L269" i="33" s="1"/>
  <c r="C278" i="33"/>
  <c r="N195" i="33"/>
  <c r="C44" i="33"/>
  <c r="C68" i="33"/>
  <c r="D67" i="33"/>
  <c r="D53" i="33" s="1"/>
  <c r="I67" i="33"/>
  <c r="C106" i="33"/>
  <c r="C107" i="33"/>
  <c r="H187" i="33"/>
  <c r="D187" i="33"/>
  <c r="N187" i="33"/>
  <c r="L187" i="33"/>
  <c r="K204" i="33"/>
  <c r="K195" i="33" s="1"/>
  <c r="K194" i="33" s="1"/>
  <c r="C209" i="33"/>
  <c r="C218" i="33"/>
  <c r="C221" i="33"/>
  <c r="C239" i="33"/>
  <c r="C275" i="33"/>
  <c r="E269" i="33"/>
  <c r="E286" i="33" s="1"/>
  <c r="I260" i="33"/>
  <c r="I259" i="33" s="1"/>
  <c r="C22" i="33"/>
  <c r="N53" i="33"/>
  <c r="C56" i="33"/>
  <c r="F58" i="33"/>
  <c r="C61" i="33"/>
  <c r="C62" i="33"/>
  <c r="E53" i="33"/>
  <c r="O67" i="33"/>
  <c r="O77" i="33"/>
  <c r="O76" i="33" s="1"/>
  <c r="N83" i="33"/>
  <c r="L84" i="33"/>
  <c r="C94" i="33"/>
  <c r="C101" i="33"/>
  <c r="O95" i="33"/>
  <c r="I116" i="33"/>
  <c r="H130" i="33"/>
  <c r="N130" i="33"/>
  <c r="M130" i="33"/>
  <c r="M75" i="33" s="1"/>
  <c r="C143" i="33"/>
  <c r="C150" i="33"/>
  <c r="C162" i="33"/>
  <c r="L166" i="33"/>
  <c r="L165" i="33" s="1"/>
  <c r="D174" i="33"/>
  <c r="D173" i="33" s="1"/>
  <c r="H174" i="33"/>
  <c r="H173" i="33" s="1"/>
  <c r="C186" i="33"/>
  <c r="E195" i="33"/>
  <c r="C197" i="33"/>
  <c r="C214" i="33"/>
  <c r="H204" i="33"/>
  <c r="C226" i="33"/>
  <c r="D204" i="33"/>
  <c r="M204" i="33"/>
  <c r="M195" i="33" s="1"/>
  <c r="I238" i="33"/>
  <c r="I231" i="33" s="1"/>
  <c r="C242" i="33"/>
  <c r="C254" i="33"/>
  <c r="O252" i="33"/>
  <c r="O251" i="33" s="1"/>
  <c r="C261" i="33"/>
  <c r="O264" i="33"/>
  <c r="O259" i="33" s="1"/>
  <c r="J270" i="33"/>
  <c r="J269" i="33" s="1"/>
  <c r="I276" i="33"/>
  <c r="I270" i="33" s="1"/>
  <c r="I269" i="33" s="1"/>
  <c r="C285" i="33"/>
  <c r="C297" i="33"/>
  <c r="L179" i="33"/>
  <c r="C179" i="33" s="1"/>
  <c r="E289" i="33"/>
  <c r="E288" i="33" s="1"/>
  <c r="J289" i="33"/>
  <c r="J288" i="33" s="1"/>
  <c r="O289" i="33"/>
  <c r="F43" i="33"/>
  <c r="J53" i="33"/>
  <c r="I58" i="33"/>
  <c r="C65" i="33"/>
  <c r="C66" i="33"/>
  <c r="L67" i="33"/>
  <c r="C74" i="33"/>
  <c r="D76" i="33"/>
  <c r="J83" i="33"/>
  <c r="C91" i="33"/>
  <c r="C93" i="33"/>
  <c r="C98" i="33"/>
  <c r="C100" i="33"/>
  <c r="C110" i="33"/>
  <c r="I122" i="33"/>
  <c r="C125" i="33"/>
  <c r="J130" i="33"/>
  <c r="O136" i="33"/>
  <c r="C146" i="33"/>
  <c r="C148" i="33"/>
  <c r="C154" i="33"/>
  <c r="N174" i="33"/>
  <c r="N173" i="33" s="1"/>
  <c r="C181" i="33"/>
  <c r="I205" i="33"/>
  <c r="C211" i="33"/>
  <c r="C212" i="33"/>
  <c r="C229" i="33"/>
  <c r="C233" i="33"/>
  <c r="K231" i="33"/>
  <c r="K230" i="33" s="1"/>
  <c r="C234" i="33"/>
  <c r="D231" i="33"/>
  <c r="C237" i="33"/>
  <c r="C266" i="33"/>
  <c r="C274" i="33"/>
  <c r="C292" i="33"/>
  <c r="L76" i="33"/>
  <c r="G83" i="33"/>
  <c r="L131" i="33"/>
  <c r="L130" i="33" s="1"/>
  <c r="I166" i="33"/>
  <c r="I165" i="33" s="1"/>
  <c r="K288" i="33"/>
  <c r="C23" i="33"/>
  <c r="M20" i="33"/>
  <c r="K54" i="33"/>
  <c r="K53" i="33" s="1"/>
  <c r="C57" i="33"/>
  <c r="C60" i="33"/>
  <c r="C71" i="33"/>
  <c r="C73" i="33"/>
  <c r="G76" i="33"/>
  <c r="C82" i="33"/>
  <c r="L95" i="33"/>
  <c r="C105" i="33"/>
  <c r="E83" i="33"/>
  <c r="E75" i="33" s="1"/>
  <c r="C118" i="33"/>
  <c r="L122" i="33"/>
  <c r="C126" i="33"/>
  <c r="C134" i="33"/>
  <c r="C139" i="33"/>
  <c r="I151" i="33"/>
  <c r="C157" i="33"/>
  <c r="O160" i="33"/>
  <c r="K173" i="33"/>
  <c r="F175" i="33"/>
  <c r="C177" i="33"/>
  <c r="C182" i="33"/>
  <c r="F198" i="33"/>
  <c r="C225" i="33"/>
  <c r="C228" i="33"/>
  <c r="G231" i="33"/>
  <c r="G230" i="33" s="1"/>
  <c r="C236" i="33"/>
  <c r="L238" i="33"/>
  <c r="C253" i="33"/>
  <c r="I251" i="33"/>
  <c r="C262" i="33"/>
  <c r="G270" i="33"/>
  <c r="G269" i="33" s="1"/>
  <c r="C280" i="33"/>
  <c r="C284" i="33"/>
  <c r="O290" i="33"/>
  <c r="C296" i="33"/>
  <c r="G12" i="34"/>
  <c r="E12" i="34"/>
  <c r="O54" i="33"/>
  <c r="K52" i="33"/>
  <c r="I289" i="33"/>
  <c r="I288" i="33" s="1"/>
  <c r="M52" i="33"/>
  <c r="I54" i="33"/>
  <c r="I53" i="33" s="1"/>
  <c r="F77" i="33"/>
  <c r="C78" i="33"/>
  <c r="C298" i="33"/>
  <c r="E20" i="33"/>
  <c r="L21" i="33"/>
  <c r="L55" i="33"/>
  <c r="L54" i="33" s="1"/>
  <c r="L53" i="33" s="1"/>
  <c r="F117" i="33"/>
  <c r="D116" i="33"/>
  <c r="F122" i="33"/>
  <c r="O122" i="33"/>
  <c r="I135" i="33"/>
  <c r="I131" i="33" s="1"/>
  <c r="G131" i="33"/>
  <c r="G130" i="33" s="1"/>
  <c r="I144" i="33"/>
  <c r="C206" i="33"/>
  <c r="L205" i="33"/>
  <c r="L204" i="33" s="1"/>
  <c r="F216" i="33"/>
  <c r="C217" i="33"/>
  <c r="J20" i="33"/>
  <c r="N20" i="33"/>
  <c r="L27" i="33"/>
  <c r="L33" i="33"/>
  <c r="C33" i="33" s="1"/>
  <c r="L36" i="33"/>
  <c r="C36" i="33" s="1"/>
  <c r="F41" i="33"/>
  <c r="C41" i="33" s="1"/>
  <c r="O45" i="33"/>
  <c r="F69" i="33"/>
  <c r="C70" i="33"/>
  <c r="I76" i="33"/>
  <c r="C86" i="33"/>
  <c r="F89" i="33"/>
  <c r="C89" i="33" s="1"/>
  <c r="C90" i="33"/>
  <c r="D95" i="33"/>
  <c r="F96" i="33"/>
  <c r="C97" i="33"/>
  <c r="C109" i="33"/>
  <c r="F112" i="33"/>
  <c r="C112" i="33" s="1"/>
  <c r="C113" i="33"/>
  <c r="C120" i="33"/>
  <c r="C121" i="33"/>
  <c r="C124" i="33"/>
  <c r="C129" i="33"/>
  <c r="F128" i="33"/>
  <c r="C128" i="33" s="1"/>
  <c r="C132" i="33"/>
  <c r="O131" i="33"/>
  <c r="C145" i="33"/>
  <c r="F144" i="33"/>
  <c r="O144" i="33"/>
  <c r="C152" i="33"/>
  <c r="O151" i="33"/>
  <c r="I160" i="33"/>
  <c r="C169" i="33"/>
  <c r="C170" i="33"/>
  <c r="C175" i="33"/>
  <c r="F174" i="33"/>
  <c r="C176" i="33"/>
  <c r="O174" i="33"/>
  <c r="O173" i="33" s="1"/>
  <c r="C183" i="33"/>
  <c r="C198" i="33"/>
  <c r="I196" i="33"/>
  <c r="C79" i="33"/>
  <c r="I103" i="33"/>
  <c r="D131" i="33"/>
  <c r="D130" i="33" s="1"/>
  <c r="K20" i="33"/>
  <c r="C72" i="33"/>
  <c r="F80" i="33"/>
  <c r="C80" i="33" s="1"/>
  <c r="C81" i="33"/>
  <c r="H83" i="33"/>
  <c r="I84" i="33"/>
  <c r="C88" i="33"/>
  <c r="C92" i="33"/>
  <c r="C99" i="33"/>
  <c r="F103" i="33"/>
  <c r="C104" i="33"/>
  <c r="O103" i="33"/>
  <c r="O83" i="33" s="1"/>
  <c r="C111" i="33"/>
  <c r="C115" i="33"/>
  <c r="L116" i="33"/>
  <c r="F131" i="33"/>
  <c r="C133" i="33"/>
  <c r="F136" i="33"/>
  <c r="C136" i="33" s="1"/>
  <c r="C137" i="33"/>
  <c r="F141" i="33"/>
  <c r="C141" i="33" s="1"/>
  <c r="C142" i="33"/>
  <c r="C147" i="33"/>
  <c r="C161" i="33"/>
  <c r="F160" i="33"/>
  <c r="C168" i="33"/>
  <c r="C171" i="33"/>
  <c r="E173" i="33"/>
  <c r="C255" i="33"/>
  <c r="F252" i="33"/>
  <c r="C153" i="33"/>
  <c r="F188" i="33"/>
  <c r="C189" i="33"/>
  <c r="L246" i="33"/>
  <c r="C249" i="33"/>
  <c r="N270" i="33"/>
  <c r="N269" i="33" s="1"/>
  <c r="N194" i="33" s="1"/>
  <c r="L290" i="33"/>
  <c r="C149" i="33"/>
  <c r="F151" i="33"/>
  <c r="F166" i="33"/>
  <c r="F184" i="33"/>
  <c r="C184" i="33" s="1"/>
  <c r="C185" i="33"/>
  <c r="F192" i="33"/>
  <c r="C193" i="33"/>
  <c r="G216" i="33"/>
  <c r="G204" i="33" s="1"/>
  <c r="G195" i="33" s="1"/>
  <c r="I224" i="33"/>
  <c r="C224" i="33" s="1"/>
  <c r="M231" i="33"/>
  <c r="M230" i="33" s="1"/>
  <c r="C243" i="33"/>
  <c r="F238" i="33"/>
  <c r="C263" i="33"/>
  <c r="F260" i="33"/>
  <c r="F267" i="33"/>
  <c r="D264" i="33"/>
  <c r="D259" i="33" s="1"/>
  <c r="C272" i="33"/>
  <c r="F196" i="33"/>
  <c r="O196" i="33"/>
  <c r="C219" i="33"/>
  <c r="C220" i="33"/>
  <c r="F231" i="33"/>
  <c r="O238" i="33"/>
  <c r="F290" i="33"/>
  <c r="L195" i="33"/>
  <c r="C207" i="33"/>
  <c r="C208" i="33"/>
  <c r="F205" i="33"/>
  <c r="C215" i="33"/>
  <c r="C250" i="33"/>
  <c r="C258" i="33"/>
  <c r="O270" i="33"/>
  <c r="O269" i="33" s="1"/>
  <c r="C273" i="33"/>
  <c r="C277" i="33"/>
  <c r="C281" i="33"/>
  <c r="C293" i="33"/>
  <c r="D196" i="33"/>
  <c r="H195" i="33"/>
  <c r="H194" i="33" s="1"/>
  <c r="C200" i="33"/>
  <c r="C201" i="33"/>
  <c r="O216" i="33"/>
  <c r="O204" i="33" s="1"/>
  <c r="C223" i="33"/>
  <c r="C227" i="33"/>
  <c r="J231" i="33"/>
  <c r="J230" i="33" s="1"/>
  <c r="L235" i="33"/>
  <c r="C241" i="33"/>
  <c r="O246" i="33"/>
  <c r="L252" i="33"/>
  <c r="L251" i="33" s="1"/>
  <c r="L260" i="33"/>
  <c r="L264" i="33"/>
  <c r="F270" i="33"/>
  <c r="C282" i="33"/>
  <c r="L283" i="33"/>
  <c r="C290" i="33" l="1"/>
  <c r="E194" i="33"/>
  <c r="E52" i="33"/>
  <c r="E51" i="33" s="1"/>
  <c r="L83" i="33"/>
  <c r="L75" i="33" s="1"/>
  <c r="L52" i="33" s="1"/>
  <c r="C135" i="33"/>
  <c r="K286" i="33"/>
  <c r="F20" i="33"/>
  <c r="G194" i="33"/>
  <c r="J75" i="33"/>
  <c r="J52" i="33" s="1"/>
  <c r="C58" i="33"/>
  <c r="C246" i="33"/>
  <c r="D230" i="33"/>
  <c r="O130" i="33"/>
  <c r="D83" i="33"/>
  <c r="D75" i="33" s="1"/>
  <c r="D52" i="33" s="1"/>
  <c r="C55" i="33"/>
  <c r="K51" i="33"/>
  <c r="N75" i="33"/>
  <c r="C122" i="33"/>
  <c r="M194" i="33"/>
  <c r="M51" i="33" s="1"/>
  <c r="C103" i="33"/>
  <c r="I83" i="33"/>
  <c r="G75" i="33"/>
  <c r="G52" i="33" s="1"/>
  <c r="F54" i="33"/>
  <c r="C54" i="33" s="1"/>
  <c r="C43" i="33"/>
  <c r="I230" i="33"/>
  <c r="O288" i="33"/>
  <c r="L259" i="33"/>
  <c r="L231" i="33"/>
  <c r="C231" i="33" s="1"/>
  <c r="D195" i="33"/>
  <c r="L174" i="33"/>
  <c r="L173" i="33" s="1"/>
  <c r="H75" i="33"/>
  <c r="N52" i="33"/>
  <c r="N51" i="33" s="1"/>
  <c r="N50" i="33" s="1"/>
  <c r="J286" i="33"/>
  <c r="O231" i="33"/>
  <c r="O230" i="33" s="1"/>
  <c r="M286" i="33"/>
  <c r="N286" i="33"/>
  <c r="O75" i="33"/>
  <c r="O52" i="33" s="1"/>
  <c r="I130" i="33"/>
  <c r="O53" i="33"/>
  <c r="C276" i="33"/>
  <c r="G286" i="33"/>
  <c r="E287" i="33"/>
  <c r="E50" i="33"/>
  <c r="H52" i="33"/>
  <c r="H51" i="33" s="1"/>
  <c r="H286" i="33"/>
  <c r="F191" i="33"/>
  <c r="C191" i="33" s="1"/>
  <c r="C192" i="33"/>
  <c r="J194" i="33"/>
  <c r="C45" i="33"/>
  <c r="C27" i="33"/>
  <c r="L26" i="33"/>
  <c r="C283" i="33"/>
  <c r="O195" i="33"/>
  <c r="O194" i="33" s="1"/>
  <c r="C238" i="33"/>
  <c r="C151" i="33"/>
  <c r="C188" i="33"/>
  <c r="C160" i="33"/>
  <c r="F130" i="33"/>
  <c r="C130" i="33" s="1"/>
  <c r="C131" i="33"/>
  <c r="F116" i="33"/>
  <c r="C116" i="33" s="1"/>
  <c r="C117" i="33"/>
  <c r="I216" i="33"/>
  <c r="I204" i="33" s="1"/>
  <c r="I195" i="33" s="1"/>
  <c r="L289" i="33"/>
  <c r="L288" i="33" s="1"/>
  <c r="L20" i="33"/>
  <c r="C235" i="33"/>
  <c r="F204" i="33"/>
  <c r="C204" i="33" s="1"/>
  <c r="C205" i="33"/>
  <c r="C196" i="33"/>
  <c r="C267" i="33"/>
  <c r="F264" i="33"/>
  <c r="C264" i="33" s="1"/>
  <c r="O20" i="33"/>
  <c r="C174" i="33"/>
  <c r="F173" i="33"/>
  <c r="C173" i="33" s="1"/>
  <c r="C144" i="33"/>
  <c r="F288" i="33"/>
  <c r="F76" i="33"/>
  <c r="C77" i="33"/>
  <c r="C21" i="33"/>
  <c r="C270" i="33"/>
  <c r="F269" i="33"/>
  <c r="F165" i="33"/>
  <c r="C165" i="33" s="1"/>
  <c r="C166" i="33"/>
  <c r="L230" i="33"/>
  <c r="L286" i="33" s="1"/>
  <c r="C260" i="33"/>
  <c r="F251" i="33"/>
  <c r="C251" i="33" s="1"/>
  <c r="C252" i="33"/>
  <c r="C96" i="33"/>
  <c r="F95" i="33"/>
  <c r="C95" i="33" s="1"/>
  <c r="C69" i="33"/>
  <c r="F67" i="33"/>
  <c r="C67" i="33" s="1"/>
  <c r="C84" i="33"/>
  <c r="I75" i="33" l="1"/>
  <c r="I52" i="33" s="1"/>
  <c r="K50" i="33"/>
  <c r="K287" i="33"/>
  <c r="F259" i="33"/>
  <c r="C259" i="33" s="1"/>
  <c r="F187" i="33"/>
  <c r="C187" i="33" s="1"/>
  <c r="J51" i="33"/>
  <c r="J50" i="33" s="1"/>
  <c r="G51" i="33"/>
  <c r="D194" i="33"/>
  <c r="D51" i="33" s="1"/>
  <c r="D50" i="33" s="1"/>
  <c r="C216" i="33"/>
  <c r="F195" i="33"/>
  <c r="O51" i="33"/>
  <c r="N287" i="33"/>
  <c r="F53" i="33"/>
  <c r="C53" i="33" s="1"/>
  <c r="D286" i="33"/>
  <c r="I194" i="33"/>
  <c r="I51" i="33" s="1"/>
  <c r="I286" i="33"/>
  <c r="J287" i="33"/>
  <c r="C269" i="33"/>
  <c r="C76" i="33"/>
  <c r="L194" i="33"/>
  <c r="L51" i="33" s="1"/>
  <c r="C26" i="33"/>
  <c r="C195" i="33"/>
  <c r="F83" i="33"/>
  <c r="C83" i="33" s="1"/>
  <c r="H287" i="33"/>
  <c r="H50" i="33"/>
  <c r="C288" i="33"/>
  <c r="M50" i="33"/>
  <c r="M287" i="33"/>
  <c r="C289" i="33"/>
  <c r="O286" i="33"/>
  <c r="F230" i="33" l="1"/>
  <c r="C230" i="33" s="1"/>
  <c r="D287" i="33"/>
  <c r="F194" i="33"/>
  <c r="C194" i="33" s="1"/>
  <c r="G50" i="33"/>
  <c r="G24" i="33"/>
  <c r="F75" i="33"/>
  <c r="C75" i="33" s="1"/>
  <c r="O50" i="33"/>
  <c r="O287" i="33"/>
  <c r="L50" i="33"/>
  <c r="L287" i="33"/>
  <c r="I50" i="33"/>
  <c r="F52" i="33" l="1"/>
  <c r="C52" i="33" s="1"/>
  <c r="G287" i="33"/>
  <c r="I24" i="33"/>
  <c r="G20" i="33"/>
  <c r="F286" i="33"/>
  <c r="C286" i="33" s="1"/>
  <c r="F51" i="33"/>
  <c r="C24" i="33" l="1"/>
  <c r="I287" i="33"/>
  <c r="I20" i="33"/>
  <c r="C20" i="33" s="1"/>
  <c r="F287" i="33"/>
  <c r="F50" i="33"/>
  <c r="C50" i="33" s="1"/>
  <c r="C51" i="33"/>
  <c r="C287" i="33" l="1"/>
  <c r="O298" i="32" l="1"/>
  <c r="L298" i="32"/>
  <c r="I298" i="32"/>
  <c r="F298" i="32"/>
  <c r="O297" i="32"/>
  <c r="L297" i="32"/>
  <c r="I297" i="32"/>
  <c r="F297" i="32"/>
  <c r="O296" i="32"/>
  <c r="L296" i="32"/>
  <c r="I296" i="32"/>
  <c r="F296" i="32"/>
  <c r="O295" i="32"/>
  <c r="L295" i="32"/>
  <c r="I295" i="32"/>
  <c r="F295" i="32"/>
  <c r="O294" i="32"/>
  <c r="L294" i="32"/>
  <c r="I294" i="32"/>
  <c r="F294" i="32"/>
  <c r="O293" i="32"/>
  <c r="L293" i="32"/>
  <c r="I293" i="32"/>
  <c r="F293" i="32"/>
  <c r="O292" i="32"/>
  <c r="L292" i="32"/>
  <c r="I292" i="32"/>
  <c r="F292" i="32"/>
  <c r="O291" i="32"/>
  <c r="O290" i="32" s="1"/>
  <c r="L291" i="32"/>
  <c r="I291" i="32"/>
  <c r="F291" i="32"/>
  <c r="N290" i="32"/>
  <c r="M290" i="32"/>
  <c r="K290" i="32"/>
  <c r="J290" i="32"/>
  <c r="H290" i="32"/>
  <c r="G290" i="32"/>
  <c r="E290" i="32"/>
  <c r="D290" i="32"/>
  <c r="O285" i="32"/>
  <c r="L285" i="32"/>
  <c r="I285" i="32"/>
  <c r="F285" i="32"/>
  <c r="O284" i="32"/>
  <c r="L284" i="32"/>
  <c r="I284" i="32"/>
  <c r="F284" i="32"/>
  <c r="F283" i="32" s="1"/>
  <c r="O283" i="32"/>
  <c r="N283" i="32"/>
  <c r="M283" i="32"/>
  <c r="K283" i="32"/>
  <c r="J283" i="32"/>
  <c r="H283" i="32"/>
  <c r="G283" i="32"/>
  <c r="E283" i="32"/>
  <c r="D283" i="32"/>
  <c r="O282" i="32"/>
  <c r="L282" i="32"/>
  <c r="L281" i="32" s="1"/>
  <c r="I282" i="32"/>
  <c r="I281" i="32" s="1"/>
  <c r="F282" i="32"/>
  <c r="O281" i="32"/>
  <c r="N281" i="32"/>
  <c r="M281" i="32"/>
  <c r="K281" i="32"/>
  <c r="J281" i="32"/>
  <c r="H281" i="32"/>
  <c r="G281" i="32"/>
  <c r="F281" i="32"/>
  <c r="E281" i="32"/>
  <c r="D281" i="32"/>
  <c r="O280" i="32"/>
  <c r="L280" i="32"/>
  <c r="I280" i="32"/>
  <c r="F280" i="32"/>
  <c r="O279" i="32"/>
  <c r="L279" i="32"/>
  <c r="I279" i="32"/>
  <c r="F279" i="32"/>
  <c r="O278" i="32"/>
  <c r="L278" i="32"/>
  <c r="I278" i="32"/>
  <c r="F278" i="32"/>
  <c r="O277" i="32"/>
  <c r="L277" i="32"/>
  <c r="L276" i="32" s="1"/>
  <c r="I277" i="32"/>
  <c r="F277" i="32"/>
  <c r="O276" i="32"/>
  <c r="N276" i="32"/>
  <c r="M276" i="32"/>
  <c r="K276" i="32"/>
  <c r="J276" i="32"/>
  <c r="H276" i="32"/>
  <c r="G276" i="32"/>
  <c r="E276" i="32"/>
  <c r="D276" i="32"/>
  <c r="O275" i="32"/>
  <c r="L275" i="32"/>
  <c r="I275" i="32"/>
  <c r="F275" i="32"/>
  <c r="O274" i="32"/>
  <c r="L274" i="32"/>
  <c r="I274" i="32"/>
  <c r="F274" i="32"/>
  <c r="O273" i="32"/>
  <c r="L273" i="32"/>
  <c r="L272" i="32" s="1"/>
  <c r="I273" i="32"/>
  <c r="I272" i="32" s="1"/>
  <c r="F273" i="32"/>
  <c r="O272" i="32"/>
  <c r="N272" i="32"/>
  <c r="M272" i="32"/>
  <c r="K272" i="32"/>
  <c r="J272" i="32"/>
  <c r="J270" i="32" s="1"/>
  <c r="J269" i="32" s="1"/>
  <c r="H272" i="32"/>
  <c r="H270" i="32" s="1"/>
  <c r="G272" i="32"/>
  <c r="F272" i="32"/>
  <c r="E272" i="32"/>
  <c r="D272" i="32"/>
  <c r="D270" i="32" s="1"/>
  <c r="O271" i="32"/>
  <c r="L271" i="32"/>
  <c r="I271" i="32"/>
  <c r="F271" i="32"/>
  <c r="O268" i="32"/>
  <c r="O264" i="32" s="1"/>
  <c r="L268" i="32"/>
  <c r="I268" i="32"/>
  <c r="F268" i="32"/>
  <c r="O267" i="32"/>
  <c r="L267" i="32"/>
  <c r="I267" i="32"/>
  <c r="F267" i="32"/>
  <c r="O266" i="32"/>
  <c r="L266" i="32"/>
  <c r="I266" i="32"/>
  <c r="F266" i="32"/>
  <c r="O265" i="32"/>
  <c r="L265" i="32"/>
  <c r="L264" i="32" s="1"/>
  <c r="I265" i="32"/>
  <c r="I264" i="32" s="1"/>
  <c r="F265" i="32"/>
  <c r="N264" i="32"/>
  <c r="M264" i="32"/>
  <c r="K264" i="32"/>
  <c r="J264" i="32"/>
  <c r="H264" i="32"/>
  <c r="G264" i="32"/>
  <c r="E264" i="32"/>
  <c r="D264" i="32"/>
  <c r="O263" i="32"/>
  <c r="L263" i="32"/>
  <c r="I263" i="32"/>
  <c r="F263" i="32"/>
  <c r="O262" i="32"/>
  <c r="L262" i="32"/>
  <c r="I262" i="32"/>
  <c r="F262" i="32"/>
  <c r="O261" i="32"/>
  <c r="L261" i="32"/>
  <c r="L260" i="32" s="1"/>
  <c r="I261" i="32"/>
  <c r="F261" i="32"/>
  <c r="O260" i="32"/>
  <c r="N260" i="32"/>
  <c r="N259" i="32" s="1"/>
  <c r="M260" i="32"/>
  <c r="M259" i="32" s="1"/>
  <c r="K260" i="32"/>
  <c r="K259" i="32" s="1"/>
  <c r="J260" i="32"/>
  <c r="H260" i="32"/>
  <c r="G260" i="32"/>
  <c r="E260" i="32"/>
  <c r="E259" i="32" s="1"/>
  <c r="D260" i="32"/>
  <c r="L259" i="32"/>
  <c r="H259" i="32"/>
  <c r="O258" i="32"/>
  <c r="L258" i="32"/>
  <c r="I258" i="32"/>
  <c r="F258" i="32"/>
  <c r="O257" i="32"/>
  <c r="L257" i="32"/>
  <c r="I257" i="32"/>
  <c r="F257" i="32"/>
  <c r="O256" i="32"/>
  <c r="L256" i="32"/>
  <c r="I256" i="32"/>
  <c r="F256" i="32"/>
  <c r="O255" i="32"/>
  <c r="L255" i="32"/>
  <c r="I255" i="32"/>
  <c r="F255" i="32"/>
  <c r="O254" i="32"/>
  <c r="L254" i="32"/>
  <c r="I254" i="32"/>
  <c r="F254" i="32"/>
  <c r="O253" i="32"/>
  <c r="L253" i="32"/>
  <c r="I253" i="32"/>
  <c r="F253" i="32"/>
  <c r="N252" i="32"/>
  <c r="N251" i="32" s="1"/>
  <c r="M252" i="32"/>
  <c r="M251" i="32" s="1"/>
  <c r="K252" i="32"/>
  <c r="K251" i="32" s="1"/>
  <c r="J252" i="32"/>
  <c r="J251" i="32" s="1"/>
  <c r="H252" i="32"/>
  <c r="H251" i="32" s="1"/>
  <c r="G252" i="32"/>
  <c r="G251" i="32" s="1"/>
  <c r="E252" i="32"/>
  <c r="E251" i="32" s="1"/>
  <c r="D252" i="32"/>
  <c r="D251" i="32" s="1"/>
  <c r="O250" i="32"/>
  <c r="L250" i="32"/>
  <c r="I250" i="32"/>
  <c r="F250" i="32"/>
  <c r="O249" i="32"/>
  <c r="L249" i="32"/>
  <c r="I249" i="32"/>
  <c r="F249" i="32"/>
  <c r="O248" i="32"/>
  <c r="L248" i="32"/>
  <c r="I248" i="32"/>
  <c r="F248" i="32"/>
  <c r="O247" i="32"/>
  <c r="L247" i="32"/>
  <c r="L246" i="32" s="1"/>
  <c r="I247" i="32"/>
  <c r="F247" i="32"/>
  <c r="N246" i="32"/>
  <c r="M246" i="32"/>
  <c r="K246" i="32"/>
  <c r="J246" i="32"/>
  <c r="H246" i="32"/>
  <c r="G246" i="32"/>
  <c r="E246" i="32"/>
  <c r="D246" i="32"/>
  <c r="O245" i="32"/>
  <c r="L245" i="32"/>
  <c r="I245" i="32"/>
  <c r="F245" i="32"/>
  <c r="O244" i="32"/>
  <c r="L244" i="32"/>
  <c r="C244" i="32" s="1"/>
  <c r="I244" i="32"/>
  <c r="F244" i="32"/>
  <c r="O243" i="32"/>
  <c r="L243" i="32"/>
  <c r="I243" i="32"/>
  <c r="F243" i="32"/>
  <c r="O242" i="32"/>
  <c r="L242" i="32"/>
  <c r="I242" i="32"/>
  <c r="F242" i="32"/>
  <c r="O241" i="32"/>
  <c r="L241" i="32"/>
  <c r="I241" i="32"/>
  <c r="F241" i="32"/>
  <c r="O240" i="32"/>
  <c r="L240" i="32"/>
  <c r="I240" i="32"/>
  <c r="F240" i="32"/>
  <c r="O239" i="32"/>
  <c r="L239" i="32"/>
  <c r="L238" i="32" s="1"/>
  <c r="I239" i="32"/>
  <c r="F239" i="32"/>
  <c r="N238" i="32"/>
  <c r="M238" i="32"/>
  <c r="K238" i="32"/>
  <c r="J238" i="32"/>
  <c r="H238" i="32"/>
  <c r="G238" i="32"/>
  <c r="E238" i="32"/>
  <c r="D238" i="32"/>
  <c r="O237" i="32"/>
  <c r="L237" i="32"/>
  <c r="I237" i="32"/>
  <c r="F237" i="32"/>
  <c r="O236" i="32"/>
  <c r="O235" i="32" s="1"/>
  <c r="L236" i="32"/>
  <c r="L235" i="32" s="1"/>
  <c r="I236" i="32"/>
  <c r="F236" i="32"/>
  <c r="F235" i="32" s="1"/>
  <c r="N235" i="32"/>
  <c r="M235" i="32"/>
  <c r="K235" i="32"/>
  <c r="J235" i="32"/>
  <c r="H235" i="32"/>
  <c r="G235" i="32"/>
  <c r="E235" i="32"/>
  <c r="D235" i="32"/>
  <c r="O234" i="32"/>
  <c r="L234" i="32"/>
  <c r="L233" i="32" s="1"/>
  <c r="I234" i="32"/>
  <c r="F234" i="32"/>
  <c r="O233" i="32"/>
  <c r="N233" i="32"/>
  <c r="M233" i="32"/>
  <c r="K233" i="32"/>
  <c r="J233" i="32"/>
  <c r="I233" i="32"/>
  <c r="H233" i="32"/>
  <c r="G233" i="32"/>
  <c r="F233" i="32"/>
  <c r="E233" i="32"/>
  <c r="D233" i="32"/>
  <c r="O232" i="32"/>
  <c r="L232" i="32"/>
  <c r="I232" i="32"/>
  <c r="F232" i="32"/>
  <c r="O229" i="32"/>
  <c r="L229" i="32"/>
  <c r="I229" i="32"/>
  <c r="F229" i="32"/>
  <c r="O228" i="32"/>
  <c r="L228" i="32"/>
  <c r="I228" i="32"/>
  <c r="I227" i="32" s="1"/>
  <c r="F228" i="32"/>
  <c r="O227" i="32"/>
  <c r="N227" i="32"/>
  <c r="N204" i="32" s="1"/>
  <c r="M227" i="32"/>
  <c r="K227" i="32"/>
  <c r="J227" i="32"/>
  <c r="H227" i="32"/>
  <c r="G227" i="32"/>
  <c r="F227" i="32"/>
  <c r="E227" i="32"/>
  <c r="D227" i="32"/>
  <c r="O226" i="32"/>
  <c r="L226" i="32"/>
  <c r="I226" i="32"/>
  <c r="F226" i="32"/>
  <c r="O225" i="32"/>
  <c r="L225" i="32"/>
  <c r="I225" i="32"/>
  <c r="F225" i="32"/>
  <c r="O224" i="32"/>
  <c r="L224" i="32"/>
  <c r="I224" i="32"/>
  <c r="F224" i="32"/>
  <c r="O223" i="32"/>
  <c r="L223" i="32"/>
  <c r="I223" i="32"/>
  <c r="F223" i="32"/>
  <c r="O222" i="32"/>
  <c r="L222" i="32"/>
  <c r="I222" i="32"/>
  <c r="F222" i="32"/>
  <c r="O221" i="32"/>
  <c r="L221" i="32"/>
  <c r="I221" i="32"/>
  <c r="F221" i="32"/>
  <c r="O220" i="32"/>
  <c r="L220" i="32"/>
  <c r="I220" i="32"/>
  <c r="F220" i="32"/>
  <c r="O219" i="32"/>
  <c r="L219" i="32"/>
  <c r="I219" i="32"/>
  <c r="F219" i="32"/>
  <c r="O218" i="32"/>
  <c r="L218" i="32"/>
  <c r="I218" i="32"/>
  <c r="F218" i="32"/>
  <c r="O217" i="32"/>
  <c r="L217" i="32"/>
  <c r="I217" i="32"/>
  <c r="F217" i="32"/>
  <c r="N216" i="32"/>
  <c r="M216" i="32"/>
  <c r="K216" i="32"/>
  <c r="J216" i="32"/>
  <c r="H216" i="32"/>
  <c r="G216" i="32"/>
  <c r="E216" i="32"/>
  <c r="D216" i="32"/>
  <c r="O215" i="32"/>
  <c r="L215" i="32"/>
  <c r="I215" i="32"/>
  <c r="F215" i="32"/>
  <c r="C215" i="32" s="1"/>
  <c r="O214" i="32"/>
  <c r="L214" i="32"/>
  <c r="I214" i="32"/>
  <c r="F214" i="32"/>
  <c r="O213" i="32"/>
  <c r="L213" i="32"/>
  <c r="I213" i="32"/>
  <c r="F213" i="32"/>
  <c r="O212" i="32"/>
  <c r="L212" i="32"/>
  <c r="I212" i="32"/>
  <c r="F212" i="32"/>
  <c r="O211" i="32"/>
  <c r="L211" i="32"/>
  <c r="I211" i="32"/>
  <c r="F211" i="32"/>
  <c r="O210" i="32"/>
  <c r="L210" i="32"/>
  <c r="I210" i="32"/>
  <c r="F210" i="32"/>
  <c r="O209" i="32"/>
  <c r="L209" i="32"/>
  <c r="I209" i="32"/>
  <c r="F209" i="32"/>
  <c r="O208" i="32"/>
  <c r="L208" i="32"/>
  <c r="I208" i="32"/>
  <c r="F208" i="32"/>
  <c r="O207" i="32"/>
  <c r="L207" i="32"/>
  <c r="I207" i="32"/>
  <c r="F207" i="32"/>
  <c r="O206" i="32"/>
  <c r="L206" i="32"/>
  <c r="I206" i="32"/>
  <c r="F206" i="32"/>
  <c r="N205" i="32"/>
  <c r="M205" i="32"/>
  <c r="M204" i="32" s="1"/>
  <c r="K205" i="32"/>
  <c r="J205" i="32"/>
  <c r="J204" i="32" s="1"/>
  <c r="H205" i="32"/>
  <c r="G205" i="32"/>
  <c r="E205" i="32"/>
  <c r="D205" i="32"/>
  <c r="O203" i="32"/>
  <c r="L203" i="32"/>
  <c r="I203" i="32"/>
  <c r="F203" i="32"/>
  <c r="O202" i="32"/>
  <c r="L202" i="32"/>
  <c r="I202" i="32"/>
  <c r="F202" i="32"/>
  <c r="O201" i="32"/>
  <c r="L201" i="32"/>
  <c r="I201" i="32"/>
  <c r="F201" i="32"/>
  <c r="O200" i="32"/>
  <c r="L200" i="32"/>
  <c r="I200" i="32"/>
  <c r="F200" i="32"/>
  <c r="O199" i="32"/>
  <c r="O198" i="32" s="1"/>
  <c r="L199" i="32"/>
  <c r="I199" i="32"/>
  <c r="I198" i="32" s="1"/>
  <c r="F199" i="32"/>
  <c r="N198" i="32"/>
  <c r="N196" i="32" s="1"/>
  <c r="M198" i="32"/>
  <c r="M196" i="32" s="1"/>
  <c r="K198" i="32"/>
  <c r="K196" i="32" s="1"/>
  <c r="J198" i="32"/>
  <c r="J196" i="32" s="1"/>
  <c r="H198" i="32"/>
  <c r="H196" i="32" s="1"/>
  <c r="G198" i="32"/>
  <c r="G196" i="32" s="1"/>
  <c r="E198" i="32"/>
  <c r="E196" i="32" s="1"/>
  <c r="D198" i="32"/>
  <c r="D196" i="32" s="1"/>
  <c r="O197" i="32"/>
  <c r="L197" i="32"/>
  <c r="I197" i="32"/>
  <c r="F197" i="32"/>
  <c r="O193" i="32"/>
  <c r="L193" i="32"/>
  <c r="L192" i="32" s="1"/>
  <c r="L191" i="32" s="1"/>
  <c r="I193" i="32"/>
  <c r="I192" i="32" s="1"/>
  <c r="I191" i="32" s="1"/>
  <c r="F193" i="32"/>
  <c r="O192" i="32"/>
  <c r="O191" i="32" s="1"/>
  <c r="N192" i="32"/>
  <c r="N191" i="32" s="1"/>
  <c r="M192" i="32"/>
  <c r="M191" i="32" s="1"/>
  <c r="M187" i="32" s="1"/>
  <c r="K192" i="32"/>
  <c r="K191" i="32" s="1"/>
  <c r="J192" i="32"/>
  <c r="J191" i="32" s="1"/>
  <c r="H192" i="32"/>
  <c r="G192" i="32"/>
  <c r="G191" i="32" s="1"/>
  <c r="F192" i="32"/>
  <c r="E192" i="32"/>
  <c r="E191" i="32" s="1"/>
  <c r="D192" i="32"/>
  <c r="D191" i="32" s="1"/>
  <c r="H191" i="32"/>
  <c r="O190" i="32"/>
  <c r="L190" i="32"/>
  <c r="I190" i="32"/>
  <c r="F190" i="32"/>
  <c r="O189" i="32"/>
  <c r="L189" i="32"/>
  <c r="L188" i="32" s="1"/>
  <c r="I189" i="32"/>
  <c r="I188" i="32" s="1"/>
  <c r="I187" i="32" s="1"/>
  <c r="F189" i="32"/>
  <c r="O188" i="32"/>
  <c r="N188" i="32"/>
  <c r="M188" i="32"/>
  <c r="K188" i="32"/>
  <c r="J188" i="32"/>
  <c r="H188" i="32"/>
  <c r="G188" i="32"/>
  <c r="F188" i="32"/>
  <c r="E188" i="32"/>
  <c r="D188" i="32"/>
  <c r="O186" i="32"/>
  <c r="L186" i="32"/>
  <c r="I186" i="32"/>
  <c r="F186" i="32"/>
  <c r="O185" i="32"/>
  <c r="O184" i="32" s="1"/>
  <c r="L185" i="32"/>
  <c r="I185" i="32"/>
  <c r="F185" i="32"/>
  <c r="N184" i="32"/>
  <c r="M184" i="32"/>
  <c r="L184" i="32"/>
  <c r="K184" i="32"/>
  <c r="J184" i="32"/>
  <c r="H184" i="32"/>
  <c r="G184" i="32"/>
  <c r="E184" i="32"/>
  <c r="D184" i="32"/>
  <c r="O183" i="32"/>
  <c r="L183" i="32"/>
  <c r="I183" i="32"/>
  <c r="F183" i="32"/>
  <c r="O182" i="32"/>
  <c r="L182" i="32"/>
  <c r="I182" i="32"/>
  <c r="F182" i="32"/>
  <c r="O181" i="32"/>
  <c r="L181" i="32"/>
  <c r="I181" i="32"/>
  <c r="F181" i="32"/>
  <c r="O180" i="32"/>
  <c r="L180" i="32"/>
  <c r="I180" i="32"/>
  <c r="F180" i="32"/>
  <c r="N179" i="32"/>
  <c r="M179" i="32"/>
  <c r="K179" i="32"/>
  <c r="J179" i="32"/>
  <c r="H179" i="32"/>
  <c r="G179" i="32"/>
  <c r="E179" i="32"/>
  <c r="D179" i="32"/>
  <c r="O178" i="32"/>
  <c r="L178" i="32"/>
  <c r="I178" i="32"/>
  <c r="F178" i="32"/>
  <c r="O177" i="32"/>
  <c r="L177" i="32"/>
  <c r="I177" i="32"/>
  <c r="F177" i="32"/>
  <c r="O176" i="32"/>
  <c r="L176" i="32"/>
  <c r="L175" i="32" s="1"/>
  <c r="I176" i="32"/>
  <c r="I175" i="32" s="1"/>
  <c r="F176" i="32"/>
  <c r="O175" i="32"/>
  <c r="N175" i="32"/>
  <c r="M175" i="32"/>
  <c r="K175" i="32"/>
  <c r="J175" i="32"/>
  <c r="J174" i="32" s="1"/>
  <c r="H175" i="32"/>
  <c r="H174" i="32" s="1"/>
  <c r="H173" i="32" s="1"/>
  <c r="G175" i="32"/>
  <c r="E175" i="32"/>
  <c r="D175" i="32"/>
  <c r="D174" i="32" s="1"/>
  <c r="N174" i="32"/>
  <c r="O172" i="32"/>
  <c r="L172" i="32"/>
  <c r="I172" i="32"/>
  <c r="F172" i="32"/>
  <c r="O171" i="32"/>
  <c r="L171" i="32"/>
  <c r="I171" i="32"/>
  <c r="F171" i="32"/>
  <c r="O170" i="32"/>
  <c r="L170" i="32"/>
  <c r="I170" i="32"/>
  <c r="F170" i="32"/>
  <c r="O169" i="32"/>
  <c r="L169" i="32"/>
  <c r="I169" i="32"/>
  <c r="F169" i="32"/>
  <c r="C169" i="32" s="1"/>
  <c r="O168" i="32"/>
  <c r="L168" i="32"/>
  <c r="I168" i="32"/>
  <c r="F168" i="32"/>
  <c r="O167" i="32"/>
  <c r="L167" i="32"/>
  <c r="I167" i="32"/>
  <c r="I166" i="32" s="1"/>
  <c r="F167" i="32"/>
  <c r="N166" i="32"/>
  <c r="N165" i="32" s="1"/>
  <c r="M166" i="32"/>
  <c r="L166" i="32"/>
  <c r="L165" i="32" s="1"/>
  <c r="K166" i="32"/>
  <c r="K165" i="32" s="1"/>
  <c r="J166" i="32"/>
  <c r="J165" i="32" s="1"/>
  <c r="H166" i="32"/>
  <c r="H165" i="32" s="1"/>
  <c r="G166" i="32"/>
  <c r="G165" i="32" s="1"/>
  <c r="E166" i="32"/>
  <c r="D166" i="32"/>
  <c r="D165" i="32" s="1"/>
  <c r="M165" i="32"/>
  <c r="E165" i="32"/>
  <c r="O164" i="32"/>
  <c r="L164" i="32"/>
  <c r="I164" i="32"/>
  <c r="F164" i="32"/>
  <c r="O163" i="32"/>
  <c r="L163" i="32"/>
  <c r="I163" i="32"/>
  <c r="F163" i="32"/>
  <c r="O162" i="32"/>
  <c r="L162" i="32"/>
  <c r="I162" i="32"/>
  <c r="F162" i="32"/>
  <c r="O161" i="32"/>
  <c r="O160" i="32" s="1"/>
  <c r="L161" i="32"/>
  <c r="I161" i="32"/>
  <c r="I160" i="32" s="1"/>
  <c r="F161" i="32"/>
  <c r="F160" i="32" s="1"/>
  <c r="N160" i="32"/>
  <c r="M160" i="32"/>
  <c r="K160" i="32"/>
  <c r="J160" i="32"/>
  <c r="H160" i="32"/>
  <c r="G160" i="32"/>
  <c r="E160" i="32"/>
  <c r="D160" i="32"/>
  <c r="O159" i="32"/>
  <c r="L159" i="32"/>
  <c r="I159" i="32"/>
  <c r="F159" i="32"/>
  <c r="O158" i="32"/>
  <c r="L158" i="32"/>
  <c r="I158" i="32"/>
  <c r="F158" i="32"/>
  <c r="O157" i="32"/>
  <c r="L157" i="32"/>
  <c r="I157" i="32"/>
  <c r="F157" i="32"/>
  <c r="O156" i="32"/>
  <c r="L156" i="32"/>
  <c r="I156" i="32"/>
  <c r="F156" i="32"/>
  <c r="O155" i="32"/>
  <c r="L155" i="32"/>
  <c r="I155" i="32"/>
  <c r="F155" i="32"/>
  <c r="O154" i="32"/>
  <c r="L154" i="32"/>
  <c r="I154" i="32"/>
  <c r="F154" i="32"/>
  <c r="O153" i="32"/>
  <c r="L153" i="32"/>
  <c r="I153" i="32"/>
  <c r="F153" i="32"/>
  <c r="O152" i="32"/>
  <c r="L152" i="32"/>
  <c r="I152" i="32"/>
  <c r="F152" i="32"/>
  <c r="N151" i="32"/>
  <c r="M151" i="32"/>
  <c r="K151" i="32"/>
  <c r="J151" i="32"/>
  <c r="H151" i="32"/>
  <c r="G151" i="32"/>
  <c r="E151" i="32"/>
  <c r="D151" i="32"/>
  <c r="O150" i="32"/>
  <c r="L150" i="32"/>
  <c r="I150" i="32"/>
  <c r="F150" i="32"/>
  <c r="O149" i="32"/>
  <c r="L149" i="32"/>
  <c r="I149" i="32"/>
  <c r="F149" i="32"/>
  <c r="O148" i="32"/>
  <c r="L148" i="32"/>
  <c r="I148" i="32"/>
  <c r="F148" i="32"/>
  <c r="O147" i="32"/>
  <c r="L147" i="32"/>
  <c r="I147" i="32"/>
  <c r="F147" i="32"/>
  <c r="O146" i="32"/>
  <c r="L146" i="32"/>
  <c r="I146" i="32"/>
  <c r="F146" i="32"/>
  <c r="O145" i="32"/>
  <c r="O144" i="32" s="1"/>
  <c r="L145" i="32"/>
  <c r="I145" i="32"/>
  <c r="F145" i="32"/>
  <c r="N144" i="32"/>
  <c r="M144" i="32"/>
  <c r="K144" i="32"/>
  <c r="J144" i="32"/>
  <c r="H144" i="32"/>
  <c r="G144" i="32"/>
  <c r="F144" i="32"/>
  <c r="E144" i="32"/>
  <c r="D144" i="32"/>
  <c r="O143" i="32"/>
  <c r="L143" i="32"/>
  <c r="I143" i="32"/>
  <c r="F143" i="32"/>
  <c r="O142" i="32"/>
  <c r="L142" i="32"/>
  <c r="L141" i="32" s="1"/>
  <c r="I142" i="32"/>
  <c r="F142" i="32"/>
  <c r="F141" i="32" s="1"/>
  <c r="N141" i="32"/>
  <c r="M141" i="32"/>
  <c r="K141" i="32"/>
  <c r="J141" i="32"/>
  <c r="I141" i="32"/>
  <c r="H141" i="32"/>
  <c r="G141" i="32"/>
  <c r="E141" i="32"/>
  <c r="D141" i="32"/>
  <c r="O140" i="32"/>
  <c r="L140" i="32"/>
  <c r="I140" i="32"/>
  <c r="F140" i="32"/>
  <c r="O139" i="32"/>
  <c r="L139" i="32"/>
  <c r="I139" i="32"/>
  <c r="F139" i="32"/>
  <c r="O138" i="32"/>
  <c r="L138" i="32"/>
  <c r="I138" i="32"/>
  <c r="F138" i="32"/>
  <c r="O137" i="32"/>
  <c r="L137" i="32"/>
  <c r="L136" i="32" s="1"/>
  <c r="I137" i="32"/>
  <c r="I136" i="32" s="1"/>
  <c r="F137" i="32"/>
  <c r="N136" i="32"/>
  <c r="M136" i="32"/>
  <c r="K136" i="32"/>
  <c r="J136" i="32"/>
  <c r="H136" i="32"/>
  <c r="G136" i="32"/>
  <c r="E136" i="32"/>
  <c r="D136" i="32"/>
  <c r="O135" i="32"/>
  <c r="L135" i="32"/>
  <c r="I135" i="32"/>
  <c r="F135" i="32"/>
  <c r="O134" i="32"/>
  <c r="L134" i="32"/>
  <c r="I134" i="32"/>
  <c r="F134" i="32"/>
  <c r="O133" i="32"/>
  <c r="L133" i="32"/>
  <c r="I133" i="32"/>
  <c r="F133" i="32"/>
  <c r="O132" i="32"/>
  <c r="L132" i="32"/>
  <c r="L131" i="32" s="1"/>
  <c r="I132" i="32"/>
  <c r="F132" i="32"/>
  <c r="N131" i="32"/>
  <c r="M131" i="32"/>
  <c r="K131" i="32"/>
  <c r="J131" i="32"/>
  <c r="H131" i="32"/>
  <c r="G131" i="32"/>
  <c r="E131" i="32"/>
  <c r="D131" i="32"/>
  <c r="H130" i="32"/>
  <c r="O129" i="32"/>
  <c r="L129" i="32"/>
  <c r="L128" i="32" s="1"/>
  <c r="I129" i="32"/>
  <c r="I128" i="32" s="1"/>
  <c r="F129" i="32"/>
  <c r="O128" i="32"/>
  <c r="N128" i="32"/>
  <c r="M128" i="32"/>
  <c r="K128" i="32"/>
  <c r="J128" i="32"/>
  <c r="H128" i="32"/>
  <c r="G128" i="32"/>
  <c r="E128" i="32"/>
  <c r="D128" i="32"/>
  <c r="O127" i="32"/>
  <c r="L127" i="32"/>
  <c r="I127" i="32"/>
  <c r="F127" i="32"/>
  <c r="O126" i="32"/>
  <c r="L126" i="32"/>
  <c r="I126" i="32"/>
  <c r="F126" i="32"/>
  <c r="O125" i="32"/>
  <c r="L125" i="32"/>
  <c r="I125" i="32"/>
  <c r="F125" i="32"/>
  <c r="O124" i="32"/>
  <c r="L124" i="32"/>
  <c r="I124" i="32"/>
  <c r="F124" i="32"/>
  <c r="O123" i="32"/>
  <c r="O122" i="32" s="1"/>
  <c r="L123" i="32"/>
  <c r="I123" i="32"/>
  <c r="F123" i="32"/>
  <c r="N122" i="32"/>
  <c r="M122" i="32"/>
  <c r="K122" i="32"/>
  <c r="J122" i="32"/>
  <c r="H122" i="32"/>
  <c r="G122" i="32"/>
  <c r="E122" i="32"/>
  <c r="D122" i="32"/>
  <c r="O121" i="32"/>
  <c r="L121" i="32"/>
  <c r="I121" i="32"/>
  <c r="F121" i="32"/>
  <c r="O120" i="32"/>
  <c r="L120" i="32"/>
  <c r="I120" i="32"/>
  <c r="F120" i="32"/>
  <c r="O119" i="32"/>
  <c r="L119" i="32"/>
  <c r="I119" i="32"/>
  <c r="F119" i="32"/>
  <c r="O118" i="32"/>
  <c r="L118" i="32"/>
  <c r="I118" i="32"/>
  <c r="F118" i="32"/>
  <c r="O117" i="32"/>
  <c r="L117" i="32"/>
  <c r="L116" i="32" s="1"/>
  <c r="I117" i="32"/>
  <c r="I116" i="32" s="1"/>
  <c r="F117" i="32"/>
  <c r="N116" i="32"/>
  <c r="M116" i="32"/>
  <c r="K116" i="32"/>
  <c r="J116" i="32"/>
  <c r="H116" i="32"/>
  <c r="G116" i="32"/>
  <c r="E116" i="32"/>
  <c r="D116" i="32"/>
  <c r="O115" i="32"/>
  <c r="L115" i="32"/>
  <c r="I115" i="32"/>
  <c r="F115" i="32"/>
  <c r="O114" i="32"/>
  <c r="L114" i="32"/>
  <c r="I114" i="32"/>
  <c r="F114" i="32"/>
  <c r="O113" i="32"/>
  <c r="L113" i="32"/>
  <c r="I113" i="32"/>
  <c r="I112" i="32" s="1"/>
  <c r="F113" i="32"/>
  <c r="N112" i="32"/>
  <c r="M112" i="32"/>
  <c r="K112" i="32"/>
  <c r="J112" i="32"/>
  <c r="H112" i="32"/>
  <c r="G112" i="32"/>
  <c r="E112" i="32"/>
  <c r="D112" i="32"/>
  <c r="O111" i="32"/>
  <c r="L111" i="32"/>
  <c r="I111" i="32"/>
  <c r="F111" i="32"/>
  <c r="O110" i="32"/>
  <c r="L110" i="32"/>
  <c r="I110" i="32"/>
  <c r="F110" i="32"/>
  <c r="O109" i="32"/>
  <c r="L109" i="32"/>
  <c r="I109" i="32"/>
  <c r="F109" i="32"/>
  <c r="O108" i="32"/>
  <c r="L108" i="32"/>
  <c r="I108" i="32"/>
  <c r="F108" i="32"/>
  <c r="O107" i="32"/>
  <c r="L107" i="32"/>
  <c r="I107" i="32"/>
  <c r="E107" i="32"/>
  <c r="O106" i="32"/>
  <c r="L106" i="32"/>
  <c r="I106" i="32"/>
  <c r="F106" i="32"/>
  <c r="O105" i="32"/>
  <c r="L105" i="32"/>
  <c r="I105" i="32"/>
  <c r="F105" i="32"/>
  <c r="O104" i="32"/>
  <c r="O103" i="32" s="1"/>
  <c r="L104" i="32"/>
  <c r="L103" i="32" s="1"/>
  <c r="I104" i="32"/>
  <c r="F104" i="32"/>
  <c r="N103" i="32"/>
  <c r="M103" i="32"/>
  <c r="K103" i="32"/>
  <c r="J103" i="32"/>
  <c r="H103" i="32"/>
  <c r="G103" i="32"/>
  <c r="D103" i="32"/>
  <c r="O102" i="32"/>
  <c r="L102" i="32"/>
  <c r="I102" i="32"/>
  <c r="F102" i="32"/>
  <c r="O101" i="32"/>
  <c r="L101" i="32"/>
  <c r="I101" i="32"/>
  <c r="F101" i="32"/>
  <c r="O100" i="32"/>
  <c r="L100" i="32"/>
  <c r="I100" i="32"/>
  <c r="F100" i="32"/>
  <c r="O99" i="32"/>
  <c r="L99" i="32"/>
  <c r="I99" i="32"/>
  <c r="F99" i="32"/>
  <c r="O98" i="32"/>
  <c r="L98" i="32"/>
  <c r="I98" i="32"/>
  <c r="F98" i="32"/>
  <c r="O97" i="32"/>
  <c r="L97" i="32"/>
  <c r="I97" i="32"/>
  <c r="F97" i="32"/>
  <c r="O96" i="32"/>
  <c r="O95" i="32" s="1"/>
  <c r="L96" i="32"/>
  <c r="I96" i="32"/>
  <c r="F96" i="32"/>
  <c r="N95" i="32"/>
  <c r="M95" i="32"/>
  <c r="K95" i="32"/>
  <c r="J95" i="32"/>
  <c r="H95" i="32"/>
  <c r="G95" i="32"/>
  <c r="E95" i="32"/>
  <c r="D95" i="32"/>
  <c r="O94" i="32"/>
  <c r="L94" i="32"/>
  <c r="I94" i="32"/>
  <c r="F94" i="32"/>
  <c r="O93" i="32"/>
  <c r="L93" i="32"/>
  <c r="I93" i="32"/>
  <c r="F93" i="32"/>
  <c r="O92" i="32"/>
  <c r="L92" i="32"/>
  <c r="I92" i="32"/>
  <c r="F92" i="32"/>
  <c r="O91" i="32"/>
  <c r="L91" i="32"/>
  <c r="I91" i="32"/>
  <c r="F91" i="32"/>
  <c r="O90" i="32"/>
  <c r="L90" i="32"/>
  <c r="I90" i="32"/>
  <c r="I89" i="32" s="1"/>
  <c r="F90" i="32"/>
  <c r="N89" i="32"/>
  <c r="M89" i="32"/>
  <c r="K89" i="32"/>
  <c r="J89" i="32"/>
  <c r="H89" i="32"/>
  <c r="G89" i="32"/>
  <c r="E89" i="32"/>
  <c r="D89" i="32"/>
  <c r="O88" i="32"/>
  <c r="L88" i="32"/>
  <c r="I88" i="32"/>
  <c r="F88" i="32"/>
  <c r="O87" i="32"/>
  <c r="L87" i="32"/>
  <c r="I87" i="32"/>
  <c r="F87" i="32"/>
  <c r="O86" i="32"/>
  <c r="L86" i="32"/>
  <c r="I86" i="32"/>
  <c r="F86" i="32"/>
  <c r="O85" i="32"/>
  <c r="L85" i="32"/>
  <c r="I85" i="32"/>
  <c r="I84" i="32" s="1"/>
  <c r="F85" i="32"/>
  <c r="O84" i="32"/>
  <c r="N84" i="32"/>
  <c r="M84" i="32"/>
  <c r="K84" i="32"/>
  <c r="J84" i="32"/>
  <c r="J83" i="32" s="1"/>
  <c r="H84" i="32"/>
  <c r="G84" i="32"/>
  <c r="E84" i="32"/>
  <c r="D84" i="32"/>
  <c r="O82" i="32"/>
  <c r="L82" i="32"/>
  <c r="I82" i="32"/>
  <c r="F82" i="32"/>
  <c r="O81" i="32"/>
  <c r="L81" i="32"/>
  <c r="I81" i="32"/>
  <c r="F81" i="32"/>
  <c r="F80" i="32" s="1"/>
  <c r="N80" i="32"/>
  <c r="M80" i="32"/>
  <c r="K80" i="32"/>
  <c r="J80" i="32"/>
  <c r="I80" i="32"/>
  <c r="H80" i="32"/>
  <c r="G80" i="32"/>
  <c r="E80" i="32"/>
  <c r="D80" i="32"/>
  <c r="O79" i="32"/>
  <c r="L79" i="32"/>
  <c r="I79" i="32"/>
  <c r="F79" i="32"/>
  <c r="O78" i="32"/>
  <c r="O77" i="32" s="1"/>
  <c r="L78" i="32"/>
  <c r="I78" i="32"/>
  <c r="I77" i="32" s="1"/>
  <c r="F78" i="32"/>
  <c r="F77" i="32" s="1"/>
  <c r="F76" i="32" s="1"/>
  <c r="N77" i="32"/>
  <c r="M77" i="32"/>
  <c r="K77" i="32"/>
  <c r="J77" i="32"/>
  <c r="J76" i="32" s="1"/>
  <c r="H77" i="32"/>
  <c r="G77" i="32"/>
  <c r="E77" i="32"/>
  <c r="E76" i="32" s="1"/>
  <c r="D77" i="32"/>
  <c r="G76" i="32"/>
  <c r="O74" i="32"/>
  <c r="L74" i="32"/>
  <c r="I74" i="32"/>
  <c r="F74" i="32"/>
  <c r="O73" i="32"/>
  <c r="L73" i="32"/>
  <c r="I73" i="32"/>
  <c r="F73" i="32"/>
  <c r="O72" i="32"/>
  <c r="L72" i="32"/>
  <c r="I72" i="32"/>
  <c r="F72" i="32"/>
  <c r="O71" i="32"/>
  <c r="L71" i="32"/>
  <c r="I71" i="32"/>
  <c r="F71" i="32"/>
  <c r="O70" i="32"/>
  <c r="L70" i="32"/>
  <c r="I70" i="32"/>
  <c r="F70" i="32"/>
  <c r="N69" i="32"/>
  <c r="N67" i="32" s="1"/>
  <c r="M69" i="32"/>
  <c r="M67" i="32" s="1"/>
  <c r="K69" i="32"/>
  <c r="J69" i="32"/>
  <c r="J67" i="32" s="1"/>
  <c r="H69" i="32"/>
  <c r="H67" i="32" s="1"/>
  <c r="G69" i="32"/>
  <c r="G67" i="32" s="1"/>
  <c r="F69" i="32"/>
  <c r="E69" i="32"/>
  <c r="D69" i="32"/>
  <c r="D67" i="32" s="1"/>
  <c r="O68" i="32"/>
  <c r="L68" i="32"/>
  <c r="I68" i="32"/>
  <c r="E68" i="32"/>
  <c r="F68" i="32" s="1"/>
  <c r="K67" i="32"/>
  <c r="O66" i="32"/>
  <c r="L66" i="32"/>
  <c r="I66" i="32"/>
  <c r="F66" i="32"/>
  <c r="O65" i="32"/>
  <c r="L65" i="32"/>
  <c r="I65" i="32"/>
  <c r="F65" i="32"/>
  <c r="O64" i="32"/>
  <c r="L64" i="32"/>
  <c r="I64" i="32"/>
  <c r="I58" i="32" s="1"/>
  <c r="F64" i="32"/>
  <c r="E64" i="32"/>
  <c r="O63" i="32"/>
  <c r="L63" i="32"/>
  <c r="I63" i="32"/>
  <c r="F63" i="32"/>
  <c r="O62" i="32"/>
  <c r="L62" i="32"/>
  <c r="I62" i="32"/>
  <c r="F62" i="32"/>
  <c r="O61" i="32"/>
  <c r="L61" i="32"/>
  <c r="I61" i="32"/>
  <c r="F61" i="32"/>
  <c r="O60" i="32"/>
  <c r="L60" i="32"/>
  <c r="I60" i="32"/>
  <c r="F60" i="32"/>
  <c r="O59" i="32"/>
  <c r="O58" i="32" s="1"/>
  <c r="L59" i="32"/>
  <c r="I59" i="32"/>
  <c r="F59" i="32"/>
  <c r="N58" i="32"/>
  <c r="M58" i="32"/>
  <c r="M54" i="32" s="1"/>
  <c r="M53" i="32" s="1"/>
  <c r="K58" i="32"/>
  <c r="J58" i="32"/>
  <c r="H58" i="32"/>
  <c r="G58" i="32"/>
  <c r="E58" i="32"/>
  <c r="D58" i="32"/>
  <c r="O57" i="32"/>
  <c r="L57" i="32"/>
  <c r="I57" i="32"/>
  <c r="F57" i="32"/>
  <c r="O56" i="32"/>
  <c r="O55" i="32" s="1"/>
  <c r="L56" i="32"/>
  <c r="I56" i="32"/>
  <c r="I55" i="32" s="1"/>
  <c r="F56" i="32"/>
  <c r="N55" i="32"/>
  <c r="M55" i="32"/>
  <c r="L55" i="32"/>
  <c r="K55" i="32"/>
  <c r="K54" i="32" s="1"/>
  <c r="J55" i="32"/>
  <c r="J54" i="32" s="1"/>
  <c r="H55" i="32"/>
  <c r="G55" i="32"/>
  <c r="G54" i="32" s="1"/>
  <c r="E55" i="32"/>
  <c r="E54" i="32" s="1"/>
  <c r="D55" i="32"/>
  <c r="O47" i="32"/>
  <c r="C47" i="32" s="1"/>
  <c r="O46" i="32"/>
  <c r="C46" i="32" s="1"/>
  <c r="N45" i="32"/>
  <c r="M45" i="32"/>
  <c r="L44" i="32"/>
  <c r="L43" i="32" s="1"/>
  <c r="I44" i="32"/>
  <c r="I43" i="32" s="1"/>
  <c r="F44" i="32"/>
  <c r="F43" i="32" s="1"/>
  <c r="K43" i="32"/>
  <c r="J43" i="32"/>
  <c r="H43" i="32"/>
  <c r="G43" i="32"/>
  <c r="E43" i="32"/>
  <c r="D43" i="32"/>
  <c r="F42" i="32"/>
  <c r="C42" i="32" s="1"/>
  <c r="E41" i="32"/>
  <c r="D41" i="32"/>
  <c r="L40" i="32"/>
  <c r="C40" i="32" s="1"/>
  <c r="L39" i="32"/>
  <c r="C39" i="32" s="1"/>
  <c r="L38" i="32"/>
  <c r="C38" i="32" s="1"/>
  <c r="L37" i="32"/>
  <c r="C37" i="32" s="1"/>
  <c r="K36" i="32"/>
  <c r="J36" i="32"/>
  <c r="L35" i="32"/>
  <c r="C35" i="32" s="1"/>
  <c r="L34" i="32"/>
  <c r="C34" i="32" s="1"/>
  <c r="K33" i="32"/>
  <c r="J33" i="32"/>
  <c r="L32" i="32"/>
  <c r="L31" i="32" s="1"/>
  <c r="C31" i="32" s="1"/>
  <c r="K31" i="32"/>
  <c r="J31" i="32"/>
  <c r="L30" i="32"/>
  <c r="C30" i="32" s="1"/>
  <c r="L29" i="32"/>
  <c r="C29" i="32" s="1"/>
  <c r="L28" i="32"/>
  <c r="C28" i="32" s="1"/>
  <c r="K27" i="32"/>
  <c r="K26" i="32" s="1"/>
  <c r="J27" i="32"/>
  <c r="J26" i="32" s="1"/>
  <c r="J20" i="32" s="1"/>
  <c r="F25" i="32"/>
  <c r="C25" i="32" s="1"/>
  <c r="I24" i="32"/>
  <c r="F24" i="32"/>
  <c r="C24" i="32" s="1"/>
  <c r="O23" i="32"/>
  <c r="L23" i="32"/>
  <c r="I23" i="32"/>
  <c r="F23" i="32"/>
  <c r="O22" i="32"/>
  <c r="O21" i="32" s="1"/>
  <c r="L22" i="32"/>
  <c r="I22" i="32"/>
  <c r="I21" i="32" s="1"/>
  <c r="F22" i="32"/>
  <c r="N21" i="32"/>
  <c r="N289" i="32" s="1"/>
  <c r="M21" i="32"/>
  <c r="L21" i="32"/>
  <c r="K21" i="32"/>
  <c r="J21" i="32"/>
  <c r="H21" i="32"/>
  <c r="H20" i="32" s="1"/>
  <c r="G21" i="32"/>
  <c r="G289" i="32" s="1"/>
  <c r="G288" i="32" s="1"/>
  <c r="E21" i="32"/>
  <c r="D21" i="32"/>
  <c r="D20" i="32" s="1"/>
  <c r="K289" i="32" l="1"/>
  <c r="K288" i="32" s="1"/>
  <c r="C23" i="32"/>
  <c r="K53" i="32"/>
  <c r="C56" i="32"/>
  <c r="C57" i="32"/>
  <c r="C123" i="32"/>
  <c r="C139" i="32"/>
  <c r="C219" i="32"/>
  <c r="D231" i="32"/>
  <c r="C256" i="32"/>
  <c r="D269" i="32"/>
  <c r="H269" i="32"/>
  <c r="M270" i="32"/>
  <c r="C280" i="32"/>
  <c r="G53" i="32"/>
  <c r="C96" i="32"/>
  <c r="C100" i="32"/>
  <c r="C111" i="32"/>
  <c r="J187" i="32"/>
  <c r="O187" i="32"/>
  <c r="C203" i="32"/>
  <c r="M231" i="32"/>
  <c r="K231" i="32"/>
  <c r="E270" i="32"/>
  <c r="E269" i="32" s="1"/>
  <c r="C268" i="32"/>
  <c r="N20" i="32"/>
  <c r="H54" i="32"/>
  <c r="D76" i="32"/>
  <c r="M76" i="32"/>
  <c r="K83" i="32"/>
  <c r="K270" i="32"/>
  <c r="K269" i="32" s="1"/>
  <c r="G187" i="32"/>
  <c r="G52" i="32" s="1"/>
  <c r="C60" i="32"/>
  <c r="C72" i="32"/>
  <c r="C88" i="32"/>
  <c r="C104" i="32"/>
  <c r="C115" i="32"/>
  <c r="C119" i="32"/>
  <c r="C135" i="32"/>
  <c r="E130" i="32"/>
  <c r="K130" i="32"/>
  <c r="C161" i="32"/>
  <c r="L160" i="32"/>
  <c r="C160" i="32" s="1"/>
  <c r="C236" i="32"/>
  <c r="C240" i="32"/>
  <c r="C243" i="32"/>
  <c r="C272" i="32"/>
  <c r="L270" i="32"/>
  <c r="L269" i="32" s="1"/>
  <c r="C295" i="32"/>
  <c r="C297" i="32"/>
  <c r="C78" i="32"/>
  <c r="L122" i="32"/>
  <c r="F198" i="32"/>
  <c r="F196" i="32" s="1"/>
  <c r="M20" i="32"/>
  <c r="C64" i="32"/>
  <c r="C65" i="32"/>
  <c r="C66" i="32"/>
  <c r="I69" i="32"/>
  <c r="I67" i="32" s="1"/>
  <c r="D83" i="32"/>
  <c r="L95" i="32"/>
  <c r="H83" i="32"/>
  <c r="G130" i="32"/>
  <c r="C143" i="32"/>
  <c r="C157" i="32"/>
  <c r="C183" i="32"/>
  <c r="C207" i="32"/>
  <c r="C211" i="32"/>
  <c r="C214" i="32"/>
  <c r="G231" i="32"/>
  <c r="C248" i="32"/>
  <c r="O252" i="32"/>
  <c r="O251" i="32" s="1"/>
  <c r="C291" i="32"/>
  <c r="D130" i="32"/>
  <c r="M230" i="32"/>
  <c r="N288" i="32"/>
  <c r="C32" i="32"/>
  <c r="L58" i="32"/>
  <c r="L54" i="32" s="1"/>
  <c r="L69" i="32"/>
  <c r="C92" i="32"/>
  <c r="C129" i="32"/>
  <c r="C155" i="32"/>
  <c r="C167" i="32"/>
  <c r="C168" i="32"/>
  <c r="G174" i="32"/>
  <c r="G173" i="32" s="1"/>
  <c r="M174" i="32"/>
  <c r="M173" i="32" s="1"/>
  <c r="C177" i="32"/>
  <c r="C181" i="32"/>
  <c r="E187" i="32"/>
  <c r="C197" i="32"/>
  <c r="N195" i="32"/>
  <c r="E204" i="32"/>
  <c r="E195" i="32" s="1"/>
  <c r="C223" i="32"/>
  <c r="C226" i="32"/>
  <c r="D204" i="32"/>
  <c r="D195" i="32" s="1"/>
  <c r="H204" i="32"/>
  <c r="I252" i="32"/>
  <c r="I251" i="32" s="1"/>
  <c r="D259" i="32"/>
  <c r="D230" i="32" s="1"/>
  <c r="L67" i="32"/>
  <c r="D54" i="32"/>
  <c r="C59" i="32"/>
  <c r="C70" i="32"/>
  <c r="C71" i="32"/>
  <c r="C79" i="32"/>
  <c r="I76" i="32"/>
  <c r="N76" i="32"/>
  <c r="O80" i="32"/>
  <c r="O76" i="32" s="1"/>
  <c r="C87" i="32"/>
  <c r="M83" i="32"/>
  <c r="C99" i="32"/>
  <c r="C114" i="32"/>
  <c r="C120" i="32"/>
  <c r="C126" i="32"/>
  <c r="C127" i="32"/>
  <c r="N130" i="32"/>
  <c r="O131" i="32"/>
  <c r="M130" i="32"/>
  <c r="C150" i="32"/>
  <c r="I151" i="32"/>
  <c r="C159" i="32"/>
  <c r="L179" i="32"/>
  <c r="L174" i="32" s="1"/>
  <c r="L173" i="32" s="1"/>
  <c r="C190" i="32"/>
  <c r="C199" i="32"/>
  <c r="O196" i="32"/>
  <c r="C220" i="32"/>
  <c r="J231" i="32"/>
  <c r="N231" i="32"/>
  <c r="N230" i="32" s="1"/>
  <c r="C275" i="32"/>
  <c r="I290" i="32"/>
  <c r="C292" i="32"/>
  <c r="L80" i="32"/>
  <c r="E289" i="32"/>
  <c r="E288" i="32" s="1"/>
  <c r="J289" i="32"/>
  <c r="J288" i="32" s="1"/>
  <c r="C44" i="32"/>
  <c r="N54" i="32"/>
  <c r="N53" i="32" s="1"/>
  <c r="C61" i="32"/>
  <c r="C62" i="32"/>
  <c r="C63" i="32"/>
  <c r="C68" i="32"/>
  <c r="C73" i="32"/>
  <c r="C74" i="32"/>
  <c r="H76" i="32"/>
  <c r="C80" i="32"/>
  <c r="C82" i="32"/>
  <c r="G83" i="32"/>
  <c r="G75" i="32" s="1"/>
  <c r="L89" i="32"/>
  <c r="C134" i="32"/>
  <c r="C147" i="32"/>
  <c r="C149" i="32"/>
  <c r="C154" i="32"/>
  <c r="O151" i="32"/>
  <c r="E174" i="32"/>
  <c r="E173" i="32" s="1"/>
  <c r="D187" i="32"/>
  <c r="H187" i="32"/>
  <c r="K187" i="32"/>
  <c r="K52" i="32" s="1"/>
  <c r="C193" i="32"/>
  <c r="C202" i="32"/>
  <c r="C206" i="32"/>
  <c r="C212" i="32"/>
  <c r="C218" i="32"/>
  <c r="C224" i="32"/>
  <c r="K230" i="32"/>
  <c r="C257" i="32"/>
  <c r="G259" i="32"/>
  <c r="G230" i="32" s="1"/>
  <c r="M269" i="32"/>
  <c r="C296" i="32"/>
  <c r="M75" i="32"/>
  <c r="H75" i="32"/>
  <c r="C145" i="32"/>
  <c r="I246" i="32"/>
  <c r="C22" i="32"/>
  <c r="C43" i="32"/>
  <c r="F55" i="32"/>
  <c r="E67" i="32"/>
  <c r="E53" i="32" s="1"/>
  <c r="L77" i="32"/>
  <c r="L76" i="32" s="1"/>
  <c r="C76" i="32" s="1"/>
  <c r="K76" i="32"/>
  <c r="K75" i="32" s="1"/>
  <c r="L84" i="32"/>
  <c r="C91" i="32"/>
  <c r="C110" i="32"/>
  <c r="L112" i="32"/>
  <c r="C118" i="32"/>
  <c r="C138" i="32"/>
  <c r="L144" i="32"/>
  <c r="C153" i="32"/>
  <c r="C156" i="32"/>
  <c r="C163" i="32"/>
  <c r="J173" i="32"/>
  <c r="K174" i="32"/>
  <c r="K173" i="32" s="1"/>
  <c r="C178" i="32"/>
  <c r="C182" i="32"/>
  <c r="O179" i="32"/>
  <c r="O174" i="32" s="1"/>
  <c r="O173" i="32" s="1"/>
  <c r="N187" i="32"/>
  <c r="H195" i="32"/>
  <c r="M195" i="32"/>
  <c r="F205" i="32"/>
  <c r="F204" i="32" s="1"/>
  <c r="I205" i="32"/>
  <c r="C209" i="32"/>
  <c r="C210" i="32"/>
  <c r="F216" i="32"/>
  <c r="K204" i="32"/>
  <c r="K195" i="32" s="1"/>
  <c r="C222" i="32"/>
  <c r="G204" i="32"/>
  <c r="G195" i="32" s="1"/>
  <c r="C234" i="32"/>
  <c r="I235" i="32"/>
  <c r="C235" i="32" s="1"/>
  <c r="J259" i="32"/>
  <c r="O259" i="32"/>
  <c r="N270" i="32"/>
  <c r="N269" i="32" s="1"/>
  <c r="N194" i="32" s="1"/>
  <c r="C284" i="32"/>
  <c r="C294" i="32"/>
  <c r="D53" i="32"/>
  <c r="H53" i="32"/>
  <c r="C55" i="32"/>
  <c r="I54" i="32"/>
  <c r="O289" i="32"/>
  <c r="O288" i="32" s="1"/>
  <c r="J53" i="32"/>
  <c r="O54" i="32"/>
  <c r="C97" i="32"/>
  <c r="I95" i="32"/>
  <c r="I83" i="32" s="1"/>
  <c r="C106" i="32"/>
  <c r="F191" i="32"/>
  <c r="C191" i="32" s="1"/>
  <c r="C192" i="32"/>
  <c r="I276" i="32"/>
  <c r="I270" i="32" s="1"/>
  <c r="I269" i="32" s="1"/>
  <c r="C277" i="32"/>
  <c r="M289" i="32"/>
  <c r="M288" i="32" s="1"/>
  <c r="C298" i="32"/>
  <c r="G20" i="32"/>
  <c r="K20" i="32"/>
  <c r="F21" i="32"/>
  <c r="L27" i="32"/>
  <c r="L33" i="32"/>
  <c r="C33" i="32" s="1"/>
  <c r="L36" i="32"/>
  <c r="C36" i="32" s="1"/>
  <c r="F41" i="32"/>
  <c r="C41" i="32" s="1"/>
  <c r="O45" i="32"/>
  <c r="O20" i="32" s="1"/>
  <c r="F58" i="32"/>
  <c r="C58" i="32" s="1"/>
  <c r="O69" i="32"/>
  <c r="O67" i="32" s="1"/>
  <c r="F84" i="32"/>
  <c r="C85" i="32"/>
  <c r="C86" i="32"/>
  <c r="F89" i="32"/>
  <c r="C90" i="32"/>
  <c r="O89" i="32"/>
  <c r="C102" i="32"/>
  <c r="C105" i="32"/>
  <c r="I103" i="32"/>
  <c r="F107" i="32"/>
  <c r="C107" i="32" s="1"/>
  <c r="E103" i="32"/>
  <c r="E83" i="32" s="1"/>
  <c r="C109" i="32"/>
  <c r="F112" i="32"/>
  <c r="C113" i="32"/>
  <c r="O112" i="32"/>
  <c r="F116" i="32"/>
  <c r="C117" i="32"/>
  <c r="O116" i="32"/>
  <c r="J130" i="32"/>
  <c r="J75" i="32" s="1"/>
  <c r="C140" i="32"/>
  <c r="C186" i="32"/>
  <c r="F184" i="32"/>
  <c r="L187" i="32"/>
  <c r="F238" i="32"/>
  <c r="C239" i="32"/>
  <c r="L290" i="32"/>
  <c r="C124" i="32"/>
  <c r="I122" i="32"/>
  <c r="C200" i="32"/>
  <c r="L198" i="32"/>
  <c r="L196" i="32" s="1"/>
  <c r="C81" i="32"/>
  <c r="C101" i="32"/>
  <c r="C108" i="32"/>
  <c r="F131" i="32"/>
  <c r="C133" i="32"/>
  <c r="F136" i="32"/>
  <c r="C137" i="32"/>
  <c r="O136" i="32"/>
  <c r="C142" i="32"/>
  <c r="O141" i="32"/>
  <c r="C141" i="32" s="1"/>
  <c r="L151" i="32"/>
  <c r="C171" i="32"/>
  <c r="I165" i="32"/>
  <c r="I179" i="32"/>
  <c r="I174" i="32" s="1"/>
  <c r="I184" i="32"/>
  <c r="C185" i="32"/>
  <c r="C188" i="32"/>
  <c r="F187" i="32"/>
  <c r="C228" i="32"/>
  <c r="L227" i="32"/>
  <c r="C227" i="32" s="1"/>
  <c r="C255" i="32"/>
  <c r="F252" i="32"/>
  <c r="E20" i="32"/>
  <c r="I20" i="32"/>
  <c r="D289" i="32"/>
  <c r="D288" i="32" s="1"/>
  <c r="H289" i="32"/>
  <c r="H288" i="32" s="1"/>
  <c r="F67" i="32"/>
  <c r="N83" i="32"/>
  <c r="C93" i="32"/>
  <c r="C94" i="32"/>
  <c r="C98" i="32"/>
  <c r="F95" i="32"/>
  <c r="C95" i="32" s="1"/>
  <c r="C121" i="32"/>
  <c r="F122" i="32"/>
  <c r="C125" i="32"/>
  <c r="F128" i="32"/>
  <c r="C128" i="32" s="1"/>
  <c r="I131" i="32"/>
  <c r="C132" i="32"/>
  <c r="F166" i="32"/>
  <c r="O166" i="32"/>
  <c r="O165" i="32" s="1"/>
  <c r="O205" i="32"/>
  <c r="O216" i="32"/>
  <c r="L231" i="32"/>
  <c r="C232" i="32"/>
  <c r="C233" i="32"/>
  <c r="C267" i="32"/>
  <c r="F264" i="32"/>
  <c r="C264" i="32" s="1"/>
  <c r="C146" i="32"/>
  <c r="C158" i="32"/>
  <c r="C162" i="32"/>
  <c r="C170" i="32"/>
  <c r="D173" i="32"/>
  <c r="J195" i="32"/>
  <c r="C213" i="32"/>
  <c r="L216" i="32"/>
  <c r="C229" i="32"/>
  <c r="H231" i="32"/>
  <c r="H230" i="32" s="1"/>
  <c r="H194" i="32" s="1"/>
  <c r="C241" i="32"/>
  <c r="I238" i="32"/>
  <c r="C263" i="32"/>
  <c r="F260" i="32"/>
  <c r="C271" i="32"/>
  <c r="G270" i="32"/>
  <c r="G269" i="32" s="1"/>
  <c r="I144" i="32"/>
  <c r="C148" i="32"/>
  <c r="C152" i="32"/>
  <c r="F151" i="32"/>
  <c r="C164" i="32"/>
  <c r="C172" i="32"/>
  <c r="N173" i="32"/>
  <c r="C176" i="32"/>
  <c r="F175" i="32"/>
  <c r="C180" i="32"/>
  <c r="F179" i="32"/>
  <c r="C189" i="32"/>
  <c r="L205" i="32"/>
  <c r="C208" i="32"/>
  <c r="F246" i="32"/>
  <c r="C247" i="32"/>
  <c r="I260" i="32"/>
  <c r="I259" i="32" s="1"/>
  <c r="C261" i="32"/>
  <c r="C279" i="32"/>
  <c r="F276" i="32"/>
  <c r="F270" i="32" s="1"/>
  <c r="I196" i="32"/>
  <c r="C201" i="32"/>
  <c r="C221" i="32"/>
  <c r="O238" i="32"/>
  <c r="C245" i="32"/>
  <c r="C249" i="32"/>
  <c r="C250" i="32"/>
  <c r="C253" i="32"/>
  <c r="C254" i="32"/>
  <c r="O270" i="32"/>
  <c r="O269" i="32" s="1"/>
  <c r="C273" i="32"/>
  <c r="C274" i="32"/>
  <c r="C278" i="32"/>
  <c r="C281" i="32"/>
  <c r="C285" i="32"/>
  <c r="I283" i="32"/>
  <c r="F290" i="32"/>
  <c r="K286" i="32"/>
  <c r="C293" i="32"/>
  <c r="I216" i="32"/>
  <c r="C217" i="32"/>
  <c r="C225" i="32"/>
  <c r="E231" i="32"/>
  <c r="E230" i="32" s="1"/>
  <c r="C237" i="32"/>
  <c r="C242" i="32"/>
  <c r="O246" i="32"/>
  <c r="L252" i="32"/>
  <c r="L251" i="32" s="1"/>
  <c r="C258" i="32"/>
  <c r="C262" i="32"/>
  <c r="C265" i="32"/>
  <c r="C266" i="32"/>
  <c r="C282" i="32"/>
  <c r="L283" i="32"/>
  <c r="L289" i="32" s="1"/>
  <c r="F231" i="32" l="1"/>
  <c r="M194" i="32"/>
  <c r="D194" i="32"/>
  <c r="E75" i="32"/>
  <c r="F195" i="32"/>
  <c r="C184" i="32"/>
  <c r="O83" i="32"/>
  <c r="E194" i="32"/>
  <c r="C198" i="32"/>
  <c r="C144" i="32"/>
  <c r="C122" i="32"/>
  <c r="C187" i="32"/>
  <c r="C136" i="32"/>
  <c r="O53" i="32"/>
  <c r="I204" i="32"/>
  <c r="L83" i="32"/>
  <c r="M52" i="32"/>
  <c r="M51" i="32" s="1"/>
  <c r="D75" i="32"/>
  <c r="D286" i="32" s="1"/>
  <c r="L130" i="32"/>
  <c r="J230" i="32"/>
  <c r="J194" i="32" s="1"/>
  <c r="L53" i="32"/>
  <c r="G194" i="32"/>
  <c r="G51" i="32" s="1"/>
  <c r="G286" i="32"/>
  <c r="M50" i="32"/>
  <c r="M287" i="32"/>
  <c r="I231" i="32"/>
  <c r="C216" i="32"/>
  <c r="I195" i="32"/>
  <c r="L204" i="32"/>
  <c r="N75" i="32"/>
  <c r="N286" i="32" s="1"/>
  <c r="H52" i="32"/>
  <c r="H51" i="32" s="1"/>
  <c r="C77" i="32"/>
  <c r="M286" i="32"/>
  <c r="K194" i="32"/>
  <c r="K51" i="32" s="1"/>
  <c r="L288" i="32"/>
  <c r="O231" i="32"/>
  <c r="O230" i="32" s="1"/>
  <c r="C276" i="32"/>
  <c r="O130" i="32"/>
  <c r="O75" i="32" s="1"/>
  <c r="O52" i="32" s="1"/>
  <c r="H286" i="32"/>
  <c r="C151" i="32"/>
  <c r="C67" i="32"/>
  <c r="I173" i="32"/>
  <c r="C69" i="32"/>
  <c r="J286" i="32"/>
  <c r="I53" i="32"/>
  <c r="E286" i="32"/>
  <c r="E52" i="32"/>
  <c r="E51" i="32" s="1"/>
  <c r="C196" i="32"/>
  <c r="F165" i="32"/>
  <c r="C165" i="32" s="1"/>
  <c r="C166" i="32"/>
  <c r="L195" i="32"/>
  <c r="F174" i="32"/>
  <c r="C175" i="32"/>
  <c r="F259" i="32"/>
  <c r="C259" i="32" s="1"/>
  <c r="C260" i="32"/>
  <c r="O204" i="32"/>
  <c r="O195" i="32" s="1"/>
  <c r="C45" i="32"/>
  <c r="C27" i="32"/>
  <c r="L26" i="32"/>
  <c r="J52" i="32"/>
  <c r="C246" i="32"/>
  <c r="L230" i="32"/>
  <c r="C238" i="32"/>
  <c r="C112" i="32"/>
  <c r="C84" i="32"/>
  <c r="F289" i="32"/>
  <c r="C21" i="32"/>
  <c r="F20" i="32"/>
  <c r="C270" i="32"/>
  <c r="F269" i="32"/>
  <c r="C205" i="32"/>
  <c r="I230" i="32"/>
  <c r="C290" i="32"/>
  <c r="C283" i="32"/>
  <c r="C179" i="32"/>
  <c r="I130" i="32"/>
  <c r="I75" i="32" s="1"/>
  <c r="F251" i="32"/>
  <c r="C251" i="32" s="1"/>
  <c r="C252" i="32"/>
  <c r="F130" i="32"/>
  <c r="C131" i="32"/>
  <c r="I289" i="32"/>
  <c r="I288" i="32" s="1"/>
  <c r="C116" i="32"/>
  <c r="C89" i="32"/>
  <c r="F103" i="32"/>
  <c r="C103" i="32" s="1"/>
  <c r="F54" i="32"/>
  <c r="N52" i="32"/>
  <c r="N51" i="32" s="1"/>
  <c r="L75" i="32" l="1"/>
  <c r="L52" i="32" s="1"/>
  <c r="D52" i="32"/>
  <c r="D51" i="32" s="1"/>
  <c r="D287" i="32" s="1"/>
  <c r="J51" i="32"/>
  <c r="J50" i="32" s="1"/>
  <c r="O194" i="32"/>
  <c r="C231" i="32"/>
  <c r="K50" i="32"/>
  <c r="K287" i="32"/>
  <c r="F230" i="32"/>
  <c r="F194" i="32" s="1"/>
  <c r="C194" i="32" s="1"/>
  <c r="C130" i="32"/>
  <c r="I194" i="32"/>
  <c r="I52" i="32"/>
  <c r="C54" i="32"/>
  <c r="F53" i="32"/>
  <c r="C289" i="32"/>
  <c r="F288" i="32"/>
  <c r="C288" i="32" s="1"/>
  <c r="I286" i="32"/>
  <c r="H287" i="32"/>
  <c r="H50" i="32"/>
  <c r="C204" i="32"/>
  <c r="O51" i="32"/>
  <c r="L194" i="32"/>
  <c r="E287" i="32"/>
  <c r="E50" i="32"/>
  <c r="N50" i="32"/>
  <c r="N287" i="32"/>
  <c r="G287" i="32"/>
  <c r="G50" i="32"/>
  <c r="J287" i="32"/>
  <c r="F173" i="32"/>
  <c r="C173" i="32" s="1"/>
  <c r="C174" i="32"/>
  <c r="C230" i="32"/>
  <c r="D50" i="32"/>
  <c r="C269" i="32"/>
  <c r="F83" i="32"/>
  <c r="C26" i="32"/>
  <c r="L20" i="32"/>
  <c r="C20" i="32" s="1"/>
  <c r="C195" i="32"/>
  <c r="O286" i="32"/>
  <c r="I51" i="32" l="1"/>
  <c r="I50" i="32" s="1"/>
  <c r="L51" i="32"/>
  <c r="L286" i="32"/>
  <c r="C53" i="32"/>
  <c r="O50" i="32"/>
  <c r="O287" i="32"/>
  <c r="C83" i="32"/>
  <c r="F75" i="32"/>
  <c r="I287" i="32"/>
  <c r="L50" i="32" l="1"/>
  <c r="L287" i="32"/>
  <c r="C75" i="32"/>
  <c r="F286" i="32"/>
  <c r="C286" i="32" s="1"/>
  <c r="F52" i="32"/>
  <c r="F51" i="32" l="1"/>
  <c r="C52" i="32"/>
  <c r="F287" i="32" l="1"/>
  <c r="C287" i="32" s="1"/>
  <c r="C51" i="32"/>
  <c r="F50" i="32"/>
  <c r="C50" i="32" s="1"/>
  <c r="O298" i="31" l="1"/>
  <c r="L298" i="31"/>
  <c r="I298" i="31"/>
  <c r="F298" i="31"/>
  <c r="O297" i="31"/>
  <c r="L297" i="31"/>
  <c r="I297" i="31"/>
  <c r="F297" i="31"/>
  <c r="O296" i="31"/>
  <c r="L296" i="31"/>
  <c r="I296" i="31"/>
  <c r="F296" i="31"/>
  <c r="O295" i="31"/>
  <c r="L295" i="31"/>
  <c r="I295" i="31"/>
  <c r="F295" i="31"/>
  <c r="O294" i="31"/>
  <c r="L294" i="31"/>
  <c r="I294" i="31"/>
  <c r="F294" i="31"/>
  <c r="O293" i="31"/>
  <c r="L293" i="31"/>
  <c r="I293" i="31"/>
  <c r="F293" i="31"/>
  <c r="O292" i="31"/>
  <c r="L292" i="31"/>
  <c r="I292" i="31"/>
  <c r="F292" i="31"/>
  <c r="O291" i="31"/>
  <c r="L291" i="31"/>
  <c r="L290" i="31" s="1"/>
  <c r="I291" i="31"/>
  <c r="F291" i="31"/>
  <c r="N290" i="31"/>
  <c r="M290" i="31"/>
  <c r="K290" i="31"/>
  <c r="J290" i="31"/>
  <c r="H290" i="31"/>
  <c r="G290" i="31"/>
  <c r="E290" i="31"/>
  <c r="D290" i="31"/>
  <c r="O285" i="31"/>
  <c r="L285" i="31"/>
  <c r="I285" i="31"/>
  <c r="F285" i="31"/>
  <c r="O284" i="31"/>
  <c r="O283" i="31" s="1"/>
  <c r="L284" i="31"/>
  <c r="L283" i="31" s="1"/>
  <c r="I284" i="31"/>
  <c r="F284" i="31"/>
  <c r="F283" i="31" s="1"/>
  <c r="N283" i="31"/>
  <c r="M283" i="31"/>
  <c r="K283" i="31"/>
  <c r="J283" i="31"/>
  <c r="H283" i="31"/>
  <c r="G283" i="31"/>
  <c r="E283" i="31"/>
  <c r="D283" i="31"/>
  <c r="O282" i="31"/>
  <c r="O281" i="31" s="1"/>
  <c r="L282" i="31"/>
  <c r="L281" i="31" s="1"/>
  <c r="I282" i="31"/>
  <c r="I281" i="31" s="1"/>
  <c r="F282" i="31"/>
  <c r="N281" i="31"/>
  <c r="M281" i="31"/>
  <c r="K281" i="31"/>
  <c r="J281" i="31"/>
  <c r="H281" i="31"/>
  <c r="G281" i="31"/>
  <c r="E281" i="31"/>
  <c r="D281" i="31"/>
  <c r="O280" i="31"/>
  <c r="L280" i="31"/>
  <c r="I280" i="31"/>
  <c r="F280" i="31"/>
  <c r="O279" i="31"/>
  <c r="L279" i="31"/>
  <c r="I279" i="31"/>
  <c r="F279" i="31"/>
  <c r="O278" i="31"/>
  <c r="L278" i="31"/>
  <c r="I278" i="31"/>
  <c r="F278" i="31"/>
  <c r="O277" i="31"/>
  <c r="L277" i="31"/>
  <c r="I277" i="31"/>
  <c r="F277" i="31"/>
  <c r="N276" i="31"/>
  <c r="M276" i="31"/>
  <c r="K276" i="31"/>
  <c r="J276" i="31"/>
  <c r="H276" i="31"/>
  <c r="G276" i="31"/>
  <c r="E276" i="31"/>
  <c r="D276" i="31"/>
  <c r="O275" i="31"/>
  <c r="L275" i="31"/>
  <c r="I275" i="31"/>
  <c r="F275" i="31"/>
  <c r="O274" i="31"/>
  <c r="L274" i="31"/>
  <c r="I274" i="31"/>
  <c r="F274" i="31"/>
  <c r="O273" i="31"/>
  <c r="L273" i="31"/>
  <c r="L272" i="31" s="1"/>
  <c r="I273" i="31"/>
  <c r="F273" i="31"/>
  <c r="N272" i="31"/>
  <c r="N270" i="31" s="1"/>
  <c r="M272" i="31"/>
  <c r="K272" i="31"/>
  <c r="K270" i="31" s="1"/>
  <c r="K269" i="31" s="1"/>
  <c r="J272" i="31"/>
  <c r="H272" i="31"/>
  <c r="H270" i="31" s="1"/>
  <c r="H269" i="31" s="1"/>
  <c r="G272" i="31"/>
  <c r="E272" i="31"/>
  <c r="D272" i="31"/>
  <c r="D270" i="31" s="1"/>
  <c r="O271" i="31"/>
  <c r="L271" i="31"/>
  <c r="I271" i="31"/>
  <c r="F271" i="31"/>
  <c r="G270" i="31"/>
  <c r="O268" i="31"/>
  <c r="L268" i="31"/>
  <c r="I268" i="31"/>
  <c r="F268" i="31"/>
  <c r="O267" i="31"/>
  <c r="L267" i="31"/>
  <c r="I267" i="31"/>
  <c r="F267" i="31"/>
  <c r="O266" i="31"/>
  <c r="L266" i="31"/>
  <c r="I266" i="31"/>
  <c r="F266" i="31"/>
  <c r="O265" i="31"/>
  <c r="L265" i="31"/>
  <c r="I265" i="31"/>
  <c r="F265" i="31"/>
  <c r="N264" i="31"/>
  <c r="M264" i="31"/>
  <c r="K264" i="31"/>
  <c r="J264" i="31"/>
  <c r="H264" i="31"/>
  <c r="G264" i="31"/>
  <c r="E264" i="31"/>
  <c r="D264" i="31"/>
  <c r="O263" i="31"/>
  <c r="L263" i="31"/>
  <c r="I263" i="31"/>
  <c r="F263" i="31"/>
  <c r="O262" i="31"/>
  <c r="L262" i="31"/>
  <c r="I262" i="31"/>
  <c r="F262" i="31"/>
  <c r="O261" i="31"/>
  <c r="L261" i="31"/>
  <c r="L260" i="31" s="1"/>
  <c r="I261" i="31"/>
  <c r="F261" i="31"/>
  <c r="N260" i="31"/>
  <c r="M260" i="31"/>
  <c r="M259" i="31" s="1"/>
  <c r="K260" i="31"/>
  <c r="J260" i="31"/>
  <c r="H260" i="31"/>
  <c r="H259" i="31" s="1"/>
  <c r="G260" i="31"/>
  <c r="G259" i="31" s="1"/>
  <c r="E260" i="31"/>
  <c r="D260" i="31"/>
  <c r="D259" i="31" s="1"/>
  <c r="N259" i="31"/>
  <c r="J259" i="31"/>
  <c r="O258" i="31"/>
  <c r="L258" i="31"/>
  <c r="I258" i="31"/>
  <c r="F258" i="31"/>
  <c r="O257" i="31"/>
  <c r="L257" i="31"/>
  <c r="I257" i="31"/>
  <c r="F257" i="31"/>
  <c r="O256" i="31"/>
  <c r="L256" i="31"/>
  <c r="I256" i="31"/>
  <c r="F256" i="31"/>
  <c r="O255" i="31"/>
  <c r="L255" i="31"/>
  <c r="I255" i="31"/>
  <c r="F255" i="31"/>
  <c r="O254" i="31"/>
  <c r="L254" i="31"/>
  <c r="I254" i="31"/>
  <c r="F254" i="31"/>
  <c r="O253" i="31"/>
  <c r="L253" i="31"/>
  <c r="I253" i="31"/>
  <c r="F253" i="31"/>
  <c r="N252" i="31"/>
  <c r="M252" i="31"/>
  <c r="M251" i="31" s="1"/>
  <c r="K252" i="31"/>
  <c r="K251" i="31" s="1"/>
  <c r="J252" i="31"/>
  <c r="H252" i="31"/>
  <c r="H251" i="31" s="1"/>
  <c r="G252" i="31"/>
  <c r="G251" i="31" s="1"/>
  <c r="E252" i="31"/>
  <c r="E251" i="31" s="1"/>
  <c r="D252" i="31"/>
  <c r="D251" i="31" s="1"/>
  <c r="N251" i="31"/>
  <c r="J251" i="31"/>
  <c r="O250" i="31"/>
  <c r="L250" i="31"/>
  <c r="I250" i="31"/>
  <c r="F250" i="31"/>
  <c r="O249" i="31"/>
  <c r="L249" i="31"/>
  <c r="I249" i="31"/>
  <c r="F249" i="31"/>
  <c r="O248" i="31"/>
  <c r="L248" i="31"/>
  <c r="I248" i="31"/>
  <c r="F248" i="31"/>
  <c r="O247" i="31"/>
  <c r="L247" i="31"/>
  <c r="L246" i="31" s="1"/>
  <c r="I247" i="31"/>
  <c r="F247" i="31"/>
  <c r="F246" i="31" s="1"/>
  <c r="O246" i="31"/>
  <c r="N246" i="31"/>
  <c r="M246" i="31"/>
  <c r="K246" i="31"/>
  <c r="J246" i="31"/>
  <c r="H246" i="31"/>
  <c r="G246" i="31"/>
  <c r="E246" i="31"/>
  <c r="D246" i="31"/>
  <c r="O245" i="31"/>
  <c r="L245" i="31"/>
  <c r="I245" i="31"/>
  <c r="F245" i="31"/>
  <c r="O244" i="31"/>
  <c r="L244" i="31"/>
  <c r="I244" i="31"/>
  <c r="F244" i="31"/>
  <c r="O243" i="31"/>
  <c r="L243" i="31"/>
  <c r="I243" i="31"/>
  <c r="F243" i="31"/>
  <c r="O242" i="31"/>
  <c r="L242" i="31"/>
  <c r="I242" i="31"/>
  <c r="F242" i="31"/>
  <c r="O241" i="31"/>
  <c r="L241" i="31"/>
  <c r="I241" i="31"/>
  <c r="F241" i="31"/>
  <c r="O240" i="31"/>
  <c r="L240" i="31"/>
  <c r="I240" i="31"/>
  <c r="F240" i="31"/>
  <c r="O239" i="31"/>
  <c r="L239" i="31"/>
  <c r="L238" i="31" s="1"/>
  <c r="I239" i="31"/>
  <c r="F239" i="31"/>
  <c r="F238" i="31" s="1"/>
  <c r="N238" i="31"/>
  <c r="M238" i="31"/>
  <c r="K238" i="31"/>
  <c r="J238" i="31"/>
  <c r="H238" i="31"/>
  <c r="G238" i="31"/>
  <c r="E238" i="31"/>
  <c r="D238" i="31"/>
  <c r="O237" i="31"/>
  <c r="L237" i="31"/>
  <c r="I237" i="31"/>
  <c r="F237" i="31"/>
  <c r="O236" i="31"/>
  <c r="L236" i="31"/>
  <c r="L235" i="31" s="1"/>
  <c r="I236" i="31"/>
  <c r="F236" i="31"/>
  <c r="O235" i="31"/>
  <c r="N235" i="31"/>
  <c r="M235" i="31"/>
  <c r="K235" i="31"/>
  <c r="J235" i="31"/>
  <c r="H235" i="31"/>
  <c r="G235" i="31"/>
  <c r="E235" i="31"/>
  <c r="D235" i="31"/>
  <c r="O234" i="31"/>
  <c r="O233" i="31" s="1"/>
  <c r="L234" i="31"/>
  <c r="L233" i="31" s="1"/>
  <c r="I234" i="31"/>
  <c r="F234" i="31"/>
  <c r="N233" i="31"/>
  <c r="M233" i="31"/>
  <c r="K233" i="31"/>
  <c r="J233" i="31"/>
  <c r="I233" i="31"/>
  <c r="H233" i="31"/>
  <c r="G233" i="31"/>
  <c r="F233" i="31"/>
  <c r="E233" i="31"/>
  <c r="D233" i="31"/>
  <c r="O232" i="31"/>
  <c r="L232" i="31"/>
  <c r="I232" i="31"/>
  <c r="F232" i="31"/>
  <c r="O229" i="31"/>
  <c r="L229" i="31"/>
  <c r="I229" i="31"/>
  <c r="F229" i="31"/>
  <c r="O228" i="31"/>
  <c r="L228" i="31"/>
  <c r="L227" i="31" s="1"/>
  <c r="I228" i="31"/>
  <c r="F228" i="31"/>
  <c r="O227" i="31"/>
  <c r="N227" i="31"/>
  <c r="M227" i="31"/>
  <c r="K227" i="31"/>
  <c r="J227" i="31"/>
  <c r="H227" i="31"/>
  <c r="G227" i="31"/>
  <c r="F227" i="31"/>
  <c r="E227" i="31"/>
  <c r="D227" i="31"/>
  <c r="O226" i="31"/>
  <c r="L226" i="31"/>
  <c r="I226" i="31"/>
  <c r="F226" i="31"/>
  <c r="O225" i="31"/>
  <c r="L225" i="31"/>
  <c r="I225" i="31"/>
  <c r="F225" i="31"/>
  <c r="O224" i="31"/>
  <c r="L224" i="31"/>
  <c r="I224" i="31"/>
  <c r="F224" i="31"/>
  <c r="O223" i="31"/>
  <c r="L223" i="31"/>
  <c r="I223" i="31"/>
  <c r="F223" i="31"/>
  <c r="O222" i="31"/>
  <c r="L222" i="31"/>
  <c r="I222" i="31"/>
  <c r="F222" i="31"/>
  <c r="O221" i="31"/>
  <c r="L221" i="31"/>
  <c r="I221" i="31"/>
  <c r="F221" i="31"/>
  <c r="O220" i="31"/>
  <c r="L220" i="31"/>
  <c r="I220" i="31"/>
  <c r="F220" i="31"/>
  <c r="O219" i="31"/>
  <c r="L219" i="31"/>
  <c r="I219" i="31"/>
  <c r="F219" i="31"/>
  <c r="O218" i="31"/>
  <c r="L218" i="31"/>
  <c r="I218" i="31"/>
  <c r="F218" i="31"/>
  <c r="O217" i="31"/>
  <c r="L217" i="31"/>
  <c r="I217" i="31"/>
  <c r="F217" i="31"/>
  <c r="N216" i="31"/>
  <c r="M216" i="31"/>
  <c r="K216" i="31"/>
  <c r="J216" i="31"/>
  <c r="I216" i="31"/>
  <c r="H216" i="31"/>
  <c r="G216" i="31"/>
  <c r="E216" i="31"/>
  <c r="D216" i="31"/>
  <c r="O215" i="31"/>
  <c r="L215" i="31"/>
  <c r="I215" i="31"/>
  <c r="F215" i="31"/>
  <c r="O214" i="31"/>
  <c r="L214" i="31"/>
  <c r="I214" i="31"/>
  <c r="F214" i="31"/>
  <c r="O213" i="31"/>
  <c r="L213" i="31"/>
  <c r="I213" i="31"/>
  <c r="F213" i="31"/>
  <c r="O212" i="31"/>
  <c r="L212" i="31"/>
  <c r="I212" i="31"/>
  <c r="F212" i="31"/>
  <c r="O211" i="31"/>
  <c r="L211" i="31"/>
  <c r="I211" i="31"/>
  <c r="F211" i="31"/>
  <c r="O210" i="31"/>
  <c r="L210" i="31"/>
  <c r="I210" i="31"/>
  <c r="F210" i="31"/>
  <c r="O209" i="31"/>
  <c r="L209" i="31"/>
  <c r="I209" i="31"/>
  <c r="F209" i="31"/>
  <c r="O208" i="31"/>
  <c r="L208" i="31"/>
  <c r="I208" i="31"/>
  <c r="F208" i="31"/>
  <c r="O207" i="31"/>
  <c r="L207" i="31"/>
  <c r="I207" i="31"/>
  <c r="F207" i="31"/>
  <c r="O206" i="31"/>
  <c r="L206" i="31"/>
  <c r="I206" i="31"/>
  <c r="F206" i="31"/>
  <c r="N205" i="31"/>
  <c r="M205" i="31"/>
  <c r="M204" i="31" s="1"/>
  <c r="K205" i="31"/>
  <c r="J205" i="31"/>
  <c r="H205" i="31"/>
  <c r="G205" i="31"/>
  <c r="G204" i="31" s="1"/>
  <c r="E205" i="31"/>
  <c r="D205" i="31"/>
  <c r="O203" i="31"/>
  <c r="L203" i="31"/>
  <c r="I203" i="31"/>
  <c r="F203" i="31"/>
  <c r="O202" i="31"/>
  <c r="L202" i="31"/>
  <c r="I202" i="31"/>
  <c r="F202" i="31"/>
  <c r="O201" i="31"/>
  <c r="L201" i="31"/>
  <c r="I201" i="31"/>
  <c r="F201" i="31"/>
  <c r="O200" i="31"/>
  <c r="L200" i="31"/>
  <c r="I200" i="31"/>
  <c r="F200" i="31"/>
  <c r="O199" i="31"/>
  <c r="L199" i="31"/>
  <c r="L198" i="31" s="1"/>
  <c r="I199" i="31"/>
  <c r="F199" i="31"/>
  <c r="F198" i="31" s="1"/>
  <c r="O198" i="31"/>
  <c r="N198" i="31"/>
  <c r="M198" i="31"/>
  <c r="K198" i="31"/>
  <c r="K196" i="31" s="1"/>
  <c r="J198" i="31"/>
  <c r="J196" i="31" s="1"/>
  <c r="H198" i="31"/>
  <c r="H196" i="31" s="1"/>
  <c r="G198" i="31"/>
  <c r="G196" i="31" s="1"/>
  <c r="E198" i="31"/>
  <c r="D198" i="31"/>
  <c r="D196" i="31" s="1"/>
  <c r="O197" i="31"/>
  <c r="L197" i="31"/>
  <c r="I197" i="31"/>
  <c r="F197" i="31"/>
  <c r="N196" i="31"/>
  <c r="M196" i="31"/>
  <c r="E196" i="31"/>
  <c r="O193" i="31"/>
  <c r="O192" i="31" s="1"/>
  <c r="O191" i="31" s="1"/>
  <c r="L193" i="31"/>
  <c r="L192" i="31" s="1"/>
  <c r="L191" i="31" s="1"/>
  <c r="I193" i="31"/>
  <c r="F193" i="31"/>
  <c r="N192" i="31"/>
  <c r="N191" i="31" s="1"/>
  <c r="M192" i="31"/>
  <c r="M191" i="31" s="1"/>
  <c r="K192" i="31"/>
  <c r="K191" i="31" s="1"/>
  <c r="J192" i="31"/>
  <c r="J191" i="31" s="1"/>
  <c r="I192" i="31"/>
  <c r="I191" i="31" s="1"/>
  <c r="H192" i="31"/>
  <c r="H191" i="31" s="1"/>
  <c r="G192" i="31"/>
  <c r="E192" i="31"/>
  <c r="E191" i="31" s="1"/>
  <c r="D192" i="31"/>
  <c r="D191" i="31" s="1"/>
  <c r="G191" i="31"/>
  <c r="O190" i="31"/>
  <c r="L190" i="31"/>
  <c r="I190" i="31"/>
  <c r="F190" i="31"/>
  <c r="O189" i="31"/>
  <c r="L189" i="31"/>
  <c r="L188" i="31" s="1"/>
  <c r="I189" i="31"/>
  <c r="F189" i="31"/>
  <c r="N188" i="31"/>
  <c r="M188" i="31"/>
  <c r="K188" i="31"/>
  <c r="J188" i="31"/>
  <c r="I188" i="31"/>
  <c r="H188" i="31"/>
  <c r="G188" i="31"/>
  <c r="E188" i="31"/>
  <c r="D188" i="31"/>
  <c r="O186" i="31"/>
  <c r="L186" i="31"/>
  <c r="I186" i="31"/>
  <c r="F186" i="31"/>
  <c r="O185" i="31"/>
  <c r="O184" i="31" s="1"/>
  <c r="L185" i="31"/>
  <c r="I185" i="31"/>
  <c r="I184" i="31" s="1"/>
  <c r="F185" i="31"/>
  <c r="N184" i="31"/>
  <c r="M184" i="31"/>
  <c r="K184" i="31"/>
  <c r="J184" i="31"/>
  <c r="H184" i="31"/>
  <c r="G184" i="31"/>
  <c r="E184" i="31"/>
  <c r="D184" i="31"/>
  <c r="O183" i="31"/>
  <c r="L183" i="31"/>
  <c r="I183" i="31"/>
  <c r="F183" i="31"/>
  <c r="O182" i="31"/>
  <c r="L182" i="31"/>
  <c r="I182" i="31"/>
  <c r="F182" i="31"/>
  <c r="O181" i="31"/>
  <c r="L181" i="31"/>
  <c r="I181" i="31"/>
  <c r="F181" i="31"/>
  <c r="O180" i="31"/>
  <c r="O179" i="31" s="1"/>
  <c r="L180" i="31"/>
  <c r="I180" i="31"/>
  <c r="F180" i="31"/>
  <c r="F179" i="31" s="1"/>
  <c r="N179" i="31"/>
  <c r="M179" i="31"/>
  <c r="K179" i="31"/>
  <c r="J179" i="31"/>
  <c r="H179" i="31"/>
  <c r="G179" i="31"/>
  <c r="E179" i="31"/>
  <c r="D179" i="31"/>
  <c r="O178" i="31"/>
  <c r="L178" i="31"/>
  <c r="I178" i="31"/>
  <c r="F178" i="31"/>
  <c r="O177" i="31"/>
  <c r="L177" i="31"/>
  <c r="I177" i="31"/>
  <c r="F177" i="31"/>
  <c r="O176" i="31"/>
  <c r="O175" i="31" s="1"/>
  <c r="L176" i="31"/>
  <c r="L175" i="31" s="1"/>
  <c r="I176" i="31"/>
  <c r="F176" i="31"/>
  <c r="N175" i="31"/>
  <c r="M175" i="31"/>
  <c r="K175" i="31"/>
  <c r="K174" i="31" s="1"/>
  <c r="J175" i="31"/>
  <c r="H175" i="31"/>
  <c r="G175" i="31"/>
  <c r="E175" i="31"/>
  <c r="E174" i="31" s="1"/>
  <c r="D175" i="31"/>
  <c r="D174" i="31" s="1"/>
  <c r="O172" i="31"/>
  <c r="L172" i="31"/>
  <c r="I172" i="31"/>
  <c r="F172" i="31"/>
  <c r="O171" i="31"/>
  <c r="L171" i="31"/>
  <c r="I171" i="31"/>
  <c r="F171" i="31"/>
  <c r="O170" i="31"/>
  <c r="L170" i="31"/>
  <c r="I170" i="31"/>
  <c r="F170" i="31"/>
  <c r="O169" i="31"/>
  <c r="L169" i="31"/>
  <c r="I169" i="31"/>
  <c r="F169" i="31"/>
  <c r="O168" i="31"/>
  <c r="L168" i="31"/>
  <c r="I168" i="31"/>
  <c r="F168" i="31"/>
  <c r="O167" i="31"/>
  <c r="L167" i="31"/>
  <c r="L166" i="31" s="1"/>
  <c r="L165" i="31" s="1"/>
  <c r="I167" i="31"/>
  <c r="F167" i="31"/>
  <c r="O166" i="31"/>
  <c r="O165" i="31" s="1"/>
  <c r="N166" i="31"/>
  <c r="M166" i="31"/>
  <c r="M165" i="31" s="1"/>
  <c r="K166" i="31"/>
  <c r="K165" i="31" s="1"/>
  <c r="J166" i="31"/>
  <c r="J165" i="31" s="1"/>
  <c r="H166" i="31"/>
  <c r="H165" i="31" s="1"/>
  <c r="G166" i="31"/>
  <c r="G165" i="31" s="1"/>
  <c r="E166" i="31"/>
  <c r="E165" i="31" s="1"/>
  <c r="D166" i="31"/>
  <c r="D165" i="31" s="1"/>
  <c r="N165" i="31"/>
  <c r="O164" i="31"/>
  <c r="L164" i="31"/>
  <c r="I164" i="31"/>
  <c r="F164" i="31"/>
  <c r="O163" i="31"/>
  <c r="L163" i="31"/>
  <c r="I163" i="31"/>
  <c r="F163" i="31"/>
  <c r="O162" i="31"/>
  <c r="L162" i="31"/>
  <c r="I162" i="31"/>
  <c r="F162" i="31"/>
  <c r="O161" i="31"/>
  <c r="L161" i="31"/>
  <c r="L160" i="31" s="1"/>
  <c r="I161" i="31"/>
  <c r="I160" i="31" s="1"/>
  <c r="F161" i="31"/>
  <c r="N160" i="31"/>
  <c r="M160" i="31"/>
  <c r="K160" i="31"/>
  <c r="J160" i="31"/>
  <c r="H160" i="31"/>
  <c r="G160" i="31"/>
  <c r="E160" i="31"/>
  <c r="D160" i="31"/>
  <c r="O159" i="31"/>
  <c r="L159" i="31"/>
  <c r="I159" i="31"/>
  <c r="F159" i="31"/>
  <c r="O158" i="31"/>
  <c r="L158" i="31"/>
  <c r="I158" i="31"/>
  <c r="F158" i="31"/>
  <c r="O157" i="31"/>
  <c r="L157" i="31"/>
  <c r="I157" i="31"/>
  <c r="F157" i="31"/>
  <c r="O156" i="31"/>
  <c r="L156" i="31"/>
  <c r="I156" i="31"/>
  <c r="F156" i="31"/>
  <c r="O155" i="31"/>
  <c r="L155" i="31"/>
  <c r="I155" i="31"/>
  <c r="F155" i="31"/>
  <c r="O154" i="31"/>
  <c r="L154" i="31"/>
  <c r="I154" i="31"/>
  <c r="F154" i="31"/>
  <c r="O153" i="31"/>
  <c r="L153" i="31"/>
  <c r="I153" i="31"/>
  <c r="F153" i="31"/>
  <c r="O152" i="31"/>
  <c r="L152" i="31"/>
  <c r="I152" i="31"/>
  <c r="F152" i="31"/>
  <c r="F151" i="31" s="1"/>
  <c r="N151" i="31"/>
  <c r="M151" i="31"/>
  <c r="K151" i="31"/>
  <c r="J151" i="31"/>
  <c r="H151" i="31"/>
  <c r="G151" i="31"/>
  <c r="E151" i="31"/>
  <c r="D151" i="31"/>
  <c r="O150" i="31"/>
  <c r="L150" i="31"/>
  <c r="I150" i="31"/>
  <c r="F150" i="31"/>
  <c r="O149" i="31"/>
  <c r="L149" i="31"/>
  <c r="I149" i="31"/>
  <c r="F149" i="31"/>
  <c r="O148" i="31"/>
  <c r="L148" i="31"/>
  <c r="I148" i="31"/>
  <c r="F148" i="31"/>
  <c r="C148" i="31" s="1"/>
  <c r="O147" i="31"/>
  <c r="L147" i="31"/>
  <c r="I147" i="31"/>
  <c r="F147" i="31"/>
  <c r="O146" i="31"/>
  <c r="L146" i="31"/>
  <c r="I146" i="31"/>
  <c r="F146" i="31"/>
  <c r="O145" i="31"/>
  <c r="L145" i="31"/>
  <c r="I145" i="31"/>
  <c r="I144" i="31" s="1"/>
  <c r="F145" i="31"/>
  <c r="N144" i="31"/>
  <c r="M144" i="31"/>
  <c r="K144" i="31"/>
  <c r="J144" i="31"/>
  <c r="H144" i="31"/>
  <c r="G144" i="31"/>
  <c r="E144" i="31"/>
  <c r="D144" i="31"/>
  <c r="O143" i="31"/>
  <c r="L143" i="31"/>
  <c r="I143" i="31"/>
  <c r="F143" i="31"/>
  <c r="O142" i="31"/>
  <c r="O141" i="31" s="1"/>
  <c r="L142" i="31"/>
  <c r="I142" i="31"/>
  <c r="I141" i="31" s="1"/>
  <c r="F142" i="31"/>
  <c r="N141" i="31"/>
  <c r="M141" i="31"/>
  <c r="L141" i="31"/>
  <c r="K141" i="31"/>
  <c r="J141" i="31"/>
  <c r="H141" i="31"/>
  <c r="G141" i="31"/>
  <c r="E141" i="31"/>
  <c r="D141" i="31"/>
  <c r="O140" i="31"/>
  <c r="L140" i="31"/>
  <c r="I140" i="31"/>
  <c r="F140" i="31"/>
  <c r="O139" i="31"/>
  <c r="L139" i="31"/>
  <c r="I139" i="31"/>
  <c r="F139" i="31"/>
  <c r="O138" i="31"/>
  <c r="L138" i="31"/>
  <c r="I138" i="31"/>
  <c r="F138" i="31"/>
  <c r="O137" i="31"/>
  <c r="L137" i="31"/>
  <c r="L136" i="31" s="1"/>
  <c r="I137" i="31"/>
  <c r="I136" i="31" s="1"/>
  <c r="F137" i="31"/>
  <c r="N136" i="31"/>
  <c r="M136" i="31"/>
  <c r="K136" i="31"/>
  <c r="J136" i="31"/>
  <c r="H136" i="31"/>
  <c r="G136" i="31"/>
  <c r="E136" i="31"/>
  <c r="D136" i="31"/>
  <c r="O135" i="31"/>
  <c r="L135" i="31"/>
  <c r="I135" i="31"/>
  <c r="F135" i="31"/>
  <c r="O134" i="31"/>
  <c r="L134" i="31"/>
  <c r="I134" i="31"/>
  <c r="F134" i="31"/>
  <c r="O133" i="31"/>
  <c r="L133" i="31"/>
  <c r="I133" i="31"/>
  <c r="F133" i="31"/>
  <c r="O132" i="31"/>
  <c r="L132" i="31"/>
  <c r="I132" i="31"/>
  <c r="F132" i="31"/>
  <c r="N131" i="31"/>
  <c r="M131" i="31"/>
  <c r="K131" i="31"/>
  <c r="J131" i="31"/>
  <c r="H131" i="31"/>
  <c r="G131" i="31"/>
  <c r="E131" i="31"/>
  <c r="D131" i="31"/>
  <c r="O129" i="31"/>
  <c r="L129" i="31"/>
  <c r="L128" i="31" s="1"/>
  <c r="I129" i="31"/>
  <c r="F129" i="31"/>
  <c r="O128" i="31"/>
  <c r="N128" i="31"/>
  <c r="M128" i="31"/>
  <c r="K128" i="31"/>
  <c r="J128" i="31"/>
  <c r="I128" i="31"/>
  <c r="H128" i="31"/>
  <c r="G128" i="31"/>
  <c r="E128" i="31"/>
  <c r="D128" i="31"/>
  <c r="O127" i="31"/>
  <c r="L127" i="31"/>
  <c r="I127" i="31"/>
  <c r="F127" i="31"/>
  <c r="O126" i="31"/>
  <c r="L126" i="31"/>
  <c r="I126" i="31"/>
  <c r="F126" i="31"/>
  <c r="O125" i="31"/>
  <c r="L125" i="31"/>
  <c r="I125" i="31"/>
  <c r="F125" i="31"/>
  <c r="O124" i="31"/>
  <c r="L124" i="31"/>
  <c r="I124" i="31"/>
  <c r="F124" i="31"/>
  <c r="O123" i="31"/>
  <c r="L123" i="31"/>
  <c r="I123" i="31"/>
  <c r="F123" i="31"/>
  <c r="N122" i="31"/>
  <c r="M122" i="31"/>
  <c r="K122" i="31"/>
  <c r="J122" i="31"/>
  <c r="H122" i="31"/>
  <c r="G122" i="31"/>
  <c r="E122" i="31"/>
  <c r="D122" i="31"/>
  <c r="O121" i="31"/>
  <c r="L121" i="31"/>
  <c r="I121" i="31"/>
  <c r="F121" i="31"/>
  <c r="O120" i="31"/>
  <c r="L120" i="31"/>
  <c r="I120" i="31"/>
  <c r="F120" i="31"/>
  <c r="O119" i="31"/>
  <c r="L119" i="31"/>
  <c r="I119" i="31"/>
  <c r="F119" i="31"/>
  <c r="O118" i="31"/>
  <c r="L118" i="31"/>
  <c r="I118" i="31"/>
  <c r="F118" i="31"/>
  <c r="O117" i="31"/>
  <c r="L117" i="31"/>
  <c r="L116" i="31" s="1"/>
  <c r="I117" i="31"/>
  <c r="F117" i="31"/>
  <c r="N116" i="31"/>
  <c r="M116" i="31"/>
  <c r="K116" i="31"/>
  <c r="J116" i="31"/>
  <c r="H116" i="31"/>
  <c r="G116" i="31"/>
  <c r="E116" i="31"/>
  <c r="D116" i="31"/>
  <c r="O115" i="31"/>
  <c r="L115" i="31"/>
  <c r="I115" i="31"/>
  <c r="F115" i="31"/>
  <c r="O114" i="31"/>
  <c r="L114" i="31"/>
  <c r="I114" i="31"/>
  <c r="F114" i="31"/>
  <c r="O113" i="31"/>
  <c r="O112" i="31" s="1"/>
  <c r="L113" i="31"/>
  <c r="I113" i="31"/>
  <c r="I112" i="31" s="1"/>
  <c r="F113" i="31"/>
  <c r="F112" i="31" s="1"/>
  <c r="N112" i="31"/>
  <c r="M112" i="31"/>
  <c r="K112" i="31"/>
  <c r="J112" i="31"/>
  <c r="H112" i="31"/>
  <c r="G112" i="31"/>
  <c r="E112" i="31"/>
  <c r="D112" i="31"/>
  <c r="O111" i="31"/>
  <c r="L111" i="31"/>
  <c r="I111" i="31"/>
  <c r="F111" i="31"/>
  <c r="O110" i="31"/>
  <c r="L110" i="31"/>
  <c r="I110" i="31"/>
  <c r="F110" i="31"/>
  <c r="O109" i="31"/>
  <c r="L109" i="31"/>
  <c r="I109" i="31"/>
  <c r="F109" i="31"/>
  <c r="O108" i="31"/>
  <c r="L108" i="31"/>
  <c r="I108" i="31"/>
  <c r="F108" i="31"/>
  <c r="O107" i="31"/>
  <c r="L107" i="31"/>
  <c r="I107" i="31"/>
  <c r="F107" i="31"/>
  <c r="O106" i="31"/>
  <c r="L106" i="31"/>
  <c r="I106" i="31"/>
  <c r="F106" i="31"/>
  <c r="O105" i="31"/>
  <c r="L105" i="31"/>
  <c r="I105" i="31"/>
  <c r="F105" i="31"/>
  <c r="O104" i="31"/>
  <c r="L104" i="31"/>
  <c r="I104" i="31"/>
  <c r="I103" i="31" s="1"/>
  <c r="F104" i="31"/>
  <c r="N103" i="31"/>
  <c r="M103" i="31"/>
  <c r="K103" i="31"/>
  <c r="J103" i="31"/>
  <c r="H103" i="31"/>
  <c r="G103" i="31"/>
  <c r="E103" i="31"/>
  <c r="D103" i="31"/>
  <c r="O102" i="31"/>
  <c r="L102" i="31"/>
  <c r="I102" i="31"/>
  <c r="F102" i="31"/>
  <c r="O101" i="31"/>
  <c r="L101" i="31"/>
  <c r="I101" i="31"/>
  <c r="F101" i="31"/>
  <c r="O100" i="31"/>
  <c r="L100" i="31"/>
  <c r="I100" i="31"/>
  <c r="F100" i="31"/>
  <c r="O99" i="31"/>
  <c r="L99" i="31"/>
  <c r="I99" i="31"/>
  <c r="F99" i="31"/>
  <c r="O98" i="31"/>
  <c r="L98" i="31"/>
  <c r="I98" i="31"/>
  <c r="F98" i="31"/>
  <c r="O97" i="31"/>
  <c r="L97" i="31"/>
  <c r="I97" i="31"/>
  <c r="F97" i="31"/>
  <c r="O96" i="31"/>
  <c r="L96" i="31"/>
  <c r="I96" i="31"/>
  <c r="F96" i="31"/>
  <c r="O95" i="31"/>
  <c r="N95" i="31"/>
  <c r="M95" i="31"/>
  <c r="K95" i="31"/>
  <c r="J95" i="31"/>
  <c r="H95" i="31"/>
  <c r="G95" i="31"/>
  <c r="E95" i="31"/>
  <c r="D95" i="31"/>
  <c r="O94" i="31"/>
  <c r="L94" i="31"/>
  <c r="I94" i="31"/>
  <c r="F94" i="31"/>
  <c r="O93" i="31"/>
  <c r="L93" i="31"/>
  <c r="I93" i="31"/>
  <c r="F93" i="31"/>
  <c r="O92" i="31"/>
  <c r="L92" i="31"/>
  <c r="I92" i="31"/>
  <c r="F92" i="31"/>
  <c r="O91" i="31"/>
  <c r="L91" i="31"/>
  <c r="I91" i="31"/>
  <c r="F91" i="31"/>
  <c r="O90" i="31"/>
  <c r="L90" i="31"/>
  <c r="I90" i="31"/>
  <c r="F90" i="31"/>
  <c r="N89" i="31"/>
  <c r="M89" i="31"/>
  <c r="K89" i="31"/>
  <c r="J89" i="31"/>
  <c r="H89" i="31"/>
  <c r="G89" i="31"/>
  <c r="F89" i="31"/>
  <c r="E89" i="31"/>
  <c r="D89" i="31"/>
  <c r="O88" i="31"/>
  <c r="L88" i="31"/>
  <c r="I88" i="31"/>
  <c r="F88" i="31"/>
  <c r="O87" i="31"/>
  <c r="L87" i="31"/>
  <c r="I87" i="31"/>
  <c r="F87" i="31"/>
  <c r="O86" i="31"/>
  <c r="L86" i="31"/>
  <c r="I86" i="31"/>
  <c r="F86" i="31"/>
  <c r="O85" i="31"/>
  <c r="L85" i="31"/>
  <c r="I85" i="31"/>
  <c r="I84" i="31" s="1"/>
  <c r="F85" i="31"/>
  <c r="N84" i="31"/>
  <c r="M84" i="31"/>
  <c r="K84" i="31"/>
  <c r="J84" i="31"/>
  <c r="H84" i="31"/>
  <c r="G84" i="31"/>
  <c r="E84" i="31"/>
  <c r="D84" i="31"/>
  <c r="O82" i="31"/>
  <c r="L82" i="31"/>
  <c r="I82" i="31"/>
  <c r="F82" i="31"/>
  <c r="O81" i="31"/>
  <c r="O80" i="31" s="1"/>
  <c r="L81" i="31"/>
  <c r="L80" i="31" s="1"/>
  <c r="I81" i="31"/>
  <c r="I80" i="31" s="1"/>
  <c r="F81" i="31"/>
  <c r="F80" i="31" s="1"/>
  <c r="N80" i="31"/>
  <c r="M80" i="31"/>
  <c r="K80" i="31"/>
  <c r="J80" i="31"/>
  <c r="H80" i="31"/>
  <c r="G80" i="31"/>
  <c r="E80" i="31"/>
  <c r="D80" i="31"/>
  <c r="O79" i="31"/>
  <c r="L79" i="31"/>
  <c r="I79" i="31"/>
  <c r="F79" i="31"/>
  <c r="O78" i="31"/>
  <c r="L78" i="31"/>
  <c r="L77" i="31" s="1"/>
  <c r="I78" i="31"/>
  <c r="I77" i="31" s="1"/>
  <c r="I76" i="31" s="1"/>
  <c r="F78" i="31"/>
  <c r="N77" i="31"/>
  <c r="M77" i="31"/>
  <c r="K77" i="31"/>
  <c r="K76" i="31" s="1"/>
  <c r="J77" i="31"/>
  <c r="J76" i="31" s="1"/>
  <c r="H77" i="31"/>
  <c r="G77" i="31"/>
  <c r="E77" i="31"/>
  <c r="D77" i="31"/>
  <c r="O74" i="31"/>
  <c r="L74" i="31"/>
  <c r="I74" i="31"/>
  <c r="F74" i="31"/>
  <c r="O73" i="31"/>
  <c r="L73" i="31"/>
  <c r="I73" i="31"/>
  <c r="F73" i="31"/>
  <c r="O72" i="31"/>
  <c r="L72" i="31"/>
  <c r="I72" i="31"/>
  <c r="F72" i="31"/>
  <c r="O71" i="31"/>
  <c r="L71" i="31"/>
  <c r="I71" i="31"/>
  <c r="F71" i="31"/>
  <c r="O70" i="31"/>
  <c r="L70" i="31"/>
  <c r="I70" i="31"/>
  <c r="I69" i="31" s="1"/>
  <c r="F70" i="31"/>
  <c r="N69" i="31"/>
  <c r="N67" i="31" s="1"/>
  <c r="M69" i="31"/>
  <c r="M67" i="31" s="1"/>
  <c r="K69" i="31"/>
  <c r="K67" i="31" s="1"/>
  <c r="J69" i="31"/>
  <c r="J67" i="31" s="1"/>
  <c r="H69" i="31"/>
  <c r="G69" i="31"/>
  <c r="G67" i="31" s="1"/>
  <c r="E69" i="31"/>
  <c r="E67" i="31" s="1"/>
  <c r="D69" i="31"/>
  <c r="D67" i="31" s="1"/>
  <c r="O68" i="31"/>
  <c r="L68" i="31"/>
  <c r="I68" i="31"/>
  <c r="F68" i="31"/>
  <c r="H67" i="31"/>
  <c r="O66" i="31"/>
  <c r="L66" i="31"/>
  <c r="I66" i="31"/>
  <c r="F66" i="31"/>
  <c r="O65" i="31"/>
  <c r="L65" i="31"/>
  <c r="I65" i="31"/>
  <c r="F65" i="31"/>
  <c r="O64" i="31"/>
  <c r="L64" i="31"/>
  <c r="I64" i="31"/>
  <c r="F64" i="31"/>
  <c r="O63" i="31"/>
  <c r="L63" i="31"/>
  <c r="I63" i="31"/>
  <c r="F63" i="31"/>
  <c r="O62" i="31"/>
  <c r="L62" i="31"/>
  <c r="I62" i="31"/>
  <c r="F62" i="31"/>
  <c r="O61" i="31"/>
  <c r="L61" i="31"/>
  <c r="I61" i="31"/>
  <c r="F61" i="31"/>
  <c r="O60" i="31"/>
  <c r="L60" i="31"/>
  <c r="I60" i="31"/>
  <c r="F60" i="31"/>
  <c r="O59" i="31"/>
  <c r="L59" i="31"/>
  <c r="I59" i="31"/>
  <c r="F59" i="31"/>
  <c r="N58" i="31"/>
  <c r="M58" i="31"/>
  <c r="K58" i="31"/>
  <c r="J58" i="31"/>
  <c r="H58" i="31"/>
  <c r="G58" i="31"/>
  <c r="E58" i="31"/>
  <c r="D58" i="31"/>
  <c r="O57" i="31"/>
  <c r="L57" i="31"/>
  <c r="I57" i="31"/>
  <c r="F57" i="31"/>
  <c r="O56" i="31"/>
  <c r="L56" i="31"/>
  <c r="L55" i="31" s="1"/>
  <c r="I56" i="31"/>
  <c r="F56" i="31"/>
  <c r="F55" i="31" s="1"/>
  <c r="N55" i="31"/>
  <c r="N54" i="31" s="1"/>
  <c r="N53" i="31" s="1"/>
  <c r="M55" i="31"/>
  <c r="K55" i="31"/>
  <c r="J55" i="31"/>
  <c r="J54" i="31" s="1"/>
  <c r="H55" i="31"/>
  <c r="H54" i="31" s="1"/>
  <c r="G55" i="31"/>
  <c r="G54" i="31" s="1"/>
  <c r="E55" i="31"/>
  <c r="D55" i="31"/>
  <c r="O47" i="31"/>
  <c r="C47" i="31" s="1"/>
  <c r="O46" i="31"/>
  <c r="C46" i="31" s="1"/>
  <c r="N45" i="31"/>
  <c r="M45" i="31"/>
  <c r="L44" i="31"/>
  <c r="L43" i="31" s="1"/>
  <c r="I44" i="31"/>
  <c r="I43" i="31" s="1"/>
  <c r="F44" i="31"/>
  <c r="F43" i="31" s="1"/>
  <c r="K43" i="31"/>
  <c r="J43" i="31"/>
  <c r="H43" i="31"/>
  <c r="G43" i="31"/>
  <c r="E43" i="31"/>
  <c r="D43" i="31"/>
  <c r="F42" i="31"/>
  <c r="F41" i="31" s="1"/>
  <c r="C41" i="31" s="1"/>
  <c r="E41" i="31"/>
  <c r="D41" i="31"/>
  <c r="L40" i="31"/>
  <c r="C40" i="31" s="1"/>
  <c r="L39" i="31"/>
  <c r="C39" i="31" s="1"/>
  <c r="L38" i="31"/>
  <c r="C38" i="31" s="1"/>
  <c r="L37" i="31"/>
  <c r="C37" i="31" s="1"/>
  <c r="K36" i="31"/>
  <c r="J36" i="31"/>
  <c r="L35" i="31"/>
  <c r="C35" i="31" s="1"/>
  <c r="L34" i="31"/>
  <c r="L33" i="31" s="1"/>
  <c r="C33" i="31" s="1"/>
  <c r="K33" i="31"/>
  <c r="J33" i="31"/>
  <c r="L32" i="31"/>
  <c r="L31" i="31" s="1"/>
  <c r="C31" i="31" s="1"/>
  <c r="C32" i="31"/>
  <c r="K31" i="31"/>
  <c r="J31" i="31"/>
  <c r="L30" i="31"/>
  <c r="C30" i="31" s="1"/>
  <c r="L29" i="31"/>
  <c r="C29" i="31" s="1"/>
  <c r="L28" i="31"/>
  <c r="K27" i="31"/>
  <c r="J27" i="31"/>
  <c r="J26" i="31" s="1"/>
  <c r="F25" i="31"/>
  <c r="C25" i="31" s="1"/>
  <c r="I24" i="31"/>
  <c r="F24" i="31"/>
  <c r="O23" i="31"/>
  <c r="L23" i="31"/>
  <c r="I23" i="31"/>
  <c r="F23" i="31"/>
  <c r="O22" i="31"/>
  <c r="O21" i="31" s="1"/>
  <c r="L22" i="31"/>
  <c r="L21" i="31" s="1"/>
  <c r="I22" i="31"/>
  <c r="I21" i="31" s="1"/>
  <c r="F22" i="31"/>
  <c r="F21" i="31" s="1"/>
  <c r="N21" i="31"/>
  <c r="N289" i="31" s="1"/>
  <c r="N288" i="31" s="1"/>
  <c r="M21" i="31"/>
  <c r="M289" i="31" s="1"/>
  <c r="M288" i="31" s="1"/>
  <c r="K21" i="31"/>
  <c r="J21" i="31"/>
  <c r="H21" i="31"/>
  <c r="G21" i="31"/>
  <c r="E21" i="31"/>
  <c r="D21" i="31"/>
  <c r="H20" i="31"/>
  <c r="C60" i="31" l="1"/>
  <c r="C147" i="31"/>
  <c r="M174" i="31"/>
  <c r="M173" i="31" s="1"/>
  <c r="E231" i="31"/>
  <c r="F290" i="31"/>
  <c r="D289" i="31"/>
  <c r="D288" i="31" s="1"/>
  <c r="C120" i="31"/>
  <c r="C202" i="31"/>
  <c r="C172" i="31"/>
  <c r="D173" i="31"/>
  <c r="J174" i="31"/>
  <c r="M187" i="31"/>
  <c r="G130" i="31"/>
  <c r="E130" i="31"/>
  <c r="J173" i="31"/>
  <c r="N187" i="31"/>
  <c r="O260" i="31"/>
  <c r="I276" i="31"/>
  <c r="C298" i="31"/>
  <c r="G76" i="31"/>
  <c r="C100" i="31"/>
  <c r="D130" i="31"/>
  <c r="C154" i="31"/>
  <c r="C164" i="31"/>
  <c r="J187" i="31"/>
  <c r="H204" i="31"/>
  <c r="H195" i="31" s="1"/>
  <c r="C218" i="31"/>
  <c r="C219" i="31"/>
  <c r="K204" i="31"/>
  <c r="M231" i="31"/>
  <c r="C237" i="31"/>
  <c r="C241" i="31"/>
  <c r="C278" i="31"/>
  <c r="N20" i="31"/>
  <c r="H187" i="31"/>
  <c r="D54" i="31"/>
  <c r="D53" i="31" s="1"/>
  <c r="D76" i="31"/>
  <c r="H174" i="31"/>
  <c r="H173" i="31" s="1"/>
  <c r="G174" i="31"/>
  <c r="G173" i="31" s="1"/>
  <c r="N269" i="31"/>
  <c r="O272" i="31"/>
  <c r="L187" i="31"/>
  <c r="O55" i="31"/>
  <c r="C64" i="31"/>
  <c r="C106" i="31"/>
  <c r="J130" i="31"/>
  <c r="F131" i="31"/>
  <c r="C135" i="31"/>
  <c r="O136" i="31"/>
  <c r="C171" i="31"/>
  <c r="C180" i="31"/>
  <c r="I187" i="31"/>
  <c r="C210" i="31"/>
  <c r="C214" i="31"/>
  <c r="O276" i="31"/>
  <c r="E289" i="31"/>
  <c r="E288" i="31" s="1"/>
  <c r="L27" i="31"/>
  <c r="C27" i="31" s="1"/>
  <c r="C59" i="31"/>
  <c r="C68" i="31"/>
  <c r="C71" i="31"/>
  <c r="D83" i="31"/>
  <c r="D75" i="31" s="1"/>
  <c r="C85" i="31"/>
  <c r="C86" i="31"/>
  <c r="C117" i="31"/>
  <c r="C119" i="31"/>
  <c r="O116" i="31"/>
  <c r="C150" i="31"/>
  <c r="C152" i="31"/>
  <c r="C153" i="31"/>
  <c r="E173" i="31"/>
  <c r="C178" i="31"/>
  <c r="C186" i="31"/>
  <c r="K195" i="31"/>
  <c r="C212" i="31"/>
  <c r="C222" i="31"/>
  <c r="C226" i="31"/>
  <c r="C234" i="31"/>
  <c r="C254" i="31"/>
  <c r="C266" i="31"/>
  <c r="C274" i="31"/>
  <c r="G53" i="31"/>
  <c r="I122" i="31"/>
  <c r="C79" i="31"/>
  <c r="G83" i="31"/>
  <c r="C250" i="31"/>
  <c r="C294" i="31"/>
  <c r="C296" i="31"/>
  <c r="J289" i="31"/>
  <c r="J288" i="31" s="1"/>
  <c r="F289" i="31"/>
  <c r="F288" i="31" s="1"/>
  <c r="C56" i="31"/>
  <c r="E54" i="31"/>
  <c r="E53" i="31" s="1"/>
  <c r="H76" i="31"/>
  <c r="M76" i="31"/>
  <c r="C91" i="31"/>
  <c r="C124" i="31"/>
  <c r="C126" i="31"/>
  <c r="C140" i="31"/>
  <c r="K130" i="31"/>
  <c r="C176" i="31"/>
  <c r="C182" i="31"/>
  <c r="K187" i="31"/>
  <c r="G195" i="31"/>
  <c r="C206" i="31"/>
  <c r="L205" i="31"/>
  <c r="C224" i="31"/>
  <c r="O238" i="31"/>
  <c r="C258" i="31"/>
  <c r="C262" i="31"/>
  <c r="K259" i="31"/>
  <c r="C282" i="31"/>
  <c r="O290" i="31"/>
  <c r="N204" i="31"/>
  <c r="N195" i="31" s="1"/>
  <c r="C242" i="31"/>
  <c r="C23" i="31"/>
  <c r="J53" i="31"/>
  <c r="L58" i="31"/>
  <c r="L54" i="31" s="1"/>
  <c r="C63" i="31"/>
  <c r="E76" i="31"/>
  <c r="C80" i="31"/>
  <c r="C82" i="31"/>
  <c r="F84" i="31"/>
  <c r="K83" i="31"/>
  <c r="C90" i="31"/>
  <c r="C102" i="31"/>
  <c r="C108" i="31"/>
  <c r="H83" i="31"/>
  <c r="C118" i="31"/>
  <c r="C121" i="31"/>
  <c r="O122" i="31"/>
  <c r="C134" i="31"/>
  <c r="C139" i="31"/>
  <c r="C146" i="31"/>
  <c r="C149" i="31"/>
  <c r="C159" i="31"/>
  <c r="O160" i="31"/>
  <c r="C168" i="31"/>
  <c r="C170" i="31"/>
  <c r="N174" i="31"/>
  <c r="N173" i="31" s="1"/>
  <c r="L179" i="31"/>
  <c r="L174" i="31" s="1"/>
  <c r="O188" i="31"/>
  <c r="O187" i="31" s="1"/>
  <c r="C201" i="31"/>
  <c r="D204" i="31"/>
  <c r="D195" i="31" s="1"/>
  <c r="C211" i="31"/>
  <c r="E204" i="31"/>
  <c r="E195" i="31" s="1"/>
  <c r="C223" i="31"/>
  <c r="J204" i="31"/>
  <c r="J195" i="31" s="1"/>
  <c r="K231" i="31"/>
  <c r="C245" i="31"/>
  <c r="O252" i="31"/>
  <c r="O251" i="31" s="1"/>
  <c r="I260" i="31"/>
  <c r="L264" i="31"/>
  <c r="L259" i="31" s="1"/>
  <c r="C268" i="31"/>
  <c r="I272" i="31"/>
  <c r="I270" i="31" s="1"/>
  <c r="I269" i="31" s="1"/>
  <c r="D269" i="31"/>
  <c r="C43" i="31"/>
  <c r="M20" i="31"/>
  <c r="C22" i="31"/>
  <c r="C28" i="31"/>
  <c r="O45" i="31"/>
  <c r="C45" i="31" s="1"/>
  <c r="K54" i="31"/>
  <c r="K53" i="31" s="1"/>
  <c r="M54" i="31"/>
  <c r="M53" i="31" s="1"/>
  <c r="I58" i="31"/>
  <c r="L69" i="31"/>
  <c r="L67" i="31" s="1"/>
  <c r="C78" i="31"/>
  <c r="C88" i="31"/>
  <c r="C94" i="31"/>
  <c r="C101" i="31"/>
  <c r="C107" i="31"/>
  <c r="C109" i="31"/>
  <c r="C111" i="31"/>
  <c r="C114" i="31"/>
  <c r="C125" i="31"/>
  <c r="L131" i="31"/>
  <c r="C138" i="31"/>
  <c r="L144" i="31"/>
  <c r="C156" i="31"/>
  <c r="C158" i="31"/>
  <c r="C163" i="31"/>
  <c r="F175" i="31"/>
  <c r="F174" i="31" s="1"/>
  <c r="C181" i="31"/>
  <c r="E187" i="31"/>
  <c r="D187" i="31"/>
  <c r="M195" i="31"/>
  <c r="L196" i="31"/>
  <c r="C215" i="31"/>
  <c r="C221" i="31"/>
  <c r="C229" i="31"/>
  <c r="D231" i="31"/>
  <c r="D230" i="31" s="1"/>
  <c r="H231" i="31"/>
  <c r="H230" i="31" s="1"/>
  <c r="J231" i="31"/>
  <c r="J230" i="31" s="1"/>
  <c r="N231" i="31"/>
  <c r="N230" i="31" s="1"/>
  <c r="C244" i="31"/>
  <c r="C249" i="31"/>
  <c r="C257" i="31"/>
  <c r="G269" i="31"/>
  <c r="E270" i="31"/>
  <c r="E269" i="31" s="1"/>
  <c r="J270" i="31"/>
  <c r="J269" i="31" s="1"/>
  <c r="O270" i="31"/>
  <c r="O269" i="31" s="1"/>
  <c r="C280" i="31"/>
  <c r="C285" i="31"/>
  <c r="C293" i="31"/>
  <c r="I20" i="31"/>
  <c r="L103" i="31"/>
  <c r="H289" i="31"/>
  <c r="H288" i="31" s="1"/>
  <c r="L289" i="31"/>
  <c r="L288" i="31" s="1"/>
  <c r="C24" i="31"/>
  <c r="K26" i="31"/>
  <c r="K20" i="31" s="1"/>
  <c r="L36" i="31"/>
  <c r="C36" i="31" s="1"/>
  <c r="C44" i="31"/>
  <c r="C72" i="31"/>
  <c r="N76" i="31"/>
  <c r="N83" i="31"/>
  <c r="O84" i="31"/>
  <c r="I89" i="31"/>
  <c r="C99" i="31"/>
  <c r="C110" i="31"/>
  <c r="C113" i="31"/>
  <c r="H130" i="31"/>
  <c r="N130" i="31"/>
  <c r="O144" i="31"/>
  <c r="O151" i="31"/>
  <c r="L151" i="31"/>
  <c r="C162" i="31"/>
  <c r="C177" i="31"/>
  <c r="L184" i="31"/>
  <c r="G187" i="31"/>
  <c r="C190" i="31"/>
  <c r="C213" i="31"/>
  <c r="C220" i="31"/>
  <c r="C225" i="31"/>
  <c r="L252" i="31"/>
  <c r="L251" i="31" s="1"/>
  <c r="C256" i="31"/>
  <c r="C263" i="31"/>
  <c r="O264" i="31"/>
  <c r="O259" i="31" s="1"/>
  <c r="C275" i="31"/>
  <c r="F281" i="31"/>
  <c r="C281" i="31" s="1"/>
  <c r="C295" i="31"/>
  <c r="J20" i="31"/>
  <c r="O289" i="31"/>
  <c r="C21" i="31"/>
  <c r="K75" i="31"/>
  <c r="D20" i="31"/>
  <c r="G289" i="31"/>
  <c r="G288" i="31" s="1"/>
  <c r="G20" i="31"/>
  <c r="K289" i="31"/>
  <c r="K288" i="31" s="1"/>
  <c r="C34" i="31"/>
  <c r="O58" i="31"/>
  <c r="O54" i="31" s="1"/>
  <c r="O53" i="31" s="1"/>
  <c r="C65" i="31"/>
  <c r="C66" i="31"/>
  <c r="C73" i="31"/>
  <c r="C74" i="31"/>
  <c r="F77" i="31"/>
  <c r="O77" i="31"/>
  <c r="O76" i="31" s="1"/>
  <c r="M83" i="31"/>
  <c r="C93" i="31"/>
  <c r="C96" i="31"/>
  <c r="L95" i="31"/>
  <c r="C104" i="31"/>
  <c r="C105" i="31"/>
  <c r="F103" i="31"/>
  <c r="I166" i="31"/>
  <c r="I165" i="31" s="1"/>
  <c r="O174" i="31"/>
  <c r="O173" i="31" s="1"/>
  <c r="C193" i="31"/>
  <c r="F192" i="31"/>
  <c r="I95" i="31"/>
  <c r="I131" i="31"/>
  <c r="C132" i="31"/>
  <c r="E20" i="31"/>
  <c r="H53" i="31"/>
  <c r="F58" i="31"/>
  <c r="F54" i="31" s="1"/>
  <c r="I67" i="31"/>
  <c r="O69" i="31"/>
  <c r="O67" i="31" s="1"/>
  <c r="C81" i="31"/>
  <c r="L84" i="31"/>
  <c r="L112" i="31"/>
  <c r="C112" i="31" s="1"/>
  <c r="I55" i="31"/>
  <c r="C87" i="31"/>
  <c r="F20" i="31"/>
  <c r="L26" i="31"/>
  <c r="L20" i="31" s="1"/>
  <c r="C42" i="31"/>
  <c r="C57" i="31"/>
  <c r="C61" i="31"/>
  <c r="C62" i="31"/>
  <c r="F69" i="31"/>
  <c r="C70" i="31"/>
  <c r="L76" i="31"/>
  <c r="E83" i="31"/>
  <c r="E75" i="31" s="1"/>
  <c r="E52" i="31" s="1"/>
  <c r="J83" i="31"/>
  <c r="J75" i="31" s="1"/>
  <c r="O89" i="31"/>
  <c r="L89" i="31"/>
  <c r="C92" i="31"/>
  <c r="C97" i="31"/>
  <c r="C98" i="31"/>
  <c r="F95" i="31"/>
  <c r="F122" i="31"/>
  <c r="C123" i="31"/>
  <c r="M130" i="31"/>
  <c r="C143" i="31"/>
  <c r="F141" i="31"/>
  <c r="C141" i="31" s="1"/>
  <c r="C253" i="31"/>
  <c r="F252" i="31"/>
  <c r="C129" i="31"/>
  <c r="F128" i="31"/>
  <c r="C128" i="31" s="1"/>
  <c r="C185" i="31"/>
  <c r="F184" i="31"/>
  <c r="O103" i="31"/>
  <c r="C115" i="31"/>
  <c r="L122" i="31"/>
  <c r="C127" i="31"/>
  <c r="O131" i="31"/>
  <c r="I151" i="31"/>
  <c r="C155" i="31"/>
  <c r="F166" i="31"/>
  <c r="C167" i="31"/>
  <c r="I175" i="31"/>
  <c r="I179" i="31"/>
  <c r="C183" i="31"/>
  <c r="C232" i="31"/>
  <c r="M230" i="31"/>
  <c r="C248" i="31"/>
  <c r="I246" i="31"/>
  <c r="C246" i="31" s="1"/>
  <c r="C265" i="31"/>
  <c r="F264" i="31"/>
  <c r="I116" i="31"/>
  <c r="F116" i="31"/>
  <c r="C133" i="31"/>
  <c r="C137" i="31"/>
  <c r="F136" i="31"/>
  <c r="C142" i="31"/>
  <c r="C145" i="31"/>
  <c r="F144" i="31"/>
  <c r="C157" i="31"/>
  <c r="C161" i="31"/>
  <c r="F160" i="31"/>
  <c r="C169" i="31"/>
  <c r="K173" i="31"/>
  <c r="C189" i="31"/>
  <c r="F188" i="31"/>
  <c r="C197" i="31"/>
  <c r="F196" i="31"/>
  <c r="C207" i="31"/>
  <c r="C209" i="31"/>
  <c r="F205" i="31"/>
  <c r="I283" i="31"/>
  <c r="I289" i="31" s="1"/>
  <c r="C284" i="31"/>
  <c r="C200" i="31"/>
  <c r="I198" i="31"/>
  <c r="I196" i="31" s="1"/>
  <c r="C203" i="31"/>
  <c r="C208" i="31"/>
  <c r="I205" i="31"/>
  <c r="L216" i="31"/>
  <c r="I227" i="31"/>
  <c r="C227" i="31" s="1"/>
  <c r="C228" i="31"/>
  <c r="C233" i="31"/>
  <c r="F235" i="31"/>
  <c r="G231" i="31"/>
  <c r="G230" i="31" s="1"/>
  <c r="C240" i="31"/>
  <c r="I238" i="31"/>
  <c r="C238" i="31" s="1"/>
  <c r="C243" i="31"/>
  <c r="C255" i="31"/>
  <c r="C267" i="31"/>
  <c r="M270" i="31"/>
  <c r="M269" i="31" s="1"/>
  <c r="C277" i="31"/>
  <c r="F276" i="31"/>
  <c r="O231" i="31"/>
  <c r="E259" i="31"/>
  <c r="E230" i="31" s="1"/>
  <c r="C261" i="31"/>
  <c r="F260" i="31"/>
  <c r="C279" i="31"/>
  <c r="O196" i="31"/>
  <c r="O205" i="31"/>
  <c r="C217" i="31"/>
  <c r="F216" i="31"/>
  <c r="O216" i="31"/>
  <c r="L231" i="31"/>
  <c r="I235" i="31"/>
  <c r="C236" i="31"/>
  <c r="I252" i="31"/>
  <c r="I251" i="31" s="1"/>
  <c r="I264" i="31"/>
  <c r="I259" i="31" s="1"/>
  <c r="C273" i="31"/>
  <c r="F272" i="31"/>
  <c r="L276" i="31"/>
  <c r="L270" i="31" s="1"/>
  <c r="L269" i="31" s="1"/>
  <c r="C283" i="31"/>
  <c r="C292" i="31"/>
  <c r="I290" i="31"/>
  <c r="C297" i="31"/>
  <c r="C199" i="31"/>
  <c r="C239" i="31"/>
  <c r="C247" i="31"/>
  <c r="C271" i="31"/>
  <c r="C291" i="31"/>
  <c r="L173" i="31" l="1"/>
  <c r="H194" i="31"/>
  <c r="D52" i="31"/>
  <c r="K230" i="31"/>
  <c r="K194" i="31" s="1"/>
  <c r="C89" i="31"/>
  <c r="C290" i="31"/>
  <c r="C272" i="31"/>
  <c r="C289" i="31"/>
  <c r="C136" i="31"/>
  <c r="L130" i="31"/>
  <c r="J194" i="31"/>
  <c r="M75" i="31"/>
  <c r="M52" i="31" s="1"/>
  <c r="L53" i="31"/>
  <c r="G75" i="31"/>
  <c r="G52" i="31" s="1"/>
  <c r="I174" i="31"/>
  <c r="I173" i="31" s="1"/>
  <c r="I83" i="31"/>
  <c r="L204" i="31"/>
  <c r="L195" i="31" s="1"/>
  <c r="L194" i="31" s="1"/>
  <c r="O130" i="31"/>
  <c r="F83" i="31"/>
  <c r="O288" i="31"/>
  <c r="N194" i="31"/>
  <c r="I231" i="31"/>
  <c r="I230" i="31" s="1"/>
  <c r="C144" i="31"/>
  <c r="C122" i="31"/>
  <c r="C198" i="31"/>
  <c r="D194" i="31"/>
  <c r="D51" i="31" s="1"/>
  <c r="H75" i="31"/>
  <c r="H286" i="31" s="1"/>
  <c r="L230" i="31"/>
  <c r="O204" i="31"/>
  <c r="O195" i="31" s="1"/>
  <c r="D286" i="31"/>
  <c r="C160" i="31"/>
  <c r="M194" i="31"/>
  <c r="C179" i="31"/>
  <c r="C184" i="31"/>
  <c r="K286" i="31"/>
  <c r="O20" i="31"/>
  <c r="C20" i="31" s="1"/>
  <c r="N75" i="31"/>
  <c r="C276" i="31"/>
  <c r="C116" i="31"/>
  <c r="C151" i="31"/>
  <c r="O83" i="31"/>
  <c r="O75" i="31" s="1"/>
  <c r="O52" i="31" s="1"/>
  <c r="J52" i="31"/>
  <c r="J51" i="31" s="1"/>
  <c r="J286" i="31"/>
  <c r="M51" i="31"/>
  <c r="E194" i="31"/>
  <c r="E51" i="31" s="1"/>
  <c r="E286" i="31"/>
  <c r="O230" i="31"/>
  <c r="C252" i="31"/>
  <c r="F251" i="31"/>
  <c r="C251" i="31" s="1"/>
  <c r="I288" i="31"/>
  <c r="M286" i="31"/>
  <c r="C235" i="31"/>
  <c r="F231" i="31"/>
  <c r="C196" i="31"/>
  <c r="C166" i="31"/>
  <c r="F165" i="31"/>
  <c r="C165" i="31" s="1"/>
  <c r="C131" i="31"/>
  <c r="C95" i="31"/>
  <c r="L83" i="31"/>
  <c r="C58" i="31"/>
  <c r="I130" i="31"/>
  <c r="C174" i="31"/>
  <c r="F173" i="31"/>
  <c r="C103" i="31"/>
  <c r="C84" i="31"/>
  <c r="C260" i="31"/>
  <c r="F259" i="31"/>
  <c r="C259" i="31" s="1"/>
  <c r="G194" i="31"/>
  <c r="G286" i="31"/>
  <c r="C188" i="31"/>
  <c r="C264" i="31"/>
  <c r="F67" i="31"/>
  <c r="C67" i="31" s="1"/>
  <c r="C69" i="31"/>
  <c r="C192" i="31"/>
  <c r="F191" i="31"/>
  <c r="C191" i="31" s="1"/>
  <c r="C175" i="31"/>
  <c r="C216" i="31"/>
  <c r="F270" i="31"/>
  <c r="I204" i="31"/>
  <c r="I195" i="31" s="1"/>
  <c r="C205" i="31"/>
  <c r="F204" i="31"/>
  <c r="F130" i="31"/>
  <c r="C26" i="31"/>
  <c r="I54" i="31"/>
  <c r="I53" i="31" s="1"/>
  <c r="C55" i="31"/>
  <c r="C77" i="31"/>
  <c r="F76" i="31"/>
  <c r="K52" i="31"/>
  <c r="K51" i="31" s="1"/>
  <c r="O194" i="31" l="1"/>
  <c r="O51" i="31" s="1"/>
  <c r="C173" i="31"/>
  <c r="O286" i="31"/>
  <c r="G51" i="31"/>
  <c r="G287" i="31" s="1"/>
  <c r="I75" i="31"/>
  <c r="I286" i="31" s="1"/>
  <c r="C288" i="31"/>
  <c r="C83" i="31"/>
  <c r="L75" i="31"/>
  <c r="L52" i="31" s="1"/>
  <c r="L51" i="31" s="1"/>
  <c r="L50" i="31" s="1"/>
  <c r="D287" i="31"/>
  <c r="D50" i="31"/>
  <c r="H52" i="31"/>
  <c r="H51" i="31" s="1"/>
  <c r="H287" i="31" s="1"/>
  <c r="C130" i="31"/>
  <c r="N286" i="31"/>
  <c r="N52" i="31"/>
  <c r="N51" i="31" s="1"/>
  <c r="E287" i="31"/>
  <c r="E50" i="31"/>
  <c r="I194" i="31"/>
  <c r="F230" i="31"/>
  <c r="C230" i="31" s="1"/>
  <c r="C231" i="31"/>
  <c r="L286" i="31"/>
  <c r="C204" i="31"/>
  <c r="F269" i="31"/>
  <c r="C270" i="31"/>
  <c r="F195" i="31"/>
  <c r="F53" i="31"/>
  <c r="J50" i="31"/>
  <c r="J287" i="31"/>
  <c r="F75" i="31"/>
  <c r="C76" i="31"/>
  <c r="H50" i="31"/>
  <c r="C54" i="31"/>
  <c r="K50" i="31"/>
  <c r="K287" i="31"/>
  <c r="F187" i="31"/>
  <c r="C187" i="31" s="1"/>
  <c r="M50" i="31"/>
  <c r="M287" i="31"/>
  <c r="O50" i="31" l="1"/>
  <c r="O287" i="31"/>
  <c r="C75" i="31"/>
  <c r="G50" i="31"/>
  <c r="I52" i="31"/>
  <c r="I51" i="31" s="1"/>
  <c r="L287" i="31"/>
  <c r="N50" i="31"/>
  <c r="N287" i="31"/>
  <c r="C269" i="31"/>
  <c r="F286" i="31"/>
  <c r="C286" i="31" s="1"/>
  <c r="C53" i="31"/>
  <c r="F52" i="31"/>
  <c r="F194" i="31"/>
  <c r="C194" i="31" s="1"/>
  <c r="C195" i="31"/>
  <c r="F51" i="31" l="1"/>
  <c r="C52" i="31"/>
  <c r="I287" i="31"/>
  <c r="I50" i="31"/>
  <c r="F287" i="31" l="1"/>
  <c r="C287" i="31" s="1"/>
  <c r="F50" i="31"/>
  <c r="C50" i="31" s="1"/>
  <c r="C51" i="31"/>
  <c r="I245" i="30" l="1"/>
  <c r="H245" i="30"/>
  <c r="I244" i="30"/>
  <c r="H244" i="30"/>
  <c r="I243" i="30"/>
  <c r="H243" i="30"/>
  <c r="I242" i="30"/>
  <c r="H242" i="30"/>
  <c r="H241" i="30"/>
  <c r="G241" i="30"/>
  <c r="F241" i="30"/>
  <c r="E241" i="30"/>
  <c r="D241" i="30"/>
  <c r="I240" i="30"/>
  <c r="H240" i="30"/>
  <c r="I239" i="30"/>
  <c r="H239" i="30"/>
  <c r="H238" i="30" s="1"/>
  <c r="G238" i="30"/>
  <c r="F238" i="30"/>
  <c r="E238" i="30"/>
  <c r="D238" i="30"/>
  <c r="D234" i="30" s="1"/>
  <c r="I237" i="30"/>
  <c r="H237" i="30"/>
  <c r="I236" i="30"/>
  <c r="H236" i="30"/>
  <c r="I235" i="30"/>
  <c r="H235" i="30"/>
  <c r="G234" i="30"/>
  <c r="F234" i="30"/>
  <c r="I233" i="30"/>
  <c r="I232" i="30" s="1"/>
  <c r="H233" i="30"/>
  <c r="H232" i="30" s="1"/>
  <c r="G232" i="30"/>
  <c r="F232" i="30"/>
  <c r="E232" i="30"/>
  <c r="D232" i="30"/>
  <c r="I231" i="30"/>
  <c r="H231" i="30"/>
  <c r="I230" i="30"/>
  <c r="H230" i="30"/>
  <c r="I229" i="30"/>
  <c r="H229" i="30"/>
  <c r="I228" i="30"/>
  <c r="I227" i="30" s="1"/>
  <c r="H228" i="30"/>
  <c r="G227" i="30"/>
  <c r="F227" i="30"/>
  <c r="E227" i="30"/>
  <c r="D227" i="30"/>
  <c r="I226" i="30"/>
  <c r="H226" i="30"/>
  <c r="I225" i="30"/>
  <c r="H225" i="30"/>
  <c r="H224" i="30"/>
  <c r="I223" i="30"/>
  <c r="H223" i="30"/>
  <c r="I222" i="30"/>
  <c r="H222" i="30"/>
  <c r="I221" i="30"/>
  <c r="H221" i="30"/>
  <c r="I220" i="30"/>
  <c r="H220" i="30"/>
  <c r="H219" i="30" s="1"/>
  <c r="G219" i="30"/>
  <c r="F219" i="30"/>
  <c r="E219" i="30"/>
  <c r="D219" i="30"/>
  <c r="I218" i="30"/>
  <c r="H218" i="30"/>
  <c r="I217" i="30"/>
  <c r="H217" i="30"/>
  <c r="I216" i="30"/>
  <c r="H216" i="30"/>
  <c r="I215" i="30"/>
  <c r="H215" i="30"/>
  <c r="H214" i="30" s="1"/>
  <c r="G214" i="30"/>
  <c r="F214" i="30"/>
  <c r="E214" i="30"/>
  <c r="D214" i="30"/>
  <c r="I213" i="30"/>
  <c r="H213" i="30"/>
  <c r="I212" i="30"/>
  <c r="H212" i="30"/>
  <c r="I211" i="30"/>
  <c r="H211" i="30"/>
  <c r="I210" i="30"/>
  <c r="H210" i="30"/>
  <c r="I209" i="30"/>
  <c r="H209" i="30"/>
  <c r="I208" i="30"/>
  <c r="H208" i="30"/>
  <c r="I207" i="30"/>
  <c r="H207" i="30"/>
  <c r="I206" i="30"/>
  <c r="H206" i="30"/>
  <c r="H205" i="30"/>
  <c r="H204" i="30"/>
  <c r="I203" i="30"/>
  <c r="G203" i="30"/>
  <c r="F203" i="30"/>
  <c r="E203" i="30"/>
  <c r="D203" i="30"/>
  <c r="D202" i="30" s="1"/>
  <c r="I201" i="30"/>
  <c r="H201" i="30"/>
  <c r="I200" i="30"/>
  <c r="H200" i="30"/>
  <c r="I199" i="30"/>
  <c r="H199" i="30"/>
  <c r="I198" i="30"/>
  <c r="H198" i="30"/>
  <c r="I197" i="30"/>
  <c r="I196" i="30" s="1"/>
  <c r="H197" i="30"/>
  <c r="H196" i="30"/>
  <c r="G196" i="30"/>
  <c r="F196" i="30"/>
  <c r="E196" i="30"/>
  <c r="D196" i="30"/>
  <c r="I195" i="30"/>
  <c r="H195" i="30"/>
  <c r="I194" i="30"/>
  <c r="H194" i="30"/>
  <c r="I193" i="30"/>
  <c r="H193" i="30"/>
  <c r="I192" i="30"/>
  <c r="H192" i="30"/>
  <c r="I191" i="30"/>
  <c r="H191" i="30"/>
  <c r="I190" i="30"/>
  <c r="I189" i="30" s="1"/>
  <c r="H190" i="30"/>
  <c r="H189" i="30" s="1"/>
  <c r="G189" i="30"/>
  <c r="F189" i="30"/>
  <c r="E189" i="30"/>
  <c r="D189" i="30"/>
  <c r="I188" i="30"/>
  <c r="H188" i="30"/>
  <c r="H187" i="30"/>
  <c r="I186" i="30"/>
  <c r="H186" i="30"/>
  <c r="I185" i="30"/>
  <c r="H185" i="30"/>
  <c r="G184" i="30"/>
  <c r="F184" i="30"/>
  <c r="E184" i="30"/>
  <c r="D184" i="30"/>
  <c r="I183" i="30"/>
  <c r="I182" i="30" s="1"/>
  <c r="H183" i="30"/>
  <c r="H182" i="30" s="1"/>
  <c r="G182" i="30"/>
  <c r="F182" i="30"/>
  <c r="E182" i="30"/>
  <c r="D182" i="30"/>
  <c r="I181" i="30"/>
  <c r="I180" i="30" s="1"/>
  <c r="H181" i="30"/>
  <c r="H180" i="30" s="1"/>
  <c r="G180" i="30"/>
  <c r="F180" i="30"/>
  <c r="E180" i="30"/>
  <c r="D180" i="30"/>
  <c r="I179" i="30"/>
  <c r="I178" i="30" s="1"/>
  <c r="H179" i="30"/>
  <c r="H178" i="30" s="1"/>
  <c r="G178" i="30"/>
  <c r="F178" i="30"/>
  <c r="E178" i="30"/>
  <c r="D178" i="30"/>
  <c r="I177" i="30"/>
  <c r="H177" i="30"/>
  <c r="I176" i="30"/>
  <c r="H176" i="30"/>
  <c r="I175" i="30"/>
  <c r="H175" i="30"/>
  <c r="I174" i="30"/>
  <c r="H174" i="30"/>
  <c r="H173" i="30" s="1"/>
  <c r="G173" i="30"/>
  <c r="F173" i="30"/>
  <c r="E173" i="30"/>
  <c r="D173" i="30"/>
  <c r="I172" i="30"/>
  <c r="H172" i="30"/>
  <c r="I171" i="30"/>
  <c r="H171" i="30"/>
  <c r="I170" i="30"/>
  <c r="H170" i="30"/>
  <c r="I169" i="30"/>
  <c r="H169" i="30"/>
  <c r="I168" i="30"/>
  <c r="I167" i="30" s="1"/>
  <c r="H168" i="30"/>
  <c r="G167" i="30"/>
  <c r="F167" i="30"/>
  <c r="E167" i="30"/>
  <c r="D167" i="30"/>
  <c r="I166" i="30"/>
  <c r="H166" i="30"/>
  <c r="I165" i="30"/>
  <c r="H165" i="30"/>
  <c r="I164" i="30"/>
  <c r="H164" i="30"/>
  <c r="I163" i="30"/>
  <c r="H163" i="30"/>
  <c r="I162" i="30"/>
  <c r="H162" i="30"/>
  <c r="I161" i="30"/>
  <c r="H161" i="30"/>
  <c r="H160" i="30" s="1"/>
  <c r="G160" i="30"/>
  <c r="F160" i="30"/>
  <c r="E160" i="30"/>
  <c r="D160" i="30"/>
  <c r="I159" i="30"/>
  <c r="I158" i="30" s="1"/>
  <c r="H159" i="30"/>
  <c r="H158" i="30"/>
  <c r="G158" i="30"/>
  <c r="F158" i="30"/>
  <c r="E158" i="30"/>
  <c r="D158" i="30"/>
  <c r="I156" i="30"/>
  <c r="I155" i="30" s="1"/>
  <c r="H156" i="30"/>
  <c r="H155" i="30"/>
  <c r="G155" i="30"/>
  <c r="F155" i="30"/>
  <c r="E155" i="30"/>
  <c r="D155" i="30"/>
  <c r="I154" i="30"/>
  <c r="H154" i="30"/>
  <c r="I153" i="30"/>
  <c r="H153" i="30"/>
  <c r="H152" i="30" s="1"/>
  <c r="G152" i="30"/>
  <c r="F152" i="30"/>
  <c r="E152" i="30"/>
  <c r="D152" i="30"/>
  <c r="I151" i="30"/>
  <c r="I150" i="30" s="1"/>
  <c r="H151" i="30"/>
  <c r="H150" i="30" s="1"/>
  <c r="G150" i="30"/>
  <c r="F150" i="30"/>
  <c r="E150" i="30"/>
  <c r="D150" i="30"/>
  <c r="I149" i="30"/>
  <c r="I148" i="30" s="1"/>
  <c r="H149" i="30"/>
  <c r="H148" i="30" s="1"/>
  <c r="G148" i="30"/>
  <c r="F148" i="30"/>
  <c r="E148" i="30"/>
  <c r="D148" i="30"/>
  <c r="I147" i="30"/>
  <c r="H147" i="30"/>
  <c r="I146" i="30"/>
  <c r="H146" i="30"/>
  <c r="I145" i="30"/>
  <c r="H145" i="30"/>
  <c r="I144" i="30"/>
  <c r="H144" i="30"/>
  <c r="I143" i="30"/>
  <c r="H143" i="30"/>
  <c r="G142" i="30"/>
  <c r="G141" i="30" s="1"/>
  <c r="F142" i="30"/>
  <c r="E142" i="30"/>
  <c r="D142" i="30"/>
  <c r="F141" i="30"/>
  <c r="I140" i="30"/>
  <c r="I139" i="30" s="1"/>
  <c r="H140" i="30"/>
  <c r="H139" i="30" s="1"/>
  <c r="G139" i="30"/>
  <c r="F139" i="30"/>
  <c r="E139" i="30"/>
  <c r="D139" i="30"/>
  <c r="I138" i="30"/>
  <c r="I137" i="30" s="1"/>
  <c r="H138" i="30"/>
  <c r="H137" i="30" s="1"/>
  <c r="G137" i="30"/>
  <c r="F137" i="30"/>
  <c r="E137" i="30"/>
  <c r="D137" i="30"/>
  <c r="I136" i="30"/>
  <c r="H136" i="30"/>
  <c r="H135" i="30" s="1"/>
  <c r="I135" i="30"/>
  <c r="G135" i="30"/>
  <c r="F135" i="30"/>
  <c r="E135" i="30"/>
  <c r="D135" i="30"/>
  <c r="I134" i="30"/>
  <c r="H134" i="30"/>
  <c r="H133" i="30" s="1"/>
  <c r="I133" i="30"/>
  <c r="G133" i="30"/>
  <c r="F133" i="30"/>
  <c r="F132" i="30" s="1"/>
  <c r="E133" i="30"/>
  <c r="E132" i="30" s="1"/>
  <c r="D133" i="30"/>
  <c r="G132" i="30"/>
  <c r="D132" i="30"/>
  <c r="I131" i="30"/>
  <c r="H131" i="30"/>
  <c r="I130" i="30"/>
  <c r="H130" i="30"/>
  <c r="I129" i="30"/>
  <c r="H129" i="30"/>
  <c r="I128" i="30"/>
  <c r="I127" i="30" s="1"/>
  <c r="H128" i="30"/>
  <c r="G127" i="30"/>
  <c r="F127" i="30"/>
  <c r="E127" i="30"/>
  <c r="D127" i="30"/>
  <c r="I126" i="30"/>
  <c r="H126" i="30"/>
  <c r="I125" i="30"/>
  <c r="H125" i="30"/>
  <c r="I124" i="30"/>
  <c r="H124" i="30"/>
  <c r="H123" i="30" s="1"/>
  <c r="G123" i="30"/>
  <c r="F123" i="30"/>
  <c r="E123" i="30"/>
  <c r="D123" i="30"/>
  <c r="I122" i="30"/>
  <c r="H122" i="30"/>
  <c r="I121" i="30"/>
  <c r="H121" i="30"/>
  <c r="I120" i="30"/>
  <c r="H120" i="30"/>
  <c r="I119" i="30"/>
  <c r="I118" i="30" s="1"/>
  <c r="H119" i="30"/>
  <c r="H118" i="30" s="1"/>
  <c r="G118" i="30"/>
  <c r="F118" i="30"/>
  <c r="E118" i="30"/>
  <c r="D118" i="30"/>
  <c r="I117" i="30"/>
  <c r="H117" i="30"/>
  <c r="I116" i="30"/>
  <c r="H116" i="30"/>
  <c r="I115" i="30"/>
  <c r="H115" i="30"/>
  <c r="I114" i="30"/>
  <c r="H114" i="30"/>
  <c r="I113" i="30"/>
  <c r="I112" i="30" s="1"/>
  <c r="H113" i="30"/>
  <c r="H112" i="30" s="1"/>
  <c r="G112" i="30"/>
  <c r="F112" i="30"/>
  <c r="E112" i="30"/>
  <c r="D112" i="30"/>
  <c r="I111" i="30"/>
  <c r="H111" i="30"/>
  <c r="I110" i="30"/>
  <c r="H110" i="30"/>
  <c r="I109" i="30"/>
  <c r="H109" i="30"/>
  <c r="I108" i="30"/>
  <c r="I107" i="30" s="1"/>
  <c r="H108" i="30"/>
  <c r="G107" i="30"/>
  <c r="F107" i="30"/>
  <c r="E107" i="30"/>
  <c r="D107" i="30"/>
  <c r="I106" i="30"/>
  <c r="H106" i="30"/>
  <c r="I105" i="30"/>
  <c r="H105" i="30"/>
  <c r="I104" i="30"/>
  <c r="H104" i="30"/>
  <c r="H103" i="30" s="1"/>
  <c r="G103" i="30"/>
  <c r="F103" i="30"/>
  <c r="E103" i="30"/>
  <c r="D103" i="30"/>
  <c r="I102" i="30"/>
  <c r="H102" i="30"/>
  <c r="I101" i="30"/>
  <c r="H101" i="30"/>
  <c r="I100" i="30"/>
  <c r="H100" i="30"/>
  <c r="I99" i="30"/>
  <c r="H99" i="30"/>
  <c r="I98" i="30"/>
  <c r="I97" i="30" s="1"/>
  <c r="H98" i="30"/>
  <c r="H97" i="30" s="1"/>
  <c r="G97" i="30"/>
  <c r="F97" i="30"/>
  <c r="E97" i="30"/>
  <c r="D97" i="30"/>
  <c r="I96" i="30"/>
  <c r="H96" i="30"/>
  <c r="I95" i="30"/>
  <c r="I93" i="30" s="1"/>
  <c r="H95" i="30"/>
  <c r="I94" i="30"/>
  <c r="H94" i="30"/>
  <c r="G93" i="30"/>
  <c r="F93" i="30"/>
  <c r="E93" i="30"/>
  <c r="D93" i="30"/>
  <c r="I92" i="30"/>
  <c r="H92" i="30"/>
  <c r="I91" i="30"/>
  <c r="H91" i="30"/>
  <c r="I90" i="30"/>
  <c r="I89" i="30" s="1"/>
  <c r="H90" i="30"/>
  <c r="G89" i="30"/>
  <c r="F89" i="30"/>
  <c r="E89" i="30"/>
  <c r="D89" i="30"/>
  <c r="I88" i="30"/>
  <c r="H88" i="30"/>
  <c r="H86" i="30" s="1"/>
  <c r="I87" i="30"/>
  <c r="H87" i="30"/>
  <c r="G86" i="30"/>
  <c r="F86" i="30"/>
  <c r="E86" i="30"/>
  <c r="D86" i="30"/>
  <c r="D85" i="30" s="1"/>
  <c r="I84" i="30"/>
  <c r="H84" i="30"/>
  <c r="I83" i="30"/>
  <c r="H83" i="30"/>
  <c r="I82" i="30"/>
  <c r="H82" i="30"/>
  <c r="I81" i="30"/>
  <c r="H81" i="30"/>
  <c r="G80" i="30"/>
  <c r="F80" i="30"/>
  <c r="E80" i="30"/>
  <c r="D80" i="30"/>
  <c r="I79" i="30"/>
  <c r="H79" i="30"/>
  <c r="I78" i="30"/>
  <c r="H78" i="30"/>
  <c r="I77" i="30"/>
  <c r="I76" i="30" s="1"/>
  <c r="H77" i="30"/>
  <c r="H76" i="30" s="1"/>
  <c r="G76" i="30"/>
  <c r="F76" i="30"/>
  <c r="E76" i="30"/>
  <c r="D76" i="30"/>
  <c r="I75" i="30"/>
  <c r="H75" i="30"/>
  <c r="I74" i="30"/>
  <c r="H74" i="30"/>
  <c r="I73" i="30"/>
  <c r="H73" i="30"/>
  <c r="I72" i="30"/>
  <c r="I71" i="30" s="1"/>
  <c r="H72" i="30"/>
  <c r="H71" i="30" s="1"/>
  <c r="G71" i="30"/>
  <c r="F71" i="30"/>
  <c r="E71" i="30"/>
  <c r="D71" i="30"/>
  <c r="I70" i="30"/>
  <c r="H70" i="30"/>
  <c r="I69" i="30"/>
  <c r="H69" i="30"/>
  <c r="I68" i="30"/>
  <c r="H68" i="30"/>
  <c r="G67" i="30"/>
  <c r="F67" i="30"/>
  <c r="E67" i="30"/>
  <c r="D67" i="30"/>
  <c r="I66" i="30"/>
  <c r="H66" i="30"/>
  <c r="I65" i="30"/>
  <c r="H65" i="30"/>
  <c r="I64" i="30"/>
  <c r="H64" i="30"/>
  <c r="I63" i="30"/>
  <c r="H63" i="30"/>
  <c r="G62" i="30"/>
  <c r="F62" i="30"/>
  <c r="F56" i="30" s="1"/>
  <c r="E62" i="30"/>
  <c r="D62" i="30"/>
  <c r="I61" i="30"/>
  <c r="H61" i="30"/>
  <c r="I60" i="30"/>
  <c r="H60" i="30"/>
  <c r="I59" i="30"/>
  <c r="I57" i="30" s="1"/>
  <c r="H59" i="30"/>
  <c r="H57" i="30" s="1"/>
  <c r="I58" i="30"/>
  <c r="H58" i="30"/>
  <c r="G57" i="30"/>
  <c r="E57" i="30"/>
  <c r="E56" i="30"/>
  <c r="D56" i="30"/>
  <c r="I55" i="30"/>
  <c r="H55" i="30"/>
  <c r="I54" i="30"/>
  <c r="H54" i="30"/>
  <c r="I53" i="30"/>
  <c r="H53" i="30"/>
  <c r="I52" i="30"/>
  <c r="H52" i="30"/>
  <c r="I51" i="30"/>
  <c r="H51" i="30"/>
  <c r="I50" i="30"/>
  <c r="H50" i="30"/>
  <c r="H49" i="30" s="1"/>
  <c r="G49" i="30"/>
  <c r="F49" i="30"/>
  <c r="E49" i="30"/>
  <c r="D49" i="30"/>
  <c r="I48" i="30"/>
  <c r="H48" i="30"/>
  <c r="I47" i="30"/>
  <c r="H47" i="30"/>
  <c r="I46" i="30"/>
  <c r="H46" i="30"/>
  <c r="I45" i="30"/>
  <c r="H45" i="30"/>
  <c r="I44" i="30"/>
  <c r="H44" i="30"/>
  <c r="I43" i="30"/>
  <c r="I42" i="30" s="1"/>
  <c r="H43" i="30"/>
  <c r="H42" i="30" s="1"/>
  <c r="G42" i="30"/>
  <c r="F42" i="30"/>
  <c r="E42" i="30"/>
  <c r="D42" i="30"/>
  <c r="I41" i="30"/>
  <c r="H41" i="30"/>
  <c r="I40" i="30"/>
  <c r="H40" i="30"/>
  <c r="I39" i="30"/>
  <c r="H39" i="30"/>
  <c r="I38" i="30"/>
  <c r="H38" i="30"/>
  <c r="I37" i="30"/>
  <c r="I36" i="30" s="1"/>
  <c r="H37" i="30"/>
  <c r="G36" i="30"/>
  <c r="F36" i="30"/>
  <c r="E36" i="30"/>
  <c r="D36" i="30"/>
  <c r="I35" i="30"/>
  <c r="H35" i="30"/>
  <c r="I34" i="30"/>
  <c r="H34" i="30"/>
  <c r="I33" i="30"/>
  <c r="H33" i="30"/>
  <c r="I32" i="30"/>
  <c r="H32" i="30"/>
  <c r="I31" i="30"/>
  <c r="H31" i="30"/>
  <c r="H30" i="30" s="1"/>
  <c r="G30" i="30"/>
  <c r="F30" i="30"/>
  <c r="E30" i="30"/>
  <c r="D30" i="30"/>
  <c r="D29" i="30" s="1"/>
  <c r="F29" i="30"/>
  <c r="I28" i="30"/>
  <c r="H28" i="30"/>
  <c r="I27" i="30"/>
  <c r="H27" i="30"/>
  <c r="I26" i="30"/>
  <c r="H26" i="30"/>
  <c r="I25" i="30"/>
  <c r="H25" i="30"/>
  <c r="I24" i="30"/>
  <c r="H24" i="30"/>
  <c r="I23" i="30"/>
  <c r="H23" i="30"/>
  <c r="I22" i="30"/>
  <c r="H22" i="30"/>
  <c r="I21" i="30"/>
  <c r="I20" i="30" s="1"/>
  <c r="H21" i="30"/>
  <c r="G20" i="30"/>
  <c r="F20" i="30"/>
  <c r="E20" i="30"/>
  <c r="D20" i="30"/>
  <c r="I19" i="30"/>
  <c r="H19" i="30"/>
  <c r="I18" i="30"/>
  <c r="H18" i="30"/>
  <c r="I17" i="30"/>
  <c r="H17" i="30"/>
  <c r="I16" i="30"/>
  <c r="H16" i="30"/>
  <c r="I15" i="30"/>
  <c r="H15" i="30"/>
  <c r="I14" i="30"/>
  <c r="H14" i="30"/>
  <c r="G13" i="30"/>
  <c r="F13" i="30"/>
  <c r="E13" i="30"/>
  <c r="D13" i="30"/>
  <c r="O298" i="29"/>
  <c r="L298" i="29"/>
  <c r="I298" i="29"/>
  <c r="F298" i="29"/>
  <c r="O297" i="29"/>
  <c r="L297" i="29"/>
  <c r="I297" i="29"/>
  <c r="F297" i="29"/>
  <c r="O296" i="29"/>
  <c r="L296" i="29"/>
  <c r="I296" i="29"/>
  <c r="F296" i="29"/>
  <c r="O295" i="29"/>
  <c r="L295" i="29"/>
  <c r="I295" i="29"/>
  <c r="F295" i="29"/>
  <c r="O294" i="29"/>
  <c r="L294" i="29"/>
  <c r="I294" i="29"/>
  <c r="F294" i="29"/>
  <c r="O293" i="29"/>
  <c r="L293" i="29"/>
  <c r="I293" i="29"/>
  <c r="F293" i="29"/>
  <c r="O292" i="29"/>
  <c r="L292" i="29"/>
  <c r="I292" i="29"/>
  <c r="F292" i="29"/>
  <c r="O291" i="29"/>
  <c r="L291" i="29"/>
  <c r="I291" i="29"/>
  <c r="F291" i="29"/>
  <c r="N290" i="29"/>
  <c r="M290" i="29"/>
  <c r="K290" i="29"/>
  <c r="J290" i="29"/>
  <c r="H290" i="29"/>
  <c r="G290" i="29"/>
  <c r="E290" i="29"/>
  <c r="D290" i="29"/>
  <c r="O285" i="29"/>
  <c r="L285" i="29"/>
  <c r="I285" i="29"/>
  <c r="F285" i="29"/>
  <c r="O284" i="29"/>
  <c r="L284" i="29"/>
  <c r="L283" i="29" s="1"/>
  <c r="I284" i="29"/>
  <c r="F284" i="29"/>
  <c r="N283" i="29"/>
  <c r="M283" i="29"/>
  <c r="K283" i="29"/>
  <c r="J283" i="29"/>
  <c r="I283" i="29"/>
  <c r="H283" i="29"/>
  <c r="G283" i="29"/>
  <c r="E283" i="29"/>
  <c r="D283" i="29"/>
  <c r="O282" i="29"/>
  <c r="L282" i="29"/>
  <c r="I282" i="29"/>
  <c r="I281" i="29" s="1"/>
  <c r="F282" i="29"/>
  <c r="F281" i="29" s="1"/>
  <c r="O281" i="29"/>
  <c r="N281" i="29"/>
  <c r="M281" i="29"/>
  <c r="K281" i="29"/>
  <c r="J281" i="29"/>
  <c r="H281" i="29"/>
  <c r="G281" i="29"/>
  <c r="E281" i="29"/>
  <c r="D281" i="29"/>
  <c r="O280" i="29"/>
  <c r="L280" i="29"/>
  <c r="I280" i="29"/>
  <c r="F280" i="29"/>
  <c r="O279" i="29"/>
  <c r="L279" i="29"/>
  <c r="I279" i="29"/>
  <c r="F279" i="29"/>
  <c r="O278" i="29"/>
  <c r="L278" i="29"/>
  <c r="I278" i="29"/>
  <c r="F278" i="29"/>
  <c r="O277" i="29"/>
  <c r="L277" i="29"/>
  <c r="L276" i="29" s="1"/>
  <c r="I277" i="29"/>
  <c r="F277" i="29"/>
  <c r="N276" i="29"/>
  <c r="M276" i="29"/>
  <c r="K276" i="29"/>
  <c r="J276" i="29"/>
  <c r="H276" i="29"/>
  <c r="G276" i="29"/>
  <c r="E276" i="29"/>
  <c r="D276" i="29"/>
  <c r="O275" i="29"/>
  <c r="L275" i="29"/>
  <c r="I275" i="29"/>
  <c r="F275" i="29"/>
  <c r="O274" i="29"/>
  <c r="L274" i="29"/>
  <c r="I274" i="29"/>
  <c r="F274" i="29"/>
  <c r="O273" i="29"/>
  <c r="L273" i="29"/>
  <c r="L272" i="29" s="1"/>
  <c r="I273" i="29"/>
  <c r="I272" i="29" s="1"/>
  <c r="F273" i="29"/>
  <c r="N272" i="29"/>
  <c r="M272" i="29"/>
  <c r="K272" i="29"/>
  <c r="J272" i="29"/>
  <c r="J270" i="29" s="1"/>
  <c r="J269" i="29" s="1"/>
  <c r="H272" i="29"/>
  <c r="H270" i="29" s="1"/>
  <c r="H269" i="29" s="1"/>
  <c r="G272" i="29"/>
  <c r="E272" i="29"/>
  <c r="E270" i="29" s="1"/>
  <c r="D272" i="29"/>
  <c r="O271" i="29"/>
  <c r="L271" i="29"/>
  <c r="I271" i="29"/>
  <c r="F271" i="29"/>
  <c r="N270" i="29"/>
  <c r="N269" i="29" s="1"/>
  <c r="O268" i="29"/>
  <c r="L268" i="29"/>
  <c r="I268" i="29"/>
  <c r="F268" i="29"/>
  <c r="O267" i="29"/>
  <c r="L267" i="29"/>
  <c r="I267" i="29"/>
  <c r="F267" i="29"/>
  <c r="O266" i="29"/>
  <c r="L266" i="29"/>
  <c r="I266" i="29"/>
  <c r="F266" i="29"/>
  <c r="O265" i="29"/>
  <c r="O264" i="29" s="1"/>
  <c r="L265" i="29"/>
  <c r="I265" i="29"/>
  <c r="F265" i="29"/>
  <c r="N264" i="29"/>
  <c r="M264" i="29"/>
  <c r="K264" i="29"/>
  <c r="J264" i="29"/>
  <c r="H264" i="29"/>
  <c r="G264" i="29"/>
  <c r="E264" i="29"/>
  <c r="D264" i="29"/>
  <c r="O263" i="29"/>
  <c r="L263" i="29"/>
  <c r="I263" i="29"/>
  <c r="F263" i="29"/>
  <c r="O262" i="29"/>
  <c r="L262" i="29"/>
  <c r="I262" i="29"/>
  <c r="F262" i="29"/>
  <c r="O261" i="29"/>
  <c r="O260" i="29" s="1"/>
  <c r="L261" i="29"/>
  <c r="I261" i="29"/>
  <c r="F261" i="29"/>
  <c r="F260" i="29" s="1"/>
  <c r="N260" i="29"/>
  <c r="M260" i="29"/>
  <c r="K260" i="29"/>
  <c r="K259" i="29" s="1"/>
  <c r="J260" i="29"/>
  <c r="H260" i="29"/>
  <c r="H259" i="29" s="1"/>
  <c r="G260" i="29"/>
  <c r="E260" i="29"/>
  <c r="D260" i="29"/>
  <c r="N259" i="29"/>
  <c r="O258" i="29"/>
  <c r="L258" i="29"/>
  <c r="I258" i="29"/>
  <c r="F258" i="29"/>
  <c r="O257" i="29"/>
  <c r="L257" i="29"/>
  <c r="I257" i="29"/>
  <c r="F257" i="29"/>
  <c r="O256" i="29"/>
  <c r="L256" i="29"/>
  <c r="I256" i="29"/>
  <c r="F256" i="29"/>
  <c r="O255" i="29"/>
  <c r="L255" i="29"/>
  <c r="I255" i="29"/>
  <c r="F255" i="29"/>
  <c r="O254" i="29"/>
  <c r="L254" i="29"/>
  <c r="I254" i="29"/>
  <c r="F254" i="29"/>
  <c r="O253" i="29"/>
  <c r="O252" i="29" s="1"/>
  <c r="L253" i="29"/>
  <c r="I253" i="29"/>
  <c r="F253" i="29"/>
  <c r="N252" i="29"/>
  <c r="M252" i="29"/>
  <c r="M251" i="29" s="1"/>
  <c r="K252" i="29"/>
  <c r="K251" i="29" s="1"/>
  <c r="J252" i="29"/>
  <c r="J251" i="29" s="1"/>
  <c r="H252" i="29"/>
  <c r="H251" i="29" s="1"/>
  <c r="G252" i="29"/>
  <c r="G251" i="29" s="1"/>
  <c r="E252" i="29"/>
  <c r="E251" i="29" s="1"/>
  <c r="D252" i="29"/>
  <c r="D251" i="29" s="1"/>
  <c r="N251" i="29"/>
  <c r="O250" i="29"/>
  <c r="L250" i="29"/>
  <c r="I250" i="29"/>
  <c r="F250" i="29"/>
  <c r="O249" i="29"/>
  <c r="L249" i="29"/>
  <c r="I249" i="29"/>
  <c r="F249" i="29"/>
  <c r="O248" i="29"/>
  <c r="L248" i="29"/>
  <c r="I248" i="29"/>
  <c r="F248" i="29"/>
  <c r="O247" i="29"/>
  <c r="L247" i="29"/>
  <c r="I247" i="29"/>
  <c r="F247" i="29"/>
  <c r="N246" i="29"/>
  <c r="M246" i="29"/>
  <c r="K246" i="29"/>
  <c r="J246" i="29"/>
  <c r="H246" i="29"/>
  <c r="G246" i="29"/>
  <c r="E246" i="29"/>
  <c r="D246" i="29"/>
  <c r="O245" i="29"/>
  <c r="L245" i="29"/>
  <c r="I245" i="29"/>
  <c r="F245" i="29"/>
  <c r="O244" i="29"/>
  <c r="L244" i="29"/>
  <c r="I244" i="29"/>
  <c r="F244" i="29"/>
  <c r="O243" i="29"/>
  <c r="L243" i="29"/>
  <c r="I243" i="29"/>
  <c r="F243" i="29"/>
  <c r="O242" i="29"/>
  <c r="L242" i="29"/>
  <c r="I242" i="29"/>
  <c r="F242" i="29"/>
  <c r="O241" i="29"/>
  <c r="L241" i="29"/>
  <c r="I241" i="29"/>
  <c r="F241" i="29"/>
  <c r="O240" i="29"/>
  <c r="L240" i="29"/>
  <c r="I240" i="29"/>
  <c r="F240" i="29"/>
  <c r="O239" i="29"/>
  <c r="L239" i="29"/>
  <c r="I239" i="29"/>
  <c r="F239" i="29"/>
  <c r="O238" i="29"/>
  <c r="N238" i="29"/>
  <c r="M238" i="29"/>
  <c r="K238" i="29"/>
  <c r="J238" i="29"/>
  <c r="H238" i="29"/>
  <c r="G238" i="29"/>
  <c r="E238" i="29"/>
  <c r="D238" i="29"/>
  <c r="O237" i="29"/>
  <c r="L237" i="29"/>
  <c r="I237" i="29"/>
  <c r="F237" i="29"/>
  <c r="O236" i="29"/>
  <c r="L236" i="29"/>
  <c r="L235" i="29" s="1"/>
  <c r="I236" i="29"/>
  <c r="I235" i="29" s="1"/>
  <c r="F236" i="29"/>
  <c r="N235" i="29"/>
  <c r="M235" i="29"/>
  <c r="K235" i="29"/>
  <c r="J235" i="29"/>
  <c r="H235" i="29"/>
  <c r="G235" i="29"/>
  <c r="F235" i="29"/>
  <c r="E235" i="29"/>
  <c r="D235" i="29"/>
  <c r="O234" i="29"/>
  <c r="L234" i="29"/>
  <c r="I234" i="29"/>
  <c r="I233" i="29" s="1"/>
  <c r="F234" i="29"/>
  <c r="O233" i="29"/>
  <c r="N233" i="29"/>
  <c r="M233" i="29"/>
  <c r="K233" i="29"/>
  <c r="J233" i="29"/>
  <c r="H233" i="29"/>
  <c r="G233" i="29"/>
  <c r="F233" i="29"/>
  <c r="E233" i="29"/>
  <c r="D233" i="29"/>
  <c r="O232" i="29"/>
  <c r="L232" i="29"/>
  <c r="I232" i="29"/>
  <c r="F232" i="29"/>
  <c r="O229" i="29"/>
  <c r="L229" i="29"/>
  <c r="I229" i="29"/>
  <c r="F229" i="29"/>
  <c r="O228" i="29"/>
  <c r="O227" i="29" s="1"/>
  <c r="L228" i="29"/>
  <c r="L227" i="29" s="1"/>
  <c r="I228" i="29"/>
  <c r="I227" i="29" s="1"/>
  <c r="F228" i="29"/>
  <c r="F227" i="29" s="1"/>
  <c r="N227" i="29"/>
  <c r="M227" i="29"/>
  <c r="K227" i="29"/>
  <c r="J227" i="29"/>
  <c r="H227" i="29"/>
  <c r="G227" i="29"/>
  <c r="E227" i="29"/>
  <c r="D227" i="29"/>
  <c r="O226" i="29"/>
  <c r="L226" i="29"/>
  <c r="I226" i="29"/>
  <c r="F226" i="29"/>
  <c r="O225" i="29"/>
  <c r="L225" i="29"/>
  <c r="I225" i="29"/>
  <c r="F225" i="29"/>
  <c r="O224" i="29"/>
  <c r="L224" i="29"/>
  <c r="I224" i="29"/>
  <c r="F224" i="29"/>
  <c r="O223" i="29"/>
  <c r="L223" i="29"/>
  <c r="I223" i="29"/>
  <c r="F223" i="29"/>
  <c r="O222" i="29"/>
  <c r="L222" i="29"/>
  <c r="I222" i="29"/>
  <c r="F222" i="29"/>
  <c r="O221" i="29"/>
  <c r="L221" i="29"/>
  <c r="I221" i="29"/>
  <c r="F221" i="29"/>
  <c r="O220" i="29"/>
  <c r="L220" i="29"/>
  <c r="I220" i="29"/>
  <c r="F220" i="29"/>
  <c r="O219" i="29"/>
  <c r="L219" i="29"/>
  <c r="I219" i="29"/>
  <c r="F219" i="29"/>
  <c r="O218" i="29"/>
  <c r="L218" i="29"/>
  <c r="I218" i="29"/>
  <c r="F218" i="29"/>
  <c r="O217" i="29"/>
  <c r="L217" i="29"/>
  <c r="I217" i="29"/>
  <c r="F217" i="29"/>
  <c r="N216" i="29"/>
  <c r="M216" i="29"/>
  <c r="K216" i="29"/>
  <c r="J216" i="29"/>
  <c r="H216" i="29"/>
  <c r="G216" i="29"/>
  <c r="E216" i="29"/>
  <c r="D216" i="29"/>
  <c r="O215" i="29"/>
  <c r="L215" i="29"/>
  <c r="I215" i="29"/>
  <c r="F215" i="29"/>
  <c r="O214" i="29"/>
  <c r="L214" i="29"/>
  <c r="I214" i="29"/>
  <c r="F214" i="29"/>
  <c r="O213" i="29"/>
  <c r="L213" i="29"/>
  <c r="I213" i="29"/>
  <c r="F213" i="29"/>
  <c r="O212" i="29"/>
  <c r="L212" i="29"/>
  <c r="I212" i="29"/>
  <c r="F212" i="29"/>
  <c r="O211" i="29"/>
  <c r="L211" i="29"/>
  <c r="I211" i="29"/>
  <c r="F211" i="29"/>
  <c r="O210" i="29"/>
  <c r="L210" i="29"/>
  <c r="I210" i="29"/>
  <c r="F210" i="29"/>
  <c r="O209" i="29"/>
  <c r="L209" i="29"/>
  <c r="I209" i="29"/>
  <c r="F209" i="29"/>
  <c r="O208" i="29"/>
  <c r="L208" i="29"/>
  <c r="I208" i="29"/>
  <c r="F208" i="29"/>
  <c r="O207" i="29"/>
  <c r="L207" i="29"/>
  <c r="I207" i="29"/>
  <c r="F207" i="29"/>
  <c r="O206" i="29"/>
  <c r="L206" i="29"/>
  <c r="I206" i="29"/>
  <c r="F206" i="29"/>
  <c r="N205" i="29"/>
  <c r="M205" i="29"/>
  <c r="K205" i="29"/>
  <c r="K204" i="29" s="1"/>
  <c r="J205" i="29"/>
  <c r="H205" i="29"/>
  <c r="G205" i="29"/>
  <c r="G204" i="29" s="1"/>
  <c r="E205" i="29"/>
  <c r="E204" i="29" s="1"/>
  <c r="D205" i="29"/>
  <c r="O203" i="29"/>
  <c r="L203" i="29"/>
  <c r="I203" i="29"/>
  <c r="F203" i="29"/>
  <c r="O202" i="29"/>
  <c r="L202" i="29"/>
  <c r="I202" i="29"/>
  <c r="F202" i="29"/>
  <c r="O201" i="29"/>
  <c r="L201" i="29"/>
  <c r="I201" i="29"/>
  <c r="F201" i="29"/>
  <c r="O200" i="29"/>
  <c r="L200" i="29"/>
  <c r="I200" i="29"/>
  <c r="F200" i="29"/>
  <c r="O199" i="29"/>
  <c r="L199" i="29"/>
  <c r="L198" i="29" s="1"/>
  <c r="I199" i="29"/>
  <c r="I198" i="29" s="1"/>
  <c r="F199" i="29"/>
  <c r="O198" i="29"/>
  <c r="N198" i="29"/>
  <c r="N196" i="29" s="1"/>
  <c r="M198" i="29"/>
  <c r="M196" i="29" s="1"/>
  <c r="K198" i="29"/>
  <c r="K196" i="29" s="1"/>
  <c r="J198" i="29"/>
  <c r="J196" i="29" s="1"/>
  <c r="H198" i="29"/>
  <c r="H196" i="29" s="1"/>
  <c r="G198" i="29"/>
  <c r="G196" i="29" s="1"/>
  <c r="F198" i="29"/>
  <c r="E198" i="29"/>
  <c r="E196" i="29" s="1"/>
  <c r="D198" i="29"/>
  <c r="D196" i="29" s="1"/>
  <c r="O197" i="29"/>
  <c r="L197" i="29"/>
  <c r="I197" i="29"/>
  <c r="F197" i="29"/>
  <c r="O193" i="29"/>
  <c r="O192" i="29" s="1"/>
  <c r="O191" i="29" s="1"/>
  <c r="L193" i="29"/>
  <c r="L192" i="29" s="1"/>
  <c r="L191" i="29" s="1"/>
  <c r="I193" i="29"/>
  <c r="F193" i="29"/>
  <c r="F192" i="29" s="1"/>
  <c r="F191" i="29" s="1"/>
  <c r="N192" i="29"/>
  <c r="N191" i="29" s="1"/>
  <c r="M192" i="29"/>
  <c r="M191" i="29" s="1"/>
  <c r="K192" i="29"/>
  <c r="K191" i="29" s="1"/>
  <c r="J192" i="29"/>
  <c r="J191" i="29" s="1"/>
  <c r="I192" i="29"/>
  <c r="I191" i="29" s="1"/>
  <c r="H192" i="29"/>
  <c r="H191" i="29" s="1"/>
  <c r="G192" i="29"/>
  <c r="G191" i="29" s="1"/>
  <c r="E192" i="29"/>
  <c r="E191" i="29" s="1"/>
  <c r="D192" i="29"/>
  <c r="D191" i="29" s="1"/>
  <c r="O190" i="29"/>
  <c r="L190" i="29"/>
  <c r="I190" i="29"/>
  <c r="F190" i="29"/>
  <c r="O189" i="29"/>
  <c r="L189" i="29"/>
  <c r="L188" i="29" s="1"/>
  <c r="I189" i="29"/>
  <c r="I188" i="29" s="1"/>
  <c r="I187" i="29" s="1"/>
  <c r="F189" i="29"/>
  <c r="F188" i="29" s="1"/>
  <c r="N188" i="29"/>
  <c r="M188" i="29"/>
  <c r="K188" i="29"/>
  <c r="J188" i="29"/>
  <c r="H188" i="29"/>
  <c r="G188" i="29"/>
  <c r="E188" i="29"/>
  <c r="D188" i="29"/>
  <c r="O186" i="29"/>
  <c r="L186" i="29"/>
  <c r="I186" i="29"/>
  <c r="F186" i="29"/>
  <c r="O185" i="29"/>
  <c r="L185" i="29"/>
  <c r="L184" i="29" s="1"/>
  <c r="I185" i="29"/>
  <c r="I184" i="29" s="1"/>
  <c r="F185" i="29"/>
  <c r="N184" i="29"/>
  <c r="M184" i="29"/>
  <c r="K184" i="29"/>
  <c r="J184" i="29"/>
  <c r="H184" i="29"/>
  <c r="G184" i="29"/>
  <c r="E184" i="29"/>
  <c r="D184" i="29"/>
  <c r="O183" i="29"/>
  <c r="L183" i="29"/>
  <c r="I183" i="29"/>
  <c r="F183" i="29"/>
  <c r="O182" i="29"/>
  <c r="L182" i="29"/>
  <c r="I182" i="29"/>
  <c r="F182" i="29"/>
  <c r="O181" i="29"/>
  <c r="L181" i="29"/>
  <c r="I181" i="29"/>
  <c r="F181" i="29"/>
  <c r="O180" i="29"/>
  <c r="L180" i="29"/>
  <c r="I180" i="29"/>
  <c r="F180" i="29"/>
  <c r="N179" i="29"/>
  <c r="M179" i="29"/>
  <c r="K179" i="29"/>
  <c r="J179" i="29"/>
  <c r="H179" i="29"/>
  <c r="G179" i="29"/>
  <c r="E179" i="29"/>
  <c r="D179" i="29"/>
  <c r="O178" i="29"/>
  <c r="L178" i="29"/>
  <c r="I178" i="29"/>
  <c r="F178" i="29"/>
  <c r="O177" i="29"/>
  <c r="L177" i="29"/>
  <c r="I177" i="29"/>
  <c r="F177" i="29"/>
  <c r="O176" i="29"/>
  <c r="L176" i="29"/>
  <c r="I176" i="29"/>
  <c r="F176" i="29"/>
  <c r="N175" i="29"/>
  <c r="N174" i="29" s="1"/>
  <c r="M175" i="29"/>
  <c r="M174" i="29" s="1"/>
  <c r="M173" i="29" s="1"/>
  <c r="K175" i="29"/>
  <c r="K174" i="29" s="1"/>
  <c r="K173" i="29" s="1"/>
  <c r="J175" i="29"/>
  <c r="J174" i="29" s="1"/>
  <c r="H175" i="29"/>
  <c r="H174" i="29" s="1"/>
  <c r="H173" i="29" s="1"/>
  <c r="G175" i="29"/>
  <c r="E175" i="29"/>
  <c r="E174" i="29" s="1"/>
  <c r="D175" i="29"/>
  <c r="D174" i="29" s="1"/>
  <c r="D173" i="29" s="1"/>
  <c r="O172" i="29"/>
  <c r="L172" i="29"/>
  <c r="I172" i="29"/>
  <c r="F172" i="29"/>
  <c r="O171" i="29"/>
  <c r="L171" i="29"/>
  <c r="I171" i="29"/>
  <c r="F171" i="29"/>
  <c r="O170" i="29"/>
  <c r="L170" i="29"/>
  <c r="I170" i="29"/>
  <c r="F170" i="29"/>
  <c r="O169" i="29"/>
  <c r="L169" i="29"/>
  <c r="I169" i="29"/>
  <c r="F169" i="29"/>
  <c r="O168" i="29"/>
  <c r="L168" i="29"/>
  <c r="I168" i="29"/>
  <c r="F168" i="29"/>
  <c r="O167" i="29"/>
  <c r="L167" i="29"/>
  <c r="L166" i="29" s="1"/>
  <c r="L165" i="29" s="1"/>
  <c r="I167" i="29"/>
  <c r="F167" i="29"/>
  <c r="N166" i="29"/>
  <c r="N165" i="29" s="1"/>
  <c r="M166" i="29"/>
  <c r="M165" i="29" s="1"/>
  <c r="K166" i="29"/>
  <c r="K165" i="29" s="1"/>
  <c r="J166" i="29"/>
  <c r="J165" i="29" s="1"/>
  <c r="H166" i="29"/>
  <c r="H165" i="29" s="1"/>
  <c r="G166" i="29"/>
  <c r="G165" i="29" s="1"/>
  <c r="E166" i="29"/>
  <c r="E165" i="29" s="1"/>
  <c r="D166" i="29"/>
  <c r="D165" i="29" s="1"/>
  <c r="O164" i="29"/>
  <c r="L164" i="29"/>
  <c r="I164" i="29"/>
  <c r="F164" i="29"/>
  <c r="O163" i="29"/>
  <c r="L163" i="29"/>
  <c r="I163" i="29"/>
  <c r="F163" i="29"/>
  <c r="O162" i="29"/>
  <c r="L162" i="29"/>
  <c r="I162" i="29"/>
  <c r="F162" i="29"/>
  <c r="O161" i="29"/>
  <c r="L161" i="29"/>
  <c r="L160" i="29" s="1"/>
  <c r="I161" i="29"/>
  <c r="F161" i="29"/>
  <c r="N160" i="29"/>
  <c r="M160" i="29"/>
  <c r="K160" i="29"/>
  <c r="J160" i="29"/>
  <c r="H160" i="29"/>
  <c r="G160" i="29"/>
  <c r="E160" i="29"/>
  <c r="D160" i="29"/>
  <c r="O159" i="29"/>
  <c r="L159" i="29"/>
  <c r="I159" i="29"/>
  <c r="F159" i="29"/>
  <c r="O158" i="29"/>
  <c r="L158" i="29"/>
  <c r="I158" i="29"/>
  <c r="F158" i="29"/>
  <c r="O157" i="29"/>
  <c r="L157" i="29"/>
  <c r="I157" i="29"/>
  <c r="F157" i="29"/>
  <c r="O156" i="29"/>
  <c r="L156" i="29"/>
  <c r="I156" i="29"/>
  <c r="F156" i="29"/>
  <c r="O155" i="29"/>
  <c r="L155" i="29"/>
  <c r="I155" i="29"/>
  <c r="C155" i="29" s="1"/>
  <c r="F155" i="29"/>
  <c r="O154" i="29"/>
  <c r="L154" i="29"/>
  <c r="I154" i="29"/>
  <c r="F154" i="29"/>
  <c r="O153" i="29"/>
  <c r="L153" i="29"/>
  <c r="I153" i="29"/>
  <c r="F153" i="29"/>
  <c r="O152" i="29"/>
  <c r="L152" i="29"/>
  <c r="I152" i="29"/>
  <c r="F152" i="29"/>
  <c r="N151" i="29"/>
  <c r="M151" i="29"/>
  <c r="K151" i="29"/>
  <c r="J151" i="29"/>
  <c r="H151" i="29"/>
  <c r="G151" i="29"/>
  <c r="E151" i="29"/>
  <c r="D151" i="29"/>
  <c r="O150" i="29"/>
  <c r="L150" i="29"/>
  <c r="I150" i="29"/>
  <c r="F150" i="29"/>
  <c r="O149" i="29"/>
  <c r="L149" i="29"/>
  <c r="I149" i="29"/>
  <c r="F149" i="29"/>
  <c r="O148" i="29"/>
  <c r="L148" i="29"/>
  <c r="I148" i="29"/>
  <c r="F148" i="29"/>
  <c r="O147" i="29"/>
  <c r="L147" i="29"/>
  <c r="I147" i="29"/>
  <c r="F147" i="29"/>
  <c r="O146" i="29"/>
  <c r="L146" i="29"/>
  <c r="I146" i="29"/>
  <c r="F146" i="29"/>
  <c r="O145" i="29"/>
  <c r="O144" i="29" s="1"/>
  <c r="L145" i="29"/>
  <c r="I145" i="29"/>
  <c r="I144" i="29" s="1"/>
  <c r="F145" i="29"/>
  <c r="N144" i="29"/>
  <c r="M144" i="29"/>
  <c r="K144" i="29"/>
  <c r="J144" i="29"/>
  <c r="H144" i="29"/>
  <c r="G144" i="29"/>
  <c r="E144" i="29"/>
  <c r="D144" i="29"/>
  <c r="O143" i="29"/>
  <c r="L143" i="29"/>
  <c r="I143" i="29"/>
  <c r="F143" i="29"/>
  <c r="O142" i="29"/>
  <c r="L142" i="29"/>
  <c r="I142" i="29"/>
  <c r="I141" i="29" s="1"/>
  <c r="F142" i="29"/>
  <c r="O141" i="29"/>
  <c r="N141" i="29"/>
  <c r="M141" i="29"/>
  <c r="K141" i="29"/>
  <c r="J141" i="29"/>
  <c r="H141" i="29"/>
  <c r="G141" i="29"/>
  <c r="F141" i="29"/>
  <c r="E141" i="29"/>
  <c r="D141" i="29"/>
  <c r="O140" i="29"/>
  <c r="L140" i="29"/>
  <c r="I140" i="29"/>
  <c r="F140" i="29"/>
  <c r="O139" i="29"/>
  <c r="L139" i="29"/>
  <c r="I139" i="29"/>
  <c r="F139" i="29"/>
  <c r="O138" i="29"/>
  <c r="L138" i="29"/>
  <c r="I138" i="29"/>
  <c r="F138" i="29"/>
  <c r="O137" i="29"/>
  <c r="L137" i="29"/>
  <c r="L136" i="29" s="1"/>
  <c r="I137" i="29"/>
  <c r="F137" i="29"/>
  <c r="N136" i="29"/>
  <c r="M136" i="29"/>
  <c r="K136" i="29"/>
  <c r="J136" i="29"/>
  <c r="H136" i="29"/>
  <c r="G136" i="29"/>
  <c r="E136" i="29"/>
  <c r="D136" i="29"/>
  <c r="O135" i="29"/>
  <c r="L135" i="29"/>
  <c r="I135" i="29"/>
  <c r="F135" i="29"/>
  <c r="O134" i="29"/>
  <c r="L134" i="29"/>
  <c r="I134" i="29"/>
  <c r="F134" i="29"/>
  <c r="O133" i="29"/>
  <c r="L133" i="29"/>
  <c r="I133" i="29"/>
  <c r="F133" i="29"/>
  <c r="O132" i="29"/>
  <c r="L132" i="29"/>
  <c r="I132" i="29"/>
  <c r="F132" i="29"/>
  <c r="N131" i="29"/>
  <c r="M131" i="29"/>
  <c r="K131" i="29"/>
  <c r="J131" i="29"/>
  <c r="H131" i="29"/>
  <c r="G131" i="29"/>
  <c r="E131" i="29"/>
  <c r="D131" i="29"/>
  <c r="O129" i="29"/>
  <c r="L129" i="29"/>
  <c r="L128" i="29" s="1"/>
  <c r="I129" i="29"/>
  <c r="I128" i="29" s="1"/>
  <c r="F129" i="29"/>
  <c r="O128" i="29"/>
  <c r="N128" i="29"/>
  <c r="M128" i="29"/>
  <c r="K128" i="29"/>
  <c r="J128" i="29"/>
  <c r="H128" i="29"/>
  <c r="G128" i="29"/>
  <c r="E128" i="29"/>
  <c r="D128" i="29"/>
  <c r="O127" i="29"/>
  <c r="L127" i="29"/>
  <c r="I127" i="29"/>
  <c r="F127" i="29"/>
  <c r="O126" i="29"/>
  <c r="L126" i="29"/>
  <c r="I126" i="29"/>
  <c r="F126" i="29"/>
  <c r="O125" i="29"/>
  <c r="L125" i="29"/>
  <c r="I125" i="29"/>
  <c r="F125" i="29"/>
  <c r="O124" i="29"/>
  <c r="L124" i="29"/>
  <c r="I124" i="29"/>
  <c r="F124" i="29"/>
  <c r="O123" i="29"/>
  <c r="L123" i="29"/>
  <c r="I123" i="29"/>
  <c r="F123" i="29"/>
  <c r="N122" i="29"/>
  <c r="M122" i="29"/>
  <c r="K122" i="29"/>
  <c r="J122" i="29"/>
  <c r="H122" i="29"/>
  <c r="G122" i="29"/>
  <c r="E122" i="29"/>
  <c r="D122" i="29"/>
  <c r="O121" i="29"/>
  <c r="L121" i="29"/>
  <c r="I121" i="29"/>
  <c r="F121" i="29"/>
  <c r="O120" i="29"/>
  <c r="L120" i="29"/>
  <c r="I120" i="29"/>
  <c r="F120" i="29"/>
  <c r="O119" i="29"/>
  <c r="L119" i="29"/>
  <c r="I119" i="29"/>
  <c r="F119" i="29"/>
  <c r="O118" i="29"/>
  <c r="L118" i="29"/>
  <c r="I118" i="29"/>
  <c r="F118" i="29"/>
  <c r="O117" i="29"/>
  <c r="O116" i="29" s="1"/>
  <c r="L117" i="29"/>
  <c r="I117" i="29"/>
  <c r="F117" i="29"/>
  <c r="N116" i="29"/>
  <c r="M116" i="29"/>
  <c r="K116" i="29"/>
  <c r="J116" i="29"/>
  <c r="H116" i="29"/>
  <c r="G116" i="29"/>
  <c r="E116" i="29"/>
  <c r="D116" i="29"/>
  <c r="O115" i="29"/>
  <c r="L115" i="29"/>
  <c r="I115" i="29"/>
  <c r="F115" i="29"/>
  <c r="O114" i="29"/>
  <c r="L114" i="29"/>
  <c r="I114" i="29"/>
  <c r="F114" i="29"/>
  <c r="O113" i="29"/>
  <c r="O112" i="29" s="1"/>
  <c r="L113" i="29"/>
  <c r="I113" i="29"/>
  <c r="F113" i="29"/>
  <c r="N112" i="29"/>
  <c r="M112" i="29"/>
  <c r="K112" i="29"/>
  <c r="J112" i="29"/>
  <c r="H112" i="29"/>
  <c r="G112" i="29"/>
  <c r="E112" i="29"/>
  <c r="D112" i="29"/>
  <c r="O111" i="29"/>
  <c r="L111" i="29"/>
  <c r="I111" i="29"/>
  <c r="F111" i="29"/>
  <c r="O110" i="29"/>
  <c r="L110" i="29"/>
  <c r="I110" i="29"/>
  <c r="F110" i="29"/>
  <c r="O109" i="29"/>
  <c r="L109" i="29"/>
  <c r="I109" i="29"/>
  <c r="F109" i="29"/>
  <c r="O108" i="29"/>
  <c r="L108" i="29"/>
  <c r="I108" i="29"/>
  <c r="F108" i="29"/>
  <c r="O107" i="29"/>
  <c r="L107" i="29"/>
  <c r="I107" i="29"/>
  <c r="F107" i="29"/>
  <c r="O106" i="29"/>
  <c r="L106" i="29"/>
  <c r="I106" i="29"/>
  <c r="F106" i="29"/>
  <c r="O105" i="29"/>
  <c r="L105" i="29"/>
  <c r="I105" i="29"/>
  <c r="F105" i="29"/>
  <c r="O104" i="29"/>
  <c r="L104" i="29"/>
  <c r="I104" i="29"/>
  <c r="I103" i="29" s="1"/>
  <c r="F104" i="29"/>
  <c r="N103" i="29"/>
  <c r="M103" i="29"/>
  <c r="K103" i="29"/>
  <c r="J103" i="29"/>
  <c r="H103" i="29"/>
  <c r="G103" i="29"/>
  <c r="E103" i="29"/>
  <c r="D103" i="29"/>
  <c r="O102" i="29"/>
  <c r="L102" i="29"/>
  <c r="I102" i="29"/>
  <c r="F102" i="29"/>
  <c r="O101" i="29"/>
  <c r="L101" i="29"/>
  <c r="I101" i="29"/>
  <c r="F101" i="29"/>
  <c r="O100" i="29"/>
  <c r="L100" i="29"/>
  <c r="I100" i="29"/>
  <c r="F100" i="29"/>
  <c r="O99" i="29"/>
  <c r="L99" i="29"/>
  <c r="I99" i="29"/>
  <c r="F99" i="29"/>
  <c r="O98" i="29"/>
  <c r="L98" i="29"/>
  <c r="I98" i="29"/>
  <c r="F98" i="29"/>
  <c r="O97" i="29"/>
  <c r="L97" i="29"/>
  <c r="I97" i="29"/>
  <c r="F97" i="29"/>
  <c r="O96" i="29"/>
  <c r="L96" i="29"/>
  <c r="I96" i="29"/>
  <c r="F96" i="29"/>
  <c r="N95" i="29"/>
  <c r="M95" i="29"/>
  <c r="K95" i="29"/>
  <c r="J95" i="29"/>
  <c r="H95" i="29"/>
  <c r="G95" i="29"/>
  <c r="F95" i="29"/>
  <c r="E95" i="29"/>
  <c r="D95" i="29"/>
  <c r="O94" i="29"/>
  <c r="L94" i="29"/>
  <c r="I94" i="29"/>
  <c r="F94" i="29"/>
  <c r="O93" i="29"/>
  <c r="L93" i="29"/>
  <c r="I93" i="29"/>
  <c r="F93" i="29"/>
  <c r="O92" i="29"/>
  <c r="L92" i="29"/>
  <c r="I92" i="29"/>
  <c r="F92" i="29"/>
  <c r="O91" i="29"/>
  <c r="L91" i="29"/>
  <c r="I91" i="29"/>
  <c r="F91" i="29"/>
  <c r="O90" i="29"/>
  <c r="L90" i="29"/>
  <c r="I90" i="29"/>
  <c r="I89" i="29" s="1"/>
  <c r="F90" i="29"/>
  <c r="N89" i="29"/>
  <c r="M89" i="29"/>
  <c r="K89" i="29"/>
  <c r="J89" i="29"/>
  <c r="H89" i="29"/>
  <c r="G89" i="29"/>
  <c r="E89" i="29"/>
  <c r="D89" i="29"/>
  <c r="O88" i="29"/>
  <c r="L88" i="29"/>
  <c r="I88" i="29"/>
  <c r="F88" i="29"/>
  <c r="O87" i="29"/>
  <c r="L87" i="29"/>
  <c r="I87" i="29"/>
  <c r="F87" i="29"/>
  <c r="O86" i="29"/>
  <c r="L86" i="29"/>
  <c r="I86" i="29"/>
  <c r="F86" i="29"/>
  <c r="O85" i="29"/>
  <c r="L85" i="29"/>
  <c r="L84" i="29" s="1"/>
  <c r="I85" i="29"/>
  <c r="F85" i="29"/>
  <c r="O84" i="29"/>
  <c r="N84" i="29"/>
  <c r="M84" i="29"/>
  <c r="K84" i="29"/>
  <c r="J84" i="29"/>
  <c r="I84" i="29"/>
  <c r="H84" i="29"/>
  <c r="G84" i="29"/>
  <c r="E84" i="29"/>
  <c r="D84" i="29"/>
  <c r="D83" i="29" s="1"/>
  <c r="O82" i="29"/>
  <c r="L82" i="29"/>
  <c r="I82" i="29"/>
  <c r="F82" i="29"/>
  <c r="O81" i="29"/>
  <c r="O80" i="29" s="1"/>
  <c r="L81" i="29"/>
  <c r="I81" i="29"/>
  <c r="F81" i="29"/>
  <c r="F80" i="29" s="1"/>
  <c r="N80" i="29"/>
  <c r="M80" i="29"/>
  <c r="K80" i="29"/>
  <c r="J80" i="29"/>
  <c r="H80" i="29"/>
  <c r="G80" i="29"/>
  <c r="E80" i="29"/>
  <c r="D80" i="29"/>
  <c r="O79" i="29"/>
  <c r="L79" i="29"/>
  <c r="I79" i="29"/>
  <c r="F79" i="29"/>
  <c r="O78" i="29"/>
  <c r="L78" i="29"/>
  <c r="I78" i="29"/>
  <c r="I77" i="29" s="1"/>
  <c r="F78" i="29"/>
  <c r="O77" i="29"/>
  <c r="O76" i="29" s="1"/>
  <c r="N77" i="29"/>
  <c r="M77" i="29"/>
  <c r="K77" i="29"/>
  <c r="J77" i="29"/>
  <c r="H77" i="29"/>
  <c r="G77" i="29"/>
  <c r="F77" i="29"/>
  <c r="E77" i="29"/>
  <c r="D77" i="29"/>
  <c r="D76" i="29" s="1"/>
  <c r="O74" i="29"/>
  <c r="L74" i="29"/>
  <c r="I74" i="29"/>
  <c r="F74" i="29"/>
  <c r="O73" i="29"/>
  <c r="L73" i="29"/>
  <c r="I73" i="29"/>
  <c r="F73" i="29"/>
  <c r="O72" i="29"/>
  <c r="L72" i="29"/>
  <c r="I72" i="29"/>
  <c r="F72" i="29"/>
  <c r="O71" i="29"/>
  <c r="L71" i="29"/>
  <c r="I71" i="29"/>
  <c r="F71" i="29"/>
  <c r="O70" i="29"/>
  <c r="L70" i="29"/>
  <c r="I70" i="29"/>
  <c r="I69" i="29" s="1"/>
  <c r="F70" i="29"/>
  <c r="N69" i="29"/>
  <c r="N67" i="29" s="1"/>
  <c r="M69" i="29"/>
  <c r="M67" i="29" s="1"/>
  <c r="K69" i="29"/>
  <c r="K67" i="29" s="1"/>
  <c r="J69" i="29"/>
  <c r="J67" i="29" s="1"/>
  <c r="H69" i="29"/>
  <c r="G69" i="29"/>
  <c r="G67" i="29" s="1"/>
  <c r="E69" i="29"/>
  <c r="E67" i="29" s="1"/>
  <c r="D69" i="29"/>
  <c r="D67" i="29" s="1"/>
  <c r="O68" i="29"/>
  <c r="L68" i="29"/>
  <c r="I68" i="29"/>
  <c r="I67" i="29" s="1"/>
  <c r="F68" i="29"/>
  <c r="H67" i="29"/>
  <c r="O66" i="29"/>
  <c r="L66" i="29"/>
  <c r="I66" i="29"/>
  <c r="F66" i="29"/>
  <c r="O65" i="29"/>
  <c r="L65" i="29"/>
  <c r="I65" i="29"/>
  <c r="F65" i="29"/>
  <c r="O64" i="29"/>
  <c r="L64" i="29"/>
  <c r="I64" i="29"/>
  <c r="F64" i="29"/>
  <c r="O63" i="29"/>
  <c r="L63" i="29"/>
  <c r="I63" i="29"/>
  <c r="F63" i="29"/>
  <c r="O62" i="29"/>
  <c r="L62" i="29"/>
  <c r="I62" i="29"/>
  <c r="F62" i="29"/>
  <c r="O61" i="29"/>
  <c r="L61" i="29"/>
  <c r="I61" i="29"/>
  <c r="F61" i="29"/>
  <c r="O60" i="29"/>
  <c r="L60" i="29"/>
  <c r="I60" i="29"/>
  <c r="F60" i="29"/>
  <c r="O59" i="29"/>
  <c r="L59" i="29"/>
  <c r="I59" i="29"/>
  <c r="I58" i="29" s="1"/>
  <c r="F59" i="29"/>
  <c r="N58" i="29"/>
  <c r="M58" i="29"/>
  <c r="K58" i="29"/>
  <c r="J58" i="29"/>
  <c r="H58" i="29"/>
  <c r="G58" i="29"/>
  <c r="E58" i="29"/>
  <c r="D58" i="29"/>
  <c r="O57" i="29"/>
  <c r="L57" i="29"/>
  <c r="I57" i="29"/>
  <c r="F57" i="29"/>
  <c r="O56" i="29"/>
  <c r="O55" i="29" s="1"/>
  <c r="L56" i="29"/>
  <c r="I56" i="29"/>
  <c r="I55" i="29" s="1"/>
  <c r="F56" i="29"/>
  <c r="F55" i="29" s="1"/>
  <c r="N55" i="29"/>
  <c r="M55" i="29"/>
  <c r="M54" i="29" s="1"/>
  <c r="K55" i="29"/>
  <c r="J55" i="29"/>
  <c r="J54" i="29" s="1"/>
  <c r="H55" i="29"/>
  <c r="G55" i="29"/>
  <c r="E55" i="29"/>
  <c r="D55" i="29"/>
  <c r="O47" i="29"/>
  <c r="C47" i="29" s="1"/>
  <c r="O46" i="29"/>
  <c r="C46" i="29" s="1"/>
  <c r="N45" i="29"/>
  <c r="M45" i="29"/>
  <c r="L44" i="29"/>
  <c r="L43" i="29" s="1"/>
  <c r="I44" i="29"/>
  <c r="I43" i="29" s="1"/>
  <c r="F44" i="29"/>
  <c r="K43" i="29"/>
  <c r="J43" i="29"/>
  <c r="H43" i="29"/>
  <c r="G43" i="29"/>
  <c r="E43" i="29"/>
  <c r="D43" i="29"/>
  <c r="F42" i="29"/>
  <c r="C42" i="29" s="1"/>
  <c r="E41" i="29"/>
  <c r="D41" i="29"/>
  <c r="L40" i="29"/>
  <c r="C40" i="29" s="1"/>
  <c r="L39" i="29"/>
  <c r="C39" i="29" s="1"/>
  <c r="L38" i="29"/>
  <c r="C38" i="29" s="1"/>
  <c r="L37" i="29"/>
  <c r="C37" i="29" s="1"/>
  <c r="K36" i="29"/>
  <c r="J36" i="29"/>
  <c r="L35" i="29"/>
  <c r="C35" i="29" s="1"/>
  <c r="L34" i="29"/>
  <c r="C34" i="29" s="1"/>
  <c r="K33" i="29"/>
  <c r="J33" i="29"/>
  <c r="L32" i="29"/>
  <c r="C32" i="29" s="1"/>
  <c r="K31" i="29"/>
  <c r="J31" i="29"/>
  <c r="L30" i="29"/>
  <c r="C30" i="29" s="1"/>
  <c r="L29" i="29"/>
  <c r="C29" i="29" s="1"/>
  <c r="L28" i="29"/>
  <c r="C28" i="29" s="1"/>
  <c r="K27" i="29"/>
  <c r="J27" i="29"/>
  <c r="F25" i="29"/>
  <c r="C25" i="29" s="1"/>
  <c r="I24" i="29"/>
  <c r="F24" i="29"/>
  <c r="O23" i="29"/>
  <c r="L23" i="29"/>
  <c r="I23" i="29"/>
  <c r="F23" i="29"/>
  <c r="O22" i="29"/>
  <c r="L22" i="29"/>
  <c r="L21" i="29" s="1"/>
  <c r="I22" i="29"/>
  <c r="I21" i="29" s="1"/>
  <c r="F22" i="29"/>
  <c r="O21" i="29"/>
  <c r="N21" i="29"/>
  <c r="M21" i="29"/>
  <c r="M289" i="29" s="1"/>
  <c r="K21" i="29"/>
  <c r="J21" i="29"/>
  <c r="H21" i="29"/>
  <c r="H289" i="29" s="1"/>
  <c r="G21" i="29"/>
  <c r="G20" i="29" s="1"/>
  <c r="F21" i="29"/>
  <c r="E21" i="29"/>
  <c r="D21" i="29"/>
  <c r="H20" i="29"/>
  <c r="O298" i="28"/>
  <c r="L298" i="28"/>
  <c r="I298" i="28"/>
  <c r="F298" i="28"/>
  <c r="C298" i="28" s="1"/>
  <c r="O297" i="28"/>
  <c r="L297" i="28"/>
  <c r="I297" i="28"/>
  <c r="F297" i="28"/>
  <c r="O296" i="28"/>
  <c r="L296" i="28"/>
  <c r="I296" i="28"/>
  <c r="F296" i="28"/>
  <c r="O295" i="28"/>
  <c r="L295" i="28"/>
  <c r="I295" i="28"/>
  <c r="F295" i="28"/>
  <c r="O294" i="28"/>
  <c r="L294" i="28"/>
  <c r="I294" i="28"/>
  <c r="F294" i="28"/>
  <c r="O293" i="28"/>
  <c r="L293" i="28"/>
  <c r="I293" i="28"/>
  <c r="F293" i="28"/>
  <c r="O292" i="28"/>
  <c r="L292" i="28"/>
  <c r="I292" i="28"/>
  <c r="F292" i="28"/>
  <c r="O291" i="28"/>
  <c r="L291" i="28"/>
  <c r="L290" i="28" s="1"/>
  <c r="I291" i="28"/>
  <c r="F291" i="28"/>
  <c r="N290" i="28"/>
  <c r="M290" i="28"/>
  <c r="K290" i="28"/>
  <c r="J290" i="28"/>
  <c r="H290" i="28"/>
  <c r="G290" i="28"/>
  <c r="E290" i="28"/>
  <c r="D290" i="28"/>
  <c r="O285" i="28"/>
  <c r="L285" i="28"/>
  <c r="I285" i="28"/>
  <c r="F285" i="28"/>
  <c r="O284" i="28"/>
  <c r="L284" i="28"/>
  <c r="L283" i="28" s="1"/>
  <c r="I284" i="28"/>
  <c r="I283" i="28" s="1"/>
  <c r="F284" i="28"/>
  <c r="O283" i="28"/>
  <c r="N283" i="28"/>
  <c r="M283" i="28"/>
  <c r="K283" i="28"/>
  <c r="J283" i="28"/>
  <c r="H283" i="28"/>
  <c r="G283" i="28"/>
  <c r="E283" i="28"/>
  <c r="D283" i="28"/>
  <c r="O282" i="28"/>
  <c r="O281" i="28" s="1"/>
  <c r="L282" i="28"/>
  <c r="I282" i="28"/>
  <c r="C282" i="28" s="1"/>
  <c r="F282" i="28"/>
  <c r="F281" i="28" s="1"/>
  <c r="N281" i="28"/>
  <c r="M281" i="28"/>
  <c r="L281" i="28"/>
  <c r="K281" i="28"/>
  <c r="J281" i="28"/>
  <c r="H281" i="28"/>
  <c r="G281" i="28"/>
  <c r="E281" i="28"/>
  <c r="D281" i="28"/>
  <c r="O280" i="28"/>
  <c r="L280" i="28"/>
  <c r="I280" i="28"/>
  <c r="F280" i="28"/>
  <c r="O279" i="28"/>
  <c r="L279" i="28"/>
  <c r="I279" i="28"/>
  <c r="F279" i="28"/>
  <c r="O278" i="28"/>
  <c r="L278" i="28"/>
  <c r="I278" i="28"/>
  <c r="F278" i="28"/>
  <c r="O277" i="28"/>
  <c r="L277" i="28"/>
  <c r="I277" i="28"/>
  <c r="I276" i="28" s="1"/>
  <c r="F277" i="28"/>
  <c r="N276" i="28"/>
  <c r="M276" i="28"/>
  <c r="K276" i="28"/>
  <c r="J276" i="28"/>
  <c r="H276" i="28"/>
  <c r="H270" i="28" s="1"/>
  <c r="G276" i="28"/>
  <c r="E276" i="28"/>
  <c r="D276" i="28"/>
  <c r="O275" i="28"/>
  <c r="L275" i="28"/>
  <c r="I275" i="28"/>
  <c r="F275" i="28"/>
  <c r="O274" i="28"/>
  <c r="O272" i="28" s="1"/>
  <c r="L274" i="28"/>
  <c r="I274" i="28"/>
  <c r="I272" i="28" s="1"/>
  <c r="F274" i="28"/>
  <c r="C274" i="28"/>
  <c r="O273" i="28"/>
  <c r="L273" i="28"/>
  <c r="L272" i="28" s="1"/>
  <c r="I273" i="28"/>
  <c r="F273" i="28"/>
  <c r="N272" i="28"/>
  <c r="M272" i="28"/>
  <c r="K272" i="28"/>
  <c r="J272" i="28"/>
  <c r="H272" i="28"/>
  <c r="G272" i="28"/>
  <c r="G270" i="28" s="1"/>
  <c r="G269" i="28" s="1"/>
  <c r="E272" i="28"/>
  <c r="D272" i="28"/>
  <c r="D270" i="28" s="1"/>
  <c r="O271" i="28"/>
  <c r="L271" i="28"/>
  <c r="I271" i="28"/>
  <c r="F271" i="28"/>
  <c r="O268" i="28"/>
  <c r="L268" i="28"/>
  <c r="I268" i="28"/>
  <c r="F268" i="28"/>
  <c r="O267" i="28"/>
  <c r="L267" i="28"/>
  <c r="I267" i="28"/>
  <c r="F267" i="28"/>
  <c r="O266" i="28"/>
  <c r="L266" i="28"/>
  <c r="I266" i="28"/>
  <c r="F266" i="28"/>
  <c r="O265" i="28"/>
  <c r="L265" i="28"/>
  <c r="I265" i="28"/>
  <c r="I264" i="28" s="1"/>
  <c r="F265" i="28"/>
  <c r="N264" i="28"/>
  <c r="M264" i="28"/>
  <c r="K264" i="28"/>
  <c r="J264" i="28"/>
  <c r="H264" i="28"/>
  <c r="G264" i="28"/>
  <c r="E264" i="28"/>
  <c r="D264" i="28"/>
  <c r="O263" i="28"/>
  <c r="L263" i="28"/>
  <c r="I263" i="28"/>
  <c r="F263" i="28"/>
  <c r="O262" i="28"/>
  <c r="L262" i="28"/>
  <c r="I262" i="28"/>
  <c r="F262" i="28"/>
  <c r="O261" i="28"/>
  <c r="L261" i="28"/>
  <c r="I261" i="28"/>
  <c r="I260" i="28" s="1"/>
  <c r="F261" i="28"/>
  <c r="N260" i="28"/>
  <c r="M260" i="28"/>
  <c r="K260" i="28"/>
  <c r="J260" i="28"/>
  <c r="H260" i="28"/>
  <c r="H259" i="28" s="1"/>
  <c r="G260" i="28"/>
  <c r="G259" i="28" s="1"/>
  <c r="E260" i="28"/>
  <c r="E259" i="28" s="1"/>
  <c r="D260" i="28"/>
  <c r="J259" i="28"/>
  <c r="D259" i="28"/>
  <c r="O258" i="28"/>
  <c r="L258" i="28"/>
  <c r="I258" i="28"/>
  <c r="F258" i="28"/>
  <c r="O257" i="28"/>
  <c r="L257" i="28"/>
  <c r="I257" i="28"/>
  <c r="F257" i="28"/>
  <c r="O256" i="28"/>
  <c r="L256" i="28"/>
  <c r="I256" i="28"/>
  <c r="F256" i="28"/>
  <c r="O255" i="28"/>
  <c r="L255" i="28"/>
  <c r="I255" i="28"/>
  <c r="F255" i="28"/>
  <c r="O254" i="28"/>
  <c r="L254" i="28"/>
  <c r="I254" i="28"/>
  <c r="F254" i="28"/>
  <c r="O253" i="28"/>
  <c r="L253" i="28"/>
  <c r="I253" i="28"/>
  <c r="I252" i="28" s="1"/>
  <c r="I251" i="28" s="1"/>
  <c r="F253" i="28"/>
  <c r="N252" i="28"/>
  <c r="M252" i="28"/>
  <c r="M251" i="28" s="1"/>
  <c r="K252" i="28"/>
  <c r="J252" i="28"/>
  <c r="J251" i="28" s="1"/>
  <c r="H252" i="28"/>
  <c r="H251" i="28" s="1"/>
  <c r="G252" i="28"/>
  <c r="G251" i="28" s="1"/>
  <c r="E252" i="28"/>
  <c r="E251" i="28" s="1"/>
  <c r="D252" i="28"/>
  <c r="D251" i="28" s="1"/>
  <c r="N251" i="28"/>
  <c r="K251" i="28"/>
  <c r="O250" i="28"/>
  <c r="L250" i="28"/>
  <c r="I250" i="28"/>
  <c r="F250" i="28"/>
  <c r="O249" i="28"/>
  <c r="L249" i="28"/>
  <c r="I249" i="28"/>
  <c r="F249" i="28"/>
  <c r="O248" i="28"/>
  <c r="L248" i="28"/>
  <c r="I248" i="28"/>
  <c r="F248" i="28"/>
  <c r="O247" i="28"/>
  <c r="L247" i="28"/>
  <c r="L246" i="28" s="1"/>
  <c r="I247" i="28"/>
  <c r="F247" i="28"/>
  <c r="F246" i="28" s="1"/>
  <c r="N246" i="28"/>
  <c r="M246" i="28"/>
  <c r="K246" i="28"/>
  <c r="J246" i="28"/>
  <c r="H246" i="28"/>
  <c r="G246" i="28"/>
  <c r="E246" i="28"/>
  <c r="D246" i="28"/>
  <c r="O245" i="28"/>
  <c r="L245" i="28"/>
  <c r="I245" i="28"/>
  <c r="F245" i="28"/>
  <c r="O244" i="28"/>
  <c r="L244" i="28"/>
  <c r="I244" i="28"/>
  <c r="F244" i="28"/>
  <c r="O243" i="28"/>
  <c r="L243" i="28"/>
  <c r="I243" i="28"/>
  <c r="F243" i="28"/>
  <c r="O242" i="28"/>
  <c r="L242" i="28"/>
  <c r="I242" i="28"/>
  <c r="F242" i="28"/>
  <c r="O241" i="28"/>
  <c r="L241" i="28"/>
  <c r="I241" i="28"/>
  <c r="F241" i="28"/>
  <c r="O240" i="28"/>
  <c r="L240" i="28"/>
  <c r="I240" i="28"/>
  <c r="F240" i="28"/>
  <c r="O239" i="28"/>
  <c r="L239" i="28"/>
  <c r="I239" i="28"/>
  <c r="F239" i="28"/>
  <c r="O238" i="28"/>
  <c r="N238" i="28"/>
  <c r="M238" i="28"/>
  <c r="K238" i="28"/>
  <c r="J238" i="28"/>
  <c r="H238" i="28"/>
  <c r="G238" i="28"/>
  <c r="E238" i="28"/>
  <c r="D238" i="28"/>
  <c r="O237" i="28"/>
  <c r="L237" i="28"/>
  <c r="I237" i="28"/>
  <c r="F237" i="28"/>
  <c r="O236" i="28"/>
  <c r="L236" i="28"/>
  <c r="I236" i="28"/>
  <c r="F236" i="28"/>
  <c r="O235" i="28"/>
  <c r="N235" i="28"/>
  <c r="M235" i="28"/>
  <c r="L235" i="28"/>
  <c r="K235" i="28"/>
  <c r="J235" i="28"/>
  <c r="H235" i="28"/>
  <c r="G235" i="28"/>
  <c r="E235" i="28"/>
  <c r="D235" i="28"/>
  <c r="O234" i="28"/>
  <c r="O233" i="28" s="1"/>
  <c r="L234" i="28"/>
  <c r="L233" i="28" s="1"/>
  <c r="I234" i="28"/>
  <c r="F234" i="28"/>
  <c r="N233" i="28"/>
  <c r="M233" i="28"/>
  <c r="M231" i="28" s="1"/>
  <c r="K233" i="28"/>
  <c r="J233" i="28"/>
  <c r="I233" i="28"/>
  <c r="H233" i="28"/>
  <c r="H231" i="28" s="1"/>
  <c r="G233" i="28"/>
  <c r="F233" i="28"/>
  <c r="E233" i="28"/>
  <c r="D233" i="28"/>
  <c r="O232" i="28"/>
  <c r="L232" i="28"/>
  <c r="I232" i="28"/>
  <c r="F232" i="28"/>
  <c r="E231" i="28"/>
  <c r="O229" i="28"/>
  <c r="L229" i="28"/>
  <c r="I229" i="28"/>
  <c r="F229" i="28"/>
  <c r="O228" i="28"/>
  <c r="L228" i="28"/>
  <c r="L227" i="28" s="1"/>
  <c r="I228" i="28"/>
  <c r="I227" i="28" s="1"/>
  <c r="F228" i="28"/>
  <c r="F227" i="28" s="1"/>
  <c r="O227" i="28"/>
  <c r="N227" i="28"/>
  <c r="M227" i="28"/>
  <c r="K227" i="28"/>
  <c r="J227" i="28"/>
  <c r="H227" i="28"/>
  <c r="G227" i="28"/>
  <c r="E227" i="28"/>
  <c r="D227" i="28"/>
  <c r="O226" i="28"/>
  <c r="L226" i="28"/>
  <c r="I226" i="28"/>
  <c r="F226" i="28"/>
  <c r="O225" i="28"/>
  <c r="L225" i="28"/>
  <c r="I225" i="28"/>
  <c r="F225" i="28"/>
  <c r="O224" i="28"/>
  <c r="L224" i="28"/>
  <c r="I224" i="28"/>
  <c r="F224" i="28"/>
  <c r="O223" i="28"/>
  <c r="L223" i="28"/>
  <c r="I223" i="28"/>
  <c r="F223" i="28"/>
  <c r="O222" i="28"/>
  <c r="L222" i="28"/>
  <c r="I222" i="28"/>
  <c r="F222" i="28"/>
  <c r="O221" i="28"/>
  <c r="L221" i="28"/>
  <c r="I221" i="28"/>
  <c r="F221" i="28"/>
  <c r="O220" i="28"/>
  <c r="L220" i="28"/>
  <c r="I220" i="28"/>
  <c r="F220" i="28"/>
  <c r="O219" i="28"/>
  <c r="L219" i="28"/>
  <c r="I219" i="28"/>
  <c r="F219" i="28"/>
  <c r="O218" i="28"/>
  <c r="L218" i="28"/>
  <c r="I218" i="28"/>
  <c r="I216" i="28" s="1"/>
  <c r="F218" i="28"/>
  <c r="C218" i="28"/>
  <c r="O217" i="28"/>
  <c r="L217" i="28"/>
  <c r="I217" i="28"/>
  <c r="F217" i="28"/>
  <c r="N216" i="28"/>
  <c r="M216" i="28"/>
  <c r="K216" i="28"/>
  <c r="J216" i="28"/>
  <c r="H216" i="28"/>
  <c r="G216" i="28"/>
  <c r="E216" i="28"/>
  <c r="D216" i="28"/>
  <c r="O215" i="28"/>
  <c r="L215" i="28"/>
  <c r="I215" i="28"/>
  <c r="F215" i="28"/>
  <c r="O214" i="28"/>
  <c r="L214" i="28"/>
  <c r="I214" i="28"/>
  <c r="F214" i="28"/>
  <c r="O213" i="28"/>
  <c r="L213" i="28"/>
  <c r="I213" i="28"/>
  <c r="F213" i="28"/>
  <c r="O212" i="28"/>
  <c r="L212" i="28"/>
  <c r="I212" i="28"/>
  <c r="F212" i="28"/>
  <c r="O211" i="28"/>
  <c r="L211" i="28"/>
  <c r="I211" i="28"/>
  <c r="F211" i="28"/>
  <c r="O210" i="28"/>
  <c r="L210" i="28"/>
  <c r="I210" i="28"/>
  <c r="F210" i="28"/>
  <c r="C210" i="28" s="1"/>
  <c r="O209" i="28"/>
  <c r="L209" i="28"/>
  <c r="I209" i="28"/>
  <c r="F209" i="28"/>
  <c r="O208" i="28"/>
  <c r="L208" i="28"/>
  <c r="I208" i="28"/>
  <c r="F208" i="28"/>
  <c r="O207" i="28"/>
  <c r="L207" i="28"/>
  <c r="I207" i="28"/>
  <c r="F207" i="28"/>
  <c r="O206" i="28"/>
  <c r="L206" i="28"/>
  <c r="I206" i="28"/>
  <c r="F206" i="28"/>
  <c r="N205" i="28"/>
  <c r="M205" i="28"/>
  <c r="M204" i="28" s="1"/>
  <c r="K205" i="28"/>
  <c r="J205" i="28"/>
  <c r="H205" i="28"/>
  <c r="G205" i="28"/>
  <c r="G204" i="28" s="1"/>
  <c r="E205" i="28"/>
  <c r="D205" i="28"/>
  <c r="D204" i="28" s="1"/>
  <c r="K204" i="28"/>
  <c r="E204" i="28"/>
  <c r="O203" i="28"/>
  <c r="L203" i="28"/>
  <c r="I203" i="28"/>
  <c r="F203" i="28"/>
  <c r="O202" i="28"/>
  <c r="L202" i="28"/>
  <c r="I202" i="28"/>
  <c r="F202" i="28"/>
  <c r="O201" i="28"/>
  <c r="L201" i="28"/>
  <c r="I201" i="28"/>
  <c r="F201" i="28"/>
  <c r="O200" i="28"/>
  <c r="L200" i="28"/>
  <c r="I200" i="28"/>
  <c r="F200" i="28"/>
  <c r="O199" i="28"/>
  <c r="L199" i="28"/>
  <c r="L198" i="28" s="1"/>
  <c r="I199" i="28"/>
  <c r="F199" i="28"/>
  <c r="F198" i="28" s="1"/>
  <c r="O198" i="28"/>
  <c r="N198" i="28"/>
  <c r="M198" i="28"/>
  <c r="K198" i="28"/>
  <c r="K196" i="28" s="1"/>
  <c r="J198" i="28"/>
  <c r="J196" i="28" s="1"/>
  <c r="H198" i="28"/>
  <c r="H196" i="28" s="1"/>
  <c r="G198" i="28"/>
  <c r="G196" i="28" s="1"/>
  <c r="E198" i="28"/>
  <c r="D198" i="28"/>
  <c r="D196" i="28" s="1"/>
  <c r="O197" i="28"/>
  <c r="L197" i="28"/>
  <c r="I197" i="28"/>
  <c r="F197" i="28"/>
  <c r="N196" i="28"/>
  <c r="M196" i="28"/>
  <c r="E196" i="28"/>
  <c r="O193" i="28"/>
  <c r="L193" i="28"/>
  <c r="L192" i="28" s="1"/>
  <c r="L191" i="28" s="1"/>
  <c r="I193" i="28"/>
  <c r="F193" i="28"/>
  <c r="O192" i="28"/>
  <c r="N192" i="28"/>
  <c r="N191" i="28" s="1"/>
  <c r="M192" i="28"/>
  <c r="M191" i="28" s="1"/>
  <c r="K192" i="28"/>
  <c r="K191" i="28" s="1"/>
  <c r="J192" i="28"/>
  <c r="I192" i="28"/>
  <c r="I191" i="28" s="1"/>
  <c r="H192" i="28"/>
  <c r="G192" i="28"/>
  <c r="G191" i="28" s="1"/>
  <c r="E192" i="28"/>
  <c r="E191" i="28" s="1"/>
  <c r="D192" i="28"/>
  <c r="D191" i="28" s="1"/>
  <c r="O191" i="28"/>
  <c r="J191" i="28"/>
  <c r="H191" i="28"/>
  <c r="O190" i="28"/>
  <c r="L190" i="28"/>
  <c r="I190" i="28"/>
  <c r="F190" i="28"/>
  <c r="O189" i="28"/>
  <c r="L189" i="28"/>
  <c r="L188" i="28" s="1"/>
  <c r="I189" i="28"/>
  <c r="I188" i="28" s="1"/>
  <c r="I187" i="28" s="1"/>
  <c r="F189" i="28"/>
  <c r="N188" i="28"/>
  <c r="M188" i="28"/>
  <c r="M187" i="28" s="1"/>
  <c r="K188" i="28"/>
  <c r="J188" i="28"/>
  <c r="H188" i="28"/>
  <c r="G188" i="28"/>
  <c r="E188" i="28"/>
  <c r="E187" i="28" s="1"/>
  <c r="D188" i="28"/>
  <c r="J187" i="28"/>
  <c r="O186" i="28"/>
  <c r="L186" i="28"/>
  <c r="I186" i="28"/>
  <c r="F186" i="28"/>
  <c r="O185" i="28"/>
  <c r="O184" i="28" s="1"/>
  <c r="L185" i="28"/>
  <c r="L184" i="28" s="1"/>
  <c r="I185" i="28"/>
  <c r="F185" i="28"/>
  <c r="F184" i="28" s="1"/>
  <c r="N184" i="28"/>
  <c r="M184" i="28"/>
  <c r="K184" i="28"/>
  <c r="J184" i="28"/>
  <c r="H184" i="28"/>
  <c r="G184" i="28"/>
  <c r="E184" i="28"/>
  <c r="D184" i="28"/>
  <c r="O183" i="28"/>
  <c r="L183" i="28"/>
  <c r="I183" i="28"/>
  <c r="F183" i="28"/>
  <c r="O182" i="28"/>
  <c r="L182" i="28"/>
  <c r="I182" i="28"/>
  <c r="F182" i="28"/>
  <c r="O181" i="28"/>
  <c r="L181" i="28"/>
  <c r="I181" i="28"/>
  <c r="F181" i="28"/>
  <c r="O180" i="28"/>
  <c r="O179" i="28" s="1"/>
  <c r="L180" i="28"/>
  <c r="I180" i="28"/>
  <c r="F180" i="28"/>
  <c r="N179" i="28"/>
  <c r="M179" i="28"/>
  <c r="K179" i="28"/>
  <c r="J179" i="28"/>
  <c r="H179" i="28"/>
  <c r="G179" i="28"/>
  <c r="E179" i="28"/>
  <c r="D179" i="28"/>
  <c r="O178" i="28"/>
  <c r="L178" i="28"/>
  <c r="I178" i="28"/>
  <c r="F178" i="28"/>
  <c r="O177" i="28"/>
  <c r="L177" i="28"/>
  <c r="I177" i="28"/>
  <c r="F177" i="28"/>
  <c r="O176" i="28"/>
  <c r="L176" i="28"/>
  <c r="I176" i="28"/>
  <c r="F176" i="28"/>
  <c r="N175" i="28"/>
  <c r="M175" i="28"/>
  <c r="K175" i="28"/>
  <c r="J175" i="28"/>
  <c r="J174" i="28" s="1"/>
  <c r="J173" i="28" s="1"/>
  <c r="H175" i="28"/>
  <c r="G175" i="28"/>
  <c r="E175" i="28"/>
  <c r="D175" i="28"/>
  <c r="D174" i="28" s="1"/>
  <c r="D173" i="28" s="1"/>
  <c r="G174" i="28"/>
  <c r="G173" i="28" s="1"/>
  <c r="O172" i="28"/>
  <c r="L172" i="28"/>
  <c r="I172" i="28"/>
  <c r="F172" i="28"/>
  <c r="O171" i="28"/>
  <c r="L171" i="28"/>
  <c r="I171" i="28"/>
  <c r="F171" i="28"/>
  <c r="O170" i="28"/>
  <c r="L170" i="28"/>
  <c r="I170" i="28"/>
  <c r="F170" i="28"/>
  <c r="O169" i="28"/>
  <c r="L169" i="28"/>
  <c r="I169" i="28"/>
  <c r="F169" i="28"/>
  <c r="O168" i="28"/>
  <c r="L168" i="28"/>
  <c r="I168" i="28"/>
  <c r="F168" i="28"/>
  <c r="C168" i="28" s="1"/>
  <c r="O167" i="28"/>
  <c r="L167" i="28"/>
  <c r="I167" i="28"/>
  <c r="F167" i="28"/>
  <c r="C167" i="28" s="1"/>
  <c r="N166" i="28"/>
  <c r="N165" i="28" s="1"/>
  <c r="M166" i="28"/>
  <c r="M165" i="28" s="1"/>
  <c r="K166" i="28"/>
  <c r="J166" i="28"/>
  <c r="J165" i="28" s="1"/>
  <c r="H166" i="28"/>
  <c r="H165" i="28" s="1"/>
  <c r="G166" i="28"/>
  <c r="E166" i="28"/>
  <c r="E165" i="28" s="1"/>
  <c r="D166" i="28"/>
  <c r="D165" i="28" s="1"/>
  <c r="K165" i="28"/>
  <c r="G165" i="28"/>
  <c r="O164" i="28"/>
  <c r="L164" i="28"/>
  <c r="I164" i="28"/>
  <c r="F164" i="28"/>
  <c r="O163" i="28"/>
  <c r="L163" i="28"/>
  <c r="I163" i="28"/>
  <c r="F163" i="28"/>
  <c r="O162" i="28"/>
  <c r="L162" i="28"/>
  <c r="I162" i="28"/>
  <c r="F162" i="28"/>
  <c r="O161" i="28"/>
  <c r="O160" i="28" s="1"/>
  <c r="L161" i="28"/>
  <c r="I161" i="28"/>
  <c r="F161" i="28"/>
  <c r="F160" i="28" s="1"/>
  <c r="N160" i="28"/>
  <c r="M160" i="28"/>
  <c r="K160" i="28"/>
  <c r="J160" i="28"/>
  <c r="H160" i="28"/>
  <c r="G160" i="28"/>
  <c r="E160" i="28"/>
  <c r="D160" i="28"/>
  <c r="O159" i="28"/>
  <c r="L159" i="28"/>
  <c r="I159" i="28"/>
  <c r="F159" i="28"/>
  <c r="O158" i="28"/>
  <c r="L158" i="28"/>
  <c r="I158" i="28"/>
  <c r="F158" i="28"/>
  <c r="O157" i="28"/>
  <c r="L157" i="28"/>
  <c r="I157" i="28"/>
  <c r="F157" i="28"/>
  <c r="O156" i="28"/>
  <c r="L156" i="28"/>
  <c r="I156" i="28"/>
  <c r="F156" i="28"/>
  <c r="O155" i="28"/>
  <c r="L155" i="28"/>
  <c r="I155" i="28"/>
  <c r="F155" i="28"/>
  <c r="O154" i="28"/>
  <c r="L154" i="28"/>
  <c r="I154" i="28"/>
  <c r="F154" i="28"/>
  <c r="O153" i="28"/>
  <c r="L153" i="28"/>
  <c r="I153" i="28"/>
  <c r="F153" i="28"/>
  <c r="C153" i="28" s="1"/>
  <c r="O152" i="28"/>
  <c r="L152" i="28"/>
  <c r="I152" i="28"/>
  <c r="F152" i="28"/>
  <c r="N151" i="28"/>
  <c r="M151" i="28"/>
  <c r="K151" i="28"/>
  <c r="J151" i="28"/>
  <c r="H151" i="28"/>
  <c r="G151" i="28"/>
  <c r="E151" i="28"/>
  <c r="D151" i="28"/>
  <c r="O150" i="28"/>
  <c r="L150" i="28"/>
  <c r="I150" i="28"/>
  <c r="F150" i="28"/>
  <c r="O149" i="28"/>
  <c r="L149" i="28"/>
  <c r="I149" i="28"/>
  <c r="F149" i="28"/>
  <c r="O148" i="28"/>
  <c r="L148" i="28"/>
  <c r="I148" i="28"/>
  <c r="F148" i="28"/>
  <c r="O147" i="28"/>
  <c r="L147" i="28"/>
  <c r="I147" i="28"/>
  <c r="F147" i="28"/>
  <c r="O146" i="28"/>
  <c r="L146" i="28"/>
  <c r="I146" i="28"/>
  <c r="F146" i="28"/>
  <c r="O145" i="28"/>
  <c r="L145" i="28"/>
  <c r="I145" i="28"/>
  <c r="F145" i="28"/>
  <c r="N144" i="28"/>
  <c r="M144" i="28"/>
  <c r="L144" i="28"/>
  <c r="K144" i="28"/>
  <c r="J144" i="28"/>
  <c r="H144" i="28"/>
  <c r="G144" i="28"/>
  <c r="E144" i="28"/>
  <c r="D144" i="28"/>
  <c r="O143" i="28"/>
  <c r="L143" i="28"/>
  <c r="I143" i="28"/>
  <c r="F143" i="28"/>
  <c r="O142" i="28"/>
  <c r="L142" i="28"/>
  <c r="L141" i="28" s="1"/>
  <c r="I142" i="28"/>
  <c r="I141" i="28" s="1"/>
  <c r="F142" i="28"/>
  <c r="O141" i="28"/>
  <c r="N141" i="28"/>
  <c r="M141" i="28"/>
  <c r="K141" i="28"/>
  <c r="J141" i="28"/>
  <c r="H141" i="28"/>
  <c r="G141" i="28"/>
  <c r="F141" i="28"/>
  <c r="E141" i="28"/>
  <c r="D141" i="28"/>
  <c r="O140" i="28"/>
  <c r="L140" i="28"/>
  <c r="I140" i="28"/>
  <c r="F140" i="28"/>
  <c r="O139" i="28"/>
  <c r="L139" i="28"/>
  <c r="I139" i="28"/>
  <c r="F139" i="28"/>
  <c r="O138" i="28"/>
  <c r="L138" i="28"/>
  <c r="I138" i="28"/>
  <c r="F138" i="28"/>
  <c r="O137" i="28"/>
  <c r="L137" i="28"/>
  <c r="I137" i="28"/>
  <c r="F137" i="28"/>
  <c r="F136" i="28" s="1"/>
  <c r="N136" i="28"/>
  <c r="M136" i="28"/>
  <c r="K136" i="28"/>
  <c r="J136" i="28"/>
  <c r="H136" i="28"/>
  <c r="G136" i="28"/>
  <c r="E136" i="28"/>
  <c r="D136" i="28"/>
  <c r="O135" i="28"/>
  <c r="L135" i="28"/>
  <c r="I135" i="28"/>
  <c r="F135" i="28"/>
  <c r="O134" i="28"/>
  <c r="L134" i="28"/>
  <c r="I134" i="28"/>
  <c r="F134" i="28"/>
  <c r="O133" i="28"/>
  <c r="L133" i="28"/>
  <c r="I133" i="28"/>
  <c r="F133" i="28"/>
  <c r="O132" i="28"/>
  <c r="L132" i="28"/>
  <c r="I132" i="28"/>
  <c r="I131" i="28" s="1"/>
  <c r="F132" i="28"/>
  <c r="N131" i="28"/>
  <c r="M131" i="28"/>
  <c r="K131" i="28"/>
  <c r="J131" i="28"/>
  <c r="J130" i="28" s="1"/>
  <c r="H131" i="28"/>
  <c r="G131" i="28"/>
  <c r="E131" i="28"/>
  <c r="D131" i="28"/>
  <c r="O129" i="28"/>
  <c r="O128" i="28" s="1"/>
  <c r="L129" i="28"/>
  <c r="I129" i="28"/>
  <c r="I128" i="28" s="1"/>
  <c r="F129" i="28"/>
  <c r="F128" i="28" s="1"/>
  <c r="N128" i="28"/>
  <c r="M128" i="28"/>
  <c r="L128" i="28"/>
  <c r="K128" i="28"/>
  <c r="J128" i="28"/>
  <c r="H128" i="28"/>
  <c r="G128" i="28"/>
  <c r="E128" i="28"/>
  <c r="D128" i="28"/>
  <c r="O127" i="28"/>
  <c r="L127" i="28"/>
  <c r="I127" i="28"/>
  <c r="F127" i="28"/>
  <c r="O126" i="28"/>
  <c r="L126" i="28"/>
  <c r="I126" i="28"/>
  <c r="F126" i="28"/>
  <c r="O125" i="28"/>
  <c r="L125" i="28"/>
  <c r="I125" i="28"/>
  <c r="F125" i="28"/>
  <c r="O124" i="28"/>
  <c r="L124" i="28"/>
  <c r="I124" i="28"/>
  <c r="F124" i="28"/>
  <c r="O123" i="28"/>
  <c r="L123" i="28"/>
  <c r="I123" i="28"/>
  <c r="F123" i="28"/>
  <c r="N122" i="28"/>
  <c r="M122" i="28"/>
  <c r="K122" i="28"/>
  <c r="J122" i="28"/>
  <c r="H122" i="28"/>
  <c r="G122" i="28"/>
  <c r="E122" i="28"/>
  <c r="D122" i="28"/>
  <c r="O121" i="28"/>
  <c r="L121" i="28"/>
  <c r="I121" i="28"/>
  <c r="F121" i="28"/>
  <c r="O120" i="28"/>
  <c r="L120" i="28"/>
  <c r="I120" i="28"/>
  <c r="F120" i="28"/>
  <c r="O119" i="28"/>
  <c r="L119" i="28"/>
  <c r="I119" i="28"/>
  <c r="F119" i="28"/>
  <c r="O118" i="28"/>
  <c r="L118" i="28"/>
  <c r="I118" i="28"/>
  <c r="F118" i="28"/>
  <c r="O117" i="28"/>
  <c r="L117" i="28"/>
  <c r="L116" i="28" s="1"/>
  <c r="I117" i="28"/>
  <c r="F117" i="28"/>
  <c r="N116" i="28"/>
  <c r="M116" i="28"/>
  <c r="K116" i="28"/>
  <c r="J116" i="28"/>
  <c r="H116" i="28"/>
  <c r="G116" i="28"/>
  <c r="E116" i="28"/>
  <c r="D116" i="28"/>
  <c r="O115" i="28"/>
  <c r="L115" i="28"/>
  <c r="I115" i="28"/>
  <c r="F115" i="28"/>
  <c r="O114" i="28"/>
  <c r="L114" i="28"/>
  <c r="I114" i="28"/>
  <c r="F114" i="28"/>
  <c r="O113" i="28"/>
  <c r="O112" i="28" s="1"/>
  <c r="L113" i="28"/>
  <c r="I113" i="28"/>
  <c r="F113" i="28"/>
  <c r="N112" i="28"/>
  <c r="M112" i="28"/>
  <c r="K112" i="28"/>
  <c r="J112" i="28"/>
  <c r="H112" i="28"/>
  <c r="G112" i="28"/>
  <c r="F112" i="28"/>
  <c r="E112" i="28"/>
  <c r="D112" i="28"/>
  <c r="O111" i="28"/>
  <c r="L111" i="28"/>
  <c r="I111" i="28"/>
  <c r="F111" i="28"/>
  <c r="O110" i="28"/>
  <c r="L110" i="28"/>
  <c r="I110" i="28"/>
  <c r="F110" i="28"/>
  <c r="O109" i="28"/>
  <c r="L109" i="28"/>
  <c r="I109" i="28"/>
  <c r="F109" i="28"/>
  <c r="C109" i="28" s="1"/>
  <c r="O108" i="28"/>
  <c r="L108" i="28"/>
  <c r="I108" i="28"/>
  <c r="F108" i="28"/>
  <c r="O107" i="28"/>
  <c r="L107" i="28"/>
  <c r="I107" i="28"/>
  <c r="F107" i="28"/>
  <c r="O106" i="28"/>
  <c r="L106" i="28"/>
  <c r="I106" i="28"/>
  <c r="F106" i="28"/>
  <c r="O105" i="28"/>
  <c r="L105" i="28"/>
  <c r="I105" i="28"/>
  <c r="F105" i="28"/>
  <c r="C105" i="28" s="1"/>
  <c r="O104" i="28"/>
  <c r="L104" i="28"/>
  <c r="I104" i="28"/>
  <c r="F104" i="28"/>
  <c r="N103" i="28"/>
  <c r="M103" i="28"/>
  <c r="K103" i="28"/>
  <c r="J103" i="28"/>
  <c r="I103" i="28"/>
  <c r="H103" i="28"/>
  <c r="G103" i="28"/>
  <c r="E103" i="28"/>
  <c r="D103" i="28"/>
  <c r="O102" i="28"/>
  <c r="L102" i="28"/>
  <c r="I102" i="28"/>
  <c r="F102" i="28"/>
  <c r="O101" i="28"/>
  <c r="L101" i="28"/>
  <c r="I101" i="28"/>
  <c r="F101" i="28"/>
  <c r="O100" i="28"/>
  <c r="L100" i="28"/>
  <c r="I100" i="28"/>
  <c r="F100" i="28"/>
  <c r="O99" i="28"/>
  <c r="L99" i="28"/>
  <c r="I99" i="28"/>
  <c r="F99" i="28"/>
  <c r="O98" i="28"/>
  <c r="L98" i="28"/>
  <c r="I98" i="28"/>
  <c r="F98" i="28"/>
  <c r="O97" i="28"/>
  <c r="L97" i="28"/>
  <c r="I97" i="28"/>
  <c r="C97" i="28" s="1"/>
  <c r="F97" i="28"/>
  <c r="O96" i="28"/>
  <c r="L96" i="28"/>
  <c r="I96" i="28"/>
  <c r="F96" i="28"/>
  <c r="N95" i="28"/>
  <c r="M95" i="28"/>
  <c r="K95" i="28"/>
  <c r="J95" i="28"/>
  <c r="H95" i="28"/>
  <c r="G95" i="28"/>
  <c r="E95" i="28"/>
  <c r="D95" i="28"/>
  <c r="O94" i="28"/>
  <c r="L94" i="28"/>
  <c r="I94" i="28"/>
  <c r="F94" i="28"/>
  <c r="O93" i="28"/>
  <c r="L93" i="28"/>
  <c r="I93" i="28"/>
  <c r="F93" i="28"/>
  <c r="O92" i="28"/>
  <c r="L92" i="28"/>
  <c r="I92" i="28"/>
  <c r="F92" i="28"/>
  <c r="O91" i="28"/>
  <c r="L91" i="28"/>
  <c r="I91" i="28"/>
  <c r="F91" i="28"/>
  <c r="O90" i="28"/>
  <c r="L90" i="28"/>
  <c r="L89" i="28" s="1"/>
  <c r="I90" i="28"/>
  <c r="F90" i="28"/>
  <c r="N89" i="28"/>
  <c r="M89" i="28"/>
  <c r="K89" i="28"/>
  <c r="J89" i="28"/>
  <c r="H89" i="28"/>
  <c r="G89" i="28"/>
  <c r="E89" i="28"/>
  <c r="D89" i="28"/>
  <c r="O88" i="28"/>
  <c r="L88" i="28"/>
  <c r="I88" i="28"/>
  <c r="F88" i="28"/>
  <c r="O87" i="28"/>
  <c r="L87" i="28"/>
  <c r="I87" i="28"/>
  <c r="F87" i="28"/>
  <c r="O86" i="28"/>
  <c r="L86" i="28"/>
  <c r="I86" i="28"/>
  <c r="F86" i="28"/>
  <c r="O85" i="28"/>
  <c r="O84" i="28" s="1"/>
  <c r="L85" i="28"/>
  <c r="I85" i="28"/>
  <c r="F85" i="28"/>
  <c r="N84" i="28"/>
  <c r="M84" i="28"/>
  <c r="K84" i="28"/>
  <c r="J84" i="28"/>
  <c r="H84" i="28"/>
  <c r="G84" i="28"/>
  <c r="E84" i="28"/>
  <c r="E83" i="28" s="1"/>
  <c r="D84" i="28"/>
  <c r="O82" i="28"/>
  <c r="L82" i="28"/>
  <c r="I82" i="28"/>
  <c r="F82" i="28"/>
  <c r="O81" i="28"/>
  <c r="L81" i="28"/>
  <c r="L80" i="28" s="1"/>
  <c r="I81" i="28"/>
  <c r="F81" i="28"/>
  <c r="F80" i="28" s="1"/>
  <c r="O80" i="28"/>
  <c r="N80" i="28"/>
  <c r="M80" i="28"/>
  <c r="K80" i="28"/>
  <c r="J80" i="28"/>
  <c r="H80" i="28"/>
  <c r="G80" i="28"/>
  <c r="E80" i="28"/>
  <c r="D80" i="28"/>
  <c r="O79" i="28"/>
  <c r="L79" i="28"/>
  <c r="I79" i="28"/>
  <c r="F79" i="28"/>
  <c r="O78" i="28"/>
  <c r="O77" i="28" s="1"/>
  <c r="O76" i="28" s="1"/>
  <c r="L78" i="28"/>
  <c r="I78" i="28"/>
  <c r="F78" i="28"/>
  <c r="N77" i="28"/>
  <c r="N76" i="28" s="1"/>
  <c r="M77" i="28"/>
  <c r="L77" i="28"/>
  <c r="K77" i="28"/>
  <c r="J77" i="28"/>
  <c r="J76" i="28" s="1"/>
  <c r="H77" i="28"/>
  <c r="G77" i="28"/>
  <c r="G76" i="28" s="1"/>
  <c r="F77" i="28"/>
  <c r="E77" i="28"/>
  <c r="E76" i="28" s="1"/>
  <c r="D77" i="28"/>
  <c r="D76" i="28" s="1"/>
  <c r="M76" i="28"/>
  <c r="O74" i="28"/>
  <c r="L74" i="28"/>
  <c r="I74" i="28"/>
  <c r="F74" i="28"/>
  <c r="O73" i="28"/>
  <c r="L73" i="28"/>
  <c r="I73" i="28"/>
  <c r="F73" i="28"/>
  <c r="O72" i="28"/>
  <c r="L72" i="28"/>
  <c r="I72" i="28"/>
  <c r="F72" i="28"/>
  <c r="O71" i="28"/>
  <c r="L71" i="28"/>
  <c r="I71" i="28"/>
  <c r="F71" i="28"/>
  <c r="O70" i="28"/>
  <c r="L70" i="28"/>
  <c r="I70" i="28"/>
  <c r="I69" i="28" s="1"/>
  <c r="F70" i="28"/>
  <c r="N69" i="28"/>
  <c r="N67" i="28" s="1"/>
  <c r="M69" i="28"/>
  <c r="K69" i="28"/>
  <c r="K67" i="28" s="1"/>
  <c r="J69" i="28"/>
  <c r="J67" i="28" s="1"/>
  <c r="H69" i="28"/>
  <c r="H67" i="28" s="1"/>
  <c r="G69" i="28"/>
  <c r="E69" i="28"/>
  <c r="E67" i="28" s="1"/>
  <c r="D69" i="28"/>
  <c r="D67" i="28" s="1"/>
  <c r="O68" i="28"/>
  <c r="L68" i="28"/>
  <c r="I68" i="28"/>
  <c r="F68" i="28"/>
  <c r="M67" i="28"/>
  <c r="G67" i="28"/>
  <c r="O66" i="28"/>
  <c r="L66" i="28"/>
  <c r="I66" i="28"/>
  <c r="F66" i="28"/>
  <c r="O65" i="28"/>
  <c r="L65" i="28"/>
  <c r="I65" i="28"/>
  <c r="F65" i="28"/>
  <c r="O64" i="28"/>
  <c r="L64" i="28"/>
  <c r="I64" i="28"/>
  <c r="F64" i="28"/>
  <c r="C64" i="28" s="1"/>
  <c r="O63" i="28"/>
  <c r="L63" i="28"/>
  <c r="I63" i="28"/>
  <c r="F63" i="28"/>
  <c r="O62" i="28"/>
  <c r="L62" i="28"/>
  <c r="I62" i="28"/>
  <c r="F62" i="28"/>
  <c r="O61" i="28"/>
  <c r="L61" i="28"/>
  <c r="I61" i="28"/>
  <c r="F61" i="28"/>
  <c r="O60" i="28"/>
  <c r="L60" i="28"/>
  <c r="I60" i="28"/>
  <c r="F60" i="28"/>
  <c r="C60" i="28" s="1"/>
  <c r="O59" i="28"/>
  <c r="L59" i="28"/>
  <c r="L58" i="28" s="1"/>
  <c r="I59" i="28"/>
  <c r="F59" i="28"/>
  <c r="N58" i="28"/>
  <c r="M58" i="28"/>
  <c r="K58" i="28"/>
  <c r="J58" i="28"/>
  <c r="H58" i="28"/>
  <c r="G58" i="28"/>
  <c r="E58" i="28"/>
  <c r="D58" i="28"/>
  <c r="O57" i="28"/>
  <c r="L57" i="28"/>
  <c r="I57" i="28"/>
  <c r="F57" i="28"/>
  <c r="O56" i="28"/>
  <c r="O55" i="28" s="1"/>
  <c r="L56" i="28"/>
  <c r="I56" i="28"/>
  <c r="I55" i="28" s="1"/>
  <c r="F56" i="28"/>
  <c r="C56" i="28" s="1"/>
  <c r="N55" i="28"/>
  <c r="N54" i="28" s="1"/>
  <c r="M55" i="28"/>
  <c r="L55" i="28"/>
  <c r="K55" i="28"/>
  <c r="J55" i="28"/>
  <c r="H55" i="28"/>
  <c r="G55" i="28"/>
  <c r="G54" i="28" s="1"/>
  <c r="G53" i="28" s="1"/>
  <c r="E55" i="28"/>
  <c r="D55" i="28"/>
  <c r="K54" i="28"/>
  <c r="E54" i="28"/>
  <c r="O47" i="28"/>
  <c r="C47" i="28" s="1"/>
  <c r="O46" i="28"/>
  <c r="C46" i="28" s="1"/>
  <c r="N45" i="28"/>
  <c r="M45" i="28"/>
  <c r="L44" i="28"/>
  <c r="L43" i="28" s="1"/>
  <c r="I44" i="28"/>
  <c r="F44" i="28"/>
  <c r="F43" i="28" s="1"/>
  <c r="K43" i="28"/>
  <c r="J43" i="28"/>
  <c r="H43" i="28"/>
  <c r="G43" i="28"/>
  <c r="E43" i="28"/>
  <c r="D43" i="28"/>
  <c r="F42" i="28"/>
  <c r="C42" i="28" s="1"/>
  <c r="E41" i="28"/>
  <c r="D41" i="28"/>
  <c r="L40" i="28"/>
  <c r="C40" i="28" s="1"/>
  <c r="L39" i="28"/>
  <c r="C39" i="28" s="1"/>
  <c r="L38" i="28"/>
  <c r="C38" i="28" s="1"/>
  <c r="L37" i="28"/>
  <c r="C37" i="28" s="1"/>
  <c r="K36" i="28"/>
  <c r="J36" i="28"/>
  <c r="L35" i="28"/>
  <c r="C35" i="28" s="1"/>
  <c r="L34" i="28"/>
  <c r="C34" i="28" s="1"/>
  <c r="K33" i="28"/>
  <c r="J33" i="28"/>
  <c r="L32" i="28"/>
  <c r="K31" i="28"/>
  <c r="J31" i="28"/>
  <c r="L30" i="28"/>
  <c r="C30" i="28" s="1"/>
  <c r="L29" i="28"/>
  <c r="C29" i="28" s="1"/>
  <c r="L28" i="28"/>
  <c r="K27" i="28"/>
  <c r="J27" i="28"/>
  <c r="K26" i="28"/>
  <c r="F25" i="28"/>
  <c r="C25" i="28" s="1"/>
  <c r="I24" i="28"/>
  <c r="F24" i="28"/>
  <c r="O23" i="28"/>
  <c r="O21" i="28" s="1"/>
  <c r="L23" i="28"/>
  <c r="I23" i="28"/>
  <c r="F23" i="28"/>
  <c r="C23" i="28"/>
  <c r="O22" i="28"/>
  <c r="L22" i="28"/>
  <c r="L21" i="28" s="1"/>
  <c r="I22" i="28"/>
  <c r="F22" i="28"/>
  <c r="C22" i="28" s="1"/>
  <c r="N21" i="28"/>
  <c r="N289" i="28" s="1"/>
  <c r="M21" i="28"/>
  <c r="M289" i="28" s="1"/>
  <c r="M288" i="28" s="1"/>
  <c r="K21" i="28"/>
  <c r="J21" i="28"/>
  <c r="H21" i="28"/>
  <c r="H289" i="28" s="1"/>
  <c r="G21" i="28"/>
  <c r="G289" i="28" s="1"/>
  <c r="G288" i="28" s="1"/>
  <c r="E21" i="28"/>
  <c r="E289" i="28" s="1"/>
  <c r="E288" i="28" s="1"/>
  <c r="D21" i="28"/>
  <c r="D289" i="28" s="1"/>
  <c r="H20" i="28"/>
  <c r="D20" i="28"/>
  <c r="C65" i="28" l="1"/>
  <c r="N130" i="28"/>
  <c r="C145" i="28"/>
  <c r="C149" i="28"/>
  <c r="C237" i="28"/>
  <c r="H20" i="30"/>
  <c r="H36" i="30"/>
  <c r="I67" i="30"/>
  <c r="I103" i="30"/>
  <c r="I123" i="30"/>
  <c r="I175" i="28"/>
  <c r="K174" i="28"/>
  <c r="K173" i="28" s="1"/>
  <c r="N187" i="28"/>
  <c r="N204" i="28"/>
  <c r="K270" i="28"/>
  <c r="K269" i="28" s="1"/>
  <c r="E85" i="30"/>
  <c r="F85" i="30"/>
  <c r="I214" i="30"/>
  <c r="C113" i="28"/>
  <c r="C125" i="28"/>
  <c r="G56" i="30"/>
  <c r="D141" i="30"/>
  <c r="E157" i="30"/>
  <c r="I21" i="28"/>
  <c r="I289" i="28" s="1"/>
  <c r="C72" i="28"/>
  <c r="C190" i="28"/>
  <c r="K259" i="28"/>
  <c r="N270" i="28"/>
  <c r="N269" i="28" s="1"/>
  <c r="O276" i="28"/>
  <c r="D187" i="29"/>
  <c r="G29" i="30"/>
  <c r="I49" i="30"/>
  <c r="H67" i="30"/>
  <c r="I132" i="30"/>
  <c r="E141" i="30"/>
  <c r="I152" i="30"/>
  <c r="H234" i="30"/>
  <c r="C73" i="29"/>
  <c r="G76" i="29"/>
  <c r="M76" i="29"/>
  <c r="E187" i="29"/>
  <c r="C134" i="29"/>
  <c r="K130" i="29"/>
  <c r="C145" i="29"/>
  <c r="C150" i="29"/>
  <c r="C152" i="29"/>
  <c r="C109" i="29"/>
  <c r="C124" i="29"/>
  <c r="N187" i="29"/>
  <c r="I216" i="29"/>
  <c r="M231" i="29"/>
  <c r="E76" i="29"/>
  <c r="I122" i="29"/>
  <c r="N130" i="29"/>
  <c r="G270" i="29"/>
  <c r="G269" i="29" s="1"/>
  <c r="J26" i="29"/>
  <c r="L31" i="29"/>
  <c r="C31" i="29" s="1"/>
  <c r="D20" i="29"/>
  <c r="C60" i="29"/>
  <c r="C61" i="29"/>
  <c r="C172" i="29"/>
  <c r="C226" i="29"/>
  <c r="O166" i="29"/>
  <c r="O165" i="29" s="1"/>
  <c r="L175" i="29"/>
  <c r="C24" i="29"/>
  <c r="C104" i="29"/>
  <c r="C108" i="29"/>
  <c r="J187" i="29"/>
  <c r="C214" i="29"/>
  <c r="C218" i="29"/>
  <c r="C221" i="29"/>
  <c r="C225" i="29"/>
  <c r="C237" i="29"/>
  <c r="C241" i="29"/>
  <c r="C254" i="29"/>
  <c r="C265" i="29"/>
  <c r="H132" i="30"/>
  <c r="H13" i="30"/>
  <c r="H62" i="30"/>
  <c r="H80" i="30"/>
  <c r="H93" i="30"/>
  <c r="H142" i="30"/>
  <c r="H141" i="30" s="1"/>
  <c r="I160" i="30"/>
  <c r="H167" i="30"/>
  <c r="I184" i="30"/>
  <c r="H184" i="30"/>
  <c r="F157" i="30"/>
  <c r="H203" i="30"/>
  <c r="G202" i="30"/>
  <c r="I238" i="30"/>
  <c r="I234" i="30" s="1"/>
  <c r="E234" i="30"/>
  <c r="I202" i="30"/>
  <c r="I241" i="30"/>
  <c r="I13" i="30"/>
  <c r="I30" i="30"/>
  <c r="I62" i="30"/>
  <c r="I80" i="30"/>
  <c r="I86" i="30"/>
  <c r="I85" i="30" s="1"/>
  <c r="H89" i="30"/>
  <c r="H107" i="30"/>
  <c r="H127" i="30"/>
  <c r="I142" i="30"/>
  <c r="I141" i="30" s="1"/>
  <c r="I173" i="30"/>
  <c r="F202" i="30"/>
  <c r="I219" i="30"/>
  <c r="E202" i="30"/>
  <c r="H227" i="30"/>
  <c r="I56" i="30"/>
  <c r="E29" i="30"/>
  <c r="H29" i="30"/>
  <c r="G85" i="30"/>
  <c r="G12" i="30" s="1"/>
  <c r="G157" i="30"/>
  <c r="D157" i="30"/>
  <c r="D12" i="30" s="1"/>
  <c r="I29" i="30"/>
  <c r="I157" i="30"/>
  <c r="E12" i="30"/>
  <c r="F187" i="29"/>
  <c r="E195" i="29"/>
  <c r="O290" i="29"/>
  <c r="C65" i="29"/>
  <c r="C183" i="29"/>
  <c r="K231" i="29"/>
  <c r="K230" i="29" s="1"/>
  <c r="C250" i="29"/>
  <c r="C262" i="29"/>
  <c r="C285" i="29"/>
  <c r="C298" i="29"/>
  <c r="D289" i="29"/>
  <c r="D288" i="29" s="1"/>
  <c r="H288" i="29"/>
  <c r="M20" i="29"/>
  <c r="H54" i="29"/>
  <c r="H53" i="29" s="1"/>
  <c r="M53" i="29"/>
  <c r="G54" i="29"/>
  <c r="G53" i="29" s="1"/>
  <c r="N76" i="29"/>
  <c r="C90" i="29"/>
  <c r="C93" i="29"/>
  <c r="C113" i="29"/>
  <c r="C162" i="29"/>
  <c r="C164" i="29"/>
  <c r="M187" i="29"/>
  <c r="L187" i="29"/>
  <c r="K195" i="29"/>
  <c r="C201" i="29"/>
  <c r="N204" i="29"/>
  <c r="N195" i="29" s="1"/>
  <c r="E231" i="29"/>
  <c r="C242" i="29"/>
  <c r="C253" i="29"/>
  <c r="C274" i="29"/>
  <c r="C282" i="29"/>
  <c r="C293" i="29"/>
  <c r="I289" i="29"/>
  <c r="K54" i="29"/>
  <c r="K53" i="29" s="1"/>
  <c r="C98" i="29"/>
  <c r="C117" i="29"/>
  <c r="E289" i="29"/>
  <c r="E288" i="29" s="1"/>
  <c r="K26" i="29"/>
  <c r="K20" i="29" s="1"/>
  <c r="C44" i="29"/>
  <c r="D54" i="29"/>
  <c r="C62" i="29"/>
  <c r="C70" i="29"/>
  <c r="J76" i="29"/>
  <c r="C97" i="29"/>
  <c r="L112" i="29"/>
  <c r="C138" i="29"/>
  <c r="K187" i="29"/>
  <c r="C193" i="29"/>
  <c r="O196" i="29"/>
  <c r="D204" i="29"/>
  <c r="D195" i="29" s="1"/>
  <c r="J204" i="29"/>
  <c r="J195" i="29" s="1"/>
  <c r="C206" i="29"/>
  <c r="C209" i="29"/>
  <c r="C213" i="29"/>
  <c r="H204" i="29"/>
  <c r="D231" i="29"/>
  <c r="H231" i="29"/>
  <c r="H230" i="29" s="1"/>
  <c r="C258" i="29"/>
  <c r="J259" i="29"/>
  <c r="K270" i="29"/>
  <c r="K269" i="29" s="1"/>
  <c r="C278" i="29"/>
  <c r="G187" i="29"/>
  <c r="I136" i="29"/>
  <c r="I276" i="29"/>
  <c r="K289" i="29"/>
  <c r="K288" i="29" s="1"/>
  <c r="I54" i="29"/>
  <c r="I53" i="29" s="1"/>
  <c r="C64" i="29"/>
  <c r="C82" i="29"/>
  <c r="N83" i="29"/>
  <c r="N75" i="29" s="1"/>
  <c r="C94" i="29"/>
  <c r="C96" i="29"/>
  <c r="C106" i="29"/>
  <c r="C111" i="29"/>
  <c r="C118" i="29"/>
  <c r="I131" i="29"/>
  <c r="C143" i="29"/>
  <c r="C159" i="29"/>
  <c r="I160" i="29"/>
  <c r="C167" i="29"/>
  <c r="O175" i="29"/>
  <c r="O188" i="29"/>
  <c r="O187" i="29" s="1"/>
  <c r="C192" i="29"/>
  <c r="H187" i="29"/>
  <c r="I196" i="29"/>
  <c r="C215" i="29"/>
  <c r="C232" i="29"/>
  <c r="J231" i="29"/>
  <c r="N231" i="29"/>
  <c r="N230" i="29" s="1"/>
  <c r="O235" i="29"/>
  <c r="C235" i="29" s="1"/>
  <c r="F238" i="29"/>
  <c r="C240" i="29"/>
  <c r="D259" i="29"/>
  <c r="C261" i="29"/>
  <c r="O259" i="29"/>
  <c r="C266" i="29"/>
  <c r="D270" i="29"/>
  <c r="D269" i="29" s="1"/>
  <c r="M270" i="29"/>
  <c r="M269" i="29" s="1"/>
  <c r="C294" i="29"/>
  <c r="I116" i="29"/>
  <c r="C197" i="29"/>
  <c r="I264" i="29"/>
  <c r="E20" i="29"/>
  <c r="G289" i="29"/>
  <c r="G288" i="29" s="1"/>
  <c r="M288" i="29"/>
  <c r="O45" i="29"/>
  <c r="O20" i="29" s="1"/>
  <c r="N54" i="29"/>
  <c r="L80" i="29"/>
  <c r="C88" i="29"/>
  <c r="J83" i="29"/>
  <c r="O89" i="29"/>
  <c r="L89" i="29"/>
  <c r="L103" i="29"/>
  <c r="C126" i="29"/>
  <c r="G130" i="29"/>
  <c r="C156" i="29"/>
  <c r="O160" i="29"/>
  <c r="C170" i="29"/>
  <c r="C171" i="29"/>
  <c r="E173" i="29"/>
  <c r="N173" i="29"/>
  <c r="O184" i="29"/>
  <c r="C190" i="29"/>
  <c r="C191" i="29"/>
  <c r="C217" i="29"/>
  <c r="C229" i="29"/>
  <c r="C236" i="29"/>
  <c r="C245" i="29"/>
  <c r="C257" i="29"/>
  <c r="E269" i="29"/>
  <c r="C291" i="29"/>
  <c r="C292" i="29"/>
  <c r="L55" i="29"/>
  <c r="O122" i="29"/>
  <c r="J130" i="29"/>
  <c r="M204" i="29"/>
  <c r="M195" i="29" s="1"/>
  <c r="F41" i="29"/>
  <c r="C41" i="29" s="1"/>
  <c r="O58" i="29"/>
  <c r="O54" i="29" s="1"/>
  <c r="C66" i="29"/>
  <c r="C68" i="29"/>
  <c r="O69" i="29"/>
  <c r="O67" i="29" s="1"/>
  <c r="C74" i="29"/>
  <c r="K76" i="29"/>
  <c r="C79" i="29"/>
  <c r="C81" i="29"/>
  <c r="M83" i="29"/>
  <c r="C86" i="29"/>
  <c r="F89" i="29"/>
  <c r="C92" i="29"/>
  <c r="I95" i="29"/>
  <c r="C102" i="29"/>
  <c r="E83" i="29"/>
  <c r="O103" i="29"/>
  <c r="C110" i="29"/>
  <c r="C114" i="29"/>
  <c r="L131" i="29"/>
  <c r="C148" i="29"/>
  <c r="C149" i="29"/>
  <c r="L151" i="29"/>
  <c r="J173" i="29"/>
  <c r="C187" i="29"/>
  <c r="C198" i="29"/>
  <c r="C199" i="29"/>
  <c r="C200" i="29"/>
  <c r="C207" i="29"/>
  <c r="C219" i="29"/>
  <c r="C220" i="29"/>
  <c r="L238" i="29"/>
  <c r="I246" i="29"/>
  <c r="I252" i="29"/>
  <c r="I251" i="29" s="1"/>
  <c r="G259" i="29"/>
  <c r="M259" i="29"/>
  <c r="I260" i="29"/>
  <c r="C280" i="29"/>
  <c r="O283" i="29"/>
  <c r="O289" i="29" s="1"/>
  <c r="F290" i="29"/>
  <c r="C297" i="29"/>
  <c r="L289" i="29"/>
  <c r="C59" i="29"/>
  <c r="F58" i="29"/>
  <c r="C146" i="29"/>
  <c r="L144" i="29"/>
  <c r="I20" i="29"/>
  <c r="J289" i="29"/>
  <c r="J288" i="29" s="1"/>
  <c r="J20" i="29"/>
  <c r="L27" i="29"/>
  <c r="F43" i="29"/>
  <c r="C43" i="29" s="1"/>
  <c r="E54" i="29"/>
  <c r="E53" i="29" s="1"/>
  <c r="C123" i="29"/>
  <c r="F122" i="29"/>
  <c r="F128" i="29"/>
  <c r="C128" i="29" s="1"/>
  <c r="C129" i="29"/>
  <c r="F136" i="29"/>
  <c r="C137" i="29"/>
  <c r="C234" i="29"/>
  <c r="L233" i="29"/>
  <c r="C233" i="29" s="1"/>
  <c r="C21" i="29"/>
  <c r="C22" i="29"/>
  <c r="L33" i="29"/>
  <c r="C33" i="29" s="1"/>
  <c r="D53" i="29"/>
  <c r="C55" i="29"/>
  <c r="C57" i="29"/>
  <c r="L58" i="29"/>
  <c r="L69" i="29"/>
  <c r="L67" i="29" s="1"/>
  <c r="F69" i="29"/>
  <c r="C72" i="29"/>
  <c r="H76" i="29"/>
  <c r="C78" i="29"/>
  <c r="L77" i="29"/>
  <c r="L76" i="29" s="1"/>
  <c r="G83" i="29"/>
  <c r="K83" i="29"/>
  <c r="F84" i="29"/>
  <c r="C85" i="29"/>
  <c r="L95" i="29"/>
  <c r="C99" i="29"/>
  <c r="C100" i="29"/>
  <c r="F103" i="29"/>
  <c r="C103" i="29" s="1"/>
  <c r="C105" i="29"/>
  <c r="L116" i="29"/>
  <c r="C119" i="29"/>
  <c r="C120" i="29"/>
  <c r="C125" i="29"/>
  <c r="O131" i="29"/>
  <c r="C142" i="29"/>
  <c r="L141" i="29"/>
  <c r="C141" i="29" s="1"/>
  <c r="C147" i="29"/>
  <c r="C163" i="29"/>
  <c r="C182" i="29"/>
  <c r="F179" i="29"/>
  <c r="N289" i="29"/>
  <c r="N288" i="29" s="1"/>
  <c r="N20" i="29"/>
  <c r="F76" i="29"/>
  <c r="L36" i="29"/>
  <c r="C36" i="29" s="1"/>
  <c r="J53" i="29"/>
  <c r="C56" i="29"/>
  <c r="C23" i="29"/>
  <c r="N53" i="29"/>
  <c r="N52" i="29" s="1"/>
  <c r="H83" i="29"/>
  <c r="C101" i="29"/>
  <c r="C115" i="29"/>
  <c r="C121" i="29"/>
  <c r="L122" i="29"/>
  <c r="E130" i="29"/>
  <c r="C133" i="29"/>
  <c r="F131" i="29"/>
  <c r="C154" i="29"/>
  <c r="F151" i="29"/>
  <c r="I175" i="29"/>
  <c r="C176" i="29"/>
  <c r="C71" i="29"/>
  <c r="I80" i="29"/>
  <c r="C87" i="29"/>
  <c r="O95" i="29"/>
  <c r="C107" i="29"/>
  <c r="I112" i="29"/>
  <c r="I83" i="29" s="1"/>
  <c r="F112" i="29"/>
  <c r="C127" i="29"/>
  <c r="C132" i="29"/>
  <c r="O136" i="29"/>
  <c r="O151" i="29"/>
  <c r="C161" i="29"/>
  <c r="F160" i="29"/>
  <c r="G174" i="29"/>
  <c r="G173" i="29" s="1"/>
  <c r="I179" i="29"/>
  <c r="C180" i="29"/>
  <c r="C186" i="29"/>
  <c r="F184" i="29"/>
  <c r="F276" i="29"/>
  <c r="C277" i="29"/>
  <c r="C63" i="29"/>
  <c r="C91" i="29"/>
  <c r="F116" i="29"/>
  <c r="D130" i="29"/>
  <c r="D75" i="29" s="1"/>
  <c r="H130" i="29"/>
  <c r="M130" i="29"/>
  <c r="C135" i="29"/>
  <c r="C139" i="29"/>
  <c r="C140" i="29"/>
  <c r="F144" i="29"/>
  <c r="I151" i="29"/>
  <c r="C158" i="29"/>
  <c r="C168" i="29"/>
  <c r="C178" i="29"/>
  <c r="F175" i="29"/>
  <c r="O179" i="29"/>
  <c r="O174" i="29" s="1"/>
  <c r="I166" i="29"/>
  <c r="I165" i="29" s="1"/>
  <c r="F166" i="29"/>
  <c r="L179" i="29"/>
  <c r="L174" i="29" s="1"/>
  <c r="L173" i="29" s="1"/>
  <c r="H195" i="29"/>
  <c r="L196" i="29"/>
  <c r="C202" i="29"/>
  <c r="O246" i="29"/>
  <c r="F272" i="29"/>
  <c r="C273" i="29"/>
  <c r="C157" i="29"/>
  <c r="C169" i="29"/>
  <c r="C188" i="29"/>
  <c r="C189" i="29"/>
  <c r="K194" i="29"/>
  <c r="O205" i="29"/>
  <c r="L205" i="29"/>
  <c r="C210" i="29"/>
  <c r="L216" i="29"/>
  <c r="C222" i="29"/>
  <c r="C227" i="29"/>
  <c r="C249" i="29"/>
  <c r="F246" i="29"/>
  <c r="E259" i="29"/>
  <c r="E230" i="29" s="1"/>
  <c r="C153" i="29"/>
  <c r="C177" i="29"/>
  <c r="C181" i="29"/>
  <c r="C185" i="29"/>
  <c r="C208" i="29"/>
  <c r="F205" i="29"/>
  <c r="F196" i="29"/>
  <c r="G195" i="29"/>
  <c r="I205" i="29"/>
  <c r="I204" i="29" s="1"/>
  <c r="I195" i="29" s="1"/>
  <c r="G231" i="29"/>
  <c r="C239" i="29"/>
  <c r="L246" i="29"/>
  <c r="O251" i="29"/>
  <c r="C271" i="29"/>
  <c r="C275" i="29"/>
  <c r="C279" i="29"/>
  <c r="F283" i="29"/>
  <c r="F289" i="29" s="1"/>
  <c r="I290" i="29"/>
  <c r="I288" i="29" s="1"/>
  <c r="C203" i="29"/>
  <c r="C211" i="29"/>
  <c r="C212" i="29"/>
  <c r="O216" i="29"/>
  <c r="C223" i="29"/>
  <c r="C224" i="29"/>
  <c r="D230" i="29"/>
  <c r="I238" i="29"/>
  <c r="L252" i="29"/>
  <c r="L251" i="29" s="1"/>
  <c r="F252" i="29"/>
  <c r="L260" i="29"/>
  <c r="C260" i="29" s="1"/>
  <c r="L264" i="29"/>
  <c r="F264" i="29"/>
  <c r="I270" i="29"/>
  <c r="I269" i="29" s="1"/>
  <c r="L281" i="29"/>
  <c r="C281" i="29" s="1"/>
  <c r="C284" i="29"/>
  <c r="L290" i="29"/>
  <c r="C295" i="29"/>
  <c r="C296" i="29"/>
  <c r="F216" i="29"/>
  <c r="C228" i="29"/>
  <c r="M230" i="29"/>
  <c r="C243" i="29"/>
  <c r="C244" i="29"/>
  <c r="C247" i="29"/>
  <c r="C248" i="29"/>
  <c r="C255" i="29"/>
  <c r="C256" i="29"/>
  <c r="C263" i="29"/>
  <c r="C267" i="29"/>
  <c r="C268" i="29"/>
  <c r="L270" i="29"/>
  <c r="O272" i="29"/>
  <c r="O276" i="29"/>
  <c r="K53" i="28"/>
  <c r="I95" i="28"/>
  <c r="O136" i="28"/>
  <c r="O216" i="28"/>
  <c r="J26" i="28"/>
  <c r="F41" i="28"/>
  <c r="C41" i="28" s="1"/>
  <c r="D54" i="28"/>
  <c r="I58" i="28"/>
  <c r="C62" i="28"/>
  <c r="F69" i="28"/>
  <c r="F67" i="28" s="1"/>
  <c r="C71" i="28"/>
  <c r="G83" i="28"/>
  <c r="E130" i="28"/>
  <c r="C157" i="28"/>
  <c r="L179" i="28"/>
  <c r="H187" i="28"/>
  <c r="L187" i="28"/>
  <c r="O196" i="28"/>
  <c r="C214" i="28"/>
  <c r="C222" i="28"/>
  <c r="N231" i="28"/>
  <c r="C242" i="28"/>
  <c r="O252" i="28"/>
  <c r="O251" i="28" s="1"/>
  <c r="N259" i="28"/>
  <c r="J270" i="28"/>
  <c r="J269" i="28" s="1"/>
  <c r="I281" i="28"/>
  <c r="C294" i="28"/>
  <c r="N195" i="28"/>
  <c r="N20" i="28"/>
  <c r="J54" i="28"/>
  <c r="J53" i="28" s="1"/>
  <c r="N53" i="28"/>
  <c r="L76" i="28"/>
  <c r="K76" i="28"/>
  <c r="H83" i="28"/>
  <c r="O95" i="28"/>
  <c r="L103" i="28"/>
  <c r="C129" i="28"/>
  <c r="C137" i="28"/>
  <c r="I136" i="28"/>
  <c r="C177" i="28"/>
  <c r="N174" i="28"/>
  <c r="N173" i="28" s="1"/>
  <c r="O188" i="28"/>
  <c r="O187" i="28" s="1"/>
  <c r="C202" i="28"/>
  <c r="C203" i="28"/>
  <c r="C226" i="28"/>
  <c r="J231" i="28"/>
  <c r="J230" i="28" s="1"/>
  <c r="C234" i="28"/>
  <c r="C250" i="28"/>
  <c r="C258" i="28"/>
  <c r="C262" i="28"/>
  <c r="C278" i="28"/>
  <c r="E75" i="28"/>
  <c r="O246" i="28"/>
  <c r="O231" i="28" s="1"/>
  <c r="D288" i="28"/>
  <c r="C44" i="28"/>
  <c r="F55" i="28"/>
  <c r="C55" i="28" s="1"/>
  <c r="H76" i="28"/>
  <c r="C85" i="28"/>
  <c r="C101" i="28"/>
  <c r="C117" i="28"/>
  <c r="C121" i="28"/>
  <c r="C123" i="28"/>
  <c r="C124" i="28"/>
  <c r="O122" i="28"/>
  <c r="C133" i="28"/>
  <c r="C169" i="28"/>
  <c r="E174" i="28"/>
  <c r="E173" i="28" s="1"/>
  <c r="C181" i="28"/>
  <c r="C206" i="28"/>
  <c r="C254" i="28"/>
  <c r="C266" i="28"/>
  <c r="O290" i="28"/>
  <c r="C28" i="28"/>
  <c r="L27" i="28"/>
  <c r="C27" i="28" s="1"/>
  <c r="L33" i="28"/>
  <c r="C33" i="28" s="1"/>
  <c r="M54" i="28"/>
  <c r="M53" i="28" s="1"/>
  <c r="J289" i="28"/>
  <c r="J288" i="28" s="1"/>
  <c r="J20" i="28"/>
  <c r="L31" i="28"/>
  <c r="C32" i="28"/>
  <c r="L36" i="28"/>
  <c r="C36" i="28" s="1"/>
  <c r="I67" i="28"/>
  <c r="C68" i="28"/>
  <c r="I77" i="28"/>
  <c r="C77" i="28" s="1"/>
  <c r="L84" i="28"/>
  <c r="M83" i="28"/>
  <c r="I116" i="28"/>
  <c r="D187" i="28"/>
  <c r="G195" i="28"/>
  <c r="K289" i="28"/>
  <c r="K288" i="28" s="1"/>
  <c r="C24" i="28"/>
  <c r="O45" i="28"/>
  <c r="C45" i="28" s="1"/>
  <c r="C57" i="28"/>
  <c r="C66" i="28"/>
  <c r="C73" i="28"/>
  <c r="H75" i="28"/>
  <c r="C82" i="28"/>
  <c r="D83" i="28"/>
  <c r="O89" i="28"/>
  <c r="C115" i="28"/>
  <c r="C118" i="28"/>
  <c r="C134" i="28"/>
  <c r="C135" i="28"/>
  <c r="D130" i="28"/>
  <c r="H130" i="28"/>
  <c r="L136" i="28"/>
  <c r="C136" i="28" s="1"/>
  <c r="K130" i="28"/>
  <c r="C143" i="28"/>
  <c r="C150" i="28"/>
  <c r="C156" i="28"/>
  <c r="L160" i="28"/>
  <c r="F166" i="28"/>
  <c r="I166" i="28"/>
  <c r="I165" i="28" s="1"/>
  <c r="C171" i="28"/>
  <c r="C172" i="28"/>
  <c r="C186" i="28"/>
  <c r="C215" i="28"/>
  <c r="C221" i="28"/>
  <c r="O264" i="28"/>
  <c r="L276" i="28"/>
  <c r="L270" i="28" s="1"/>
  <c r="L269" i="28" s="1"/>
  <c r="C285" i="28"/>
  <c r="I144" i="28"/>
  <c r="J204" i="28"/>
  <c r="J195" i="28" s="1"/>
  <c r="H288" i="28"/>
  <c r="E53" i="28"/>
  <c r="D53" i="28"/>
  <c r="H54" i="28"/>
  <c r="H53" i="28" s="1"/>
  <c r="I54" i="28"/>
  <c r="C59" i="28"/>
  <c r="O58" i="28"/>
  <c r="O54" i="28" s="1"/>
  <c r="C74" i="28"/>
  <c r="C90" i="28"/>
  <c r="C94" i="28"/>
  <c r="C102" i="28"/>
  <c r="C107" i="28"/>
  <c r="C108" i="28"/>
  <c r="I112" i="28"/>
  <c r="G130" i="28"/>
  <c r="C154" i="28"/>
  <c r="I151" i="28"/>
  <c r="C159" i="28"/>
  <c r="C161" i="28"/>
  <c r="H174" i="28"/>
  <c r="H173" i="28" s="1"/>
  <c r="C178" i="28"/>
  <c r="G187" i="28"/>
  <c r="K187" i="28"/>
  <c r="E195" i="28"/>
  <c r="C211" i="28"/>
  <c r="C213" i="28"/>
  <c r="C223" i="28"/>
  <c r="C225" i="28"/>
  <c r="C229" i="28"/>
  <c r="C232" i="28"/>
  <c r="D231" i="28"/>
  <c r="D230" i="28" s="1"/>
  <c r="H230" i="28"/>
  <c r="C245" i="28"/>
  <c r="C249" i="28"/>
  <c r="I270" i="28"/>
  <c r="M270" i="28"/>
  <c r="M269" i="28" s="1"/>
  <c r="O270" i="28"/>
  <c r="O269" i="28" s="1"/>
  <c r="J83" i="28"/>
  <c r="J75" i="28" s="1"/>
  <c r="N288" i="28"/>
  <c r="C61" i="28"/>
  <c r="C63" i="28"/>
  <c r="O69" i="28"/>
  <c r="O67" i="28" s="1"/>
  <c r="L69" i="28"/>
  <c r="L67" i="28" s="1"/>
  <c r="C79" i="28"/>
  <c r="K83" i="28"/>
  <c r="C100" i="28"/>
  <c r="L112" i="28"/>
  <c r="C119" i="28"/>
  <c r="N83" i="28"/>
  <c r="N75" i="28" s="1"/>
  <c r="L122" i="28"/>
  <c r="O131" i="28"/>
  <c r="L131" i="28"/>
  <c r="C140" i="28"/>
  <c r="C141" i="28"/>
  <c r="C146" i="28"/>
  <c r="C147" i="28"/>
  <c r="C148" i="28"/>
  <c r="O151" i="28"/>
  <c r="L151" i="28"/>
  <c r="C163" i="28"/>
  <c r="C164" i="28"/>
  <c r="O166" i="28"/>
  <c r="O165" i="28" s="1"/>
  <c r="L175" i="28"/>
  <c r="C182" i="28"/>
  <c r="I179" i="28"/>
  <c r="I174" i="28" s="1"/>
  <c r="C185" i="28"/>
  <c r="K195" i="28"/>
  <c r="C201" i="28"/>
  <c r="H204" i="28"/>
  <c r="H195" i="28" s="1"/>
  <c r="L205" i="28"/>
  <c r="C212" i="28"/>
  <c r="L216" i="28"/>
  <c r="C224" i="28"/>
  <c r="C244" i="28"/>
  <c r="C257" i="28"/>
  <c r="C268" i="28"/>
  <c r="E270" i="28"/>
  <c r="E269" i="28" s="1"/>
  <c r="C279" i="28"/>
  <c r="C280" i="28"/>
  <c r="D269" i="28"/>
  <c r="H269" i="28"/>
  <c r="C281" i="28"/>
  <c r="C295" i="28"/>
  <c r="O289" i="28"/>
  <c r="O20" i="28"/>
  <c r="L289" i="28"/>
  <c r="L288" i="28" s="1"/>
  <c r="I53" i="28"/>
  <c r="C31" i="28"/>
  <c r="L54" i="28"/>
  <c r="F76" i="28"/>
  <c r="C93" i="28"/>
  <c r="C176" i="28"/>
  <c r="F175" i="28"/>
  <c r="I235" i="28"/>
  <c r="C236" i="28"/>
  <c r="L252" i="28"/>
  <c r="L251" i="28" s="1"/>
  <c r="C255" i="28"/>
  <c r="L264" i="28"/>
  <c r="C267" i="28"/>
  <c r="G20" i="28"/>
  <c r="K20" i="28"/>
  <c r="F21" i="28"/>
  <c r="F58" i="28"/>
  <c r="C58" i="28" s="1"/>
  <c r="C69" i="28"/>
  <c r="C81" i="28"/>
  <c r="C91" i="28"/>
  <c r="I89" i="28"/>
  <c r="L95" i="28"/>
  <c r="C104" i="28"/>
  <c r="F103" i="28"/>
  <c r="O103" i="28"/>
  <c r="M130" i="28"/>
  <c r="C158" i="28"/>
  <c r="C193" i="28"/>
  <c r="F192" i="28"/>
  <c r="C233" i="28"/>
  <c r="C114" i="28"/>
  <c r="L130" i="28"/>
  <c r="C142" i="28"/>
  <c r="C152" i="28"/>
  <c r="F151" i="28"/>
  <c r="C151" i="28" s="1"/>
  <c r="F165" i="28"/>
  <c r="M174" i="28"/>
  <c r="M173" i="28" s="1"/>
  <c r="C180" i="28"/>
  <c r="F179" i="28"/>
  <c r="C179" i="28" s="1"/>
  <c r="C197" i="28"/>
  <c r="F196" i="28"/>
  <c r="C92" i="28"/>
  <c r="F89" i="28"/>
  <c r="C120" i="28"/>
  <c r="F116" i="28"/>
  <c r="I43" i="28"/>
  <c r="C43" i="28" s="1"/>
  <c r="C70" i="28"/>
  <c r="C78" i="28"/>
  <c r="I80" i="28"/>
  <c r="C80" i="28" s="1"/>
  <c r="C86" i="28"/>
  <c r="C88" i="28"/>
  <c r="F84" i="28"/>
  <c r="C96" i="28"/>
  <c r="F95" i="28"/>
  <c r="C95" i="28" s="1"/>
  <c r="C106" i="28"/>
  <c r="E20" i="28"/>
  <c r="M20" i="28"/>
  <c r="C87" i="28"/>
  <c r="I84" i="28"/>
  <c r="C98" i="28"/>
  <c r="C99" i="28"/>
  <c r="C110" i="28"/>
  <c r="C111" i="28"/>
  <c r="O116" i="28"/>
  <c r="O83" i="28" s="1"/>
  <c r="F122" i="28"/>
  <c r="I122" i="28"/>
  <c r="C126" i="28"/>
  <c r="C127" i="28"/>
  <c r="C128" i="28"/>
  <c r="C132" i="28"/>
  <c r="F131" i="28"/>
  <c r="C138" i="28"/>
  <c r="C139" i="28"/>
  <c r="O144" i="28"/>
  <c r="C155" i="28"/>
  <c r="C162" i="28"/>
  <c r="L166" i="28"/>
  <c r="L165" i="28" s="1"/>
  <c r="C170" i="28"/>
  <c r="O175" i="28"/>
  <c r="O174" i="28" s="1"/>
  <c r="O173" i="28" s="1"/>
  <c r="L174" i="28"/>
  <c r="L173" i="28" s="1"/>
  <c r="C183" i="28"/>
  <c r="C189" i="28"/>
  <c r="F188" i="28"/>
  <c r="I160" i="28"/>
  <c r="I130" i="28" s="1"/>
  <c r="I184" i="28"/>
  <c r="C184" i="28" s="1"/>
  <c r="D195" i="28"/>
  <c r="O205" i="28"/>
  <c r="O204" i="28" s="1"/>
  <c r="O195" i="28" s="1"/>
  <c r="C217" i="28"/>
  <c r="F216" i="28"/>
  <c r="C216" i="28" s="1"/>
  <c r="K231" i="28"/>
  <c r="K230" i="28" s="1"/>
  <c r="C241" i="28"/>
  <c r="F238" i="28"/>
  <c r="C248" i="28"/>
  <c r="I246" i="28"/>
  <c r="E230" i="28"/>
  <c r="E194" i="28" s="1"/>
  <c r="C253" i="28"/>
  <c r="F252" i="28"/>
  <c r="M259" i="28"/>
  <c r="C265" i="28"/>
  <c r="F264" i="28"/>
  <c r="C264" i="28" s="1"/>
  <c r="C271" i="28"/>
  <c r="C273" i="28"/>
  <c r="F272" i="28"/>
  <c r="F144" i="28"/>
  <c r="M195" i="28"/>
  <c r="L196" i="28"/>
  <c r="C207" i="28"/>
  <c r="C209" i="28"/>
  <c r="F205" i="28"/>
  <c r="C219" i="28"/>
  <c r="C220" i="28"/>
  <c r="C227" i="28"/>
  <c r="F235" i="28"/>
  <c r="G231" i="28"/>
  <c r="G230" i="28" s="1"/>
  <c r="C240" i="28"/>
  <c r="I238" i="28"/>
  <c r="C243" i="28"/>
  <c r="C256" i="28"/>
  <c r="I259" i="28"/>
  <c r="O260" i="28"/>
  <c r="L260" i="28"/>
  <c r="C263" i="28"/>
  <c r="C275" i="28"/>
  <c r="F283" i="28"/>
  <c r="C292" i="28"/>
  <c r="C293" i="28"/>
  <c r="F290" i="28"/>
  <c r="C200" i="28"/>
  <c r="I198" i="28"/>
  <c r="C208" i="28"/>
  <c r="I205" i="28"/>
  <c r="I204" i="28" s="1"/>
  <c r="C228" i="28"/>
  <c r="C239" i="28"/>
  <c r="L238" i="28"/>
  <c r="L231" i="28" s="1"/>
  <c r="M230" i="28"/>
  <c r="C261" i="28"/>
  <c r="F260" i="28"/>
  <c r="C277" i="28"/>
  <c r="F276" i="28"/>
  <c r="C276" i="28" s="1"/>
  <c r="C284" i="28"/>
  <c r="C291" i="28"/>
  <c r="I290" i="28"/>
  <c r="I288" i="28" s="1"/>
  <c r="C296" i="28"/>
  <c r="C297" i="28"/>
  <c r="O288" i="28"/>
  <c r="C199" i="28"/>
  <c r="C247" i="28"/>
  <c r="H52" i="28" l="1"/>
  <c r="H85" i="30"/>
  <c r="H202" i="30"/>
  <c r="H157" i="30"/>
  <c r="C67" i="28"/>
  <c r="C89" i="28"/>
  <c r="L53" i="28"/>
  <c r="K75" i="28"/>
  <c r="K52" i="28" s="1"/>
  <c r="C116" i="29"/>
  <c r="K75" i="29"/>
  <c r="K52" i="29" s="1"/>
  <c r="N194" i="29"/>
  <c r="M75" i="29"/>
  <c r="M52" i="29" s="1"/>
  <c r="J75" i="29"/>
  <c r="J52" i="29" s="1"/>
  <c r="I259" i="29"/>
  <c r="F231" i="29"/>
  <c r="N286" i="29"/>
  <c r="G230" i="29"/>
  <c r="G75" i="29"/>
  <c r="G52" i="29" s="1"/>
  <c r="I12" i="30"/>
  <c r="F12" i="30"/>
  <c r="H56" i="30"/>
  <c r="H12" i="30" s="1"/>
  <c r="O204" i="29"/>
  <c r="O195" i="29" s="1"/>
  <c r="H194" i="29"/>
  <c r="O231" i="29"/>
  <c r="O230" i="29" s="1"/>
  <c r="I130" i="29"/>
  <c r="E75" i="29"/>
  <c r="E286" i="29" s="1"/>
  <c r="J230" i="29"/>
  <c r="J194" i="29" s="1"/>
  <c r="O83" i="29"/>
  <c r="G194" i="29"/>
  <c r="L54" i="29"/>
  <c r="L53" i="29" s="1"/>
  <c r="O288" i="29"/>
  <c r="C289" i="29"/>
  <c r="F288" i="29"/>
  <c r="M194" i="29"/>
  <c r="M51" i="29" s="1"/>
  <c r="C238" i="29"/>
  <c r="D194" i="29"/>
  <c r="C144" i="29"/>
  <c r="C112" i="29"/>
  <c r="C45" i="29"/>
  <c r="F20" i="29"/>
  <c r="O53" i="29"/>
  <c r="C184" i="29"/>
  <c r="K51" i="29"/>
  <c r="K50" i="29" s="1"/>
  <c r="C89" i="29"/>
  <c r="C290" i="29"/>
  <c r="O173" i="29"/>
  <c r="C160" i="29"/>
  <c r="L83" i="29"/>
  <c r="C136" i="29"/>
  <c r="E194" i="29"/>
  <c r="K287" i="29"/>
  <c r="F165" i="29"/>
  <c r="C165" i="29" s="1"/>
  <c r="C166" i="29"/>
  <c r="C276" i="29"/>
  <c r="C179" i="29"/>
  <c r="C131" i="29"/>
  <c r="F130" i="29"/>
  <c r="C69" i="29"/>
  <c r="F67" i="29"/>
  <c r="C67" i="29" s="1"/>
  <c r="C95" i="29"/>
  <c r="L269" i="29"/>
  <c r="L259" i="29"/>
  <c r="C196" i="29"/>
  <c r="C272" i="29"/>
  <c r="F270" i="29"/>
  <c r="K286" i="29"/>
  <c r="L130" i="29"/>
  <c r="I76" i="29"/>
  <c r="C80" i="29"/>
  <c r="I174" i="29"/>
  <c r="I173" i="29" s="1"/>
  <c r="N51" i="29"/>
  <c r="O130" i="29"/>
  <c r="D52" i="29"/>
  <c r="L26" i="29"/>
  <c r="C27" i="29"/>
  <c r="F54" i="29"/>
  <c r="C58" i="29"/>
  <c r="O270" i="29"/>
  <c r="O269" i="29" s="1"/>
  <c r="C246" i="29"/>
  <c r="F174" i="29"/>
  <c r="C175" i="29"/>
  <c r="M286" i="29"/>
  <c r="C84" i="29"/>
  <c r="F83" i="29"/>
  <c r="D286" i="29"/>
  <c r="C216" i="29"/>
  <c r="C264" i="29"/>
  <c r="F259" i="29"/>
  <c r="C252" i="29"/>
  <c r="F251" i="29"/>
  <c r="C251" i="29" s="1"/>
  <c r="C283" i="29"/>
  <c r="I231" i="29"/>
  <c r="I230" i="29" s="1"/>
  <c r="I194" i="29" s="1"/>
  <c r="F204" i="29"/>
  <c r="C205" i="29"/>
  <c r="G286" i="29"/>
  <c r="L204" i="29"/>
  <c r="L195" i="29" s="1"/>
  <c r="C151" i="29"/>
  <c r="C77" i="29"/>
  <c r="H75" i="29"/>
  <c r="L231" i="29"/>
  <c r="C122" i="29"/>
  <c r="L288" i="29"/>
  <c r="L259" i="28"/>
  <c r="L230" i="28" s="1"/>
  <c r="C246" i="28"/>
  <c r="O130" i="28"/>
  <c r="M75" i="28"/>
  <c r="M52" i="28" s="1"/>
  <c r="L83" i="28"/>
  <c r="C112" i="28"/>
  <c r="I269" i="28"/>
  <c r="G75" i="28"/>
  <c r="G52" i="28" s="1"/>
  <c r="J194" i="28"/>
  <c r="L26" i="28"/>
  <c r="L20" i="28" s="1"/>
  <c r="L204" i="28"/>
  <c r="L195" i="28" s="1"/>
  <c r="D75" i="28"/>
  <c r="D52" i="28" s="1"/>
  <c r="E52" i="28"/>
  <c r="N230" i="28"/>
  <c r="N194" i="28" s="1"/>
  <c r="O53" i="28"/>
  <c r="H194" i="28"/>
  <c r="H51" i="28" s="1"/>
  <c r="H286" i="28"/>
  <c r="N52" i="28"/>
  <c r="O259" i="28"/>
  <c r="O230" i="28" s="1"/>
  <c r="O194" i="28" s="1"/>
  <c r="I231" i="28"/>
  <c r="I230" i="28" s="1"/>
  <c r="C144" i="28"/>
  <c r="K194" i="28"/>
  <c r="K51" i="28" s="1"/>
  <c r="K287" i="28" s="1"/>
  <c r="D194" i="28"/>
  <c r="F54" i="28"/>
  <c r="C54" i="28" s="1"/>
  <c r="J52" i="28"/>
  <c r="J51" i="28" s="1"/>
  <c r="J50" i="28" s="1"/>
  <c r="C290" i="28"/>
  <c r="L75" i="28"/>
  <c r="L52" i="28" s="1"/>
  <c r="G286" i="28"/>
  <c r="C160" i="28"/>
  <c r="I76" i="28"/>
  <c r="O75" i="28"/>
  <c r="O52" i="28" s="1"/>
  <c r="M286" i="28"/>
  <c r="C260" i="28"/>
  <c r="F259" i="28"/>
  <c r="I173" i="28"/>
  <c r="J286" i="28"/>
  <c r="I83" i="28"/>
  <c r="I20" i="28"/>
  <c r="C116" i="28"/>
  <c r="K286" i="28"/>
  <c r="C131" i="28"/>
  <c r="F130" i="28"/>
  <c r="C130" i="28" s="1"/>
  <c r="C192" i="28"/>
  <c r="F191" i="28"/>
  <c r="C191" i="28" s="1"/>
  <c r="C175" i="28"/>
  <c r="F174" i="28"/>
  <c r="C198" i="28"/>
  <c r="I196" i="28"/>
  <c r="I195" i="28" s="1"/>
  <c r="I194" i="28" s="1"/>
  <c r="C235" i="28"/>
  <c r="F231" i="28"/>
  <c r="C205" i="28"/>
  <c r="F204" i="28"/>
  <c r="C204" i="28" s="1"/>
  <c r="M194" i="28"/>
  <c r="M51" i="28" s="1"/>
  <c r="E286" i="28"/>
  <c r="C252" i="28"/>
  <c r="F251" i="28"/>
  <c r="C251" i="28" s="1"/>
  <c r="D286" i="28"/>
  <c r="C122" i="28"/>
  <c r="C84" i="28"/>
  <c r="F83" i="28"/>
  <c r="C83" i="28" s="1"/>
  <c r="C166" i="28"/>
  <c r="C103" i="28"/>
  <c r="F289" i="28"/>
  <c r="C21" i="28"/>
  <c r="F20" i="28"/>
  <c r="E51" i="28"/>
  <c r="C283" i="28"/>
  <c r="F270" i="28"/>
  <c r="C272" i="28"/>
  <c r="C238" i="28"/>
  <c r="C188" i="28"/>
  <c r="C165" i="28"/>
  <c r="G194" i="28"/>
  <c r="G51" i="28" s="1"/>
  <c r="C76" i="28"/>
  <c r="C26" i="28"/>
  <c r="D51" i="28"/>
  <c r="L286" i="28" l="1"/>
  <c r="I75" i="28"/>
  <c r="I52" i="28" s="1"/>
  <c r="I51" i="28" s="1"/>
  <c r="N286" i="28"/>
  <c r="G51" i="29"/>
  <c r="G50" i="29" s="1"/>
  <c r="G287" i="29"/>
  <c r="D51" i="29"/>
  <c r="J51" i="29"/>
  <c r="J50" i="29" s="1"/>
  <c r="C259" i="29"/>
  <c r="C83" i="29"/>
  <c r="O75" i="29"/>
  <c r="O52" i="29" s="1"/>
  <c r="I75" i="29"/>
  <c r="I286" i="29" s="1"/>
  <c r="L75" i="29"/>
  <c r="L52" i="29" s="1"/>
  <c r="E52" i="29"/>
  <c r="E51" i="29" s="1"/>
  <c r="J286" i="29"/>
  <c r="C288" i="29"/>
  <c r="C204" i="29"/>
  <c r="C76" i="29"/>
  <c r="H286" i="29"/>
  <c r="H52" i="29"/>
  <c r="H51" i="29" s="1"/>
  <c r="F173" i="29"/>
  <c r="C173" i="29" s="1"/>
  <c r="C174" i="29"/>
  <c r="F75" i="29"/>
  <c r="N50" i="29"/>
  <c r="N287" i="29"/>
  <c r="F195" i="29"/>
  <c r="C130" i="29"/>
  <c r="C26" i="29"/>
  <c r="L20" i="29"/>
  <c r="C20" i="29" s="1"/>
  <c r="M50" i="29"/>
  <c r="M287" i="29"/>
  <c r="O286" i="29"/>
  <c r="D287" i="29"/>
  <c r="D50" i="29"/>
  <c r="F269" i="29"/>
  <c r="C270" i="29"/>
  <c r="F230" i="29"/>
  <c r="L230" i="29"/>
  <c r="L194" i="29" s="1"/>
  <c r="L51" i="29" s="1"/>
  <c r="C54" i="29"/>
  <c r="F53" i="29"/>
  <c r="I52" i="29"/>
  <c r="I51" i="29" s="1"/>
  <c r="L286" i="29"/>
  <c r="C231" i="29"/>
  <c r="O194" i="29"/>
  <c r="O51" i="29" s="1"/>
  <c r="L194" i="28"/>
  <c r="L51" i="28" s="1"/>
  <c r="F53" i="28"/>
  <c r="C53" i="28" s="1"/>
  <c r="J287" i="28"/>
  <c r="C259" i="28"/>
  <c r="F187" i="28"/>
  <c r="C187" i="28" s="1"/>
  <c r="N51" i="28"/>
  <c r="N287" i="28" s="1"/>
  <c r="H287" i="28"/>
  <c r="H50" i="28"/>
  <c r="K50" i="28"/>
  <c r="N50" i="28"/>
  <c r="F75" i="28"/>
  <c r="C75" i="28" s="1"/>
  <c r="O51" i="28"/>
  <c r="O287" i="28" s="1"/>
  <c r="C20" i="28"/>
  <c r="I287" i="28"/>
  <c r="I50" i="28"/>
  <c r="M50" i="28"/>
  <c r="M287" i="28"/>
  <c r="E287" i="28"/>
  <c r="E50" i="28"/>
  <c r="F230" i="28"/>
  <c r="C230" i="28" s="1"/>
  <c r="C231" i="28"/>
  <c r="D287" i="28"/>
  <c r="D50" i="28"/>
  <c r="F269" i="28"/>
  <c r="C270" i="28"/>
  <c r="F173" i="28"/>
  <c r="C173" i="28" s="1"/>
  <c r="C174" i="28"/>
  <c r="O286" i="28"/>
  <c r="F195" i="28"/>
  <c r="I286" i="28"/>
  <c r="O50" i="28"/>
  <c r="G287" i="28"/>
  <c r="G50" i="28"/>
  <c r="C289" i="28"/>
  <c r="F288" i="28"/>
  <c r="C288" i="28" s="1"/>
  <c r="C196" i="28"/>
  <c r="J287" i="29" l="1"/>
  <c r="C75" i="29"/>
  <c r="O50" i="29"/>
  <c r="O287" i="29"/>
  <c r="L50" i="29"/>
  <c r="L287" i="29"/>
  <c r="H287" i="29"/>
  <c r="H50" i="29"/>
  <c r="I287" i="29"/>
  <c r="I50" i="29"/>
  <c r="C230" i="29"/>
  <c r="C269" i="29"/>
  <c r="F286" i="29"/>
  <c r="C286" i="29" s="1"/>
  <c r="C53" i="29"/>
  <c r="F52" i="29"/>
  <c r="C195" i="29"/>
  <c r="F194" i="29"/>
  <c r="C194" i="29" s="1"/>
  <c r="E287" i="29"/>
  <c r="E50" i="29"/>
  <c r="L50" i="28"/>
  <c r="L287" i="28"/>
  <c r="C269" i="28"/>
  <c r="F286" i="28"/>
  <c r="C286" i="28" s="1"/>
  <c r="F194" i="28"/>
  <c r="C194" i="28" s="1"/>
  <c r="C195" i="28"/>
  <c r="F52" i="28"/>
  <c r="F51" i="29" l="1"/>
  <c r="C52" i="29"/>
  <c r="F51" i="28"/>
  <c r="C52" i="28"/>
  <c r="F287" i="29" l="1"/>
  <c r="C287" i="29" s="1"/>
  <c r="C51" i="29"/>
  <c r="F50" i="29"/>
  <c r="C50" i="29" s="1"/>
  <c r="F287" i="28"/>
  <c r="C287" i="28" s="1"/>
  <c r="C51" i="28"/>
  <c r="F50" i="28"/>
  <c r="C50" i="28" s="1"/>
  <c r="O298" i="27" l="1"/>
  <c r="L298" i="27"/>
  <c r="I298" i="27"/>
  <c r="F298" i="27"/>
  <c r="O297" i="27"/>
  <c r="L297" i="27"/>
  <c r="I297" i="27"/>
  <c r="F297" i="27"/>
  <c r="O296" i="27"/>
  <c r="L296" i="27"/>
  <c r="I296" i="27"/>
  <c r="F296" i="27"/>
  <c r="O295" i="27"/>
  <c r="L295" i="27"/>
  <c r="I295" i="27"/>
  <c r="C295" i="27" s="1"/>
  <c r="F295" i="27"/>
  <c r="O294" i="27"/>
  <c r="L294" i="27"/>
  <c r="I294" i="27"/>
  <c r="F294" i="27"/>
  <c r="O293" i="27"/>
  <c r="L293" i="27"/>
  <c r="I293" i="27"/>
  <c r="F293" i="27"/>
  <c r="O292" i="27"/>
  <c r="L292" i="27"/>
  <c r="I292" i="27"/>
  <c r="F292" i="27"/>
  <c r="O291" i="27"/>
  <c r="L291" i="27"/>
  <c r="L290" i="27" s="1"/>
  <c r="I291" i="27"/>
  <c r="F291" i="27"/>
  <c r="N290" i="27"/>
  <c r="M290" i="27"/>
  <c r="K290" i="27"/>
  <c r="J290" i="27"/>
  <c r="H290" i="27"/>
  <c r="G290" i="27"/>
  <c r="E290" i="27"/>
  <c r="D290" i="27"/>
  <c r="O285" i="27"/>
  <c r="L285" i="27"/>
  <c r="I285" i="27"/>
  <c r="F285" i="27"/>
  <c r="O284" i="27"/>
  <c r="L284" i="27"/>
  <c r="L283" i="27" s="1"/>
  <c r="I284" i="27"/>
  <c r="F284" i="27"/>
  <c r="O283" i="27"/>
  <c r="N283" i="27"/>
  <c r="M283" i="27"/>
  <c r="K283" i="27"/>
  <c r="J283" i="27"/>
  <c r="H283" i="27"/>
  <c r="G283" i="27"/>
  <c r="F283" i="27"/>
  <c r="E283" i="27"/>
  <c r="D283" i="27"/>
  <c r="O282" i="27"/>
  <c r="L282" i="27"/>
  <c r="L281" i="27" s="1"/>
  <c r="I282" i="27"/>
  <c r="F282" i="27"/>
  <c r="O281" i="27"/>
  <c r="N281" i="27"/>
  <c r="M281" i="27"/>
  <c r="K281" i="27"/>
  <c r="J281" i="27"/>
  <c r="I281" i="27"/>
  <c r="H281" i="27"/>
  <c r="G281" i="27"/>
  <c r="E281" i="27"/>
  <c r="D281" i="27"/>
  <c r="O280" i="27"/>
  <c r="L280" i="27"/>
  <c r="I280" i="27"/>
  <c r="F280" i="27"/>
  <c r="O279" i="27"/>
  <c r="L279" i="27"/>
  <c r="I279" i="27"/>
  <c r="F279" i="27"/>
  <c r="O278" i="27"/>
  <c r="L278" i="27"/>
  <c r="I278" i="27"/>
  <c r="F278" i="27"/>
  <c r="O277" i="27"/>
  <c r="L277" i="27"/>
  <c r="I277" i="27"/>
  <c r="F277" i="27"/>
  <c r="N276" i="27"/>
  <c r="M276" i="27"/>
  <c r="L276" i="27"/>
  <c r="K276" i="27"/>
  <c r="J276" i="27"/>
  <c r="H276" i="27"/>
  <c r="G276" i="27"/>
  <c r="E276" i="27"/>
  <c r="D276" i="27"/>
  <c r="O275" i="27"/>
  <c r="L275" i="27"/>
  <c r="I275" i="27"/>
  <c r="F275" i="27"/>
  <c r="O274" i="27"/>
  <c r="L274" i="27"/>
  <c r="I274" i="27"/>
  <c r="F274" i="27"/>
  <c r="O273" i="27"/>
  <c r="L273" i="27"/>
  <c r="I273" i="27"/>
  <c r="F273" i="27"/>
  <c r="F272" i="27" s="1"/>
  <c r="O272" i="27"/>
  <c r="N272" i="27"/>
  <c r="N270" i="27" s="1"/>
  <c r="M272" i="27"/>
  <c r="L272" i="27"/>
  <c r="K272" i="27"/>
  <c r="J272" i="27"/>
  <c r="J270" i="27" s="1"/>
  <c r="H272" i="27"/>
  <c r="G272" i="27"/>
  <c r="E272" i="27"/>
  <c r="E270" i="27" s="1"/>
  <c r="D272" i="27"/>
  <c r="O271" i="27"/>
  <c r="L271" i="27"/>
  <c r="I271" i="27"/>
  <c r="F271" i="27"/>
  <c r="C271" i="27" s="1"/>
  <c r="M270" i="27"/>
  <c r="K270" i="27"/>
  <c r="K269" i="27" s="1"/>
  <c r="D270" i="27"/>
  <c r="M269" i="27"/>
  <c r="O268" i="27"/>
  <c r="L268" i="27"/>
  <c r="I268" i="27"/>
  <c r="F268" i="27"/>
  <c r="O267" i="27"/>
  <c r="L267" i="27"/>
  <c r="I267" i="27"/>
  <c r="F267" i="27"/>
  <c r="O266" i="27"/>
  <c r="L266" i="27"/>
  <c r="I266" i="27"/>
  <c r="F266" i="27"/>
  <c r="O265" i="27"/>
  <c r="L265" i="27"/>
  <c r="I265" i="27"/>
  <c r="I264" i="27" s="1"/>
  <c r="F265" i="27"/>
  <c r="N264" i="27"/>
  <c r="M264" i="27"/>
  <c r="K264" i="27"/>
  <c r="J264" i="27"/>
  <c r="H264" i="27"/>
  <c r="G264" i="27"/>
  <c r="E264" i="27"/>
  <c r="D264" i="27"/>
  <c r="O263" i="27"/>
  <c r="L263" i="27"/>
  <c r="I263" i="27"/>
  <c r="F263" i="27"/>
  <c r="C263" i="27" s="1"/>
  <c r="O262" i="27"/>
  <c r="L262" i="27"/>
  <c r="I262" i="27"/>
  <c r="F262" i="27"/>
  <c r="O261" i="27"/>
  <c r="L261" i="27"/>
  <c r="L260" i="27" s="1"/>
  <c r="I261" i="27"/>
  <c r="F261" i="27"/>
  <c r="N260" i="27"/>
  <c r="M260" i="27"/>
  <c r="M259" i="27" s="1"/>
  <c r="K260" i="27"/>
  <c r="J260" i="27"/>
  <c r="H260" i="27"/>
  <c r="H259" i="27" s="1"/>
  <c r="G260" i="27"/>
  <c r="G259" i="27" s="1"/>
  <c r="F260" i="27"/>
  <c r="E260" i="27"/>
  <c r="D260" i="27"/>
  <c r="K259" i="27"/>
  <c r="D259" i="27"/>
  <c r="O258" i="27"/>
  <c r="L258" i="27"/>
  <c r="I258" i="27"/>
  <c r="F258" i="27"/>
  <c r="O257" i="27"/>
  <c r="L257" i="27"/>
  <c r="I257" i="27"/>
  <c r="F257" i="27"/>
  <c r="O256" i="27"/>
  <c r="L256" i="27"/>
  <c r="I256" i="27"/>
  <c r="F256" i="27"/>
  <c r="O255" i="27"/>
  <c r="L255" i="27"/>
  <c r="I255" i="27"/>
  <c r="F255" i="27"/>
  <c r="O254" i="27"/>
  <c r="L254" i="27"/>
  <c r="I254" i="27"/>
  <c r="F254" i="27"/>
  <c r="O253" i="27"/>
  <c r="L253" i="27"/>
  <c r="I253" i="27"/>
  <c r="I252" i="27" s="1"/>
  <c r="I251" i="27" s="1"/>
  <c r="F253" i="27"/>
  <c r="F252" i="27" s="1"/>
  <c r="N252" i="27"/>
  <c r="N251" i="27" s="1"/>
  <c r="M252" i="27"/>
  <c r="K252" i="27"/>
  <c r="K251" i="27" s="1"/>
  <c r="J252" i="27"/>
  <c r="J251" i="27" s="1"/>
  <c r="H252" i="27"/>
  <c r="H251" i="27" s="1"/>
  <c r="G252" i="27"/>
  <c r="E252" i="27"/>
  <c r="D252" i="27"/>
  <c r="D251" i="27" s="1"/>
  <c r="M251" i="27"/>
  <c r="G251" i="27"/>
  <c r="E251" i="27"/>
  <c r="O250" i="27"/>
  <c r="L250" i="27"/>
  <c r="I250" i="27"/>
  <c r="F250" i="27"/>
  <c r="O249" i="27"/>
  <c r="L249" i="27"/>
  <c r="I249" i="27"/>
  <c r="F249" i="27"/>
  <c r="O248" i="27"/>
  <c r="L248" i="27"/>
  <c r="I248" i="27"/>
  <c r="F248" i="27"/>
  <c r="O247" i="27"/>
  <c r="O246" i="27" s="1"/>
  <c r="L247" i="27"/>
  <c r="I247" i="27"/>
  <c r="F247" i="27"/>
  <c r="N246" i="27"/>
  <c r="M246" i="27"/>
  <c r="K246" i="27"/>
  <c r="J246" i="27"/>
  <c r="H246" i="27"/>
  <c r="G246" i="27"/>
  <c r="E246" i="27"/>
  <c r="D246" i="27"/>
  <c r="O245" i="27"/>
  <c r="L245" i="27"/>
  <c r="I245" i="27"/>
  <c r="F245" i="27"/>
  <c r="O244" i="27"/>
  <c r="L244" i="27"/>
  <c r="I244" i="27"/>
  <c r="F244" i="27"/>
  <c r="O243" i="27"/>
  <c r="L243" i="27"/>
  <c r="I243" i="27"/>
  <c r="F243" i="27"/>
  <c r="C243" i="27" s="1"/>
  <c r="O242" i="27"/>
  <c r="L242" i="27"/>
  <c r="I242" i="27"/>
  <c r="F242" i="27"/>
  <c r="O241" i="27"/>
  <c r="L241" i="27"/>
  <c r="I241" i="27"/>
  <c r="F241" i="27"/>
  <c r="O240" i="27"/>
  <c r="L240" i="27"/>
  <c r="I240" i="27"/>
  <c r="F240" i="27"/>
  <c r="O239" i="27"/>
  <c r="O238" i="27" s="1"/>
  <c r="L239" i="27"/>
  <c r="I239" i="27"/>
  <c r="F239" i="27"/>
  <c r="C239" i="27" s="1"/>
  <c r="N238" i="27"/>
  <c r="M238" i="27"/>
  <c r="K238" i="27"/>
  <c r="J238" i="27"/>
  <c r="H238" i="27"/>
  <c r="G238" i="27"/>
  <c r="E238" i="27"/>
  <c r="D238" i="27"/>
  <c r="O237" i="27"/>
  <c r="L237" i="27"/>
  <c r="I237" i="27"/>
  <c r="F237" i="27"/>
  <c r="O236" i="27"/>
  <c r="L236" i="27"/>
  <c r="L235" i="27" s="1"/>
  <c r="I236" i="27"/>
  <c r="F236" i="27"/>
  <c r="O235" i="27"/>
  <c r="N235" i="27"/>
  <c r="M235" i="27"/>
  <c r="K235" i="27"/>
  <c r="J235" i="27"/>
  <c r="H235" i="27"/>
  <c r="G235" i="27"/>
  <c r="F235" i="27"/>
  <c r="E235" i="27"/>
  <c r="D235" i="27"/>
  <c r="O234" i="27"/>
  <c r="O233" i="27" s="1"/>
  <c r="L234" i="27"/>
  <c r="L233" i="27" s="1"/>
  <c r="I234" i="27"/>
  <c r="I233" i="27" s="1"/>
  <c r="F234" i="27"/>
  <c r="N233" i="27"/>
  <c r="M233" i="27"/>
  <c r="K233" i="27"/>
  <c r="J233" i="27"/>
  <c r="J231" i="27" s="1"/>
  <c r="H233" i="27"/>
  <c r="G233" i="27"/>
  <c r="E233" i="27"/>
  <c r="E231" i="27" s="1"/>
  <c r="D233" i="27"/>
  <c r="O232" i="27"/>
  <c r="L232" i="27"/>
  <c r="I232" i="27"/>
  <c r="F232" i="27"/>
  <c r="O229" i="27"/>
  <c r="L229" i="27"/>
  <c r="I229" i="27"/>
  <c r="F229" i="27"/>
  <c r="O228" i="27"/>
  <c r="L228" i="27"/>
  <c r="L227" i="27" s="1"/>
  <c r="I228" i="27"/>
  <c r="I227" i="27" s="1"/>
  <c r="F228" i="27"/>
  <c r="O227" i="27"/>
  <c r="N227" i="27"/>
  <c r="M227" i="27"/>
  <c r="K227" i="27"/>
  <c r="J227" i="27"/>
  <c r="H227" i="27"/>
  <c r="G227" i="27"/>
  <c r="F227" i="27"/>
  <c r="E227" i="27"/>
  <c r="D227" i="27"/>
  <c r="O226" i="27"/>
  <c r="L226" i="27"/>
  <c r="I226" i="27"/>
  <c r="F226" i="27"/>
  <c r="O225" i="27"/>
  <c r="L225" i="27"/>
  <c r="I225" i="27"/>
  <c r="F225" i="27"/>
  <c r="O224" i="27"/>
  <c r="L224" i="27"/>
  <c r="I224" i="27"/>
  <c r="F224" i="27"/>
  <c r="O223" i="27"/>
  <c r="L223" i="27"/>
  <c r="I223" i="27"/>
  <c r="F223" i="27"/>
  <c r="O222" i="27"/>
  <c r="L222" i="27"/>
  <c r="I222" i="27"/>
  <c r="F222" i="27"/>
  <c r="O221" i="27"/>
  <c r="L221" i="27"/>
  <c r="I221" i="27"/>
  <c r="F221" i="27"/>
  <c r="O220" i="27"/>
  <c r="L220" i="27"/>
  <c r="I220" i="27"/>
  <c r="F220" i="27"/>
  <c r="O219" i="27"/>
  <c r="L219" i="27"/>
  <c r="I219" i="27"/>
  <c r="F219" i="27"/>
  <c r="O218" i="27"/>
  <c r="L218" i="27"/>
  <c r="I218" i="27"/>
  <c r="F218" i="27"/>
  <c r="O217" i="27"/>
  <c r="L217" i="27"/>
  <c r="I217" i="27"/>
  <c r="F217" i="27"/>
  <c r="N216" i="27"/>
  <c r="M216" i="27"/>
  <c r="K216" i="27"/>
  <c r="J216" i="27"/>
  <c r="H216" i="27"/>
  <c r="G216" i="27"/>
  <c r="E216" i="27"/>
  <c r="D216" i="27"/>
  <c r="O215" i="27"/>
  <c r="L215" i="27"/>
  <c r="I215" i="27"/>
  <c r="F215" i="27"/>
  <c r="C215" i="27"/>
  <c r="O214" i="27"/>
  <c r="L214" i="27"/>
  <c r="I214" i="27"/>
  <c r="F214" i="27"/>
  <c r="C214" i="27" s="1"/>
  <c r="O213" i="27"/>
  <c r="L213" i="27"/>
  <c r="I213" i="27"/>
  <c r="F213" i="27"/>
  <c r="C213" i="27" s="1"/>
  <c r="O212" i="27"/>
  <c r="L212" i="27"/>
  <c r="I212" i="27"/>
  <c r="F212" i="27"/>
  <c r="O211" i="27"/>
  <c r="L211" i="27"/>
  <c r="I211" i="27"/>
  <c r="F211" i="27"/>
  <c r="C211" i="27" s="1"/>
  <c r="O210" i="27"/>
  <c r="L210" i="27"/>
  <c r="I210" i="27"/>
  <c r="F210" i="27"/>
  <c r="O209" i="27"/>
  <c r="L209" i="27"/>
  <c r="I209" i="27"/>
  <c r="F209" i="27"/>
  <c r="O208" i="27"/>
  <c r="L208" i="27"/>
  <c r="I208" i="27"/>
  <c r="F208" i="27"/>
  <c r="O207" i="27"/>
  <c r="L207" i="27"/>
  <c r="I207" i="27"/>
  <c r="F207" i="27"/>
  <c r="O206" i="27"/>
  <c r="L206" i="27"/>
  <c r="I206" i="27"/>
  <c r="F206" i="27"/>
  <c r="N205" i="27"/>
  <c r="M205" i="27"/>
  <c r="K205" i="27"/>
  <c r="J205" i="27"/>
  <c r="H205" i="27"/>
  <c r="G205" i="27"/>
  <c r="E205" i="27"/>
  <c r="D205" i="27"/>
  <c r="O203" i="27"/>
  <c r="L203" i="27"/>
  <c r="I203" i="27"/>
  <c r="F203" i="27"/>
  <c r="O202" i="27"/>
  <c r="L202" i="27"/>
  <c r="I202" i="27"/>
  <c r="F202" i="27"/>
  <c r="O201" i="27"/>
  <c r="L201" i="27"/>
  <c r="I201" i="27"/>
  <c r="F201" i="27"/>
  <c r="O200" i="27"/>
  <c r="L200" i="27"/>
  <c r="I200" i="27"/>
  <c r="F200" i="27"/>
  <c r="O199" i="27"/>
  <c r="O198" i="27" s="1"/>
  <c r="L199" i="27"/>
  <c r="L198" i="27" s="1"/>
  <c r="I199" i="27"/>
  <c r="I198" i="27" s="1"/>
  <c r="F199" i="27"/>
  <c r="N198" i="27"/>
  <c r="M198" i="27"/>
  <c r="K198" i="27"/>
  <c r="J198" i="27"/>
  <c r="J196" i="27" s="1"/>
  <c r="H198" i="27"/>
  <c r="H196" i="27" s="1"/>
  <c r="G198" i="27"/>
  <c r="G196" i="27" s="1"/>
  <c r="E198" i="27"/>
  <c r="D198" i="27"/>
  <c r="D196" i="27" s="1"/>
  <c r="O197" i="27"/>
  <c r="L197" i="27"/>
  <c r="I197" i="27"/>
  <c r="F197" i="27"/>
  <c r="N196" i="27"/>
  <c r="M196" i="27"/>
  <c r="K196" i="27"/>
  <c r="E196" i="27"/>
  <c r="O193" i="27"/>
  <c r="L193" i="27"/>
  <c r="I193" i="27"/>
  <c r="F193" i="27"/>
  <c r="F192" i="27" s="1"/>
  <c r="O192" i="27"/>
  <c r="N192" i="27"/>
  <c r="N191" i="27" s="1"/>
  <c r="M192" i="27"/>
  <c r="L192" i="27"/>
  <c r="L191" i="27" s="1"/>
  <c r="K192" i="27"/>
  <c r="K191" i="27" s="1"/>
  <c r="J192" i="27"/>
  <c r="J191" i="27" s="1"/>
  <c r="H192" i="27"/>
  <c r="H191" i="27" s="1"/>
  <c r="G192" i="27"/>
  <c r="G191" i="27" s="1"/>
  <c r="E192" i="27"/>
  <c r="E191" i="27" s="1"/>
  <c r="D192" i="27"/>
  <c r="O191" i="27"/>
  <c r="M191" i="27"/>
  <c r="D191" i="27"/>
  <c r="O190" i="27"/>
  <c r="L190" i="27"/>
  <c r="I190" i="27"/>
  <c r="F190" i="27"/>
  <c r="O189" i="27"/>
  <c r="L189" i="27"/>
  <c r="L188" i="27" s="1"/>
  <c r="L187" i="27" s="1"/>
  <c r="I189" i="27"/>
  <c r="F189" i="27"/>
  <c r="O188" i="27"/>
  <c r="N188" i="27"/>
  <c r="M188" i="27"/>
  <c r="K188" i="27"/>
  <c r="J188" i="27"/>
  <c r="H188" i="27"/>
  <c r="H187" i="27" s="1"/>
  <c r="G188" i="27"/>
  <c r="E188" i="27"/>
  <c r="D188" i="27"/>
  <c r="D187" i="27" s="1"/>
  <c r="O187" i="27"/>
  <c r="O186" i="27"/>
  <c r="L186" i="27"/>
  <c r="I186" i="27"/>
  <c r="F186" i="27"/>
  <c r="O185" i="27"/>
  <c r="L185" i="27"/>
  <c r="I185" i="27"/>
  <c r="I184" i="27" s="1"/>
  <c r="F185" i="27"/>
  <c r="O184" i="27"/>
  <c r="N184" i="27"/>
  <c r="M184" i="27"/>
  <c r="K184" i="27"/>
  <c r="J184" i="27"/>
  <c r="H184" i="27"/>
  <c r="G184" i="27"/>
  <c r="E184" i="27"/>
  <c r="D184" i="27"/>
  <c r="O183" i="27"/>
  <c r="L183" i="27"/>
  <c r="I183" i="27"/>
  <c r="F183" i="27"/>
  <c r="O182" i="27"/>
  <c r="L182" i="27"/>
  <c r="I182" i="27"/>
  <c r="F182" i="27"/>
  <c r="O181" i="27"/>
  <c r="L181" i="27"/>
  <c r="I181" i="27"/>
  <c r="F181" i="27"/>
  <c r="O180" i="27"/>
  <c r="L180" i="27"/>
  <c r="I180" i="27"/>
  <c r="F180" i="27"/>
  <c r="N179" i="27"/>
  <c r="M179" i="27"/>
  <c r="K179" i="27"/>
  <c r="J179" i="27"/>
  <c r="H179" i="27"/>
  <c r="G179" i="27"/>
  <c r="E179" i="27"/>
  <c r="D179" i="27"/>
  <c r="O178" i="27"/>
  <c r="L178" i="27"/>
  <c r="I178" i="27"/>
  <c r="F178" i="27"/>
  <c r="O177" i="27"/>
  <c r="L177" i="27"/>
  <c r="I177" i="27"/>
  <c r="F177" i="27"/>
  <c r="O176" i="27"/>
  <c r="L176" i="27"/>
  <c r="I176" i="27"/>
  <c r="F176" i="27"/>
  <c r="N175" i="27"/>
  <c r="N174" i="27" s="1"/>
  <c r="N173" i="27" s="1"/>
  <c r="M175" i="27"/>
  <c r="K175" i="27"/>
  <c r="K174" i="27" s="1"/>
  <c r="K173" i="27" s="1"/>
  <c r="J175" i="27"/>
  <c r="J174" i="27" s="1"/>
  <c r="H175" i="27"/>
  <c r="H174" i="27" s="1"/>
  <c r="H173" i="27" s="1"/>
  <c r="G175" i="27"/>
  <c r="E175" i="27"/>
  <c r="E174" i="27" s="1"/>
  <c r="E173" i="27" s="1"/>
  <c r="D175" i="27"/>
  <c r="D174" i="27" s="1"/>
  <c r="D173" i="27" s="1"/>
  <c r="M174" i="27"/>
  <c r="G174" i="27"/>
  <c r="G173" i="27" s="1"/>
  <c r="O172" i="27"/>
  <c r="L172" i="27"/>
  <c r="I172" i="27"/>
  <c r="F172" i="27"/>
  <c r="O171" i="27"/>
  <c r="L171" i="27"/>
  <c r="I171" i="27"/>
  <c r="F171" i="27"/>
  <c r="O170" i="27"/>
  <c r="L170" i="27"/>
  <c r="I170" i="27"/>
  <c r="F170" i="27"/>
  <c r="O169" i="27"/>
  <c r="L169" i="27"/>
  <c r="I169" i="27"/>
  <c r="F169" i="27"/>
  <c r="O168" i="27"/>
  <c r="L168" i="27"/>
  <c r="I168" i="27"/>
  <c r="F168" i="27"/>
  <c r="O167" i="27"/>
  <c r="L167" i="27"/>
  <c r="I167" i="27"/>
  <c r="F167" i="27"/>
  <c r="N166" i="27"/>
  <c r="M166" i="27"/>
  <c r="M165" i="27" s="1"/>
  <c r="K166" i="27"/>
  <c r="K165" i="27" s="1"/>
  <c r="J166" i="27"/>
  <c r="H166" i="27"/>
  <c r="H165" i="27" s="1"/>
  <c r="G166" i="27"/>
  <c r="G165" i="27" s="1"/>
  <c r="E166" i="27"/>
  <c r="E165" i="27" s="1"/>
  <c r="D166" i="27"/>
  <c r="D165" i="27" s="1"/>
  <c r="N165" i="27"/>
  <c r="J165" i="27"/>
  <c r="O164" i="27"/>
  <c r="L164" i="27"/>
  <c r="I164" i="27"/>
  <c r="F164" i="27"/>
  <c r="O163" i="27"/>
  <c r="L163" i="27"/>
  <c r="I163" i="27"/>
  <c r="F163" i="27"/>
  <c r="O162" i="27"/>
  <c r="L162" i="27"/>
  <c r="I162" i="27"/>
  <c r="F162" i="27"/>
  <c r="O161" i="27"/>
  <c r="L161" i="27"/>
  <c r="L160" i="27" s="1"/>
  <c r="I161" i="27"/>
  <c r="F161" i="27"/>
  <c r="N160" i="27"/>
  <c r="M160" i="27"/>
  <c r="K160" i="27"/>
  <c r="J160" i="27"/>
  <c r="H160" i="27"/>
  <c r="G160" i="27"/>
  <c r="E160" i="27"/>
  <c r="D160" i="27"/>
  <c r="O159" i="27"/>
  <c r="L159" i="27"/>
  <c r="I159" i="27"/>
  <c r="F159" i="27"/>
  <c r="O158" i="27"/>
  <c r="L158" i="27"/>
  <c r="I158" i="27"/>
  <c r="F158" i="27"/>
  <c r="O157" i="27"/>
  <c r="L157" i="27"/>
  <c r="I157" i="27"/>
  <c r="F157" i="27"/>
  <c r="O156" i="27"/>
  <c r="L156" i="27"/>
  <c r="I156" i="27"/>
  <c r="F156" i="27"/>
  <c r="O155" i="27"/>
  <c r="L155" i="27"/>
  <c r="I155" i="27"/>
  <c r="F155" i="27"/>
  <c r="O154" i="27"/>
  <c r="L154" i="27"/>
  <c r="I154" i="27"/>
  <c r="F154" i="27"/>
  <c r="O153" i="27"/>
  <c r="L153" i="27"/>
  <c r="I153" i="27"/>
  <c r="F153" i="27"/>
  <c r="O152" i="27"/>
  <c r="L152" i="27"/>
  <c r="I152" i="27"/>
  <c r="F152" i="27"/>
  <c r="N151" i="27"/>
  <c r="M151" i="27"/>
  <c r="K151" i="27"/>
  <c r="J151" i="27"/>
  <c r="H151" i="27"/>
  <c r="G151" i="27"/>
  <c r="E151" i="27"/>
  <c r="D151" i="27"/>
  <c r="O150" i="27"/>
  <c r="L150" i="27"/>
  <c r="I150" i="27"/>
  <c r="F150" i="27"/>
  <c r="O149" i="27"/>
  <c r="L149" i="27"/>
  <c r="I149" i="27"/>
  <c r="F149" i="27"/>
  <c r="O148" i="27"/>
  <c r="L148" i="27"/>
  <c r="I148" i="27"/>
  <c r="F148" i="27"/>
  <c r="O147" i="27"/>
  <c r="L147" i="27"/>
  <c r="I147" i="27"/>
  <c r="F147" i="27"/>
  <c r="O146" i="27"/>
  <c r="L146" i="27"/>
  <c r="I146" i="27"/>
  <c r="F146" i="27"/>
  <c r="O145" i="27"/>
  <c r="L145" i="27"/>
  <c r="I145" i="27"/>
  <c r="I144" i="27" s="1"/>
  <c r="F145" i="27"/>
  <c r="N144" i="27"/>
  <c r="M144" i="27"/>
  <c r="K144" i="27"/>
  <c r="J144" i="27"/>
  <c r="H144" i="27"/>
  <c r="G144" i="27"/>
  <c r="E144" i="27"/>
  <c r="D144" i="27"/>
  <c r="O143" i="27"/>
  <c r="L143" i="27"/>
  <c r="I143" i="27"/>
  <c r="F143" i="27"/>
  <c r="O142" i="27"/>
  <c r="O141" i="27" s="1"/>
  <c r="L142" i="27"/>
  <c r="I142" i="27"/>
  <c r="I141" i="27" s="1"/>
  <c r="F142" i="27"/>
  <c r="N141" i="27"/>
  <c r="M141" i="27"/>
  <c r="K141" i="27"/>
  <c r="J141" i="27"/>
  <c r="H141" i="27"/>
  <c r="G141" i="27"/>
  <c r="F141" i="27"/>
  <c r="E141" i="27"/>
  <c r="D141" i="27"/>
  <c r="O140" i="27"/>
  <c r="L140" i="27"/>
  <c r="I140" i="27"/>
  <c r="F140" i="27"/>
  <c r="O139" i="27"/>
  <c r="L139" i="27"/>
  <c r="I139" i="27"/>
  <c r="F139" i="27"/>
  <c r="O138" i="27"/>
  <c r="L138" i="27"/>
  <c r="I138" i="27"/>
  <c r="F138" i="27"/>
  <c r="O137" i="27"/>
  <c r="L137" i="27"/>
  <c r="I137" i="27"/>
  <c r="I136" i="27" s="1"/>
  <c r="F137" i="27"/>
  <c r="N136" i="27"/>
  <c r="M136" i="27"/>
  <c r="K136" i="27"/>
  <c r="J136" i="27"/>
  <c r="H136" i="27"/>
  <c r="G136" i="27"/>
  <c r="E136" i="27"/>
  <c r="D136" i="27"/>
  <c r="O135" i="27"/>
  <c r="L135" i="27"/>
  <c r="I135" i="27"/>
  <c r="F135" i="27"/>
  <c r="O134" i="27"/>
  <c r="L134" i="27"/>
  <c r="I134" i="27"/>
  <c r="F134" i="27"/>
  <c r="O133" i="27"/>
  <c r="L133" i="27"/>
  <c r="I133" i="27"/>
  <c r="F133" i="27"/>
  <c r="O132" i="27"/>
  <c r="L132" i="27"/>
  <c r="I132" i="27"/>
  <c r="F132" i="27"/>
  <c r="N131" i="27"/>
  <c r="M131" i="27"/>
  <c r="L131" i="27"/>
  <c r="K131" i="27"/>
  <c r="J131" i="27"/>
  <c r="H131" i="27"/>
  <c r="G131" i="27"/>
  <c r="E131" i="27"/>
  <c r="E130" i="27" s="1"/>
  <c r="D131" i="27"/>
  <c r="O129" i="27"/>
  <c r="L129" i="27"/>
  <c r="L128" i="27" s="1"/>
  <c r="I129" i="27"/>
  <c r="I128" i="27" s="1"/>
  <c r="F129" i="27"/>
  <c r="O128" i="27"/>
  <c r="N128" i="27"/>
  <c r="M128" i="27"/>
  <c r="K128" i="27"/>
  <c r="J128" i="27"/>
  <c r="H128" i="27"/>
  <c r="G128" i="27"/>
  <c r="E128" i="27"/>
  <c r="D128" i="27"/>
  <c r="O127" i="27"/>
  <c r="L127" i="27"/>
  <c r="I127" i="27"/>
  <c r="F127" i="27"/>
  <c r="O126" i="27"/>
  <c r="L126" i="27"/>
  <c r="I126" i="27"/>
  <c r="F126" i="27"/>
  <c r="O125" i="27"/>
  <c r="L125" i="27"/>
  <c r="I125" i="27"/>
  <c r="F125" i="27"/>
  <c r="O124" i="27"/>
  <c r="L124" i="27"/>
  <c r="I124" i="27"/>
  <c r="F124" i="27"/>
  <c r="O123" i="27"/>
  <c r="L123" i="27"/>
  <c r="I123" i="27"/>
  <c r="F123" i="27"/>
  <c r="N122" i="27"/>
  <c r="M122" i="27"/>
  <c r="K122" i="27"/>
  <c r="J122" i="27"/>
  <c r="H122" i="27"/>
  <c r="G122" i="27"/>
  <c r="E122" i="27"/>
  <c r="D122" i="27"/>
  <c r="O121" i="27"/>
  <c r="L121" i="27"/>
  <c r="I121" i="27"/>
  <c r="F121" i="27"/>
  <c r="O120" i="27"/>
  <c r="L120" i="27"/>
  <c r="I120" i="27"/>
  <c r="F120" i="27"/>
  <c r="O119" i="27"/>
  <c r="L119" i="27"/>
  <c r="I119" i="27"/>
  <c r="F119" i="27"/>
  <c r="O118" i="27"/>
  <c r="L118" i="27"/>
  <c r="I118" i="27"/>
  <c r="F118" i="27"/>
  <c r="O117" i="27"/>
  <c r="L117" i="27"/>
  <c r="L116" i="27" s="1"/>
  <c r="I117" i="27"/>
  <c r="F117" i="27"/>
  <c r="N116" i="27"/>
  <c r="M116" i="27"/>
  <c r="K116" i="27"/>
  <c r="J116" i="27"/>
  <c r="H116" i="27"/>
  <c r="G116" i="27"/>
  <c r="E116" i="27"/>
  <c r="D116" i="27"/>
  <c r="O115" i="27"/>
  <c r="L115" i="27"/>
  <c r="I115" i="27"/>
  <c r="F115" i="27"/>
  <c r="O114" i="27"/>
  <c r="L114" i="27"/>
  <c r="I114" i="27"/>
  <c r="F114" i="27"/>
  <c r="O113" i="27"/>
  <c r="L113" i="27"/>
  <c r="I113" i="27"/>
  <c r="F113" i="27"/>
  <c r="N112" i="27"/>
  <c r="M112" i="27"/>
  <c r="K112" i="27"/>
  <c r="J112" i="27"/>
  <c r="I112" i="27"/>
  <c r="H112" i="27"/>
  <c r="G112" i="27"/>
  <c r="E112" i="27"/>
  <c r="D112" i="27"/>
  <c r="O111" i="27"/>
  <c r="L111" i="27"/>
  <c r="I111" i="27"/>
  <c r="F111" i="27"/>
  <c r="O110" i="27"/>
  <c r="L110" i="27"/>
  <c r="I110" i="27"/>
  <c r="F110" i="27"/>
  <c r="O109" i="27"/>
  <c r="L109" i="27"/>
  <c r="I109" i="27"/>
  <c r="F109" i="27"/>
  <c r="O108" i="27"/>
  <c r="L108" i="27"/>
  <c r="I108" i="27"/>
  <c r="F108" i="27"/>
  <c r="C108" i="27" s="1"/>
  <c r="O107" i="27"/>
  <c r="L107" i="27"/>
  <c r="I107" i="27"/>
  <c r="F107" i="27"/>
  <c r="O106" i="27"/>
  <c r="L106" i="27"/>
  <c r="I106" i="27"/>
  <c r="F106" i="27"/>
  <c r="O105" i="27"/>
  <c r="L105" i="27"/>
  <c r="I105" i="27"/>
  <c r="F105" i="27"/>
  <c r="O104" i="27"/>
  <c r="L104" i="27"/>
  <c r="L103" i="27" s="1"/>
  <c r="I104" i="27"/>
  <c r="F104" i="27"/>
  <c r="N103" i="27"/>
  <c r="M103" i="27"/>
  <c r="K103" i="27"/>
  <c r="J103" i="27"/>
  <c r="H103" i="27"/>
  <c r="G103" i="27"/>
  <c r="E103" i="27"/>
  <c r="D103" i="27"/>
  <c r="O102" i="27"/>
  <c r="L102" i="27"/>
  <c r="I102" i="27"/>
  <c r="F102" i="27"/>
  <c r="O101" i="27"/>
  <c r="L101" i="27"/>
  <c r="I101" i="27"/>
  <c r="F101" i="27"/>
  <c r="O100" i="27"/>
  <c r="L100" i="27"/>
  <c r="I100" i="27"/>
  <c r="F100" i="27"/>
  <c r="O99" i="27"/>
  <c r="L99" i="27"/>
  <c r="I99" i="27"/>
  <c r="F99" i="27"/>
  <c r="O98" i="27"/>
  <c r="L98" i="27"/>
  <c r="I98" i="27"/>
  <c r="F98" i="27"/>
  <c r="O97" i="27"/>
  <c r="L97" i="27"/>
  <c r="I97" i="27"/>
  <c r="F97" i="27"/>
  <c r="O96" i="27"/>
  <c r="L96" i="27"/>
  <c r="I96" i="27"/>
  <c r="F96" i="27"/>
  <c r="N95" i="27"/>
  <c r="M95" i="27"/>
  <c r="L95" i="27"/>
  <c r="K95" i="27"/>
  <c r="J95" i="27"/>
  <c r="H95" i="27"/>
  <c r="G95" i="27"/>
  <c r="E95" i="27"/>
  <c r="D95" i="27"/>
  <c r="O94" i="27"/>
  <c r="L94" i="27"/>
  <c r="I94" i="27"/>
  <c r="F94" i="27"/>
  <c r="O93" i="27"/>
  <c r="L93" i="27"/>
  <c r="I93" i="27"/>
  <c r="F93" i="27"/>
  <c r="O92" i="27"/>
  <c r="L92" i="27"/>
  <c r="I92" i="27"/>
  <c r="F92" i="27"/>
  <c r="O91" i="27"/>
  <c r="L91" i="27"/>
  <c r="I91" i="27"/>
  <c r="F91" i="27"/>
  <c r="O90" i="27"/>
  <c r="L90" i="27"/>
  <c r="I90" i="27"/>
  <c r="I89" i="27" s="1"/>
  <c r="F90" i="27"/>
  <c r="N89" i="27"/>
  <c r="M89" i="27"/>
  <c r="K89" i="27"/>
  <c r="J89" i="27"/>
  <c r="H89" i="27"/>
  <c r="G89" i="27"/>
  <c r="E89" i="27"/>
  <c r="D89" i="27"/>
  <c r="O88" i="27"/>
  <c r="L88" i="27"/>
  <c r="I88" i="27"/>
  <c r="F88" i="27"/>
  <c r="O87" i="27"/>
  <c r="L87" i="27"/>
  <c r="I87" i="27"/>
  <c r="F87" i="27"/>
  <c r="O86" i="27"/>
  <c r="L86" i="27"/>
  <c r="I86" i="27"/>
  <c r="F86" i="27"/>
  <c r="O85" i="27"/>
  <c r="L85" i="27"/>
  <c r="I85" i="27"/>
  <c r="F85" i="27"/>
  <c r="N84" i="27"/>
  <c r="M84" i="27"/>
  <c r="K84" i="27"/>
  <c r="J84" i="27"/>
  <c r="H84" i="27"/>
  <c r="G84" i="27"/>
  <c r="E84" i="27"/>
  <c r="D84" i="27"/>
  <c r="O82" i="27"/>
  <c r="L82" i="27"/>
  <c r="I82" i="27"/>
  <c r="F82" i="27"/>
  <c r="O81" i="27"/>
  <c r="L81" i="27"/>
  <c r="L80" i="27" s="1"/>
  <c r="I81" i="27"/>
  <c r="F81" i="27"/>
  <c r="O80" i="27"/>
  <c r="N80" i="27"/>
  <c r="M80" i="27"/>
  <c r="K80" i="27"/>
  <c r="J80" i="27"/>
  <c r="I80" i="27"/>
  <c r="H80" i="27"/>
  <c r="G80" i="27"/>
  <c r="E80" i="27"/>
  <c r="D80" i="27"/>
  <c r="O79" i="27"/>
  <c r="L79" i="27"/>
  <c r="I79" i="27"/>
  <c r="F79" i="27"/>
  <c r="O78" i="27"/>
  <c r="L78" i="27"/>
  <c r="L77" i="27" s="1"/>
  <c r="I78" i="27"/>
  <c r="I77" i="27" s="1"/>
  <c r="F78" i="27"/>
  <c r="O77" i="27"/>
  <c r="N77" i="27"/>
  <c r="M77" i="27"/>
  <c r="K77" i="27"/>
  <c r="J77" i="27"/>
  <c r="H77" i="27"/>
  <c r="H76" i="27" s="1"/>
  <c r="G77" i="27"/>
  <c r="F77" i="27"/>
  <c r="E77" i="27"/>
  <c r="D77" i="27"/>
  <c r="D76" i="27" s="1"/>
  <c r="O74" i="27"/>
  <c r="L74" i="27"/>
  <c r="I74" i="27"/>
  <c r="F74" i="27"/>
  <c r="O73" i="27"/>
  <c r="L73" i="27"/>
  <c r="I73" i="27"/>
  <c r="F73" i="27"/>
  <c r="C73" i="27"/>
  <c r="O72" i="27"/>
  <c r="L72" i="27"/>
  <c r="I72" i="27"/>
  <c r="F72" i="27"/>
  <c r="C72" i="27" s="1"/>
  <c r="O71" i="27"/>
  <c r="L71" i="27"/>
  <c r="I71" i="27"/>
  <c r="F71" i="27"/>
  <c r="O70" i="27"/>
  <c r="L70" i="27"/>
  <c r="L69" i="27" s="1"/>
  <c r="I70" i="27"/>
  <c r="F70" i="27"/>
  <c r="N69" i="27"/>
  <c r="M69" i="27"/>
  <c r="K69" i="27"/>
  <c r="K67" i="27" s="1"/>
  <c r="J69" i="27"/>
  <c r="J67" i="27" s="1"/>
  <c r="H69" i="27"/>
  <c r="G69" i="27"/>
  <c r="G67" i="27" s="1"/>
  <c r="E69" i="27"/>
  <c r="E67" i="27" s="1"/>
  <c r="D69" i="27"/>
  <c r="O68" i="27"/>
  <c r="L68" i="27"/>
  <c r="I68" i="27"/>
  <c r="F68" i="27"/>
  <c r="N67" i="27"/>
  <c r="M67" i="27"/>
  <c r="H67" i="27"/>
  <c r="D67" i="27"/>
  <c r="O66" i="27"/>
  <c r="L66" i="27"/>
  <c r="I66" i="27"/>
  <c r="F66" i="27"/>
  <c r="C66" i="27" s="1"/>
  <c r="O65" i="27"/>
  <c r="L65" i="27"/>
  <c r="I65" i="27"/>
  <c r="F65" i="27"/>
  <c r="O64" i="27"/>
  <c r="L64" i="27"/>
  <c r="I64" i="27"/>
  <c r="F64" i="27"/>
  <c r="O63" i="27"/>
  <c r="L63" i="27"/>
  <c r="I63" i="27"/>
  <c r="F63" i="27"/>
  <c r="O62" i="27"/>
  <c r="L62" i="27"/>
  <c r="I62" i="27"/>
  <c r="F62" i="27"/>
  <c r="C62" i="27" s="1"/>
  <c r="O61" i="27"/>
  <c r="L61" i="27"/>
  <c r="I61" i="27"/>
  <c r="F61" i="27"/>
  <c r="O60" i="27"/>
  <c r="L60" i="27"/>
  <c r="I60" i="27"/>
  <c r="F60" i="27"/>
  <c r="O59" i="27"/>
  <c r="L59" i="27"/>
  <c r="L58" i="27" s="1"/>
  <c r="I59" i="27"/>
  <c r="I58" i="27" s="1"/>
  <c r="F59" i="27"/>
  <c r="N58" i="27"/>
  <c r="M58" i="27"/>
  <c r="K58" i="27"/>
  <c r="J58" i="27"/>
  <c r="H58" i="27"/>
  <c r="G58" i="27"/>
  <c r="E58" i="27"/>
  <c r="D58" i="27"/>
  <c r="O57" i="27"/>
  <c r="L57" i="27"/>
  <c r="I57" i="27"/>
  <c r="F57" i="27"/>
  <c r="O56" i="27"/>
  <c r="O55" i="27" s="1"/>
  <c r="L56" i="27"/>
  <c r="I56" i="27"/>
  <c r="I55" i="27" s="1"/>
  <c r="F56" i="27"/>
  <c r="N55" i="27"/>
  <c r="M55" i="27"/>
  <c r="K55" i="27"/>
  <c r="K54" i="27" s="1"/>
  <c r="K53" i="27" s="1"/>
  <c r="J55" i="27"/>
  <c r="H55" i="27"/>
  <c r="H54" i="27" s="1"/>
  <c r="G55" i="27"/>
  <c r="G54" i="27" s="1"/>
  <c r="G53" i="27" s="1"/>
  <c r="F55" i="27"/>
  <c r="E55" i="27"/>
  <c r="D55" i="27"/>
  <c r="D54" i="27" s="1"/>
  <c r="J54" i="27"/>
  <c r="J53" i="27" s="1"/>
  <c r="O47" i="27"/>
  <c r="C47" i="27" s="1"/>
  <c r="O46" i="27"/>
  <c r="N45" i="27"/>
  <c r="M45" i="27"/>
  <c r="L44" i="27"/>
  <c r="L43" i="27" s="1"/>
  <c r="I44" i="27"/>
  <c r="F44" i="27"/>
  <c r="F43" i="27" s="1"/>
  <c r="K43" i="27"/>
  <c r="J43" i="27"/>
  <c r="H43" i="27"/>
  <c r="G43" i="27"/>
  <c r="E43" i="27"/>
  <c r="D43" i="27"/>
  <c r="F42" i="27"/>
  <c r="C42" i="27" s="1"/>
  <c r="F41" i="27"/>
  <c r="C41" i="27" s="1"/>
  <c r="E41" i="27"/>
  <c r="D41" i="27"/>
  <c r="L40" i="27"/>
  <c r="C40" i="27" s="1"/>
  <c r="L39" i="27"/>
  <c r="C39" i="27" s="1"/>
  <c r="L38" i="27"/>
  <c r="L37" i="27"/>
  <c r="C37" i="27" s="1"/>
  <c r="K36" i="27"/>
  <c r="J36" i="27"/>
  <c r="L35" i="27"/>
  <c r="C35" i="27" s="1"/>
  <c r="L34" i="27"/>
  <c r="C34" i="27" s="1"/>
  <c r="K33" i="27"/>
  <c r="J33" i="27"/>
  <c r="L32" i="27"/>
  <c r="C32" i="27" s="1"/>
  <c r="K31" i="27"/>
  <c r="J31" i="27"/>
  <c r="L30" i="27"/>
  <c r="C30" i="27" s="1"/>
  <c r="L29" i="27"/>
  <c r="C29" i="27" s="1"/>
  <c r="L28" i="27"/>
  <c r="C28" i="27" s="1"/>
  <c r="K27" i="27"/>
  <c r="J27" i="27"/>
  <c r="F25" i="27"/>
  <c r="C25" i="27" s="1"/>
  <c r="I24" i="27"/>
  <c r="F24" i="27"/>
  <c r="O23" i="27"/>
  <c r="L23" i="27"/>
  <c r="I23" i="27"/>
  <c r="F23" i="27"/>
  <c r="O22" i="27"/>
  <c r="L22" i="27"/>
  <c r="L21" i="27" s="1"/>
  <c r="I22" i="27"/>
  <c r="I21" i="27" s="1"/>
  <c r="F22" i="27"/>
  <c r="F21" i="27" s="1"/>
  <c r="F289" i="27" s="1"/>
  <c r="N21" i="27"/>
  <c r="M21" i="27"/>
  <c r="M20" i="27" s="1"/>
  <c r="K21" i="27"/>
  <c r="J21" i="27"/>
  <c r="J289" i="27" s="1"/>
  <c r="H21" i="27"/>
  <c r="G21" i="27"/>
  <c r="E21" i="27"/>
  <c r="E289" i="27" s="1"/>
  <c r="D21" i="27"/>
  <c r="G20" i="27"/>
  <c r="E54" i="27" l="1"/>
  <c r="E53" i="27" s="1"/>
  <c r="C170" i="27"/>
  <c r="O112" i="27"/>
  <c r="O116" i="27"/>
  <c r="G187" i="27"/>
  <c r="N204" i="27"/>
  <c r="C275" i="27"/>
  <c r="K26" i="27"/>
  <c r="C156" i="27"/>
  <c r="E259" i="27"/>
  <c r="H270" i="27"/>
  <c r="H269" i="27" s="1"/>
  <c r="O45" i="27"/>
  <c r="C45" i="27" s="1"/>
  <c r="O76" i="27"/>
  <c r="O84" i="27"/>
  <c r="I160" i="27"/>
  <c r="L184" i="27"/>
  <c r="J26" i="27"/>
  <c r="J20" i="27" s="1"/>
  <c r="L76" i="27"/>
  <c r="G83" i="27"/>
  <c r="C102" i="27"/>
  <c r="M130" i="27"/>
  <c r="H204" i="27"/>
  <c r="H195" i="27" s="1"/>
  <c r="C247" i="27"/>
  <c r="C256" i="27"/>
  <c r="C258" i="27"/>
  <c r="L270" i="27"/>
  <c r="L269" i="27" s="1"/>
  <c r="C274" i="27"/>
  <c r="D289" i="27"/>
  <c r="D288" i="27" s="1"/>
  <c r="H289" i="27"/>
  <c r="N289" i="27"/>
  <c r="N288" i="27" s="1"/>
  <c r="H53" i="27"/>
  <c r="J76" i="27"/>
  <c r="I116" i="27"/>
  <c r="C120" i="27"/>
  <c r="C124" i="27"/>
  <c r="K130" i="27"/>
  <c r="O160" i="27"/>
  <c r="C168" i="27"/>
  <c r="C169" i="27"/>
  <c r="E187" i="27"/>
  <c r="K187" i="27"/>
  <c r="L196" i="27"/>
  <c r="C223" i="27"/>
  <c r="C225" i="27"/>
  <c r="C261" i="27"/>
  <c r="C262" i="27"/>
  <c r="O260" i="27"/>
  <c r="L27" i="27"/>
  <c r="C27" i="27" s="1"/>
  <c r="F69" i="27"/>
  <c r="F67" i="27" s="1"/>
  <c r="E230" i="27"/>
  <c r="G289" i="27"/>
  <c r="G288" i="27" s="1"/>
  <c r="N76" i="27"/>
  <c r="N83" i="27"/>
  <c r="L89" i="27"/>
  <c r="C98" i="27"/>
  <c r="C100" i="27"/>
  <c r="C138" i="27"/>
  <c r="C203" i="27"/>
  <c r="C207" i="27"/>
  <c r="C219" i="27"/>
  <c r="C255" i="27"/>
  <c r="C257" i="27"/>
  <c r="G270" i="27"/>
  <c r="G269" i="27" s="1"/>
  <c r="E288" i="27"/>
  <c r="C24" i="27"/>
  <c r="C46" i="27"/>
  <c r="C60" i="27"/>
  <c r="C61" i="27"/>
  <c r="I76" i="27"/>
  <c r="M76" i="27"/>
  <c r="J83" i="27"/>
  <c r="C106" i="27"/>
  <c r="M187" i="27"/>
  <c r="O205" i="27"/>
  <c r="C227" i="27"/>
  <c r="N231" i="27"/>
  <c r="K231" i="27"/>
  <c r="K230" i="27" s="1"/>
  <c r="C236" i="27"/>
  <c r="C267" i="27"/>
  <c r="J269" i="27"/>
  <c r="C279" i="27"/>
  <c r="C280" i="27"/>
  <c r="C284" i="27"/>
  <c r="C291" i="27"/>
  <c r="K289" i="27"/>
  <c r="K288" i="27" s="1"/>
  <c r="K20" i="27"/>
  <c r="M204" i="27"/>
  <c r="M195" i="27" s="1"/>
  <c r="G231" i="27"/>
  <c r="G230" i="27" s="1"/>
  <c r="I205" i="27"/>
  <c r="C38" i="27"/>
  <c r="L36" i="27"/>
  <c r="C36" i="27" s="1"/>
  <c r="I84" i="27"/>
  <c r="C94" i="27"/>
  <c r="F151" i="27"/>
  <c r="C155" i="27"/>
  <c r="C164" i="27"/>
  <c r="C178" i="27"/>
  <c r="C182" i="27"/>
  <c r="C199" i="27"/>
  <c r="F198" i="27"/>
  <c r="F196" i="27" s="1"/>
  <c r="C200" i="27"/>
  <c r="C202" i="27"/>
  <c r="L151" i="27"/>
  <c r="C162" i="27"/>
  <c r="I54" i="27"/>
  <c r="G130" i="27"/>
  <c r="O21" i="27"/>
  <c r="C21" i="27" s="1"/>
  <c r="D53" i="27"/>
  <c r="M54" i="27"/>
  <c r="M53" i="27" s="1"/>
  <c r="C64" i="27"/>
  <c r="K76" i="27"/>
  <c r="K75" i="27" s="1"/>
  <c r="E83" i="27"/>
  <c r="F89" i="27"/>
  <c r="C118" i="27"/>
  <c r="L33" i="27"/>
  <c r="C33" i="27" s="1"/>
  <c r="C56" i="27"/>
  <c r="L67" i="27"/>
  <c r="C74" i="27"/>
  <c r="C96" i="27"/>
  <c r="C97" i="27"/>
  <c r="H83" i="27"/>
  <c r="K83" i="27"/>
  <c r="C126" i="27"/>
  <c r="C127" i="27"/>
  <c r="C132" i="27"/>
  <c r="C133" i="27"/>
  <c r="C158" i="27"/>
  <c r="I166" i="27"/>
  <c r="I165" i="27" s="1"/>
  <c r="C172" i="27"/>
  <c r="D204" i="27"/>
  <c r="D195" i="27" s="1"/>
  <c r="L264" i="27"/>
  <c r="L259" i="27" s="1"/>
  <c r="C57" i="27"/>
  <c r="C65" i="27"/>
  <c r="C68" i="27"/>
  <c r="I69" i="27"/>
  <c r="I67" i="27" s="1"/>
  <c r="G76" i="27"/>
  <c r="E76" i="27"/>
  <c r="C87" i="27"/>
  <c r="C90" i="27"/>
  <c r="C92" i="27"/>
  <c r="C107" i="27"/>
  <c r="C121" i="27"/>
  <c r="C125" i="27"/>
  <c r="O122" i="27"/>
  <c r="O136" i="27"/>
  <c r="L141" i="27"/>
  <c r="C141" i="27" s="1"/>
  <c r="C148" i="27"/>
  <c r="C150" i="27"/>
  <c r="C154" i="27"/>
  <c r="C157" i="27"/>
  <c r="O166" i="27"/>
  <c r="O165" i="27" s="1"/>
  <c r="J173" i="27"/>
  <c r="F175" i="27"/>
  <c r="F179" i="27"/>
  <c r="F174" i="27" s="1"/>
  <c r="C183" i="27"/>
  <c r="J204" i="27"/>
  <c r="J195" i="27" s="1"/>
  <c r="C217" i="27"/>
  <c r="O216" i="27"/>
  <c r="I235" i="27"/>
  <c r="C235" i="27" s="1"/>
  <c r="L246" i="27"/>
  <c r="I260" i="27"/>
  <c r="C265" i="27"/>
  <c r="D269" i="27"/>
  <c r="E269" i="27"/>
  <c r="O290" i="27"/>
  <c r="C268" i="27"/>
  <c r="N269" i="27"/>
  <c r="C292" i="27"/>
  <c r="C220" i="27"/>
  <c r="C222" i="27"/>
  <c r="C244" i="27"/>
  <c r="L252" i="27"/>
  <c r="L251" i="27" s="1"/>
  <c r="J288" i="27"/>
  <c r="C22" i="27"/>
  <c r="C23" i="27"/>
  <c r="D20" i="27"/>
  <c r="H20" i="27"/>
  <c r="C44" i="27"/>
  <c r="N54" i="27"/>
  <c r="N53" i="27" s="1"/>
  <c r="O58" i="27"/>
  <c r="O54" i="27" s="1"/>
  <c r="O69" i="27"/>
  <c r="O67" i="27" s="1"/>
  <c r="C82" i="27"/>
  <c r="D83" i="27"/>
  <c r="C110" i="27"/>
  <c r="L122" i="27"/>
  <c r="C134" i="27"/>
  <c r="L136" i="27"/>
  <c r="C140" i="27"/>
  <c r="O144" i="27"/>
  <c r="L175" i="27"/>
  <c r="L179" i="27"/>
  <c r="C201" i="27"/>
  <c r="E204" i="27"/>
  <c r="E195" i="27" s="1"/>
  <c r="C210" i="27"/>
  <c r="C224" i="27"/>
  <c r="C226" i="27"/>
  <c r="G204" i="27"/>
  <c r="G195" i="27" s="1"/>
  <c r="K204" i="27"/>
  <c r="K195" i="27" s="1"/>
  <c r="C228" i="27"/>
  <c r="C229" i="27"/>
  <c r="M231" i="27"/>
  <c r="M230" i="27" s="1"/>
  <c r="H231" i="27"/>
  <c r="H230" i="27" s="1"/>
  <c r="C240" i="27"/>
  <c r="C245" i="27"/>
  <c r="C254" i="27"/>
  <c r="O252" i="27"/>
  <c r="O251" i="27" s="1"/>
  <c r="N259" i="27"/>
  <c r="N230" i="27" s="1"/>
  <c r="F276" i="27"/>
  <c r="F270" i="27" s="1"/>
  <c r="C278" i="27"/>
  <c r="O276" i="27"/>
  <c r="O270" i="27" s="1"/>
  <c r="O269" i="27" s="1"/>
  <c r="I290" i="27"/>
  <c r="C293" i="27"/>
  <c r="C296" i="27"/>
  <c r="L289" i="27"/>
  <c r="L288" i="27" s="1"/>
  <c r="G75" i="27"/>
  <c r="G52" i="27" s="1"/>
  <c r="O20" i="27"/>
  <c r="C86" i="27"/>
  <c r="I103" i="27"/>
  <c r="C104" i="27"/>
  <c r="C114" i="27"/>
  <c r="F144" i="27"/>
  <c r="C145" i="27"/>
  <c r="C241" i="27"/>
  <c r="I238" i="27"/>
  <c r="C298" i="27"/>
  <c r="I43" i="27"/>
  <c r="C43" i="27" s="1"/>
  <c r="L55" i="27"/>
  <c r="L54" i="27" s="1"/>
  <c r="F58" i="27"/>
  <c r="C63" i="27"/>
  <c r="C77" i="27"/>
  <c r="C78" i="27"/>
  <c r="O89" i="27"/>
  <c r="C101" i="27"/>
  <c r="C109" i="27"/>
  <c r="I122" i="27"/>
  <c r="C142" i="27"/>
  <c r="F160" i="27"/>
  <c r="C161" i="27"/>
  <c r="O231" i="27"/>
  <c r="F112" i="27"/>
  <c r="C113" i="27"/>
  <c r="M289" i="27"/>
  <c r="M288" i="27" s="1"/>
  <c r="E20" i="27"/>
  <c r="H288" i="27"/>
  <c r="L31" i="27"/>
  <c r="C59" i="27"/>
  <c r="C70" i="27"/>
  <c r="C79" i="27"/>
  <c r="C81" i="27"/>
  <c r="F80" i="27"/>
  <c r="C80" i="27" s="1"/>
  <c r="M83" i="27"/>
  <c r="L84" i="27"/>
  <c r="C88" i="27"/>
  <c r="C91" i="27"/>
  <c r="L112" i="27"/>
  <c r="J130" i="27"/>
  <c r="J75" i="27" s="1"/>
  <c r="N130" i="27"/>
  <c r="N75" i="27" s="1"/>
  <c r="L144" i="27"/>
  <c r="L130" i="27" s="1"/>
  <c r="I151" i="27"/>
  <c r="C152" i="27"/>
  <c r="J187" i="27"/>
  <c r="N187" i="27"/>
  <c r="F251" i="27"/>
  <c r="C251" i="27" s="1"/>
  <c r="C85" i="27"/>
  <c r="F84" i="27"/>
  <c r="C146" i="27"/>
  <c r="C167" i="27"/>
  <c r="F166" i="27"/>
  <c r="I175" i="27"/>
  <c r="C176" i="27"/>
  <c r="I179" i="27"/>
  <c r="C180" i="27"/>
  <c r="F20" i="27"/>
  <c r="N20" i="27"/>
  <c r="C71" i="27"/>
  <c r="C93" i="27"/>
  <c r="F95" i="27"/>
  <c r="O95" i="27"/>
  <c r="C105" i="27"/>
  <c r="F103" i="27"/>
  <c r="F116" i="27"/>
  <c r="C117" i="27"/>
  <c r="F128" i="27"/>
  <c r="C128" i="27" s="1"/>
  <c r="C129" i="27"/>
  <c r="F131" i="27"/>
  <c r="O131" i="27"/>
  <c r="F136" i="27"/>
  <c r="C136" i="27" s="1"/>
  <c r="C137" i="27"/>
  <c r="C206" i="27"/>
  <c r="F205" i="27"/>
  <c r="C260" i="27"/>
  <c r="I95" i="27"/>
  <c r="C99" i="27"/>
  <c r="O103" i="27"/>
  <c r="C111" i="27"/>
  <c r="C115" i="27"/>
  <c r="C119" i="27"/>
  <c r="C123" i="27"/>
  <c r="F122" i="27"/>
  <c r="D130" i="27"/>
  <c r="H130" i="27"/>
  <c r="I131" i="27"/>
  <c r="I130" i="27" s="1"/>
  <c r="C135" i="27"/>
  <c r="C139" i="27"/>
  <c r="C143" i="27"/>
  <c r="C147" i="27"/>
  <c r="O151" i="27"/>
  <c r="C159" i="27"/>
  <c r="C163" i="27"/>
  <c r="L166" i="27"/>
  <c r="L165" i="27" s="1"/>
  <c r="C171" i="27"/>
  <c r="M173" i="27"/>
  <c r="O175" i="27"/>
  <c r="O179" i="27"/>
  <c r="C179" i="27" s="1"/>
  <c r="C190" i="27"/>
  <c r="F188" i="27"/>
  <c r="C212" i="27"/>
  <c r="C248" i="27"/>
  <c r="C250" i="27"/>
  <c r="F246" i="27"/>
  <c r="C266" i="27"/>
  <c r="F264" i="27"/>
  <c r="F259" i="27" s="1"/>
  <c r="I272" i="27"/>
  <c r="C272" i="27" s="1"/>
  <c r="C273" i="27"/>
  <c r="C149" i="27"/>
  <c r="C153" i="27"/>
  <c r="C177" i="27"/>
  <c r="C181" i="27"/>
  <c r="F184" i="27"/>
  <c r="C184" i="27" s="1"/>
  <c r="C185" i="27"/>
  <c r="C186" i="27"/>
  <c r="C218" i="27"/>
  <c r="F216" i="27"/>
  <c r="C234" i="27"/>
  <c r="F233" i="27"/>
  <c r="F191" i="27"/>
  <c r="I196" i="27"/>
  <c r="C197" i="27"/>
  <c r="L205" i="27"/>
  <c r="C208" i="27"/>
  <c r="L216" i="27"/>
  <c r="C232" i="27"/>
  <c r="L238" i="27"/>
  <c r="L231" i="27" s="1"/>
  <c r="L230" i="27" s="1"/>
  <c r="C242" i="27"/>
  <c r="F238" i="27"/>
  <c r="C249" i="27"/>
  <c r="I246" i="27"/>
  <c r="C253" i="27"/>
  <c r="I259" i="27"/>
  <c r="O264" i="27"/>
  <c r="O259" i="27" s="1"/>
  <c r="C282" i="27"/>
  <c r="F281" i="27"/>
  <c r="C281" i="27" s="1"/>
  <c r="C285" i="27"/>
  <c r="I283" i="27"/>
  <c r="C297" i="27"/>
  <c r="I188" i="27"/>
  <c r="C189" i="27"/>
  <c r="I192" i="27"/>
  <c r="I191" i="27" s="1"/>
  <c r="C193" i="27"/>
  <c r="N195" i="27"/>
  <c r="O196" i="27"/>
  <c r="C209" i="27"/>
  <c r="I216" i="27"/>
  <c r="C221" i="27"/>
  <c r="C237" i="27"/>
  <c r="D231" i="27"/>
  <c r="D230" i="27" s="1"/>
  <c r="J259" i="27"/>
  <c r="J230" i="27" s="1"/>
  <c r="I276" i="27"/>
  <c r="C277" i="27"/>
  <c r="C294" i="27"/>
  <c r="F290" i="27"/>
  <c r="G286" i="27" l="1"/>
  <c r="O53" i="27"/>
  <c r="O204" i="27"/>
  <c r="H194" i="27"/>
  <c r="H75" i="27"/>
  <c r="H52" i="27" s="1"/>
  <c r="H51" i="27" s="1"/>
  <c r="C89" i="27"/>
  <c r="K286" i="27"/>
  <c r="C116" i="27"/>
  <c r="D75" i="27"/>
  <c r="D52" i="27" s="1"/>
  <c r="E75" i="27"/>
  <c r="E52" i="27" s="1"/>
  <c r="E51" i="27" s="1"/>
  <c r="K52" i="27"/>
  <c r="I204" i="27"/>
  <c r="N286" i="27"/>
  <c r="M75" i="27"/>
  <c r="C198" i="27"/>
  <c r="C290" i="27"/>
  <c r="C276" i="27"/>
  <c r="O195" i="27"/>
  <c r="C252" i="27"/>
  <c r="C160" i="27"/>
  <c r="G194" i="27"/>
  <c r="G51" i="27" s="1"/>
  <c r="E194" i="27"/>
  <c r="D194" i="27"/>
  <c r="E287" i="27"/>
  <c r="E50" i="27"/>
  <c r="I83" i="27"/>
  <c r="I75" i="27" s="1"/>
  <c r="I53" i="27"/>
  <c r="N194" i="27"/>
  <c r="C151" i="27"/>
  <c r="C122" i="27"/>
  <c r="O130" i="27"/>
  <c r="O83" i="27"/>
  <c r="C55" i="27"/>
  <c r="J52" i="27"/>
  <c r="O289" i="27"/>
  <c r="O288" i="27" s="1"/>
  <c r="C69" i="27"/>
  <c r="K194" i="27"/>
  <c r="K51" i="27" s="1"/>
  <c r="I231" i="27"/>
  <c r="I230" i="27" s="1"/>
  <c r="N52" i="27"/>
  <c r="L53" i="27"/>
  <c r="L174" i="27"/>
  <c r="L173" i="27" s="1"/>
  <c r="M194" i="27"/>
  <c r="M286" i="27"/>
  <c r="M52" i="27"/>
  <c r="J194" i="27"/>
  <c r="J286" i="27"/>
  <c r="C192" i="27"/>
  <c r="C196" i="27"/>
  <c r="F269" i="27"/>
  <c r="I187" i="27"/>
  <c r="C283" i="27"/>
  <c r="L204" i="27"/>
  <c r="L195" i="27" s="1"/>
  <c r="L194" i="27" s="1"/>
  <c r="C191" i="27"/>
  <c r="C216" i="27"/>
  <c r="C246" i="27"/>
  <c r="O174" i="27"/>
  <c r="O173" i="27" s="1"/>
  <c r="H286" i="27"/>
  <c r="C205" i="27"/>
  <c r="F204" i="27"/>
  <c r="C175" i="27"/>
  <c r="C131" i="27"/>
  <c r="F130" i="27"/>
  <c r="C130" i="27" s="1"/>
  <c r="C95" i="27"/>
  <c r="I174" i="27"/>
  <c r="I173" i="27" s="1"/>
  <c r="C112" i="27"/>
  <c r="F288" i="27"/>
  <c r="I289" i="27"/>
  <c r="C259" i="27"/>
  <c r="F173" i="27"/>
  <c r="F76" i="27"/>
  <c r="I20" i="27"/>
  <c r="C67" i="27"/>
  <c r="C238" i="27"/>
  <c r="I270" i="27"/>
  <c r="I269" i="27" s="1"/>
  <c r="F187" i="27"/>
  <c r="C188" i="27"/>
  <c r="C103" i="27"/>
  <c r="C166" i="27"/>
  <c r="F165" i="27"/>
  <c r="C165" i="27" s="1"/>
  <c r="C84" i="27"/>
  <c r="F83" i="27"/>
  <c r="L83" i="27"/>
  <c r="L75" i="27" s="1"/>
  <c r="L52" i="27" s="1"/>
  <c r="L51" i="27" s="1"/>
  <c r="L50" i="27" s="1"/>
  <c r="C31" i="27"/>
  <c r="L26" i="27"/>
  <c r="C58" i="27"/>
  <c r="F54" i="27"/>
  <c r="I195" i="27"/>
  <c r="F231" i="27"/>
  <c r="C233" i="27"/>
  <c r="C264" i="27"/>
  <c r="O230" i="27"/>
  <c r="O194" i="27" s="1"/>
  <c r="C144" i="27"/>
  <c r="H287" i="27" l="1"/>
  <c r="H50" i="27"/>
  <c r="G287" i="27"/>
  <c r="G50" i="27"/>
  <c r="D51" i="27"/>
  <c r="D287" i="27" s="1"/>
  <c r="D286" i="27"/>
  <c r="N51" i="27"/>
  <c r="J51" i="27"/>
  <c r="J50" i="27" s="1"/>
  <c r="E286" i="27"/>
  <c r="K50" i="27"/>
  <c r="K287" i="27"/>
  <c r="L286" i="27"/>
  <c r="C83" i="27"/>
  <c r="I286" i="27"/>
  <c r="M51" i="27"/>
  <c r="M287" i="27" s="1"/>
  <c r="O75" i="27"/>
  <c r="O52" i="27" s="1"/>
  <c r="O51" i="27" s="1"/>
  <c r="I52" i="27"/>
  <c r="C76" i="27"/>
  <c r="F75" i="27"/>
  <c r="C269" i="27"/>
  <c r="F230" i="27"/>
  <c r="C230" i="27" s="1"/>
  <c r="C231" i="27"/>
  <c r="L287" i="27"/>
  <c r="C26" i="27"/>
  <c r="L20" i="27"/>
  <c r="C20" i="27" s="1"/>
  <c r="C174" i="27"/>
  <c r="C289" i="27"/>
  <c r="I288" i="27"/>
  <c r="C288" i="27" s="1"/>
  <c r="C270" i="27"/>
  <c r="O286" i="27"/>
  <c r="I194" i="27"/>
  <c r="I51" i="27" s="1"/>
  <c r="C173" i="27"/>
  <c r="C204" i="27"/>
  <c r="F195" i="27"/>
  <c r="M50" i="27"/>
  <c r="F53" i="27"/>
  <c r="C54" i="27"/>
  <c r="C187" i="27"/>
  <c r="C75" i="27" l="1"/>
  <c r="D50" i="27"/>
  <c r="O287" i="27"/>
  <c r="O50" i="27"/>
  <c r="J287" i="27"/>
  <c r="N50" i="27"/>
  <c r="N287" i="27"/>
  <c r="I287" i="27"/>
  <c r="I50" i="27"/>
  <c r="C53" i="27"/>
  <c r="F52" i="27"/>
  <c r="F286" i="27"/>
  <c r="C286" i="27" s="1"/>
  <c r="F194" i="27"/>
  <c r="C194" i="27" s="1"/>
  <c r="C195" i="27"/>
  <c r="C52" i="27" l="1"/>
  <c r="F51" i="27"/>
  <c r="F287" i="27" l="1"/>
  <c r="C287" i="27" s="1"/>
  <c r="C51" i="27"/>
  <c r="F50" i="27"/>
  <c r="C50" i="27" s="1"/>
  <c r="Q125" i="26" l="1"/>
  <c r="P125" i="26"/>
  <c r="O125" i="26"/>
  <c r="N125" i="26"/>
  <c r="M125" i="26"/>
  <c r="L125" i="26"/>
  <c r="K125" i="26"/>
  <c r="J125" i="26"/>
  <c r="I125" i="26"/>
  <c r="R121" i="26"/>
  <c r="R120" i="26"/>
  <c r="R111" i="26"/>
  <c r="R110" i="26"/>
  <c r="H94" i="26"/>
  <c r="H125" i="26" s="1"/>
  <c r="G94" i="26"/>
  <c r="G9" i="26" s="1"/>
  <c r="G10" i="26" s="1"/>
  <c r="F94" i="26"/>
  <c r="F125" i="26" s="1"/>
  <c r="E94" i="26"/>
  <c r="D94" i="26"/>
  <c r="A94" i="26"/>
  <c r="R79" i="26"/>
  <c r="R78" i="26"/>
  <c r="E78" i="26"/>
  <c r="E125" i="26" s="1"/>
  <c r="D78" i="26"/>
  <c r="D125" i="26" s="1"/>
  <c r="Q70" i="26"/>
  <c r="P70" i="26"/>
  <c r="O70" i="26"/>
  <c r="N70" i="26"/>
  <c r="M70" i="26"/>
  <c r="L70" i="26"/>
  <c r="K70" i="26"/>
  <c r="J70" i="26"/>
  <c r="I70" i="26"/>
  <c r="H70" i="26"/>
  <c r="G70" i="26"/>
  <c r="F70" i="26"/>
  <c r="E70" i="26"/>
  <c r="J68" i="26"/>
  <c r="I68" i="26"/>
  <c r="H68" i="26"/>
  <c r="G68" i="26"/>
  <c r="F68" i="26"/>
  <c r="D68" i="26"/>
  <c r="E68" i="26" s="1"/>
  <c r="G65" i="26"/>
  <c r="A65" i="26"/>
  <c r="P66" i="26" s="1"/>
  <c r="N64" i="26"/>
  <c r="M64" i="26"/>
  <c r="L64" i="26"/>
  <c r="K64" i="26"/>
  <c r="J64" i="26"/>
  <c r="I64" i="26"/>
  <c r="H64" i="26"/>
  <c r="G64" i="26"/>
  <c r="F64" i="26"/>
  <c r="E64" i="26"/>
  <c r="D64" i="26" s="1"/>
  <c r="O62" i="26"/>
  <c r="N62" i="26"/>
  <c r="M62" i="26"/>
  <c r="L62" i="26"/>
  <c r="K62" i="26"/>
  <c r="J62" i="26"/>
  <c r="I62" i="26"/>
  <c r="H62" i="26"/>
  <c r="G62" i="26"/>
  <c r="F62" i="26"/>
  <c r="E62" i="26"/>
  <c r="D62" i="26"/>
  <c r="N60" i="26"/>
  <c r="M60" i="26"/>
  <c r="L60" i="26"/>
  <c r="K60" i="26"/>
  <c r="J60" i="26"/>
  <c r="I60" i="26"/>
  <c r="H60" i="26"/>
  <c r="G60" i="26"/>
  <c r="F60" i="26"/>
  <c r="E60" i="26"/>
  <c r="D60" i="26" s="1"/>
  <c r="O58" i="26"/>
  <c r="N58" i="26"/>
  <c r="M58" i="26"/>
  <c r="L58" i="26"/>
  <c r="K58" i="26"/>
  <c r="J58" i="26"/>
  <c r="I58" i="26"/>
  <c r="H58" i="26"/>
  <c r="G58" i="26"/>
  <c r="F58" i="26"/>
  <c r="D58" i="26"/>
  <c r="F56" i="26"/>
  <c r="D56" i="26"/>
  <c r="E56" i="26" s="1"/>
  <c r="O54" i="26"/>
  <c r="N54" i="26"/>
  <c r="M54" i="26"/>
  <c r="L54" i="26"/>
  <c r="K54" i="26"/>
  <c r="J54" i="26"/>
  <c r="I54" i="26"/>
  <c r="H54" i="26"/>
  <c r="G54" i="26"/>
  <c r="F54" i="26"/>
  <c r="D54" i="26"/>
  <c r="E54" i="26" s="1"/>
  <c r="P52" i="26"/>
  <c r="O52" i="26"/>
  <c r="N52" i="26"/>
  <c r="M52" i="26"/>
  <c r="L52" i="26"/>
  <c r="K52" i="26"/>
  <c r="J52" i="26"/>
  <c r="I52" i="26"/>
  <c r="H52" i="26"/>
  <c r="G52" i="26"/>
  <c r="E52" i="26"/>
  <c r="F52" i="26" s="1"/>
  <c r="O50" i="26"/>
  <c r="N50" i="26"/>
  <c r="M50" i="26"/>
  <c r="L50" i="26"/>
  <c r="K50" i="26"/>
  <c r="J50" i="26"/>
  <c r="I50" i="26"/>
  <c r="H50" i="26"/>
  <c r="G50" i="26"/>
  <c r="F50" i="26"/>
  <c r="E50" i="26" s="1"/>
  <c r="O48" i="26"/>
  <c r="N48" i="26"/>
  <c r="M48" i="26"/>
  <c r="L48" i="26"/>
  <c r="K48" i="26"/>
  <c r="J48" i="26"/>
  <c r="I48" i="26"/>
  <c r="H48" i="26"/>
  <c r="G48" i="26"/>
  <c r="F48" i="26"/>
  <c r="E48" i="26" s="1"/>
  <c r="O46" i="26"/>
  <c r="N46" i="26"/>
  <c r="M46" i="26"/>
  <c r="L46" i="26"/>
  <c r="K46" i="26"/>
  <c r="J46" i="26"/>
  <c r="I46" i="26"/>
  <c r="H46" i="26"/>
  <c r="G46" i="26"/>
  <c r="F46" i="26"/>
  <c r="E46" i="26"/>
  <c r="D46" i="26"/>
  <c r="O44" i="26"/>
  <c r="K44" i="26"/>
  <c r="E44" i="26"/>
  <c r="F44" i="26" s="1"/>
  <c r="G44" i="26" s="1"/>
  <c r="A43" i="26"/>
  <c r="N44" i="26" s="1"/>
  <c r="Q42" i="26"/>
  <c r="P42" i="26"/>
  <c r="O42" i="26"/>
  <c r="N42" i="26"/>
  <c r="M42" i="26"/>
  <c r="L42" i="26"/>
  <c r="K42" i="26"/>
  <c r="J42" i="26"/>
  <c r="I42" i="26"/>
  <c r="H42" i="26"/>
  <c r="E42" i="26"/>
  <c r="F42" i="26" s="1"/>
  <c r="G42" i="26" s="1"/>
  <c r="N40" i="26"/>
  <c r="J40" i="26"/>
  <c r="A39" i="26"/>
  <c r="Q40" i="26" s="1"/>
  <c r="P38" i="26"/>
  <c r="O38" i="26"/>
  <c r="N38" i="26"/>
  <c r="M38" i="26"/>
  <c r="L38" i="26"/>
  <c r="K38" i="26"/>
  <c r="J38" i="26"/>
  <c r="I38" i="26"/>
  <c r="H38" i="26"/>
  <c r="G38" i="26"/>
  <c r="E38" i="26"/>
  <c r="F38" i="26" s="1"/>
  <c r="D38" i="26"/>
  <c r="P36" i="26"/>
  <c r="O36" i="26"/>
  <c r="N36" i="26"/>
  <c r="L36" i="26"/>
  <c r="K36" i="26"/>
  <c r="J36" i="26"/>
  <c r="I36" i="26"/>
  <c r="H36" i="26"/>
  <c r="G36" i="26"/>
  <c r="E36" i="26"/>
  <c r="F36" i="26" s="1"/>
  <c r="P34" i="26"/>
  <c r="O34" i="26"/>
  <c r="N34" i="26"/>
  <c r="M34" i="26"/>
  <c r="L34" i="26"/>
  <c r="K34" i="26"/>
  <c r="J34" i="26"/>
  <c r="I34" i="26"/>
  <c r="H34" i="26"/>
  <c r="G34" i="26"/>
  <c r="E34" i="26"/>
  <c r="F34" i="26" s="1"/>
  <c r="Q32" i="26"/>
  <c r="P32" i="26"/>
  <c r="O32" i="26"/>
  <c r="N32" i="26"/>
  <c r="M32" i="26"/>
  <c r="L32" i="26"/>
  <c r="K32" i="26"/>
  <c r="J32" i="26"/>
  <c r="I32" i="26"/>
  <c r="H32" i="26"/>
  <c r="F32" i="26"/>
  <c r="G32" i="26" s="1"/>
  <c r="Q30" i="26"/>
  <c r="P30" i="26"/>
  <c r="O30" i="26"/>
  <c r="N30" i="26"/>
  <c r="M30" i="26"/>
  <c r="L30" i="26"/>
  <c r="K30" i="26"/>
  <c r="J30" i="26"/>
  <c r="I30" i="26"/>
  <c r="H30" i="26"/>
  <c r="F30" i="26"/>
  <c r="G30" i="26" s="1"/>
  <c r="E30" i="26"/>
  <c r="Q28" i="26"/>
  <c r="P28" i="26"/>
  <c r="O28" i="26"/>
  <c r="N28" i="26"/>
  <c r="M28" i="26"/>
  <c r="L28" i="26"/>
  <c r="K28" i="26"/>
  <c r="J28" i="26"/>
  <c r="I28" i="26"/>
  <c r="H28" i="26"/>
  <c r="G28" i="26"/>
  <c r="F28" i="26"/>
  <c r="R27" i="26"/>
  <c r="O26" i="26"/>
  <c r="N26" i="26"/>
  <c r="M26" i="26"/>
  <c r="L26" i="26"/>
  <c r="K26" i="26"/>
  <c r="J26" i="26"/>
  <c r="I26" i="26"/>
  <c r="H26" i="26"/>
  <c r="G26" i="26"/>
  <c r="F26" i="26"/>
  <c r="E26" i="26" s="1"/>
  <c r="O24" i="26"/>
  <c r="N24" i="26"/>
  <c r="M24" i="26"/>
  <c r="L24" i="26"/>
  <c r="K24" i="26"/>
  <c r="J24" i="26"/>
  <c r="I24" i="26"/>
  <c r="H24" i="26"/>
  <c r="G24" i="26"/>
  <c r="F24" i="26"/>
  <c r="E24" i="26" s="1"/>
  <c r="P22" i="26"/>
  <c r="O22" i="26"/>
  <c r="N22" i="26"/>
  <c r="M22" i="26"/>
  <c r="L22" i="26"/>
  <c r="K22" i="26"/>
  <c r="J22" i="26"/>
  <c r="I22" i="26"/>
  <c r="H22" i="26"/>
  <c r="G22" i="26"/>
  <c r="F22" i="26" s="1"/>
  <c r="Q20" i="26"/>
  <c r="P20" i="26"/>
  <c r="O20" i="26"/>
  <c r="N20" i="26"/>
  <c r="M20" i="26"/>
  <c r="L20" i="26"/>
  <c r="K20" i="26"/>
  <c r="J20" i="26"/>
  <c r="I20" i="26"/>
  <c r="H20" i="26"/>
  <c r="G20" i="26"/>
  <c r="E20" i="26"/>
  <c r="F20" i="26" s="1"/>
  <c r="R19" i="26"/>
  <c r="R125" i="26" s="1"/>
  <c r="N18" i="26"/>
  <c r="M18" i="26"/>
  <c r="L18" i="26"/>
  <c r="K18" i="26"/>
  <c r="J18" i="26"/>
  <c r="I18" i="26"/>
  <c r="H18" i="26"/>
  <c r="G18" i="26"/>
  <c r="F18" i="26"/>
  <c r="E18" i="26"/>
  <c r="D18" i="26" s="1"/>
  <c r="D14" i="26" s="1"/>
  <c r="A14" i="26"/>
  <c r="Q9" i="26"/>
  <c r="Q10" i="26" s="1"/>
  <c r="P9" i="26"/>
  <c r="P10" i="26" s="1"/>
  <c r="O9" i="26"/>
  <c r="O10" i="26" s="1"/>
  <c r="N9" i="26"/>
  <c r="N10" i="26" s="1"/>
  <c r="M9" i="26"/>
  <c r="M10" i="26" s="1"/>
  <c r="L9" i="26"/>
  <c r="L10" i="26" s="1"/>
  <c r="K9" i="26"/>
  <c r="K10" i="26" s="1"/>
  <c r="J9" i="26"/>
  <c r="J10" i="26" s="1"/>
  <c r="I9" i="26"/>
  <c r="I10" i="26" s="1"/>
  <c r="H9" i="26"/>
  <c r="H10" i="26" s="1"/>
  <c r="F9" i="26"/>
  <c r="F10" i="26" s="1"/>
  <c r="E9" i="26"/>
  <c r="E10" i="26" s="1"/>
  <c r="D9" i="26"/>
  <c r="D10" i="26" s="1"/>
  <c r="R123" i="26" l="1"/>
  <c r="I66" i="26"/>
  <c r="I44" i="26"/>
  <c r="D6" i="26"/>
  <c r="D7" i="26" s="1"/>
  <c r="M66" i="26"/>
  <c r="R9" i="26"/>
  <c r="R10" i="26" s="1"/>
  <c r="R11" i="26"/>
  <c r="M44" i="26"/>
  <c r="E66" i="26"/>
  <c r="F66" i="26" s="1"/>
  <c r="R6" i="26"/>
  <c r="R14" i="26"/>
  <c r="K40" i="26"/>
  <c r="O40" i="26"/>
  <c r="O11" i="26" s="1"/>
  <c r="O12" i="26" s="1"/>
  <c r="H44" i="26"/>
  <c r="L44" i="26"/>
  <c r="P44" i="26"/>
  <c r="E58" i="26"/>
  <c r="J66" i="26"/>
  <c r="N66" i="26"/>
  <c r="N14" i="26" s="1"/>
  <c r="G125" i="26"/>
  <c r="D11" i="26"/>
  <c r="D12" i="26" s="1"/>
  <c r="K14" i="26"/>
  <c r="H40" i="26"/>
  <c r="H14" i="26" s="1"/>
  <c r="L40" i="26"/>
  <c r="P40" i="26"/>
  <c r="P123" i="26" s="1"/>
  <c r="Q44" i="26"/>
  <c r="Q6" i="26" s="1"/>
  <c r="Q7" i="26" s="1"/>
  <c r="G66" i="26"/>
  <c r="K66" i="26"/>
  <c r="O66" i="26"/>
  <c r="O123" i="26" s="1"/>
  <c r="D123" i="26"/>
  <c r="E40" i="26"/>
  <c r="F40" i="26" s="1"/>
  <c r="G40" i="26" s="1"/>
  <c r="I40" i="26"/>
  <c r="I11" i="26" s="1"/>
  <c r="I12" i="26" s="1"/>
  <c r="M40" i="26"/>
  <c r="M11" i="26" s="1"/>
  <c r="M12" i="26" s="1"/>
  <c r="J44" i="26"/>
  <c r="J11" i="26" s="1"/>
  <c r="J12" i="26" s="1"/>
  <c r="H66" i="26"/>
  <c r="H123" i="26" s="1"/>
  <c r="L66" i="26"/>
  <c r="L123" i="26" s="1"/>
  <c r="N11" i="26" l="1"/>
  <c r="N12" i="26" s="1"/>
  <c r="G123" i="26"/>
  <c r="L11" i="26"/>
  <c r="L12" i="26" s="1"/>
  <c r="O6" i="26"/>
  <c r="O7" i="26" s="1"/>
  <c r="J123" i="26"/>
  <c r="O14" i="26"/>
  <c r="I123" i="26"/>
  <c r="P11" i="26"/>
  <c r="P12" i="26" s="1"/>
  <c r="K123" i="26"/>
  <c r="N6" i="26"/>
  <c r="N7" i="26" s="1"/>
  <c r="H11" i="26"/>
  <c r="H12" i="26" s="1"/>
  <c r="G6" i="26"/>
  <c r="G7" i="26" s="1"/>
  <c r="Q14" i="26"/>
  <c r="P6" i="26"/>
  <c r="P7" i="26" s="1"/>
  <c r="G14" i="26"/>
  <c r="K11" i="26"/>
  <c r="K12" i="26" s="1"/>
  <c r="J6" i="26"/>
  <c r="J7" i="26" s="1"/>
  <c r="P14" i="26"/>
  <c r="F123" i="26"/>
  <c r="E123" i="26"/>
  <c r="F11" i="26"/>
  <c r="F12" i="26" s="1"/>
  <c r="L6" i="26"/>
  <c r="L7" i="26" s="1"/>
  <c r="E11" i="26"/>
  <c r="E12" i="26" s="1"/>
  <c r="M14" i="26"/>
  <c r="M6" i="26"/>
  <c r="M7" i="26" s="1"/>
  <c r="J14" i="26"/>
  <c r="G11" i="26"/>
  <c r="G12" i="26" s="1"/>
  <c r="F6" i="26"/>
  <c r="F7" i="26" s="1"/>
  <c r="E6" i="26"/>
  <c r="E7" i="26" s="1"/>
  <c r="K6" i="26"/>
  <c r="K7" i="26" s="1"/>
  <c r="Q11" i="26"/>
  <c r="Q12" i="26" s="1"/>
  <c r="H6" i="26"/>
  <c r="H7" i="26" s="1"/>
  <c r="L14" i="26"/>
  <c r="Q123" i="26"/>
  <c r="I6" i="26"/>
  <c r="I7" i="26" s="1"/>
  <c r="I14" i="26"/>
  <c r="F14" i="26"/>
  <c r="N123" i="26"/>
  <c r="E14" i="26"/>
  <c r="M123" i="26"/>
  <c r="O298" i="25" l="1"/>
  <c r="L298" i="25"/>
  <c r="I298" i="25"/>
  <c r="F298" i="25"/>
  <c r="O297" i="25"/>
  <c r="L297" i="25"/>
  <c r="I297" i="25"/>
  <c r="F297" i="25"/>
  <c r="O296" i="25"/>
  <c r="L296" i="25"/>
  <c r="I296" i="25"/>
  <c r="F296" i="25"/>
  <c r="C296" i="25" s="1"/>
  <c r="O295" i="25"/>
  <c r="L295" i="25"/>
  <c r="I295" i="25"/>
  <c r="F295" i="25"/>
  <c r="C295" i="25" s="1"/>
  <c r="O294" i="25"/>
  <c r="L294" i="25"/>
  <c r="I294" i="25"/>
  <c r="F294" i="25"/>
  <c r="O293" i="25"/>
  <c r="L293" i="25"/>
  <c r="I293" i="25"/>
  <c r="F293" i="25"/>
  <c r="O292" i="25"/>
  <c r="L292" i="25"/>
  <c r="I292" i="25"/>
  <c r="F292" i="25"/>
  <c r="O291" i="25"/>
  <c r="L291" i="25"/>
  <c r="I291" i="25"/>
  <c r="I290" i="25" s="1"/>
  <c r="F291" i="25"/>
  <c r="C291" i="25" s="1"/>
  <c r="N290" i="25"/>
  <c r="M290" i="25"/>
  <c r="L290" i="25"/>
  <c r="K290" i="25"/>
  <c r="J290" i="25"/>
  <c r="H290" i="25"/>
  <c r="G290" i="25"/>
  <c r="E290" i="25"/>
  <c r="D290" i="25"/>
  <c r="O285" i="25"/>
  <c r="L285" i="25"/>
  <c r="I285" i="25"/>
  <c r="F285" i="25"/>
  <c r="O284" i="25"/>
  <c r="O283" i="25" s="1"/>
  <c r="L284" i="25"/>
  <c r="L283" i="25" s="1"/>
  <c r="I284" i="25"/>
  <c r="F284" i="25"/>
  <c r="F283" i="25" s="1"/>
  <c r="N283" i="25"/>
  <c r="M283" i="25"/>
  <c r="K283" i="25"/>
  <c r="J283" i="25"/>
  <c r="H283" i="25"/>
  <c r="G283" i="25"/>
  <c r="E283" i="25"/>
  <c r="D283" i="25"/>
  <c r="O282" i="25"/>
  <c r="L282" i="25"/>
  <c r="L281" i="25" s="1"/>
  <c r="I282" i="25"/>
  <c r="I281" i="25" s="1"/>
  <c r="F282" i="25"/>
  <c r="O281" i="25"/>
  <c r="N281" i="25"/>
  <c r="M281" i="25"/>
  <c r="K281" i="25"/>
  <c r="J281" i="25"/>
  <c r="H281" i="25"/>
  <c r="G281" i="25"/>
  <c r="E281" i="25"/>
  <c r="D281" i="25"/>
  <c r="O280" i="25"/>
  <c r="L280" i="25"/>
  <c r="I280" i="25"/>
  <c r="F280" i="25"/>
  <c r="O279" i="25"/>
  <c r="L279" i="25"/>
  <c r="I279" i="25"/>
  <c r="F279" i="25"/>
  <c r="O278" i="25"/>
  <c r="L278" i="25"/>
  <c r="I278" i="25"/>
  <c r="F278" i="25"/>
  <c r="O277" i="25"/>
  <c r="L277" i="25"/>
  <c r="L276" i="25" s="1"/>
  <c r="I277" i="25"/>
  <c r="F277" i="25"/>
  <c r="N276" i="25"/>
  <c r="M276" i="25"/>
  <c r="K276" i="25"/>
  <c r="J276" i="25"/>
  <c r="H276" i="25"/>
  <c r="G276" i="25"/>
  <c r="F276" i="25"/>
  <c r="E276" i="25"/>
  <c r="D276" i="25"/>
  <c r="O275" i="25"/>
  <c r="L275" i="25"/>
  <c r="I275" i="25"/>
  <c r="F275" i="25"/>
  <c r="C275" i="25" s="1"/>
  <c r="O274" i="25"/>
  <c r="L274" i="25"/>
  <c r="I274" i="25"/>
  <c r="F274" i="25"/>
  <c r="O273" i="25"/>
  <c r="O272" i="25" s="1"/>
  <c r="L273" i="25"/>
  <c r="L272" i="25" s="1"/>
  <c r="I273" i="25"/>
  <c r="F273" i="25"/>
  <c r="F272" i="25" s="1"/>
  <c r="N272" i="25"/>
  <c r="M272" i="25"/>
  <c r="M270" i="25" s="1"/>
  <c r="K272" i="25"/>
  <c r="J272" i="25"/>
  <c r="H272" i="25"/>
  <c r="G272" i="25"/>
  <c r="G270" i="25" s="1"/>
  <c r="E272" i="25"/>
  <c r="D272" i="25"/>
  <c r="O271" i="25"/>
  <c r="L271" i="25"/>
  <c r="I271" i="25"/>
  <c r="F271" i="25"/>
  <c r="K270" i="25"/>
  <c r="K269" i="25" s="1"/>
  <c r="D270" i="25"/>
  <c r="D269" i="25" s="1"/>
  <c r="O268" i="25"/>
  <c r="L268" i="25"/>
  <c r="I268" i="25"/>
  <c r="F268" i="25"/>
  <c r="O267" i="25"/>
  <c r="L267" i="25"/>
  <c r="I267" i="25"/>
  <c r="F267" i="25"/>
  <c r="C267" i="25" s="1"/>
  <c r="O266" i="25"/>
  <c r="L266" i="25"/>
  <c r="I266" i="25"/>
  <c r="F266" i="25"/>
  <c r="O265" i="25"/>
  <c r="L265" i="25"/>
  <c r="I265" i="25"/>
  <c r="F265" i="25"/>
  <c r="N264" i="25"/>
  <c r="M264" i="25"/>
  <c r="K264" i="25"/>
  <c r="J264" i="25"/>
  <c r="H264" i="25"/>
  <c r="G264" i="25"/>
  <c r="E264" i="25"/>
  <c r="D264" i="25"/>
  <c r="O263" i="25"/>
  <c r="L263" i="25"/>
  <c r="I263" i="25"/>
  <c r="F263" i="25"/>
  <c r="O262" i="25"/>
  <c r="L262" i="25"/>
  <c r="I262" i="25"/>
  <c r="F262" i="25"/>
  <c r="O261" i="25"/>
  <c r="O260" i="25" s="1"/>
  <c r="L261" i="25"/>
  <c r="I261" i="25"/>
  <c r="F261" i="25"/>
  <c r="N260" i="25"/>
  <c r="M260" i="25"/>
  <c r="L260" i="25"/>
  <c r="K260" i="25"/>
  <c r="J260" i="25"/>
  <c r="H260" i="25"/>
  <c r="H259" i="25" s="1"/>
  <c r="G260" i="25"/>
  <c r="G259" i="25" s="1"/>
  <c r="E260" i="25"/>
  <c r="D260" i="25"/>
  <c r="M259" i="25"/>
  <c r="K259" i="25"/>
  <c r="O258" i="25"/>
  <c r="L258" i="25"/>
  <c r="I258" i="25"/>
  <c r="F258" i="25"/>
  <c r="O257" i="25"/>
  <c r="L257" i="25"/>
  <c r="I257" i="25"/>
  <c r="F257" i="25"/>
  <c r="O256" i="25"/>
  <c r="L256" i="25"/>
  <c r="I256" i="25"/>
  <c r="F256" i="25"/>
  <c r="O255" i="25"/>
  <c r="L255" i="25"/>
  <c r="I255" i="25"/>
  <c r="F255" i="25"/>
  <c r="O254" i="25"/>
  <c r="L254" i="25"/>
  <c r="I254" i="25"/>
  <c r="F254" i="25"/>
  <c r="O253" i="25"/>
  <c r="L253" i="25"/>
  <c r="I253" i="25"/>
  <c r="F253" i="25"/>
  <c r="N252" i="25"/>
  <c r="N251" i="25" s="1"/>
  <c r="M252" i="25"/>
  <c r="M251" i="25" s="1"/>
  <c r="K252" i="25"/>
  <c r="J252" i="25"/>
  <c r="J251" i="25" s="1"/>
  <c r="H252" i="25"/>
  <c r="H251" i="25" s="1"/>
  <c r="G252" i="25"/>
  <c r="G251" i="25" s="1"/>
  <c r="E252" i="25"/>
  <c r="D252" i="25"/>
  <c r="D251" i="25" s="1"/>
  <c r="K251" i="25"/>
  <c r="E251" i="25"/>
  <c r="O250" i="25"/>
  <c r="L250" i="25"/>
  <c r="I250" i="25"/>
  <c r="F250" i="25"/>
  <c r="O249" i="25"/>
  <c r="L249" i="25"/>
  <c r="I249" i="25"/>
  <c r="F249" i="25"/>
  <c r="O248" i="25"/>
  <c r="L248" i="25"/>
  <c r="I248" i="25"/>
  <c r="F248" i="25"/>
  <c r="O247" i="25"/>
  <c r="O246" i="25" s="1"/>
  <c r="L247" i="25"/>
  <c r="I247" i="25"/>
  <c r="I246" i="25" s="1"/>
  <c r="F247" i="25"/>
  <c r="N246" i="25"/>
  <c r="M246" i="25"/>
  <c r="K246" i="25"/>
  <c r="J246" i="25"/>
  <c r="H246" i="25"/>
  <c r="G246" i="25"/>
  <c r="E246" i="25"/>
  <c r="D246" i="25"/>
  <c r="O245" i="25"/>
  <c r="L245" i="25"/>
  <c r="I245" i="25"/>
  <c r="F245" i="25"/>
  <c r="O244" i="25"/>
  <c r="L244" i="25"/>
  <c r="I244" i="25"/>
  <c r="F244" i="25"/>
  <c r="O243" i="25"/>
  <c r="L243" i="25"/>
  <c r="I243" i="25"/>
  <c r="F243" i="25"/>
  <c r="O242" i="25"/>
  <c r="L242" i="25"/>
  <c r="I242" i="25"/>
  <c r="F242" i="25"/>
  <c r="O241" i="25"/>
  <c r="L241" i="25"/>
  <c r="I241" i="25"/>
  <c r="F241" i="25"/>
  <c r="O240" i="25"/>
  <c r="L240" i="25"/>
  <c r="I240" i="25"/>
  <c r="F240" i="25"/>
  <c r="O239" i="25"/>
  <c r="L239" i="25"/>
  <c r="L238" i="25" s="1"/>
  <c r="I239" i="25"/>
  <c r="F239" i="25"/>
  <c r="N238" i="25"/>
  <c r="M238" i="25"/>
  <c r="K238" i="25"/>
  <c r="J238" i="25"/>
  <c r="H238" i="25"/>
  <c r="G238" i="25"/>
  <c r="E238" i="25"/>
  <c r="D238" i="25"/>
  <c r="O237" i="25"/>
  <c r="L237" i="25"/>
  <c r="I237" i="25"/>
  <c r="F237" i="25"/>
  <c r="O236" i="25"/>
  <c r="L236" i="25"/>
  <c r="L235" i="25" s="1"/>
  <c r="I236" i="25"/>
  <c r="F236" i="25"/>
  <c r="F235" i="25" s="1"/>
  <c r="O235" i="25"/>
  <c r="N235" i="25"/>
  <c r="N231" i="25" s="1"/>
  <c r="M235" i="25"/>
  <c r="K235" i="25"/>
  <c r="J235" i="25"/>
  <c r="H235" i="25"/>
  <c r="G235" i="25"/>
  <c r="E235" i="25"/>
  <c r="D235" i="25"/>
  <c r="O234" i="25"/>
  <c r="L234" i="25"/>
  <c r="L233" i="25" s="1"/>
  <c r="I234" i="25"/>
  <c r="I233" i="25" s="1"/>
  <c r="F234" i="25"/>
  <c r="O233" i="25"/>
  <c r="N233" i="25"/>
  <c r="M233" i="25"/>
  <c r="K233" i="25"/>
  <c r="J233" i="25"/>
  <c r="H233" i="25"/>
  <c r="G233" i="25"/>
  <c r="E233" i="25"/>
  <c r="D233" i="25"/>
  <c r="O232" i="25"/>
  <c r="L232" i="25"/>
  <c r="I232" i="25"/>
  <c r="F232" i="25"/>
  <c r="O229" i="25"/>
  <c r="L229" i="25"/>
  <c r="I229" i="25"/>
  <c r="F229" i="25"/>
  <c r="O228" i="25"/>
  <c r="L228" i="25"/>
  <c r="L227" i="25" s="1"/>
  <c r="I228" i="25"/>
  <c r="F228" i="25"/>
  <c r="F227" i="25" s="1"/>
  <c r="O227" i="25"/>
  <c r="N227" i="25"/>
  <c r="M227" i="25"/>
  <c r="K227" i="25"/>
  <c r="J227" i="25"/>
  <c r="I227" i="25"/>
  <c r="H227" i="25"/>
  <c r="G227" i="25"/>
  <c r="E227" i="25"/>
  <c r="D227" i="25"/>
  <c r="O226" i="25"/>
  <c r="L226" i="25"/>
  <c r="I226" i="25"/>
  <c r="F226" i="25"/>
  <c r="O225" i="25"/>
  <c r="L225" i="25"/>
  <c r="I225" i="25"/>
  <c r="F225" i="25"/>
  <c r="O224" i="25"/>
  <c r="L224" i="25"/>
  <c r="I224" i="25"/>
  <c r="F224" i="25"/>
  <c r="O223" i="25"/>
  <c r="L223" i="25"/>
  <c r="I223" i="25"/>
  <c r="F223" i="25"/>
  <c r="C223" i="25" s="1"/>
  <c r="O222" i="25"/>
  <c r="L222" i="25"/>
  <c r="I222" i="25"/>
  <c r="F222" i="25"/>
  <c r="O221" i="25"/>
  <c r="L221" i="25"/>
  <c r="I221" i="25"/>
  <c r="F221" i="25"/>
  <c r="O220" i="25"/>
  <c r="L220" i="25"/>
  <c r="I220" i="25"/>
  <c r="F220" i="25"/>
  <c r="O219" i="25"/>
  <c r="L219" i="25"/>
  <c r="I219" i="25"/>
  <c r="F219" i="25"/>
  <c r="O218" i="25"/>
  <c r="L218" i="25"/>
  <c r="I218" i="25"/>
  <c r="F218" i="25"/>
  <c r="C218" i="25" s="1"/>
  <c r="O217" i="25"/>
  <c r="L217" i="25"/>
  <c r="I217" i="25"/>
  <c r="F217" i="25"/>
  <c r="F216" i="25" s="1"/>
  <c r="N216" i="25"/>
  <c r="M216" i="25"/>
  <c r="K216" i="25"/>
  <c r="J216" i="25"/>
  <c r="H216" i="25"/>
  <c r="G216" i="25"/>
  <c r="E216" i="25"/>
  <c r="D216" i="25"/>
  <c r="O215" i="25"/>
  <c r="L215" i="25"/>
  <c r="I215" i="25"/>
  <c r="F215" i="25"/>
  <c r="O214" i="25"/>
  <c r="L214" i="25"/>
  <c r="I214" i="25"/>
  <c r="F214" i="25"/>
  <c r="O213" i="25"/>
  <c r="L213" i="25"/>
  <c r="I213" i="25"/>
  <c r="F213" i="25"/>
  <c r="O212" i="25"/>
  <c r="L212" i="25"/>
  <c r="I212" i="25"/>
  <c r="F212" i="25"/>
  <c r="O211" i="25"/>
  <c r="L211" i="25"/>
  <c r="I211" i="25"/>
  <c r="F211" i="25"/>
  <c r="C211" i="25" s="1"/>
  <c r="O210" i="25"/>
  <c r="L210" i="25"/>
  <c r="I210" i="25"/>
  <c r="F210" i="25"/>
  <c r="O209" i="25"/>
  <c r="L209" i="25"/>
  <c r="I209" i="25"/>
  <c r="F209" i="25"/>
  <c r="O208" i="25"/>
  <c r="L208" i="25"/>
  <c r="I208" i="25"/>
  <c r="F208" i="25"/>
  <c r="O207" i="25"/>
  <c r="L207" i="25"/>
  <c r="I207" i="25"/>
  <c r="F207" i="25"/>
  <c r="C207" i="25" s="1"/>
  <c r="O206" i="25"/>
  <c r="L206" i="25"/>
  <c r="I206" i="25"/>
  <c r="F206" i="25"/>
  <c r="N205" i="25"/>
  <c r="M205" i="25"/>
  <c r="M204" i="25" s="1"/>
  <c r="K205" i="25"/>
  <c r="J205" i="25"/>
  <c r="H205" i="25"/>
  <c r="G205" i="25"/>
  <c r="E205" i="25"/>
  <c r="D205" i="25"/>
  <c r="H204" i="25"/>
  <c r="O203" i="25"/>
  <c r="L203" i="25"/>
  <c r="I203" i="25"/>
  <c r="F203" i="25"/>
  <c r="O202" i="25"/>
  <c r="L202" i="25"/>
  <c r="I202" i="25"/>
  <c r="F202" i="25"/>
  <c r="O201" i="25"/>
  <c r="L201" i="25"/>
  <c r="I201" i="25"/>
  <c r="F201" i="25"/>
  <c r="O200" i="25"/>
  <c r="L200" i="25"/>
  <c r="I200" i="25"/>
  <c r="F200" i="25"/>
  <c r="O199" i="25"/>
  <c r="O198" i="25" s="1"/>
  <c r="L199" i="25"/>
  <c r="L198" i="25" s="1"/>
  <c r="I199" i="25"/>
  <c r="I198" i="25" s="1"/>
  <c r="F199" i="25"/>
  <c r="N198" i="25"/>
  <c r="M198" i="25"/>
  <c r="M196" i="25" s="1"/>
  <c r="K198" i="25"/>
  <c r="K196" i="25" s="1"/>
  <c r="J198" i="25"/>
  <c r="H198" i="25"/>
  <c r="H196" i="25" s="1"/>
  <c r="H195" i="25" s="1"/>
  <c r="G198" i="25"/>
  <c r="G196" i="25" s="1"/>
  <c r="F198" i="25"/>
  <c r="E198" i="25"/>
  <c r="D198" i="25"/>
  <c r="D196" i="25" s="1"/>
  <c r="O197" i="25"/>
  <c r="L197" i="25"/>
  <c r="I197" i="25"/>
  <c r="F197" i="25"/>
  <c r="N196" i="25"/>
  <c r="J196" i="25"/>
  <c r="E196" i="25"/>
  <c r="O193" i="25"/>
  <c r="O192" i="25" s="1"/>
  <c r="L193" i="25"/>
  <c r="L192" i="25" s="1"/>
  <c r="L191" i="25" s="1"/>
  <c r="I193" i="25"/>
  <c r="F193" i="25"/>
  <c r="F192" i="25" s="1"/>
  <c r="N192" i="25"/>
  <c r="N191" i="25" s="1"/>
  <c r="M192" i="25"/>
  <c r="M191" i="25" s="1"/>
  <c r="K192" i="25"/>
  <c r="K191" i="25" s="1"/>
  <c r="J192" i="25"/>
  <c r="J191" i="25" s="1"/>
  <c r="H192" i="25"/>
  <c r="H191" i="25" s="1"/>
  <c r="G192" i="25"/>
  <c r="E192" i="25"/>
  <c r="E191" i="25" s="1"/>
  <c r="D192" i="25"/>
  <c r="D191" i="25" s="1"/>
  <c r="O191" i="25"/>
  <c r="G191" i="25"/>
  <c r="O190" i="25"/>
  <c r="L190" i="25"/>
  <c r="I190" i="25"/>
  <c r="F190" i="25"/>
  <c r="O189" i="25"/>
  <c r="L189" i="25"/>
  <c r="L188" i="25" s="1"/>
  <c r="L187" i="25" s="1"/>
  <c r="I189" i="25"/>
  <c r="F189" i="25"/>
  <c r="O188" i="25"/>
  <c r="N188" i="25"/>
  <c r="N187" i="25" s="1"/>
  <c r="M188" i="25"/>
  <c r="K188" i="25"/>
  <c r="J188" i="25"/>
  <c r="H188" i="25"/>
  <c r="G188" i="25"/>
  <c r="G187" i="25" s="1"/>
  <c r="E188" i="25"/>
  <c r="D188" i="25"/>
  <c r="O187" i="25"/>
  <c r="O186" i="25"/>
  <c r="L186" i="25"/>
  <c r="I186" i="25"/>
  <c r="F186" i="25"/>
  <c r="O185" i="25"/>
  <c r="L185" i="25"/>
  <c r="L184" i="25" s="1"/>
  <c r="I185" i="25"/>
  <c r="I184" i="25" s="1"/>
  <c r="F185" i="25"/>
  <c r="N184" i="25"/>
  <c r="M184" i="25"/>
  <c r="K184" i="25"/>
  <c r="J184" i="25"/>
  <c r="H184" i="25"/>
  <c r="G184" i="25"/>
  <c r="E184" i="25"/>
  <c r="D184" i="25"/>
  <c r="O183" i="25"/>
  <c r="L183" i="25"/>
  <c r="I183" i="25"/>
  <c r="F183" i="25"/>
  <c r="O182" i="25"/>
  <c r="L182" i="25"/>
  <c r="I182" i="25"/>
  <c r="F182" i="25"/>
  <c r="O181" i="25"/>
  <c r="L181" i="25"/>
  <c r="I181" i="25"/>
  <c r="F181" i="25"/>
  <c r="O180" i="25"/>
  <c r="L180" i="25"/>
  <c r="I180" i="25"/>
  <c r="I179" i="25" s="1"/>
  <c r="F180" i="25"/>
  <c r="N179" i="25"/>
  <c r="M179" i="25"/>
  <c r="K179" i="25"/>
  <c r="J179" i="25"/>
  <c r="H179" i="25"/>
  <c r="G179" i="25"/>
  <c r="E179" i="25"/>
  <c r="D179" i="25"/>
  <c r="O178" i="25"/>
  <c r="L178" i="25"/>
  <c r="I178" i="25"/>
  <c r="F178" i="25"/>
  <c r="O177" i="25"/>
  <c r="L177" i="25"/>
  <c r="I177" i="25"/>
  <c r="F177" i="25"/>
  <c r="O176" i="25"/>
  <c r="O175" i="25" s="1"/>
  <c r="L176" i="25"/>
  <c r="L175" i="25" s="1"/>
  <c r="I176" i="25"/>
  <c r="I175" i="25" s="1"/>
  <c r="F176" i="25"/>
  <c r="N175" i="25"/>
  <c r="M175" i="25"/>
  <c r="K175" i="25"/>
  <c r="K174" i="25" s="1"/>
  <c r="K173" i="25" s="1"/>
  <c r="J175" i="25"/>
  <c r="J174" i="25" s="1"/>
  <c r="H175" i="25"/>
  <c r="H174" i="25" s="1"/>
  <c r="H173" i="25" s="1"/>
  <c r="G175" i="25"/>
  <c r="E175" i="25"/>
  <c r="E174" i="25" s="1"/>
  <c r="E173" i="25" s="1"/>
  <c r="D175" i="25"/>
  <c r="D174" i="25" s="1"/>
  <c r="D173" i="25" s="1"/>
  <c r="M174" i="25"/>
  <c r="O172" i="25"/>
  <c r="L172" i="25"/>
  <c r="I172" i="25"/>
  <c r="F172" i="25"/>
  <c r="O171" i="25"/>
  <c r="L171" i="25"/>
  <c r="I171" i="25"/>
  <c r="F171" i="25"/>
  <c r="O170" i="25"/>
  <c r="L170" i="25"/>
  <c r="I170" i="25"/>
  <c r="F170" i="25"/>
  <c r="O169" i="25"/>
  <c r="L169" i="25"/>
  <c r="I169" i="25"/>
  <c r="F169" i="25"/>
  <c r="O168" i="25"/>
  <c r="L168" i="25"/>
  <c r="I168" i="25"/>
  <c r="F168" i="25"/>
  <c r="O167" i="25"/>
  <c r="O166" i="25" s="1"/>
  <c r="L167" i="25"/>
  <c r="I167" i="25"/>
  <c r="F167" i="25"/>
  <c r="F166" i="25" s="1"/>
  <c r="N166" i="25"/>
  <c r="M166" i="25"/>
  <c r="K166" i="25"/>
  <c r="K165" i="25" s="1"/>
  <c r="J166" i="25"/>
  <c r="H166" i="25"/>
  <c r="H165" i="25" s="1"/>
  <c r="G166" i="25"/>
  <c r="G165" i="25" s="1"/>
  <c r="E166" i="25"/>
  <c r="E165" i="25" s="1"/>
  <c r="D166" i="25"/>
  <c r="D165" i="25" s="1"/>
  <c r="N165" i="25"/>
  <c r="M165" i="25"/>
  <c r="J165" i="25"/>
  <c r="O164" i="25"/>
  <c r="L164" i="25"/>
  <c r="I164" i="25"/>
  <c r="F164" i="25"/>
  <c r="O163" i="25"/>
  <c r="L163" i="25"/>
  <c r="I163" i="25"/>
  <c r="F163" i="25"/>
  <c r="O162" i="25"/>
  <c r="L162" i="25"/>
  <c r="I162" i="25"/>
  <c r="F162" i="25"/>
  <c r="O161" i="25"/>
  <c r="L161" i="25"/>
  <c r="L160" i="25" s="1"/>
  <c r="I161" i="25"/>
  <c r="I160" i="25" s="1"/>
  <c r="F161" i="25"/>
  <c r="N160" i="25"/>
  <c r="M160" i="25"/>
  <c r="K160" i="25"/>
  <c r="J160" i="25"/>
  <c r="H160" i="25"/>
  <c r="G160" i="25"/>
  <c r="F160" i="25"/>
  <c r="E160" i="25"/>
  <c r="D160" i="25"/>
  <c r="O159" i="25"/>
  <c r="L159" i="25"/>
  <c r="I159" i="25"/>
  <c r="F159" i="25"/>
  <c r="O158" i="25"/>
  <c r="L158" i="25"/>
  <c r="I158" i="25"/>
  <c r="F158" i="25"/>
  <c r="O157" i="25"/>
  <c r="L157" i="25"/>
  <c r="I157" i="25"/>
  <c r="F157" i="25"/>
  <c r="O156" i="25"/>
  <c r="L156" i="25"/>
  <c r="I156" i="25"/>
  <c r="F156" i="25"/>
  <c r="O155" i="25"/>
  <c r="L155" i="25"/>
  <c r="I155" i="25"/>
  <c r="F155" i="25"/>
  <c r="O154" i="25"/>
  <c r="L154" i="25"/>
  <c r="I154" i="25"/>
  <c r="F154" i="25"/>
  <c r="O153" i="25"/>
  <c r="L153" i="25"/>
  <c r="I153" i="25"/>
  <c r="F153" i="25"/>
  <c r="O152" i="25"/>
  <c r="L152" i="25"/>
  <c r="I152" i="25"/>
  <c r="F152" i="25"/>
  <c r="O151" i="25"/>
  <c r="N151" i="25"/>
  <c r="M151" i="25"/>
  <c r="K151" i="25"/>
  <c r="J151" i="25"/>
  <c r="H151" i="25"/>
  <c r="G151" i="25"/>
  <c r="E151" i="25"/>
  <c r="D151" i="25"/>
  <c r="O150" i="25"/>
  <c r="L150" i="25"/>
  <c r="I150" i="25"/>
  <c r="F150" i="25"/>
  <c r="O149" i="25"/>
  <c r="L149" i="25"/>
  <c r="I149" i="25"/>
  <c r="F149" i="25"/>
  <c r="O148" i="25"/>
  <c r="L148" i="25"/>
  <c r="I148" i="25"/>
  <c r="F148" i="25"/>
  <c r="O147" i="25"/>
  <c r="L147" i="25"/>
  <c r="I147" i="25"/>
  <c r="F147" i="25"/>
  <c r="C147" i="25"/>
  <c r="O146" i="25"/>
  <c r="L146" i="25"/>
  <c r="I146" i="25"/>
  <c r="F146" i="25"/>
  <c r="C146" i="25" s="1"/>
  <c r="O145" i="25"/>
  <c r="L145" i="25"/>
  <c r="I145" i="25"/>
  <c r="F145" i="25"/>
  <c r="C145" i="25" s="1"/>
  <c r="N144" i="25"/>
  <c r="M144" i="25"/>
  <c r="K144" i="25"/>
  <c r="J144" i="25"/>
  <c r="H144" i="25"/>
  <c r="G144" i="25"/>
  <c r="E144" i="25"/>
  <c r="D144" i="25"/>
  <c r="O143" i="25"/>
  <c r="L143" i="25"/>
  <c r="I143" i="25"/>
  <c r="F143" i="25"/>
  <c r="O142" i="25"/>
  <c r="L142" i="25"/>
  <c r="L141" i="25" s="1"/>
  <c r="I142" i="25"/>
  <c r="I141" i="25" s="1"/>
  <c r="F142" i="25"/>
  <c r="N141" i="25"/>
  <c r="M141" i="25"/>
  <c r="K141" i="25"/>
  <c r="J141" i="25"/>
  <c r="H141" i="25"/>
  <c r="G141" i="25"/>
  <c r="E141" i="25"/>
  <c r="D141" i="25"/>
  <c r="O140" i="25"/>
  <c r="L140" i="25"/>
  <c r="I140" i="25"/>
  <c r="F140" i="25"/>
  <c r="O139" i="25"/>
  <c r="L139" i="25"/>
  <c r="I139" i="25"/>
  <c r="F139" i="25"/>
  <c r="O138" i="25"/>
  <c r="L138" i="25"/>
  <c r="I138" i="25"/>
  <c r="F138" i="25"/>
  <c r="O137" i="25"/>
  <c r="L137" i="25"/>
  <c r="I137" i="25"/>
  <c r="I136" i="25" s="1"/>
  <c r="F137" i="25"/>
  <c r="F136" i="25" s="1"/>
  <c r="N136" i="25"/>
  <c r="M136" i="25"/>
  <c r="K136" i="25"/>
  <c r="J136" i="25"/>
  <c r="H136" i="25"/>
  <c r="G136" i="25"/>
  <c r="E136" i="25"/>
  <c r="D136" i="25"/>
  <c r="O135" i="25"/>
  <c r="L135" i="25"/>
  <c r="I135" i="25"/>
  <c r="F135" i="25"/>
  <c r="O134" i="25"/>
  <c r="L134" i="25"/>
  <c r="I134" i="25"/>
  <c r="F134" i="25"/>
  <c r="O133" i="25"/>
  <c r="L133" i="25"/>
  <c r="I133" i="25"/>
  <c r="F133" i="25"/>
  <c r="O132" i="25"/>
  <c r="O131" i="25" s="1"/>
  <c r="L132" i="25"/>
  <c r="L131" i="25" s="1"/>
  <c r="I132" i="25"/>
  <c r="F132" i="25"/>
  <c r="N131" i="25"/>
  <c r="M131" i="25"/>
  <c r="K131" i="25"/>
  <c r="J131" i="25"/>
  <c r="H131" i="25"/>
  <c r="G131" i="25"/>
  <c r="E131" i="25"/>
  <c r="D131" i="25"/>
  <c r="D130" i="25" s="1"/>
  <c r="O129" i="25"/>
  <c r="L129" i="25"/>
  <c r="I129" i="25"/>
  <c r="I128" i="25" s="1"/>
  <c r="F129" i="25"/>
  <c r="O128" i="25"/>
  <c r="N128" i="25"/>
  <c r="M128" i="25"/>
  <c r="L128" i="25"/>
  <c r="K128" i="25"/>
  <c r="J128" i="25"/>
  <c r="H128" i="25"/>
  <c r="G128" i="25"/>
  <c r="E128" i="25"/>
  <c r="D128" i="25"/>
  <c r="O127" i="25"/>
  <c r="L127" i="25"/>
  <c r="C127" i="25" s="1"/>
  <c r="I127" i="25"/>
  <c r="F127" i="25"/>
  <c r="O126" i="25"/>
  <c r="L126" i="25"/>
  <c r="I126" i="25"/>
  <c r="F126" i="25"/>
  <c r="O125" i="25"/>
  <c r="L125" i="25"/>
  <c r="I125" i="25"/>
  <c r="F125" i="25"/>
  <c r="C125" i="25" s="1"/>
  <c r="O124" i="25"/>
  <c r="L124" i="25"/>
  <c r="I124" i="25"/>
  <c r="F124" i="25"/>
  <c r="O123" i="25"/>
  <c r="L123" i="25"/>
  <c r="I123" i="25"/>
  <c r="F123" i="25"/>
  <c r="C123" i="25" s="1"/>
  <c r="N122" i="25"/>
  <c r="M122" i="25"/>
  <c r="K122" i="25"/>
  <c r="J122" i="25"/>
  <c r="H122" i="25"/>
  <c r="G122" i="25"/>
  <c r="E122" i="25"/>
  <c r="D122" i="25"/>
  <c r="O121" i="25"/>
  <c r="L121" i="25"/>
  <c r="I121" i="25"/>
  <c r="F121" i="25"/>
  <c r="O120" i="25"/>
  <c r="L120" i="25"/>
  <c r="I120" i="25"/>
  <c r="F120" i="25"/>
  <c r="O119" i="25"/>
  <c r="L119" i="25"/>
  <c r="I119" i="25"/>
  <c r="F119" i="25"/>
  <c r="C119" i="25" s="1"/>
  <c r="O118" i="25"/>
  <c r="L118" i="25"/>
  <c r="I118" i="25"/>
  <c r="F118" i="25"/>
  <c r="O117" i="25"/>
  <c r="O116" i="25" s="1"/>
  <c r="L117" i="25"/>
  <c r="I117" i="25"/>
  <c r="F117" i="25"/>
  <c r="F116" i="25" s="1"/>
  <c r="N116" i="25"/>
  <c r="M116" i="25"/>
  <c r="K116" i="25"/>
  <c r="J116" i="25"/>
  <c r="H116" i="25"/>
  <c r="G116" i="25"/>
  <c r="E116" i="25"/>
  <c r="D116" i="25"/>
  <c r="O115" i="25"/>
  <c r="L115" i="25"/>
  <c r="I115" i="25"/>
  <c r="F115" i="25"/>
  <c r="C115" i="25" s="1"/>
  <c r="O114" i="25"/>
  <c r="L114" i="25"/>
  <c r="I114" i="25"/>
  <c r="F114" i="25"/>
  <c r="O113" i="25"/>
  <c r="L113" i="25"/>
  <c r="I113" i="25"/>
  <c r="F113" i="25"/>
  <c r="F112" i="25" s="1"/>
  <c r="N112" i="25"/>
  <c r="M112" i="25"/>
  <c r="K112" i="25"/>
  <c r="J112" i="25"/>
  <c r="H112" i="25"/>
  <c r="G112" i="25"/>
  <c r="E112" i="25"/>
  <c r="D112" i="25"/>
  <c r="O111" i="25"/>
  <c r="L111" i="25"/>
  <c r="I111" i="25"/>
  <c r="F111" i="25"/>
  <c r="O110" i="25"/>
  <c r="L110" i="25"/>
  <c r="I110" i="25"/>
  <c r="F110" i="25"/>
  <c r="O109" i="25"/>
  <c r="L109" i="25"/>
  <c r="I109" i="25"/>
  <c r="F109" i="25"/>
  <c r="O108" i="25"/>
  <c r="L108" i="25"/>
  <c r="I108" i="25"/>
  <c r="F108" i="25"/>
  <c r="O107" i="25"/>
  <c r="L107" i="25"/>
  <c r="I107" i="25"/>
  <c r="F107" i="25"/>
  <c r="O106" i="25"/>
  <c r="L106" i="25"/>
  <c r="I106" i="25"/>
  <c r="F106" i="25"/>
  <c r="O105" i="25"/>
  <c r="L105" i="25"/>
  <c r="I105" i="25"/>
  <c r="F105" i="25"/>
  <c r="O104" i="25"/>
  <c r="L104" i="25"/>
  <c r="I104" i="25"/>
  <c r="F104" i="25"/>
  <c r="N103" i="25"/>
  <c r="M103" i="25"/>
  <c r="K103" i="25"/>
  <c r="J103" i="25"/>
  <c r="H103" i="25"/>
  <c r="G103" i="25"/>
  <c r="E103" i="25"/>
  <c r="D103" i="25"/>
  <c r="O102" i="25"/>
  <c r="L102" i="25"/>
  <c r="I102" i="25"/>
  <c r="F102" i="25"/>
  <c r="O101" i="25"/>
  <c r="L101" i="25"/>
  <c r="I101" i="25"/>
  <c r="F101" i="25"/>
  <c r="O100" i="25"/>
  <c r="L100" i="25"/>
  <c r="I100" i="25"/>
  <c r="F100" i="25"/>
  <c r="O99" i="25"/>
  <c r="L99" i="25"/>
  <c r="I99" i="25"/>
  <c r="F99" i="25"/>
  <c r="O98" i="25"/>
  <c r="L98" i="25"/>
  <c r="I98" i="25"/>
  <c r="F98" i="25"/>
  <c r="O97" i="25"/>
  <c r="L97" i="25"/>
  <c r="I97" i="25"/>
  <c r="F97" i="25"/>
  <c r="O96" i="25"/>
  <c r="L96" i="25"/>
  <c r="I96" i="25"/>
  <c r="I95" i="25" s="1"/>
  <c r="F96" i="25"/>
  <c r="N95" i="25"/>
  <c r="M95" i="25"/>
  <c r="K95" i="25"/>
  <c r="J95" i="25"/>
  <c r="H95" i="25"/>
  <c r="G95" i="25"/>
  <c r="E95" i="25"/>
  <c r="D95" i="25"/>
  <c r="O94" i="25"/>
  <c r="L94" i="25"/>
  <c r="I94" i="25"/>
  <c r="F94" i="25"/>
  <c r="O93" i="25"/>
  <c r="L93" i="25"/>
  <c r="I93" i="25"/>
  <c r="F93" i="25"/>
  <c r="O92" i="25"/>
  <c r="L92" i="25"/>
  <c r="I92" i="25"/>
  <c r="F92" i="25"/>
  <c r="O91" i="25"/>
  <c r="L91" i="25"/>
  <c r="I91" i="25"/>
  <c r="F91" i="25"/>
  <c r="O90" i="25"/>
  <c r="L90" i="25"/>
  <c r="I90" i="25"/>
  <c r="F90" i="25"/>
  <c r="N89" i="25"/>
  <c r="M89" i="25"/>
  <c r="K89" i="25"/>
  <c r="J89" i="25"/>
  <c r="H89" i="25"/>
  <c r="G89" i="25"/>
  <c r="E89" i="25"/>
  <c r="D89" i="25"/>
  <c r="O88" i="25"/>
  <c r="L88" i="25"/>
  <c r="I88" i="25"/>
  <c r="F88" i="25"/>
  <c r="O87" i="25"/>
  <c r="L87" i="25"/>
  <c r="I87" i="25"/>
  <c r="F87" i="25"/>
  <c r="O86" i="25"/>
  <c r="L86" i="25"/>
  <c r="I86" i="25"/>
  <c r="F86" i="25"/>
  <c r="O85" i="25"/>
  <c r="L85" i="25"/>
  <c r="I85" i="25"/>
  <c r="I84" i="25" s="1"/>
  <c r="F85" i="25"/>
  <c r="N84" i="25"/>
  <c r="M84" i="25"/>
  <c r="K84" i="25"/>
  <c r="J84" i="25"/>
  <c r="H84" i="25"/>
  <c r="G84" i="25"/>
  <c r="E84" i="25"/>
  <c r="D84" i="25"/>
  <c r="O82" i="25"/>
  <c r="O80" i="25" s="1"/>
  <c r="L82" i="25"/>
  <c r="I82" i="25"/>
  <c r="F82" i="25"/>
  <c r="C82" i="25"/>
  <c r="O81" i="25"/>
  <c r="L81" i="25"/>
  <c r="L80" i="25" s="1"/>
  <c r="I81" i="25"/>
  <c r="F81" i="25"/>
  <c r="C81" i="25" s="1"/>
  <c r="N80" i="25"/>
  <c r="M80" i="25"/>
  <c r="K80" i="25"/>
  <c r="J80" i="25"/>
  <c r="I80" i="25"/>
  <c r="H80" i="25"/>
  <c r="G80" i="25"/>
  <c r="E80" i="25"/>
  <c r="D80" i="25"/>
  <c r="O79" i="25"/>
  <c r="L79" i="25"/>
  <c r="I79" i="25"/>
  <c r="F79" i="25"/>
  <c r="O78" i="25"/>
  <c r="L78" i="25"/>
  <c r="I78" i="25"/>
  <c r="F78" i="25"/>
  <c r="F77" i="25" s="1"/>
  <c r="N77" i="25"/>
  <c r="N76" i="25" s="1"/>
  <c r="M77" i="25"/>
  <c r="K77" i="25"/>
  <c r="J77" i="25"/>
  <c r="I77" i="25"/>
  <c r="H77" i="25"/>
  <c r="H76" i="25" s="1"/>
  <c r="G77" i="25"/>
  <c r="E77" i="25"/>
  <c r="E76" i="25" s="1"/>
  <c r="D77" i="25"/>
  <c r="D76" i="25" s="1"/>
  <c r="I76" i="25"/>
  <c r="O74" i="25"/>
  <c r="L74" i="25"/>
  <c r="I74" i="25"/>
  <c r="F74" i="25"/>
  <c r="O73" i="25"/>
  <c r="L73" i="25"/>
  <c r="I73" i="25"/>
  <c r="F73" i="25"/>
  <c r="O72" i="25"/>
  <c r="L72" i="25"/>
  <c r="I72" i="25"/>
  <c r="F72" i="25"/>
  <c r="O71" i="25"/>
  <c r="L71" i="25"/>
  <c r="I71" i="25"/>
  <c r="F71" i="25"/>
  <c r="O70" i="25"/>
  <c r="L70" i="25"/>
  <c r="L69" i="25" s="1"/>
  <c r="I70" i="25"/>
  <c r="F70" i="25"/>
  <c r="N69" i="25"/>
  <c r="M69" i="25"/>
  <c r="M67" i="25" s="1"/>
  <c r="K69" i="25"/>
  <c r="K67" i="25" s="1"/>
  <c r="J69" i="25"/>
  <c r="H69" i="25"/>
  <c r="H67" i="25" s="1"/>
  <c r="G69" i="25"/>
  <c r="G67" i="25" s="1"/>
  <c r="E69" i="25"/>
  <c r="E67" i="25" s="1"/>
  <c r="D69" i="25"/>
  <c r="D67" i="25" s="1"/>
  <c r="O68" i="25"/>
  <c r="L68" i="25"/>
  <c r="I68" i="25"/>
  <c r="F68" i="25"/>
  <c r="N67" i="25"/>
  <c r="J67" i="25"/>
  <c r="O66" i="25"/>
  <c r="L66" i="25"/>
  <c r="I66" i="25"/>
  <c r="F66" i="25"/>
  <c r="O65" i="25"/>
  <c r="L65" i="25"/>
  <c r="I65" i="25"/>
  <c r="F65" i="25"/>
  <c r="O64" i="25"/>
  <c r="L64" i="25"/>
  <c r="I64" i="25"/>
  <c r="F64" i="25"/>
  <c r="O63" i="25"/>
  <c r="L63" i="25"/>
  <c r="I63" i="25"/>
  <c r="F63" i="25"/>
  <c r="O62" i="25"/>
  <c r="L62" i="25"/>
  <c r="I62" i="25"/>
  <c r="F62" i="25"/>
  <c r="O61" i="25"/>
  <c r="L61" i="25"/>
  <c r="I61" i="25"/>
  <c r="F61" i="25"/>
  <c r="O60" i="25"/>
  <c r="L60" i="25"/>
  <c r="I60" i="25"/>
  <c r="F60" i="25"/>
  <c r="O59" i="25"/>
  <c r="L59" i="25"/>
  <c r="I59" i="25"/>
  <c r="F59" i="25"/>
  <c r="O58" i="25"/>
  <c r="N58" i="25"/>
  <c r="M58" i="25"/>
  <c r="K58" i="25"/>
  <c r="J58" i="25"/>
  <c r="H58" i="25"/>
  <c r="G58" i="25"/>
  <c r="E58" i="25"/>
  <c r="D58" i="25"/>
  <c r="O57" i="25"/>
  <c r="L57" i="25"/>
  <c r="I57" i="25"/>
  <c r="F57" i="25"/>
  <c r="O56" i="25"/>
  <c r="O55" i="25" s="1"/>
  <c r="L56" i="25"/>
  <c r="L55" i="25" s="1"/>
  <c r="I56" i="25"/>
  <c r="F56" i="25"/>
  <c r="N55" i="25"/>
  <c r="N54" i="25" s="1"/>
  <c r="N53" i="25" s="1"/>
  <c r="M55" i="25"/>
  <c r="K55" i="25"/>
  <c r="K54" i="25" s="1"/>
  <c r="J55" i="25"/>
  <c r="H55" i="25"/>
  <c r="H54" i="25" s="1"/>
  <c r="H53" i="25" s="1"/>
  <c r="G55" i="25"/>
  <c r="F55" i="25"/>
  <c r="E55" i="25"/>
  <c r="E54" i="25" s="1"/>
  <c r="D55" i="25"/>
  <c r="M54" i="25"/>
  <c r="G54" i="25"/>
  <c r="G53" i="25" s="1"/>
  <c r="O47" i="25"/>
  <c r="C47" i="25" s="1"/>
  <c r="O46" i="25"/>
  <c r="C46" i="25" s="1"/>
  <c r="N45" i="25"/>
  <c r="M45" i="25"/>
  <c r="L44" i="25"/>
  <c r="L43" i="25" s="1"/>
  <c r="I44" i="25"/>
  <c r="F44" i="25"/>
  <c r="K43" i="25"/>
  <c r="J43" i="25"/>
  <c r="I43" i="25"/>
  <c r="H43" i="25"/>
  <c r="G43" i="25"/>
  <c r="E43" i="25"/>
  <c r="D43" i="25"/>
  <c r="F42" i="25"/>
  <c r="C42" i="25" s="1"/>
  <c r="E41" i="25"/>
  <c r="D41" i="25"/>
  <c r="L40" i="25"/>
  <c r="C40" i="25" s="1"/>
  <c r="L39" i="25"/>
  <c r="C39" i="25" s="1"/>
  <c r="L38" i="25"/>
  <c r="C38" i="25" s="1"/>
  <c r="L37" i="25"/>
  <c r="C37" i="25" s="1"/>
  <c r="K36" i="25"/>
  <c r="J36" i="25"/>
  <c r="L35" i="25"/>
  <c r="C35" i="25" s="1"/>
  <c r="L34" i="25"/>
  <c r="C34" i="25" s="1"/>
  <c r="K33" i="25"/>
  <c r="J33" i="25"/>
  <c r="L32" i="25"/>
  <c r="L31" i="25" s="1"/>
  <c r="K31" i="25"/>
  <c r="J31" i="25"/>
  <c r="L30" i="25"/>
  <c r="C30" i="25" s="1"/>
  <c r="L29" i="25"/>
  <c r="C29" i="25" s="1"/>
  <c r="L28" i="25"/>
  <c r="C28" i="25" s="1"/>
  <c r="K27" i="25"/>
  <c r="J27" i="25"/>
  <c r="F25" i="25"/>
  <c r="C25" i="25" s="1"/>
  <c r="I24" i="25"/>
  <c r="F24" i="25"/>
  <c r="O23" i="25"/>
  <c r="L23" i="25"/>
  <c r="I23" i="25"/>
  <c r="F23" i="25"/>
  <c r="O22" i="25"/>
  <c r="L22" i="25"/>
  <c r="L21" i="25" s="1"/>
  <c r="L289" i="25" s="1"/>
  <c r="L288" i="25" s="1"/>
  <c r="I22" i="25"/>
  <c r="F22" i="25"/>
  <c r="F21" i="25" s="1"/>
  <c r="O21" i="25"/>
  <c r="N21" i="25"/>
  <c r="N289" i="25" s="1"/>
  <c r="N288" i="25" s="1"/>
  <c r="M21" i="25"/>
  <c r="K21" i="25"/>
  <c r="J21" i="25"/>
  <c r="H21" i="25"/>
  <c r="H289" i="25" s="1"/>
  <c r="G21" i="25"/>
  <c r="E21" i="25"/>
  <c r="D21" i="25"/>
  <c r="D20" i="25" s="1"/>
  <c r="N20" i="25"/>
  <c r="L77" i="25" l="1"/>
  <c r="L76" i="25" s="1"/>
  <c r="G76" i="25"/>
  <c r="K76" i="25"/>
  <c r="C99" i="25"/>
  <c r="C126" i="25"/>
  <c r="G231" i="25"/>
  <c r="E259" i="25"/>
  <c r="C74" i="25"/>
  <c r="J187" i="25"/>
  <c r="C255" i="25"/>
  <c r="N204" i="25"/>
  <c r="K231" i="25"/>
  <c r="L33" i="25"/>
  <c r="C33" i="25" s="1"/>
  <c r="L36" i="25"/>
  <c r="C36" i="25" s="1"/>
  <c r="C171" i="25"/>
  <c r="E187" i="25"/>
  <c r="E289" i="25"/>
  <c r="E288" i="25" s="1"/>
  <c r="C57" i="25"/>
  <c r="O54" i="25"/>
  <c r="C91" i="25"/>
  <c r="C96" i="25"/>
  <c r="O95" i="25"/>
  <c r="L112" i="25"/>
  <c r="C135" i="25"/>
  <c r="H130" i="25"/>
  <c r="O136" i="25"/>
  <c r="C183" i="25"/>
  <c r="K187" i="25"/>
  <c r="C215" i="25"/>
  <c r="E270" i="25"/>
  <c r="E269" i="25" s="1"/>
  <c r="C293" i="25"/>
  <c r="F41" i="25"/>
  <c r="C41" i="25" s="1"/>
  <c r="C44" i="25"/>
  <c r="C62" i="25"/>
  <c r="C71" i="25"/>
  <c r="C73" i="25"/>
  <c r="C79" i="25"/>
  <c r="I89" i="25"/>
  <c r="C111" i="25"/>
  <c r="C114" i="25"/>
  <c r="G130" i="25"/>
  <c r="C139" i="25"/>
  <c r="C155" i="25"/>
  <c r="C159" i="25"/>
  <c r="C170" i="25"/>
  <c r="M187" i="25"/>
  <c r="C203" i="25"/>
  <c r="C227" i="25"/>
  <c r="M231" i="25"/>
  <c r="M230" i="25" s="1"/>
  <c r="K230" i="25"/>
  <c r="J231" i="25"/>
  <c r="C239" i="25"/>
  <c r="C243" i="25"/>
  <c r="C247" i="25"/>
  <c r="C254" i="25"/>
  <c r="C279" i="25"/>
  <c r="L136" i="25"/>
  <c r="J26" i="25"/>
  <c r="J20" i="25" s="1"/>
  <c r="F43" i="25"/>
  <c r="M53" i="25"/>
  <c r="C66" i="25"/>
  <c r="I69" i="25"/>
  <c r="I67" i="25" s="1"/>
  <c r="L84" i="25"/>
  <c r="C107" i="25"/>
  <c r="I112" i="25"/>
  <c r="C129" i="25"/>
  <c r="C163" i="25"/>
  <c r="M173" i="25"/>
  <c r="C190" i="25"/>
  <c r="D187" i="25"/>
  <c r="H187" i="25"/>
  <c r="C201" i="25"/>
  <c r="D204" i="25"/>
  <c r="D195" i="25" s="1"/>
  <c r="J204" i="25"/>
  <c r="J195" i="25" s="1"/>
  <c r="C219" i="25"/>
  <c r="C245" i="25"/>
  <c r="C263" i="25"/>
  <c r="C271" i="25"/>
  <c r="H270" i="25"/>
  <c r="H269" i="25" s="1"/>
  <c r="G269" i="25"/>
  <c r="E53" i="25"/>
  <c r="L270" i="25"/>
  <c r="L269" i="25" s="1"/>
  <c r="D289" i="25"/>
  <c r="D288" i="25" s="1"/>
  <c r="J289" i="25"/>
  <c r="J288" i="25" s="1"/>
  <c r="L27" i="25"/>
  <c r="C27" i="25" s="1"/>
  <c r="K26" i="25"/>
  <c r="C61" i="25"/>
  <c r="L67" i="25"/>
  <c r="C72" i="25"/>
  <c r="C85" i="25"/>
  <c r="C86" i="25"/>
  <c r="C87" i="25"/>
  <c r="H83" i="25"/>
  <c r="L89" i="25"/>
  <c r="G83" i="25"/>
  <c r="C100" i="25"/>
  <c r="C101" i="25"/>
  <c r="C102" i="25"/>
  <c r="C105" i="25"/>
  <c r="O103" i="25"/>
  <c r="L116" i="25"/>
  <c r="I122" i="25"/>
  <c r="C138" i="25"/>
  <c r="C150" i="25"/>
  <c r="O160" i="25"/>
  <c r="C168" i="25"/>
  <c r="C177" i="25"/>
  <c r="C181" i="25"/>
  <c r="O179" i="25"/>
  <c r="O184" i="25"/>
  <c r="E204" i="25"/>
  <c r="E195" i="25" s="1"/>
  <c r="C208" i="25"/>
  <c r="C210" i="25"/>
  <c r="C220" i="25"/>
  <c r="C222" i="25"/>
  <c r="C249" i="25"/>
  <c r="C258" i="25"/>
  <c r="D259" i="25"/>
  <c r="J270" i="25"/>
  <c r="J269" i="25" s="1"/>
  <c r="N270" i="25"/>
  <c r="N269" i="25" s="1"/>
  <c r="C278" i="25"/>
  <c r="M269" i="25"/>
  <c r="C24" i="25"/>
  <c r="C32" i="25"/>
  <c r="O45" i="25"/>
  <c r="C45" i="25" s="1"/>
  <c r="D54" i="25"/>
  <c r="D53" i="25" s="1"/>
  <c r="C65" i="25"/>
  <c r="H75" i="25"/>
  <c r="H52" i="25" s="1"/>
  <c r="M76" i="25"/>
  <c r="C88" i="25"/>
  <c r="K83" i="25"/>
  <c r="C108" i="25"/>
  <c r="C110" i="25"/>
  <c r="C118" i="25"/>
  <c r="L122" i="25"/>
  <c r="C148" i="25"/>
  <c r="C162" i="25"/>
  <c r="L166" i="25"/>
  <c r="L165" i="25" s="1"/>
  <c r="C185" i="25"/>
  <c r="C186" i="25"/>
  <c r="C199" i="25"/>
  <c r="M195" i="25"/>
  <c r="I205" i="25"/>
  <c r="C212" i="25"/>
  <c r="C213" i="25"/>
  <c r="C214" i="25"/>
  <c r="C221" i="25"/>
  <c r="C224" i="25"/>
  <c r="C226" i="25"/>
  <c r="G204" i="25"/>
  <c r="G195" i="25" s="1"/>
  <c r="K204" i="25"/>
  <c r="K195" i="25" s="1"/>
  <c r="C228" i="25"/>
  <c r="E231" i="25"/>
  <c r="C240" i="25"/>
  <c r="L246" i="25"/>
  <c r="L231" i="25" s="1"/>
  <c r="C257" i="25"/>
  <c r="C274" i="25"/>
  <c r="C280" i="25"/>
  <c r="H20" i="25"/>
  <c r="M20" i="25"/>
  <c r="C43" i="25"/>
  <c r="J54" i="25"/>
  <c r="J53" i="25" s="1"/>
  <c r="C64" i="25"/>
  <c r="O69" i="25"/>
  <c r="J76" i="25"/>
  <c r="M83" i="25"/>
  <c r="C94" i="25"/>
  <c r="L103" i="25"/>
  <c r="O112" i="25"/>
  <c r="I116" i="25"/>
  <c r="C116" i="25" s="1"/>
  <c r="C120" i="25"/>
  <c r="C121" i="25"/>
  <c r="F128" i="25"/>
  <c r="C128" i="25" s="1"/>
  <c r="K130" i="25"/>
  <c r="C132" i="25"/>
  <c r="C143" i="25"/>
  <c r="L144" i="25"/>
  <c r="I151" i="25"/>
  <c r="C157" i="25"/>
  <c r="C158" i="25"/>
  <c r="C167" i="25"/>
  <c r="O165" i="25"/>
  <c r="N174" i="25"/>
  <c r="N173" i="25" s="1"/>
  <c r="L179" i="25"/>
  <c r="L174" i="25" s="1"/>
  <c r="L173" i="25" s="1"/>
  <c r="O196" i="25"/>
  <c r="L196" i="25"/>
  <c r="C200" i="25"/>
  <c r="C202" i="25"/>
  <c r="L205" i="25"/>
  <c r="L216" i="25"/>
  <c r="C225" i="25"/>
  <c r="C229" i="25"/>
  <c r="H231" i="25"/>
  <c r="H230" i="25" s="1"/>
  <c r="H194" i="25" s="1"/>
  <c r="I238" i="25"/>
  <c r="C241" i="25"/>
  <c r="C244" i="25"/>
  <c r="O252" i="25"/>
  <c r="O251" i="25" s="1"/>
  <c r="L252" i="25"/>
  <c r="L251" i="25" s="1"/>
  <c r="F260" i="25"/>
  <c r="C262" i="25"/>
  <c r="L264" i="25"/>
  <c r="L259" i="25" s="1"/>
  <c r="C292" i="25"/>
  <c r="I55" i="25"/>
  <c r="C55" i="25" s="1"/>
  <c r="C56" i="25"/>
  <c r="G289" i="25"/>
  <c r="G288" i="25" s="1"/>
  <c r="G20" i="25"/>
  <c r="C23" i="25"/>
  <c r="I21" i="25"/>
  <c r="C21" i="25" s="1"/>
  <c r="F58" i="25"/>
  <c r="F54" i="25" s="1"/>
  <c r="K289" i="25"/>
  <c r="K288" i="25" s="1"/>
  <c r="K20" i="25"/>
  <c r="F289" i="25"/>
  <c r="F20" i="25"/>
  <c r="C31" i="25"/>
  <c r="K53" i="25"/>
  <c r="C60" i="25"/>
  <c r="I58" i="25"/>
  <c r="C63" i="25"/>
  <c r="O67" i="25"/>
  <c r="D52" i="25"/>
  <c r="O289" i="25"/>
  <c r="O20" i="25"/>
  <c r="L58" i="25"/>
  <c r="L54" i="25" s="1"/>
  <c r="C178" i="25"/>
  <c r="F175" i="25"/>
  <c r="C266" i="25"/>
  <c r="F264" i="25"/>
  <c r="M289" i="25"/>
  <c r="M288" i="25" s="1"/>
  <c r="C298" i="25"/>
  <c r="E20" i="25"/>
  <c r="H288" i="25"/>
  <c r="C22" i="25"/>
  <c r="C59" i="25"/>
  <c r="N83" i="25"/>
  <c r="O84" i="25"/>
  <c r="C92" i="25"/>
  <c r="C93" i="25"/>
  <c r="L95" i="25"/>
  <c r="C113" i="25"/>
  <c r="O122" i="25"/>
  <c r="N130" i="25"/>
  <c r="E130" i="25"/>
  <c r="C137" i="25"/>
  <c r="O144" i="25"/>
  <c r="C152" i="25"/>
  <c r="C153" i="25"/>
  <c r="C154" i="25"/>
  <c r="F151" i="25"/>
  <c r="C160" i="25"/>
  <c r="C161" i="25"/>
  <c r="F165" i="25"/>
  <c r="C169" i="25"/>
  <c r="G174" i="25"/>
  <c r="G173" i="25" s="1"/>
  <c r="I174" i="25"/>
  <c r="I173" i="25" s="1"/>
  <c r="F184" i="25"/>
  <c r="C184" i="25" s="1"/>
  <c r="I188" i="25"/>
  <c r="C189" i="25"/>
  <c r="G230" i="25"/>
  <c r="C70" i="25"/>
  <c r="C90" i="25"/>
  <c r="F89" i="25"/>
  <c r="C142" i="25"/>
  <c r="F141" i="25"/>
  <c r="C68" i="25"/>
  <c r="F69" i="25"/>
  <c r="E83" i="25"/>
  <c r="E75" i="25" s="1"/>
  <c r="J83" i="25"/>
  <c r="C104" i="25"/>
  <c r="C106" i="25"/>
  <c r="F103" i="25"/>
  <c r="C124" i="25"/>
  <c r="J130" i="25"/>
  <c r="C136" i="25"/>
  <c r="C140" i="25"/>
  <c r="C156" i="25"/>
  <c r="C182" i="25"/>
  <c r="F179" i="25"/>
  <c r="C179" i="25" s="1"/>
  <c r="F270" i="25"/>
  <c r="I276" i="25"/>
  <c r="C277" i="25"/>
  <c r="I131" i="25"/>
  <c r="C78" i="25"/>
  <c r="O77" i="25"/>
  <c r="O76" i="25" s="1"/>
  <c r="F80" i="25"/>
  <c r="C80" i="25" s="1"/>
  <c r="F84" i="25"/>
  <c r="D83" i="25"/>
  <c r="D75" i="25" s="1"/>
  <c r="O89" i="25"/>
  <c r="C97" i="25"/>
  <c r="C98" i="25"/>
  <c r="F95" i="25"/>
  <c r="I103" i="25"/>
  <c r="I83" i="25" s="1"/>
  <c r="C109" i="25"/>
  <c r="C117" i="25"/>
  <c r="C133" i="25"/>
  <c r="C134" i="25"/>
  <c r="F131" i="25"/>
  <c r="M130" i="25"/>
  <c r="O141" i="25"/>
  <c r="F144" i="25"/>
  <c r="I144" i="25"/>
  <c r="C149" i="25"/>
  <c r="L151" i="25"/>
  <c r="C164" i="25"/>
  <c r="C172" i="25"/>
  <c r="J173" i="25"/>
  <c r="O174" i="25"/>
  <c r="I166" i="25"/>
  <c r="I165" i="25" s="1"/>
  <c r="C176" i="25"/>
  <c r="C180" i="25"/>
  <c r="I196" i="25"/>
  <c r="C197" i="25"/>
  <c r="O216" i="25"/>
  <c r="C232" i="25"/>
  <c r="D231" i="25"/>
  <c r="J259" i="25"/>
  <c r="J230" i="25" s="1"/>
  <c r="N259" i="25"/>
  <c r="N230" i="25" s="1"/>
  <c r="I264" i="25"/>
  <c r="C265" i="25"/>
  <c r="C268" i="25"/>
  <c r="I272" i="25"/>
  <c r="C272" i="25" s="1"/>
  <c r="C273" i="25"/>
  <c r="C285" i="25"/>
  <c r="I283" i="25"/>
  <c r="C283" i="25" s="1"/>
  <c r="C297" i="25"/>
  <c r="F122" i="25"/>
  <c r="F188" i="25"/>
  <c r="F191" i="25"/>
  <c r="F196" i="25"/>
  <c r="C198" i="25"/>
  <c r="C206" i="25"/>
  <c r="F205" i="25"/>
  <c r="O205" i="25"/>
  <c r="O204" i="25" s="1"/>
  <c r="C237" i="25"/>
  <c r="I235" i="25"/>
  <c r="C235" i="25" s="1"/>
  <c r="O238" i="25"/>
  <c r="O231" i="25" s="1"/>
  <c r="C248" i="25"/>
  <c r="C250" i="25"/>
  <c r="F246" i="25"/>
  <c r="F252" i="25"/>
  <c r="I252" i="25"/>
  <c r="I251" i="25" s="1"/>
  <c r="C253" i="25"/>
  <c r="C256" i="25"/>
  <c r="O276" i="25"/>
  <c r="O270" i="25" s="1"/>
  <c r="O269" i="25" s="1"/>
  <c r="C282" i="25"/>
  <c r="F281" i="25"/>
  <c r="C281" i="25" s="1"/>
  <c r="O290" i="25"/>
  <c r="I192" i="25"/>
  <c r="I191" i="25" s="1"/>
  <c r="C193" i="25"/>
  <c r="N195" i="25"/>
  <c r="C209" i="25"/>
  <c r="I216" i="25"/>
  <c r="C217" i="25"/>
  <c r="C234" i="25"/>
  <c r="F233" i="25"/>
  <c r="C242" i="25"/>
  <c r="F238" i="25"/>
  <c r="I260" i="25"/>
  <c r="I259" i="25" s="1"/>
  <c r="C261" i="25"/>
  <c r="O264" i="25"/>
  <c r="O259" i="25" s="1"/>
  <c r="C294" i="25"/>
  <c r="F290" i="25"/>
  <c r="C290" i="25" s="1"/>
  <c r="C236" i="25"/>
  <c r="C284" i="25"/>
  <c r="G194" i="25" l="1"/>
  <c r="L53" i="25"/>
  <c r="O288" i="25"/>
  <c r="L26" i="25"/>
  <c r="K194" i="25"/>
  <c r="O195" i="25"/>
  <c r="E230" i="25"/>
  <c r="E286" i="25" s="1"/>
  <c r="C112" i="25"/>
  <c r="C89" i="25"/>
  <c r="N75" i="25"/>
  <c r="N52" i="25" s="1"/>
  <c r="E194" i="25"/>
  <c r="G75" i="25"/>
  <c r="G52" i="25" s="1"/>
  <c r="L130" i="25"/>
  <c r="C151" i="25"/>
  <c r="O53" i="25"/>
  <c r="L83" i="25"/>
  <c r="N286" i="25"/>
  <c r="I204" i="25"/>
  <c r="M75" i="25"/>
  <c r="J75" i="25"/>
  <c r="J52" i="25" s="1"/>
  <c r="F259" i="25"/>
  <c r="H51" i="25"/>
  <c r="H287" i="25" s="1"/>
  <c r="G286" i="25"/>
  <c r="H50" i="25"/>
  <c r="E52" i="25"/>
  <c r="E51" i="25" s="1"/>
  <c r="E50" i="25" s="1"/>
  <c r="L230" i="25"/>
  <c r="C165" i="25"/>
  <c r="K75" i="25"/>
  <c r="K286" i="25" s="1"/>
  <c r="C192" i="25"/>
  <c r="D230" i="25"/>
  <c r="H286" i="25"/>
  <c r="C166" i="25"/>
  <c r="L204" i="25"/>
  <c r="L195" i="25" s="1"/>
  <c r="M194" i="25"/>
  <c r="C260" i="25"/>
  <c r="C246" i="25"/>
  <c r="C191" i="25"/>
  <c r="O173" i="25"/>
  <c r="O130" i="25"/>
  <c r="C95" i="25"/>
  <c r="C276" i="25"/>
  <c r="F288" i="25"/>
  <c r="I54" i="25"/>
  <c r="I53" i="25" s="1"/>
  <c r="M52" i="25"/>
  <c r="M51" i="25" s="1"/>
  <c r="M286" i="25"/>
  <c r="J194" i="25"/>
  <c r="J51" i="25" s="1"/>
  <c r="E287" i="25"/>
  <c r="F130" i="25"/>
  <c r="C131" i="25"/>
  <c r="C264" i="25"/>
  <c r="F174" i="25"/>
  <c r="C175" i="25"/>
  <c r="C26" i="25"/>
  <c r="L20" i="25"/>
  <c r="I270" i="25"/>
  <c r="I269" i="25" s="1"/>
  <c r="C216" i="25"/>
  <c r="C188" i="25"/>
  <c r="F187" i="25"/>
  <c r="C144" i="25"/>
  <c r="C141" i="25"/>
  <c r="F231" i="25"/>
  <c r="C233" i="25"/>
  <c r="F83" i="25"/>
  <c r="C84" i="25"/>
  <c r="C238" i="25"/>
  <c r="C196" i="25"/>
  <c r="C122" i="25"/>
  <c r="I130" i="25"/>
  <c r="I75" i="25" s="1"/>
  <c r="F269" i="25"/>
  <c r="C103" i="25"/>
  <c r="C77" i="25"/>
  <c r="I187" i="25"/>
  <c r="O83" i="25"/>
  <c r="O75" i="25" s="1"/>
  <c r="O52" i="25" s="1"/>
  <c r="F76" i="25"/>
  <c r="N194" i="25"/>
  <c r="N51" i="25" s="1"/>
  <c r="C259" i="25"/>
  <c r="F251" i="25"/>
  <c r="C251" i="25" s="1"/>
  <c r="C252" i="25"/>
  <c r="O230" i="25"/>
  <c r="O194" i="25" s="1"/>
  <c r="C205" i="25"/>
  <c r="F204" i="25"/>
  <c r="I231" i="25"/>
  <c r="I230" i="25" s="1"/>
  <c r="I195" i="25"/>
  <c r="C69" i="25"/>
  <c r="F67" i="25"/>
  <c r="C67" i="25" s="1"/>
  <c r="C58" i="25"/>
  <c r="I289" i="25"/>
  <c r="I288" i="25" s="1"/>
  <c r="C288" i="25" s="1"/>
  <c r="I20" i="25"/>
  <c r="C20" i="25" s="1"/>
  <c r="L75" i="25" l="1"/>
  <c r="L52" i="25" s="1"/>
  <c r="G51" i="25"/>
  <c r="L286" i="25"/>
  <c r="C54" i="25"/>
  <c r="J286" i="25"/>
  <c r="C204" i="25"/>
  <c r="L194" i="25"/>
  <c r="L51" i="25" s="1"/>
  <c r="L50" i="25" s="1"/>
  <c r="D286" i="25"/>
  <c r="D194" i="25"/>
  <c r="D51" i="25" s="1"/>
  <c r="C289" i="25"/>
  <c r="C270" i="25"/>
  <c r="K52" i="25"/>
  <c r="K51" i="25" s="1"/>
  <c r="I52" i="25"/>
  <c r="C130" i="25"/>
  <c r="J50" i="25"/>
  <c r="J287" i="25"/>
  <c r="N50" i="25"/>
  <c r="N287" i="25"/>
  <c r="O51" i="25"/>
  <c r="I286" i="25"/>
  <c r="F230" i="25"/>
  <c r="C230" i="25" s="1"/>
  <c r="C231" i="25"/>
  <c r="C187" i="25"/>
  <c r="C76" i="25"/>
  <c r="F75" i="25"/>
  <c r="C75" i="25" s="1"/>
  <c r="F195" i="25"/>
  <c r="G287" i="25"/>
  <c r="G50" i="25"/>
  <c r="C174" i="25"/>
  <c r="F173" i="25"/>
  <c r="C173" i="25" s="1"/>
  <c r="O286" i="25"/>
  <c r="C83" i="25"/>
  <c r="I194" i="25"/>
  <c r="C269" i="25"/>
  <c r="F53" i="25"/>
  <c r="M50" i="25"/>
  <c r="M287" i="25"/>
  <c r="L287" i="25" l="1"/>
  <c r="I51" i="25"/>
  <c r="D287" i="25"/>
  <c r="D50" i="25"/>
  <c r="K50" i="25"/>
  <c r="K287" i="25"/>
  <c r="C53" i="25"/>
  <c r="F52" i="25"/>
  <c r="I287" i="25"/>
  <c r="I50" i="25"/>
  <c r="F194" i="25"/>
  <c r="C194" i="25" s="1"/>
  <c r="C195" i="25"/>
  <c r="F286" i="25"/>
  <c r="C286" i="25" s="1"/>
  <c r="O50" i="25"/>
  <c r="O287" i="25"/>
  <c r="C52" i="25" l="1"/>
  <c r="F51" i="25"/>
  <c r="F287" i="25" l="1"/>
  <c r="C287" i="25" s="1"/>
  <c r="F50" i="25"/>
  <c r="C50" i="25" s="1"/>
  <c r="C51" i="25"/>
  <c r="O298" i="24" l="1"/>
  <c r="L298" i="24"/>
  <c r="I298" i="24"/>
  <c r="F298" i="24"/>
  <c r="O297" i="24"/>
  <c r="L297" i="24"/>
  <c r="I297" i="24"/>
  <c r="F297" i="24"/>
  <c r="O296" i="24"/>
  <c r="L296" i="24"/>
  <c r="I296" i="24"/>
  <c r="F296" i="24"/>
  <c r="O295" i="24"/>
  <c r="L295" i="24"/>
  <c r="I295" i="24"/>
  <c r="C295" i="24" s="1"/>
  <c r="F295" i="24"/>
  <c r="O294" i="24"/>
  <c r="L294" i="24"/>
  <c r="I294" i="24"/>
  <c r="F294" i="24"/>
  <c r="O293" i="24"/>
  <c r="L293" i="24"/>
  <c r="I293" i="24"/>
  <c r="F293" i="24"/>
  <c r="O292" i="24"/>
  <c r="L292" i="24"/>
  <c r="I292" i="24"/>
  <c r="F292" i="24"/>
  <c r="O291" i="24"/>
  <c r="L291" i="24"/>
  <c r="I291" i="24"/>
  <c r="F291" i="24"/>
  <c r="N290" i="24"/>
  <c r="M290" i="24"/>
  <c r="K290" i="24"/>
  <c r="J290" i="24"/>
  <c r="H290" i="24"/>
  <c r="G290" i="24"/>
  <c r="E290" i="24"/>
  <c r="D290" i="24"/>
  <c r="O285" i="24"/>
  <c r="L285" i="24"/>
  <c r="I285" i="24"/>
  <c r="F285" i="24"/>
  <c r="O284" i="24"/>
  <c r="L284" i="24"/>
  <c r="L283" i="24" s="1"/>
  <c r="I284" i="24"/>
  <c r="F284" i="24"/>
  <c r="O283" i="24"/>
  <c r="N283" i="24"/>
  <c r="M283" i="24"/>
  <c r="K283" i="24"/>
  <c r="J283" i="24"/>
  <c r="H283" i="24"/>
  <c r="G283" i="24"/>
  <c r="F283" i="24"/>
  <c r="E283" i="24"/>
  <c r="D283" i="24"/>
  <c r="O282" i="24"/>
  <c r="L282" i="24"/>
  <c r="L281" i="24" s="1"/>
  <c r="I282" i="24"/>
  <c r="F282" i="24"/>
  <c r="O281" i="24"/>
  <c r="N281" i="24"/>
  <c r="M281" i="24"/>
  <c r="K281" i="24"/>
  <c r="J281" i="24"/>
  <c r="I281" i="24"/>
  <c r="H281" i="24"/>
  <c r="G281" i="24"/>
  <c r="E281" i="24"/>
  <c r="D281" i="24"/>
  <c r="O280" i="24"/>
  <c r="L280" i="24"/>
  <c r="I280" i="24"/>
  <c r="F280" i="24"/>
  <c r="O279" i="24"/>
  <c r="L279" i="24"/>
  <c r="I279" i="24"/>
  <c r="F279" i="24"/>
  <c r="O278" i="24"/>
  <c r="L278" i="24"/>
  <c r="I278" i="24"/>
  <c r="F278" i="24"/>
  <c r="O277" i="24"/>
  <c r="L277" i="24"/>
  <c r="L276" i="24" s="1"/>
  <c r="I277" i="24"/>
  <c r="F277" i="24"/>
  <c r="F276" i="24" s="1"/>
  <c r="N276" i="24"/>
  <c r="M276" i="24"/>
  <c r="K276" i="24"/>
  <c r="J276" i="24"/>
  <c r="H276" i="24"/>
  <c r="G276" i="24"/>
  <c r="G270" i="24" s="1"/>
  <c r="G269" i="24" s="1"/>
  <c r="E276" i="24"/>
  <c r="D276" i="24"/>
  <c r="O275" i="24"/>
  <c r="L275" i="24"/>
  <c r="I275" i="24"/>
  <c r="F275" i="24"/>
  <c r="O274" i="24"/>
  <c r="L274" i="24"/>
  <c r="I274" i="24"/>
  <c r="F274" i="24"/>
  <c r="O273" i="24"/>
  <c r="L273" i="24"/>
  <c r="L272" i="24" s="1"/>
  <c r="I273" i="24"/>
  <c r="F273" i="24"/>
  <c r="O272" i="24"/>
  <c r="N272" i="24"/>
  <c r="N270" i="24" s="1"/>
  <c r="M272" i="24"/>
  <c r="K272" i="24"/>
  <c r="J272" i="24"/>
  <c r="J270" i="24" s="1"/>
  <c r="J269" i="24" s="1"/>
  <c r="H272" i="24"/>
  <c r="H270" i="24" s="1"/>
  <c r="H269" i="24" s="1"/>
  <c r="G272" i="24"/>
  <c r="F272" i="24"/>
  <c r="E272" i="24"/>
  <c r="E270" i="24" s="1"/>
  <c r="D272" i="24"/>
  <c r="O271" i="24"/>
  <c r="L271" i="24"/>
  <c r="I271" i="24"/>
  <c r="F271" i="24"/>
  <c r="K270" i="24"/>
  <c r="K269" i="24" s="1"/>
  <c r="D270" i="24"/>
  <c r="D269" i="24" s="1"/>
  <c r="O268" i="24"/>
  <c r="L268" i="24"/>
  <c r="I268" i="24"/>
  <c r="F268" i="24"/>
  <c r="O267" i="24"/>
  <c r="L267" i="24"/>
  <c r="I267" i="24"/>
  <c r="F267" i="24"/>
  <c r="O266" i="24"/>
  <c r="L266" i="24"/>
  <c r="I266" i="24"/>
  <c r="F266" i="24"/>
  <c r="O265" i="24"/>
  <c r="L265" i="24"/>
  <c r="I265" i="24"/>
  <c r="I264" i="24" s="1"/>
  <c r="F265" i="24"/>
  <c r="N264" i="24"/>
  <c r="M264" i="24"/>
  <c r="K264" i="24"/>
  <c r="J264" i="24"/>
  <c r="H264" i="24"/>
  <c r="G264" i="24"/>
  <c r="E264" i="24"/>
  <c r="D264" i="24"/>
  <c r="O263" i="24"/>
  <c r="L263" i="24"/>
  <c r="I263" i="24"/>
  <c r="F263" i="24"/>
  <c r="O262" i="24"/>
  <c r="L262" i="24"/>
  <c r="I262" i="24"/>
  <c r="F262" i="24"/>
  <c r="O261" i="24"/>
  <c r="L261" i="24"/>
  <c r="L260" i="24" s="1"/>
  <c r="I261" i="24"/>
  <c r="I260" i="24" s="1"/>
  <c r="I259" i="24" s="1"/>
  <c r="F261" i="24"/>
  <c r="N260" i="24"/>
  <c r="M260" i="24"/>
  <c r="K260" i="24"/>
  <c r="K259" i="24" s="1"/>
  <c r="J260" i="24"/>
  <c r="H260" i="24"/>
  <c r="G260" i="24"/>
  <c r="F260" i="24"/>
  <c r="E260" i="24"/>
  <c r="E259" i="24" s="1"/>
  <c r="D260" i="24"/>
  <c r="M259" i="24"/>
  <c r="G259" i="24"/>
  <c r="D259" i="24"/>
  <c r="O258" i="24"/>
  <c r="L258" i="24"/>
  <c r="I258" i="24"/>
  <c r="F258" i="24"/>
  <c r="O257" i="24"/>
  <c r="L257" i="24"/>
  <c r="I257" i="24"/>
  <c r="F257" i="24"/>
  <c r="O256" i="24"/>
  <c r="L256" i="24"/>
  <c r="I256" i="24"/>
  <c r="F256" i="24"/>
  <c r="O255" i="24"/>
  <c r="L255" i="24"/>
  <c r="I255" i="24"/>
  <c r="F255" i="24"/>
  <c r="O254" i="24"/>
  <c r="L254" i="24"/>
  <c r="I254" i="24"/>
  <c r="F254" i="24"/>
  <c r="O253" i="24"/>
  <c r="L253" i="24"/>
  <c r="I253" i="24"/>
  <c r="I252" i="24" s="1"/>
  <c r="I251" i="24" s="1"/>
  <c r="F253" i="24"/>
  <c r="N252" i="24"/>
  <c r="N251" i="24" s="1"/>
  <c r="M252" i="24"/>
  <c r="M251" i="24" s="1"/>
  <c r="K252" i="24"/>
  <c r="K251" i="24" s="1"/>
  <c r="J252" i="24"/>
  <c r="J251" i="24" s="1"/>
  <c r="H252" i="24"/>
  <c r="G252" i="24"/>
  <c r="G251" i="24" s="1"/>
  <c r="E252" i="24"/>
  <c r="E251" i="24" s="1"/>
  <c r="D252" i="24"/>
  <c r="H251" i="24"/>
  <c r="D251" i="24"/>
  <c r="O250" i="24"/>
  <c r="L250" i="24"/>
  <c r="I250" i="24"/>
  <c r="F250" i="24"/>
  <c r="O249" i="24"/>
  <c r="L249" i="24"/>
  <c r="I249" i="24"/>
  <c r="F249" i="24"/>
  <c r="O248" i="24"/>
  <c r="L248" i="24"/>
  <c r="I248" i="24"/>
  <c r="F248" i="24"/>
  <c r="O247" i="24"/>
  <c r="O246" i="24" s="1"/>
  <c r="L247" i="24"/>
  <c r="L246" i="24" s="1"/>
  <c r="I247" i="24"/>
  <c r="F247" i="24"/>
  <c r="C247" i="24"/>
  <c r="N246" i="24"/>
  <c r="M246" i="24"/>
  <c r="K246" i="24"/>
  <c r="J246" i="24"/>
  <c r="H246" i="24"/>
  <c r="G246" i="24"/>
  <c r="E246" i="24"/>
  <c r="D246" i="24"/>
  <c r="O245" i="24"/>
  <c r="L245" i="24"/>
  <c r="I245" i="24"/>
  <c r="F245" i="24"/>
  <c r="O244" i="24"/>
  <c r="L244" i="24"/>
  <c r="I244" i="24"/>
  <c r="F244" i="24"/>
  <c r="O243" i="24"/>
  <c r="L243" i="24"/>
  <c r="I243" i="24"/>
  <c r="F243" i="24"/>
  <c r="O242" i="24"/>
  <c r="L242" i="24"/>
  <c r="I242" i="24"/>
  <c r="F242" i="24"/>
  <c r="O241" i="24"/>
  <c r="L241" i="24"/>
  <c r="I241" i="24"/>
  <c r="F241" i="24"/>
  <c r="O240" i="24"/>
  <c r="L240" i="24"/>
  <c r="I240" i="24"/>
  <c r="F240" i="24"/>
  <c r="O239" i="24"/>
  <c r="L239" i="24"/>
  <c r="I239" i="24"/>
  <c r="F239" i="24"/>
  <c r="N238" i="24"/>
  <c r="M238" i="24"/>
  <c r="L238" i="24"/>
  <c r="K238" i="24"/>
  <c r="J238" i="24"/>
  <c r="H238" i="24"/>
  <c r="G238" i="24"/>
  <c r="E238" i="24"/>
  <c r="D238" i="24"/>
  <c r="O237" i="24"/>
  <c r="L237" i="24"/>
  <c r="I237" i="24"/>
  <c r="F237" i="24"/>
  <c r="O236" i="24"/>
  <c r="L236" i="24"/>
  <c r="I236" i="24"/>
  <c r="F236" i="24"/>
  <c r="O235" i="24"/>
  <c r="N235" i="24"/>
  <c r="M235" i="24"/>
  <c r="K235" i="24"/>
  <c r="J235" i="24"/>
  <c r="H235" i="24"/>
  <c r="G235" i="24"/>
  <c r="F235" i="24"/>
  <c r="E235" i="24"/>
  <c r="D235" i="24"/>
  <c r="O234" i="24"/>
  <c r="L234" i="24"/>
  <c r="I234" i="24"/>
  <c r="F234" i="24"/>
  <c r="O233" i="24"/>
  <c r="N233" i="24"/>
  <c r="M233" i="24"/>
  <c r="M231" i="24" s="1"/>
  <c r="L233" i="24"/>
  <c r="K233" i="24"/>
  <c r="J233" i="24"/>
  <c r="I233" i="24"/>
  <c r="H233" i="24"/>
  <c r="G233" i="24"/>
  <c r="E233" i="24"/>
  <c r="E231" i="24" s="1"/>
  <c r="D233" i="24"/>
  <c r="O232" i="24"/>
  <c r="L232" i="24"/>
  <c r="I232" i="24"/>
  <c r="F232" i="24"/>
  <c r="N231" i="24"/>
  <c r="K231" i="24"/>
  <c r="J231" i="24"/>
  <c r="G231" i="24"/>
  <c r="O229" i="24"/>
  <c r="L229" i="24"/>
  <c r="I229" i="24"/>
  <c r="F229" i="24"/>
  <c r="O228" i="24"/>
  <c r="L228" i="24"/>
  <c r="L227" i="24" s="1"/>
  <c r="I228" i="24"/>
  <c r="F228" i="24"/>
  <c r="O227" i="24"/>
  <c r="N227" i="24"/>
  <c r="M227" i="24"/>
  <c r="K227" i="24"/>
  <c r="J227" i="24"/>
  <c r="I227" i="24"/>
  <c r="H227" i="24"/>
  <c r="G227" i="24"/>
  <c r="F227" i="24"/>
  <c r="E227" i="24"/>
  <c r="D227" i="24"/>
  <c r="O226" i="24"/>
  <c r="L226" i="24"/>
  <c r="I226" i="24"/>
  <c r="F226" i="24"/>
  <c r="O225" i="24"/>
  <c r="L225" i="24"/>
  <c r="I225" i="24"/>
  <c r="F225" i="24"/>
  <c r="O224" i="24"/>
  <c r="L224" i="24"/>
  <c r="I224" i="24"/>
  <c r="F224" i="24"/>
  <c r="O223" i="24"/>
  <c r="L223" i="24"/>
  <c r="I223" i="24"/>
  <c r="F223" i="24"/>
  <c r="C223" i="24" s="1"/>
  <c r="O222" i="24"/>
  <c r="L222" i="24"/>
  <c r="I222" i="24"/>
  <c r="F222" i="24"/>
  <c r="O221" i="24"/>
  <c r="L221" i="24"/>
  <c r="I221" i="24"/>
  <c r="F221" i="24"/>
  <c r="O220" i="24"/>
  <c r="L220" i="24"/>
  <c r="I220" i="24"/>
  <c r="F220" i="24"/>
  <c r="O219" i="24"/>
  <c r="L219" i="24"/>
  <c r="I219" i="24"/>
  <c r="F219" i="24"/>
  <c r="O218" i="24"/>
  <c r="L218" i="24"/>
  <c r="I218" i="24"/>
  <c r="F218" i="24"/>
  <c r="O217" i="24"/>
  <c r="L217" i="24"/>
  <c r="I217" i="24"/>
  <c r="F217" i="24"/>
  <c r="N216" i="24"/>
  <c r="M216" i="24"/>
  <c r="K216" i="24"/>
  <c r="J216" i="24"/>
  <c r="H216" i="24"/>
  <c r="G216" i="24"/>
  <c r="E216" i="24"/>
  <c r="D216" i="24"/>
  <c r="O215" i="24"/>
  <c r="L215" i="24"/>
  <c r="I215" i="24"/>
  <c r="F215" i="24"/>
  <c r="C215" i="24" s="1"/>
  <c r="O214" i="24"/>
  <c r="L214" i="24"/>
  <c r="I214" i="24"/>
  <c r="F214" i="24"/>
  <c r="O213" i="24"/>
  <c r="L213" i="24"/>
  <c r="I213" i="24"/>
  <c r="F213" i="24"/>
  <c r="O212" i="24"/>
  <c r="L212" i="24"/>
  <c r="I212" i="24"/>
  <c r="F212" i="24"/>
  <c r="O211" i="24"/>
  <c r="L211" i="24"/>
  <c r="I211" i="24"/>
  <c r="C211" i="24" s="1"/>
  <c r="F211" i="24"/>
  <c r="O210" i="24"/>
  <c r="L210" i="24"/>
  <c r="I210" i="24"/>
  <c r="F210" i="24"/>
  <c r="O209" i="24"/>
  <c r="L209" i="24"/>
  <c r="I209" i="24"/>
  <c r="F209" i="24"/>
  <c r="O208" i="24"/>
  <c r="L208" i="24"/>
  <c r="I208" i="24"/>
  <c r="F208" i="24"/>
  <c r="O207" i="24"/>
  <c r="L207" i="24"/>
  <c r="I207" i="24"/>
  <c r="F207" i="24"/>
  <c r="O206" i="24"/>
  <c r="L206" i="24"/>
  <c r="I206" i="24"/>
  <c r="F206" i="24"/>
  <c r="N205" i="24"/>
  <c r="M205" i="24"/>
  <c r="M204" i="24" s="1"/>
  <c r="K205" i="24"/>
  <c r="J205" i="24"/>
  <c r="I205" i="24"/>
  <c r="H205" i="24"/>
  <c r="G205" i="24"/>
  <c r="E205" i="24"/>
  <c r="E204" i="24" s="1"/>
  <c r="D205" i="24"/>
  <c r="D204" i="24" s="1"/>
  <c r="H204" i="24"/>
  <c r="O203" i="24"/>
  <c r="L203" i="24"/>
  <c r="I203" i="24"/>
  <c r="F203" i="24"/>
  <c r="O202" i="24"/>
  <c r="L202" i="24"/>
  <c r="I202" i="24"/>
  <c r="F202" i="24"/>
  <c r="O201" i="24"/>
  <c r="L201" i="24"/>
  <c r="I201" i="24"/>
  <c r="F201" i="24"/>
  <c r="O200" i="24"/>
  <c r="L200" i="24"/>
  <c r="I200" i="24"/>
  <c r="F200" i="24"/>
  <c r="O199" i="24"/>
  <c r="O198" i="24" s="1"/>
  <c r="L199" i="24"/>
  <c r="I199" i="24"/>
  <c r="I198" i="24" s="1"/>
  <c r="F199" i="24"/>
  <c r="N198" i="24"/>
  <c r="M198" i="24"/>
  <c r="K198" i="24"/>
  <c r="J198" i="24"/>
  <c r="H198" i="24"/>
  <c r="H196" i="24" s="1"/>
  <c r="H195" i="24" s="1"/>
  <c r="G198" i="24"/>
  <c r="F198" i="24"/>
  <c r="E198" i="24"/>
  <c r="D198" i="24"/>
  <c r="D196" i="24" s="1"/>
  <c r="O197" i="24"/>
  <c r="L197" i="24"/>
  <c r="I197" i="24"/>
  <c r="F197" i="24"/>
  <c r="F196" i="24" s="1"/>
  <c r="N196" i="24"/>
  <c r="M196" i="24"/>
  <c r="K196" i="24"/>
  <c r="J196" i="24"/>
  <c r="G196" i="24"/>
  <c r="E196" i="24"/>
  <c r="O193" i="24"/>
  <c r="L193" i="24"/>
  <c r="L192" i="24" s="1"/>
  <c r="L191" i="24" s="1"/>
  <c r="I193" i="24"/>
  <c r="I192" i="24" s="1"/>
  <c r="I191" i="24" s="1"/>
  <c r="F193" i="24"/>
  <c r="F192" i="24" s="1"/>
  <c r="O192" i="24"/>
  <c r="N192" i="24"/>
  <c r="N191" i="24" s="1"/>
  <c r="M192" i="24"/>
  <c r="M191" i="24" s="1"/>
  <c r="K192" i="24"/>
  <c r="J192" i="24"/>
  <c r="J191" i="24" s="1"/>
  <c r="H192" i="24"/>
  <c r="H191" i="24" s="1"/>
  <c r="H187" i="24" s="1"/>
  <c r="G192" i="24"/>
  <c r="G191" i="24" s="1"/>
  <c r="E192" i="24"/>
  <c r="E191" i="24" s="1"/>
  <c r="D192" i="24"/>
  <c r="O191" i="24"/>
  <c r="K191" i="24"/>
  <c r="D191" i="24"/>
  <c r="O190" i="24"/>
  <c r="L190" i="24"/>
  <c r="I190" i="24"/>
  <c r="F190" i="24"/>
  <c r="O189" i="24"/>
  <c r="L189" i="24"/>
  <c r="I189" i="24"/>
  <c r="I188" i="24" s="1"/>
  <c r="I187" i="24" s="1"/>
  <c r="F189" i="24"/>
  <c r="O188" i="24"/>
  <c r="N188" i="24"/>
  <c r="N187" i="24" s="1"/>
  <c r="M188" i="24"/>
  <c r="L188" i="24"/>
  <c r="L187" i="24" s="1"/>
  <c r="K188" i="24"/>
  <c r="J188" i="24"/>
  <c r="J187" i="24" s="1"/>
  <c r="H188" i="24"/>
  <c r="G188" i="24"/>
  <c r="E188" i="24"/>
  <c r="D188" i="24"/>
  <c r="D187" i="24" s="1"/>
  <c r="K187" i="24"/>
  <c r="O186" i="24"/>
  <c r="L186" i="24"/>
  <c r="I186" i="24"/>
  <c r="F186" i="24"/>
  <c r="O185" i="24"/>
  <c r="O184" i="24" s="1"/>
  <c r="L185" i="24"/>
  <c r="I185" i="24"/>
  <c r="I184" i="24" s="1"/>
  <c r="F185" i="24"/>
  <c r="C185" i="24" s="1"/>
  <c r="N184" i="24"/>
  <c r="M184" i="24"/>
  <c r="L184" i="24"/>
  <c r="K184" i="24"/>
  <c r="J184" i="24"/>
  <c r="H184" i="24"/>
  <c r="G184" i="24"/>
  <c r="E184" i="24"/>
  <c r="D184" i="24"/>
  <c r="O183" i="24"/>
  <c r="L183" i="24"/>
  <c r="I183" i="24"/>
  <c r="F183" i="24"/>
  <c r="O182" i="24"/>
  <c r="L182" i="24"/>
  <c r="I182" i="24"/>
  <c r="F182" i="24"/>
  <c r="O181" i="24"/>
  <c r="L181" i="24"/>
  <c r="I181" i="24"/>
  <c r="F181" i="24"/>
  <c r="O180" i="24"/>
  <c r="O179" i="24" s="1"/>
  <c r="L180" i="24"/>
  <c r="I180" i="24"/>
  <c r="I179" i="24" s="1"/>
  <c r="F180" i="24"/>
  <c r="N179" i="24"/>
  <c r="M179" i="24"/>
  <c r="K179" i="24"/>
  <c r="J179" i="24"/>
  <c r="H179" i="24"/>
  <c r="G179" i="24"/>
  <c r="E179" i="24"/>
  <c r="D179" i="24"/>
  <c r="O178" i="24"/>
  <c r="L178" i="24"/>
  <c r="I178" i="24"/>
  <c r="F178" i="24"/>
  <c r="O177" i="24"/>
  <c r="L177" i="24"/>
  <c r="I177" i="24"/>
  <c r="F177" i="24"/>
  <c r="O176" i="24"/>
  <c r="L176" i="24"/>
  <c r="I176" i="24"/>
  <c r="I175" i="24" s="1"/>
  <c r="F176" i="24"/>
  <c r="N175" i="24"/>
  <c r="M175" i="24"/>
  <c r="K175" i="24"/>
  <c r="J175" i="24"/>
  <c r="H175" i="24"/>
  <c r="H174" i="24" s="1"/>
  <c r="H173" i="24" s="1"/>
  <c r="G175" i="24"/>
  <c r="E175" i="24"/>
  <c r="E174" i="24" s="1"/>
  <c r="E173" i="24" s="1"/>
  <c r="D175" i="24"/>
  <c r="D174" i="24" s="1"/>
  <c r="D173" i="24" s="1"/>
  <c r="N174" i="24"/>
  <c r="N173" i="24" s="1"/>
  <c r="K174" i="24"/>
  <c r="J174" i="24"/>
  <c r="J173" i="24" s="1"/>
  <c r="G174" i="24"/>
  <c r="G173" i="24" s="1"/>
  <c r="K173" i="24"/>
  <c r="O172" i="24"/>
  <c r="L172" i="24"/>
  <c r="I172" i="24"/>
  <c r="F172" i="24"/>
  <c r="O171" i="24"/>
  <c r="L171" i="24"/>
  <c r="I171" i="24"/>
  <c r="F171" i="24"/>
  <c r="O170" i="24"/>
  <c r="L170" i="24"/>
  <c r="I170" i="24"/>
  <c r="F170" i="24"/>
  <c r="O169" i="24"/>
  <c r="L169" i="24"/>
  <c r="I169" i="24"/>
  <c r="F169" i="24"/>
  <c r="O168" i="24"/>
  <c r="L168" i="24"/>
  <c r="I168" i="24"/>
  <c r="F168" i="24"/>
  <c r="O167" i="24"/>
  <c r="L167" i="24"/>
  <c r="I167" i="24"/>
  <c r="I166" i="24" s="1"/>
  <c r="F167" i="24"/>
  <c r="C167" i="24" s="1"/>
  <c r="N166" i="24"/>
  <c r="N165" i="24" s="1"/>
  <c r="M166" i="24"/>
  <c r="M165" i="24" s="1"/>
  <c r="K166" i="24"/>
  <c r="K165" i="24" s="1"/>
  <c r="J166" i="24"/>
  <c r="J165" i="24" s="1"/>
  <c r="H166" i="24"/>
  <c r="G166" i="24"/>
  <c r="G165" i="24" s="1"/>
  <c r="E166" i="24"/>
  <c r="E165" i="24" s="1"/>
  <c r="D166" i="24"/>
  <c r="H165" i="24"/>
  <c r="D165" i="24"/>
  <c r="O164" i="24"/>
  <c r="L164" i="24"/>
  <c r="I164" i="24"/>
  <c r="F164" i="24"/>
  <c r="C164" i="24" s="1"/>
  <c r="O163" i="24"/>
  <c r="L163" i="24"/>
  <c r="I163" i="24"/>
  <c r="F163" i="24"/>
  <c r="O162" i="24"/>
  <c r="L162" i="24"/>
  <c r="I162" i="24"/>
  <c r="F162" i="24"/>
  <c r="O161" i="24"/>
  <c r="O160" i="24" s="1"/>
  <c r="L161" i="24"/>
  <c r="I161" i="24"/>
  <c r="F161" i="24"/>
  <c r="C161" i="24" s="1"/>
  <c r="N160" i="24"/>
  <c r="M160" i="24"/>
  <c r="K160" i="24"/>
  <c r="J160" i="24"/>
  <c r="H160" i="24"/>
  <c r="G160" i="24"/>
  <c r="E160" i="24"/>
  <c r="D160" i="24"/>
  <c r="O159" i="24"/>
  <c r="L159" i="24"/>
  <c r="I159" i="24"/>
  <c r="F159" i="24"/>
  <c r="O158" i="24"/>
  <c r="L158" i="24"/>
  <c r="I158" i="24"/>
  <c r="F158" i="24"/>
  <c r="O157" i="24"/>
  <c r="L157" i="24"/>
  <c r="I157" i="24"/>
  <c r="F157" i="24"/>
  <c r="O156" i="24"/>
  <c r="L156" i="24"/>
  <c r="I156" i="24"/>
  <c r="F156" i="24"/>
  <c r="O155" i="24"/>
  <c r="L155" i="24"/>
  <c r="I155" i="24"/>
  <c r="F155" i="24"/>
  <c r="O154" i="24"/>
  <c r="L154" i="24"/>
  <c r="I154" i="24"/>
  <c r="F154" i="24"/>
  <c r="O153" i="24"/>
  <c r="L153" i="24"/>
  <c r="I153" i="24"/>
  <c r="F153" i="24"/>
  <c r="O152" i="24"/>
  <c r="O151" i="24" s="1"/>
  <c r="L152" i="24"/>
  <c r="I152" i="24"/>
  <c r="I151" i="24" s="1"/>
  <c r="F152" i="24"/>
  <c r="N151" i="24"/>
  <c r="M151" i="24"/>
  <c r="K151" i="24"/>
  <c r="J151" i="24"/>
  <c r="H151" i="24"/>
  <c r="G151" i="24"/>
  <c r="E151" i="24"/>
  <c r="D151" i="24"/>
  <c r="O150" i="24"/>
  <c r="L150" i="24"/>
  <c r="I150" i="24"/>
  <c r="F150" i="24"/>
  <c r="O149" i="24"/>
  <c r="L149" i="24"/>
  <c r="I149" i="24"/>
  <c r="F149" i="24"/>
  <c r="O148" i="24"/>
  <c r="L148" i="24"/>
  <c r="I148" i="24"/>
  <c r="F148" i="24"/>
  <c r="O147" i="24"/>
  <c r="L147" i="24"/>
  <c r="I147" i="24"/>
  <c r="F147" i="24"/>
  <c r="O146" i="24"/>
  <c r="L146" i="24"/>
  <c r="I146" i="24"/>
  <c r="F146" i="24"/>
  <c r="O145" i="24"/>
  <c r="O144" i="24" s="1"/>
  <c r="L145" i="24"/>
  <c r="I145" i="24"/>
  <c r="F145" i="24"/>
  <c r="N144" i="24"/>
  <c r="M144" i="24"/>
  <c r="K144" i="24"/>
  <c r="J144" i="24"/>
  <c r="H144" i="24"/>
  <c r="G144" i="24"/>
  <c r="F144" i="24"/>
  <c r="E144" i="24"/>
  <c r="D144" i="24"/>
  <c r="O143" i="24"/>
  <c r="L143" i="24"/>
  <c r="I143" i="24"/>
  <c r="F143" i="24"/>
  <c r="O142" i="24"/>
  <c r="L142" i="24"/>
  <c r="L141" i="24" s="1"/>
  <c r="I142" i="24"/>
  <c r="F142" i="24"/>
  <c r="O141" i="24"/>
  <c r="N141" i="24"/>
  <c r="M141" i="24"/>
  <c r="K141" i="24"/>
  <c r="J141" i="24"/>
  <c r="I141" i="24"/>
  <c r="H141" i="24"/>
  <c r="G141" i="24"/>
  <c r="E141" i="24"/>
  <c r="D141" i="24"/>
  <c r="O140" i="24"/>
  <c r="L140" i="24"/>
  <c r="I140" i="24"/>
  <c r="F140" i="24"/>
  <c r="O139" i="24"/>
  <c r="L139" i="24"/>
  <c r="I139" i="24"/>
  <c r="F139" i="24"/>
  <c r="O138" i="24"/>
  <c r="L138" i="24"/>
  <c r="I138" i="24"/>
  <c r="F138" i="24"/>
  <c r="O137" i="24"/>
  <c r="O136" i="24" s="1"/>
  <c r="L137" i="24"/>
  <c r="I137" i="24"/>
  <c r="F137" i="24"/>
  <c r="N136" i="24"/>
  <c r="M136" i="24"/>
  <c r="K136" i="24"/>
  <c r="J136" i="24"/>
  <c r="H136" i="24"/>
  <c r="G136" i="24"/>
  <c r="F136" i="24"/>
  <c r="E136" i="24"/>
  <c r="D136" i="24"/>
  <c r="O135" i="24"/>
  <c r="L135" i="24"/>
  <c r="I135" i="24"/>
  <c r="F135" i="24"/>
  <c r="O134" i="24"/>
  <c r="L134" i="24"/>
  <c r="I134" i="24"/>
  <c r="F134" i="24"/>
  <c r="O133" i="24"/>
  <c r="L133" i="24"/>
  <c r="I133" i="24"/>
  <c r="F133" i="24"/>
  <c r="C133" i="24" s="1"/>
  <c r="O132" i="24"/>
  <c r="L132" i="24"/>
  <c r="I132" i="24"/>
  <c r="F132" i="24"/>
  <c r="O131" i="24"/>
  <c r="O130" i="24" s="1"/>
  <c r="N131" i="24"/>
  <c r="M131" i="24"/>
  <c r="K131" i="24"/>
  <c r="K130" i="24" s="1"/>
  <c r="J131" i="24"/>
  <c r="H131" i="24"/>
  <c r="G131" i="24"/>
  <c r="G130" i="24" s="1"/>
  <c r="E131" i="24"/>
  <c r="E130" i="24" s="1"/>
  <c r="D131" i="24"/>
  <c r="D130" i="24" s="1"/>
  <c r="N130" i="24"/>
  <c r="O129" i="24"/>
  <c r="O128" i="24" s="1"/>
  <c r="L129" i="24"/>
  <c r="L128" i="24" s="1"/>
  <c r="I129" i="24"/>
  <c r="F129" i="24"/>
  <c r="N128" i="24"/>
  <c r="M128" i="24"/>
  <c r="K128" i="24"/>
  <c r="J128" i="24"/>
  <c r="H128" i="24"/>
  <c r="G128" i="24"/>
  <c r="F128" i="24"/>
  <c r="E128" i="24"/>
  <c r="D128" i="24"/>
  <c r="O127" i="24"/>
  <c r="L127" i="24"/>
  <c r="I127" i="24"/>
  <c r="F127" i="24"/>
  <c r="O126" i="24"/>
  <c r="L126" i="24"/>
  <c r="I126" i="24"/>
  <c r="F126" i="24"/>
  <c r="O125" i="24"/>
  <c r="L125" i="24"/>
  <c r="I125" i="24"/>
  <c r="F125" i="24"/>
  <c r="O124" i="24"/>
  <c r="L124" i="24"/>
  <c r="I124" i="24"/>
  <c r="F124" i="24"/>
  <c r="O123" i="24"/>
  <c r="L123" i="24"/>
  <c r="I123" i="24"/>
  <c r="F123" i="24"/>
  <c r="N122" i="24"/>
  <c r="M122" i="24"/>
  <c r="K122" i="24"/>
  <c r="J122" i="24"/>
  <c r="H122" i="24"/>
  <c r="G122" i="24"/>
  <c r="E122" i="24"/>
  <c r="D122" i="24"/>
  <c r="O121" i="24"/>
  <c r="L121" i="24"/>
  <c r="I121" i="24"/>
  <c r="F121" i="24"/>
  <c r="O120" i="24"/>
  <c r="L120" i="24"/>
  <c r="I120" i="24"/>
  <c r="F120" i="24"/>
  <c r="O119" i="24"/>
  <c r="L119" i="24"/>
  <c r="I119" i="24"/>
  <c r="F119" i="24"/>
  <c r="O118" i="24"/>
  <c r="L118" i="24"/>
  <c r="I118" i="24"/>
  <c r="F118" i="24"/>
  <c r="O117" i="24"/>
  <c r="O116" i="24" s="1"/>
  <c r="L117" i="24"/>
  <c r="I117" i="24"/>
  <c r="I116" i="24" s="1"/>
  <c r="F117" i="24"/>
  <c r="C117" i="24" s="1"/>
  <c r="N116" i="24"/>
  <c r="M116" i="24"/>
  <c r="K116" i="24"/>
  <c r="J116" i="24"/>
  <c r="H116" i="24"/>
  <c r="G116" i="24"/>
  <c r="F116" i="24"/>
  <c r="E116" i="24"/>
  <c r="D116" i="24"/>
  <c r="O115" i="24"/>
  <c r="L115" i="24"/>
  <c r="I115" i="24"/>
  <c r="F115" i="24"/>
  <c r="O114" i="24"/>
  <c r="L114" i="24"/>
  <c r="I114" i="24"/>
  <c r="F114" i="24"/>
  <c r="O113" i="24"/>
  <c r="O112" i="24" s="1"/>
  <c r="L113" i="24"/>
  <c r="I113" i="24"/>
  <c r="I112" i="24" s="1"/>
  <c r="F113" i="24"/>
  <c r="N112" i="24"/>
  <c r="M112" i="24"/>
  <c r="K112" i="24"/>
  <c r="J112" i="24"/>
  <c r="H112" i="24"/>
  <c r="G112" i="24"/>
  <c r="F112" i="24"/>
  <c r="E112" i="24"/>
  <c r="D112" i="24"/>
  <c r="O111" i="24"/>
  <c r="L111" i="24"/>
  <c r="I111" i="24"/>
  <c r="F111" i="24"/>
  <c r="O110" i="24"/>
  <c r="L110" i="24"/>
  <c r="I110" i="24"/>
  <c r="F110" i="24"/>
  <c r="O109" i="24"/>
  <c r="L109" i="24"/>
  <c r="I109" i="24"/>
  <c r="F109" i="24"/>
  <c r="O108" i="24"/>
  <c r="L108" i="24"/>
  <c r="I108" i="24"/>
  <c r="F108" i="24"/>
  <c r="C108" i="24" s="1"/>
  <c r="O107" i="24"/>
  <c r="L107" i="24"/>
  <c r="I107" i="24"/>
  <c r="F107" i="24"/>
  <c r="C107" i="24" s="1"/>
  <c r="O106" i="24"/>
  <c r="L106" i="24"/>
  <c r="I106" i="24"/>
  <c r="F106" i="24"/>
  <c r="O105" i="24"/>
  <c r="L105" i="24"/>
  <c r="I105" i="24"/>
  <c r="F105" i="24"/>
  <c r="O104" i="24"/>
  <c r="L104" i="24"/>
  <c r="L103" i="24" s="1"/>
  <c r="I104" i="24"/>
  <c r="F104" i="24"/>
  <c r="N103" i="24"/>
  <c r="M103" i="24"/>
  <c r="K103" i="24"/>
  <c r="J103" i="24"/>
  <c r="H103" i="24"/>
  <c r="G103" i="24"/>
  <c r="E103" i="24"/>
  <c r="D103" i="24"/>
  <c r="O102" i="24"/>
  <c r="L102" i="24"/>
  <c r="I102" i="24"/>
  <c r="F102" i="24"/>
  <c r="C102" i="24" s="1"/>
  <c r="O101" i="24"/>
  <c r="L101" i="24"/>
  <c r="I101" i="24"/>
  <c r="F101" i="24"/>
  <c r="O100" i="24"/>
  <c r="L100" i="24"/>
  <c r="I100" i="24"/>
  <c r="F100" i="24"/>
  <c r="O99" i="24"/>
  <c r="L99" i="24"/>
  <c r="I99" i="24"/>
  <c r="F99" i="24"/>
  <c r="O98" i="24"/>
  <c r="L98" i="24"/>
  <c r="I98" i="24"/>
  <c r="F98" i="24"/>
  <c r="O97" i="24"/>
  <c r="L97" i="24"/>
  <c r="I97" i="24"/>
  <c r="F97" i="24"/>
  <c r="O96" i="24"/>
  <c r="L96" i="24"/>
  <c r="L95" i="24" s="1"/>
  <c r="I96" i="24"/>
  <c r="F96" i="24"/>
  <c r="O95" i="24"/>
  <c r="N95" i="24"/>
  <c r="M95" i="24"/>
  <c r="K95" i="24"/>
  <c r="J95" i="24"/>
  <c r="I95" i="24"/>
  <c r="H95" i="24"/>
  <c r="G95" i="24"/>
  <c r="E95" i="24"/>
  <c r="D95" i="24"/>
  <c r="O94" i="24"/>
  <c r="L94" i="24"/>
  <c r="I94" i="24"/>
  <c r="F94" i="24"/>
  <c r="O93" i="24"/>
  <c r="L93" i="24"/>
  <c r="I93" i="24"/>
  <c r="F93" i="24"/>
  <c r="O92" i="24"/>
  <c r="L92" i="24"/>
  <c r="I92" i="24"/>
  <c r="F92" i="24"/>
  <c r="O91" i="24"/>
  <c r="L91" i="24"/>
  <c r="I91" i="24"/>
  <c r="F91" i="24"/>
  <c r="O90" i="24"/>
  <c r="L90" i="24"/>
  <c r="I90" i="24"/>
  <c r="F90" i="24"/>
  <c r="O89" i="24"/>
  <c r="N89" i="24"/>
  <c r="M89" i="24"/>
  <c r="K89" i="24"/>
  <c r="J89" i="24"/>
  <c r="H89" i="24"/>
  <c r="G89" i="24"/>
  <c r="E89" i="24"/>
  <c r="D89" i="24"/>
  <c r="O88" i="24"/>
  <c r="L88" i="24"/>
  <c r="I88" i="24"/>
  <c r="F88" i="24"/>
  <c r="O87" i="24"/>
  <c r="L87" i="24"/>
  <c r="I87" i="24"/>
  <c r="F87" i="24"/>
  <c r="O86" i="24"/>
  <c r="L86" i="24"/>
  <c r="I86" i="24"/>
  <c r="F86" i="24"/>
  <c r="O85" i="24"/>
  <c r="O84" i="24" s="1"/>
  <c r="L85" i="24"/>
  <c r="I85" i="24"/>
  <c r="I84" i="24" s="1"/>
  <c r="F85" i="24"/>
  <c r="N84" i="24"/>
  <c r="M84" i="24"/>
  <c r="L84" i="24"/>
  <c r="K84" i="24"/>
  <c r="J84" i="24"/>
  <c r="H84" i="24"/>
  <c r="H83" i="24" s="1"/>
  <c r="G84" i="24"/>
  <c r="E84" i="24"/>
  <c r="D84" i="24"/>
  <c r="D83" i="24" s="1"/>
  <c r="G83" i="24"/>
  <c r="O82" i="24"/>
  <c r="L82" i="24"/>
  <c r="I82" i="24"/>
  <c r="F82" i="24"/>
  <c r="O81" i="24"/>
  <c r="O80" i="24" s="1"/>
  <c r="L81" i="24"/>
  <c r="I81" i="24"/>
  <c r="I80" i="24" s="1"/>
  <c r="F81" i="24"/>
  <c r="F80" i="24" s="1"/>
  <c r="N80" i="24"/>
  <c r="M80" i="24"/>
  <c r="K80" i="24"/>
  <c r="J80" i="24"/>
  <c r="H80" i="24"/>
  <c r="G80" i="24"/>
  <c r="E80" i="24"/>
  <c r="D80" i="24"/>
  <c r="O79" i="24"/>
  <c r="L79" i="24"/>
  <c r="I79" i="24"/>
  <c r="F79" i="24"/>
  <c r="O78" i="24"/>
  <c r="L78" i="24"/>
  <c r="L77" i="24" s="1"/>
  <c r="I78" i="24"/>
  <c r="I77" i="24" s="1"/>
  <c r="F78" i="24"/>
  <c r="O77" i="24"/>
  <c r="O76" i="24" s="1"/>
  <c r="N77" i="24"/>
  <c r="M77" i="24"/>
  <c r="M76" i="24" s="1"/>
  <c r="K77" i="24"/>
  <c r="K76" i="24" s="1"/>
  <c r="J77" i="24"/>
  <c r="J76" i="24" s="1"/>
  <c r="H77" i="24"/>
  <c r="G77" i="24"/>
  <c r="G76" i="24" s="1"/>
  <c r="E77" i="24"/>
  <c r="E76" i="24" s="1"/>
  <c r="D77" i="24"/>
  <c r="O74" i="24"/>
  <c r="L74" i="24"/>
  <c r="I74" i="24"/>
  <c r="F74" i="24"/>
  <c r="O73" i="24"/>
  <c r="L73" i="24"/>
  <c r="I73" i="24"/>
  <c r="F73" i="24"/>
  <c r="C73" i="24"/>
  <c r="O72" i="24"/>
  <c r="L72" i="24"/>
  <c r="I72" i="24"/>
  <c r="F72" i="24"/>
  <c r="C72" i="24" s="1"/>
  <c r="O71" i="24"/>
  <c r="L71" i="24"/>
  <c r="I71" i="24"/>
  <c r="F71" i="24"/>
  <c r="C71" i="24" s="1"/>
  <c r="O70" i="24"/>
  <c r="L70" i="24"/>
  <c r="I70" i="24"/>
  <c r="I69" i="24" s="1"/>
  <c r="F70" i="24"/>
  <c r="N69" i="24"/>
  <c r="N67" i="24" s="1"/>
  <c r="M69" i="24"/>
  <c r="K69" i="24"/>
  <c r="J69" i="24"/>
  <c r="J67" i="24" s="1"/>
  <c r="H69" i="24"/>
  <c r="H67" i="24" s="1"/>
  <c r="G69" i="24"/>
  <c r="E69" i="24"/>
  <c r="E67" i="24" s="1"/>
  <c r="D69" i="24"/>
  <c r="D67" i="24" s="1"/>
  <c r="O68" i="24"/>
  <c r="L68" i="24"/>
  <c r="I68" i="24"/>
  <c r="F68" i="24"/>
  <c r="M67" i="24"/>
  <c r="K67" i="24"/>
  <c r="G67" i="24"/>
  <c r="O66" i="24"/>
  <c r="L66" i="24"/>
  <c r="I66" i="24"/>
  <c r="F66" i="24"/>
  <c r="O65" i="24"/>
  <c r="L65" i="24"/>
  <c r="I65" i="24"/>
  <c r="F65" i="24"/>
  <c r="O64" i="24"/>
  <c r="L64" i="24"/>
  <c r="I64" i="24"/>
  <c r="F64" i="24"/>
  <c r="O63" i="24"/>
  <c r="L63" i="24"/>
  <c r="I63" i="24"/>
  <c r="F63" i="24"/>
  <c r="O62" i="24"/>
  <c r="L62" i="24"/>
  <c r="I62" i="24"/>
  <c r="F62" i="24"/>
  <c r="O61" i="24"/>
  <c r="L61" i="24"/>
  <c r="I61" i="24"/>
  <c r="F61" i="24"/>
  <c r="O60" i="24"/>
  <c r="L60" i="24"/>
  <c r="I60" i="24"/>
  <c r="F60" i="24"/>
  <c r="O59" i="24"/>
  <c r="L59" i="24"/>
  <c r="I59" i="24"/>
  <c r="F59" i="24"/>
  <c r="F58" i="24" s="1"/>
  <c r="N58" i="24"/>
  <c r="M58" i="24"/>
  <c r="K58" i="24"/>
  <c r="J58" i="24"/>
  <c r="H58" i="24"/>
  <c r="G58" i="24"/>
  <c r="E58" i="24"/>
  <c r="D58" i="24"/>
  <c r="O57" i="24"/>
  <c r="L57" i="24"/>
  <c r="I57" i="24"/>
  <c r="F57" i="24"/>
  <c r="O56" i="24"/>
  <c r="O55" i="24" s="1"/>
  <c r="L56" i="24"/>
  <c r="I56" i="24"/>
  <c r="I55" i="24" s="1"/>
  <c r="F56" i="24"/>
  <c r="F55" i="24" s="1"/>
  <c r="N55" i="24"/>
  <c r="M55" i="24"/>
  <c r="M54" i="24" s="1"/>
  <c r="M53" i="24" s="1"/>
  <c r="K55" i="24"/>
  <c r="J55" i="24"/>
  <c r="H55" i="24"/>
  <c r="H54" i="24" s="1"/>
  <c r="G55" i="24"/>
  <c r="G54" i="24" s="1"/>
  <c r="G53" i="24" s="1"/>
  <c r="E55" i="24"/>
  <c r="D55" i="24"/>
  <c r="D54" i="24" s="1"/>
  <c r="J54" i="24"/>
  <c r="J53" i="24" s="1"/>
  <c r="E54" i="24"/>
  <c r="O47" i="24"/>
  <c r="C47" i="24" s="1"/>
  <c r="O46" i="24"/>
  <c r="C46" i="24" s="1"/>
  <c r="N45" i="24"/>
  <c r="M45" i="24"/>
  <c r="L44" i="24"/>
  <c r="L43" i="24" s="1"/>
  <c r="I44" i="24"/>
  <c r="I43" i="24" s="1"/>
  <c r="F44" i="24"/>
  <c r="F43" i="24" s="1"/>
  <c r="K43" i="24"/>
  <c r="J43" i="24"/>
  <c r="H43" i="24"/>
  <c r="G43" i="24"/>
  <c r="E43" i="24"/>
  <c r="D43" i="24"/>
  <c r="F42" i="24"/>
  <c r="C42" i="24" s="1"/>
  <c r="E41" i="24"/>
  <c r="D41" i="24"/>
  <c r="L40" i="24"/>
  <c r="C40" i="24" s="1"/>
  <c r="L39" i="24"/>
  <c r="C39" i="24" s="1"/>
  <c r="L38" i="24"/>
  <c r="C38" i="24" s="1"/>
  <c r="L37" i="24"/>
  <c r="C37" i="24" s="1"/>
  <c r="K36" i="24"/>
  <c r="J36" i="24"/>
  <c r="L35" i="24"/>
  <c r="C35" i="24" s="1"/>
  <c r="L34" i="24"/>
  <c r="C34" i="24" s="1"/>
  <c r="K33" i="24"/>
  <c r="J33" i="24"/>
  <c r="L32" i="24"/>
  <c r="L31" i="24" s="1"/>
  <c r="K31" i="24"/>
  <c r="J31" i="24"/>
  <c r="L30" i="24"/>
  <c r="C30" i="24" s="1"/>
  <c r="L29" i="24"/>
  <c r="C29" i="24" s="1"/>
  <c r="L28" i="24"/>
  <c r="C28" i="24" s="1"/>
  <c r="K27" i="24"/>
  <c r="K26" i="24" s="1"/>
  <c r="J27" i="24"/>
  <c r="F25" i="24"/>
  <c r="C25" i="24" s="1"/>
  <c r="I24" i="24"/>
  <c r="F24" i="24"/>
  <c r="C24" i="24" s="1"/>
  <c r="O23" i="24"/>
  <c r="L23" i="24"/>
  <c r="I23" i="24"/>
  <c r="F23" i="24"/>
  <c r="O22" i="24"/>
  <c r="L22" i="24"/>
  <c r="I22" i="24"/>
  <c r="F22" i="24"/>
  <c r="N21" i="24"/>
  <c r="N289" i="24" s="1"/>
  <c r="N288" i="24" s="1"/>
  <c r="M21" i="24"/>
  <c r="M20" i="24" s="1"/>
  <c r="L21" i="24"/>
  <c r="L289" i="24" s="1"/>
  <c r="K21" i="24"/>
  <c r="K289" i="24" s="1"/>
  <c r="K288" i="24" s="1"/>
  <c r="J21" i="24"/>
  <c r="J289" i="24" s="1"/>
  <c r="J288" i="24" s="1"/>
  <c r="I21" i="24"/>
  <c r="H21" i="24"/>
  <c r="H289" i="24" s="1"/>
  <c r="G21" i="24"/>
  <c r="G289" i="24" s="1"/>
  <c r="G288" i="24" s="1"/>
  <c r="E21" i="24"/>
  <c r="E289" i="24" s="1"/>
  <c r="E288" i="24" s="1"/>
  <c r="D21" i="24"/>
  <c r="D289" i="24" s="1"/>
  <c r="D288" i="24" s="1"/>
  <c r="N20" i="24"/>
  <c r="H53" i="24" l="1"/>
  <c r="C57" i="24"/>
  <c r="C61" i="24"/>
  <c r="G187" i="24"/>
  <c r="C227" i="24"/>
  <c r="L27" i="24"/>
  <c r="C27" i="24" s="1"/>
  <c r="C145" i="24"/>
  <c r="C245" i="24"/>
  <c r="C279" i="24"/>
  <c r="C91" i="24"/>
  <c r="C127" i="24"/>
  <c r="C169" i="24"/>
  <c r="H259" i="24"/>
  <c r="M270" i="24"/>
  <c r="M269" i="24" s="1"/>
  <c r="L290" i="24"/>
  <c r="F160" i="24"/>
  <c r="C224" i="24"/>
  <c r="K54" i="24"/>
  <c r="L55" i="24"/>
  <c r="E187" i="24"/>
  <c r="D53" i="24"/>
  <c r="I67" i="24"/>
  <c r="C87" i="24"/>
  <c r="C97" i="24"/>
  <c r="C99" i="24"/>
  <c r="C105" i="24"/>
  <c r="C137" i="24"/>
  <c r="C153" i="24"/>
  <c r="C157" i="24"/>
  <c r="C199" i="24"/>
  <c r="C207" i="24"/>
  <c r="E230" i="24"/>
  <c r="C253" i="24"/>
  <c r="C263" i="24"/>
  <c r="C278" i="24"/>
  <c r="O276" i="24"/>
  <c r="C32" i="24"/>
  <c r="L33" i="24"/>
  <c r="C33" i="24" s="1"/>
  <c r="F41" i="24"/>
  <c r="C41" i="24" s="1"/>
  <c r="L69" i="24"/>
  <c r="L67" i="24" s="1"/>
  <c r="C115" i="24"/>
  <c r="C177" i="24"/>
  <c r="C213" i="24"/>
  <c r="C219" i="24"/>
  <c r="C221" i="24"/>
  <c r="C239" i="24"/>
  <c r="C240" i="24"/>
  <c r="C243" i="24"/>
  <c r="C271" i="24"/>
  <c r="N269" i="24"/>
  <c r="C275" i="24"/>
  <c r="C59" i="24"/>
  <c r="C63" i="24"/>
  <c r="C120" i="24"/>
  <c r="C181" i="24"/>
  <c r="L270" i="24"/>
  <c r="L269" i="24" s="1"/>
  <c r="L288" i="24"/>
  <c r="O69" i="24"/>
  <c r="C150" i="24"/>
  <c r="M187" i="24"/>
  <c r="C203" i="24"/>
  <c r="M230" i="24"/>
  <c r="C262" i="24"/>
  <c r="C267" i="24"/>
  <c r="C291" i="24"/>
  <c r="C292" i="24"/>
  <c r="C22" i="24"/>
  <c r="D20" i="24"/>
  <c r="H20" i="24"/>
  <c r="C43" i="24"/>
  <c r="O45" i="24"/>
  <c r="C45" i="24" s="1"/>
  <c r="F54" i="24"/>
  <c r="C62" i="24"/>
  <c r="O67" i="24"/>
  <c r="L80" i="24"/>
  <c r="L76" i="24" s="1"/>
  <c r="C86" i="24"/>
  <c r="I89" i="24"/>
  <c r="E83" i="24"/>
  <c r="E75" i="24" s="1"/>
  <c r="H130" i="24"/>
  <c r="L136" i="24"/>
  <c r="L144" i="24"/>
  <c r="C156" i="24"/>
  <c r="C172" i="24"/>
  <c r="L179" i="24"/>
  <c r="O196" i="24"/>
  <c r="J204" i="24"/>
  <c r="C218" i="24"/>
  <c r="O216" i="24"/>
  <c r="D231" i="24"/>
  <c r="D230" i="24" s="1"/>
  <c r="O260" i="24"/>
  <c r="C274" i="24"/>
  <c r="I290" i="24"/>
  <c r="C296" i="24"/>
  <c r="C297" i="24"/>
  <c r="J26" i="24"/>
  <c r="L36" i="24"/>
  <c r="C36" i="24" s="1"/>
  <c r="C56" i="24"/>
  <c r="K53" i="24"/>
  <c r="D76" i="24"/>
  <c r="D75" i="24" s="1"/>
  <c r="H76" i="24"/>
  <c r="H75" i="24" s="1"/>
  <c r="H52" i="24" s="1"/>
  <c r="N76" i="24"/>
  <c r="C88" i="24"/>
  <c r="C106" i="24"/>
  <c r="C109" i="24"/>
  <c r="L112" i="24"/>
  <c r="F122" i="24"/>
  <c r="C126" i="24"/>
  <c r="J130" i="24"/>
  <c r="C143" i="24"/>
  <c r="L160" i="24"/>
  <c r="O187" i="24"/>
  <c r="C193" i="24"/>
  <c r="C202" i="24"/>
  <c r="E195" i="24"/>
  <c r="O205" i="24"/>
  <c r="C212" i="24"/>
  <c r="C222" i="24"/>
  <c r="C248" i="24"/>
  <c r="C265" i="24"/>
  <c r="C266" i="24"/>
  <c r="O264" i="24"/>
  <c r="E269" i="24"/>
  <c r="C284" i="24"/>
  <c r="C285" i="24"/>
  <c r="N54" i="24"/>
  <c r="N53" i="24" s="1"/>
  <c r="C60" i="24"/>
  <c r="C65" i="24"/>
  <c r="C79" i="24"/>
  <c r="G75" i="24"/>
  <c r="G52" i="24" s="1"/>
  <c r="K83" i="24"/>
  <c r="C101" i="24"/>
  <c r="C119" i="24"/>
  <c r="C121" i="24"/>
  <c r="C125" i="24"/>
  <c r="L151" i="24"/>
  <c r="O166" i="24"/>
  <c r="O165" i="24" s="1"/>
  <c r="L175" i="24"/>
  <c r="C189" i="24"/>
  <c r="D195" i="24"/>
  <c r="D194" i="24" s="1"/>
  <c r="C201" i="24"/>
  <c r="C210" i="24"/>
  <c r="C226" i="24"/>
  <c r="G204" i="24"/>
  <c r="G195" i="24" s="1"/>
  <c r="K204" i="24"/>
  <c r="K195" i="24" s="1"/>
  <c r="C228" i="24"/>
  <c r="O252" i="24"/>
  <c r="O251" i="24" s="1"/>
  <c r="C280" i="24"/>
  <c r="I283" i="24"/>
  <c r="C283" i="24" s="1"/>
  <c r="C23" i="24"/>
  <c r="G20" i="24"/>
  <c r="C44" i="24"/>
  <c r="C64" i="24"/>
  <c r="M83" i="24"/>
  <c r="C111" i="24"/>
  <c r="L116" i="24"/>
  <c r="L122" i="24"/>
  <c r="C139" i="24"/>
  <c r="C147" i="24"/>
  <c r="C149" i="24"/>
  <c r="L198" i="24"/>
  <c r="L196" i="24" s="1"/>
  <c r="M195" i="24"/>
  <c r="C214" i="24"/>
  <c r="N204" i="24"/>
  <c r="L216" i="24"/>
  <c r="C229" i="24"/>
  <c r="C232" i="24"/>
  <c r="C257" i="24"/>
  <c r="C258" i="24"/>
  <c r="J20" i="24"/>
  <c r="E53" i="24"/>
  <c r="C55" i="24"/>
  <c r="C31" i="24"/>
  <c r="C255" i="24"/>
  <c r="O58" i="24"/>
  <c r="O54" i="24" s="1"/>
  <c r="O53" i="24" s="1"/>
  <c r="C68" i="24"/>
  <c r="F69" i="24"/>
  <c r="C69" i="24" s="1"/>
  <c r="I103" i="24"/>
  <c r="C116" i="24"/>
  <c r="I128" i="24"/>
  <c r="C129" i="24"/>
  <c r="C132" i="24"/>
  <c r="F131" i="24"/>
  <c r="C152" i="24"/>
  <c r="F151" i="24"/>
  <c r="C151" i="24" s="1"/>
  <c r="C168" i="24"/>
  <c r="F166" i="24"/>
  <c r="C190" i="24"/>
  <c r="F188" i="24"/>
  <c r="C254" i="24"/>
  <c r="F252" i="24"/>
  <c r="M289" i="24"/>
  <c r="M288" i="24" s="1"/>
  <c r="C298" i="24"/>
  <c r="O21" i="24"/>
  <c r="L58" i="24"/>
  <c r="L54" i="24" s="1"/>
  <c r="C70" i="24"/>
  <c r="C81" i="24"/>
  <c r="F84" i="24"/>
  <c r="C85" i="24"/>
  <c r="K75" i="24"/>
  <c r="F89" i="24"/>
  <c r="C90" i="24"/>
  <c r="C96" i="24"/>
  <c r="F95" i="24"/>
  <c r="C95" i="24" s="1"/>
  <c r="C104" i="24"/>
  <c r="F103" i="24"/>
  <c r="O103" i="24"/>
  <c r="C113" i="24"/>
  <c r="I122" i="24"/>
  <c r="I83" i="24" s="1"/>
  <c r="C123" i="24"/>
  <c r="C176" i="24"/>
  <c r="F175" i="24"/>
  <c r="C182" i="24"/>
  <c r="L205" i="24"/>
  <c r="L204" i="24" s="1"/>
  <c r="C208" i="24"/>
  <c r="K20" i="24"/>
  <c r="F21" i="24"/>
  <c r="E20" i="24"/>
  <c r="I20" i="24"/>
  <c r="H288" i="24"/>
  <c r="I58" i="24"/>
  <c r="I54" i="24" s="1"/>
  <c r="C66" i="24"/>
  <c r="I76" i="24"/>
  <c r="C80" i="24"/>
  <c r="C92" i="24"/>
  <c r="C93" i="24"/>
  <c r="C100" i="24"/>
  <c r="C112" i="24"/>
  <c r="I131" i="24"/>
  <c r="C135" i="24"/>
  <c r="C236" i="24"/>
  <c r="L235" i="24"/>
  <c r="L231" i="24" s="1"/>
  <c r="C242" i="24"/>
  <c r="F238" i="24"/>
  <c r="C249" i="24"/>
  <c r="I246" i="24"/>
  <c r="C74" i="24"/>
  <c r="F77" i="24"/>
  <c r="C78" i="24"/>
  <c r="C82" i="24"/>
  <c r="J83" i="24"/>
  <c r="J75" i="24" s="1"/>
  <c r="J52" i="24" s="1"/>
  <c r="N83" i="24"/>
  <c r="N75" i="24" s="1"/>
  <c r="L89" i="24"/>
  <c r="L83" i="24" s="1"/>
  <c r="C94" i="24"/>
  <c r="C98" i="24"/>
  <c r="C110" i="24"/>
  <c r="C114" i="24"/>
  <c r="C118" i="24"/>
  <c r="O122" i="24"/>
  <c r="M130" i="24"/>
  <c r="M75" i="24" s="1"/>
  <c r="C134" i="24"/>
  <c r="C138" i="24"/>
  <c r="F141" i="24"/>
  <c r="C141" i="24" s="1"/>
  <c r="C142" i="24"/>
  <c r="C146" i="24"/>
  <c r="C154" i="24"/>
  <c r="C155" i="24"/>
  <c r="C163" i="24"/>
  <c r="I165" i="24"/>
  <c r="C171" i="24"/>
  <c r="M174" i="24"/>
  <c r="M173" i="24" s="1"/>
  <c r="C178" i="24"/>
  <c r="C180" i="24"/>
  <c r="F179" i="24"/>
  <c r="C179" i="24" s="1"/>
  <c r="C186" i="24"/>
  <c r="F184" i="24"/>
  <c r="C184" i="24" s="1"/>
  <c r="C124" i="24"/>
  <c r="C128" i="24"/>
  <c r="L131" i="24"/>
  <c r="L130" i="24" s="1"/>
  <c r="I136" i="24"/>
  <c r="C136" i="24" s="1"/>
  <c r="C140" i="24"/>
  <c r="I144" i="24"/>
  <c r="C144" i="24" s="1"/>
  <c r="C148" i="24"/>
  <c r="C158" i="24"/>
  <c r="C159" i="24"/>
  <c r="C162" i="24"/>
  <c r="L166" i="24"/>
  <c r="L165" i="24" s="1"/>
  <c r="C170" i="24"/>
  <c r="I174" i="24"/>
  <c r="I173" i="24" s="1"/>
  <c r="O175" i="24"/>
  <c r="O174" i="24" s="1"/>
  <c r="O173" i="24" s="1"/>
  <c r="L174" i="24"/>
  <c r="L173" i="24" s="1"/>
  <c r="C183" i="24"/>
  <c r="L195" i="24"/>
  <c r="L264" i="24"/>
  <c r="L259" i="24" s="1"/>
  <c r="C268" i="24"/>
  <c r="I160" i="24"/>
  <c r="C160" i="24" s="1"/>
  <c r="N195" i="24"/>
  <c r="E194" i="24"/>
  <c r="C206" i="24"/>
  <c r="F205" i="24"/>
  <c r="O204" i="24"/>
  <c r="O195" i="24" s="1"/>
  <c r="K230" i="24"/>
  <c r="K286" i="24" s="1"/>
  <c r="H231" i="24"/>
  <c r="H230" i="24" s="1"/>
  <c r="H194" i="24" s="1"/>
  <c r="C241" i="24"/>
  <c r="I238" i="24"/>
  <c r="C244" i="24"/>
  <c r="F270" i="24"/>
  <c r="C282" i="24"/>
  <c r="F281" i="24"/>
  <c r="C281" i="24" s="1"/>
  <c r="J195" i="24"/>
  <c r="C200" i="24"/>
  <c r="C209" i="24"/>
  <c r="F216" i="24"/>
  <c r="I216" i="24"/>
  <c r="I204" i="24" s="1"/>
  <c r="C217" i="24"/>
  <c r="C220" i="24"/>
  <c r="J259" i="24"/>
  <c r="J230" i="24" s="1"/>
  <c r="N259" i="24"/>
  <c r="N230" i="24" s="1"/>
  <c r="F264" i="24"/>
  <c r="F259" i="24" s="1"/>
  <c r="O270" i="24"/>
  <c r="O269" i="24" s="1"/>
  <c r="I276" i="24"/>
  <c r="C276" i="24" s="1"/>
  <c r="C277" i="24"/>
  <c r="O290" i="24"/>
  <c r="F191" i="24"/>
  <c r="C191" i="24" s="1"/>
  <c r="C192" i="24"/>
  <c r="I196" i="24"/>
  <c r="C197" i="24"/>
  <c r="M194" i="24"/>
  <c r="C225" i="24"/>
  <c r="G230" i="24"/>
  <c r="G194" i="24" s="1"/>
  <c r="C234" i="24"/>
  <c r="F233" i="24"/>
  <c r="C237" i="24"/>
  <c r="I235" i="24"/>
  <c r="I231" i="24" s="1"/>
  <c r="I230" i="24" s="1"/>
  <c r="O238" i="24"/>
  <c r="O231" i="24" s="1"/>
  <c r="C250" i="24"/>
  <c r="F246" i="24"/>
  <c r="C246" i="24" s="1"/>
  <c r="L252" i="24"/>
  <c r="L251" i="24" s="1"/>
  <c r="C256" i="24"/>
  <c r="C260" i="24"/>
  <c r="C261" i="24"/>
  <c r="I272" i="24"/>
  <c r="I270" i="24" s="1"/>
  <c r="I269" i="24" s="1"/>
  <c r="C273" i="24"/>
  <c r="C293" i="24"/>
  <c r="C294" i="24"/>
  <c r="F290" i="24"/>
  <c r="C290" i="24" l="1"/>
  <c r="D52" i="24"/>
  <c r="N286" i="24"/>
  <c r="K52" i="24"/>
  <c r="N52" i="24"/>
  <c r="L75" i="24"/>
  <c r="L53" i="24"/>
  <c r="L52" i="24" s="1"/>
  <c r="D286" i="24"/>
  <c r="I289" i="24"/>
  <c r="I288" i="24" s="1"/>
  <c r="J286" i="24"/>
  <c r="L26" i="24"/>
  <c r="C26" i="24" s="1"/>
  <c r="G51" i="24"/>
  <c r="L230" i="24"/>
  <c r="D51" i="24"/>
  <c r="E52" i="24"/>
  <c r="E51" i="24" s="1"/>
  <c r="O259" i="24"/>
  <c r="C259" i="24" s="1"/>
  <c r="H51" i="24"/>
  <c r="H50" i="24" s="1"/>
  <c r="O83" i="24"/>
  <c r="O75" i="24" s="1"/>
  <c r="O52" i="24" s="1"/>
  <c r="C198" i="24"/>
  <c r="G287" i="24"/>
  <c r="G50" i="24"/>
  <c r="M286" i="24"/>
  <c r="M52" i="24"/>
  <c r="M51" i="24" s="1"/>
  <c r="H287" i="24"/>
  <c r="I53" i="24"/>
  <c r="C54" i="24"/>
  <c r="N194" i="24"/>
  <c r="N51" i="24" s="1"/>
  <c r="F76" i="24"/>
  <c r="C77" i="24"/>
  <c r="C175" i="24"/>
  <c r="F174" i="24"/>
  <c r="E287" i="24"/>
  <c r="E50" i="24"/>
  <c r="F231" i="24"/>
  <c r="C233" i="24"/>
  <c r="J194" i="24"/>
  <c r="J51" i="24" s="1"/>
  <c r="G286" i="24"/>
  <c r="C272" i="24"/>
  <c r="C205" i="24"/>
  <c r="F204" i="24"/>
  <c r="K194" i="24"/>
  <c r="K51" i="24" s="1"/>
  <c r="C58" i="24"/>
  <c r="F67" i="24"/>
  <c r="F187" i="24"/>
  <c r="C187" i="24" s="1"/>
  <c r="C188" i="24"/>
  <c r="C216" i="24"/>
  <c r="C270" i="24"/>
  <c r="F269" i="24"/>
  <c r="L194" i="24"/>
  <c r="C238" i="24"/>
  <c r="F289" i="24"/>
  <c r="F20" i="24"/>
  <c r="C21" i="24"/>
  <c r="H286" i="24"/>
  <c r="C103" i="24"/>
  <c r="C84" i="24"/>
  <c r="F83" i="24"/>
  <c r="C83" i="24" s="1"/>
  <c r="E286" i="24"/>
  <c r="C235" i="24"/>
  <c r="I195" i="24"/>
  <c r="I194" i="24" s="1"/>
  <c r="C264" i="24"/>
  <c r="I130" i="24"/>
  <c r="I75" i="24" s="1"/>
  <c r="C89" i="24"/>
  <c r="O289" i="24"/>
  <c r="O288" i="24" s="1"/>
  <c r="O20" i="24"/>
  <c r="F251" i="24"/>
  <c r="C251" i="24" s="1"/>
  <c r="C252" i="24"/>
  <c r="C196" i="24"/>
  <c r="F165" i="24"/>
  <c r="C165" i="24" s="1"/>
  <c r="C166" i="24"/>
  <c r="C131" i="24"/>
  <c r="F130" i="24"/>
  <c r="C122" i="24"/>
  <c r="O230" i="24" l="1"/>
  <c r="O194" i="24" s="1"/>
  <c r="L20" i="24"/>
  <c r="L286" i="24"/>
  <c r="L51" i="24"/>
  <c r="L287" i="24" s="1"/>
  <c r="O51" i="24"/>
  <c r="O286" i="24"/>
  <c r="I286" i="24"/>
  <c r="D287" i="24"/>
  <c r="D50" i="24"/>
  <c r="N50" i="24"/>
  <c r="N287" i="24"/>
  <c r="L50" i="24"/>
  <c r="K50" i="24"/>
  <c r="K287" i="24"/>
  <c r="J50" i="24"/>
  <c r="J287" i="24"/>
  <c r="F230" i="24"/>
  <c r="C230" i="24" s="1"/>
  <c r="C231" i="24"/>
  <c r="C20" i="24"/>
  <c r="C130" i="24"/>
  <c r="C289" i="24"/>
  <c r="F288" i="24"/>
  <c r="C288" i="24" s="1"/>
  <c r="C269" i="24"/>
  <c r="C204" i="24"/>
  <c r="F195" i="24"/>
  <c r="C76" i="24"/>
  <c r="F75" i="24"/>
  <c r="C75" i="24" s="1"/>
  <c r="O50" i="24"/>
  <c r="O287" i="24"/>
  <c r="I52" i="24"/>
  <c r="I51" i="24" s="1"/>
  <c r="C67" i="24"/>
  <c r="F53" i="24"/>
  <c r="F173" i="24"/>
  <c r="C173" i="24" s="1"/>
  <c r="C174" i="24"/>
  <c r="M50" i="24"/>
  <c r="M287" i="24"/>
  <c r="F286" i="24" l="1"/>
  <c r="C286" i="24" s="1"/>
  <c r="I287" i="24"/>
  <c r="I50" i="24"/>
  <c r="F194" i="24"/>
  <c r="C194" i="24" s="1"/>
  <c r="C195" i="24"/>
  <c r="F52" i="24"/>
  <c r="C53" i="24"/>
  <c r="F51" i="24" l="1"/>
  <c r="C52" i="24"/>
  <c r="F287" i="24" l="1"/>
  <c r="C287" i="24" s="1"/>
  <c r="F50" i="24"/>
  <c r="C50" i="24" s="1"/>
  <c r="C51" i="24"/>
  <c r="D21" i="23" l="1"/>
  <c r="O298" i="23"/>
  <c r="L298" i="23"/>
  <c r="I298" i="23"/>
  <c r="F298" i="23"/>
  <c r="O297" i="23"/>
  <c r="L297" i="23"/>
  <c r="I297" i="23"/>
  <c r="F297" i="23"/>
  <c r="O296" i="23"/>
  <c r="L296" i="23"/>
  <c r="I296" i="23"/>
  <c r="F296" i="23"/>
  <c r="O295" i="23"/>
  <c r="L295" i="23"/>
  <c r="I295" i="23"/>
  <c r="F295" i="23"/>
  <c r="O294" i="23"/>
  <c r="L294" i="23"/>
  <c r="I294" i="23"/>
  <c r="F294" i="23"/>
  <c r="O293" i="23"/>
  <c r="L293" i="23"/>
  <c r="I293" i="23"/>
  <c r="F293" i="23"/>
  <c r="O292" i="23"/>
  <c r="L292" i="23"/>
  <c r="I292" i="23"/>
  <c r="F292" i="23"/>
  <c r="O291" i="23"/>
  <c r="L291" i="23"/>
  <c r="I291" i="23"/>
  <c r="F291" i="23"/>
  <c r="N290" i="23"/>
  <c r="M290" i="23"/>
  <c r="K290" i="23"/>
  <c r="J290" i="23"/>
  <c r="H290" i="23"/>
  <c r="G290" i="23"/>
  <c r="E290" i="23"/>
  <c r="D290" i="23"/>
  <c r="O285" i="23"/>
  <c r="L285" i="23"/>
  <c r="I285" i="23"/>
  <c r="F285" i="23"/>
  <c r="O284" i="23"/>
  <c r="L284" i="23"/>
  <c r="I284" i="23"/>
  <c r="I283" i="23" s="1"/>
  <c r="F284" i="23"/>
  <c r="F283" i="23" s="1"/>
  <c r="O283" i="23"/>
  <c r="N283" i="23"/>
  <c r="M283" i="23"/>
  <c r="L283" i="23"/>
  <c r="K283" i="23"/>
  <c r="J283" i="23"/>
  <c r="H283" i="23"/>
  <c r="G283" i="23"/>
  <c r="E283" i="23"/>
  <c r="D283" i="23"/>
  <c r="D289" i="23" s="1"/>
  <c r="D288" i="23" s="1"/>
  <c r="O282" i="23"/>
  <c r="O281" i="23" s="1"/>
  <c r="L282" i="23"/>
  <c r="I282" i="23"/>
  <c r="F282" i="23"/>
  <c r="N281" i="23"/>
  <c r="M281" i="23"/>
  <c r="K281" i="23"/>
  <c r="J281" i="23"/>
  <c r="I281" i="23"/>
  <c r="H281" i="23"/>
  <c r="G281" i="23"/>
  <c r="F281" i="23"/>
  <c r="E281" i="23"/>
  <c r="D281" i="23"/>
  <c r="O280" i="23"/>
  <c r="L280" i="23"/>
  <c r="I280" i="23"/>
  <c r="F280" i="23"/>
  <c r="O279" i="23"/>
  <c r="L279" i="23"/>
  <c r="I279" i="23"/>
  <c r="F279" i="23"/>
  <c r="O278" i="23"/>
  <c r="L278" i="23"/>
  <c r="C278" i="23" s="1"/>
  <c r="I278" i="23"/>
  <c r="F278" i="23"/>
  <c r="O277" i="23"/>
  <c r="O276" i="23" s="1"/>
  <c r="L277" i="23"/>
  <c r="I277" i="23"/>
  <c r="I276" i="23" s="1"/>
  <c r="F277" i="23"/>
  <c r="N276" i="23"/>
  <c r="M276" i="23"/>
  <c r="K276" i="23"/>
  <c r="J276" i="23"/>
  <c r="H276" i="23"/>
  <c r="G276" i="23"/>
  <c r="E276" i="23"/>
  <c r="D276" i="23"/>
  <c r="O275" i="23"/>
  <c r="L275" i="23"/>
  <c r="I275" i="23"/>
  <c r="F275" i="23"/>
  <c r="O274" i="23"/>
  <c r="L274" i="23"/>
  <c r="I274" i="23"/>
  <c r="F274" i="23"/>
  <c r="O273" i="23"/>
  <c r="O272" i="23" s="1"/>
  <c r="L273" i="23"/>
  <c r="L272" i="23" s="1"/>
  <c r="I273" i="23"/>
  <c r="I272" i="23" s="1"/>
  <c r="F273" i="23"/>
  <c r="N272" i="23"/>
  <c r="N270" i="23" s="1"/>
  <c r="N269" i="23" s="1"/>
  <c r="M272" i="23"/>
  <c r="K272" i="23"/>
  <c r="J272" i="23"/>
  <c r="H272" i="23"/>
  <c r="G272" i="23"/>
  <c r="E272" i="23"/>
  <c r="D272" i="23"/>
  <c r="D270" i="23" s="1"/>
  <c r="O271" i="23"/>
  <c r="L271" i="23"/>
  <c r="I271" i="23"/>
  <c r="F271" i="23"/>
  <c r="K270" i="23"/>
  <c r="G270" i="23"/>
  <c r="G269" i="23" s="1"/>
  <c r="O268" i="23"/>
  <c r="L268" i="23"/>
  <c r="I268" i="23"/>
  <c r="F268" i="23"/>
  <c r="O267" i="23"/>
  <c r="L267" i="23"/>
  <c r="I267" i="23"/>
  <c r="F267" i="23"/>
  <c r="O266" i="23"/>
  <c r="L266" i="23"/>
  <c r="I266" i="23"/>
  <c r="F266" i="23"/>
  <c r="C266" i="23" s="1"/>
  <c r="O265" i="23"/>
  <c r="L265" i="23"/>
  <c r="I265" i="23"/>
  <c r="I264" i="23" s="1"/>
  <c r="F265" i="23"/>
  <c r="N264" i="23"/>
  <c r="M264" i="23"/>
  <c r="K264" i="23"/>
  <c r="J264" i="23"/>
  <c r="H264" i="23"/>
  <c r="G264" i="23"/>
  <c r="E264" i="23"/>
  <c r="D264" i="23"/>
  <c r="O263" i="23"/>
  <c r="L263" i="23"/>
  <c r="I263" i="23"/>
  <c r="F263" i="23"/>
  <c r="O262" i="23"/>
  <c r="L262" i="23"/>
  <c r="I262" i="23"/>
  <c r="F262" i="23"/>
  <c r="O261" i="23"/>
  <c r="L261" i="23"/>
  <c r="I261" i="23"/>
  <c r="F261" i="23"/>
  <c r="N260" i="23"/>
  <c r="M260" i="23"/>
  <c r="K260" i="23"/>
  <c r="J260" i="23"/>
  <c r="H260" i="23"/>
  <c r="H259" i="23" s="1"/>
  <c r="G260" i="23"/>
  <c r="E260" i="23"/>
  <c r="D260" i="23"/>
  <c r="D259" i="23" s="1"/>
  <c r="N259" i="23"/>
  <c r="G259" i="23"/>
  <c r="O258" i="23"/>
  <c r="L258" i="23"/>
  <c r="I258" i="23"/>
  <c r="F258" i="23"/>
  <c r="O257" i="23"/>
  <c r="L257" i="23"/>
  <c r="I257" i="23"/>
  <c r="F257" i="23"/>
  <c r="O256" i="23"/>
  <c r="L256" i="23"/>
  <c r="I256" i="23"/>
  <c r="F256" i="23"/>
  <c r="O255" i="23"/>
  <c r="L255" i="23"/>
  <c r="I255" i="23"/>
  <c r="F255" i="23"/>
  <c r="O254" i="23"/>
  <c r="L254" i="23"/>
  <c r="I254" i="23"/>
  <c r="F254" i="23"/>
  <c r="O253" i="23"/>
  <c r="O252" i="23" s="1"/>
  <c r="O251" i="23" s="1"/>
  <c r="L253" i="23"/>
  <c r="I253" i="23"/>
  <c r="F253" i="23"/>
  <c r="N252" i="23"/>
  <c r="N251" i="23" s="1"/>
  <c r="M252" i="23"/>
  <c r="M251" i="23" s="1"/>
  <c r="K252" i="23"/>
  <c r="J252" i="23"/>
  <c r="I252" i="23"/>
  <c r="H252" i="23"/>
  <c r="H251" i="23" s="1"/>
  <c r="G252" i="23"/>
  <c r="E252" i="23"/>
  <c r="E251" i="23" s="1"/>
  <c r="D252" i="23"/>
  <c r="D251" i="23" s="1"/>
  <c r="K251" i="23"/>
  <c r="J251" i="23"/>
  <c r="G251" i="23"/>
  <c r="O250" i="23"/>
  <c r="L250" i="23"/>
  <c r="I250" i="23"/>
  <c r="F250" i="23"/>
  <c r="O249" i="23"/>
  <c r="L249" i="23"/>
  <c r="I249" i="23"/>
  <c r="F249" i="23"/>
  <c r="O248" i="23"/>
  <c r="L248" i="23"/>
  <c r="I248" i="23"/>
  <c r="F248" i="23"/>
  <c r="O247" i="23"/>
  <c r="L247" i="23"/>
  <c r="I247" i="23"/>
  <c r="F247" i="23"/>
  <c r="N246" i="23"/>
  <c r="M246" i="23"/>
  <c r="K246" i="23"/>
  <c r="J246" i="23"/>
  <c r="H246" i="23"/>
  <c r="G246" i="23"/>
  <c r="E246" i="23"/>
  <c r="D246" i="23"/>
  <c r="O245" i="23"/>
  <c r="L245" i="23"/>
  <c r="I245" i="23"/>
  <c r="F245" i="23"/>
  <c r="O244" i="23"/>
  <c r="L244" i="23"/>
  <c r="I244" i="23"/>
  <c r="F244" i="23"/>
  <c r="O243" i="23"/>
  <c r="L243" i="23"/>
  <c r="I243" i="23"/>
  <c r="F243" i="23"/>
  <c r="O242" i="23"/>
  <c r="L242" i="23"/>
  <c r="I242" i="23"/>
  <c r="F242" i="23"/>
  <c r="C242" i="23"/>
  <c r="O241" i="23"/>
  <c r="L241" i="23"/>
  <c r="I241" i="23"/>
  <c r="F241" i="23"/>
  <c r="O240" i="23"/>
  <c r="L240" i="23"/>
  <c r="I240" i="23"/>
  <c r="F240" i="23"/>
  <c r="O239" i="23"/>
  <c r="L239" i="23"/>
  <c r="I239" i="23"/>
  <c r="F239" i="23"/>
  <c r="N238" i="23"/>
  <c r="M238" i="23"/>
  <c r="K238" i="23"/>
  <c r="J238" i="23"/>
  <c r="H238" i="23"/>
  <c r="G238" i="23"/>
  <c r="E238" i="23"/>
  <c r="D238" i="23"/>
  <c r="O237" i="23"/>
  <c r="L237" i="23"/>
  <c r="I237" i="23"/>
  <c r="F237" i="23"/>
  <c r="O236" i="23"/>
  <c r="L236" i="23"/>
  <c r="L235" i="23" s="1"/>
  <c r="I236" i="23"/>
  <c r="I235" i="23" s="1"/>
  <c r="F236" i="23"/>
  <c r="O235" i="23"/>
  <c r="N235" i="23"/>
  <c r="M235" i="23"/>
  <c r="K235" i="23"/>
  <c r="J235" i="23"/>
  <c r="H235" i="23"/>
  <c r="G235" i="23"/>
  <c r="F235" i="23"/>
  <c r="E235" i="23"/>
  <c r="D235" i="23"/>
  <c r="O234" i="23"/>
  <c r="O233" i="23" s="1"/>
  <c r="L234" i="23"/>
  <c r="L233" i="23" s="1"/>
  <c r="I234" i="23"/>
  <c r="F234" i="23"/>
  <c r="F233" i="23" s="1"/>
  <c r="N233" i="23"/>
  <c r="M233" i="23"/>
  <c r="K233" i="23"/>
  <c r="J233" i="23"/>
  <c r="I233" i="23"/>
  <c r="H233" i="23"/>
  <c r="G233" i="23"/>
  <c r="E233" i="23"/>
  <c r="D233" i="23"/>
  <c r="O232" i="23"/>
  <c r="L232" i="23"/>
  <c r="I232" i="23"/>
  <c r="F232" i="23"/>
  <c r="M231" i="23"/>
  <c r="O229" i="23"/>
  <c r="L229" i="23"/>
  <c r="I229" i="23"/>
  <c r="F229" i="23"/>
  <c r="O228" i="23"/>
  <c r="L228" i="23"/>
  <c r="L227" i="23" s="1"/>
  <c r="I228" i="23"/>
  <c r="I227" i="23" s="1"/>
  <c r="F228" i="23"/>
  <c r="O227" i="23"/>
  <c r="N227" i="23"/>
  <c r="M227" i="23"/>
  <c r="K227" i="23"/>
  <c r="J227" i="23"/>
  <c r="H227" i="23"/>
  <c r="G227" i="23"/>
  <c r="F227" i="23"/>
  <c r="E227" i="23"/>
  <c r="D227" i="23"/>
  <c r="O226" i="23"/>
  <c r="L226" i="23"/>
  <c r="I226" i="23"/>
  <c r="F226" i="23"/>
  <c r="O225" i="23"/>
  <c r="L225" i="23"/>
  <c r="I225" i="23"/>
  <c r="F225" i="23"/>
  <c r="O224" i="23"/>
  <c r="L224" i="23"/>
  <c r="I224" i="23"/>
  <c r="F224" i="23"/>
  <c r="O223" i="23"/>
  <c r="L223" i="23"/>
  <c r="I223" i="23"/>
  <c r="F223" i="23"/>
  <c r="O222" i="23"/>
  <c r="L222" i="23"/>
  <c r="I222" i="23"/>
  <c r="F222" i="23"/>
  <c r="O221" i="23"/>
  <c r="L221" i="23"/>
  <c r="I221" i="23"/>
  <c r="F221" i="23"/>
  <c r="O220" i="23"/>
  <c r="L220" i="23"/>
  <c r="I220" i="23"/>
  <c r="F220" i="23"/>
  <c r="O219" i="23"/>
  <c r="L219" i="23"/>
  <c r="I219" i="23"/>
  <c r="F219" i="23"/>
  <c r="O218" i="23"/>
  <c r="L218" i="23"/>
  <c r="I218" i="23"/>
  <c r="F218" i="23"/>
  <c r="C218" i="23" s="1"/>
  <c r="O217" i="23"/>
  <c r="L217" i="23"/>
  <c r="I217" i="23"/>
  <c r="I216" i="23" s="1"/>
  <c r="F217" i="23"/>
  <c r="N216" i="23"/>
  <c r="M216" i="23"/>
  <c r="K216" i="23"/>
  <c r="J216" i="23"/>
  <c r="H216" i="23"/>
  <c r="G216" i="23"/>
  <c r="E216" i="23"/>
  <c r="D216" i="23"/>
  <c r="O215" i="23"/>
  <c r="L215" i="23"/>
  <c r="I215" i="23"/>
  <c r="F215" i="23"/>
  <c r="O214" i="23"/>
  <c r="L214" i="23"/>
  <c r="I214" i="23"/>
  <c r="F214" i="23"/>
  <c r="O213" i="23"/>
  <c r="L213" i="23"/>
  <c r="I213" i="23"/>
  <c r="F213" i="23"/>
  <c r="O212" i="23"/>
  <c r="L212" i="23"/>
  <c r="I212" i="23"/>
  <c r="F212" i="23"/>
  <c r="O211" i="23"/>
  <c r="L211" i="23"/>
  <c r="I211" i="23"/>
  <c r="F211" i="23"/>
  <c r="O210" i="23"/>
  <c r="L210" i="23"/>
  <c r="I210" i="23"/>
  <c r="F210" i="23"/>
  <c r="O209" i="23"/>
  <c r="L209" i="23"/>
  <c r="I209" i="23"/>
  <c r="F209" i="23"/>
  <c r="O208" i="23"/>
  <c r="L208" i="23"/>
  <c r="I208" i="23"/>
  <c r="F208" i="23"/>
  <c r="O207" i="23"/>
  <c r="L207" i="23"/>
  <c r="I207" i="23"/>
  <c r="F207" i="23"/>
  <c r="O206" i="23"/>
  <c r="L206" i="23"/>
  <c r="I206" i="23"/>
  <c r="C206" i="23" s="1"/>
  <c r="F206" i="23"/>
  <c r="N205" i="23"/>
  <c r="M205" i="23"/>
  <c r="M204" i="23" s="1"/>
  <c r="K205" i="23"/>
  <c r="J205" i="23"/>
  <c r="H205" i="23"/>
  <c r="G205" i="23"/>
  <c r="G204" i="23" s="1"/>
  <c r="E205" i="23"/>
  <c r="D205" i="23"/>
  <c r="O203" i="23"/>
  <c r="L203" i="23"/>
  <c r="I203" i="23"/>
  <c r="F203" i="23"/>
  <c r="O202" i="23"/>
  <c r="L202" i="23"/>
  <c r="I202" i="23"/>
  <c r="F202" i="23"/>
  <c r="O201" i="23"/>
  <c r="L201" i="23"/>
  <c r="I201" i="23"/>
  <c r="F201" i="23"/>
  <c r="O200" i="23"/>
  <c r="L200" i="23"/>
  <c r="I200" i="23"/>
  <c r="F200" i="23"/>
  <c r="O199" i="23"/>
  <c r="L199" i="23"/>
  <c r="L198" i="23" s="1"/>
  <c r="I199" i="23"/>
  <c r="F199" i="23"/>
  <c r="O198" i="23"/>
  <c r="N198" i="23"/>
  <c r="N196" i="23" s="1"/>
  <c r="M198" i="23"/>
  <c r="K198" i="23"/>
  <c r="K196" i="23" s="1"/>
  <c r="J198" i="23"/>
  <c r="H198" i="23"/>
  <c r="H196" i="23" s="1"/>
  <c r="G198" i="23"/>
  <c r="G196" i="23" s="1"/>
  <c r="F198" i="23"/>
  <c r="E198" i="23"/>
  <c r="E196" i="23" s="1"/>
  <c r="D198" i="23"/>
  <c r="D196" i="23" s="1"/>
  <c r="O197" i="23"/>
  <c r="L197" i="23"/>
  <c r="I197" i="23"/>
  <c r="F197" i="23"/>
  <c r="M196" i="23"/>
  <c r="J196" i="23"/>
  <c r="O193" i="23"/>
  <c r="L193" i="23"/>
  <c r="L192" i="23" s="1"/>
  <c r="L191" i="23" s="1"/>
  <c r="I193" i="23"/>
  <c r="F193" i="23"/>
  <c r="O192" i="23"/>
  <c r="O191" i="23" s="1"/>
  <c r="N192" i="23"/>
  <c r="N191" i="23" s="1"/>
  <c r="M192" i="23"/>
  <c r="M191" i="23" s="1"/>
  <c r="K192" i="23"/>
  <c r="K191" i="23" s="1"/>
  <c r="J192" i="23"/>
  <c r="J191" i="23" s="1"/>
  <c r="I192" i="23"/>
  <c r="I191" i="23" s="1"/>
  <c r="H192" i="23"/>
  <c r="G192" i="23"/>
  <c r="G191" i="23" s="1"/>
  <c r="E192" i="23"/>
  <c r="E191" i="23" s="1"/>
  <c r="D192" i="23"/>
  <c r="H191" i="23"/>
  <c r="D191" i="23"/>
  <c r="O190" i="23"/>
  <c r="L190" i="23"/>
  <c r="I190" i="23"/>
  <c r="F190" i="23"/>
  <c r="O189" i="23"/>
  <c r="L189" i="23"/>
  <c r="L188" i="23" s="1"/>
  <c r="I189" i="23"/>
  <c r="I188" i="23" s="1"/>
  <c r="F189" i="23"/>
  <c r="N188" i="23"/>
  <c r="M188" i="23"/>
  <c r="K188" i="23"/>
  <c r="J188" i="23"/>
  <c r="H188" i="23"/>
  <c r="H187" i="23" s="1"/>
  <c r="G188" i="23"/>
  <c r="E188" i="23"/>
  <c r="D188" i="23"/>
  <c r="O186" i="23"/>
  <c r="L186" i="23"/>
  <c r="I186" i="23"/>
  <c r="F186" i="23"/>
  <c r="O185" i="23"/>
  <c r="O184" i="23" s="1"/>
  <c r="L185" i="23"/>
  <c r="L184" i="23" s="1"/>
  <c r="I185" i="23"/>
  <c r="F185" i="23"/>
  <c r="N184" i="23"/>
  <c r="M184" i="23"/>
  <c r="K184" i="23"/>
  <c r="J184" i="23"/>
  <c r="I184" i="23"/>
  <c r="H184" i="23"/>
  <c r="G184" i="23"/>
  <c r="F184" i="23"/>
  <c r="E184" i="23"/>
  <c r="D184" i="23"/>
  <c r="O183" i="23"/>
  <c r="L183" i="23"/>
  <c r="I183" i="23"/>
  <c r="F183" i="23"/>
  <c r="O182" i="23"/>
  <c r="L182" i="23"/>
  <c r="I182" i="23"/>
  <c r="F182" i="23"/>
  <c r="O181" i="23"/>
  <c r="L181" i="23"/>
  <c r="I181" i="23"/>
  <c r="F181" i="23"/>
  <c r="O180" i="23"/>
  <c r="L180" i="23"/>
  <c r="L179" i="23" s="1"/>
  <c r="I180" i="23"/>
  <c r="F180" i="23"/>
  <c r="N179" i="23"/>
  <c r="M179" i="23"/>
  <c r="K179" i="23"/>
  <c r="J179" i="23"/>
  <c r="H179" i="23"/>
  <c r="G179" i="23"/>
  <c r="E179" i="23"/>
  <c r="D179" i="23"/>
  <c r="O178" i="23"/>
  <c r="L178" i="23"/>
  <c r="I178" i="23"/>
  <c r="F178" i="23"/>
  <c r="O177" i="23"/>
  <c r="L177" i="23"/>
  <c r="C177" i="23" s="1"/>
  <c r="I177" i="23"/>
  <c r="F177" i="23"/>
  <c r="O176" i="23"/>
  <c r="L176" i="23"/>
  <c r="I176" i="23"/>
  <c r="I175" i="23" s="1"/>
  <c r="F176" i="23"/>
  <c r="N175" i="23"/>
  <c r="N174" i="23" s="1"/>
  <c r="N173" i="23" s="1"/>
  <c r="M175" i="23"/>
  <c r="K175" i="23"/>
  <c r="K174" i="23" s="1"/>
  <c r="K173" i="23" s="1"/>
  <c r="J175" i="23"/>
  <c r="J174" i="23" s="1"/>
  <c r="H175" i="23"/>
  <c r="G175" i="23"/>
  <c r="E175" i="23"/>
  <c r="D175" i="23"/>
  <c r="H174" i="23"/>
  <c r="H173" i="23" s="1"/>
  <c r="D174" i="23"/>
  <c r="D173" i="23" s="1"/>
  <c r="O172" i="23"/>
  <c r="L172" i="23"/>
  <c r="I172" i="23"/>
  <c r="F172" i="23"/>
  <c r="O171" i="23"/>
  <c r="L171" i="23"/>
  <c r="I171" i="23"/>
  <c r="F171" i="23"/>
  <c r="O170" i="23"/>
  <c r="L170" i="23"/>
  <c r="I170" i="23"/>
  <c r="F170" i="23"/>
  <c r="O169" i="23"/>
  <c r="L169" i="23"/>
  <c r="I169" i="23"/>
  <c r="F169" i="23"/>
  <c r="O168" i="23"/>
  <c r="L168" i="23"/>
  <c r="I168" i="23"/>
  <c r="F168" i="23"/>
  <c r="O167" i="23"/>
  <c r="O166" i="23" s="1"/>
  <c r="O165" i="23" s="1"/>
  <c r="L167" i="23"/>
  <c r="I167" i="23"/>
  <c r="F167" i="23"/>
  <c r="F166" i="23" s="1"/>
  <c r="N166" i="23"/>
  <c r="N165" i="23" s="1"/>
  <c r="M166" i="23"/>
  <c r="M165" i="23" s="1"/>
  <c r="K166" i="23"/>
  <c r="K165" i="23" s="1"/>
  <c r="J166" i="23"/>
  <c r="J165" i="23" s="1"/>
  <c r="H166" i="23"/>
  <c r="H165" i="23" s="1"/>
  <c r="G166" i="23"/>
  <c r="G165" i="23" s="1"/>
  <c r="E166" i="23"/>
  <c r="E165" i="23" s="1"/>
  <c r="D166" i="23"/>
  <c r="D165" i="23" s="1"/>
  <c r="O164" i="23"/>
  <c r="L164" i="23"/>
  <c r="I164" i="23"/>
  <c r="F164" i="23"/>
  <c r="O163" i="23"/>
  <c r="L163" i="23"/>
  <c r="I163" i="23"/>
  <c r="F163" i="23"/>
  <c r="O162" i="23"/>
  <c r="L162" i="23"/>
  <c r="I162" i="23"/>
  <c r="F162" i="23"/>
  <c r="O161" i="23"/>
  <c r="O160" i="23" s="1"/>
  <c r="L161" i="23"/>
  <c r="L160" i="23" s="1"/>
  <c r="I161" i="23"/>
  <c r="I160" i="23" s="1"/>
  <c r="F161" i="23"/>
  <c r="C161" i="23"/>
  <c r="N160" i="23"/>
  <c r="M160" i="23"/>
  <c r="K160" i="23"/>
  <c r="J160" i="23"/>
  <c r="H160" i="23"/>
  <c r="G160" i="23"/>
  <c r="F160" i="23"/>
  <c r="E160" i="23"/>
  <c r="D160" i="23"/>
  <c r="O159" i="23"/>
  <c r="L159" i="23"/>
  <c r="I159" i="23"/>
  <c r="F159" i="23"/>
  <c r="O158" i="23"/>
  <c r="L158" i="23"/>
  <c r="I158" i="23"/>
  <c r="F158" i="23"/>
  <c r="O157" i="23"/>
  <c r="L157" i="23"/>
  <c r="I157" i="23"/>
  <c r="F157" i="23"/>
  <c r="O156" i="23"/>
  <c r="L156" i="23"/>
  <c r="I156" i="23"/>
  <c r="F156" i="23"/>
  <c r="O155" i="23"/>
  <c r="L155" i="23"/>
  <c r="I155" i="23"/>
  <c r="F155" i="23"/>
  <c r="O154" i="23"/>
  <c r="L154" i="23"/>
  <c r="I154" i="23"/>
  <c r="F154" i="23"/>
  <c r="O153" i="23"/>
  <c r="L153" i="23"/>
  <c r="I153" i="23"/>
  <c r="F153" i="23"/>
  <c r="O152" i="23"/>
  <c r="L152" i="23"/>
  <c r="I152" i="23"/>
  <c r="I151" i="23" s="1"/>
  <c r="F152" i="23"/>
  <c r="N151" i="23"/>
  <c r="M151" i="23"/>
  <c r="K151" i="23"/>
  <c r="J151" i="23"/>
  <c r="H151" i="23"/>
  <c r="G151" i="23"/>
  <c r="E151" i="23"/>
  <c r="D151" i="23"/>
  <c r="O150" i="23"/>
  <c r="L150" i="23"/>
  <c r="I150" i="23"/>
  <c r="F150" i="23"/>
  <c r="O149" i="23"/>
  <c r="L149" i="23"/>
  <c r="I149" i="23"/>
  <c r="F149" i="23"/>
  <c r="O148" i="23"/>
  <c r="L148" i="23"/>
  <c r="I148" i="23"/>
  <c r="F148" i="23"/>
  <c r="O147" i="23"/>
  <c r="L147" i="23"/>
  <c r="I147" i="23"/>
  <c r="F147" i="23"/>
  <c r="O146" i="23"/>
  <c r="L146" i="23"/>
  <c r="I146" i="23"/>
  <c r="F146" i="23"/>
  <c r="O145" i="23"/>
  <c r="O144" i="23" s="1"/>
  <c r="L145" i="23"/>
  <c r="C145" i="23" s="1"/>
  <c r="I145" i="23"/>
  <c r="F145" i="23"/>
  <c r="N144" i="23"/>
  <c r="M144" i="23"/>
  <c r="K144" i="23"/>
  <c r="J144" i="23"/>
  <c r="H144" i="23"/>
  <c r="G144" i="23"/>
  <c r="E144" i="23"/>
  <c r="D144" i="23"/>
  <c r="O143" i="23"/>
  <c r="L143" i="23"/>
  <c r="I143" i="23"/>
  <c r="F143" i="23"/>
  <c r="O142" i="23"/>
  <c r="L142" i="23"/>
  <c r="L141" i="23" s="1"/>
  <c r="I142" i="23"/>
  <c r="F142" i="23"/>
  <c r="F141" i="23" s="1"/>
  <c r="O141" i="23"/>
  <c r="N141" i="23"/>
  <c r="M141" i="23"/>
  <c r="K141" i="23"/>
  <c r="J141" i="23"/>
  <c r="H141" i="23"/>
  <c r="G141" i="23"/>
  <c r="E141" i="23"/>
  <c r="D141" i="23"/>
  <c r="O140" i="23"/>
  <c r="L140" i="23"/>
  <c r="I140" i="23"/>
  <c r="F140" i="23"/>
  <c r="O139" i="23"/>
  <c r="L139" i="23"/>
  <c r="I139" i="23"/>
  <c r="F139" i="23"/>
  <c r="O138" i="23"/>
  <c r="L138" i="23"/>
  <c r="I138" i="23"/>
  <c r="F138" i="23"/>
  <c r="O137" i="23"/>
  <c r="O136" i="23" s="1"/>
  <c r="L137" i="23"/>
  <c r="I137" i="23"/>
  <c r="F137" i="23"/>
  <c r="N136" i="23"/>
  <c r="M136" i="23"/>
  <c r="K136" i="23"/>
  <c r="J136" i="23"/>
  <c r="H136" i="23"/>
  <c r="G136" i="23"/>
  <c r="E136" i="23"/>
  <c r="D136" i="23"/>
  <c r="O135" i="23"/>
  <c r="L135" i="23"/>
  <c r="I135" i="23"/>
  <c r="F135" i="23"/>
  <c r="O134" i="23"/>
  <c r="L134" i="23"/>
  <c r="I134" i="23"/>
  <c r="F134" i="23"/>
  <c r="O133" i="23"/>
  <c r="L133" i="23"/>
  <c r="I133" i="23"/>
  <c r="C133" i="23" s="1"/>
  <c r="F133" i="23"/>
  <c r="O132" i="23"/>
  <c r="L132" i="23"/>
  <c r="I132" i="23"/>
  <c r="F132" i="23"/>
  <c r="N131" i="23"/>
  <c r="M131" i="23"/>
  <c r="K131" i="23"/>
  <c r="J131" i="23"/>
  <c r="J130" i="23" s="1"/>
  <c r="H131" i="23"/>
  <c r="G131" i="23"/>
  <c r="E131" i="23"/>
  <c r="D131" i="23"/>
  <c r="O129" i="23"/>
  <c r="O128" i="23" s="1"/>
  <c r="L129" i="23"/>
  <c r="L128" i="23" s="1"/>
  <c r="I129" i="23"/>
  <c r="F129" i="23"/>
  <c r="N128" i="23"/>
  <c r="M128" i="23"/>
  <c r="K128" i="23"/>
  <c r="J128" i="23"/>
  <c r="H128" i="23"/>
  <c r="G128" i="23"/>
  <c r="F128" i="23"/>
  <c r="E128" i="23"/>
  <c r="D128" i="23"/>
  <c r="O127" i="23"/>
  <c r="L127" i="23"/>
  <c r="I127" i="23"/>
  <c r="F127" i="23"/>
  <c r="O126" i="23"/>
  <c r="L126" i="23"/>
  <c r="I126" i="23"/>
  <c r="F126" i="23"/>
  <c r="O125" i="23"/>
  <c r="L125" i="23"/>
  <c r="I125" i="23"/>
  <c r="F125" i="23"/>
  <c r="O124" i="23"/>
  <c r="L124" i="23"/>
  <c r="I124" i="23"/>
  <c r="F124" i="23"/>
  <c r="O123" i="23"/>
  <c r="L123" i="23"/>
  <c r="I123" i="23"/>
  <c r="F123" i="23"/>
  <c r="N122" i="23"/>
  <c r="M122" i="23"/>
  <c r="K122" i="23"/>
  <c r="J122" i="23"/>
  <c r="H122" i="23"/>
  <c r="G122" i="23"/>
  <c r="E122" i="23"/>
  <c r="D122" i="23"/>
  <c r="O121" i="23"/>
  <c r="L121" i="23"/>
  <c r="I121" i="23"/>
  <c r="F121" i="23"/>
  <c r="O120" i="23"/>
  <c r="L120" i="23"/>
  <c r="I120" i="23"/>
  <c r="F120" i="23"/>
  <c r="O119" i="23"/>
  <c r="L119" i="23"/>
  <c r="I119" i="23"/>
  <c r="F119" i="23"/>
  <c r="O118" i="23"/>
  <c r="L118" i="23"/>
  <c r="I118" i="23"/>
  <c r="F118" i="23"/>
  <c r="O117" i="23"/>
  <c r="L117" i="23"/>
  <c r="I117" i="23"/>
  <c r="F117" i="23"/>
  <c r="N116" i="23"/>
  <c r="M116" i="23"/>
  <c r="K116" i="23"/>
  <c r="J116" i="23"/>
  <c r="H116" i="23"/>
  <c r="G116" i="23"/>
  <c r="E116" i="23"/>
  <c r="D116" i="23"/>
  <c r="O115" i="23"/>
  <c r="L115" i="23"/>
  <c r="I115" i="23"/>
  <c r="F115" i="23"/>
  <c r="O114" i="23"/>
  <c r="L114" i="23"/>
  <c r="I114" i="23"/>
  <c r="F114" i="23"/>
  <c r="O113" i="23"/>
  <c r="O112" i="23" s="1"/>
  <c r="L113" i="23"/>
  <c r="I113" i="23"/>
  <c r="F113" i="23"/>
  <c r="N112" i="23"/>
  <c r="M112" i="23"/>
  <c r="K112" i="23"/>
  <c r="J112" i="23"/>
  <c r="H112" i="23"/>
  <c r="G112" i="23"/>
  <c r="F112" i="23"/>
  <c r="E112" i="23"/>
  <c r="D112" i="23"/>
  <c r="O111" i="23"/>
  <c r="L111" i="23"/>
  <c r="I111" i="23"/>
  <c r="F111" i="23"/>
  <c r="O110" i="23"/>
  <c r="L110" i="23"/>
  <c r="I110" i="23"/>
  <c r="F110" i="23"/>
  <c r="O109" i="23"/>
  <c r="L109" i="23"/>
  <c r="I109" i="23"/>
  <c r="F109" i="23"/>
  <c r="O108" i="23"/>
  <c r="L108" i="23"/>
  <c r="I108" i="23"/>
  <c r="F108" i="23"/>
  <c r="O107" i="23"/>
  <c r="L107" i="23"/>
  <c r="I107" i="23"/>
  <c r="F107" i="23"/>
  <c r="O106" i="23"/>
  <c r="L106" i="23"/>
  <c r="I106" i="23"/>
  <c r="F106" i="23"/>
  <c r="O105" i="23"/>
  <c r="L105" i="23"/>
  <c r="I105" i="23"/>
  <c r="F105" i="23"/>
  <c r="O104" i="23"/>
  <c r="L104" i="23"/>
  <c r="I104" i="23"/>
  <c r="F104" i="23"/>
  <c r="N103" i="23"/>
  <c r="M103" i="23"/>
  <c r="K103" i="23"/>
  <c r="J103" i="23"/>
  <c r="I103" i="23"/>
  <c r="H103" i="23"/>
  <c r="G103" i="23"/>
  <c r="E103" i="23"/>
  <c r="D103" i="23"/>
  <c r="O102" i="23"/>
  <c r="L102" i="23"/>
  <c r="I102" i="23"/>
  <c r="F102" i="23"/>
  <c r="O101" i="23"/>
  <c r="L101" i="23"/>
  <c r="I101" i="23"/>
  <c r="F101" i="23"/>
  <c r="O100" i="23"/>
  <c r="L100" i="23"/>
  <c r="I100" i="23"/>
  <c r="F100" i="23"/>
  <c r="O99" i="23"/>
  <c r="L99" i="23"/>
  <c r="I99" i="23"/>
  <c r="F99" i="23"/>
  <c r="O98" i="23"/>
  <c r="L98" i="23"/>
  <c r="I98" i="23"/>
  <c r="F98" i="23"/>
  <c r="O97" i="23"/>
  <c r="L97" i="23"/>
  <c r="I97" i="23"/>
  <c r="F97" i="23"/>
  <c r="O96" i="23"/>
  <c r="L96" i="23"/>
  <c r="I96" i="23"/>
  <c r="F96" i="23"/>
  <c r="N95" i="23"/>
  <c r="M95" i="23"/>
  <c r="K95" i="23"/>
  <c r="J95" i="23"/>
  <c r="H95" i="23"/>
  <c r="G95" i="23"/>
  <c r="E95" i="23"/>
  <c r="D95" i="23"/>
  <c r="O94" i="23"/>
  <c r="L94" i="23"/>
  <c r="I94" i="23"/>
  <c r="F94" i="23"/>
  <c r="O93" i="23"/>
  <c r="L93" i="23"/>
  <c r="I93" i="23"/>
  <c r="F93" i="23"/>
  <c r="O92" i="23"/>
  <c r="L92" i="23"/>
  <c r="I92" i="23"/>
  <c r="F92" i="23"/>
  <c r="O91" i="23"/>
  <c r="L91" i="23"/>
  <c r="I91" i="23"/>
  <c r="F91" i="23"/>
  <c r="O90" i="23"/>
  <c r="L90" i="23"/>
  <c r="L89" i="23" s="1"/>
  <c r="I90" i="23"/>
  <c r="F90" i="23"/>
  <c r="N89" i="23"/>
  <c r="M89" i="23"/>
  <c r="K89" i="23"/>
  <c r="J89" i="23"/>
  <c r="H89" i="23"/>
  <c r="G89" i="23"/>
  <c r="E89" i="23"/>
  <c r="D89" i="23"/>
  <c r="O88" i="23"/>
  <c r="L88" i="23"/>
  <c r="I88" i="23"/>
  <c r="F88" i="23"/>
  <c r="O87" i="23"/>
  <c r="L87" i="23"/>
  <c r="I87" i="23"/>
  <c r="F87" i="23"/>
  <c r="O86" i="23"/>
  <c r="L86" i="23"/>
  <c r="I86" i="23"/>
  <c r="F86" i="23"/>
  <c r="O85" i="23"/>
  <c r="O84" i="23" s="1"/>
  <c r="L85" i="23"/>
  <c r="L84" i="23" s="1"/>
  <c r="I85" i="23"/>
  <c r="F85" i="23"/>
  <c r="C85" i="23"/>
  <c r="N84" i="23"/>
  <c r="M84" i="23"/>
  <c r="K84" i="23"/>
  <c r="J84" i="23"/>
  <c r="H84" i="23"/>
  <c r="G84" i="23"/>
  <c r="E84" i="23"/>
  <c r="D84" i="23"/>
  <c r="O82" i="23"/>
  <c r="L82" i="23"/>
  <c r="I82" i="23"/>
  <c r="F82" i="23"/>
  <c r="O81" i="23"/>
  <c r="L81" i="23"/>
  <c r="L80" i="23" s="1"/>
  <c r="I81" i="23"/>
  <c r="F81" i="23"/>
  <c r="F80" i="23" s="1"/>
  <c r="O80" i="23"/>
  <c r="N80" i="23"/>
  <c r="M80" i="23"/>
  <c r="K80" i="23"/>
  <c r="J80" i="23"/>
  <c r="H80" i="23"/>
  <c r="G80" i="23"/>
  <c r="E80" i="23"/>
  <c r="D80" i="23"/>
  <c r="O79" i="23"/>
  <c r="L79" i="23"/>
  <c r="I79" i="23"/>
  <c r="F79" i="23"/>
  <c r="O78" i="23"/>
  <c r="L78" i="23"/>
  <c r="I78" i="23"/>
  <c r="F78" i="23"/>
  <c r="N77" i="23"/>
  <c r="N76" i="23" s="1"/>
  <c r="M77" i="23"/>
  <c r="L77" i="23"/>
  <c r="K77" i="23"/>
  <c r="J77" i="23"/>
  <c r="J76" i="23" s="1"/>
  <c r="H77" i="23"/>
  <c r="G77" i="23"/>
  <c r="F77" i="23"/>
  <c r="E77" i="23"/>
  <c r="D77" i="23"/>
  <c r="M76" i="23"/>
  <c r="O74" i="23"/>
  <c r="L74" i="23"/>
  <c r="I74" i="23"/>
  <c r="F74" i="23"/>
  <c r="O73" i="23"/>
  <c r="L73" i="23"/>
  <c r="I73" i="23"/>
  <c r="F73" i="23"/>
  <c r="O72" i="23"/>
  <c r="L72" i="23"/>
  <c r="I72" i="23"/>
  <c r="F72" i="23"/>
  <c r="O71" i="23"/>
  <c r="L71" i="23"/>
  <c r="I71" i="23"/>
  <c r="F71" i="23"/>
  <c r="O70" i="23"/>
  <c r="O69" i="23" s="1"/>
  <c r="L70" i="23"/>
  <c r="I70" i="23"/>
  <c r="F70" i="23"/>
  <c r="F69" i="23" s="1"/>
  <c r="N69" i="23"/>
  <c r="N67" i="23" s="1"/>
  <c r="M69" i="23"/>
  <c r="M67" i="23" s="1"/>
  <c r="K69" i="23"/>
  <c r="K67" i="23" s="1"/>
  <c r="J69" i="23"/>
  <c r="J67" i="23" s="1"/>
  <c r="H69" i="23"/>
  <c r="H67" i="23" s="1"/>
  <c r="G69" i="23"/>
  <c r="G67" i="23" s="1"/>
  <c r="E69" i="23"/>
  <c r="E67" i="23" s="1"/>
  <c r="D69" i="23"/>
  <c r="D67" i="23" s="1"/>
  <c r="O68" i="23"/>
  <c r="L68" i="23"/>
  <c r="I68" i="23"/>
  <c r="F68" i="23"/>
  <c r="O66" i="23"/>
  <c r="L66" i="23"/>
  <c r="I66" i="23"/>
  <c r="F66" i="23"/>
  <c r="O65" i="23"/>
  <c r="L65" i="23"/>
  <c r="I65" i="23"/>
  <c r="F65" i="23"/>
  <c r="O64" i="23"/>
  <c r="L64" i="23"/>
  <c r="I64" i="23"/>
  <c r="F64" i="23"/>
  <c r="O63" i="23"/>
  <c r="L63" i="23"/>
  <c r="I63" i="23"/>
  <c r="F63" i="23"/>
  <c r="O62" i="23"/>
  <c r="L62" i="23"/>
  <c r="I62" i="23"/>
  <c r="F62" i="23"/>
  <c r="O61" i="23"/>
  <c r="L61" i="23"/>
  <c r="I61" i="23"/>
  <c r="F61" i="23"/>
  <c r="O60" i="23"/>
  <c r="L60" i="23"/>
  <c r="I60" i="23"/>
  <c r="F60" i="23"/>
  <c r="O59" i="23"/>
  <c r="L59" i="23"/>
  <c r="I59" i="23"/>
  <c r="F59" i="23"/>
  <c r="N58" i="23"/>
  <c r="M58" i="23"/>
  <c r="K58" i="23"/>
  <c r="J58" i="23"/>
  <c r="H58" i="23"/>
  <c r="G58" i="23"/>
  <c r="E58" i="23"/>
  <c r="D58" i="23"/>
  <c r="O57" i="23"/>
  <c r="L57" i="23"/>
  <c r="I57" i="23"/>
  <c r="F57" i="23"/>
  <c r="O56" i="23"/>
  <c r="O55" i="23" s="1"/>
  <c r="L56" i="23"/>
  <c r="I56" i="23"/>
  <c r="I55" i="23" s="1"/>
  <c r="F56" i="23"/>
  <c r="C56" i="23" s="1"/>
  <c r="N55" i="23"/>
  <c r="M55" i="23"/>
  <c r="K55" i="23"/>
  <c r="K54" i="23" s="1"/>
  <c r="J55" i="23"/>
  <c r="H55" i="23"/>
  <c r="G55" i="23"/>
  <c r="G54" i="23" s="1"/>
  <c r="E55" i="23"/>
  <c r="D55" i="23"/>
  <c r="O47" i="23"/>
  <c r="C47" i="23"/>
  <c r="O46" i="23"/>
  <c r="C46" i="23" s="1"/>
  <c r="N45" i="23"/>
  <c r="M45" i="23"/>
  <c r="L44" i="23"/>
  <c r="L43" i="23" s="1"/>
  <c r="I44" i="23"/>
  <c r="F44" i="23"/>
  <c r="F43" i="23" s="1"/>
  <c r="K43" i="23"/>
  <c r="J43" i="23"/>
  <c r="H43" i="23"/>
  <c r="G43" i="23"/>
  <c r="E43" i="23"/>
  <c r="D43" i="23"/>
  <c r="F42" i="23"/>
  <c r="E41" i="23"/>
  <c r="D41" i="23"/>
  <c r="D20" i="23" s="1"/>
  <c r="L40" i="23"/>
  <c r="C40" i="23" s="1"/>
  <c r="L39" i="23"/>
  <c r="C39" i="23" s="1"/>
  <c r="L38" i="23"/>
  <c r="C38" i="23" s="1"/>
  <c r="L37" i="23"/>
  <c r="C37" i="23" s="1"/>
  <c r="K36" i="23"/>
  <c r="J36" i="23"/>
  <c r="L35" i="23"/>
  <c r="C35" i="23" s="1"/>
  <c r="L34" i="23"/>
  <c r="K33" i="23"/>
  <c r="J33" i="23"/>
  <c r="L32" i="23"/>
  <c r="K31" i="23"/>
  <c r="J31" i="23"/>
  <c r="L30" i="23"/>
  <c r="C30" i="23" s="1"/>
  <c r="L29" i="23"/>
  <c r="C29" i="23" s="1"/>
  <c r="L28" i="23"/>
  <c r="L27" i="23" s="1"/>
  <c r="K27" i="23"/>
  <c r="J27" i="23"/>
  <c r="F25" i="23"/>
  <c r="C25" i="23" s="1"/>
  <c r="I24" i="23"/>
  <c r="F24" i="23"/>
  <c r="O23" i="23"/>
  <c r="L23" i="23"/>
  <c r="I23" i="23"/>
  <c r="F23" i="23"/>
  <c r="O22" i="23"/>
  <c r="L22" i="23"/>
  <c r="L21" i="23" s="1"/>
  <c r="I22" i="23"/>
  <c r="F22" i="23"/>
  <c r="N21" i="23"/>
  <c r="N289" i="23" s="1"/>
  <c r="N288" i="23" s="1"/>
  <c r="M21" i="23"/>
  <c r="K21" i="23"/>
  <c r="K289" i="23" s="1"/>
  <c r="J21" i="23"/>
  <c r="J289" i="23" s="1"/>
  <c r="J288" i="23" s="1"/>
  <c r="H21" i="23"/>
  <c r="H20" i="23" s="1"/>
  <c r="G21" i="23"/>
  <c r="G289" i="23" s="1"/>
  <c r="G288" i="23" s="1"/>
  <c r="E21" i="23"/>
  <c r="O21" i="23" l="1"/>
  <c r="C68" i="23"/>
  <c r="C72" i="23"/>
  <c r="C74" i="23"/>
  <c r="C129" i="23"/>
  <c r="C214" i="23"/>
  <c r="C254" i="23"/>
  <c r="O264" i="23"/>
  <c r="C23" i="23"/>
  <c r="O238" i="23"/>
  <c r="I21" i="23"/>
  <c r="O58" i="23"/>
  <c r="C121" i="23"/>
  <c r="O131" i="23"/>
  <c r="C157" i="23"/>
  <c r="G187" i="23"/>
  <c r="K187" i="23"/>
  <c r="K76" i="23"/>
  <c r="H83" i="23"/>
  <c r="C169" i="23"/>
  <c r="C171" i="23"/>
  <c r="C226" i="23"/>
  <c r="N204" i="23"/>
  <c r="I131" i="23"/>
  <c r="H289" i="23"/>
  <c r="H288" i="23" s="1"/>
  <c r="F55" i="23"/>
  <c r="K53" i="23"/>
  <c r="C101" i="23"/>
  <c r="I128" i="23"/>
  <c r="C137" i="23"/>
  <c r="C140" i="23"/>
  <c r="C153" i="23"/>
  <c r="C186" i="23"/>
  <c r="M195" i="23"/>
  <c r="C202" i="23"/>
  <c r="H204" i="23"/>
  <c r="C211" i="23"/>
  <c r="C234" i="23"/>
  <c r="E231" i="23"/>
  <c r="K259" i="23"/>
  <c r="C274" i="23"/>
  <c r="C294" i="23"/>
  <c r="J26" i="23"/>
  <c r="N20" i="23"/>
  <c r="C64" i="23"/>
  <c r="C66" i="23"/>
  <c r="E76" i="23"/>
  <c r="C93" i="23"/>
  <c r="E83" i="23"/>
  <c r="C125" i="23"/>
  <c r="J173" i="23"/>
  <c r="C190" i="23"/>
  <c r="N187" i="23"/>
  <c r="L187" i="23"/>
  <c r="L196" i="23"/>
  <c r="D204" i="23"/>
  <c r="D195" i="23" s="1"/>
  <c r="C222" i="23"/>
  <c r="C223" i="23"/>
  <c r="J270" i="23"/>
  <c r="J269" i="23" s="1"/>
  <c r="C60" i="23"/>
  <c r="N231" i="23"/>
  <c r="N230" i="23" s="1"/>
  <c r="J259" i="23"/>
  <c r="K288" i="23"/>
  <c r="K26" i="23"/>
  <c r="C105" i="23"/>
  <c r="C117" i="23"/>
  <c r="C181" i="23"/>
  <c r="C183" i="23"/>
  <c r="J187" i="23"/>
  <c r="K204" i="23"/>
  <c r="C250" i="23"/>
  <c r="C258" i="23"/>
  <c r="H270" i="23"/>
  <c r="M270" i="23"/>
  <c r="M269" i="23" s="1"/>
  <c r="C32" i="23"/>
  <c r="L31" i="23"/>
  <c r="C31" i="23" s="1"/>
  <c r="J20" i="23"/>
  <c r="C24" i="23"/>
  <c r="C28" i="23"/>
  <c r="G53" i="23"/>
  <c r="C79" i="23"/>
  <c r="N83" i="23"/>
  <c r="M83" i="23"/>
  <c r="C109" i="23"/>
  <c r="C149" i="23"/>
  <c r="C154" i="23"/>
  <c r="C156" i="23"/>
  <c r="C162" i="23"/>
  <c r="C164" i="23"/>
  <c r="I187" i="23"/>
  <c r="C210" i="23"/>
  <c r="L205" i="23"/>
  <c r="J204" i="23"/>
  <c r="J195" i="23" s="1"/>
  <c r="I251" i="23"/>
  <c r="C262" i="23"/>
  <c r="I260" i="23"/>
  <c r="F41" i="23"/>
  <c r="C41" i="23" s="1"/>
  <c r="C42" i="23"/>
  <c r="L112" i="23"/>
  <c r="L122" i="23"/>
  <c r="N195" i="23"/>
  <c r="N194" i="23" s="1"/>
  <c r="L281" i="23"/>
  <c r="C281" i="23" s="1"/>
  <c r="C282" i="23"/>
  <c r="O77" i="23"/>
  <c r="O76" i="23" s="1"/>
  <c r="I95" i="23"/>
  <c r="L33" i="23"/>
  <c r="C33" i="23" s="1"/>
  <c r="C34" i="23"/>
  <c r="J54" i="23"/>
  <c r="J53" i="23" s="1"/>
  <c r="O54" i="23"/>
  <c r="L69" i="23"/>
  <c r="L67" i="23" s="1"/>
  <c r="C97" i="23"/>
  <c r="C100" i="23"/>
  <c r="L103" i="23"/>
  <c r="C113" i="23"/>
  <c r="I112" i="23"/>
  <c r="J83" i="23"/>
  <c r="J75" i="23" s="1"/>
  <c r="N130" i="23"/>
  <c r="L131" i="23"/>
  <c r="F136" i="23"/>
  <c r="K130" i="23"/>
  <c r="D187" i="23"/>
  <c r="E204" i="23"/>
  <c r="E195" i="23" s="1"/>
  <c r="C298" i="23"/>
  <c r="L166" i="23"/>
  <c r="L165" i="23" s="1"/>
  <c r="O175" i="23"/>
  <c r="C184" i="23"/>
  <c r="M187" i="23"/>
  <c r="C208" i="23"/>
  <c r="C215" i="23"/>
  <c r="C220" i="23"/>
  <c r="C221" i="23"/>
  <c r="C227" i="23"/>
  <c r="H231" i="23"/>
  <c r="H230" i="23" s="1"/>
  <c r="G231" i="23"/>
  <c r="G230" i="23" s="1"/>
  <c r="C244" i="23"/>
  <c r="C245" i="23"/>
  <c r="C248" i="23"/>
  <c r="O246" i="23"/>
  <c r="O231" i="23" s="1"/>
  <c r="L260" i="23"/>
  <c r="C268" i="23"/>
  <c r="C285" i="23"/>
  <c r="C292" i="23"/>
  <c r="O290" i="23"/>
  <c r="L36" i="23"/>
  <c r="C36" i="23" s="1"/>
  <c r="E54" i="23"/>
  <c r="E53" i="23" s="1"/>
  <c r="C61" i="23"/>
  <c r="C63" i="23"/>
  <c r="C71" i="23"/>
  <c r="L76" i="23"/>
  <c r="G83" i="23"/>
  <c r="C86" i="23"/>
  <c r="C87" i="23"/>
  <c r="C91" i="23"/>
  <c r="O89" i="23"/>
  <c r="L116" i="23"/>
  <c r="C135" i="23"/>
  <c r="D130" i="23"/>
  <c r="H130" i="23"/>
  <c r="L136" i="23"/>
  <c r="G130" i="23"/>
  <c r="C155" i="23"/>
  <c r="C163" i="23"/>
  <c r="C168" i="23"/>
  <c r="G174" i="23"/>
  <c r="G173" i="23" s="1"/>
  <c r="C178" i="23"/>
  <c r="O179" i="23"/>
  <c r="O174" i="23" s="1"/>
  <c r="O173" i="23" s="1"/>
  <c r="C185" i="23"/>
  <c r="E187" i="23"/>
  <c r="K195" i="23"/>
  <c r="C199" i="23"/>
  <c r="C201" i="23"/>
  <c r="H195" i="23"/>
  <c r="C213" i="23"/>
  <c r="C225" i="23"/>
  <c r="C229" i="23"/>
  <c r="C232" i="23"/>
  <c r="D231" i="23"/>
  <c r="D230" i="23" s="1"/>
  <c r="J231" i="23"/>
  <c r="J230" i="23" s="1"/>
  <c r="I246" i="23"/>
  <c r="C256" i="23"/>
  <c r="C257" i="23"/>
  <c r="E259" i="23"/>
  <c r="O260" i="23"/>
  <c r="O259" i="23" s="1"/>
  <c r="E270" i="23"/>
  <c r="E269" i="23" s="1"/>
  <c r="O270" i="23"/>
  <c r="O269" i="23" s="1"/>
  <c r="C275" i="23"/>
  <c r="C280" i="23"/>
  <c r="D269" i="23"/>
  <c r="H269" i="23"/>
  <c r="C295" i="23"/>
  <c r="O45" i="23"/>
  <c r="O20" i="23" s="1"/>
  <c r="D54" i="23"/>
  <c r="D53" i="23" s="1"/>
  <c r="H54" i="23"/>
  <c r="H53" i="23" s="1"/>
  <c r="N54" i="23"/>
  <c r="N53" i="23" s="1"/>
  <c r="L55" i="23"/>
  <c r="M54" i="23"/>
  <c r="M53" i="23" s="1"/>
  <c r="L58" i="23"/>
  <c r="C62" i="23"/>
  <c r="C65" i="23"/>
  <c r="C73" i="23"/>
  <c r="D76" i="23"/>
  <c r="H76" i="23"/>
  <c r="H75" i="23" s="1"/>
  <c r="G76" i="23"/>
  <c r="I84" i="23"/>
  <c r="K83" i="23"/>
  <c r="I89" i="23"/>
  <c r="C94" i="23"/>
  <c r="O95" i="23"/>
  <c r="C106" i="23"/>
  <c r="C107" i="23"/>
  <c r="C108" i="23"/>
  <c r="C114" i="23"/>
  <c r="C115" i="23"/>
  <c r="D83" i="23"/>
  <c r="D75" i="23" s="1"/>
  <c r="M130" i="23"/>
  <c r="I144" i="23"/>
  <c r="C147" i="23"/>
  <c r="C159" i="23"/>
  <c r="C170" i="23"/>
  <c r="C172" i="23"/>
  <c r="M174" i="23"/>
  <c r="M173" i="23" s="1"/>
  <c r="L175" i="23"/>
  <c r="L174" i="23" s="1"/>
  <c r="L173" i="23" s="1"/>
  <c r="O188" i="23"/>
  <c r="O187" i="23" s="1"/>
  <c r="G195" i="23"/>
  <c r="C207" i="23"/>
  <c r="C237" i="23"/>
  <c r="C243" i="23"/>
  <c r="C263" i="23"/>
  <c r="L264" i="23"/>
  <c r="K269" i="23"/>
  <c r="L290" i="23"/>
  <c r="C88" i="23"/>
  <c r="F84" i="23"/>
  <c r="E289" i="23"/>
  <c r="E288" i="23" s="1"/>
  <c r="E20" i="23"/>
  <c r="C22" i="23"/>
  <c r="F21" i="23"/>
  <c r="O289" i="23"/>
  <c r="C45" i="23"/>
  <c r="C57" i="23"/>
  <c r="I58" i="23"/>
  <c r="I54" i="23" s="1"/>
  <c r="O67" i="23"/>
  <c r="C143" i="23"/>
  <c r="I141" i="23"/>
  <c r="C141" i="23" s="1"/>
  <c r="I289" i="23"/>
  <c r="F67" i="23"/>
  <c r="I77" i="23"/>
  <c r="C78" i="23"/>
  <c r="C124" i="23"/>
  <c r="F122" i="23"/>
  <c r="C82" i="23"/>
  <c r="I80" i="23"/>
  <c r="C80" i="23" s="1"/>
  <c r="C96" i="23"/>
  <c r="F95" i="23"/>
  <c r="C209" i="23"/>
  <c r="F205" i="23"/>
  <c r="C44" i="23"/>
  <c r="I43" i="23"/>
  <c r="C43" i="23" s="1"/>
  <c r="I69" i="23"/>
  <c r="C70" i="23"/>
  <c r="C59" i="23"/>
  <c r="F58" i="23"/>
  <c r="F54" i="23" s="1"/>
  <c r="M289" i="23"/>
  <c r="M288" i="23" s="1"/>
  <c r="M20" i="23"/>
  <c r="L289" i="23"/>
  <c r="C27" i="23"/>
  <c r="L26" i="23"/>
  <c r="F76" i="23"/>
  <c r="L144" i="23"/>
  <c r="F165" i="23"/>
  <c r="C165" i="23" s="1"/>
  <c r="I166" i="23"/>
  <c r="I165" i="23" s="1"/>
  <c r="C167" i="23"/>
  <c r="C180" i="23"/>
  <c r="F179" i="23"/>
  <c r="L252" i="23"/>
  <c r="L251" i="23" s="1"/>
  <c r="C255" i="23"/>
  <c r="G20" i="23"/>
  <c r="K20" i="23"/>
  <c r="C81" i="23"/>
  <c r="C98" i="23"/>
  <c r="C99" i="23"/>
  <c r="C110" i="23"/>
  <c r="C111" i="23"/>
  <c r="O116" i="23"/>
  <c r="I122" i="23"/>
  <c r="C123" i="23"/>
  <c r="C126" i="23"/>
  <c r="C127" i="23"/>
  <c r="C128" i="23"/>
  <c r="E130" i="23"/>
  <c r="E75" i="23" s="1"/>
  <c r="C132" i="23"/>
  <c r="F131" i="23"/>
  <c r="C138" i="23"/>
  <c r="C146" i="23"/>
  <c r="C148" i="23"/>
  <c r="F144" i="23"/>
  <c r="L151" i="23"/>
  <c r="C158" i="23"/>
  <c r="C182" i="23"/>
  <c r="C249" i="23"/>
  <c r="F246" i="23"/>
  <c r="C90" i="23"/>
  <c r="C92" i="23"/>
  <c r="F89" i="23"/>
  <c r="C89" i="23" s="1"/>
  <c r="C102" i="23"/>
  <c r="O103" i="23"/>
  <c r="C118" i="23"/>
  <c r="C120" i="23"/>
  <c r="F116" i="23"/>
  <c r="C134" i="23"/>
  <c r="C139" i="23"/>
  <c r="I136" i="23"/>
  <c r="C136" i="23" s="1"/>
  <c r="C150" i="23"/>
  <c r="E174" i="23"/>
  <c r="E173" i="23" s="1"/>
  <c r="C176" i="23"/>
  <c r="F175" i="23"/>
  <c r="L95" i="23"/>
  <c r="C104" i="23"/>
  <c r="F103" i="23"/>
  <c r="C103" i="23" s="1"/>
  <c r="C119" i="23"/>
  <c r="I116" i="23"/>
  <c r="O122" i="23"/>
  <c r="C152" i="23"/>
  <c r="F151" i="23"/>
  <c r="O151" i="23"/>
  <c r="O130" i="23" s="1"/>
  <c r="C160" i="23"/>
  <c r="I179" i="23"/>
  <c r="I174" i="23" s="1"/>
  <c r="I173" i="23" s="1"/>
  <c r="C142" i="23"/>
  <c r="C197" i="23"/>
  <c r="F196" i="23"/>
  <c r="C200" i="23"/>
  <c r="I198" i="23"/>
  <c r="C203" i="23"/>
  <c r="H194" i="23"/>
  <c r="I205" i="23"/>
  <c r="I204" i="23" s="1"/>
  <c r="C212" i="23"/>
  <c r="C224" i="23"/>
  <c r="C228" i="23"/>
  <c r="C233" i="23"/>
  <c r="K231" i="23"/>
  <c r="K230" i="23" s="1"/>
  <c r="C241" i="23"/>
  <c r="F238" i="23"/>
  <c r="E230" i="23"/>
  <c r="C253" i="23"/>
  <c r="F252" i="23"/>
  <c r="M259" i="23"/>
  <c r="M230" i="23" s="1"/>
  <c r="C265" i="23"/>
  <c r="F264" i="23"/>
  <c r="C264" i="23" s="1"/>
  <c r="C271" i="23"/>
  <c r="C273" i="23"/>
  <c r="F272" i="23"/>
  <c r="C189" i="23"/>
  <c r="F188" i="23"/>
  <c r="O216" i="23"/>
  <c r="L216" i="23"/>
  <c r="C219" i="23"/>
  <c r="C240" i="23"/>
  <c r="I238" i="23"/>
  <c r="C247" i="23"/>
  <c r="L246" i="23"/>
  <c r="I259" i="23"/>
  <c r="C267" i="23"/>
  <c r="L276" i="23"/>
  <c r="L270" i="23" s="1"/>
  <c r="C279" i="23"/>
  <c r="C283" i="23"/>
  <c r="C293" i="23"/>
  <c r="F290" i="23"/>
  <c r="C193" i="23"/>
  <c r="F192" i="23"/>
  <c r="O196" i="23"/>
  <c r="O205" i="23"/>
  <c r="C217" i="23"/>
  <c r="F216" i="23"/>
  <c r="C235" i="23"/>
  <c r="C236" i="23"/>
  <c r="C239" i="23"/>
  <c r="L238" i="23"/>
  <c r="C261" i="23"/>
  <c r="F260" i="23"/>
  <c r="I270" i="23"/>
  <c r="I269" i="23" s="1"/>
  <c r="C277" i="23"/>
  <c r="F276" i="23"/>
  <c r="C284" i="23"/>
  <c r="C291" i="23"/>
  <c r="I290" i="23"/>
  <c r="C296" i="23"/>
  <c r="C297" i="23"/>
  <c r="C276" i="23" l="1"/>
  <c r="C112" i="23"/>
  <c r="D194" i="23"/>
  <c r="J194" i="23"/>
  <c r="O53" i="23"/>
  <c r="C69" i="23"/>
  <c r="N75" i="23"/>
  <c r="N52" i="23" s="1"/>
  <c r="N51" i="23" s="1"/>
  <c r="M75" i="23"/>
  <c r="M52" i="23" s="1"/>
  <c r="K194" i="23"/>
  <c r="G75" i="23"/>
  <c r="G286" i="23" s="1"/>
  <c r="D286" i="23"/>
  <c r="O230" i="23"/>
  <c r="E194" i="23"/>
  <c r="L130" i="23"/>
  <c r="K75" i="23"/>
  <c r="K52" i="23" s="1"/>
  <c r="K51" i="23" s="1"/>
  <c r="L54" i="23"/>
  <c r="L53" i="23" s="1"/>
  <c r="I231" i="23"/>
  <c r="I230" i="23" s="1"/>
  <c r="O288" i="23"/>
  <c r="L259" i="23"/>
  <c r="L204" i="23"/>
  <c r="L195" i="23" s="1"/>
  <c r="H52" i="23"/>
  <c r="H51" i="23" s="1"/>
  <c r="H286" i="23"/>
  <c r="J52" i="23"/>
  <c r="J51" i="23" s="1"/>
  <c r="J287" i="23" s="1"/>
  <c r="J286" i="23"/>
  <c r="C122" i="23"/>
  <c r="L231" i="23"/>
  <c r="L288" i="23"/>
  <c r="I83" i="23"/>
  <c r="L83" i="23"/>
  <c r="L75" i="23" s="1"/>
  <c r="O83" i="23"/>
  <c r="O75" i="23" s="1"/>
  <c r="O52" i="23" s="1"/>
  <c r="I130" i="23"/>
  <c r="L269" i="23"/>
  <c r="C55" i="23"/>
  <c r="C166" i="23"/>
  <c r="C77" i="23"/>
  <c r="D52" i="23"/>
  <c r="D51" i="23" s="1"/>
  <c r="G194" i="23"/>
  <c r="M194" i="23"/>
  <c r="E52" i="23"/>
  <c r="E51" i="23" s="1"/>
  <c r="E286" i="23"/>
  <c r="C26" i="23"/>
  <c r="C205" i="23"/>
  <c r="F204" i="23"/>
  <c r="F195" i="23" s="1"/>
  <c r="I288" i="23"/>
  <c r="F83" i="23"/>
  <c r="C84" i="23"/>
  <c r="O204" i="23"/>
  <c r="O195" i="23" s="1"/>
  <c r="C192" i="23"/>
  <c r="F191" i="23"/>
  <c r="C191" i="23" s="1"/>
  <c r="C188" i="23"/>
  <c r="C252" i="23"/>
  <c r="F251" i="23"/>
  <c r="C251" i="23" s="1"/>
  <c r="C151" i="23"/>
  <c r="C144" i="23"/>
  <c r="F53" i="23"/>
  <c r="I67" i="23"/>
  <c r="I53" i="23" s="1"/>
  <c r="I76" i="23"/>
  <c r="C116" i="23"/>
  <c r="C246" i="23"/>
  <c r="C131" i="23"/>
  <c r="F130" i="23"/>
  <c r="C130" i="23" s="1"/>
  <c r="C238" i="23"/>
  <c r="F231" i="23"/>
  <c r="F270" i="23"/>
  <c r="C272" i="23"/>
  <c r="C260" i="23"/>
  <c r="F259" i="23"/>
  <c r="C259" i="23" s="1"/>
  <c r="C216" i="23"/>
  <c r="C290" i="23"/>
  <c r="C198" i="23"/>
  <c r="I196" i="23"/>
  <c r="I195" i="23" s="1"/>
  <c r="C175" i="23"/>
  <c r="F174" i="23"/>
  <c r="C179" i="23"/>
  <c r="L20" i="23"/>
  <c r="C58" i="23"/>
  <c r="C95" i="23"/>
  <c r="I20" i="23"/>
  <c r="F289" i="23"/>
  <c r="C21" i="23"/>
  <c r="F20" i="23"/>
  <c r="L230" i="23" l="1"/>
  <c r="M286" i="23"/>
  <c r="N286" i="23"/>
  <c r="I75" i="23"/>
  <c r="I52" i="23" s="1"/>
  <c r="G52" i="23"/>
  <c r="G51" i="23" s="1"/>
  <c r="C83" i="23"/>
  <c r="M51" i="23"/>
  <c r="M287" i="23" s="1"/>
  <c r="L52" i="23"/>
  <c r="C54" i="23"/>
  <c r="K50" i="23"/>
  <c r="K287" i="23"/>
  <c r="L194" i="23"/>
  <c r="K286" i="23"/>
  <c r="F187" i="23"/>
  <c r="C187" i="23" s="1"/>
  <c r="C67" i="23"/>
  <c r="J50" i="23"/>
  <c r="N50" i="23"/>
  <c r="N287" i="23"/>
  <c r="C76" i="23"/>
  <c r="O194" i="23"/>
  <c r="O51" i="23" s="1"/>
  <c r="O286" i="23"/>
  <c r="C20" i="23"/>
  <c r="F75" i="23"/>
  <c r="I194" i="23"/>
  <c r="F230" i="23"/>
  <c r="C230" i="23" s="1"/>
  <c r="C231" i="23"/>
  <c r="D287" i="23"/>
  <c r="D50" i="23"/>
  <c r="C196" i="23"/>
  <c r="C204" i="23"/>
  <c r="C53" i="23"/>
  <c r="C195" i="23"/>
  <c r="H287" i="23"/>
  <c r="H50" i="23"/>
  <c r="E287" i="23"/>
  <c r="E50" i="23"/>
  <c r="F269" i="23"/>
  <c r="C270" i="23"/>
  <c r="C289" i="23"/>
  <c r="F288" i="23"/>
  <c r="C288" i="23" s="1"/>
  <c r="F173" i="23"/>
  <c r="C173" i="23" s="1"/>
  <c r="C174" i="23"/>
  <c r="L286" i="23"/>
  <c r="L51" i="23" l="1"/>
  <c r="I286" i="23"/>
  <c r="C75" i="23"/>
  <c r="M50" i="23"/>
  <c r="I51" i="23"/>
  <c r="I50" i="23" s="1"/>
  <c r="F194" i="23"/>
  <c r="C194" i="23" s="1"/>
  <c r="L50" i="23"/>
  <c r="L287" i="23"/>
  <c r="G287" i="23"/>
  <c r="G50" i="23"/>
  <c r="O50" i="23"/>
  <c r="O287" i="23"/>
  <c r="I287" i="23"/>
  <c r="C269" i="23"/>
  <c r="F286" i="23"/>
  <c r="F52" i="23"/>
  <c r="C286" i="23" l="1"/>
  <c r="F51" i="23"/>
  <c r="C52" i="23"/>
  <c r="F287" i="23" l="1"/>
  <c r="C287" i="23" s="1"/>
  <c r="C51" i="23"/>
  <c r="F50" i="23"/>
  <c r="C50" i="23" s="1"/>
  <c r="O298" i="22" l="1"/>
  <c r="L298" i="22"/>
  <c r="I298" i="22"/>
  <c r="F298" i="22"/>
  <c r="O297" i="22"/>
  <c r="L297" i="22"/>
  <c r="I297" i="22"/>
  <c r="F297" i="22"/>
  <c r="O296" i="22"/>
  <c r="L296" i="22"/>
  <c r="I296" i="22"/>
  <c r="F296" i="22"/>
  <c r="O295" i="22"/>
  <c r="L295" i="22"/>
  <c r="I295" i="22"/>
  <c r="F295" i="22"/>
  <c r="O294" i="22"/>
  <c r="L294" i="22"/>
  <c r="I294" i="22"/>
  <c r="F294" i="22"/>
  <c r="O293" i="22"/>
  <c r="L293" i="22"/>
  <c r="I293" i="22"/>
  <c r="F293" i="22"/>
  <c r="O292" i="22"/>
  <c r="L292" i="22"/>
  <c r="I292" i="22"/>
  <c r="F292" i="22"/>
  <c r="O291" i="22"/>
  <c r="O290" i="22" s="1"/>
  <c r="L291" i="22"/>
  <c r="I291" i="22"/>
  <c r="I290" i="22" s="1"/>
  <c r="F291" i="22"/>
  <c r="N290" i="22"/>
  <c r="M290" i="22"/>
  <c r="K290" i="22"/>
  <c r="J290" i="22"/>
  <c r="H290" i="22"/>
  <c r="G290" i="22"/>
  <c r="E290" i="22"/>
  <c r="D290" i="22"/>
  <c r="O285" i="22"/>
  <c r="L285" i="22"/>
  <c r="I285" i="22"/>
  <c r="F285" i="22"/>
  <c r="O284" i="22"/>
  <c r="L284" i="22"/>
  <c r="L283" i="22" s="1"/>
  <c r="I284" i="22"/>
  <c r="F284" i="22"/>
  <c r="F283" i="22" s="1"/>
  <c r="O283" i="22"/>
  <c r="N283" i="22"/>
  <c r="M283" i="22"/>
  <c r="K283" i="22"/>
  <c r="J283" i="22"/>
  <c r="H283" i="22"/>
  <c r="G283" i="22"/>
  <c r="E283" i="22"/>
  <c r="D283" i="22"/>
  <c r="O282" i="22"/>
  <c r="L282" i="22"/>
  <c r="L281" i="22" s="1"/>
  <c r="I282" i="22"/>
  <c r="I281" i="22" s="1"/>
  <c r="F282" i="22"/>
  <c r="O281" i="22"/>
  <c r="N281" i="22"/>
  <c r="M281" i="22"/>
  <c r="K281" i="22"/>
  <c r="J281" i="22"/>
  <c r="H281" i="22"/>
  <c r="G281" i="22"/>
  <c r="E281" i="22"/>
  <c r="D281" i="22"/>
  <c r="O280" i="22"/>
  <c r="L280" i="22"/>
  <c r="I280" i="22"/>
  <c r="F280" i="22"/>
  <c r="O279" i="22"/>
  <c r="L279" i="22"/>
  <c r="I279" i="22"/>
  <c r="F279" i="22"/>
  <c r="O278" i="22"/>
  <c r="L278" i="22"/>
  <c r="I278" i="22"/>
  <c r="F278" i="22"/>
  <c r="O277" i="22"/>
  <c r="O276" i="22" s="1"/>
  <c r="L277" i="22"/>
  <c r="I277" i="22"/>
  <c r="F277" i="22"/>
  <c r="F276" i="22" s="1"/>
  <c r="N276" i="22"/>
  <c r="M276" i="22"/>
  <c r="K276" i="22"/>
  <c r="J276" i="22"/>
  <c r="H276" i="22"/>
  <c r="G276" i="22"/>
  <c r="E276" i="22"/>
  <c r="D276" i="22"/>
  <c r="O275" i="22"/>
  <c r="L275" i="22"/>
  <c r="I275" i="22"/>
  <c r="F275" i="22"/>
  <c r="O274" i="22"/>
  <c r="L274" i="22"/>
  <c r="I274" i="22"/>
  <c r="F274" i="22"/>
  <c r="O273" i="22"/>
  <c r="O272" i="22" s="1"/>
  <c r="L273" i="22"/>
  <c r="L272" i="22" s="1"/>
  <c r="I273" i="22"/>
  <c r="F273" i="22"/>
  <c r="F272" i="22" s="1"/>
  <c r="N272" i="22"/>
  <c r="M272" i="22"/>
  <c r="K272" i="22"/>
  <c r="J272" i="22"/>
  <c r="H272" i="22"/>
  <c r="H270" i="22" s="1"/>
  <c r="H269" i="22" s="1"/>
  <c r="G272" i="22"/>
  <c r="E272" i="22"/>
  <c r="E270" i="22" s="1"/>
  <c r="E269" i="22" s="1"/>
  <c r="D272" i="22"/>
  <c r="D270" i="22" s="1"/>
  <c r="D269" i="22" s="1"/>
  <c r="O271" i="22"/>
  <c r="L271" i="22"/>
  <c r="I271" i="22"/>
  <c r="F271" i="22"/>
  <c r="K270" i="22"/>
  <c r="G270" i="22"/>
  <c r="G269" i="22" s="1"/>
  <c r="O268" i="22"/>
  <c r="L268" i="22"/>
  <c r="I268" i="22"/>
  <c r="F268" i="22"/>
  <c r="O267" i="22"/>
  <c r="L267" i="22"/>
  <c r="I267" i="22"/>
  <c r="C267" i="22" s="1"/>
  <c r="F267" i="22"/>
  <c r="O266" i="22"/>
  <c r="L266" i="22"/>
  <c r="I266" i="22"/>
  <c r="F266" i="22"/>
  <c r="O265" i="22"/>
  <c r="L265" i="22"/>
  <c r="I265" i="22"/>
  <c r="F265" i="22"/>
  <c r="N264" i="22"/>
  <c r="M264" i="22"/>
  <c r="K264" i="22"/>
  <c r="J264" i="22"/>
  <c r="H264" i="22"/>
  <c r="G264" i="22"/>
  <c r="E264" i="22"/>
  <c r="D264" i="22"/>
  <c r="O263" i="22"/>
  <c r="L263" i="22"/>
  <c r="I263" i="22"/>
  <c r="F263" i="22"/>
  <c r="O262" i="22"/>
  <c r="L262" i="22"/>
  <c r="I262" i="22"/>
  <c r="F262" i="22"/>
  <c r="O261" i="22"/>
  <c r="L261" i="22"/>
  <c r="L260" i="22" s="1"/>
  <c r="I261" i="22"/>
  <c r="F261" i="22"/>
  <c r="N260" i="22"/>
  <c r="M260" i="22"/>
  <c r="M259" i="22" s="1"/>
  <c r="K260" i="22"/>
  <c r="K259" i="22" s="1"/>
  <c r="J260" i="22"/>
  <c r="H260" i="22"/>
  <c r="H259" i="22" s="1"/>
  <c r="G260" i="22"/>
  <c r="F260" i="22"/>
  <c r="E260" i="22"/>
  <c r="D260" i="22"/>
  <c r="D259" i="22" s="1"/>
  <c r="O258" i="22"/>
  <c r="L258" i="22"/>
  <c r="I258" i="22"/>
  <c r="F258" i="22"/>
  <c r="O257" i="22"/>
  <c r="L257" i="22"/>
  <c r="I257" i="22"/>
  <c r="F257" i="22"/>
  <c r="O256" i="22"/>
  <c r="L256" i="22"/>
  <c r="I256" i="22"/>
  <c r="F256" i="22"/>
  <c r="O255" i="22"/>
  <c r="L255" i="22"/>
  <c r="I255" i="22"/>
  <c r="F255" i="22"/>
  <c r="O254" i="22"/>
  <c r="L254" i="22"/>
  <c r="I254" i="22"/>
  <c r="F254" i="22"/>
  <c r="O253" i="22"/>
  <c r="L253" i="22"/>
  <c r="I253" i="22"/>
  <c r="F253" i="22"/>
  <c r="F252" i="22" s="1"/>
  <c r="N252" i="22"/>
  <c r="N251" i="22" s="1"/>
  <c r="M252" i="22"/>
  <c r="M251" i="22" s="1"/>
  <c r="K252" i="22"/>
  <c r="J252" i="22"/>
  <c r="J251" i="22" s="1"/>
  <c r="H252" i="22"/>
  <c r="H251" i="22" s="1"/>
  <c r="G252" i="22"/>
  <c r="G251" i="22" s="1"/>
  <c r="E252" i="22"/>
  <c r="E251" i="22" s="1"/>
  <c r="D252" i="22"/>
  <c r="D251" i="22" s="1"/>
  <c r="K251" i="22"/>
  <c r="O250" i="22"/>
  <c r="L250" i="22"/>
  <c r="I250" i="22"/>
  <c r="F250" i="22"/>
  <c r="O249" i="22"/>
  <c r="L249" i="22"/>
  <c r="I249" i="22"/>
  <c r="F249" i="22"/>
  <c r="O248" i="22"/>
  <c r="L248" i="22"/>
  <c r="I248" i="22"/>
  <c r="F248" i="22"/>
  <c r="O247" i="22"/>
  <c r="O246" i="22" s="1"/>
  <c r="L247" i="22"/>
  <c r="I247" i="22"/>
  <c r="F247" i="22"/>
  <c r="N246" i="22"/>
  <c r="M246" i="22"/>
  <c r="K246" i="22"/>
  <c r="J246" i="22"/>
  <c r="H246" i="22"/>
  <c r="G246" i="22"/>
  <c r="E246" i="22"/>
  <c r="D246" i="22"/>
  <c r="O245" i="22"/>
  <c r="L245" i="22"/>
  <c r="I245" i="22"/>
  <c r="F245" i="22"/>
  <c r="O244" i="22"/>
  <c r="L244" i="22"/>
  <c r="I244" i="22"/>
  <c r="F244" i="22"/>
  <c r="O243" i="22"/>
  <c r="L243" i="22"/>
  <c r="I243" i="22"/>
  <c r="F243" i="22"/>
  <c r="O242" i="22"/>
  <c r="L242" i="22"/>
  <c r="I242" i="22"/>
  <c r="F242" i="22"/>
  <c r="O241" i="22"/>
  <c r="L241" i="22"/>
  <c r="I241" i="22"/>
  <c r="F241" i="22"/>
  <c r="O240" i="22"/>
  <c r="L240" i="22"/>
  <c r="I240" i="22"/>
  <c r="F240" i="22"/>
  <c r="O239" i="22"/>
  <c r="O238" i="22" s="1"/>
  <c r="L239" i="22"/>
  <c r="I239" i="22"/>
  <c r="F239" i="22"/>
  <c r="N238" i="22"/>
  <c r="M238" i="22"/>
  <c r="L238" i="22"/>
  <c r="K238" i="22"/>
  <c r="J238" i="22"/>
  <c r="H238" i="22"/>
  <c r="G238" i="22"/>
  <c r="E238" i="22"/>
  <c r="D238" i="22"/>
  <c r="O237" i="22"/>
  <c r="L237" i="22"/>
  <c r="I237" i="22"/>
  <c r="F237" i="22"/>
  <c r="O236" i="22"/>
  <c r="L236" i="22"/>
  <c r="L235" i="22" s="1"/>
  <c r="I236" i="22"/>
  <c r="F236" i="22"/>
  <c r="O235" i="22"/>
  <c r="N235" i="22"/>
  <c r="M235" i="22"/>
  <c r="K235" i="22"/>
  <c r="J235" i="22"/>
  <c r="H235" i="22"/>
  <c r="G235" i="22"/>
  <c r="F235" i="22"/>
  <c r="E235" i="22"/>
  <c r="D235" i="22"/>
  <c r="O234" i="22"/>
  <c r="L234" i="22"/>
  <c r="L233" i="22" s="1"/>
  <c r="I234" i="22"/>
  <c r="I233" i="22" s="1"/>
  <c r="F234" i="22"/>
  <c r="O233" i="22"/>
  <c r="N233" i="22"/>
  <c r="M233" i="22"/>
  <c r="K233" i="22"/>
  <c r="J233" i="22"/>
  <c r="H233" i="22"/>
  <c r="G233" i="22"/>
  <c r="E233" i="22"/>
  <c r="D233" i="22"/>
  <c r="O232" i="22"/>
  <c r="L232" i="22"/>
  <c r="I232" i="22"/>
  <c r="F232" i="22"/>
  <c r="O229" i="22"/>
  <c r="L229" i="22"/>
  <c r="I229" i="22"/>
  <c r="F229" i="22"/>
  <c r="O228" i="22"/>
  <c r="L228" i="22"/>
  <c r="L227" i="22" s="1"/>
  <c r="I228" i="22"/>
  <c r="I227" i="22" s="1"/>
  <c r="F228" i="22"/>
  <c r="O227" i="22"/>
  <c r="N227" i="22"/>
  <c r="M227" i="22"/>
  <c r="K227" i="22"/>
  <c r="J227" i="22"/>
  <c r="H227" i="22"/>
  <c r="G227" i="22"/>
  <c r="F227" i="22"/>
  <c r="E227" i="22"/>
  <c r="D227" i="22"/>
  <c r="O226" i="22"/>
  <c r="L226" i="22"/>
  <c r="I226" i="22"/>
  <c r="F226" i="22"/>
  <c r="O225" i="22"/>
  <c r="L225" i="22"/>
  <c r="I225" i="22"/>
  <c r="F225" i="22"/>
  <c r="O224" i="22"/>
  <c r="L224" i="22"/>
  <c r="I224" i="22"/>
  <c r="F224" i="22"/>
  <c r="O223" i="22"/>
  <c r="L223" i="22"/>
  <c r="I223" i="22"/>
  <c r="F223" i="22"/>
  <c r="O222" i="22"/>
  <c r="L222" i="22"/>
  <c r="I222" i="22"/>
  <c r="F222" i="22"/>
  <c r="O221" i="22"/>
  <c r="L221" i="22"/>
  <c r="I221" i="22"/>
  <c r="F221" i="22"/>
  <c r="O220" i="22"/>
  <c r="L220" i="22"/>
  <c r="I220" i="22"/>
  <c r="F220" i="22"/>
  <c r="O219" i="22"/>
  <c r="L219" i="22"/>
  <c r="I219" i="22"/>
  <c r="F219" i="22"/>
  <c r="O218" i="22"/>
  <c r="L218" i="22"/>
  <c r="I218" i="22"/>
  <c r="F218" i="22"/>
  <c r="O217" i="22"/>
  <c r="L217" i="22"/>
  <c r="I217" i="22"/>
  <c r="F217" i="22"/>
  <c r="F216" i="22" s="1"/>
  <c r="N216" i="22"/>
  <c r="M216" i="22"/>
  <c r="K216" i="22"/>
  <c r="J216" i="22"/>
  <c r="H216" i="22"/>
  <c r="G216" i="22"/>
  <c r="E216" i="22"/>
  <c r="D216" i="22"/>
  <c r="O215" i="22"/>
  <c r="L215" i="22"/>
  <c r="I215" i="22"/>
  <c r="F215" i="22"/>
  <c r="O214" i="22"/>
  <c r="L214" i="22"/>
  <c r="I214" i="22"/>
  <c r="F214" i="22"/>
  <c r="O213" i="22"/>
  <c r="L213" i="22"/>
  <c r="I213" i="22"/>
  <c r="F213" i="22"/>
  <c r="O212" i="22"/>
  <c r="L212" i="22"/>
  <c r="I212" i="22"/>
  <c r="F212" i="22"/>
  <c r="O211" i="22"/>
  <c r="L211" i="22"/>
  <c r="I211" i="22"/>
  <c r="F211" i="22"/>
  <c r="O210" i="22"/>
  <c r="L210" i="22"/>
  <c r="I210" i="22"/>
  <c r="F210" i="22"/>
  <c r="O209" i="22"/>
  <c r="L209" i="22"/>
  <c r="I209" i="22"/>
  <c r="F209" i="22"/>
  <c r="O208" i="22"/>
  <c r="L208" i="22"/>
  <c r="I208" i="22"/>
  <c r="F208" i="22"/>
  <c r="O207" i="22"/>
  <c r="L207" i="22"/>
  <c r="I207" i="22"/>
  <c r="F207" i="22"/>
  <c r="O206" i="22"/>
  <c r="L206" i="22"/>
  <c r="I206" i="22"/>
  <c r="I205" i="22" s="1"/>
  <c r="F206" i="22"/>
  <c r="N205" i="22"/>
  <c r="M205" i="22"/>
  <c r="M204" i="22" s="1"/>
  <c r="K205" i="22"/>
  <c r="J205" i="22"/>
  <c r="H205" i="22"/>
  <c r="G205" i="22"/>
  <c r="E205" i="22"/>
  <c r="E204" i="22" s="1"/>
  <c r="D205" i="22"/>
  <c r="H204" i="22"/>
  <c r="D204" i="22"/>
  <c r="O203" i="22"/>
  <c r="L203" i="22"/>
  <c r="I203" i="22"/>
  <c r="F203" i="22"/>
  <c r="C203" i="22" s="1"/>
  <c r="O202" i="22"/>
  <c r="L202" i="22"/>
  <c r="I202" i="22"/>
  <c r="F202" i="22"/>
  <c r="O201" i="22"/>
  <c r="L201" i="22"/>
  <c r="I201" i="22"/>
  <c r="F201" i="22"/>
  <c r="O200" i="22"/>
  <c r="L200" i="22"/>
  <c r="I200" i="22"/>
  <c r="F200" i="22"/>
  <c r="O199" i="22"/>
  <c r="O198" i="22" s="1"/>
  <c r="L199" i="22"/>
  <c r="I199" i="22"/>
  <c r="I198" i="22" s="1"/>
  <c r="F199" i="22"/>
  <c r="F198" i="22" s="1"/>
  <c r="N198" i="22"/>
  <c r="N196" i="22" s="1"/>
  <c r="M198" i="22"/>
  <c r="K198" i="22"/>
  <c r="K196" i="22" s="1"/>
  <c r="J198" i="22"/>
  <c r="J196" i="22" s="1"/>
  <c r="H198" i="22"/>
  <c r="H196" i="22" s="1"/>
  <c r="G198" i="22"/>
  <c r="E198" i="22"/>
  <c r="E196" i="22" s="1"/>
  <c r="D198" i="22"/>
  <c r="D196" i="22" s="1"/>
  <c r="O197" i="22"/>
  <c r="L197" i="22"/>
  <c r="I197" i="22"/>
  <c r="F197" i="22"/>
  <c r="M196" i="22"/>
  <c r="G196" i="22"/>
  <c r="O193" i="22"/>
  <c r="L193" i="22"/>
  <c r="L192" i="22" s="1"/>
  <c r="L191" i="22" s="1"/>
  <c r="I193" i="22"/>
  <c r="F193" i="22"/>
  <c r="F192" i="22" s="1"/>
  <c r="O192" i="22"/>
  <c r="O191" i="22" s="1"/>
  <c r="N192" i="22"/>
  <c r="N191" i="22" s="1"/>
  <c r="M192" i="22"/>
  <c r="M191" i="22" s="1"/>
  <c r="K192" i="22"/>
  <c r="K191" i="22" s="1"/>
  <c r="J192" i="22"/>
  <c r="J191" i="22" s="1"/>
  <c r="H192" i="22"/>
  <c r="H191" i="22" s="1"/>
  <c r="G192" i="22"/>
  <c r="G191" i="22" s="1"/>
  <c r="E192" i="22"/>
  <c r="E191" i="22" s="1"/>
  <c r="D192" i="22"/>
  <c r="D191" i="22" s="1"/>
  <c r="O190" i="22"/>
  <c r="L190" i="22"/>
  <c r="I190" i="22"/>
  <c r="F190" i="22"/>
  <c r="O189" i="22"/>
  <c r="L189" i="22"/>
  <c r="L188" i="22" s="1"/>
  <c r="I189" i="22"/>
  <c r="F189" i="22"/>
  <c r="O188" i="22"/>
  <c r="O187" i="22" s="1"/>
  <c r="N188" i="22"/>
  <c r="N187" i="22" s="1"/>
  <c r="M188" i="22"/>
  <c r="K188" i="22"/>
  <c r="J188" i="22"/>
  <c r="J187" i="22" s="1"/>
  <c r="H188" i="22"/>
  <c r="H187" i="22" s="1"/>
  <c r="G188" i="22"/>
  <c r="F188" i="22"/>
  <c r="E188" i="22"/>
  <c r="D188" i="22"/>
  <c r="D187" i="22" s="1"/>
  <c r="O186" i="22"/>
  <c r="L186" i="22"/>
  <c r="I186" i="22"/>
  <c r="F186" i="22"/>
  <c r="O185" i="22"/>
  <c r="O184" i="22" s="1"/>
  <c r="L185" i="22"/>
  <c r="L184" i="22" s="1"/>
  <c r="I185" i="22"/>
  <c r="I184" i="22" s="1"/>
  <c r="F185" i="22"/>
  <c r="F184" i="22" s="1"/>
  <c r="N184" i="22"/>
  <c r="M184" i="22"/>
  <c r="K184" i="22"/>
  <c r="J184" i="22"/>
  <c r="H184" i="22"/>
  <c r="G184" i="22"/>
  <c r="E184" i="22"/>
  <c r="D184" i="22"/>
  <c r="O183" i="22"/>
  <c r="L183" i="22"/>
  <c r="I183" i="22"/>
  <c r="F183" i="22"/>
  <c r="O182" i="22"/>
  <c r="L182" i="22"/>
  <c r="I182" i="22"/>
  <c r="F182" i="22"/>
  <c r="O181" i="22"/>
  <c r="L181" i="22"/>
  <c r="I181" i="22"/>
  <c r="F181" i="22"/>
  <c r="O180" i="22"/>
  <c r="L180" i="22"/>
  <c r="I180" i="22"/>
  <c r="I179" i="22" s="1"/>
  <c r="F180" i="22"/>
  <c r="O179" i="22"/>
  <c r="N179" i="22"/>
  <c r="M179" i="22"/>
  <c r="K179" i="22"/>
  <c r="J179" i="22"/>
  <c r="H179" i="22"/>
  <c r="G179" i="22"/>
  <c r="E179" i="22"/>
  <c r="D179" i="22"/>
  <c r="O178" i="22"/>
  <c r="L178" i="22"/>
  <c r="I178" i="22"/>
  <c r="F178" i="22"/>
  <c r="O177" i="22"/>
  <c r="L177" i="22"/>
  <c r="I177" i="22"/>
  <c r="F177" i="22"/>
  <c r="O176" i="22"/>
  <c r="L176" i="22"/>
  <c r="L175" i="22" s="1"/>
  <c r="I176" i="22"/>
  <c r="I175" i="22" s="1"/>
  <c r="F176" i="22"/>
  <c r="O175" i="22"/>
  <c r="N175" i="22"/>
  <c r="N174" i="22" s="1"/>
  <c r="M175" i="22"/>
  <c r="K175" i="22"/>
  <c r="J175" i="22"/>
  <c r="H175" i="22"/>
  <c r="G175" i="22"/>
  <c r="E175" i="22"/>
  <c r="E174" i="22" s="1"/>
  <c r="D175" i="22"/>
  <c r="H174" i="22"/>
  <c r="H173" i="22" s="1"/>
  <c r="O172" i="22"/>
  <c r="L172" i="22"/>
  <c r="I172" i="22"/>
  <c r="F172" i="22"/>
  <c r="O171" i="22"/>
  <c r="L171" i="22"/>
  <c r="I171" i="22"/>
  <c r="F171" i="22"/>
  <c r="O170" i="22"/>
  <c r="L170" i="22"/>
  <c r="I170" i="22"/>
  <c r="F170" i="22"/>
  <c r="O169" i="22"/>
  <c r="L169" i="22"/>
  <c r="I169" i="22"/>
  <c r="F169" i="22"/>
  <c r="O168" i="22"/>
  <c r="L168" i="22"/>
  <c r="I168" i="22"/>
  <c r="F168" i="22"/>
  <c r="O167" i="22"/>
  <c r="O166" i="22" s="1"/>
  <c r="L167" i="22"/>
  <c r="I167" i="22"/>
  <c r="I166" i="22" s="1"/>
  <c r="I165" i="22" s="1"/>
  <c r="F167" i="22"/>
  <c r="N166" i="22"/>
  <c r="N165" i="22" s="1"/>
  <c r="M166" i="22"/>
  <c r="K166" i="22"/>
  <c r="K165" i="22" s="1"/>
  <c r="J166" i="22"/>
  <c r="J165" i="22" s="1"/>
  <c r="H166" i="22"/>
  <c r="H165" i="22" s="1"/>
  <c r="G166" i="22"/>
  <c r="G165" i="22" s="1"/>
  <c r="E166" i="22"/>
  <c r="E165" i="22" s="1"/>
  <c r="D166" i="22"/>
  <c r="D165" i="22" s="1"/>
  <c r="M165" i="22"/>
  <c r="O164" i="22"/>
  <c r="L164" i="22"/>
  <c r="I164" i="22"/>
  <c r="F164" i="22"/>
  <c r="O163" i="22"/>
  <c r="L163" i="22"/>
  <c r="I163" i="22"/>
  <c r="F163" i="22"/>
  <c r="O162" i="22"/>
  <c r="L162" i="22"/>
  <c r="I162" i="22"/>
  <c r="F162" i="22"/>
  <c r="O161" i="22"/>
  <c r="O160" i="22" s="1"/>
  <c r="L161" i="22"/>
  <c r="L160" i="22" s="1"/>
  <c r="I161" i="22"/>
  <c r="I160" i="22" s="1"/>
  <c r="F161" i="22"/>
  <c r="N160" i="22"/>
  <c r="M160" i="22"/>
  <c r="K160" i="22"/>
  <c r="J160" i="22"/>
  <c r="H160" i="22"/>
  <c r="G160" i="22"/>
  <c r="F160" i="22"/>
  <c r="E160" i="22"/>
  <c r="D160" i="22"/>
  <c r="O159" i="22"/>
  <c r="L159" i="22"/>
  <c r="I159" i="22"/>
  <c r="F159" i="22"/>
  <c r="O158" i="22"/>
  <c r="L158" i="22"/>
  <c r="I158" i="22"/>
  <c r="F158" i="22"/>
  <c r="O157" i="22"/>
  <c r="L157" i="22"/>
  <c r="I157" i="22"/>
  <c r="F157" i="22"/>
  <c r="O156" i="22"/>
  <c r="L156" i="22"/>
  <c r="I156" i="22"/>
  <c r="F156" i="22"/>
  <c r="O155" i="22"/>
  <c r="L155" i="22"/>
  <c r="I155" i="22"/>
  <c r="F155" i="22"/>
  <c r="O154" i="22"/>
  <c r="L154" i="22"/>
  <c r="I154" i="22"/>
  <c r="F154" i="22"/>
  <c r="O153" i="22"/>
  <c r="L153" i="22"/>
  <c r="I153" i="22"/>
  <c r="F153" i="22"/>
  <c r="O152" i="22"/>
  <c r="L152" i="22"/>
  <c r="L151" i="22" s="1"/>
  <c r="I152" i="22"/>
  <c r="F152" i="22"/>
  <c r="N151" i="22"/>
  <c r="M151" i="22"/>
  <c r="K151" i="22"/>
  <c r="J151" i="22"/>
  <c r="H151" i="22"/>
  <c r="G151" i="22"/>
  <c r="E151" i="22"/>
  <c r="D151" i="22"/>
  <c r="O150" i="22"/>
  <c r="L150" i="22"/>
  <c r="I150" i="22"/>
  <c r="F150" i="22"/>
  <c r="O149" i="22"/>
  <c r="L149" i="22"/>
  <c r="I149" i="22"/>
  <c r="F149" i="22"/>
  <c r="O148" i="22"/>
  <c r="L148" i="22"/>
  <c r="I148" i="22"/>
  <c r="F148" i="22"/>
  <c r="O147" i="22"/>
  <c r="L147" i="22"/>
  <c r="I147" i="22"/>
  <c r="F147" i="22"/>
  <c r="O146" i="22"/>
  <c r="L146" i="22"/>
  <c r="I146" i="22"/>
  <c r="F146" i="22"/>
  <c r="O145" i="22"/>
  <c r="L145" i="22"/>
  <c r="I145" i="22"/>
  <c r="F145" i="22"/>
  <c r="N144" i="22"/>
  <c r="M144" i="22"/>
  <c r="K144" i="22"/>
  <c r="J144" i="22"/>
  <c r="H144" i="22"/>
  <c r="G144" i="22"/>
  <c r="E144" i="22"/>
  <c r="D144" i="22"/>
  <c r="O143" i="22"/>
  <c r="L143" i="22"/>
  <c r="I143" i="22"/>
  <c r="F143" i="22"/>
  <c r="O142" i="22"/>
  <c r="O141" i="22" s="1"/>
  <c r="L142" i="22"/>
  <c r="L141" i="22" s="1"/>
  <c r="I142" i="22"/>
  <c r="F142" i="22"/>
  <c r="F141" i="22" s="1"/>
  <c r="N141" i="22"/>
  <c r="M141" i="22"/>
  <c r="K141" i="22"/>
  <c r="J141" i="22"/>
  <c r="H141" i="22"/>
  <c r="G141" i="22"/>
  <c r="E141" i="22"/>
  <c r="D141" i="22"/>
  <c r="O140" i="22"/>
  <c r="L140" i="22"/>
  <c r="I140" i="22"/>
  <c r="F140" i="22"/>
  <c r="O139" i="22"/>
  <c r="L139" i="22"/>
  <c r="I139" i="22"/>
  <c r="F139" i="22"/>
  <c r="O138" i="22"/>
  <c r="L138" i="22"/>
  <c r="I138" i="22"/>
  <c r="F138" i="22"/>
  <c r="O137" i="22"/>
  <c r="L137" i="22"/>
  <c r="I137" i="22"/>
  <c r="I136" i="22" s="1"/>
  <c r="F137" i="22"/>
  <c r="N136" i="22"/>
  <c r="M136" i="22"/>
  <c r="K136" i="22"/>
  <c r="J136" i="22"/>
  <c r="H136" i="22"/>
  <c r="G136" i="22"/>
  <c r="F136" i="22"/>
  <c r="E136" i="22"/>
  <c r="D136" i="22"/>
  <c r="O135" i="22"/>
  <c r="L135" i="22"/>
  <c r="I135" i="22"/>
  <c r="F135" i="22"/>
  <c r="O134" i="22"/>
  <c r="L134" i="22"/>
  <c r="I134" i="22"/>
  <c r="F134" i="22"/>
  <c r="O133" i="22"/>
  <c r="L133" i="22"/>
  <c r="I133" i="22"/>
  <c r="F133" i="22"/>
  <c r="O132" i="22"/>
  <c r="L132" i="22"/>
  <c r="I132" i="22"/>
  <c r="I131" i="22" s="1"/>
  <c r="F132" i="22"/>
  <c r="N131" i="22"/>
  <c r="M131" i="22"/>
  <c r="K131" i="22"/>
  <c r="J131" i="22"/>
  <c r="H131" i="22"/>
  <c r="G131" i="22"/>
  <c r="E131" i="22"/>
  <c r="D131" i="22"/>
  <c r="O129" i="22"/>
  <c r="O128" i="22" s="1"/>
  <c r="L129" i="22"/>
  <c r="L128" i="22" s="1"/>
  <c r="I129" i="22"/>
  <c r="F129" i="22"/>
  <c r="F128" i="22" s="1"/>
  <c r="N128" i="22"/>
  <c r="M128" i="22"/>
  <c r="K128" i="22"/>
  <c r="J128" i="22"/>
  <c r="H128" i="22"/>
  <c r="G128" i="22"/>
  <c r="E128" i="22"/>
  <c r="D128" i="22"/>
  <c r="O127" i="22"/>
  <c r="L127" i="22"/>
  <c r="I127" i="22"/>
  <c r="F127" i="22"/>
  <c r="O126" i="22"/>
  <c r="L126" i="22"/>
  <c r="I126" i="22"/>
  <c r="F126" i="22"/>
  <c r="O125" i="22"/>
  <c r="L125" i="22"/>
  <c r="I125" i="22"/>
  <c r="F125" i="22"/>
  <c r="O124" i="22"/>
  <c r="L124" i="22"/>
  <c r="I124" i="22"/>
  <c r="F124" i="22"/>
  <c r="O123" i="22"/>
  <c r="L123" i="22"/>
  <c r="L122" i="22" s="1"/>
  <c r="I123" i="22"/>
  <c r="F123" i="22"/>
  <c r="F122" i="22" s="1"/>
  <c r="N122" i="22"/>
  <c r="M122" i="22"/>
  <c r="K122" i="22"/>
  <c r="J122" i="22"/>
  <c r="H122" i="22"/>
  <c r="G122" i="22"/>
  <c r="E122" i="22"/>
  <c r="D122" i="22"/>
  <c r="O121" i="22"/>
  <c r="L121" i="22"/>
  <c r="I121" i="22"/>
  <c r="F121" i="22"/>
  <c r="O120" i="22"/>
  <c r="L120" i="22"/>
  <c r="I120" i="22"/>
  <c r="F120" i="22"/>
  <c r="O119" i="22"/>
  <c r="L119" i="22"/>
  <c r="I119" i="22"/>
  <c r="F119" i="22"/>
  <c r="O118" i="22"/>
  <c r="L118" i="22"/>
  <c r="I118" i="22"/>
  <c r="F118" i="22"/>
  <c r="O117" i="22"/>
  <c r="L117" i="22"/>
  <c r="L116" i="22" s="1"/>
  <c r="I117" i="22"/>
  <c r="F117" i="22"/>
  <c r="N116" i="22"/>
  <c r="M116" i="22"/>
  <c r="K116" i="22"/>
  <c r="J116" i="22"/>
  <c r="H116" i="22"/>
  <c r="G116" i="22"/>
  <c r="E116" i="22"/>
  <c r="D116" i="22"/>
  <c r="O115" i="22"/>
  <c r="L115" i="22"/>
  <c r="I115" i="22"/>
  <c r="F115" i="22"/>
  <c r="O114" i="22"/>
  <c r="L114" i="22"/>
  <c r="I114" i="22"/>
  <c r="F114" i="22"/>
  <c r="O113" i="22"/>
  <c r="L113" i="22"/>
  <c r="L112" i="22" s="1"/>
  <c r="I113" i="22"/>
  <c r="F113" i="22"/>
  <c r="N112" i="22"/>
  <c r="M112" i="22"/>
  <c r="K112" i="22"/>
  <c r="J112" i="22"/>
  <c r="H112" i="22"/>
  <c r="G112" i="22"/>
  <c r="E112" i="22"/>
  <c r="D112" i="22"/>
  <c r="O111" i="22"/>
  <c r="L111" i="22"/>
  <c r="I111" i="22"/>
  <c r="F111" i="22"/>
  <c r="O110" i="22"/>
  <c r="L110" i="22"/>
  <c r="I110" i="22"/>
  <c r="F110" i="22"/>
  <c r="O109" i="22"/>
  <c r="L109" i="22"/>
  <c r="I109" i="22"/>
  <c r="F109" i="22"/>
  <c r="O108" i="22"/>
  <c r="L108" i="22"/>
  <c r="I108" i="22"/>
  <c r="F108" i="22"/>
  <c r="O107" i="22"/>
  <c r="L107" i="22"/>
  <c r="I107" i="22"/>
  <c r="F107" i="22"/>
  <c r="O106" i="22"/>
  <c r="L106" i="22"/>
  <c r="I106" i="22"/>
  <c r="F106" i="22"/>
  <c r="O105" i="22"/>
  <c r="L105" i="22"/>
  <c r="I105" i="22"/>
  <c r="F105" i="22"/>
  <c r="O104" i="22"/>
  <c r="L104" i="22"/>
  <c r="I104" i="22"/>
  <c r="I103" i="22" s="1"/>
  <c r="F104" i="22"/>
  <c r="F103" i="22" s="1"/>
  <c r="N103" i="22"/>
  <c r="M103" i="22"/>
  <c r="K103" i="22"/>
  <c r="J103" i="22"/>
  <c r="H103" i="22"/>
  <c r="G103" i="22"/>
  <c r="E103" i="22"/>
  <c r="D103" i="22"/>
  <c r="O102" i="22"/>
  <c r="L102" i="22"/>
  <c r="I102" i="22"/>
  <c r="F102" i="22"/>
  <c r="O101" i="22"/>
  <c r="L101" i="22"/>
  <c r="I101" i="22"/>
  <c r="F101" i="22"/>
  <c r="O100" i="22"/>
  <c r="L100" i="22"/>
  <c r="I100" i="22"/>
  <c r="F100" i="22"/>
  <c r="O99" i="22"/>
  <c r="L99" i="22"/>
  <c r="I99" i="22"/>
  <c r="F99" i="22"/>
  <c r="O98" i="22"/>
  <c r="L98" i="22"/>
  <c r="I98" i="22"/>
  <c r="F98" i="22"/>
  <c r="O97" i="22"/>
  <c r="L97" i="22"/>
  <c r="I97" i="22"/>
  <c r="F97" i="22"/>
  <c r="O96" i="22"/>
  <c r="L96" i="22"/>
  <c r="I96" i="22"/>
  <c r="F96" i="22"/>
  <c r="O95" i="22"/>
  <c r="N95" i="22"/>
  <c r="M95" i="22"/>
  <c r="K95" i="22"/>
  <c r="J95" i="22"/>
  <c r="H95" i="22"/>
  <c r="G95" i="22"/>
  <c r="E95" i="22"/>
  <c r="D95" i="22"/>
  <c r="O94" i="22"/>
  <c r="L94" i="22"/>
  <c r="I94" i="22"/>
  <c r="F94" i="22"/>
  <c r="O93" i="22"/>
  <c r="L93" i="22"/>
  <c r="I93" i="22"/>
  <c r="F93" i="22"/>
  <c r="O92" i="22"/>
  <c r="L92" i="22"/>
  <c r="I92" i="22"/>
  <c r="F92" i="22"/>
  <c r="O91" i="22"/>
  <c r="L91" i="22"/>
  <c r="I91" i="22"/>
  <c r="F91" i="22"/>
  <c r="O90" i="22"/>
  <c r="L90" i="22"/>
  <c r="L89" i="22" s="1"/>
  <c r="I90" i="22"/>
  <c r="F90" i="22"/>
  <c r="O89" i="22"/>
  <c r="N89" i="22"/>
  <c r="M89" i="22"/>
  <c r="K89" i="22"/>
  <c r="J89" i="22"/>
  <c r="H89" i="22"/>
  <c r="G89" i="22"/>
  <c r="E89" i="22"/>
  <c r="D89" i="22"/>
  <c r="O88" i="22"/>
  <c r="L88" i="22"/>
  <c r="I88" i="22"/>
  <c r="F88" i="22"/>
  <c r="O87" i="22"/>
  <c r="L87" i="22"/>
  <c r="I87" i="22"/>
  <c r="F87" i="22"/>
  <c r="O86" i="22"/>
  <c r="L86" i="22"/>
  <c r="I86" i="22"/>
  <c r="F86" i="22"/>
  <c r="O85" i="22"/>
  <c r="L85" i="22"/>
  <c r="I85" i="22"/>
  <c r="F85" i="22"/>
  <c r="F84" i="22" s="1"/>
  <c r="N84" i="22"/>
  <c r="M84" i="22"/>
  <c r="K84" i="22"/>
  <c r="J84" i="22"/>
  <c r="H84" i="22"/>
  <c r="G84" i="22"/>
  <c r="E84" i="22"/>
  <c r="D84" i="22"/>
  <c r="M83" i="22"/>
  <c r="O82" i="22"/>
  <c r="L82" i="22"/>
  <c r="I82" i="22"/>
  <c r="F82" i="22"/>
  <c r="O81" i="22"/>
  <c r="L81" i="22"/>
  <c r="L80" i="22" s="1"/>
  <c r="I81" i="22"/>
  <c r="I80" i="22" s="1"/>
  <c r="F81" i="22"/>
  <c r="N80" i="22"/>
  <c r="M80" i="22"/>
  <c r="K80" i="22"/>
  <c r="J80" i="22"/>
  <c r="H80" i="22"/>
  <c r="G80" i="22"/>
  <c r="E80" i="22"/>
  <c r="D80" i="22"/>
  <c r="O79" i="22"/>
  <c r="L79" i="22"/>
  <c r="I79" i="22"/>
  <c r="F79" i="22"/>
  <c r="O78" i="22"/>
  <c r="O77" i="22" s="1"/>
  <c r="L78" i="22"/>
  <c r="I78" i="22"/>
  <c r="I77" i="22" s="1"/>
  <c r="F78" i="22"/>
  <c r="F77" i="22" s="1"/>
  <c r="N77" i="22"/>
  <c r="N76" i="22" s="1"/>
  <c r="M77" i="22"/>
  <c r="L77" i="22"/>
  <c r="K77" i="22"/>
  <c r="J77" i="22"/>
  <c r="J76" i="22" s="1"/>
  <c r="H77" i="22"/>
  <c r="G77" i="22"/>
  <c r="G76" i="22" s="1"/>
  <c r="E77" i="22"/>
  <c r="D77" i="22"/>
  <c r="O74" i="22"/>
  <c r="L74" i="22"/>
  <c r="I74" i="22"/>
  <c r="F74" i="22"/>
  <c r="O73" i="22"/>
  <c r="L73" i="22"/>
  <c r="I73" i="22"/>
  <c r="F73" i="22"/>
  <c r="O72" i="22"/>
  <c r="L72" i="22"/>
  <c r="I72" i="22"/>
  <c r="F72" i="22"/>
  <c r="O71" i="22"/>
  <c r="L71" i="22"/>
  <c r="I71" i="22"/>
  <c r="F71" i="22"/>
  <c r="O70" i="22"/>
  <c r="L70" i="22"/>
  <c r="I70" i="22"/>
  <c r="I69" i="22" s="1"/>
  <c r="F70" i="22"/>
  <c r="N69" i="22"/>
  <c r="N67" i="22" s="1"/>
  <c r="M69" i="22"/>
  <c r="M67" i="22" s="1"/>
  <c r="K69" i="22"/>
  <c r="K67" i="22" s="1"/>
  <c r="J69" i="22"/>
  <c r="J67" i="22" s="1"/>
  <c r="H69" i="22"/>
  <c r="H67" i="22" s="1"/>
  <c r="G69" i="22"/>
  <c r="G67" i="22" s="1"/>
  <c r="E69" i="22"/>
  <c r="E67" i="22" s="1"/>
  <c r="D69" i="22"/>
  <c r="D67" i="22" s="1"/>
  <c r="O68" i="22"/>
  <c r="L68" i="22"/>
  <c r="I68" i="22"/>
  <c r="F68" i="22"/>
  <c r="O66" i="22"/>
  <c r="L66" i="22"/>
  <c r="I66" i="22"/>
  <c r="F66" i="22"/>
  <c r="O65" i="22"/>
  <c r="L65" i="22"/>
  <c r="I65" i="22"/>
  <c r="F65" i="22"/>
  <c r="O64" i="22"/>
  <c r="L64" i="22"/>
  <c r="I64" i="22"/>
  <c r="F64" i="22"/>
  <c r="O63" i="22"/>
  <c r="L63" i="22"/>
  <c r="I63" i="22"/>
  <c r="F63" i="22"/>
  <c r="O62" i="22"/>
  <c r="L62" i="22"/>
  <c r="I62" i="22"/>
  <c r="F62" i="22"/>
  <c r="O61" i="22"/>
  <c r="L61" i="22"/>
  <c r="I61" i="22"/>
  <c r="F61" i="22"/>
  <c r="O60" i="22"/>
  <c r="L60" i="22"/>
  <c r="I60" i="22"/>
  <c r="F60" i="22"/>
  <c r="O59" i="22"/>
  <c r="O58" i="22" s="1"/>
  <c r="L59" i="22"/>
  <c r="L58" i="22" s="1"/>
  <c r="I59" i="22"/>
  <c r="I58" i="22" s="1"/>
  <c r="F59" i="22"/>
  <c r="N58" i="22"/>
  <c r="M58" i="22"/>
  <c r="K58" i="22"/>
  <c r="J58" i="22"/>
  <c r="H58" i="22"/>
  <c r="G58" i="22"/>
  <c r="E58" i="22"/>
  <c r="D58" i="22"/>
  <c r="O57" i="22"/>
  <c r="L57" i="22"/>
  <c r="I57" i="22"/>
  <c r="F57" i="22"/>
  <c r="O56" i="22"/>
  <c r="L56" i="22"/>
  <c r="L55" i="22" s="1"/>
  <c r="I56" i="22"/>
  <c r="F56" i="22"/>
  <c r="F55" i="22" s="1"/>
  <c r="O55" i="22"/>
  <c r="O54" i="22" s="1"/>
  <c r="N55" i="22"/>
  <c r="M55" i="22"/>
  <c r="K55" i="22"/>
  <c r="J55" i="22"/>
  <c r="J54" i="22" s="1"/>
  <c r="H55" i="22"/>
  <c r="G55" i="22"/>
  <c r="E55" i="22"/>
  <c r="D55" i="22"/>
  <c r="D54" i="22" s="1"/>
  <c r="D53" i="22" s="1"/>
  <c r="N54" i="22"/>
  <c r="O47" i="22"/>
  <c r="C47" i="22" s="1"/>
  <c r="O46" i="22"/>
  <c r="C46" i="22" s="1"/>
  <c r="N45" i="22"/>
  <c r="M45" i="22"/>
  <c r="L44" i="22"/>
  <c r="L43" i="22" s="1"/>
  <c r="I44" i="22"/>
  <c r="F44" i="22"/>
  <c r="K43" i="22"/>
  <c r="J43" i="22"/>
  <c r="I43" i="22"/>
  <c r="H43" i="22"/>
  <c r="G43" i="22"/>
  <c r="E43" i="22"/>
  <c r="D43" i="22"/>
  <c r="F42" i="22"/>
  <c r="C42" i="22" s="1"/>
  <c r="E41" i="22"/>
  <c r="D41" i="22"/>
  <c r="L40" i="22"/>
  <c r="C40" i="22" s="1"/>
  <c r="L39" i="22"/>
  <c r="C39" i="22" s="1"/>
  <c r="L38" i="22"/>
  <c r="C38" i="22" s="1"/>
  <c r="L37" i="22"/>
  <c r="C37" i="22" s="1"/>
  <c r="K36" i="22"/>
  <c r="J36" i="22"/>
  <c r="L35" i="22"/>
  <c r="C35" i="22" s="1"/>
  <c r="L34" i="22"/>
  <c r="C34" i="22" s="1"/>
  <c r="K33" i="22"/>
  <c r="J33" i="22"/>
  <c r="L32" i="22"/>
  <c r="C32" i="22" s="1"/>
  <c r="K31" i="22"/>
  <c r="K26" i="22" s="1"/>
  <c r="J31" i="22"/>
  <c r="L30" i="22"/>
  <c r="C30" i="22" s="1"/>
  <c r="L29" i="22"/>
  <c r="C29" i="22" s="1"/>
  <c r="L28" i="22"/>
  <c r="C28" i="22" s="1"/>
  <c r="K27" i="22"/>
  <c r="J27" i="22"/>
  <c r="J26" i="22" s="1"/>
  <c r="F25" i="22"/>
  <c r="C25" i="22" s="1"/>
  <c r="I24" i="22"/>
  <c r="F24" i="22"/>
  <c r="O23" i="22"/>
  <c r="L23" i="22"/>
  <c r="I23" i="22"/>
  <c r="F23" i="22"/>
  <c r="O22" i="22"/>
  <c r="O21" i="22" s="1"/>
  <c r="L22" i="22"/>
  <c r="L21" i="22" s="1"/>
  <c r="L289" i="22" s="1"/>
  <c r="I22" i="22"/>
  <c r="I21" i="22" s="1"/>
  <c r="F22" i="22"/>
  <c r="N21" i="22"/>
  <c r="N289" i="22" s="1"/>
  <c r="N288" i="22" s="1"/>
  <c r="M21" i="22"/>
  <c r="M289" i="22" s="1"/>
  <c r="M288" i="22" s="1"/>
  <c r="K21" i="22"/>
  <c r="K289" i="22" s="1"/>
  <c r="K288" i="22" s="1"/>
  <c r="J21" i="22"/>
  <c r="J289" i="22" s="1"/>
  <c r="H21" i="22"/>
  <c r="H289" i="22" s="1"/>
  <c r="H288" i="22" s="1"/>
  <c r="G21" i="22"/>
  <c r="G289" i="22" s="1"/>
  <c r="G288" i="22" s="1"/>
  <c r="F21" i="22"/>
  <c r="F289" i="22" s="1"/>
  <c r="E21" i="22"/>
  <c r="D21" i="22"/>
  <c r="D289" i="22" s="1"/>
  <c r="G20" i="22"/>
  <c r="K174" i="22" l="1"/>
  <c r="K173" i="22" s="1"/>
  <c r="E259" i="22"/>
  <c r="C247" i="22"/>
  <c r="K76" i="22"/>
  <c r="C118" i="22"/>
  <c r="C120" i="22"/>
  <c r="G174" i="22"/>
  <c r="M174" i="22"/>
  <c r="M173" i="22" s="1"/>
  <c r="I174" i="22"/>
  <c r="I173" i="22" s="1"/>
  <c r="J204" i="22"/>
  <c r="C155" i="22"/>
  <c r="M187" i="22"/>
  <c r="E76" i="22"/>
  <c r="G130" i="22"/>
  <c r="E173" i="22"/>
  <c r="D174" i="22"/>
  <c r="D173" i="22" s="1"/>
  <c r="C71" i="22"/>
  <c r="I76" i="22"/>
  <c r="C114" i="22"/>
  <c r="G173" i="22"/>
  <c r="C223" i="22"/>
  <c r="J231" i="22"/>
  <c r="K231" i="22"/>
  <c r="K230" i="22" s="1"/>
  <c r="C239" i="22"/>
  <c r="C243" i="22"/>
  <c r="C244" i="22"/>
  <c r="C255" i="22"/>
  <c r="G259" i="22"/>
  <c r="J195" i="22"/>
  <c r="M270" i="22"/>
  <c r="J53" i="22"/>
  <c r="M76" i="22"/>
  <c r="C90" i="22"/>
  <c r="C93" i="22"/>
  <c r="C163" i="22"/>
  <c r="N231" i="22"/>
  <c r="C271" i="22"/>
  <c r="C291" i="22"/>
  <c r="D288" i="22"/>
  <c r="E289" i="22"/>
  <c r="E288" i="22" s="1"/>
  <c r="J288" i="22"/>
  <c r="E54" i="22"/>
  <c r="E53" i="22" s="1"/>
  <c r="K54" i="22"/>
  <c r="K53" i="22" s="1"/>
  <c r="C129" i="22"/>
  <c r="C147" i="22"/>
  <c r="C149" i="22"/>
  <c r="C150" i="22"/>
  <c r="C152" i="22"/>
  <c r="C153" i="22"/>
  <c r="O151" i="22"/>
  <c r="E187" i="22"/>
  <c r="D195" i="22"/>
  <c r="C211" i="22"/>
  <c r="C215" i="22"/>
  <c r="C279" i="22"/>
  <c r="K269" i="22"/>
  <c r="C44" i="22"/>
  <c r="L76" i="22"/>
  <c r="I84" i="22"/>
  <c r="K83" i="22"/>
  <c r="O122" i="22"/>
  <c r="C134" i="22"/>
  <c r="D130" i="22"/>
  <c r="C159" i="22"/>
  <c r="C183" i="22"/>
  <c r="C184" i="22"/>
  <c r="C185" i="22"/>
  <c r="C186" i="22"/>
  <c r="H195" i="22"/>
  <c r="C207" i="22"/>
  <c r="C210" i="22"/>
  <c r="C258" i="22"/>
  <c r="I264" i="22"/>
  <c r="L31" i="22"/>
  <c r="C31" i="22" s="1"/>
  <c r="H54" i="22"/>
  <c r="H53" i="22" s="1"/>
  <c r="I67" i="22"/>
  <c r="D76" i="22"/>
  <c r="L84" i="22"/>
  <c r="C98" i="22"/>
  <c r="C101" i="22"/>
  <c r="C102" i="22"/>
  <c r="G83" i="22"/>
  <c r="G75" i="22" s="1"/>
  <c r="C127" i="22"/>
  <c r="I128" i="22"/>
  <c r="J130" i="22"/>
  <c r="C138" i="22"/>
  <c r="C160" i="22"/>
  <c r="C161" i="22"/>
  <c r="C162" i="22"/>
  <c r="C176" i="22"/>
  <c r="C63" i="22"/>
  <c r="C64" i="22"/>
  <c r="C66" i="22"/>
  <c r="C107" i="22"/>
  <c r="C110" i="22"/>
  <c r="C113" i="22"/>
  <c r="L187" i="22"/>
  <c r="G187" i="22"/>
  <c r="C219" i="22"/>
  <c r="C222" i="22"/>
  <c r="K204" i="22"/>
  <c r="K195" i="22" s="1"/>
  <c r="E231" i="22"/>
  <c r="E230" i="22" s="1"/>
  <c r="O260" i="22"/>
  <c r="L276" i="22"/>
  <c r="E20" i="22"/>
  <c r="G54" i="22"/>
  <c r="C61" i="22"/>
  <c r="C82" i="22"/>
  <c r="C87" i="22"/>
  <c r="N83" i="22"/>
  <c r="L136" i="22"/>
  <c r="C139" i="22"/>
  <c r="C146" i="22"/>
  <c r="C171" i="22"/>
  <c r="C199" i="22"/>
  <c r="L198" i="22"/>
  <c r="L196" i="22" s="1"/>
  <c r="M231" i="22"/>
  <c r="M230" i="22" s="1"/>
  <c r="C254" i="22"/>
  <c r="O252" i="22"/>
  <c r="O251" i="22" s="1"/>
  <c r="C262" i="22"/>
  <c r="C263" i="22"/>
  <c r="C265" i="22"/>
  <c r="C275" i="22"/>
  <c r="C278" i="22"/>
  <c r="C295" i="22"/>
  <c r="C296" i="22"/>
  <c r="K187" i="22"/>
  <c r="C228" i="22"/>
  <c r="C232" i="22"/>
  <c r="C245" i="22"/>
  <c r="L264" i="22"/>
  <c r="L259" i="22" s="1"/>
  <c r="L270" i="22"/>
  <c r="N130" i="22"/>
  <c r="C65" i="22"/>
  <c r="C70" i="22"/>
  <c r="O69" i="22"/>
  <c r="O67" i="22" s="1"/>
  <c r="C91" i="22"/>
  <c r="J83" i="22"/>
  <c r="J75" i="22" s="1"/>
  <c r="C99" i="22"/>
  <c r="C106" i="22"/>
  <c r="C111" i="22"/>
  <c r="I116" i="22"/>
  <c r="C133" i="22"/>
  <c r="O131" i="22"/>
  <c r="C137" i="22"/>
  <c r="C143" i="22"/>
  <c r="I144" i="22"/>
  <c r="O144" i="22"/>
  <c r="K130" i="22"/>
  <c r="C158" i="22"/>
  <c r="C169" i="22"/>
  <c r="C170" i="22"/>
  <c r="M195" i="22"/>
  <c r="C209" i="22"/>
  <c r="C212" i="22"/>
  <c r="C214" i="22"/>
  <c r="C221" i="22"/>
  <c r="C224" i="22"/>
  <c r="C226" i="22"/>
  <c r="G231" i="22"/>
  <c r="G230" i="22" s="1"/>
  <c r="C257" i="22"/>
  <c r="O264" i="22"/>
  <c r="M269" i="22"/>
  <c r="M194" i="22" s="1"/>
  <c r="L290" i="22"/>
  <c r="L288" i="22" s="1"/>
  <c r="K75" i="22"/>
  <c r="O103" i="22"/>
  <c r="G204" i="22"/>
  <c r="G195" i="22" s="1"/>
  <c r="C23" i="22"/>
  <c r="F43" i="22"/>
  <c r="C43" i="22" s="1"/>
  <c r="G53" i="22"/>
  <c r="M54" i="22"/>
  <c r="M53" i="22" s="1"/>
  <c r="C57" i="22"/>
  <c r="C59" i="22"/>
  <c r="C72" i="22"/>
  <c r="C74" i="22"/>
  <c r="C79" i="22"/>
  <c r="C81" i="22"/>
  <c r="E83" i="22"/>
  <c r="C86" i="22"/>
  <c r="F95" i="22"/>
  <c r="C97" i="22"/>
  <c r="C105" i="22"/>
  <c r="C109" i="22"/>
  <c r="C115" i="22"/>
  <c r="C119" i="22"/>
  <c r="C126" i="22"/>
  <c r="H130" i="22"/>
  <c r="C140" i="22"/>
  <c r="F144" i="22"/>
  <c r="C145" i="22"/>
  <c r="L144" i="22"/>
  <c r="C172" i="22"/>
  <c r="C190" i="22"/>
  <c r="C202" i="22"/>
  <c r="L205" i="22"/>
  <c r="C213" i="22"/>
  <c r="N204" i="22"/>
  <c r="O216" i="22"/>
  <c r="L216" i="22"/>
  <c r="C225" i="22"/>
  <c r="C240" i="22"/>
  <c r="L246" i="22"/>
  <c r="C274" i="22"/>
  <c r="C280" i="22"/>
  <c r="C292" i="22"/>
  <c r="O53" i="22"/>
  <c r="C167" i="22"/>
  <c r="M20" i="22"/>
  <c r="C24" i="22"/>
  <c r="N53" i="22"/>
  <c r="L54" i="22"/>
  <c r="C60" i="22"/>
  <c r="C62" i="22"/>
  <c r="L69" i="22"/>
  <c r="C73" i="22"/>
  <c r="C78" i="22"/>
  <c r="H76" i="22"/>
  <c r="C85" i="22"/>
  <c r="C94" i="22"/>
  <c r="I95" i="22"/>
  <c r="C100" i="22"/>
  <c r="L103" i="22"/>
  <c r="F116" i="22"/>
  <c r="C117" i="22"/>
  <c r="C121" i="22"/>
  <c r="C123" i="22"/>
  <c r="C125" i="22"/>
  <c r="M130" i="22"/>
  <c r="M75" i="22" s="1"/>
  <c r="C135" i="22"/>
  <c r="C142" i="22"/>
  <c r="L166" i="22"/>
  <c r="L165" i="22" s="1"/>
  <c r="J174" i="22"/>
  <c r="J173" i="22" s="1"/>
  <c r="L179" i="22"/>
  <c r="L174" i="22" s="1"/>
  <c r="L173" i="22" s="1"/>
  <c r="O196" i="22"/>
  <c r="C201" i="22"/>
  <c r="E195" i="22"/>
  <c r="C218" i="22"/>
  <c r="C227" i="22"/>
  <c r="O231" i="22"/>
  <c r="H231" i="22"/>
  <c r="H230" i="22" s="1"/>
  <c r="H194" i="22" s="1"/>
  <c r="C293" i="22"/>
  <c r="C77" i="22"/>
  <c r="O289" i="22"/>
  <c r="O288" i="22" s="1"/>
  <c r="C103" i="22"/>
  <c r="I20" i="22"/>
  <c r="K20" i="22"/>
  <c r="L67" i="22"/>
  <c r="C154" i="22"/>
  <c r="F151" i="22"/>
  <c r="I196" i="22"/>
  <c r="C197" i="22"/>
  <c r="F251" i="22"/>
  <c r="I252" i="22"/>
  <c r="I251" i="22" s="1"/>
  <c r="C253" i="22"/>
  <c r="C298" i="22"/>
  <c r="J20" i="22"/>
  <c r="N20" i="22"/>
  <c r="C56" i="22"/>
  <c r="C68" i="22"/>
  <c r="F69" i="22"/>
  <c r="C69" i="22" s="1"/>
  <c r="C88" i="22"/>
  <c r="C96" i="22"/>
  <c r="C108" i="22"/>
  <c r="I112" i="22"/>
  <c r="O116" i="22"/>
  <c r="E130" i="22"/>
  <c r="E75" i="22" s="1"/>
  <c r="L131" i="22"/>
  <c r="O136" i="22"/>
  <c r="O130" i="22" s="1"/>
  <c r="I141" i="22"/>
  <c r="C141" i="22" s="1"/>
  <c r="I151" i="22"/>
  <c r="C156" i="22"/>
  <c r="C157" i="22"/>
  <c r="C164" i="22"/>
  <c r="O165" i="22"/>
  <c r="N173" i="22"/>
  <c r="C180" i="22"/>
  <c r="C181" i="22"/>
  <c r="C182" i="22"/>
  <c r="F179" i="22"/>
  <c r="L269" i="22"/>
  <c r="C22" i="22"/>
  <c r="L33" i="22"/>
  <c r="C33" i="22" s="1"/>
  <c r="F41" i="22"/>
  <c r="C41" i="22" s="1"/>
  <c r="I55" i="22"/>
  <c r="I54" i="22" s="1"/>
  <c r="I53" i="22" s="1"/>
  <c r="F58" i="22"/>
  <c r="C58" i="22" s="1"/>
  <c r="F80" i="22"/>
  <c r="O84" i="22"/>
  <c r="I89" i="22"/>
  <c r="F89" i="22"/>
  <c r="C104" i="22"/>
  <c r="F112" i="22"/>
  <c r="C124" i="22"/>
  <c r="F131" i="22"/>
  <c r="C148" i="22"/>
  <c r="C168" i="22"/>
  <c r="O174" i="22"/>
  <c r="O173" i="22" s="1"/>
  <c r="F191" i="22"/>
  <c r="F187" i="22" s="1"/>
  <c r="C266" i="22"/>
  <c r="F264" i="22"/>
  <c r="L27" i="22"/>
  <c r="L36" i="22"/>
  <c r="C36" i="22" s="1"/>
  <c r="O45" i="22"/>
  <c r="O20" i="22" s="1"/>
  <c r="D20" i="22"/>
  <c r="H20" i="22"/>
  <c r="C21" i="22"/>
  <c r="O80" i="22"/>
  <c r="O76" i="22" s="1"/>
  <c r="D83" i="22"/>
  <c r="H83" i="22"/>
  <c r="C92" i="22"/>
  <c r="L95" i="22"/>
  <c r="L83" i="22" s="1"/>
  <c r="O112" i="22"/>
  <c r="I122" i="22"/>
  <c r="C122" i="22" s="1"/>
  <c r="C128" i="22"/>
  <c r="C132" i="22"/>
  <c r="C177" i="22"/>
  <c r="C178" i="22"/>
  <c r="F175" i="22"/>
  <c r="C241" i="22"/>
  <c r="I238" i="22"/>
  <c r="F270" i="22"/>
  <c r="I276" i="22"/>
  <c r="C276" i="22" s="1"/>
  <c r="C277" i="22"/>
  <c r="F196" i="22"/>
  <c r="C198" i="22"/>
  <c r="C206" i="22"/>
  <c r="F205" i="22"/>
  <c r="O205" i="22"/>
  <c r="O204" i="22" s="1"/>
  <c r="O195" i="22" s="1"/>
  <c r="C236" i="22"/>
  <c r="D231" i="22"/>
  <c r="D230" i="22" s="1"/>
  <c r="J259" i="22"/>
  <c r="J230" i="22" s="1"/>
  <c r="N259" i="22"/>
  <c r="N230" i="22" s="1"/>
  <c r="C268" i="22"/>
  <c r="O270" i="22"/>
  <c r="O269" i="22" s="1"/>
  <c r="I272" i="22"/>
  <c r="C273" i="22"/>
  <c r="G286" i="22"/>
  <c r="C285" i="22"/>
  <c r="I283" i="22"/>
  <c r="C297" i="22"/>
  <c r="F166" i="22"/>
  <c r="I188" i="22"/>
  <c r="C189" i="22"/>
  <c r="I192" i="22"/>
  <c r="I191" i="22" s="1"/>
  <c r="C193" i="22"/>
  <c r="N195" i="22"/>
  <c r="C200" i="22"/>
  <c r="C208" i="22"/>
  <c r="C216" i="22"/>
  <c r="I216" i="22"/>
  <c r="I204" i="22" s="1"/>
  <c r="C217" i="22"/>
  <c r="C220" i="22"/>
  <c r="L231" i="22"/>
  <c r="C234" i="22"/>
  <c r="F233" i="22"/>
  <c r="C237" i="22"/>
  <c r="I235" i="22"/>
  <c r="C235" i="22" s="1"/>
  <c r="C248" i="22"/>
  <c r="C250" i="22"/>
  <c r="F246" i="22"/>
  <c r="L252" i="22"/>
  <c r="L251" i="22" s="1"/>
  <c r="C256" i="22"/>
  <c r="C282" i="22"/>
  <c r="F281" i="22"/>
  <c r="C281" i="22" s="1"/>
  <c r="C229" i="22"/>
  <c r="C242" i="22"/>
  <c r="F238" i="22"/>
  <c r="C249" i="22"/>
  <c r="I246" i="22"/>
  <c r="I260" i="22"/>
  <c r="I259" i="22" s="1"/>
  <c r="C261" i="22"/>
  <c r="J270" i="22"/>
  <c r="J269" i="22" s="1"/>
  <c r="N270" i="22"/>
  <c r="N269" i="22" s="1"/>
  <c r="C294" i="22"/>
  <c r="F290" i="22"/>
  <c r="C290" i="22" s="1"/>
  <c r="C284" i="22"/>
  <c r="O259" i="22" l="1"/>
  <c r="L130" i="22"/>
  <c r="L75" i="22" s="1"/>
  <c r="C136" i="22"/>
  <c r="O230" i="22"/>
  <c r="K52" i="22"/>
  <c r="K286" i="22"/>
  <c r="G52" i="22"/>
  <c r="J52" i="22"/>
  <c r="H75" i="22"/>
  <c r="H286" i="22" s="1"/>
  <c r="C116" i="22"/>
  <c r="C144" i="22"/>
  <c r="L230" i="22"/>
  <c r="C260" i="22"/>
  <c r="D75" i="22"/>
  <c r="D52" i="22" s="1"/>
  <c r="C264" i="22"/>
  <c r="M286" i="22"/>
  <c r="I270" i="22"/>
  <c r="I269" i="22" s="1"/>
  <c r="J194" i="22"/>
  <c r="J51" i="22" s="1"/>
  <c r="I83" i="22"/>
  <c r="K194" i="22"/>
  <c r="I187" i="22"/>
  <c r="C187" i="22" s="1"/>
  <c r="E194" i="22"/>
  <c r="N75" i="22"/>
  <c r="N52" i="22" s="1"/>
  <c r="C238" i="22"/>
  <c r="C179" i="22"/>
  <c r="F20" i="22"/>
  <c r="L53" i="22"/>
  <c r="L204" i="22"/>
  <c r="L195" i="22" s="1"/>
  <c r="G194" i="22"/>
  <c r="G51" i="22" s="1"/>
  <c r="C272" i="22"/>
  <c r="F288" i="22"/>
  <c r="M52" i="22"/>
  <c r="F259" i="22"/>
  <c r="C259" i="22" s="1"/>
  <c r="C246" i="22"/>
  <c r="C112" i="22"/>
  <c r="O83" i="22"/>
  <c r="O75" i="22" s="1"/>
  <c r="F54" i="22"/>
  <c r="E52" i="22"/>
  <c r="E286" i="22"/>
  <c r="C188" i="22"/>
  <c r="I231" i="22"/>
  <c r="I230" i="22" s="1"/>
  <c r="C54" i="22"/>
  <c r="C166" i="22"/>
  <c r="F165" i="22"/>
  <c r="C165" i="22" s="1"/>
  <c r="O194" i="22"/>
  <c r="C196" i="22"/>
  <c r="C270" i="22"/>
  <c r="F269" i="22"/>
  <c r="F174" i="22"/>
  <c r="C175" i="22"/>
  <c r="C45" i="22"/>
  <c r="C95" i="22"/>
  <c r="K51" i="22"/>
  <c r="N286" i="22"/>
  <c r="F231" i="22"/>
  <c r="C233" i="22"/>
  <c r="C205" i="22"/>
  <c r="F204" i="22"/>
  <c r="C204" i="22" s="1"/>
  <c r="D194" i="22"/>
  <c r="D51" i="22" s="1"/>
  <c r="C192" i="22"/>
  <c r="C80" i="22"/>
  <c r="F76" i="22"/>
  <c r="C252" i="22"/>
  <c r="I195" i="22"/>
  <c r="F83" i="22"/>
  <c r="M51" i="22"/>
  <c r="I289" i="22"/>
  <c r="J286" i="22"/>
  <c r="N194" i="22"/>
  <c r="N51" i="22" s="1"/>
  <c r="C27" i="22"/>
  <c r="L26" i="22"/>
  <c r="C283" i="22"/>
  <c r="C191" i="22"/>
  <c r="C131" i="22"/>
  <c r="F130" i="22"/>
  <c r="C89" i="22"/>
  <c r="C251" i="22"/>
  <c r="C151" i="22"/>
  <c r="I130" i="22"/>
  <c r="I75" i="22" s="1"/>
  <c r="C84" i="22"/>
  <c r="F67" i="22"/>
  <c r="C67" i="22" s="1"/>
  <c r="C55" i="22"/>
  <c r="H52" i="22"/>
  <c r="H51" i="22" s="1"/>
  <c r="L286" i="22" l="1"/>
  <c r="L52" i="22"/>
  <c r="C83" i="22"/>
  <c r="D286" i="22"/>
  <c r="I52" i="22"/>
  <c r="L194" i="22"/>
  <c r="L51" i="22" s="1"/>
  <c r="L50" i="22" s="1"/>
  <c r="E51" i="22"/>
  <c r="E287" i="22" s="1"/>
  <c r="F53" i="22"/>
  <c r="C53" i="22" s="1"/>
  <c r="O52" i="22"/>
  <c r="O286" i="22"/>
  <c r="G287" i="22"/>
  <c r="G50" i="22"/>
  <c r="I286" i="22"/>
  <c r="F195" i="22"/>
  <c r="C195" i="22" s="1"/>
  <c r="N50" i="22"/>
  <c r="N287" i="22"/>
  <c r="K50" i="22"/>
  <c r="K287" i="22"/>
  <c r="H287" i="22"/>
  <c r="H50" i="22"/>
  <c r="C130" i="22"/>
  <c r="C26" i="22"/>
  <c r="L20" i="22"/>
  <c r="C20" i="22" s="1"/>
  <c r="I194" i="22"/>
  <c r="I51" i="22" s="1"/>
  <c r="J50" i="22"/>
  <c r="J287" i="22"/>
  <c r="C269" i="22"/>
  <c r="D287" i="22"/>
  <c r="D50" i="22"/>
  <c r="I288" i="22"/>
  <c r="C288" i="22" s="1"/>
  <c r="C289" i="22"/>
  <c r="F230" i="22"/>
  <c r="C230" i="22" s="1"/>
  <c r="C231" i="22"/>
  <c r="M50" i="22"/>
  <c r="M287" i="22"/>
  <c r="F75" i="22"/>
  <c r="C75" i="22" s="1"/>
  <c r="C76" i="22"/>
  <c r="C174" i="22"/>
  <c r="F173" i="22"/>
  <c r="C173" i="22" s="1"/>
  <c r="O51" i="22"/>
  <c r="E50" i="22"/>
  <c r="F52" i="22" l="1"/>
  <c r="C52" i="22" s="1"/>
  <c r="L287" i="22"/>
  <c r="O50" i="22"/>
  <c r="O287" i="22"/>
  <c r="F286" i="22"/>
  <c r="C286" i="22" s="1"/>
  <c r="F194" i="22"/>
  <c r="C194" i="22" s="1"/>
  <c r="I287" i="22"/>
  <c r="I50" i="22"/>
  <c r="F51" i="22" l="1"/>
  <c r="C51" i="22" s="1"/>
  <c r="F50" i="22" l="1"/>
  <c r="C50" i="22" s="1"/>
  <c r="F287" i="22"/>
  <c r="C287" i="22" s="1"/>
  <c r="O298" i="21"/>
  <c r="L298" i="21"/>
  <c r="I298" i="21"/>
  <c r="C298" i="21" s="1"/>
  <c r="F298" i="21"/>
  <c r="O297" i="21"/>
  <c r="L297" i="21"/>
  <c r="I297" i="21"/>
  <c r="F297" i="21"/>
  <c r="O296" i="21"/>
  <c r="L296" i="21"/>
  <c r="I296" i="21"/>
  <c r="F296" i="21"/>
  <c r="O295" i="21"/>
  <c r="L295" i="21"/>
  <c r="I295" i="21"/>
  <c r="F295" i="21"/>
  <c r="O294" i="21"/>
  <c r="L294" i="21"/>
  <c r="I294" i="21"/>
  <c r="F294" i="21"/>
  <c r="O293" i="21"/>
  <c r="L293" i="21"/>
  <c r="I293" i="21"/>
  <c r="F293" i="21"/>
  <c r="O292" i="21"/>
  <c r="L292" i="21"/>
  <c r="I292" i="21"/>
  <c r="F292" i="21"/>
  <c r="O291" i="21"/>
  <c r="L291" i="21"/>
  <c r="I291" i="21"/>
  <c r="F291" i="21"/>
  <c r="O290" i="21"/>
  <c r="N290" i="21"/>
  <c r="M290" i="21"/>
  <c r="K290" i="21"/>
  <c r="J290" i="21"/>
  <c r="H290" i="21"/>
  <c r="G290" i="21"/>
  <c r="E290" i="21"/>
  <c r="D290" i="21"/>
  <c r="O285" i="21"/>
  <c r="L285" i="21"/>
  <c r="I285" i="21"/>
  <c r="F285" i="21"/>
  <c r="O284" i="21"/>
  <c r="L284" i="21"/>
  <c r="L283" i="21" s="1"/>
  <c r="I284" i="21"/>
  <c r="I283" i="21" s="1"/>
  <c r="F284" i="21"/>
  <c r="O283" i="21"/>
  <c r="N283" i="21"/>
  <c r="M283" i="21"/>
  <c r="K283" i="21"/>
  <c r="J283" i="21"/>
  <c r="H283" i="21"/>
  <c r="G283" i="21"/>
  <c r="F283" i="21"/>
  <c r="E283" i="21"/>
  <c r="D283" i="21"/>
  <c r="O282" i="21"/>
  <c r="O281" i="21" s="1"/>
  <c r="L282" i="21"/>
  <c r="L281" i="21" s="1"/>
  <c r="I282" i="21"/>
  <c r="F282" i="21"/>
  <c r="F281" i="21" s="1"/>
  <c r="N281" i="21"/>
  <c r="M281" i="21"/>
  <c r="K281" i="21"/>
  <c r="J281" i="21"/>
  <c r="I281" i="21"/>
  <c r="H281" i="21"/>
  <c r="G281" i="21"/>
  <c r="E281" i="21"/>
  <c r="D281" i="21"/>
  <c r="O280" i="21"/>
  <c r="L280" i="21"/>
  <c r="I280" i="21"/>
  <c r="F280" i="21"/>
  <c r="O279" i="21"/>
  <c r="L279" i="21"/>
  <c r="I279" i="21"/>
  <c r="F279" i="21"/>
  <c r="O278" i="21"/>
  <c r="L278" i="21"/>
  <c r="I278" i="21"/>
  <c r="C278" i="21" s="1"/>
  <c r="F278" i="21"/>
  <c r="O277" i="21"/>
  <c r="L277" i="21"/>
  <c r="I277" i="21"/>
  <c r="F277" i="21"/>
  <c r="N276" i="21"/>
  <c r="M276" i="21"/>
  <c r="K276" i="21"/>
  <c r="J276" i="21"/>
  <c r="H276" i="21"/>
  <c r="G276" i="21"/>
  <c r="E276" i="21"/>
  <c r="D276" i="21"/>
  <c r="O275" i="21"/>
  <c r="L275" i="21"/>
  <c r="I275" i="21"/>
  <c r="F275" i="21"/>
  <c r="O274" i="21"/>
  <c r="L274" i="21"/>
  <c r="I274" i="21"/>
  <c r="C274" i="21" s="1"/>
  <c r="F274" i="21"/>
  <c r="O273" i="21"/>
  <c r="L273" i="21"/>
  <c r="L272" i="21" s="1"/>
  <c r="I273" i="21"/>
  <c r="F273" i="21"/>
  <c r="N272" i="21"/>
  <c r="N270" i="21" s="1"/>
  <c r="M272" i="21"/>
  <c r="K272" i="21"/>
  <c r="J272" i="21"/>
  <c r="J270" i="21" s="1"/>
  <c r="H272" i="21"/>
  <c r="G272" i="21"/>
  <c r="G270" i="21" s="1"/>
  <c r="G269" i="21" s="1"/>
  <c r="E272" i="21"/>
  <c r="D272" i="21"/>
  <c r="O271" i="21"/>
  <c r="L271" i="21"/>
  <c r="I271" i="21"/>
  <c r="F271" i="21"/>
  <c r="K270" i="21"/>
  <c r="K269" i="21" s="1"/>
  <c r="D270" i="21"/>
  <c r="D269" i="21"/>
  <c r="O268" i="21"/>
  <c r="L268" i="21"/>
  <c r="I268" i="21"/>
  <c r="F268" i="21"/>
  <c r="O267" i="21"/>
  <c r="L267" i="21"/>
  <c r="I267" i="21"/>
  <c r="F267" i="21"/>
  <c r="O266" i="21"/>
  <c r="L266" i="21"/>
  <c r="I266" i="21"/>
  <c r="F266" i="21"/>
  <c r="O265" i="21"/>
  <c r="L265" i="21"/>
  <c r="I265" i="21"/>
  <c r="F265" i="21"/>
  <c r="N264" i="21"/>
  <c r="M264" i="21"/>
  <c r="K264" i="21"/>
  <c r="J264" i="21"/>
  <c r="H264" i="21"/>
  <c r="G264" i="21"/>
  <c r="G259" i="21" s="1"/>
  <c r="E264" i="21"/>
  <c r="D264" i="21"/>
  <c r="O263" i="21"/>
  <c r="L263" i="21"/>
  <c r="I263" i="21"/>
  <c r="F263" i="21"/>
  <c r="O262" i="21"/>
  <c r="L262" i="21"/>
  <c r="I262" i="21"/>
  <c r="F262" i="21"/>
  <c r="O261" i="21"/>
  <c r="L261" i="21"/>
  <c r="I261" i="21"/>
  <c r="F261" i="21"/>
  <c r="N260" i="21"/>
  <c r="N259" i="21" s="1"/>
  <c r="M260" i="21"/>
  <c r="K260" i="21"/>
  <c r="J260" i="21"/>
  <c r="J259" i="21" s="1"/>
  <c r="I260" i="21"/>
  <c r="H260" i="21"/>
  <c r="H259" i="21" s="1"/>
  <c r="G260" i="21"/>
  <c r="E260" i="21"/>
  <c r="D260" i="21"/>
  <c r="K259" i="21"/>
  <c r="O258" i="21"/>
  <c r="L258" i="21"/>
  <c r="I258" i="21"/>
  <c r="F258" i="21"/>
  <c r="O257" i="21"/>
  <c r="L257" i="21"/>
  <c r="I257" i="21"/>
  <c r="F257" i="21"/>
  <c r="O256" i="21"/>
  <c r="L256" i="21"/>
  <c r="I256" i="21"/>
  <c r="F256" i="21"/>
  <c r="O255" i="21"/>
  <c r="L255" i="21"/>
  <c r="I255" i="21"/>
  <c r="F255" i="21"/>
  <c r="O254" i="21"/>
  <c r="L254" i="21"/>
  <c r="I254" i="21"/>
  <c r="F254" i="21"/>
  <c r="O253" i="21"/>
  <c r="L253" i="21"/>
  <c r="I253" i="21"/>
  <c r="F253" i="21"/>
  <c r="N252" i="21"/>
  <c r="M252" i="21"/>
  <c r="M251" i="21" s="1"/>
  <c r="K252" i="21"/>
  <c r="J252" i="21"/>
  <c r="J251" i="21" s="1"/>
  <c r="H252" i="21"/>
  <c r="G252" i="21"/>
  <c r="G251" i="21" s="1"/>
  <c r="E252" i="21"/>
  <c r="E251" i="21" s="1"/>
  <c r="D252" i="21"/>
  <c r="D251" i="21" s="1"/>
  <c r="N251" i="21"/>
  <c r="K251" i="21"/>
  <c r="H251" i="21"/>
  <c r="O250" i="21"/>
  <c r="L250" i="21"/>
  <c r="I250" i="21"/>
  <c r="F250" i="21"/>
  <c r="O249" i="21"/>
  <c r="L249" i="21"/>
  <c r="I249" i="21"/>
  <c r="F249" i="21"/>
  <c r="O248" i="21"/>
  <c r="L248" i="21"/>
  <c r="I248" i="21"/>
  <c r="F248" i="21"/>
  <c r="O247" i="21"/>
  <c r="L247" i="21"/>
  <c r="I247" i="21"/>
  <c r="F247" i="21"/>
  <c r="O246" i="21"/>
  <c r="N246" i="21"/>
  <c r="M246" i="21"/>
  <c r="K246" i="21"/>
  <c r="J246" i="21"/>
  <c r="H246" i="21"/>
  <c r="G246" i="21"/>
  <c r="E246" i="21"/>
  <c r="D246" i="21"/>
  <c r="O245" i="21"/>
  <c r="L245" i="21"/>
  <c r="I245" i="21"/>
  <c r="F245" i="21"/>
  <c r="O244" i="21"/>
  <c r="L244" i="21"/>
  <c r="I244" i="21"/>
  <c r="F244" i="21"/>
  <c r="O243" i="21"/>
  <c r="L243" i="21"/>
  <c r="I243" i="21"/>
  <c r="F243" i="21"/>
  <c r="O242" i="21"/>
  <c r="L242" i="21"/>
  <c r="I242" i="21"/>
  <c r="F242" i="21"/>
  <c r="O241" i="21"/>
  <c r="L241" i="21"/>
  <c r="I241" i="21"/>
  <c r="F241" i="21"/>
  <c r="O240" i="21"/>
  <c r="L240" i="21"/>
  <c r="I240" i="21"/>
  <c r="F240" i="21"/>
  <c r="O239" i="21"/>
  <c r="L239" i="21"/>
  <c r="I239" i="21"/>
  <c r="F239" i="21"/>
  <c r="N238" i="21"/>
  <c r="M238" i="21"/>
  <c r="K238" i="21"/>
  <c r="J238" i="21"/>
  <c r="H238" i="21"/>
  <c r="G238" i="21"/>
  <c r="E238" i="21"/>
  <c r="D238" i="21"/>
  <c r="O237" i="21"/>
  <c r="L237" i="21"/>
  <c r="I237" i="21"/>
  <c r="F237" i="21"/>
  <c r="O236" i="21"/>
  <c r="L236" i="21"/>
  <c r="L235" i="21" s="1"/>
  <c r="I236" i="21"/>
  <c r="I235" i="21" s="1"/>
  <c r="F236" i="21"/>
  <c r="O235" i="21"/>
  <c r="N235" i="21"/>
  <c r="M235" i="21"/>
  <c r="K235" i="21"/>
  <c r="J235" i="21"/>
  <c r="H235" i="21"/>
  <c r="G235" i="21"/>
  <c r="F235" i="21"/>
  <c r="E235" i="21"/>
  <c r="D235" i="21"/>
  <c r="O234" i="21"/>
  <c r="O233" i="21" s="1"/>
  <c r="L234" i="21"/>
  <c r="L233" i="21" s="1"/>
  <c r="I234" i="21"/>
  <c r="I233" i="21" s="1"/>
  <c r="F234" i="21"/>
  <c r="N233" i="21"/>
  <c r="M233" i="21"/>
  <c r="K233" i="21"/>
  <c r="J233" i="21"/>
  <c r="H233" i="21"/>
  <c r="H231" i="21" s="1"/>
  <c r="G233" i="21"/>
  <c r="E233" i="21"/>
  <c r="D233" i="21"/>
  <c r="D231" i="21" s="1"/>
  <c r="O232" i="21"/>
  <c r="L232" i="21"/>
  <c r="I232" i="21"/>
  <c r="F232" i="21"/>
  <c r="O229" i="21"/>
  <c r="L229" i="21"/>
  <c r="I229" i="21"/>
  <c r="F229" i="21"/>
  <c r="C229" i="21" s="1"/>
  <c r="O228" i="21"/>
  <c r="L228" i="21"/>
  <c r="I228" i="21"/>
  <c r="I227" i="21" s="1"/>
  <c r="F228" i="21"/>
  <c r="C228" i="21" s="1"/>
  <c r="O227" i="21"/>
  <c r="N227" i="21"/>
  <c r="M227" i="21"/>
  <c r="L227" i="21"/>
  <c r="K227" i="21"/>
  <c r="J227" i="21"/>
  <c r="H227" i="21"/>
  <c r="G227" i="21"/>
  <c r="E227" i="21"/>
  <c r="D227" i="21"/>
  <c r="O226" i="21"/>
  <c r="L226" i="21"/>
  <c r="I226" i="21"/>
  <c r="F226" i="21"/>
  <c r="O225" i="21"/>
  <c r="L225" i="21"/>
  <c r="I225" i="21"/>
  <c r="F225" i="21"/>
  <c r="O224" i="21"/>
  <c r="L224" i="21"/>
  <c r="I224" i="21"/>
  <c r="F224" i="21"/>
  <c r="O223" i="21"/>
  <c r="L223" i="21"/>
  <c r="I223" i="21"/>
  <c r="F223" i="21"/>
  <c r="O222" i="21"/>
  <c r="L222" i="21"/>
  <c r="I222" i="21"/>
  <c r="F222" i="21"/>
  <c r="O221" i="21"/>
  <c r="L221" i="21"/>
  <c r="I221" i="21"/>
  <c r="F221" i="21"/>
  <c r="O220" i="21"/>
  <c r="L220" i="21"/>
  <c r="I220" i="21"/>
  <c r="F220" i="21"/>
  <c r="O219" i="21"/>
  <c r="L219" i="21"/>
  <c r="I219" i="21"/>
  <c r="F219" i="21"/>
  <c r="O218" i="21"/>
  <c r="L218" i="21"/>
  <c r="I218" i="21"/>
  <c r="F218" i="21"/>
  <c r="O217" i="21"/>
  <c r="L217" i="21"/>
  <c r="I217" i="21"/>
  <c r="F217" i="21"/>
  <c r="N216" i="21"/>
  <c r="M216" i="21"/>
  <c r="K216" i="21"/>
  <c r="J216" i="21"/>
  <c r="H216" i="21"/>
  <c r="G216" i="21"/>
  <c r="E216" i="21"/>
  <c r="D216" i="21"/>
  <c r="O215" i="21"/>
  <c r="L215" i="21"/>
  <c r="I215" i="21"/>
  <c r="F215" i="21"/>
  <c r="O214" i="21"/>
  <c r="L214" i="21"/>
  <c r="I214" i="21"/>
  <c r="F214" i="21"/>
  <c r="O213" i="21"/>
  <c r="L213" i="21"/>
  <c r="I213" i="21"/>
  <c r="F213" i="21"/>
  <c r="O212" i="21"/>
  <c r="L212" i="21"/>
  <c r="I212" i="21"/>
  <c r="F212" i="21"/>
  <c r="O211" i="21"/>
  <c r="L211" i="21"/>
  <c r="I211" i="21"/>
  <c r="F211" i="21"/>
  <c r="O210" i="21"/>
  <c r="L210" i="21"/>
  <c r="I210" i="21"/>
  <c r="F210" i="21"/>
  <c r="O209" i="21"/>
  <c r="L209" i="21"/>
  <c r="I209" i="21"/>
  <c r="F209" i="21"/>
  <c r="O208" i="21"/>
  <c r="L208" i="21"/>
  <c r="I208" i="21"/>
  <c r="F208" i="21"/>
  <c r="O207" i="21"/>
  <c r="L207" i="21"/>
  <c r="I207" i="21"/>
  <c r="F207" i="21"/>
  <c r="O206" i="21"/>
  <c r="L206" i="21"/>
  <c r="I206" i="21"/>
  <c r="F206" i="21"/>
  <c r="N205" i="21"/>
  <c r="M205" i="21"/>
  <c r="K205" i="21"/>
  <c r="J205" i="21"/>
  <c r="H205" i="21"/>
  <c r="H204" i="21" s="1"/>
  <c r="G205" i="21"/>
  <c r="E205" i="21"/>
  <c r="D205" i="21"/>
  <c r="D204" i="21" s="1"/>
  <c r="K204" i="21"/>
  <c r="O203" i="21"/>
  <c r="L203" i="21"/>
  <c r="I203" i="21"/>
  <c r="F203" i="21"/>
  <c r="O202" i="21"/>
  <c r="L202" i="21"/>
  <c r="I202" i="21"/>
  <c r="C202" i="21" s="1"/>
  <c r="F202" i="21"/>
  <c r="O201" i="21"/>
  <c r="L201" i="21"/>
  <c r="I201" i="21"/>
  <c r="F201" i="21"/>
  <c r="O200" i="21"/>
  <c r="L200" i="21"/>
  <c r="I200" i="21"/>
  <c r="F200" i="21"/>
  <c r="O199" i="21"/>
  <c r="L199" i="21"/>
  <c r="L198" i="21" s="1"/>
  <c r="I199" i="21"/>
  <c r="F199" i="21"/>
  <c r="F198" i="21" s="1"/>
  <c r="O198" i="21"/>
  <c r="N198" i="21"/>
  <c r="M198" i="21"/>
  <c r="K198" i="21"/>
  <c r="K196" i="21" s="1"/>
  <c r="J198" i="21"/>
  <c r="H198" i="21"/>
  <c r="H196" i="21" s="1"/>
  <c r="G198" i="21"/>
  <c r="G196" i="21" s="1"/>
  <c r="E198" i="21"/>
  <c r="D198" i="21"/>
  <c r="D196" i="21" s="1"/>
  <c r="O197" i="21"/>
  <c r="L197" i="21"/>
  <c r="I197" i="21"/>
  <c r="F197" i="21"/>
  <c r="N196" i="21"/>
  <c r="M196" i="21"/>
  <c r="J196" i="21"/>
  <c r="E196" i="21"/>
  <c r="O193" i="21"/>
  <c r="L193" i="21"/>
  <c r="L192" i="21" s="1"/>
  <c r="L191" i="21" s="1"/>
  <c r="I193" i="21"/>
  <c r="F193" i="21"/>
  <c r="O192" i="21"/>
  <c r="O191" i="21" s="1"/>
  <c r="N192" i="21"/>
  <c r="N191" i="21" s="1"/>
  <c r="M192" i="21"/>
  <c r="M191" i="21" s="1"/>
  <c r="K192" i="21"/>
  <c r="K191" i="21" s="1"/>
  <c r="J192" i="21"/>
  <c r="I192" i="21"/>
  <c r="I191" i="21" s="1"/>
  <c r="H192" i="21"/>
  <c r="G192" i="21"/>
  <c r="G191" i="21" s="1"/>
  <c r="E192" i="21"/>
  <c r="E191" i="21" s="1"/>
  <c r="D192" i="21"/>
  <c r="J191" i="21"/>
  <c r="H191" i="21"/>
  <c r="D191" i="21"/>
  <c r="O190" i="21"/>
  <c r="L190" i="21"/>
  <c r="I190" i="21"/>
  <c r="F190" i="21"/>
  <c r="O189" i="21"/>
  <c r="L189" i="21"/>
  <c r="I189" i="21"/>
  <c r="I188" i="21" s="1"/>
  <c r="I187" i="21" s="1"/>
  <c r="F189" i="21"/>
  <c r="N188" i="21"/>
  <c r="M188" i="21"/>
  <c r="K188" i="21"/>
  <c r="J188" i="21"/>
  <c r="H188" i="21"/>
  <c r="H187" i="21" s="1"/>
  <c r="G188" i="21"/>
  <c r="E188" i="21"/>
  <c r="E187" i="21" s="1"/>
  <c r="D188" i="21"/>
  <c r="O186" i="21"/>
  <c r="L186" i="21"/>
  <c r="I186" i="21"/>
  <c r="F186" i="21"/>
  <c r="O185" i="21"/>
  <c r="O184" i="21" s="1"/>
  <c r="L185" i="21"/>
  <c r="I185" i="21"/>
  <c r="F185" i="21"/>
  <c r="F184" i="21" s="1"/>
  <c r="N184" i="21"/>
  <c r="M184" i="21"/>
  <c r="K184" i="21"/>
  <c r="J184" i="21"/>
  <c r="H184" i="21"/>
  <c r="G184" i="21"/>
  <c r="E184" i="21"/>
  <c r="D184" i="21"/>
  <c r="O183" i="21"/>
  <c r="L183" i="21"/>
  <c r="I183" i="21"/>
  <c r="F183" i="21"/>
  <c r="O182" i="21"/>
  <c r="L182" i="21"/>
  <c r="I182" i="21"/>
  <c r="F182" i="21"/>
  <c r="O181" i="21"/>
  <c r="L181" i="21"/>
  <c r="I181" i="21"/>
  <c r="F181" i="21"/>
  <c r="C181" i="21" s="1"/>
  <c r="O180" i="21"/>
  <c r="L180" i="21"/>
  <c r="I180" i="21"/>
  <c r="I179" i="21" s="1"/>
  <c r="F180" i="21"/>
  <c r="N179" i="21"/>
  <c r="M179" i="21"/>
  <c r="K179" i="21"/>
  <c r="J179" i="21"/>
  <c r="H179" i="21"/>
  <c r="G179" i="21"/>
  <c r="E179" i="21"/>
  <c r="D179" i="21"/>
  <c r="O178" i="21"/>
  <c r="L178" i="21"/>
  <c r="I178" i="21"/>
  <c r="F178" i="21"/>
  <c r="O177" i="21"/>
  <c r="L177" i="21"/>
  <c r="I177" i="21"/>
  <c r="F177" i="21"/>
  <c r="O176" i="21"/>
  <c r="O175" i="21" s="1"/>
  <c r="L176" i="21"/>
  <c r="I176" i="21"/>
  <c r="F176" i="21"/>
  <c r="N175" i="21"/>
  <c r="M175" i="21"/>
  <c r="M174" i="21" s="1"/>
  <c r="K175" i="21"/>
  <c r="J175" i="21"/>
  <c r="H175" i="21"/>
  <c r="H174" i="21" s="1"/>
  <c r="H173" i="21" s="1"/>
  <c r="G175" i="21"/>
  <c r="G174" i="21" s="1"/>
  <c r="E175" i="21"/>
  <c r="D175" i="21"/>
  <c r="D174" i="21" s="1"/>
  <c r="D173" i="21" s="1"/>
  <c r="N174" i="21"/>
  <c r="N173" i="21" s="1"/>
  <c r="K174" i="21"/>
  <c r="K173" i="21"/>
  <c r="O172" i="21"/>
  <c r="L172" i="21"/>
  <c r="I172" i="21"/>
  <c r="F172" i="21"/>
  <c r="O171" i="21"/>
  <c r="L171" i="21"/>
  <c r="I171" i="21"/>
  <c r="F171" i="21"/>
  <c r="O170" i="21"/>
  <c r="L170" i="21"/>
  <c r="I170" i="21"/>
  <c r="F170" i="21"/>
  <c r="O169" i="21"/>
  <c r="L169" i="21"/>
  <c r="I169" i="21"/>
  <c r="F169" i="21"/>
  <c r="O168" i="21"/>
  <c r="L168" i="21"/>
  <c r="I168" i="21"/>
  <c r="F168" i="21"/>
  <c r="O167" i="21"/>
  <c r="L167" i="21"/>
  <c r="L166" i="21" s="1"/>
  <c r="L165" i="21" s="1"/>
  <c r="I167" i="21"/>
  <c r="F167" i="21"/>
  <c r="N166" i="21"/>
  <c r="N165" i="21" s="1"/>
  <c r="M166" i="21"/>
  <c r="M165" i="21" s="1"/>
  <c r="K166" i="21"/>
  <c r="J166" i="21"/>
  <c r="J165" i="21" s="1"/>
  <c r="H166" i="21"/>
  <c r="H165" i="21" s="1"/>
  <c r="G166" i="21"/>
  <c r="G165" i="21" s="1"/>
  <c r="F166" i="21"/>
  <c r="E166" i="21"/>
  <c r="E165" i="21" s="1"/>
  <c r="D166" i="21"/>
  <c r="D165" i="21" s="1"/>
  <c r="K165" i="21"/>
  <c r="O164" i="21"/>
  <c r="L164" i="21"/>
  <c r="I164" i="21"/>
  <c r="F164" i="21"/>
  <c r="O163" i="21"/>
  <c r="L163" i="21"/>
  <c r="I163" i="21"/>
  <c r="F163" i="21"/>
  <c r="O162" i="21"/>
  <c r="L162" i="21"/>
  <c r="I162" i="21"/>
  <c r="F162" i="21"/>
  <c r="O161" i="21"/>
  <c r="O160" i="21" s="1"/>
  <c r="L161" i="21"/>
  <c r="L160" i="21" s="1"/>
  <c r="I161" i="21"/>
  <c r="F161" i="21"/>
  <c r="F160" i="21" s="1"/>
  <c r="N160" i="21"/>
  <c r="M160" i="21"/>
  <c r="K160" i="21"/>
  <c r="J160" i="21"/>
  <c r="H160" i="21"/>
  <c r="G160" i="21"/>
  <c r="E160" i="21"/>
  <c r="D160" i="21"/>
  <c r="O159" i="21"/>
  <c r="L159" i="21"/>
  <c r="I159" i="21"/>
  <c r="F159" i="21"/>
  <c r="O158" i="21"/>
  <c r="L158" i="21"/>
  <c r="I158" i="21"/>
  <c r="F158" i="21"/>
  <c r="O157" i="21"/>
  <c r="L157" i="21"/>
  <c r="I157" i="21"/>
  <c r="F157" i="21"/>
  <c r="O156" i="21"/>
  <c r="L156" i="21"/>
  <c r="I156" i="21"/>
  <c r="F156" i="21"/>
  <c r="O155" i="21"/>
  <c r="L155" i="21"/>
  <c r="I155" i="21"/>
  <c r="F155" i="21"/>
  <c r="O154" i="21"/>
  <c r="L154" i="21"/>
  <c r="I154" i="21"/>
  <c r="F154" i="21"/>
  <c r="O153" i="21"/>
  <c r="L153" i="21"/>
  <c r="I153" i="21"/>
  <c r="F153" i="21"/>
  <c r="C153" i="21" s="1"/>
  <c r="O152" i="21"/>
  <c r="L152" i="21"/>
  <c r="I152" i="21"/>
  <c r="I151" i="21" s="1"/>
  <c r="F152" i="21"/>
  <c r="N151" i="21"/>
  <c r="M151" i="21"/>
  <c r="K151" i="21"/>
  <c r="J151" i="21"/>
  <c r="H151" i="21"/>
  <c r="G151" i="21"/>
  <c r="E151" i="21"/>
  <c r="D151" i="21"/>
  <c r="O150" i="21"/>
  <c r="L150" i="21"/>
  <c r="I150" i="21"/>
  <c r="F150" i="21"/>
  <c r="O149" i="21"/>
  <c r="L149" i="21"/>
  <c r="I149" i="21"/>
  <c r="F149" i="21"/>
  <c r="O148" i="21"/>
  <c r="L148" i="21"/>
  <c r="I148" i="21"/>
  <c r="F148" i="21"/>
  <c r="O147" i="21"/>
  <c r="L147" i="21"/>
  <c r="I147" i="21"/>
  <c r="F147" i="21"/>
  <c r="O146" i="21"/>
  <c r="L146" i="21"/>
  <c r="I146" i="21"/>
  <c r="F146" i="21"/>
  <c r="O145" i="21"/>
  <c r="O144" i="21" s="1"/>
  <c r="L145" i="21"/>
  <c r="I145" i="21"/>
  <c r="C145" i="21" s="1"/>
  <c r="F145" i="21"/>
  <c r="N144" i="21"/>
  <c r="M144" i="21"/>
  <c r="K144" i="21"/>
  <c r="J144" i="21"/>
  <c r="H144" i="21"/>
  <c r="G144" i="21"/>
  <c r="E144" i="21"/>
  <c r="D144" i="21"/>
  <c r="O143" i="21"/>
  <c r="L143" i="21"/>
  <c r="I143" i="21"/>
  <c r="F143" i="21"/>
  <c r="O142" i="21"/>
  <c r="L142" i="21"/>
  <c r="L141" i="21" s="1"/>
  <c r="I142" i="21"/>
  <c r="I141" i="21" s="1"/>
  <c r="F142" i="21"/>
  <c r="O141" i="21"/>
  <c r="N141" i="21"/>
  <c r="M141" i="21"/>
  <c r="K141" i="21"/>
  <c r="J141" i="21"/>
  <c r="H141" i="21"/>
  <c r="G141" i="21"/>
  <c r="F141" i="21"/>
  <c r="E141" i="21"/>
  <c r="D141" i="21"/>
  <c r="O140" i="21"/>
  <c r="L140" i="21"/>
  <c r="I140" i="21"/>
  <c r="F140" i="21"/>
  <c r="O139" i="21"/>
  <c r="L139" i="21"/>
  <c r="I139" i="21"/>
  <c r="F139" i="21"/>
  <c r="O138" i="21"/>
  <c r="L138" i="21"/>
  <c r="I138" i="21"/>
  <c r="F138" i="21"/>
  <c r="O137" i="21"/>
  <c r="O136" i="21" s="1"/>
  <c r="L137" i="21"/>
  <c r="L136" i="21" s="1"/>
  <c r="I137" i="21"/>
  <c r="F137" i="21"/>
  <c r="F136" i="21" s="1"/>
  <c r="N136" i="21"/>
  <c r="M136" i="21"/>
  <c r="K136" i="21"/>
  <c r="J136" i="21"/>
  <c r="H136" i="21"/>
  <c r="G136" i="21"/>
  <c r="E136" i="21"/>
  <c r="D136" i="21"/>
  <c r="O135" i="21"/>
  <c r="L135" i="21"/>
  <c r="I135" i="21"/>
  <c r="F135" i="21"/>
  <c r="O134" i="21"/>
  <c r="L134" i="21"/>
  <c r="I134" i="21"/>
  <c r="F134" i="21"/>
  <c r="O133" i="21"/>
  <c r="L133" i="21"/>
  <c r="I133" i="21"/>
  <c r="F133" i="21"/>
  <c r="C133" i="21" s="1"/>
  <c r="O132" i="21"/>
  <c r="O131" i="21" s="1"/>
  <c r="L132" i="21"/>
  <c r="I132" i="21"/>
  <c r="F132" i="21"/>
  <c r="N131" i="21"/>
  <c r="M131" i="21"/>
  <c r="K131" i="21"/>
  <c r="J131" i="21"/>
  <c r="J130" i="21" s="1"/>
  <c r="I131" i="21"/>
  <c r="H131" i="21"/>
  <c r="G131" i="21"/>
  <c r="E131" i="21"/>
  <c r="D131" i="21"/>
  <c r="O129" i="21"/>
  <c r="O128" i="21" s="1"/>
  <c r="L129" i="21"/>
  <c r="L128" i="21" s="1"/>
  <c r="I129" i="21"/>
  <c r="I128" i="21" s="1"/>
  <c r="F129" i="21"/>
  <c r="F128" i="21" s="1"/>
  <c r="N128" i="21"/>
  <c r="M128" i="21"/>
  <c r="K128" i="21"/>
  <c r="J128" i="21"/>
  <c r="H128" i="21"/>
  <c r="G128" i="21"/>
  <c r="E128" i="21"/>
  <c r="D128" i="21"/>
  <c r="O127" i="21"/>
  <c r="L127" i="21"/>
  <c r="I127" i="21"/>
  <c r="F127" i="21"/>
  <c r="O126" i="21"/>
  <c r="L126" i="21"/>
  <c r="I126" i="21"/>
  <c r="F126" i="21"/>
  <c r="O125" i="21"/>
  <c r="L125" i="21"/>
  <c r="I125" i="21"/>
  <c r="F125" i="21"/>
  <c r="O124" i="21"/>
  <c r="L124" i="21"/>
  <c r="I124" i="21"/>
  <c r="F124" i="21"/>
  <c r="O123" i="21"/>
  <c r="L123" i="21"/>
  <c r="I123" i="21"/>
  <c r="F123" i="21"/>
  <c r="F122" i="21" s="1"/>
  <c r="N122" i="21"/>
  <c r="M122" i="21"/>
  <c r="K122" i="21"/>
  <c r="J122" i="21"/>
  <c r="H122" i="21"/>
  <c r="G122" i="21"/>
  <c r="E122" i="21"/>
  <c r="D122" i="21"/>
  <c r="O121" i="21"/>
  <c r="L121" i="21"/>
  <c r="I121" i="21"/>
  <c r="F121" i="21"/>
  <c r="C121" i="21" s="1"/>
  <c r="O120" i="21"/>
  <c r="L120" i="21"/>
  <c r="I120" i="21"/>
  <c r="F120" i="21"/>
  <c r="O119" i="21"/>
  <c r="L119" i="21"/>
  <c r="I119" i="21"/>
  <c r="F119" i="21"/>
  <c r="O118" i="21"/>
  <c r="L118" i="21"/>
  <c r="I118" i="21"/>
  <c r="F118" i="21"/>
  <c r="O117" i="21"/>
  <c r="L117" i="21"/>
  <c r="I117" i="21"/>
  <c r="F117" i="21"/>
  <c r="N116" i="21"/>
  <c r="M116" i="21"/>
  <c r="L116" i="21"/>
  <c r="K116" i="21"/>
  <c r="J116" i="21"/>
  <c r="H116" i="21"/>
  <c r="G116" i="21"/>
  <c r="E116" i="21"/>
  <c r="D116" i="21"/>
  <c r="O115" i="21"/>
  <c r="L115" i="21"/>
  <c r="I115" i="21"/>
  <c r="F115" i="21"/>
  <c r="O114" i="21"/>
  <c r="L114" i="21"/>
  <c r="I114" i="21"/>
  <c r="F114" i="21"/>
  <c r="O113" i="21"/>
  <c r="O112" i="21" s="1"/>
  <c r="L113" i="21"/>
  <c r="C113" i="21" s="1"/>
  <c r="I113" i="21"/>
  <c r="F113" i="21"/>
  <c r="N112" i="21"/>
  <c r="M112" i="21"/>
  <c r="K112" i="21"/>
  <c r="J112" i="21"/>
  <c r="H112" i="21"/>
  <c r="G112" i="21"/>
  <c r="E112" i="21"/>
  <c r="D112" i="21"/>
  <c r="O111" i="21"/>
  <c r="L111" i="21"/>
  <c r="I111" i="21"/>
  <c r="F111" i="21"/>
  <c r="O110" i="21"/>
  <c r="L110" i="21"/>
  <c r="I110" i="21"/>
  <c r="F110" i="21"/>
  <c r="O109" i="21"/>
  <c r="L109" i="21"/>
  <c r="I109" i="21"/>
  <c r="F109" i="21"/>
  <c r="C109" i="21" s="1"/>
  <c r="O108" i="21"/>
  <c r="L108" i="21"/>
  <c r="I108" i="21"/>
  <c r="F108" i="21"/>
  <c r="O107" i="21"/>
  <c r="L107" i="21"/>
  <c r="I107" i="21"/>
  <c r="F107" i="21"/>
  <c r="O106" i="21"/>
  <c r="L106" i="21"/>
  <c r="I106" i="21"/>
  <c r="F106" i="21"/>
  <c r="O105" i="21"/>
  <c r="L105" i="21"/>
  <c r="I105" i="21"/>
  <c r="F105" i="21"/>
  <c r="O104" i="21"/>
  <c r="L104" i="21"/>
  <c r="I104" i="21"/>
  <c r="I103" i="21" s="1"/>
  <c r="F104" i="21"/>
  <c r="N103" i="21"/>
  <c r="M103" i="21"/>
  <c r="K103" i="21"/>
  <c r="J103" i="21"/>
  <c r="H103" i="21"/>
  <c r="G103" i="21"/>
  <c r="E103" i="21"/>
  <c r="D103" i="21"/>
  <c r="O102" i="21"/>
  <c r="L102" i="21"/>
  <c r="I102" i="21"/>
  <c r="F102" i="21"/>
  <c r="O101" i="21"/>
  <c r="L101" i="21"/>
  <c r="I101" i="21"/>
  <c r="F101" i="21"/>
  <c r="O100" i="21"/>
  <c r="L100" i="21"/>
  <c r="I100" i="21"/>
  <c r="F100" i="21"/>
  <c r="O99" i="21"/>
  <c r="L99" i="21"/>
  <c r="I99" i="21"/>
  <c r="F99" i="21"/>
  <c r="O98" i="21"/>
  <c r="L98" i="21"/>
  <c r="I98" i="21"/>
  <c r="F98" i="21"/>
  <c r="O97" i="21"/>
  <c r="L97" i="21"/>
  <c r="I97" i="21"/>
  <c r="F97" i="21"/>
  <c r="C97" i="21" s="1"/>
  <c r="O96" i="21"/>
  <c r="L96" i="21"/>
  <c r="I96" i="21"/>
  <c r="F96" i="21"/>
  <c r="N95" i="21"/>
  <c r="M95" i="21"/>
  <c r="K95" i="21"/>
  <c r="J95" i="21"/>
  <c r="H95" i="21"/>
  <c r="G95" i="21"/>
  <c r="E95" i="21"/>
  <c r="D95" i="21"/>
  <c r="O94" i="21"/>
  <c r="L94" i="21"/>
  <c r="I94" i="21"/>
  <c r="F94" i="21"/>
  <c r="O93" i="21"/>
  <c r="L93" i="21"/>
  <c r="I93" i="21"/>
  <c r="F93" i="21"/>
  <c r="C93" i="21" s="1"/>
  <c r="O92" i="21"/>
  <c r="L92" i="21"/>
  <c r="I92" i="21"/>
  <c r="F92" i="21"/>
  <c r="O91" i="21"/>
  <c r="L91" i="21"/>
  <c r="I91" i="21"/>
  <c r="F91" i="21"/>
  <c r="O90" i="21"/>
  <c r="L90" i="21"/>
  <c r="I90" i="21"/>
  <c r="I89" i="21" s="1"/>
  <c r="F90" i="21"/>
  <c r="N89" i="21"/>
  <c r="M89" i="21"/>
  <c r="K89" i="21"/>
  <c r="J89" i="21"/>
  <c r="H89" i="21"/>
  <c r="G89" i="21"/>
  <c r="E89" i="21"/>
  <c r="D89" i="21"/>
  <c r="O88" i="21"/>
  <c r="L88" i="21"/>
  <c r="I88" i="21"/>
  <c r="F88" i="21"/>
  <c r="O87" i="21"/>
  <c r="L87" i="21"/>
  <c r="I87" i="21"/>
  <c r="F87" i="21"/>
  <c r="O86" i="21"/>
  <c r="L86" i="21"/>
  <c r="I86" i="21"/>
  <c r="F86" i="21"/>
  <c r="O85" i="21"/>
  <c r="O84" i="21" s="1"/>
  <c r="L85" i="21"/>
  <c r="I85" i="21"/>
  <c r="F85" i="21"/>
  <c r="N84" i="21"/>
  <c r="M84" i="21"/>
  <c r="K84" i="21"/>
  <c r="J84" i="21"/>
  <c r="H84" i="21"/>
  <c r="G84" i="21"/>
  <c r="E84" i="21"/>
  <c r="D84" i="21"/>
  <c r="O82" i="21"/>
  <c r="L82" i="21"/>
  <c r="I82" i="21"/>
  <c r="F82" i="21"/>
  <c r="O81" i="21"/>
  <c r="O80" i="21" s="1"/>
  <c r="L81" i="21"/>
  <c r="I81" i="21"/>
  <c r="I80" i="21" s="1"/>
  <c r="F81" i="21"/>
  <c r="F80" i="21" s="1"/>
  <c r="N80" i="21"/>
  <c r="M80" i="21"/>
  <c r="K80" i="21"/>
  <c r="J80" i="21"/>
  <c r="H80" i="21"/>
  <c r="G80" i="21"/>
  <c r="E80" i="21"/>
  <c r="D80" i="21"/>
  <c r="O79" i="21"/>
  <c r="L79" i="21"/>
  <c r="I79" i="21"/>
  <c r="F79" i="21"/>
  <c r="O78" i="21"/>
  <c r="L78" i="21"/>
  <c r="I78" i="21"/>
  <c r="F78" i="21"/>
  <c r="O77" i="21"/>
  <c r="N77" i="21"/>
  <c r="M77" i="21"/>
  <c r="M76" i="21" s="1"/>
  <c r="K77" i="21"/>
  <c r="J77" i="21"/>
  <c r="H77" i="21"/>
  <c r="H76" i="21" s="1"/>
  <c r="G77" i="21"/>
  <c r="G76" i="21" s="1"/>
  <c r="F77" i="21"/>
  <c r="E77" i="21"/>
  <c r="D77" i="21"/>
  <c r="D76" i="21" s="1"/>
  <c r="N76" i="21"/>
  <c r="O74" i="21"/>
  <c r="L74" i="21"/>
  <c r="I74" i="21"/>
  <c r="F74" i="21"/>
  <c r="C74" i="21" s="1"/>
  <c r="O73" i="21"/>
  <c r="L73" i="21"/>
  <c r="I73" i="21"/>
  <c r="F73" i="21"/>
  <c r="O72" i="21"/>
  <c r="L72" i="21"/>
  <c r="I72" i="21"/>
  <c r="F72" i="21"/>
  <c r="O71" i="21"/>
  <c r="L71" i="21"/>
  <c r="I71" i="21"/>
  <c r="F71" i="21"/>
  <c r="C71" i="21" s="1"/>
  <c r="O70" i="21"/>
  <c r="L70" i="21"/>
  <c r="I70" i="21"/>
  <c r="F70" i="21"/>
  <c r="C70" i="21" s="1"/>
  <c r="N69" i="21"/>
  <c r="M69" i="21"/>
  <c r="L69" i="21"/>
  <c r="K69" i="21"/>
  <c r="K67" i="21" s="1"/>
  <c r="J69" i="21"/>
  <c r="H69" i="21"/>
  <c r="H67" i="21" s="1"/>
  <c r="G69" i="21"/>
  <c r="G67" i="21" s="1"/>
  <c r="E69" i="21"/>
  <c r="E67" i="21" s="1"/>
  <c r="D69" i="21"/>
  <c r="D67" i="21" s="1"/>
  <c r="O68" i="21"/>
  <c r="L68" i="21"/>
  <c r="I68" i="21"/>
  <c r="F68" i="21"/>
  <c r="N67" i="21"/>
  <c r="M67" i="21"/>
  <c r="J67" i="21"/>
  <c r="O66" i="21"/>
  <c r="L66" i="21"/>
  <c r="I66" i="21"/>
  <c r="F66" i="21"/>
  <c r="O65" i="21"/>
  <c r="L65" i="21"/>
  <c r="I65" i="21"/>
  <c r="F65" i="21"/>
  <c r="O64" i="21"/>
  <c r="L64" i="21"/>
  <c r="I64" i="21"/>
  <c r="F64" i="21"/>
  <c r="O63" i="21"/>
  <c r="L63" i="21"/>
  <c r="I63" i="21"/>
  <c r="F63" i="21"/>
  <c r="O62" i="21"/>
  <c r="L62" i="21"/>
  <c r="I62" i="21"/>
  <c r="F62" i="21"/>
  <c r="C62" i="21" s="1"/>
  <c r="O61" i="21"/>
  <c r="L61" i="21"/>
  <c r="I61" i="21"/>
  <c r="F61" i="21"/>
  <c r="O60" i="21"/>
  <c r="L60" i="21"/>
  <c r="I60" i="21"/>
  <c r="F60" i="21"/>
  <c r="O59" i="21"/>
  <c r="L59" i="21"/>
  <c r="L58" i="21" s="1"/>
  <c r="I59" i="21"/>
  <c r="F59" i="21"/>
  <c r="N58" i="21"/>
  <c r="M58" i="21"/>
  <c r="K58" i="21"/>
  <c r="J58" i="21"/>
  <c r="H58" i="21"/>
  <c r="G58" i="21"/>
  <c r="E58" i="21"/>
  <c r="D58" i="21"/>
  <c r="O57" i="21"/>
  <c r="L57" i="21"/>
  <c r="I57" i="21"/>
  <c r="F57" i="21"/>
  <c r="O56" i="21"/>
  <c r="O55" i="21" s="1"/>
  <c r="L56" i="21"/>
  <c r="I56" i="21"/>
  <c r="I55" i="21" s="1"/>
  <c r="F56" i="21"/>
  <c r="N55" i="21"/>
  <c r="N54" i="21" s="1"/>
  <c r="N53" i="21" s="1"/>
  <c r="M55" i="21"/>
  <c r="M54" i="21" s="1"/>
  <c r="L55" i="21"/>
  <c r="K55" i="21"/>
  <c r="J55" i="21"/>
  <c r="J54" i="21" s="1"/>
  <c r="J53" i="21" s="1"/>
  <c r="H55" i="21"/>
  <c r="H54" i="21" s="1"/>
  <c r="G55" i="21"/>
  <c r="G54" i="21" s="1"/>
  <c r="G53" i="21" s="1"/>
  <c r="F55" i="21"/>
  <c r="E55" i="21"/>
  <c r="D55" i="21"/>
  <c r="D54" i="21" s="1"/>
  <c r="K54" i="21"/>
  <c r="O47" i="21"/>
  <c r="C47" i="21" s="1"/>
  <c r="O46" i="21"/>
  <c r="C46" i="21" s="1"/>
  <c r="N45" i="21"/>
  <c r="M45" i="21"/>
  <c r="L44" i="21"/>
  <c r="L43" i="21" s="1"/>
  <c r="I44" i="21"/>
  <c r="F44" i="21"/>
  <c r="F43" i="21" s="1"/>
  <c r="K43" i="21"/>
  <c r="J43" i="21"/>
  <c r="H43" i="21"/>
  <c r="G43" i="21"/>
  <c r="E43" i="21"/>
  <c r="D43" i="21"/>
  <c r="F42" i="21"/>
  <c r="C42" i="21" s="1"/>
  <c r="E41" i="21"/>
  <c r="D41" i="21"/>
  <c r="L40" i="21"/>
  <c r="C40" i="21" s="1"/>
  <c r="L39" i="21"/>
  <c r="C39" i="21"/>
  <c r="L38" i="21"/>
  <c r="C38" i="21" s="1"/>
  <c r="L37" i="21"/>
  <c r="C37" i="21" s="1"/>
  <c r="K36" i="21"/>
  <c r="J36" i="21"/>
  <c r="L35" i="21"/>
  <c r="C35" i="21" s="1"/>
  <c r="L34" i="21"/>
  <c r="C34" i="21" s="1"/>
  <c r="K33" i="21"/>
  <c r="J33" i="21"/>
  <c r="L32" i="21"/>
  <c r="C32" i="21" s="1"/>
  <c r="K31" i="21"/>
  <c r="J31" i="21"/>
  <c r="L30" i="21"/>
  <c r="C30" i="21" s="1"/>
  <c r="L29" i="21"/>
  <c r="C29" i="21" s="1"/>
  <c r="L28" i="21"/>
  <c r="K27" i="21"/>
  <c r="J27" i="21"/>
  <c r="F25" i="21"/>
  <c r="C25" i="21" s="1"/>
  <c r="I24" i="21"/>
  <c r="F24" i="21"/>
  <c r="O23" i="21"/>
  <c r="L23" i="21"/>
  <c r="I23" i="21"/>
  <c r="F23" i="21"/>
  <c r="O22" i="21"/>
  <c r="L22" i="21"/>
  <c r="L21" i="21" s="1"/>
  <c r="I22" i="21"/>
  <c r="I21" i="21" s="1"/>
  <c r="F22" i="21"/>
  <c r="O21" i="21"/>
  <c r="O289" i="21" s="1"/>
  <c r="N21" i="21"/>
  <c r="N289" i="21" s="1"/>
  <c r="N288" i="21" s="1"/>
  <c r="M21" i="21"/>
  <c r="M289" i="21" s="1"/>
  <c r="M288" i="21" s="1"/>
  <c r="K21" i="21"/>
  <c r="J21" i="21"/>
  <c r="J289" i="21" s="1"/>
  <c r="H21" i="21"/>
  <c r="H289" i="21" s="1"/>
  <c r="H288" i="21" s="1"/>
  <c r="G21" i="21"/>
  <c r="G289" i="21" s="1"/>
  <c r="G288" i="21" s="1"/>
  <c r="F21" i="21"/>
  <c r="E21" i="21"/>
  <c r="E289" i="21" s="1"/>
  <c r="E288" i="21" s="1"/>
  <c r="D21" i="21"/>
  <c r="D289" i="21" s="1"/>
  <c r="M20" i="21"/>
  <c r="J231" i="21" l="1"/>
  <c r="C72" i="21"/>
  <c r="C73" i="21"/>
  <c r="L205" i="21"/>
  <c r="M204" i="21"/>
  <c r="O272" i="21"/>
  <c r="K231" i="21"/>
  <c r="K230" i="21" s="1"/>
  <c r="L27" i="21"/>
  <c r="C27" i="21" s="1"/>
  <c r="E76" i="21"/>
  <c r="C210" i="21"/>
  <c r="L33" i="21"/>
  <c r="C33" i="21" s="1"/>
  <c r="L36" i="21"/>
  <c r="C36" i="21" s="1"/>
  <c r="I77" i="21"/>
  <c r="L112" i="21"/>
  <c r="K187" i="21"/>
  <c r="H230" i="21"/>
  <c r="J230" i="21"/>
  <c r="H20" i="21"/>
  <c r="C85" i="21"/>
  <c r="E83" i="21"/>
  <c r="K83" i="21"/>
  <c r="C101" i="21"/>
  <c r="C105" i="21"/>
  <c r="C108" i="21"/>
  <c r="C125" i="21"/>
  <c r="C139" i="21"/>
  <c r="C140" i="21"/>
  <c r="C157" i="21"/>
  <c r="J174" i="21"/>
  <c r="J173" i="21" s="1"/>
  <c r="G187" i="21"/>
  <c r="C206" i="21"/>
  <c r="C207" i="21"/>
  <c r="C208" i="21"/>
  <c r="C226" i="21"/>
  <c r="M231" i="21"/>
  <c r="C242" i="21"/>
  <c r="C244" i="21"/>
  <c r="C245" i="21"/>
  <c r="O252" i="21"/>
  <c r="D259" i="21"/>
  <c r="O264" i="21"/>
  <c r="I272" i="21"/>
  <c r="C295" i="21"/>
  <c r="C28" i="21"/>
  <c r="D20" i="21"/>
  <c r="C44" i="21"/>
  <c r="C59" i="21"/>
  <c r="C60" i="21"/>
  <c r="C61" i="21"/>
  <c r="O58" i="21"/>
  <c r="G130" i="21"/>
  <c r="C169" i="21"/>
  <c r="C170" i="21"/>
  <c r="G173" i="21"/>
  <c r="C177" i="21"/>
  <c r="M187" i="21"/>
  <c r="G204" i="21"/>
  <c r="C218" i="21"/>
  <c r="C222" i="21"/>
  <c r="C224" i="21"/>
  <c r="C225" i="21"/>
  <c r="E231" i="21"/>
  <c r="C250" i="21"/>
  <c r="C258" i="21"/>
  <c r="C262" i="21"/>
  <c r="C266" i="21"/>
  <c r="E270" i="21"/>
  <c r="H270" i="21"/>
  <c r="H269" i="21" s="1"/>
  <c r="O276" i="21"/>
  <c r="O270" i="21" s="1"/>
  <c r="O269" i="21" s="1"/>
  <c r="C285" i="21"/>
  <c r="I58" i="21"/>
  <c r="I54" i="21" s="1"/>
  <c r="C66" i="21"/>
  <c r="K76" i="21"/>
  <c r="J76" i="21"/>
  <c r="C81" i="21"/>
  <c r="C117" i="21"/>
  <c r="C118" i="21"/>
  <c r="C120" i="21"/>
  <c r="D130" i="21"/>
  <c r="N130" i="21"/>
  <c r="C149" i="21"/>
  <c r="M173" i="21"/>
  <c r="C190" i="21"/>
  <c r="C214" i="21"/>
  <c r="I216" i="21"/>
  <c r="C234" i="21"/>
  <c r="N231" i="21"/>
  <c r="N230" i="21" s="1"/>
  <c r="C294" i="21"/>
  <c r="K26" i="21"/>
  <c r="K20" i="21" s="1"/>
  <c r="C161" i="21"/>
  <c r="C254" i="21"/>
  <c r="D288" i="21"/>
  <c r="O45" i="21"/>
  <c r="C45" i="21" s="1"/>
  <c r="M53" i="21"/>
  <c r="C63" i="21"/>
  <c r="C64" i="21"/>
  <c r="C65" i="21"/>
  <c r="H53" i="21"/>
  <c r="I69" i="21"/>
  <c r="L84" i="21"/>
  <c r="G83" i="21"/>
  <c r="G75" i="21" s="1"/>
  <c r="C98" i="21"/>
  <c r="C100" i="21"/>
  <c r="C110" i="21"/>
  <c r="N83" i="21"/>
  <c r="N75" i="21" s="1"/>
  <c r="O122" i="21"/>
  <c r="L122" i="21"/>
  <c r="C129" i="21"/>
  <c r="L144" i="21"/>
  <c r="C164" i="21"/>
  <c r="I175" i="21"/>
  <c r="I174" i="21" s="1"/>
  <c r="L175" i="21"/>
  <c r="C183" i="21"/>
  <c r="C185" i="21"/>
  <c r="L188" i="21"/>
  <c r="L187" i="21" s="1"/>
  <c r="H195" i="21"/>
  <c r="I205" i="21"/>
  <c r="I204" i="21" s="1"/>
  <c r="C213" i="21"/>
  <c r="G231" i="21"/>
  <c r="G230" i="21" s="1"/>
  <c r="C243" i="21"/>
  <c r="C257" i="21"/>
  <c r="O260" i="21"/>
  <c r="I276" i="21"/>
  <c r="C282" i="21"/>
  <c r="I84" i="21"/>
  <c r="D230" i="21"/>
  <c r="I264" i="21"/>
  <c r="J288" i="21"/>
  <c r="F41" i="21"/>
  <c r="C41" i="21" s="1"/>
  <c r="E20" i="21"/>
  <c r="I43" i="21"/>
  <c r="C43" i="21" s="1"/>
  <c r="E54" i="21"/>
  <c r="E53" i="21" s="1"/>
  <c r="O54" i="21"/>
  <c r="L54" i="21"/>
  <c r="C68" i="21"/>
  <c r="D53" i="21"/>
  <c r="D83" i="21"/>
  <c r="D75" i="21" s="1"/>
  <c r="M83" i="21"/>
  <c r="I95" i="21"/>
  <c r="C102" i="21"/>
  <c r="O103" i="21"/>
  <c r="L103" i="21"/>
  <c r="J83" i="21"/>
  <c r="J75" i="21" s="1"/>
  <c r="C124" i="21"/>
  <c r="C155" i="21"/>
  <c r="C156" i="21"/>
  <c r="C162" i="21"/>
  <c r="C168" i="21"/>
  <c r="D187" i="21"/>
  <c r="N187" i="21"/>
  <c r="K195" i="21"/>
  <c r="K194" i="21" s="1"/>
  <c r="C201" i="21"/>
  <c r="D195" i="21"/>
  <c r="C212" i="21"/>
  <c r="J204" i="21"/>
  <c r="J195" i="21" s="1"/>
  <c r="N204" i="21"/>
  <c r="N195" i="21" s="1"/>
  <c r="F233" i="21"/>
  <c r="C256" i="21"/>
  <c r="L67" i="21"/>
  <c r="I76" i="21"/>
  <c r="L131" i="21"/>
  <c r="L184" i="21"/>
  <c r="I259" i="21"/>
  <c r="F289" i="21"/>
  <c r="K289" i="21"/>
  <c r="K288" i="21" s="1"/>
  <c r="C22" i="21"/>
  <c r="C23" i="21"/>
  <c r="C24" i="21"/>
  <c r="J26" i="21"/>
  <c r="J20" i="21" s="1"/>
  <c r="C56" i="21"/>
  <c r="C57" i="21"/>
  <c r="I67" i="21"/>
  <c r="O69" i="21"/>
  <c r="O67" i="21" s="1"/>
  <c r="C82" i="21"/>
  <c r="C90" i="21"/>
  <c r="C91" i="21"/>
  <c r="O89" i="21"/>
  <c r="I112" i="21"/>
  <c r="M130" i="21"/>
  <c r="K130" i="21"/>
  <c r="K75" i="21" s="1"/>
  <c r="C137" i="21"/>
  <c r="C141" i="21"/>
  <c r="F144" i="21"/>
  <c r="C148" i="21"/>
  <c r="I166" i="21"/>
  <c r="C172" i="21"/>
  <c r="L179" i="21"/>
  <c r="C189" i="21"/>
  <c r="O188" i="21"/>
  <c r="O187" i="21" s="1"/>
  <c r="J187" i="21"/>
  <c r="M195" i="21"/>
  <c r="L196" i="21"/>
  <c r="G195" i="21"/>
  <c r="E204" i="21"/>
  <c r="E195" i="21" s="1"/>
  <c r="C219" i="21"/>
  <c r="C220" i="21"/>
  <c r="C221" i="21"/>
  <c r="F227" i="21"/>
  <c r="C227" i="21" s="1"/>
  <c r="C236" i="21"/>
  <c r="C237" i="21"/>
  <c r="O238" i="21"/>
  <c r="M259" i="21"/>
  <c r="C268" i="21"/>
  <c r="E269" i="21"/>
  <c r="J269" i="21"/>
  <c r="J286" i="21" s="1"/>
  <c r="N269" i="21"/>
  <c r="C275" i="21"/>
  <c r="K53" i="21"/>
  <c r="I289" i="21"/>
  <c r="I20" i="21"/>
  <c r="C21" i="21"/>
  <c r="L289" i="21"/>
  <c r="I116" i="21"/>
  <c r="C291" i="21"/>
  <c r="L290" i="21"/>
  <c r="L31" i="21"/>
  <c r="C55" i="21"/>
  <c r="O76" i="21"/>
  <c r="L80" i="21"/>
  <c r="C80" i="21" s="1"/>
  <c r="F76" i="21"/>
  <c r="C94" i="21"/>
  <c r="O95" i="21"/>
  <c r="L95" i="21"/>
  <c r="C104" i="21"/>
  <c r="F103" i="21"/>
  <c r="C114" i="21"/>
  <c r="C115" i="21"/>
  <c r="C123" i="21"/>
  <c r="C128" i="21"/>
  <c r="E130" i="21"/>
  <c r="E75" i="21" s="1"/>
  <c r="C132" i="21"/>
  <c r="F131" i="21"/>
  <c r="C138" i="21"/>
  <c r="C147" i="21"/>
  <c r="C154" i="21"/>
  <c r="C159" i="21"/>
  <c r="O166" i="21"/>
  <c r="O165" i="21" s="1"/>
  <c r="E174" i="21"/>
  <c r="E173" i="21" s="1"/>
  <c r="C176" i="21"/>
  <c r="F175" i="21"/>
  <c r="C182" i="21"/>
  <c r="C235" i="21"/>
  <c r="L260" i="21"/>
  <c r="C263" i="21"/>
  <c r="C78" i="21"/>
  <c r="L77" i="21"/>
  <c r="F20" i="21"/>
  <c r="N20" i="21"/>
  <c r="F69" i="21"/>
  <c r="C79" i="21"/>
  <c r="C87" i="21"/>
  <c r="C88" i="21"/>
  <c r="F84" i="21"/>
  <c r="L89" i="21"/>
  <c r="C96" i="21"/>
  <c r="F95" i="21"/>
  <c r="C106" i="21"/>
  <c r="C107" i="21"/>
  <c r="O116" i="21"/>
  <c r="I122" i="21"/>
  <c r="C122" i="21" s="1"/>
  <c r="C127" i="21"/>
  <c r="C135" i="21"/>
  <c r="C146" i="21"/>
  <c r="O151" i="21"/>
  <c r="O130" i="21" s="1"/>
  <c r="L151" i="21"/>
  <c r="C158" i="21"/>
  <c r="C167" i="21"/>
  <c r="O179" i="21"/>
  <c r="O174" i="21" s="1"/>
  <c r="O173" i="21" s="1"/>
  <c r="C209" i="21"/>
  <c r="F205" i="21"/>
  <c r="L276" i="21"/>
  <c r="L270" i="21" s="1"/>
  <c r="L269" i="21" s="1"/>
  <c r="C279" i="21"/>
  <c r="C92" i="21"/>
  <c r="F89" i="21"/>
  <c r="C89" i="21" s="1"/>
  <c r="G20" i="21"/>
  <c r="C289" i="21"/>
  <c r="F58" i="21"/>
  <c r="C58" i="21" s="1"/>
  <c r="H83" i="21"/>
  <c r="C86" i="21"/>
  <c r="C99" i="21"/>
  <c r="C111" i="21"/>
  <c r="C119" i="21"/>
  <c r="C126" i="21"/>
  <c r="H130" i="21"/>
  <c r="C134" i="21"/>
  <c r="C143" i="21"/>
  <c r="C150" i="21"/>
  <c r="C152" i="21"/>
  <c r="F151" i="21"/>
  <c r="C163" i="21"/>
  <c r="F165" i="21"/>
  <c r="C171" i="21"/>
  <c r="C178" i="21"/>
  <c r="C180" i="21"/>
  <c r="F179" i="21"/>
  <c r="C186" i="21"/>
  <c r="C193" i="21"/>
  <c r="F192" i="21"/>
  <c r="C240" i="21"/>
  <c r="I238" i="21"/>
  <c r="C247" i="21"/>
  <c r="L246" i="21"/>
  <c r="I136" i="21"/>
  <c r="C142" i="21"/>
  <c r="I144" i="21"/>
  <c r="C144" i="21" s="1"/>
  <c r="I160" i="21"/>
  <c r="C160" i="21" s="1"/>
  <c r="I184" i="21"/>
  <c r="I173" i="21" s="1"/>
  <c r="C200" i="21"/>
  <c r="I198" i="21"/>
  <c r="I196" i="21" s="1"/>
  <c r="C203" i="21"/>
  <c r="C211" i="21"/>
  <c r="C223" i="21"/>
  <c r="O231" i="21"/>
  <c r="C239" i="21"/>
  <c r="L238" i="21"/>
  <c r="M230" i="21"/>
  <c r="E259" i="21"/>
  <c r="E230" i="21" s="1"/>
  <c r="C261" i="21"/>
  <c r="F260" i="21"/>
  <c r="O259" i="21"/>
  <c r="I270" i="21"/>
  <c r="I269" i="21" s="1"/>
  <c r="M270" i="21"/>
  <c r="M269" i="21" s="1"/>
  <c r="C277" i="21"/>
  <c r="F276" i="21"/>
  <c r="C281" i="21"/>
  <c r="F112" i="21"/>
  <c r="C112" i="21" s="1"/>
  <c r="F116" i="21"/>
  <c r="F188" i="21"/>
  <c r="C197" i="21"/>
  <c r="F196" i="21"/>
  <c r="D194" i="21"/>
  <c r="C215" i="21"/>
  <c r="L216" i="21"/>
  <c r="L204" i="21" s="1"/>
  <c r="L195" i="21" s="1"/>
  <c r="C232" i="21"/>
  <c r="C233" i="21"/>
  <c r="C249" i="21"/>
  <c r="F246" i="21"/>
  <c r="I252" i="21"/>
  <c r="I251" i="21" s="1"/>
  <c r="L252" i="21"/>
  <c r="L251" i="21" s="1"/>
  <c r="C255" i="21"/>
  <c r="L264" i="21"/>
  <c r="C267" i="21"/>
  <c r="C280" i="21"/>
  <c r="C292" i="21"/>
  <c r="C293" i="21"/>
  <c r="F290" i="21"/>
  <c r="F288" i="21" s="1"/>
  <c r="O196" i="21"/>
  <c r="O205" i="21"/>
  <c r="C217" i="21"/>
  <c r="F216" i="21"/>
  <c r="C216" i="21" s="1"/>
  <c r="O216" i="21"/>
  <c r="C241" i="21"/>
  <c r="F238" i="21"/>
  <c r="F231" i="21" s="1"/>
  <c r="C248" i="21"/>
  <c r="I246" i="21"/>
  <c r="C253" i="21"/>
  <c r="F252" i="21"/>
  <c r="O251" i="21"/>
  <c r="C265" i="21"/>
  <c r="F264" i="21"/>
  <c r="C264" i="21" s="1"/>
  <c r="C271" i="21"/>
  <c r="C273" i="21"/>
  <c r="F272" i="21"/>
  <c r="C283" i="21"/>
  <c r="C284" i="21"/>
  <c r="I290" i="21"/>
  <c r="C296" i="21"/>
  <c r="C297" i="21"/>
  <c r="O288" i="21"/>
  <c r="C199" i="21"/>
  <c r="O298" i="20"/>
  <c r="L298" i="20"/>
  <c r="I298" i="20"/>
  <c r="F298" i="20"/>
  <c r="O297" i="20"/>
  <c r="L297" i="20"/>
  <c r="I297" i="20"/>
  <c r="F297" i="20"/>
  <c r="O296" i="20"/>
  <c r="L296" i="20"/>
  <c r="I296" i="20"/>
  <c r="F296" i="20"/>
  <c r="C296" i="20" s="1"/>
  <c r="O295" i="20"/>
  <c r="L295" i="20"/>
  <c r="I295" i="20"/>
  <c r="F295" i="20"/>
  <c r="C295" i="20" s="1"/>
  <c r="O294" i="20"/>
  <c r="L294" i="20"/>
  <c r="I294" i="20"/>
  <c r="F294" i="20"/>
  <c r="O293" i="20"/>
  <c r="L293" i="20"/>
  <c r="I293" i="20"/>
  <c r="F293" i="20"/>
  <c r="O292" i="20"/>
  <c r="L292" i="20"/>
  <c r="I292" i="20"/>
  <c r="F292" i="20"/>
  <c r="O291" i="20"/>
  <c r="L291" i="20"/>
  <c r="I291" i="20"/>
  <c r="I290" i="20" s="1"/>
  <c r="F291" i="20"/>
  <c r="C291" i="20" s="1"/>
  <c r="N290" i="20"/>
  <c r="M290" i="20"/>
  <c r="K290" i="20"/>
  <c r="J290" i="20"/>
  <c r="H290" i="20"/>
  <c r="G290" i="20"/>
  <c r="E290" i="20"/>
  <c r="D290" i="20"/>
  <c r="O285" i="20"/>
  <c r="L285" i="20"/>
  <c r="I285" i="20"/>
  <c r="F285" i="20"/>
  <c r="O284" i="20"/>
  <c r="L284" i="20"/>
  <c r="L283" i="20" s="1"/>
  <c r="I284" i="20"/>
  <c r="F284" i="20"/>
  <c r="F283" i="20" s="1"/>
  <c r="O283" i="20"/>
  <c r="N283" i="20"/>
  <c r="M283" i="20"/>
  <c r="K283" i="20"/>
  <c r="J283" i="20"/>
  <c r="H283" i="20"/>
  <c r="G283" i="20"/>
  <c r="E283" i="20"/>
  <c r="D283" i="20"/>
  <c r="O282" i="20"/>
  <c r="L282" i="20"/>
  <c r="L281" i="20" s="1"/>
  <c r="I282" i="20"/>
  <c r="I281" i="20" s="1"/>
  <c r="F282" i="20"/>
  <c r="O281" i="20"/>
  <c r="N281" i="20"/>
  <c r="M281" i="20"/>
  <c r="K281" i="20"/>
  <c r="J281" i="20"/>
  <c r="H281" i="20"/>
  <c r="G281" i="20"/>
  <c r="E281" i="20"/>
  <c r="D281" i="20"/>
  <c r="O280" i="20"/>
  <c r="L280" i="20"/>
  <c r="I280" i="20"/>
  <c r="F280" i="20"/>
  <c r="O279" i="20"/>
  <c r="L279" i="20"/>
  <c r="I279" i="20"/>
  <c r="F279" i="20"/>
  <c r="O278" i="20"/>
  <c r="L278" i="20"/>
  <c r="I278" i="20"/>
  <c r="F278" i="20"/>
  <c r="O277" i="20"/>
  <c r="O276" i="20" s="1"/>
  <c r="L277" i="20"/>
  <c r="L276" i="20" s="1"/>
  <c r="I277" i="20"/>
  <c r="F277" i="20"/>
  <c r="F276" i="20" s="1"/>
  <c r="N276" i="20"/>
  <c r="M276" i="20"/>
  <c r="K276" i="20"/>
  <c r="J276" i="20"/>
  <c r="H276" i="20"/>
  <c r="G276" i="20"/>
  <c r="E276" i="20"/>
  <c r="D276" i="20"/>
  <c r="O275" i="20"/>
  <c r="L275" i="20"/>
  <c r="I275" i="20"/>
  <c r="F275" i="20"/>
  <c r="O274" i="20"/>
  <c r="L274" i="20"/>
  <c r="I274" i="20"/>
  <c r="F274" i="20"/>
  <c r="O273" i="20"/>
  <c r="O272" i="20" s="1"/>
  <c r="L273" i="20"/>
  <c r="L272" i="20" s="1"/>
  <c r="I273" i="20"/>
  <c r="F273" i="20"/>
  <c r="N272" i="20"/>
  <c r="M272" i="20"/>
  <c r="K272" i="20"/>
  <c r="K270" i="20" s="1"/>
  <c r="K269" i="20" s="1"/>
  <c r="J272" i="20"/>
  <c r="H272" i="20"/>
  <c r="G272" i="20"/>
  <c r="F272" i="20"/>
  <c r="E272" i="20"/>
  <c r="D272" i="20"/>
  <c r="O271" i="20"/>
  <c r="L271" i="20"/>
  <c r="I271" i="20"/>
  <c r="F271" i="20"/>
  <c r="O268" i="20"/>
  <c r="L268" i="20"/>
  <c r="I268" i="20"/>
  <c r="F268" i="20"/>
  <c r="O267" i="20"/>
  <c r="L267" i="20"/>
  <c r="I267" i="20"/>
  <c r="F267" i="20"/>
  <c r="O266" i="20"/>
  <c r="L266" i="20"/>
  <c r="I266" i="20"/>
  <c r="F266" i="20"/>
  <c r="O265" i="20"/>
  <c r="L265" i="20"/>
  <c r="I265" i="20"/>
  <c r="F265" i="20"/>
  <c r="N264" i="20"/>
  <c r="M264" i="20"/>
  <c r="K264" i="20"/>
  <c r="J264" i="20"/>
  <c r="H264" i="20"/>
  <c r="G264" i="20"/>
  <c r="E264" i="20"/>
  <c r="D264" i="20"/>
  <c r="O263" i="20"/>
  <c r="L263" i="20"/>
  <c r="I263" i="20"/>
  <c r="F263" i="20"/>
  <c r="O262" i="20"/>
  <c r="L262" i="20"/>
  <c r="I262" i="20"/>
  <c r="F262" i="20"/>
  <c r="O261" i="20"/>
  <c r="L261" i="20"/>
  <c r="I261" i="20"/>
  <c r="F261" i="20"/>
  <c r="N260" i="20"/>
  <c r="M260" i="20"/>
  <c r="K260" i="20"/>
  <c r="K259" i="20" s="1"/>
  <c r="J260" i="20"/>
  <c r="H260" i="20"/>
  <c r="G260" i="20"/>
  <c r="F260" i="20"/>
  <c r="E260" i="20"/>
  <c r="D260" i="20"/>
  <c r="D259" i="20" s="1"/>
  <c r="O258" i="20"/>
  <c r="L258" i="20"/>
  <c r="I258" i="20"/>
  <c r="F258" i="20"/>
  <c r="O257" i="20"/>
  <c r="L257" i="20"/>
  <c r="I257" i="20"/>
  <c r="F257" i="20"/>
  <c r="O256" i="20"/>
  <c r="L256" i="20"/>
  <c r="I256" i="20"/>
  <c r="F256" i="20"/>
  <c r="O255" i="20"/>
  <c r="L255" i="20"/>
  <c r="I255" i="20"/>
  <c r="F255" i="20"/>
  <c r="O254" i="20"/>
  <c r="L254" i="20"/>
  <c r="I254" i="20"/>
  <c r="F254" i="20"/>
  <c r="O253" i="20"/>
  <c r="O252" i="20" s="1"/>
  <c r="O251" i="20" s="1"/>
  <c r="L253" i="20"/>
  <c r="I253" i="20"/>
  <c r="F253" i="20"/>
  <c r="F252" i="20" s="1"/>
  <c r="N252" i="20"/>
  <c r="N251" i="20" s="1"/>
  <c r="M252" i="20"/>
  <c r="M251" i="20" s="1"/>
  <c r="K252" i="20"/>
  <c r="J252" i="20"/>
  <c r="J251" i="20" s="1"/>
  <c r="H252" i="20"/>
  <c r="H251" i="20" s="1"/>
  <c r="G252" i="20"/>
  <c r="G251" i="20" s="1"/>
  <c r="E252" i="20"/>
  <c r="D252" i="20"/>
  <c r="D251" i="20" s="1"/>
  <c r="K251" i="20"/>
  <c r="E251" i="20"/>
  <c r="O250" i="20"/>
  <c r="L250" i="20"/>
  <c r="I250" i="20"/>
  <c r="F250" i="20"/>
  <c r="O249" i="20"/>
  <c r="L249" i="20"/>
  <c r="I249" i="20"/>
  <c r="F249" i="20"/>
  <c r="O248" i="20"/>
  <c r="L248" i="20"/>
  <c r="I248" i="20"/>
  <c r="F248" i="20"/>
  <c r="O247" i="20"/>
  <c r="O246" i="20" s="1"/>
  <c r="L247" i="20"/>
  <c r="I247" i="20"/>
  <c r="I246" i="20" s="1"/>
  <c r="F247" i="20"/>
  <c r="C247" i="20"/>
  <c r="N246" i="20"/>
  <c r="M246" i="20"/>
  <c r="K246" i="20"/>
  <c r="J246" i="20"/>
  <c r="H246" i="20"/>
  <c r="G246" i="20"/>
  <c r="E246" i="20"/>
  <c r="D246" i="20"/>
  <c r="O245" i="20"/>
  <c r="L245" i="20"/>
  <c r="I245" i="20"/>
  <c r="F245" i="20"/>
  <c r="O244" i="20"/>
  <c r="L244" i="20"/>
  <c r="I244" i="20"/>
  <c r="F244" i="20"/>
  <c r="C244" i="20" s="1"/>
  <c r="O243" i="20"/>
  <c r="L243" i="20"/>
  <c r="I243" i="20"/>
  <c r="F243" i="20"/>
  <c r="C243" i="20" s="1"/>
  <c r="O242" i="20"/>
  <c r="L242" i="20"/>
  <c r="I242" i="20"/>
  <c r="F242" i="20"/>
  <c r="O241" i="20"/>
  <c r="L241" i="20"/>
  <c r="I241" i="20"/>
  <c r="F241" i="20"/>
  <c r="O240" i="20"/>
  <c r="L240" i="20"/>
  <c r="I240" i="20"/>
  <c r="F240" i="20"/>
  <c r="O239" i="20"/>
  <c r="O238" i="20" s="1"/>
  <c r="L239" i="20"/>
  <c r="L238" i="20" s="1"/>
  <c r="I239" i="20"/>
  <c r="F239" i="20"/>
  <c r="N238" i="20"/>
  <c r="M238" i="20"/>
  <c r="K238" i="20"/>
  <c r="J238" i="20"/>
  <c r="H238" i="20"/>
  <c r="G238" i="20"/>
  <c r="E238" i="20"/>
  <c r="D238" i="20"/>
  <c r="O237" i="20"/>
  <c r="L237" i="20"/>
  <c r="I237" i="20"/>
  <c r="F237" i="20"/>
  <c r="O236" i="20"/>
  <c r="L236" i="20"/>
  <c r="L235" i="20" s="1"/>
  <c r="I236" i="20"/>
  <c r="F236" i="20"/>
  <c r="F235" i="20" s="1"/>
  <c r="O235" i="20"/>
  <c r="N235" i="20"/>
  <c r="N231" i="20" s="1"/>
  <c r="M235" i="20"/>
  <c r="K235" i="20"/>
  <c r="J235" i="20"/>
  <c r="H235" i="20"/>
  <c r="G235" i="20"/>
  <c r="E235" i="20"/>
  <c r="D235" i="20"/>
  <c r="O234" i="20"/>
  <c r="L234" i="20"/>
  <c r="L233" i="20" s="1"/>
  <c r="I234" i="20"/>
  <c r="I233" i="20" s="1"/>
  <c r="F234" i="20"/>
  <c r="O233" i="20"/>
  <c r="N233" i="20"/>
  <c r="M233" i="20"/>
  <c r="K233" i="20"/>
  <c r="J233" i="20"/>
  <c r="H233" i="20"/>
  <c r="G233" i="20"/>
  <c r="G231" i="20" s="1"/>
  <c r="E233" i="20"/>
  <c r="D233" i="20"/>
  <c r="O232" i="20"/>
  <c r="L232" i="20"/>
  <c r="I232" i="20"/>
  <c r="F232" i="20"/>
  <c r="O229" i="20"/>
  <c r="L229" i="20"/>
  <c r="I229" i="20"/>
  <c r="F229" i="20"/>
  <c r="O228" i="20"/>
  <c r="O227" i="20" s="1"/>
  <c r="L228" i="20"/>
  <c r="L227" i="20" s="1"/>
  <c r="I228" i="20"/>
  <c r="F228" i="20"/>
  <c r="N227" i="20"/>
  <c r="M227" i="20"/>
  <c r="K227" i="20"/>
  <c r="J227" i="20"/>
  <c r="I227" i="20"/>
  <c r="H227" i="20"/>
  <c r="G227" i="20"/>
  <c r="F227" i="20"/>
  <c r="E227" i="20"/>
  <c r="D227" i="20"/>
  <c r="O226" i="20"/>
  <c r="L226" i="20"/>
  <c r="I226" i="20"/>
  <c r="F226" i="20"/>
  <c r="O225" i="20"/>
  <c r="L225" i="20"/>
  <c r="I225" i="20"/>
  <c r="F225" i="20"/>
  <c r="O224" i="20"/>
  <c r="L224" i="20"/>
  <c r="I224" i="20"/>
  <c r="F224" i="20"/>
  <c r="O223" i="20"/>
  <c r="L223" i="20"/>
  <c r="I223" i="20"/>
  <c r="F223" i="20"/>
  <c r="O222" i="20"/>
  <c r="L222" i="20"/>
  <c r="I222" i="20"/>
  <c r="F222" i="20"/>
  <c r="O221" i="20"/>
  <c r="L221" i="20"/>
  <c r="I221" i="20"/>
  <c r="F221" i="20"/>
  <c r="O220" i="20"/>
  <c r="L220" i="20"/>
  <c r="I220" i="20"/>
  <c r="F220" i="20"/>
  <c r="O219" i="20"/>
  <c r="L219" i="20"/>
  <c r="I219" i="20"/>
  <c r="F219" i="20"/>
  <c r="O218" i="20"/>
  <c r="L218" i="20"/>
  <c r="I218" i="20"/>
  <c r="F218" i="20"/>
  <c r="O217" i="20"/>
  <c r="L217" i="20"/>
  <c r="I217" i="20"/>
  <c r="F217" i="20"/>
  <c r="N216" i="20"/>
  <c r="M216" i="20"/>
  <c r="K216" i="20"/>
  <c r="J216" i="20"/>
  <c r="H216" i="20"/>
  <c r="G216" i="20"/>
  <c r="E216" i="20"/>
  <c r="D216" i="20"/>
  <c r="O215" i="20"/>
  <c r="L215" i="20"/>
  <c r="I215" i="20"/>
  <c r="F215" i="20"/>
  <c r="O214" i="20"/>
  <c r="L214" i="20"/>
  <c r="I214" i="20"/>
  <c r="F214" i="20"/>
  <c r="O213" i="20"/>
  <c r="L213" i="20"/>
  <c r="I213" i="20"/>
  <c r="F213" i="20"/>
  <c r="O212" i="20"/>
  <c r="L212" i="20"/>
  <c r="I212" i="20"/>
  <c r="F212" i="20"/>
  <c r="O211" i="20"/>
  <c r="L211" i="20"/>
  <c r="I211" i="20"/>
  <c r="F211" i="20"/>
  <c r="O210" i="20"/>
  <c r="L210" i="20"/>
  <c r="I210" i="20"/>
  <c r="F210" i="20"/>
  <c r="O209" i="20"/>
  <c r="L209" i="20"/>
  <c r="I209" i="20"/>
  <c r="F209" i="20"/>
  <c r="O208" i="20"/>
  <c r="L208" i="20"/>
  <c r="I208" i="20"/>
  <c r="F208" i="20"/>
  <c r="O207" i="20"/>
  <c r="L207" i="20"/>
  <c r="I207" i="20"/>
  <c r="F207" i="20"/>
  <c r="O206" i="20"/>
  <c r="L206" i="20"/>
  <c r="I206" i="20"/>
  <c r="F206" i="20"/>
  <c r="N205" i="20"/>
  <c r="M205" i="20"/>
  <c r="M204" i="20" s="1"/>
  <c r="K205" i="20"/>
  <c r="J205" i="20"/>
  <c r="H205" i="20"/>
  <c r="H204" i="20" s="1"/>
  <c r="G205" i="20"/>
  <c r="E205" i="20"/>
  <c r="D205" i="20"/>
  <c r="D204" i="20" s="1"/>
  <c r="N204" i="20"/>
  <c r="O203" i="20"/>
  <c r="L203" i="20"/>
  <c r="I203" i="20"/>
  <c r="F203" i="20"/>
  <c r="O202" i="20"/>
  <c r="L202" i="20"/>
  <c r="I202" i="20"/>
  <c r="F202" i="20"/>
  <c r="O201" i="20"/>
  <c r="L201" i="20"/>
  <c r="I201" i="20"/>
  <c r="F201" i="20"/>
  <c r="O200" i="20"/>
  <c r="L200" i="20"/>
  <c r="I200" i="20"/>
  <c r="F200" i="20"/>
  <c r="O199" i="20"/>
  <c r="O198" i="20" s="1"/>
  <c r="L199" i="20"/>
  <c r="L198" i="20" s="1"/>
  <c r="I199" i="20"/>
  <c r="I198" i="20" s="1"/>
  <c r="F199" i="20"/>
  <c r="C199" i="20" s="1"/>
  <c r="N198" i="20"/>
  <c r="M198" i="20"/>
  <c r="M196" i="20" s="1"/>
  <c r="K198" i="20"/>
  <c r="K196" i="20" s="1"/>
  <c r="J198" i="20"/>
  <c r="H198" i="20"/>
  <c r="H196" i="20" s="1"/>
  <c r="G198" i="20"/>
  <c r="G196" i="20" s="1"/>
  <c r="E198" i="20"/>
  <c r="D198" i="20"/>
  <c r="D196" i="20" s="1"/>
  <c r="O197" i="20"/>
  <c r="L197" i="20"/>
  <c r="I197" i="20"/>
  <c r="F197" i="20"/>
  <c r="N196" i="20"/>
  <c r="J196" i="20"/>
  <c r="E196" i="20"/>
  <c r="O193" i="20"/>
  <c r="L193" i="20"/>
  <c r="L192" i="20" s="1"/>
  <c r="L191" i="20" s="1"/>
  <c r="I193" i="20"/>
  <c r="I192" i="20" s="1"/>
  <c r="I191" i="20" s="1"/>
  <c r="F193" i="20"/>
  <c r="O192" i="20"/>
  <c r="O191" i="20" s="1"/>
  <c r="N192" i="20"/>
  <c r="N191" i="20" s="1"/>
  <c r="M192" i="20"/>
  <c r="M191" i="20" s="1"/>
  <c r="K192" i="20"/>
  <c r="K191" i="20" s="1"/>
  <c r="J192" i="20"/>
  <c r="J191" i="20" s="1"/>
  <c r="H192" i="20"/>
  <c r="H191" i="20" s="1"/>
  <c r="G192" i="20"/>
  <c r="G191" i="20" s="1"/>
  <c r="F192" i="20"/>
  <c r="E192" i="20"/>
  <c r="D192" i="20"/>
  <c r="D191" i="20" s="1"/>
  <c r="D187" i="20" s="1"/>
  <c r="E191" i="20"/>
  <c r="O190" i="20"/>
  <c r="L190" i="20"/>
  <c r="I190" i="20"/>
  <c r="F190" i="20"/>
  <c r="O189" i="20"/>
  <c r="L189" i="20"/>
  <c r="L188" i="20" s="1"/>
  <c r="L187" i="20" s="1"/>
  <c r="I189" i="20"/>
  <c r="I188" i="20" s="1"/>
  <c r="F189" i="20"/>
  <c r="O188" i="20"/>
  <c r="N188" i="20"/>
  <c r="M188" i="20"/>
  <c r="K188" i="20"/>
  <c r="J188" i="20"/>
  <c r="H188" i="20"/>
  <c r="G188" i="20"/>
  <c r="E188" i="20"/>
  <c r="D188" i="20"/>
  <c r="O186" i="20"/>
  <c r="L186" i="20"/>
  <c r="I186" i="20"/>
  <c r="F186" i="20"/>
  <c r="O185" i="20"/>
  <c r="L185" i="20"/>
  <c r="L184" i="20" s="1"/>
  <c r="I185" i="20"/>
  <c r="F185" i="20"/>
  <c r="F184" i="20" s="1"/>
  <c r="O184" i="20"/>
  <c r="N184" i="20"/>
  <c r="M184" i="20"/>
  <c r="K184" i="20"/>
  <c r="J184" i="20"/>
  <c r="H184" i="20"/>
  <c r="G184" i="20"/>
  <c r="E184" i="20"/>
  <c r="D184" i="20"/>
  <c r="O183" i="20"/>
  <c r="L183" i="20"/>
  <c r="I183" i="20"/>
  <c r="F183" i="20"/>
  <c r="O182" i="20"/>
  <c r="L182" i="20"/>
  <c r="I182" i="20"/>
  <c r="F182" i="20"/>
  <c r="O181" i="20"/>
  <c r="L181" i="20"/>
  <c r="I181" i="20"/>
  <c r="F181" i="20"/>
  <c r="O180" i="20"/>
  <c r="O179" i="20" s="1"/>
  <c r="L180" i="20"/>
  <c r="L179" i="20" s="1"/>
  <c r="I180" i="20"/>
  <c r="I179" i="20" s="1"/>
  <c r="F180" i="20"/>
  <c r="N179" i="20"/>
  <c r="M179" i="20"/>
  <c r="K179" i="20"/>
  <c r="J179" i="20"/>
  <c r="H179" i="20"/>
  <c r="G179" i="20"/>
  <c r="E179" i="20"/>
  <c r="D179" i="20"/>
  <c r="O178" i="20"/>
  <c r="L178" i="20"/>
  <c r="I178" i="20"/>
  <c r="F178" i="20"/>
  <c r="O177" i="20"/>
  <c r="L177" i="20"/>
  <c r="I177" i="20"/>
  <c r="F177" i="20"/>
  <c r="O176" i="20"/>
  <c r="O175" i="20" s="1"/>
  <c r="L176" i="20"/>
  <c r="I176" i="20"/>
  <c r="F176" i="20"/>
  <c r="F175" i="20" s="1"/>
  <c r="N175" i="20"/>
  <c r="M175" i="20"/>
  <c r="M174" i="20" s="1"/>
  <c r="K175" i="20"/>
  <c r="J175" i="20"/>
  <c r="J174" i="20" s="1"/>
  <c r="J173" i="20" s="1"/>
  <c r="H175" i="20"/>
  <c r="H174" i="20" s="1"/>
  <c r="G175" i="20"/>
  <c r="G174" i="20" s="1"/>
  <c r="E175" i="20"/>
  <c r="D175" i="20"/>
  <c r="O172" i="20"/>
  <c r="L172" i="20"/>
  <c r="I172" i="20"/>
  <c r="F172" i="20"/>
  <c r="O171" i="20"/>
  <c r="L171" i="20"/>
  <c r="I171" i="20"/>
  <c r="F171" i="20"/>
  <c r="O170" i="20"/>
  <c r="L170" i="20"/>
  <c r="I170" i="20"/>
  <c r="F170" i="20"/>
  <c r="O169" i="20"/>
  <c r="L169" i="20"/>
  <c r="I169" i="20"/>
  <c r="F169" i="20"/>
  <c r="O168" i="20"/>
  <c r="L168" i="20"/>
  <c r="I168" i="20"/>
  <c r="F168" i="20"/>
  <c r="O167" i="20"/>
  <c r="L167" i="20"/>
  <c r="I167" i="20"/>
  <c r="F167" i="20"/>
  <c r="N166" i="20"/>
  <c r="N165" i="20" s="1"/>
  <c r="M166" i="20"/>
  <c r="M165" i="20" s="1"/>
  <c r="K166" i="20"/>
  <c r="K165" i="20" s="1"/>
  <c r="J166" i="20"/>
  <c r="J165" i="20" s="1"/>
  <c r="I166" i="20"/>
  <c r="I165" i="20" s="1"/>
  <c r="H166" i="20"/>
  <c r="G166" i="20"/>
  <c r="G165" i="20" s="1"/>
  <c r="E166" i="20"/>
  <c r="E165" i="20" s="1"/>
  <c r="D166" i="20"/>
  <c r="D165" i="20" s="1"/>
  <c r="H165" i="20"/>
  <c r="O164" i="20"/>
  <c r="L164" i="20"/>
  <c r="I164" i="20"/>
  <c r="F164" i="20"/>
  <c r="O163" i="20"/>
  <c r="L163" i="20"/>
  <c r="I163" i="20"/>
  <c r="F163" i="20"/>
  <c r="O162" i="20"/>
  <c r="L162" i="20"/>
  <c r="I162" i="20"/>
  <c r="F162" i="20"/>
  <c r="O161" i="20"/>
  <c r="L161" i="20"/>
  <c r="L160" i="20" s="1"/>
  <c r="I161" i="20"/>
  <c r="F161" i="20"/>
  <c r="F160" i="20" s="1"/>
  <c r="O160" i="20"/>
  <c r="N160" i="20"/>
  <c r="M160" i="20"/>
  <c r="K160" i="20"/>
  <c r="J160" i="20"/>
  <c r="H160" i="20"/>
  <c r="G160" i="20"/>
  <c r="E160" i="20"/>
  <c r="D160" i="20"/>
  <c r="O159" i="20"/>
  <c r="L159" i="20"/>
  <c r="I159" i="20"/>
  <c r="F159" i="20"/>
  <c r="O158" i="20"/>
  <c r="L158" i="20"/>
  <c r="I158" i="20"/>
  <c r="F158" i="20"/>
  <c r="O157" i="20"/>
  <c r="L157" i="20"/>
  <c r="I157" i="20"/>
  <c r="F157" i="20"/>
  <c r="O156" i="20"/>
  <c r="L156" i="20"/>
  <c r="I156" i="20"/>
  <c r="F156" i="20"/>
  <c r="O155" i="20"/>
  <c r="L155" i="20"/>
  <c r="I155" i="20"/>
  <c r="F155" i="20"/>
  <c r="O154" i="20"/>
  <c r="L154" i="20"/>
  <c r="I154" i="20"/>
  <c r="F154" i="20"/>
  <c r="O153" i="20"/>
  <c r="L153" i="20"/>
  <c r="I153" i="20"/>
  <c r="F153" i="20"/>
  <c r="O152" i="20"/>
  <c r="L152" i="20"/>
  <c r="I152" i="20"/>
  <c r="I151" i="20" s="1"/>
  <c r="F152" i="20"/>
  <c r="N151" i="20"/>
  <c r="M151" i="20"/>
  <c r="K151" i="20"/>
  <c r="J151" i="20"/>
  <c r="H151" i="20"/>
  <c r="G151" i="20"/>
  <c r="E151" i="20"/>
  <c r="D151" i="20"/>
  <c r="O150" i="20"/>
  <c r="L150" i="20"/>
  <c r="I150" i="20"/>
  <c r="F150" i="20"/>
  <c r="O149" i="20"/>
  <c r="L149" i="20"/>
  <c r="I149" i="20"/>
  <c r="F149" i="20"/>
  <c r="O148" i="20"/>
  <c r="L148" i="20"/>
  <c r="I148" i="20"/>
  <c r="F148" i="20"/>
  <c r="O147" i="20"/>
  <c r="L147" i="20"/>
  <c r="I147" i="20"/>
  <c r="F147" i="20"/>
  <c r="O146" i="20"/>
  <c r="L146" i="20"/>
  <c r="I146" i="20"/>
  <c r="F146" i="20"/>
  <c r="O145" i="20"/>
  <c r="L145" i="20"/>
  <c r="L144" i="20" s="1"/>
  <c r="I145" i="20"/>
  <c r="F145" i="20"/>
  <c r="N144" i="20"/>
  <c r="M144" i="20"/>
  <c r="K144" i="20"/>
  <c r="J144" i="20"/>
  <c r="H144" i="20"/>
  <c r="G144" i="20"/>
  <c r="E144" i="20"/>
  <c r="D144" i="20"/>
  <c r="O143" i="20"/>
  <c r="L143" i="20"/>
  <c r="I143" i="20"/>
  <c r="F143" i="20"/>
  <c r="O142" i="20"/>
  <c r="O141" i="20" s="1"/>
  <c r="L142" i="20"/>
  <c r="L141" i="20" s="1"/>
  <c r="I142" i="20"/>
  <c r="F142" i="20"/>
  <c r="N141" i="20"/>
  <c r="M141" i="20"/>
  <c r="K141" i="20"/>
  <c r="J141" i="20"/>
  <c r="H141" i="20"/>
  <c r="G141" i="20"/>
  <c r="F141" i="20"/>
  <c r="E141" i="20"/>
  <c r="D141" i="20"/>
  <c r="O140" i="20"/>
  <c r="L140" i="20"/>
  <c r="I140" i="20"/>
  <c r="F140" i="20"/>
  <c r="C140" i="20" s="1"/>
  <c r="O139" i="20"/>
  <c r="L139" i="20"/>
  <c r="I139" i="20"/>
  <c r="F139" i="20"/>
  <c r="O138" i="20"/>
  <c r="L138" i="20"/>
  <c r="I138" i="20"/>
  <c r="F138" i="20"/>
  <c r="O137" i="20"/>
  <c r="L137" i="20"/>
  <c r="L136" i="20" s="1"/>
  <c r="I137" i="20"/>
  <c r="F137" i="20"/>
  <c r="F136" i="20" s="1"/>
  <c r="O136" i="20"/>
  <c r="N136" i="20"/>
  <c r="M136" i="20"/>
  <c r="K136" i="20"/>
  <c r="J136" i="20"/>
  <c r="H136" i="20"/>
  <c r="G136" i="20"/>
  <c r="E136" i="20"/>
  <c r="D136" i="20"/>
  <c r="O135" i="20"/>
  <c r="L135" i="20"/>
  <c r="I135" i="20"/>
  <c r="F135" i="20"/>
  <c r="O134" i="20"/>
  <c r="L134" i="20"/>
  <c r="I134" i="20"/>
  <c r="F134" i="20"/>
  <c r="O133" i="20"/>
  <c r="L133" i="20"/>
  <c r="I133" i="20"/>
  <c r="F133" i="20"/>
  <c r="O132" i="20"/>
  <c r="O131" i="20" s="1"/>
  <c r="L132" i="20"/>
  <c r="I132" i="20"/>
  <c r="F132" i="20"/>
  <c r="N131" i="20"/>
  <c r="M131" i="20"/>
  <c r="M130" i="20" s="1"/>
  <c r="K131" i="20"/>
  <c r="J131" i="20"/>
  <c r="H131" i="20"/>
  <c r="G131" i="20"/>
  <c r="E131" i="20"/>
  <c r="D131" i="20"/>
  <c r="O129" i="20"/>
  <c r="L129" i="20"/>
  <c r="L128" i="20" s="1"/>
  <c r="I129" i="20"/>
  <c r="I128" i="20" s="1"/>
  <c r="F129" i="20"/>
  <c r="F128" i="20" s="1"/>
  <c r="O128" i="20"/>
  <c r="N128" i="20"/>
  <c r="M128" i="20"/>
  <c r="K128" i="20"/>
  <c r="J128" i="20"/>
  <c r="H128" i="20"/>
  <c r="G128" i="20"/>
  <c r="E128" i="20"/>
  <c r="D128" i="20"/>
  <c r="O127" i="20"/>
  <c r="L127" i="20"/>
  <c r="I127" i="20"/>
  <c r="F127" i="20"/>
  <c r="O126" i="20"/>
  <c r="L126" i="20"/>
  <c r="I126" i="20"/>
  <c r="F126" i="20"/>
  <c r="O125" i="20"/>
  <c r="L125" i="20"/>
  <c r="I125" i="20"/>
  <c r="F125" i="20"/>
  <c r="O124" i="20"/>
  <c r="L124" i="20"/>
  <c r="I124" i="20"/>
  <c r="F124" i="20"/>
  <c r="O123" i="20"/>
  <c r="L123" i="20"/>
  <c r="I123" i="20"/>
  <c r="F123" i="20"/>
  <c r="N122" i="20"/>
  <c r="M122" i="20"/>
  <c r="K122" i="20"/>
  <c r="J122" i="20"/>
  <c r="H122" i="20"/>
  <c r="G122" i="20"/>
  <c r="E122" i="20"/>
  <c r="D122" i="20"/>
  <c r="O121" i="20"/>
  <c r="L121" i="20"/>
  <c r="I121" i="20"/>
  <c r="F121" i="20"/>
  <c r="O120" i="20"/>
  <c r="L120" i="20"/>
  <c r="I120" i="20"/>
  <c r="F120" i="20"/>
  <c r="O119" i="20"/>
  <c r="L119" i="20"/>
  <c r="I119" i="20"/>
  <c r="F119" i="20"/>
  <c r="O118" i="20"/>
  <c r="L118" i="20"/>
  <c r="I118" i="20"/>
  <c r="F118" i="20"/>
  <c r="O117" i="20"/>
  <c r="L117" i="20"/>
  <c r="L116" i="20" s="1"/>
  <c r="I117" i="20"/>
  <c r="F117" i="20"/>
  <c r="N116" i="20"/>
  <c r="M116" i="20"/>
  <c r="K116" i="20"/>
  <c r="J116" i="20"/>
  <c r="H116" i="20"/>
  <c r="G116" i="20"/>
  <c r="E116" i="20"/>
  <c r="D116" i="20"/>
  <c r="O115" i="20"/>
  <c r="L115" i="20"/>
  <c r="I115" i="20"/>
  <c r="F115" i="20"/>
  <c r="O114" i="20"/>
  <c r="L114" i="20"/>
  <c r="I114" i="20"/>
  <c r="F114" i="20"/>
  <c r="O113" i="20"/>
  <c r="L113" i="20"/>
  <c r="L112" i="20" s="1"/>
  <c r="I113" i="20"/>
  <c r="F113" i="20"/>
  <c r="F112" i="20" s="1"/>
  <c r="O112" i="20"/>
  <c r="N112" i="20"/>
  <c r="M112" i="20"/>
  <c r="K112" i="20"/>
  <c r="J112" i="20"/>
  <c r="H112" i="20"/>
  <c r="G112" i="20"/>
  <c r="E112" i="20"/>
  <c r="D112" i="20"/>
  <c r="O111" i="20"/>
  <c r="L111" i="20"/>
  <c r="I111" i="20"/>
  <c r="F111" i="20"/>
  <c r="O110" i="20"/>
  <c r="L110" i="20"/>
  <c r="I110" i="20"/>
  <c r="F110" i="20"/>
  <c r="O109" i="20"/>
  <c r="L109" i="20"/>
  <c r="I109" i="20"/>
  <c r="F109" i="20"/>
  <c r="O108" i="20"/>
  <c r="L108" i="20"/>
  <c r="I108" i="20"/>
  <c r="F108" i="20"/>
  <c r="O107" i="20"/>
  <c r="L107" i="20"/>
  <c r="I107" i="20"/>
  <c r="F107" i="20"/>
  <c r="O106" i="20"/>
  <c r="L106" i="20"/>
  <c r="I106" i="20"/>
  <c r="F106" i="20"/>
  <c r="O105" i="20"/>
  <c r="L105" i="20"/>
  <c r="I105" i="20"/>
  <c r="F105" i="20"/>
  <c r="C105" i="20" s="1"/>
  <c r="O104" i="20"/>
  <c r="L104" i="20"/>
  <c r="I104" i="20"/>
  <c r="F104" i="20"/>
  <c r="N103" i="20"/>
  <c r="M103" i="20"/>
  <c r="K103" i="20"/>
  <c r="J103" i="20"/>
  <c r="H103" i="20"/>
  <c r="G103" i="20"/>
  <c r="E103" i="20"/>
  <c r="D103" i="20"/>
  <c r="O102" i="20"/>
  <c r="L102" i="20"/>
  <c r="I102" i="20"/>
  <c r="F102" i="20"/>
  <c r="C102" i="20" s="1"/>
  <c r="O101" i="20"/>
  <c r="L101" i="20"/>
  <c r="I101" i="20"/>
  <c r="F101" i="20"/>
  <c r="O100" i="20"/>
  <c r="L100" i="20"/>
  <c r="I100" i="20"/>
  <c r="F100" i="20"/>
  <c r="O99" i="20"/>
  <c r="L99" i="20"/>
  <c r="I99" i="20"/>
  <c r="F99" i="20"/>
  <c r="O98" i="20"/>
  <c r="L98" i="20"/>
  <c r="I98" i="20"/>
  <c r="F98" i="20"/>
  <c r="O97" i="20"/>
  <c r="L97" i="20"/>
  <c r="I97" i="20"/>
  <c r="F97" i="20"/>
  <c r="O96" i="20"/>
  <c r="L96" i="20"/>
  <c r="I96" i="20"/>
  <c r="F96" i="20"/>
  <c r="F95" i="20" s="1"/>
  <c r="N95" i="20"/>
  <c r="M95" i="20"/>
  <c r="K95" i="20"/>
  <c r="J95" i="20"/>
  <c r="H95" i="20"/>
  <c r="G95" i="20"/>
  <c r="E95" i="20"/>
  <c r="D95" i="20"/>
  <c r="O94" i="20"/>
  <c r="L94" i="20"/>
  <c r="I94" i="20"/>
  <c r="F94" i="20"/>
  <c r="O93" i="20"/>
  <c r="L93" i="20"/>
  <c r="I93" i="20"/>
  <c r="F93" i="20"/>
  <c r="O92" i="20"/>
  <c r="L92" i="20"/>
  <c r="I92" i="20"/>
  <c r="F92" i="20"/>
  <c r="O91" i="20"/>
  <c r="L91" i="20"/>
  <c r="I91" i="20"/>
  <c r="F91" i="20"/>
  <c r="O90" i="20"/>
  <c r="L90" i="20"/>
  <c r="I90" i="20"/>
  <c r="F90" i="20"/>
  <c r="N89" i="20"/>
  <c r="M89" i="20"/>
  <c r="K89" i="20"/>
  <c r="J89" i="20"/>
  <c r="H89" i="20"/>
  <c r="G89" i="20"/>
  <c r="E89" i="20"/>
  <c r="D89" i="20"/>
  <c r="O88" i="20"/>
  <c r="L88" i="20"/>
  <c r="I88" i="20"/>
  <c r="F88" i="20"/>
  <c r="O87" i="20"/>
  <c r="L87" i="20"/>
  <c r="I87" i="20"/>
  <c r="F87" i="20"/>
  <c r="O86" i="20"/>
  <c r="L86" i="20"/>
  <c r="I86" i="20"/>
  <c r="F86" i="20"/>
  <c r="O85" i="20"/>
  <c r="L85" i="20"/>
  <c r="I85" i="20"/>
  <c r="F85" i="20"/>
  <c r="N84" i="20"/>
  <c r="M84" i="20"/>
  <c r="M83" i="20" s="1"/>
  <c r="K84" i="20"/>
  <c r="J84" i="20"/>
  <c r="H84" i="20"/>
  <c r="G84" i="20"/>
  <c r="G83" i="20" s="1"/>
  <c r="E84" i="20"/>
  <c r="D84" i="20"/>
  <c r="O82" i="20"/>
  <c r="L82" i="20"/>
  <c r="I82" i="20"/>
  <c r="F82" i="20"/>
  <c r="O81" i="20"/>
  <c r="L81" i="20"/>
  <c r="L80" i="20" s="1"/>
  <c r="I81" i="20"/>
  <c r="F81" i="20"/>
  <c r="N80" i="20"/>
  <c r="M80" i="20"/>
  <c r="K80" i="20"/>
  <c r="J80" i="20"/>
  <c r="H80" i="20"/>
  <c r="G80" i="20"/>
  <c r="E80" i="20"/>
  <c r="D80" i="20"/>
  <c r="O79" i="20"/>
  <c r="L79" i="20"/>
  <c r="I79" i="20"/>
  <c r="F79" i="20"/>
  <c r="O78" i="20"/>
  <c r="L78" i="20"/>
  <c r="L77" i="20" s="1"/>
  <c r="I78" i="20"/>
  <c r="F78" i="20"/>
  <c r="F77" i="20" s="1"/>
  <c r="O77" i="20"/>
  <c r="N77" i="20"/>
  <c r="M77" i="20"/>
  <c r="K77" i="20"/>
  <c r="K76" i="20" s="1"/>
  <c r="J77" i="20"/>
  <c r="J76" i="20" s="1"/>
  <c r="H77" i="20"/>
  <c r="G77" i="20"/>
  <c r="E77" i="20"/>
  <c r="E76" i="20" s="1"/>
  <c r="D77" i="20"/>
  <c r="D76" i="20" s="1"/>
  <c r="O74" i="20"/>
  <c r="L74" i="20"/>
  <c r="I74" i="20"/>
  <c r="F74" i="20"/>
  <c r="O73" i="20"/>
  <c r="L73" i="20"/>
  <c r="I73" i="20"/>
  <c r="C73" i="20" s="1"/>
  <c r="F73" i="20"/>
  <c r="O72" i="20"/>
  <c r="L72" i="20"/>
  <c r="I72" i="20"/>
  <c r="F72" i="20"/>
  <c r="O71" i="20"/>
  <c r="L71" i="20"/>
  <c r="I71" i="20"/>
  <c r="F71" i="20"/>
  <c r="O70" i="20"/>
  <c r="L70" i="20"/>
  <c r="L69" i="20" s="1"/>
  <c r="I70" i="20"/>
  <c r="F70" i="20"/>
  <c r="F69" i="20" s="1"/>
  <c r="N69" i="20"/>
  <c r="N67" i="20" s="1"/>
  <c r="M69" i="20"/>
  <c r="M67" i="20" s="1"/>
  <c r="K69" i="20"/>
  <c r="K67" i="20" s="1"/>
  <c r="J69" i="20"/>
  <c r="J67" i="20" s="1"/>
  <c r="H69" i="20"/>
  <c r="G69" i="20"/>
  <c r="G67" i="20" s="1"/>
  <c r="E69" i="20"/>
  <c r="E67" i="20" s="1"/>
  <c r="D69" i="20"/>
  <c r="D67" i="20" s="1"/>
  <c r="O68" i="20"/>
  <c r="L68" i="20"/>
  <c r="I68" i="20"/>
  <c r="F68" i="20"/>
  <c r="H67" i="20"/>
  <c r="O66" i="20"/>
  <c r="L66" i="20"/>
  <c r="I66" i="20"/>
  <c r="F66" i="20"/>
  <c r="O65" i="20"/>
  <c r="L65" i="20"/>
  <c r="I65" i="20"/>
  <c r="F65" i="20"/>
  <c r="O64" i="20"/>
  <c r="L64" i="20"/>
  <c r="I64" i="20"/>
  <c r="F64" i="20"/>
  <c r="O63" i="20"/>
  <c r="L63" i="20"/>
  <c r="I63" i="20"/>
  <c r="F63" i="20"/>
  <c r="O62" i="20"/>
  <c r="L62" i="20"/>
  <c r="I62" i="20"/>
  <c r="F62" i="20"/>
  <c r="O61" i="20"/>
  <c r="L61" i="20"/>
  <c r="I61" i="20"/>
  <c r="F61" i="20"/>
  <c r="O60" i="20"/>
  <c r="L60" i="20"/>
  <c r="I60" i="20"/>
  <c r="F60" i="20"/>
  <c r="O59" i="20"/>
  <c r="L59" i="20"/>
  <c r="I59" i="20"/>
  <c r="F59" i="20"/>
  <c r="F58" i="20" s="1"/>
  <c r="N58" i="20"/>
  <c r="M58" i="20"/>
  <c r="K58" i="20"/>
  <c r="J58" i="20"/>
  <c r="H58" i="20"/>
  <c r="G58" i="20"/>
  <c r="E58" i="20"/>
  <c r="D58" i="20"/>
  <c r="O57" i="20"/>
  <c r="L57" i="20"/>
  <c r="I57" i="20"/>
  <c r="F57" i="20"/>
  <c r="O56" i="20"/>
  <c r="L56" i="20"/>
  <c r="L55" i="20" s="1"/>
  <c r="I56" i="20"/>
  <c r="I55" i="20" s="1"/>
  <c r="F56" i="20"/>
  <c r="N55" i="20"/>
  <c r="M55" i="20"/>
  <c r="M54" i="20" s="1"/>
  <c r="K55" i="20"/>
  <c r="K54" i="20" s="1"/>
  <c r="J55" i="20"/>
  <c r="J54" i="20" s="1"/>
  <c r="H55" i="20"/>
  <c r="G55" i="20"/>
  <c r="G54" i="20" s="1"/>
  <c r="E55" i="20"/>
  <c r="E54" i="20" s="1"/>
  <c r="D55" i="20"/>
  <c r="O47" i="20"/>
  <c r="C47" i="20" s="1"/>
  <c r="O46" i="20"/>
  <c r="C46" i="20" s="1"/>
  <c r="N45" i="20"/>
  <c r="M45" i="20"/>
  <c r="L44" i="20"/>
  <c r="L43" i="20" s="1"/>
  <c r="I44" i="20"/>
  <c r="I43" i="20" s="1"/>
  <c r="F44" i="20"/>
  <c r="F43" i="20" s="1"/>
  <c r="K43" i="20"/>
  <c r="J43" i="20"/>
  <c r="H43" i="20"/>
  <c r="G43" i="20"/>
  <c r="E43" i="20"/>
  <c r="D43" i="20"/>
  <c r="F42" i="20"/>
  <c r="C42" i="20" s="1"/>
  <c r="E41" i="20"/>
  <c r="D41" i="20"/>
  <c r="L40" i="20"/>
  <c r="C40" i="20" s="1"/>
  <c r="L39" i="20"/>
  <c r="C39" i="20" s="1"/>
  <c r="L38" i="20"/>
  <c r="C38" i="20" s="1"/>
  <c r="L37" i="20"/>
  <c r="K36" i="20"/>
  <c r="J36" i="20"/>
  <c r="L35" i="20"/>
  <c r="C35" i="20" s="1"/>
  <c r="L34" i="20"/>
  <c r="C34" i="20" s="1"/>
  <c r="K33" i="20"/>
  <c r="J33" i="20"/>
  <c r="L32" i="20"/>
  <c r="C32" i="20" s="1"/>
  <c r="K31" i="20"/>
  <c r="J31" i="20"/>
  <c r="L30" i="20"/>
  <c r="C30" i="20" s="1"/>
  <c r="L29" i="20"/>
  <c r="L28" i="20"/>
  <c r="C28" i="20" s="1"/>
  <c r="K27" i="20"/>
  <c r="K26" i="20" s="1"/>
  <c r="J27" i="20"/>
  <c r="F25" i="20"/>
  <c r="C25" i="20" s="1"/>
  <c r="I24" i="20"/>
  <c r="F24" i="20"/>
  <c r="O23" i="20"/>
  <c r="L23" i="20"/>
  <c r="I23" i="20"/>
  <c r="F23" i="20"/>
  <c r="O22" i="20"/>
  <c r="O21" i="20" s="1"/>
  <c r="L22" i="20"/>
  <c r="L21" i="20" s="1"/>
  <c r="L289" i="20" s="1"/>
  <c r="I22" i="20"/>
  <c r="I21" i="20" s="1"/>
  <c r="F22" i="20"/>
  <c r="F21" i="20" s="1"/>
  <c r="F289" i="20" s="1"/>
  <c r="N21" i="20"/>
  <c r="M21" i="20"/>
  <c r="K21" i="20"/>
  <c r="J21" i="20"/>
  <c r="H21" i="20"/>
  <c r="H289" i="20" s="1"/>
  <c r="H288" i="20" s="1"/>
  <c r="G21" i="20"/>
  <c r="E21" i="20"/>
  <c r="D21" i="20"/>
  <c r="D289" i="20" s="1"/>
  <c r="D288" i="20" s="1"/>
  <c r="F41" i="20" l="1"/>
  <c r="C41" i="20" s="1"/>
  <c r="C56" i="20"/>
  <c r="C60" i="20"/>
  <c r="C90" i="20"/>
  <c r="C219" i="20"/>
  <c r="C223" i="20"/>
  <c r="G270" i="20"/>
  <c r="G269" i="20" s="1"/>
  <c r="E270" i="20"/>
  <c r="E269" i="20" s="1"/>
  <c r="L231" i="21"/>
  <c r="L230" i="21" s="1"/>
  <c r="L194" i="21" s="1"/>
  <c r="C179" i="21"/>
  <c r="C95" i="21"/>
  <c r="I53" i="21"/>
  <c r="N76" i="20"/>
  <c r="C124" i="20"/>
  <c r="C134" i="20"/>
  <c r="C139" i="20"/>
  <c r="C150" i="20"/>
  <c r="C168" i="20"/>
  <c r="M187" i="20"/>
  <c r="G259" i="20"/>
  <c r="H270" i="20"/>
  <c r="H269" i="20" s="1"/>
  <c r="D83" i="20"/>
  <c r="L131" i="20"/>
  <c r="H187" i="20"/>
  <c r="C271" i="20"/>
  <c r="C275" i="20"/>
  <c r="D286" i="21"/>
  <c r="O53" i="21"/>
  <c r="C166" i="21"/>
  <c r="O83" i="21"/>
  <c r="M75" i="21"/>
  <c r="M52" i="21" s="1"/>
  <c r="L53" i="21"/>
  <c r="K286" i="21"/>
  <c r="I83" i="21"/>
  <c r="N52" i="21"/>
  <c r="O204" i="21"/>
  <c r="E286" i="21"/>
  <c r="J52" i="21"/>
  <c r="H194" i="21"/>
  <c r="N286" i="21"/>
  <c r="G286" i="21"/>
  <c r="G52" i="21"/>
  <c r="I195" i="21"/>
  <c r="E52" i="21"/>
  <c r="I231" i="21"/>
  <c r="I230" i="21" s="1"/>
  <c r="O20" i="21"/>
  <c r="C103" i="21"/>
  <c r="D52" i="21"/>
  <c r="D51" i="21" s="1"/>
  <c r="F54" i="21"/>
  <c r="G194" i="21"/>
  <c r="L174" i="21"/>
  <c r="L173" i="21" s="1"/>
  <c r="C198" i="21"/>
  <c r="I130" i="21"/>
  <c r="I165" i="21"/>
  <c r="H75" i="21"/>
  <c r="H52" i="21" s="1"/>
  <c r="H51" i="21" s="1"/>
  <c r="H287" i="21" s="1"/>
  <c r="L130" i="21"/>
  <c r="L83" i="21"/>
  <c r="N194" i="21"/>
  <c r="K52" i="21"/>
  <c r="K51" i="21" s="1"/>
  <c r="K50" i="21" s="1"/>
  <c r="L259" i="21"/>
  <c r="J194" i="21"/>
  <c r="J51" i="21" s="1"/>
  <c r="J83" i="20"/>
  <c r="K187" i="20"/>
  <c r="C82" i="20"/>
  <c r="L89" i="20"/>
  <c r="C120" i="20"/>
  <c r="E174" i="20"/>
  <c r="E173" i="20" s="1"/>
  <c r="C180" i="20"/>
  <c r="C215" i="20"/>
  <c r="C217" i="20"/>
  <c r="M259" i="20"/>
  <c r="C293" i="20"/>
  <c r="E289" i="20"/>
  <c r="E288" i="20" s="1"/>
  <c r="C100" i="20"/>
  <c r="K174" i="20"/>
  <c r="K173" i="20" s="1"/>
  <c r="C189" i="20"/>
  <c r="C190" i="20"/>
  <c r="J204" i="20"/>
  <c r="O216" i="20"/>
  <c r="C241" i="20"/>
  <c r="K289" i="20"/>
  <c r="K288" i="20" s="1"/>
  <c r="G53" i="20"/>
  <c r="C72" i="20"/>
  <c r="O69" i="20"/>
  <c r="O67" i="20" s="1"/>
  <c r="C156" i="20"/>
  <c r="M173" i="20"/>
  <c r="G173" i="20"/>
  <c r="L175" i="20"/>
  <c r="L174" i="20" s="1"/>
  <c r="L173" i="20" s="1"/>
  <c r="E187" i="20"/>
  <c r="O187" i="20"/>
  <c r="C203" i="20"/>
  <c r="C211" i="20"/>
  <c r="C213" i="20"/>
  <c r="C255" i="20"/>
  <c r="C257" i="20"/>
  <c r="C279" i="20"/>
  <c r="D54" i="20"/>
  <c r="D53" i="20" s="1"/>
  <c r="O116" i="20"/>
  <c r="E130" i="20"/>
  <c r="C227" i="20"/>
  <c r="K20" i="20"/>
  <c r="C98" i="20"/>
  <c r="C121" i="20"/>
  <c r="O122" i="20"/>
  <c r="G187" i="20"/>
  <c r="C218" i="20"/>
  <c r="M289" i="20"/>
  <c r="M288" i="20" s="1"/>
  <c r="E20" i="20"/>
  <c r="H54" i="20"/>
  <c r="H53" i="20" s="1"/>
  <c r="N54" i="20"/>
  <c r="N53" i="20" s="1"/>
  <c r="C61" i="20"/>
  <c r="C86" i="20"/>
  <c r="C106" i="20"/>
  <c r="C128" i="20"/>
  <c r="C152" i="20"/>
  <c r="C153" i="20"/>
  <c r="H173" i="20"/>
  <c r="N174" i="20"/>
  <c r="N173" i="20" s="1"/>
  <c r="F198" i="20"/>
  <c r="F196" i="20" s="1"/>
  <c r="C207" i="20"/>
  <c r="K231" i="20"/>
  <c r="K230" i="20" s="1"/>
  <c r="J231" i="20"/>
  <c r="O231" i="20"/>
  <c r="H231" i="20"/>
  <c r="E259" i="20"/>
  <c r="C267" i="20"/>
  <c r="I84" i="20"/>
  <c r="I131" i="20"/>
  <c r="C132" i="20"/>
  <c r="C74" i="20"/>
  <c r="C92" i="20"/>
  <c r="O166" i="20"/>
  <c r="O165" i="20" s="1"/>
  <c r="E53" i="20"/>
  <c r="C71" i="20"/>
  <c r="C91" i="20"/>
  <c r="G130" i="20"/>
  <c r="C24" i="20"/>
  <c r="C65" i="20"/>
  <c r="H76" i="20"/>
  <c r="L76" i="20"/>
  <c r="I80" i="20"/>
  <c r="C108" i="20"/>
  <c r="C110" i="20"/>
  <c r="K83" i="20"/>
  <c r="C115" i="20"/>
  <c r="F116" i="20"/>
  <c r="C119" i="20"/>
  <c r="N130" i="20"/>
  <c r="C164" i="20"/>
  <c r="I238" i="20"/>
  <c r="C239" i="20"/>
  <c r="D270" i="20"/>
  <c r="D269" i="20" s="1"/>
  <c r="M270" i="20"/>
  <c r="M269" i="20" s="1"/>
  <c r="C29" i="20"/>
  <c r="L27" i="20"/>
  <c r="C27" i="20" s="1"/>
  <c r="M20" i="20"/>
  <c r="G289" i="20"/>
  <c r="G288" i="20" s="1"/>
  <c r="G20" i="20"/>
  <c r="C37" i="20"/>
  <c r="L36" i="20"/>
  <c r="C36" i="20" s="1"/>
  <c r="O45" i="20"/>
  <c r="C45" i="20" s="1"/>
  <c r="O58" i="20"/>
  <c r="L58" i="20"/>
  <c r="L54" i="20" s="1"/>
  <c r="C96" i="20"/>
  <c r="C101" i="20"/>
  <c r="L103" i="20"/>
  <c r="C148" i="20"/>
  <c r="O151" i="20"/>
  <c r="L151" i="20"/>
  <c r="L130" i="20" s="1"/>
  <c r="C172" i="20"/>
  <c r="I175" i="20"/>
  <c r="I174" i="20" s="1"/>
  <c r="C176" i="20"/>
  <c r="C178" i="20"/>
  <c r="L260" i="20"/>
  <c r="C263" i="20"/>
  <c r="C202" i="20"/>
  <c r="C212" i="20"/>
  <c r="C222" i="20"/>
  <c r="M231" i="20"/>
  <c r="M230" i="20" s="1"/>
  <c r="L270" i="20"/>
  <c r="N289" i="20"/>
  <c r="N288" i="20" s="1"/>
  <c r="J26" i="20"/>
  <c r="M53" i="20"/>
  <c r="I58" i="20"/>
  <c r="C62" i="20"/>
  <c r="C64" i="20"/>
  <c r="C85" i="20"/>
  <c r="C88" i="20"/>
  <c r="H83" i="20"/>
  <c r="L95" i="20"/>
  <c r="I103" i="20"/>
  <c r="C107" i="20"/>
  <c r="C127" i="20"/>
  <c r="D130" i="20"/>
  <c r="D75" i="20" s="1"/>
  <c r="J130" i="20"/>
  <c r="J75" i="20" s="1"/>
  <c r="C154" i="20"/>
  <c r="C157" i="20"/>
  <c r="C159" i="20"/>
  <c r="C171" i="20"/>
  <c r="C182" i="20"/>
  <c r="J187" i="20"/>
  <c r="N187" i="20"/>
  <c r="J195" i="20"/>
  <c r="D195" i="20"/>
  <c r="H195" i="20"/>
  <c r="C201" i="20"/>
  <c r="E204" i="20"/>
  <c r="E195" i="20" s="1"/>
  <c r="C210" i="20"/>
  <c r="C224" i="20"/>
  <c r="C225" i="20"/>
  <c r="C226" i="20"/>
  <c r="G204" i="20"/>
  <c r="G195" i="20" s="1"/>
  <c r="K204" i="20"/>
  <c r="K195" i="20" s="1"/>
  <c r="K194" i="20" s="1"/>
  <c r="C228" i="20"/>
  <c r="C229" i="20"/>
  <c r="C249" i="20"/>
  <c r="C254" i="20"/>
  <c r="C278" i="20"/>
  <c r="O290" i="20"/>
  <c r="L290" i="20"/>
  <c r="L288" i="20" s="1"/>
  <c r="C181" i="20"/>
  <c r="I187" i="20"/>
  <c r="L196" i="20"/>
  <c r="C200" i="20"/>
  <c r="O205" i="20"/>
  <c r="O204" i="20" s="1"/>
  <c r="C220" i="20"/>
  <c r="C245" i="20"/>
  <c r="L252" i="20"/>
  <c r="L251" i="20" s="1"/>
  <c r="C262" i="20"/>
  <c r="L264" i="20"/>
  <c r="J289" i="20"/>
  <c r="J288" i="20" s="1"/>
  <c r="C23" i="20"/>
  <c r="C44" i="20"/>
  <c r="O55" i="20"/>
  <c r="C63" i="20"/>
  <c r="C66" i="20"/>
  <c r="C68" i="20"/>
  <c r="G76" i="20"/>
  <c r="M76" i="20"/>
  <c r="M75" i="20" s="1"/>
  <c r="C79" i="20"/>
  <c r="C81" i="20"/>
  <c r="O80" i="20"/>
  <c r="C87" i="20"/>
  <c r="N83" i="20"/>
  <c r="C94" i="20"/>
  <c r="O95" i="20"/>
  <c r="C111" i="20"/>
  <c r="L122" i="20"/>
  <c r="C126" i="20"/>
  <c r="C143" i="20"/>
  <c r="F144" i="20"/>
  <c r="C147" i="20"/>
  <c r="O144" i="20"/>
  <c r="C158" i="20"/>
  <c r="C163" i="20"/>
  <c r="C170" i="20"/>
  <c r="C193" i="20"/>
  <c r="M195" i="20"/>
  <c r="C214" i="20"/>
  <c r="E231" i="20"/>
  <c r="C240" i="20"/>
  <c r="L246" i="20"/>
  <c r="C258" i="20"/>
  <c r="H259" i="20"/>
  <c r="H230" i="20" s="1"/>
  <c r="C274" i="20"/>
  <c r="C280" i="20"/>
  <c r="C292" i="20"/>
  <c r="M194" i="21"/>
  <c r="M51" i="21" s="1"/>
  <c r="D287" i="21"/>
  <c r="D50" i="21"/>
  <c r="C116" i="21"/>
  <c r="C192" i="21"/>
  <c r="F191" i="21"/>
  <c r="C191" i="21" s="1"/>
  <c r="C151" i="21"/>
  <c r="E194" i="21"/>
  <c r="E51" i="21" s="1"/>
  <c r="I288" i="21"/>
  <c r="C188" i="21"/>
  <c r="C260" i="21"/>
  <c r="F259" i="21"/>
  <c r="C259" i="21" s="1"/>
  <c r="C136" i="21"/>
  <c r="C252" i="21"/>
  <c r="F251" i="21"/>
  <c r="C251" i="21" s="1"/>
  <c r="O195" i="21"/>
  <c r="C246" i="21"/>
  <c r="C196" i="21"/>
  <c r="C276" i="21"/>
  <c r="O230" i="21"/>
  <c r="C165" i="21"/>
  <c r="C205" i="21"/>
  <c r="F204" i="21"/>
  <c r="C204" i="21" s="1"/>
  <c r="C184" i="21"/>
  <c r="C175" i="21"/>
  <c r="F174" i="21"/>
  <c r="L26" i="21"/>
  <c r="C31" i="21"/>
  <c r="L288" i="21"/>
  <c r="K287" i="21"/>
  <c r="F270" i="21"/>
  <c r="C272" i="21"/>
  <c r="C238" i="21"/>
  <c r="C290" i="21"/>
  <c r="C84" i="21"/>
  <c r="F83" i="21"/>
  <c r="C83" i="21" s="1"/>
  <c r="C69" i="21"/>
  <c r="F67" i="21"/>
  <c r="C67" i="21" s="1"/>
  <c r="C77" i="21"/>
  <c r="L76" i="21"/>
  <c r="L75" i="21" s="1"/>
  <c r="L52" i="21" s="1"/>
  <c r="C131" i="21"/>
  <c r="F130" i="21"/>
  <c r="C130" i="21" s="1"/>
  <c r="O75" i="21"/>
  <c r="O52" i="21" s="1"/>
  <c r="C54" i="21"/>
  <c r="I20" i="20"/>
  <c r="J53" i="20"/>
  <c r="K53" i="20"/>
  <c r="L67" i="20"/>
  <c r="O76" i="20"/>
  <c r="O289" i="20"/>
  <c r="O288" i="20" s="1"/>
  <c r="C43" i="20"/>
  <c r="I54" i="20"/>
  <c r="L33" i="20"/>
  <c r="C33" i="20" s="1"/>
  <c r="C123" i="20"/>
  <c r="F122" i="20"/>
  <c r="C138" i="20"/>
  <c r="I136" i="20"/>
  <c r="C136" i="20" s="1"/>
  <c r="C298" i="20"/>
  <c r="D20" i="20"/>
  <c r="H20" i="20"/>
  <c r="C21" i="20"/>
  <c r="F55" i="20"/>
  <c r="F67" i="20"/>
  <c r="C70" i="20"/>
  <c r="C78" i="20"/>
  <c r="E83" i="20"/>
  <c r="E75" i="20" s="1"/>
  <c r="L84" i="20"/>
  <c r="I89" i="20"/>
  <c r="C93" i="20"/>
  <c r="C97" i="20"/>
  <c r="C109" i="20"/>
  <c r="C114" i="20"/>
  <c r="I112" i="20"/>
  <c r="C112" i="20" s="1"/>
  <c r="C125" i="20"/>
  <c r="C133" i="20"/>
  <c r="C135" i="20"/>
  <c r="F131" i="20"/>
  <c r="C146" i="20"/>
  <c r="I144" i="20"/>
  <c r="C149" i="20"/>
  <c r="C167" i="20"/>
  <c r="F166" i="20"/>
  <c r="C175" i="20"/>
  <c r="O174" i="20"/>
  <c r="O173" i="20" s="1"/>
  <c r="C209" i="20"/>
  <c r="I205" i="20"/>
  <c r="G230" i="20"/>
  <c r="G194" i="20" s="1"/>
  <c r="L269" i="20"/>
  <c r="C57" i="20"/>
  <c r="C183" i="20"/>
  <c r="F179" i="20"/>
  <c r="C179" i="20" s="1"/>
  <c r="C22" i="20"/>
  <c r="C59" i="20"/>
  <c r="I69" i="20"/>
  <c r="I67" i="20" s="1"/>
  <c r="I77" i="20"/>
  <c r="F80" i="20"/>
  <c r="F84" i="20"/>
  <c r="O84" i="20"/>
  <c r="I95" i="20"/>
  <c r="C95" i="20" s="1"/>
  <c r="C99" i="20"/>
  <c r="F103" i="20"/>
  <c r="C103" i="20" s="1"/>
  <c r="C104" i="20"/>
  <c r="O103" i="20"/>
  <c r="H130" i="20"/>
  <c r="C169" i="20"/>
  <c r="C177" i="20"/>
  <c r="C266" i="20"/>
  <c r="F264" i="20"/>
  <c r="O130" i="20"/>
  <c r="L31" i="20"/>
  <c r="F20" i="20"/>
  <c r="J20" i="20"/>
  <c r="N20" i="20"/>
  <c r="F89" i="20"/>
  <c r="O89" i="20"/>
  <c r="C118" i="20"/>
  <c r="I116" i="20"/>
  <c r="C116" i="20" s="1"/>
  <c r="I122" i="20"/>
  <c r="K130" i="20"/>
  <c r="K75" i="20" s="1"/>
  <c r="I141" i="20"/>
  <c r="C141" i="20" s="1"/>
  <c r="C142" i="20"/>
  <c r="C155" i="20"/>
  <c r="F151" i="20"/>
  <c r="C162" i="20"/>
  <c r="I160" i="20"/>
  <c r="C160" i="20" s="1"/>
  <c r="L166" i="20"/>
  <c r="L165" i="20" s="1"/>
  <c r="D174" i="20"/>
  <c r="D173" i="20" s="1"/>
  <c r="C186" i="20"/>
  <c r="I184" i="20"/>
  <c r="C184" i="20" s="1"/>
  <c r="F270" i="20"/>
  <c r="I276" i="20"/>
  <c r="C276" i="20" s="1"/>
  <c r="C277" i="20"/>
  <c r="C113" i="20"/>
  <c r="C117" i="20"/>
  <c r="C129" i="20"/>
  <c r="C137" i="20"/>
  <c r="C145" i="20"/>
  <c r="C161" i="20"/>
  <c r="F174" i="20"/>
  <c r="C185" i="20"/>
  <c r="F188" i="20"/>
  <c r="F191" i="20"/>
  <c r="C191" i="20" s="1"/>
  <c r="C192" i="20"/>
  <c r="I196" i="20"/>
  <c r="C197" i="20"/>
  <c r="L205" i="20"/>
  <c r="C208" i="20"/>
  <c r="L216" i="20"/>
  <c r="C232" i="20"/>
  <c r="D231" i="20"/>
  <c r="D230" i="20" s="1"/>
  <c r="J259" i="20"/>
  <c r="J230" i="20" s="1"/>
  <c r="N259" i="20"/>
  <c r="N230" i="20" s="1"/>
  <c r="O260" i="20"/>
  <c r="I264" i="20"/>
  <c r="C265" i="20"/>
  <c r="C268" i="20"/>
  <c r="O270" i="20"/>
  <c r="O269" i="20" s="1"/>
  <c r="I272" i="20"/>
  <c r="C272" i="20" s="1"/>
  <c r="C273" i="20"/>
  <c r="C285" i="20"/>
  <c r="I283" i="20"/>
  <c r="C297" i="20"/>
  <c r="C198" i="20"/>
  <c r="C206" i="20"/>
  <c r="F205" i="20"/>
  <c r="C237" i="20"/>
  <c r="I235" i="20"/>
  <c r="C235" i="20" s="1"/>
  <c r="C248" i="20"/>
  <c r="C250" i="20"/>
  <c r="F246" i="20"/>
  <c r="C246" i="20" s="1"/>
  <c r="F251" i="20"/>
  <c r="I252" i="20"/>
  <c r="I251" i="20" s="1"/>
  <c r="C253" i="20"/>
  <c r="C256" i="20"/>
  <c r="F259" i="20"/>
  <c r="C282" i="20"/>
  <c r="F281" i="20"/>
  <c r="C281" i="20" s="1"/>
  <c r="N195" i="20"/>
  <c r="O196" i="20"/>
  <c r="F216" i="20"/>
  <c r="I216" i="20"/>
  <c r="C221" i="20"/>
  <c r="L231" i="20"/>
  <c r="C234" i="20"/>
  <c r="F233" i="20"/>
  <c r="C242" i="20"/>
  <c r="F238" i="20"/>
  <c r="C238" i="20" s="1"/>
  <c r="I260" i="20"/>
  <c r="I259" i="20" s="1"/>
  <c r="C261" i="20"/>
  <c r="O264" i="20"/>
  <c r="J270" i="20"/>
  <c r="J269" i="20" s="1"/>
  <c r="N270" i="20"/>
  <c r="N269" i="20" s="1"/>
  <c r="C294" i="20"/>
  <c r="F290" i="20"/>
  <c r="C236" i="20"/>
  <c r="C284" i="20"/>
  <c r="O195" i="20" l="1"/>
  <c r="O20" i="20"/>
  <c r="C231" i="21"/>
  <c r="E230" i="20"/>
  <c r="N75" i="20"/>
  <c r="N52" i="20" s="1"/>
  <c r="I194" i="21"/>
  <c r="C144" i="20"/>
  <c r="L83" i="20"/>
  <c r="C58" i="20"/>
  <c r="I75" i="21"/>
  <c r="I52" i="21" s="1"/>
  <c r="H286" i="21"/>
  <c r="M286" i="21"/>
  <c r="N51" i="21"/>
  <c r="N287" i="21" s="1"/>
  <c r="I51" i="21"/>
  <c r="H50" i="21"/>
  <c r="J50" i="21"/>
  <c r="J287" i="21"/>
  <c r="F230" i="21"/>
  <c r="O286" i="21"/>
  <c r="F187" i="21"/>
  <c r="C187" i="21" s="1"/>
  <c r="I286" i="21"/>
  <c r="G51" i="21"/>
  <c r="F53" i="21"/>
  <c r="L51" i="21"/>
  <c r="L50" i="21" s="1"/>
  <c r="C288" i="21"/>
  <c r="M194" i="20"/>
  <c r="M286" i="20"/>
  <c r="H75" i="20"/>
  <c r="H286" i="20" s="1"/>
  <c r="C80" i="20"/>
  <c r="K286" i="20"/>
  <c r="J194" i="20"/>
  <c r="I76" i="20"/>
  <c r="L53" i="20"/>
  <c r="C252" i="20"/>
  <c r="L259" i="20"/>
  <c r="L230" i="20" s="1"/>
  <c r="O54" i="20"/>
  <c r="O53" i="20" s="1"/>
  <c r="C290" i="20"/>
  <c r="C251" i="20"/>
  <c r="D52" i="20"/>
  <c r="C151" i="20"/>
  <c r="C77" i="20"/>
  <c r="C69" i="20"/>
  <c r="J286" i="20"/>
  <c r="J52" i="20"/>
  <c r="J51" i="20" s="1"/>
  <c r="H194" i="20"/>
  <c r="O259" i="20"/>
  <c r="O230" i="20" s="1"/>
  <c r="O194" i="20" s="1"/>
  <c r="D286" i="20"/>
  <c r="C89" i="20"/>
  <c r="O83" i="20"/>
  <c r="I53" i="20"/>
  <c r="G75" i="20"/>
  <c r="E194" i="20"/>
  <c r="M52" i="20"/>
  <c r="M51" i="20" s="1"/>
  <c r="L75" i="20"/>
  <c r="C216" i="20"/>
  <c r="I83" i="20"/>
  <c r="E287" i="21"/>
  <c r="E50" i="21"/>
  <c r="C53" i="21"/>
  <c r="F173" i="21"/>
  <c r="C173" i="21" s="1"/>
  <c r="C174" i="21"/>
  <c r="M50" i="21"/>
  <c r="M287" i="21"/>
  <c r="F269" i="21"/>
  <c r="C270" i="21"/>
  <c r="O194" i="21"/>
  <c r="O51" i="21" s="1"/>
  <c r="I287" i="21"/>
  <c r="I50" i="21"/>
  <c r="F75" i="21"/>
  <c r="C75" i="21" s="1"/>
  <c r="L286" i="21"/>
  <c r="L287" i="21"/>
  <c r="C26" i="21"/>
  <c r="L20" i="21"/>
  <c r="C20" i="21" s="1"/>
  <c r="C76" i="21"/>
  <c r="C230" i="21"/>
  <c r="F195" i="21"/>
  <c r="H52" i="20"/>
  <c r="H51" i="20" s="1"/>
  <c r="E52" i="20"/>
  <c r="E286" i="20"/>
  <c r="C166" i="20"/>
  <c r="F165" i="20"/>
  <c r="C165" i="20" s="1"/>
  <c r="I130" i="20"/>
  <c r="I270" i="20"/>
  <c r="I269" i="20" s="1"/>
  <c r="I231" i="20"/>
  <c r="I230" i="20" s="1"/>
  <c r="L204" i="20"/>
  <c r="L195" i="20" s="1"/>
  <c r="C31" i="20"/>
  <c r="L26" i="20"/>
  <c r="C131" i="20"/>
  <c r="F130" i="20"/>
  <c r="C130" i="20" s="1"/>
  <c r="F288" i="20"/>
  <c r="D194" i="20"/>
  <c r="D51" i="20" s="1"/>
  <c r="C122" i="20"/>
  <c r="F76" i="20"/>
  <c r="O75" i="20"/>
  <c r="C174" i="20"/>
  <c r="F173" i="20"/>
  <c r="C260" i="20"/>
  <c r="C196" i="20"/>
  <c r="C188" i="20"/>
  <c r="F187" i="20"/>
  <c r="C187" i="20" s="1"/>
  <c r="F269" i="20"/>
  <c r="I204" i="20"/>
  <c r="I195" i="20" s="1"/>
  <c r="F54" i="20"/>
  <c r="C55" i="20"/>
  <c r="N286" i="20"/>
  <c r="F231" i="20"/>
  <c r="C233" i="20"/>
  <c r="N194" i="20"/>
  <c r="N51" i="20" s="1"/>
  <c r="C205" i="20"/>
  <c r="F204" i="20"/>
  <c r="C283" i="20"/>
  <c r="C264" i="20"/>
  <c r="C84" i="20"/>
  <c r="F83" i="20"/>
  <c r="I173" i="20"/>
  <c r="C67" i="20"/>
  <c r="K52" i="20"/>
  <c r="K51" i="20" s="1"/>
  <c r="I289" i="20"/>
  <c r="L286" i="20" l="1"/>
  <c r="L52" i="20"/>
  <c r="N50" i="21"/>
  <c r="G50" i="21"/>
  <c r="G287" i="21"/>
  <c r="M287" i="20"/>
  <c r="M50" i="20"/>
  <c r="C259" i="20"/>
  <c r="O286" i="20"/>
  <c r="L194" i="20"/>
  <c r="I75" i="20"/>
  <c r="C83" i="20"/>
  <c r="E51" i="20"/>
  <c r="E287" i="20" s="1"/>
  <c r="G52" i="20"/>
  <c r="G51" i="20" s="1"/>
  <c r="G286" i="20"/>
  <c r="I194" i="20"/>
  <c r="I52" i="20"/>
  <c r="O50" i="21"/>
  <c r="O287" i="21"/>
  <c r="F194" i="21"/>
  <c r="C194" i="21" s="1"/>
  <c r="C195" i="21"/>
  <c r="C269" i="21"/>
  <c r="F286" i="21"/>
  <c r="C286" i="21" s="1"/>
  <c r="F52" i="21"/>
  <c r="N50" i="20"/>
  <c r="N287" i="20"/>
  <c r="I286" i="20"/>
  <c r="D287" i="20"/>
  <c r="D50" i="20"/>
  <c r="C26" i="20"/>
  <c r="L20" i="20"/>
  <c r="C20" i="20" s="1"/>
  <c r="L51" i="20"/>
  <c r="L50" i="20" s="1"/>
  <c r="C269" i="20"/>
  <c r="C173" i="20"/>
  <c r="C76" i="20"/>
  <c r="F75" i="20"/>
  <c r="H287" i="20"/>
  <c r="H50" i="20"/>
  <c r="O52" i="20"/>
  <c r="O51" i="20" s="1"/>
  <c r="C270" i="20"/>
  <c r="G287" i="20"/>
  <c r="G50" i="20"/>
  <c r="K50" i="20"/>
  <c r="K287" i="20"/>
  <c r="F230" i="20"/>
  <c r="C230" i="20" s="1"/>
  <c r="C231" i="20"/>
  <c r="C289" i="20"/>
  <c r="I288" i="20"/>
  <c r="C288" i="20" s="1"/>
  <c r="C204" i="20"/>
  <c r="F195" i="20"/>
  <c r="F53" i="20"/>
  <c r="C54" i="20"/>
  <c r="J50" i="20"/>
  <c r="J287" i="20"/>
  <c r="C75" i="20" l="1"/>
  <c r="E50" i="20"/>
  <c r="I51" i="20"/>
  <c r="I287" i="20" s="1"/>
  <c r="F51" i="21"/>
  <c r="C52" i="21"/>
  <c r="F52" i="20"/>
  <c r="C53" i="20"/>
  <c r="O50" i="20"/>
  <c r="O287" i="20"/>
  <c r="F194" i="20"/>
  <c r="C194" i="20" s="1"/>
  <c r="C195" i="20"/>
  <c r="F286" i="20"/>
  <c r="C286" i="20" s="1"/>
  <c r="L287" i="20"/>
  <c r="I50" i="20" l="1"/>
  <c r="F287" i="21"/>
  <c r="C287" i="21" s="1"/>
  <c r="F50" i="21"/>
  <c r="C50" i="21" s="1"/>
  <c r="C51" i="21"/>
  <c r="C52" i="20"/>
  <c r="F51" i="20"/>
  <c r="F287" i="20" l="1"/>
  <c r="C287" i="20" s="1"/>
  <c r="C51" i="20"/>
  <c r="F50" i="20"/>
  <c r="C50" i="20" s="1"/>
  <c r="F12" i="19" l="1"/>
  <c r="F11" i="19" s="1"/>
  <c r="F18" i="19"/>
  <c r="D47" i="19"/>
  <c r="F47" i="19" s="1"/>
  <c r="F46" i="19"/>
  <c r="F45" i="19"/>
  <c r="F44" i="19"/>
  <c r="F43" i="19"/>
  <c r="E42" i="19"/>
  <c r="D42" i="19"/>
  <c r="F37" i="19"/>
  <c r="F36" i="19" s="1"/>
  <c r="E36" i="19"/>
  <c r="D36" i="19"/>
  <c r="F31" i="19"/>
  <c r="F29" i="19" s="1"/>
  <c r="F30" i="19"/>
  <c r="E29" i="19"/>
  <c r="D29" i="19"/>
  <c r="F24" i="19"/>
  <c r="F23" i="19"/>
  <c r="F22" i="19"/>
  <c r="F21" i="19"/>
  <c r="F20" i="19"/>
  <c r="F19" i="19"/>
  <c r="F17" i="19" s="1"/>
  <c r="E17" i="19"/>
  <c r="D17" i="19"/>
  <c r="E11" i="19"/>
  <c r="D11" i="19"/>
  <c r="F61" i="18"/>
  <c r="F60" i="18"/>
  <c r="F59" i="18"/>
  <c r="F58" i="18"/>
  <c r="F57" i="18" s="1"/>
  <c r="E57" i="18"/>
  <c r="D57" i="18"/>
  <c r="F52" i="18"/>
  <c r="F51" i="18"/>
  <c r="F50" i="18"/>
  <c r="F49" i="18"/>
  <c r="D48" i="18"/>
  <c r="D47" i="18" s="1"/>
  <c r="E47" i="18"/>
  <c r="F42" i="18"/>
  <c r="F41" i="18"/>
  <c r="F40" i="18"/>
  <c r="F39" i="18"/>
  <c r="F38" i="18"/>
  <c r="E37" i="18"/>
  <c r="D37" i="18"/>
  <c r="F32" i="18"/>
  <c r="F31" i="18"/>
  <c r="F30" i="18"/>
  <c r="F29" i="18"/>
  <c r="F28" i="18"/>
  <c r="E27" i="18"/>
  <c r="D27" i="18"/>
  <c r="F22" i="18"/>
  <c r="F21" i="18"/>
  <c r="F19" i="18" s="1"/>
  <c r="F20" i="18"/>
  <c r="E19" i="18"/>
  <c r="D19" i="18"/>
  <c r="F14" i="18"/>
  <c r="D13" i="18"/>
  <c r="F13" i="18" s="1"/>
  <c r="F12" i="18"/>
  <c r="E11" i="18"/>
  <c r="F34" i="17"/>
  <c r="F35" i="17"/>
  <c r="F33" i="17"/>
  <c r="F32" i="17"/>
  <c r="E31" i="17"/>
  <c r="D31" i="17"/>
  <c r="E26" i="17"/>
  <c r="E25" i="17" s="1"/>
  <c r="D25" i="17"/>
  <c r="F20" i="17"/>
  <c r="F19" i="17"/>
  <c r="F18" i="17"/>
  <c r="F17" i="17"/>
  <c r="F16" i="17"/>
  <c r="F15" i="17"/>
  <c r="D14" i="17"/>
  <c r="D11" i="17" s="1"/>
  <c r="F13" i="17"/>
  <c r="E12" i="17"/>
  <c r="F12" i="17" s="1"/>
  <c r="O298" i="16"/>
  <c r="L298" i="16"/>
  <c r="I298" i="16"/>
  <c r="F298" i="16"/>
  <c r="O297" i="16"/>
  <c r="L297" i="16"/>
  <c r="I297" i="16"/>
  <c r="F297" i="16"/>
  <c r="O296" i="16"/>
  <c r="L296" i="16"/>
  <c r="I296" i="16"/>
  <c r="F296" i="16"/>
  <c r="O295" i="16"/>
  <c r="L295" i="16"/>
  <c r="I295" i="16"/>
  <c r="F295" i="16"/>
  <c r="O294" i="16"/>
  <c r="L294" i="16"/>
  <c r="I294" i="16"/>
  <c r="F294" i="16"/>
  <c r="O293" i="16"/>
  <c r="L293" i="16"/>
  <c r="I293" i="16"/>
  <c r="F293" i="16"/>
  <c r="O292" i="16"/>
  <c r="L292" i="16"/>
  <c r="I292" i="16"/>
  <c r="F292" i="16"/>
  <c r="O291" i="16"/>
  <c r="L291" i="16"/>
  <c r="I291" i="16"/>
  <c r="I290" i="16" s="1"/>
  <c r="F291" i="16"/>
  <c r="N290" i="16"/>
  <c r="M290" i="16"/>
  <c r="K290" i="16"/>
  <c r="J290" i="16"/>
  <c r="H290" i="16"/>
  <c r="G290" i="16"/>
  <c r="E290" i="16"/>
  <c r="D290" i="16"/>
  <c r="O285" i="16"/>
  <c r="L285" i="16"/>
  <c r="I285" i="16"/>
  <c r="F285" i="16"/>
  <c r="O284" i="16"/>
  <c r="L284" i="16"/>
  <c r="I284" i="16"/>
  <c r="F284" i="16"/>
  <c r="O283" i="16"/>
  <c r="N283" i="16"/>
  <c r="M283" i="16"/>
  <c r="K283" i="16"/>
  <c r="J283" i="16"/>
  <c r="H283" i="16"/>
  <c r="G283" i="16"/>
  <c r="F283" i="16"/>
  <c r="E283" i="16"/>
  <c r="D283" i="16"/>
  <c r="O282" i="16"/>
  <c r="L282" i="16"/>
  <c r="L281" i="16" s="1"/>
  <c r="I282" i="16"/>
  <c r="I281" i="16" s="1"/>
  <c r="F282" i="16"/>
  <c r="F281" i="16" s="1"/>
  <c r="O281" i="16"/>
  <c r="N281" i="16"/>
  <c r="M281" i="16"/>
  <c r="K281" i="16"/>
  <c r="J281" i="16"/>
  <c r="H281" i="16"/>
  <c r="G281" i="16"/>
  <c r="E281" i="16"/>
  <c r="D281" i="16"/>
  <c r="O280" i="16"/>
  <c r="L280" i="16"/>
  <c r="I280" i="16"/>
  <c r="F280" i="16"/>
  <c r="O279" i="16"/>
  <c r="L279" i="16"/>
  <c r="I279" i="16"/>
  <c r="F279" i="16"/>
  <c r="O278" i="16"/>
  <c r="L278" i="16"/>
  <c r="I278" i="16"/>
  <c r="F278" i="16"/>
  <c r="O277" i="16"/>
  <c r="L277" i="16"/>
  <c r="L276" i="16" s="1"/>
  <c r="I277" i="16"/>
  <c r="F277" i="16"/>
  <c r="O276" i="16"/>
  <c r="N276" i="16"/>
  <c r="M276" i="16"/>
  <c r="K276" i="16"/>
  <c r="J276" i="16"/>
  <c r="H276" i="16"/>
  <c r="G276" i="16"/>
  <c r="E276" i="16"/>
  <c r="D276" i="16"/>
  <c r="O275" i="16"/>
  <c r="L275" i="16"/>
  <c r="I275" i="16"/>
  <c r="F275" i="16"/>
  <c r="O274" i="16"/>
  <c r="L274" i="16"/>
  <c r="I274" i="16"/>
  <c r="F274" i="16"/>
  <c r="O273" i="16"/>
  <c r="L273" i="16"/>
  <c r="L272" i="16" s="1"/>
  <c r="I273" i="16"/>
  <c r="I272" i="16" s="1"/>
  <c r="F273" i="16"/>
  <c r="O272" i="16"/>
  <c r="N272" i="16"/>
  <c r="M272" i="16"/>
  <c r="K272" i="16"/>
  <c r="J272" i="16"/>
  <c r="H272" i="16"/>
  <c r="G272" i="16"/>
  <c r="F272" i="16"/>
  <c r="E272" i="16"/>
  <c r="E270" i="16" s="1"/>
  <c r="D272" i="16"/>
  <c r="O271" i="16"/>
  <c r="L271" i="16"/>
  <c r="I271" i="16"/>
  <c r="F271" i="16"/>
  <c r="C271" i="16" s="1"/>
  <c r="O268" i="16"/>
  <c r="L268" i="16"/>
  <c r="I268" i="16"/>
  <c r="F268" i="16"/>
  <c r="O267" i="16"/>
  <c r="L267" i="16"/>
  <c r="I267" i="16"/>
  <c r="F267" i="16"/>
  <c r="O266" i="16"/>
  <c r="L266" i="16"/>
  <c r="I266" i="16"/>
  <c r="F266" i="16"/>
  <c r="O265" i="16"/>
  <c r="L265" i="16"/>
  <c r="L264" i="16" s="1"/>
  <c r="I265" i="16"/>
  <c r="I264" i="16" s="1"/>
  <c r="F265" i="16"/>
  <c r="N264" i="16"/>
  <c r="M264" i="16"/>
  <c r="K264" i="16"/>
  <c r="J264" i="16"/>
  <c r="H264" i="16"/>
  <c r="G264" i="16"/>
  <c r="E264" i="16"/>
  <c r="D264" i="16"/>
  <c r="O263" i="16"/>
  <c r="L263" i="16"/>
  <c r="I263" i="16"/>
  <c r="F263" i="16"/>
  <c r="O262" i="16"/>
  <c r="L262" i="16"/>
  <c r="I262" i="16"/>
  <c r="F262" i="16"/>
  <c r="O261" i="16"/>
  <c r="L261" i="16"/>
  <c r="L260" i="16" s="1"/>
  <c r="L259" i="16" s="1"/>
  <c r="I261" i="16"/>
  <c r="I260" i="16" s="1"/>
  <c r="I259" i="16" s="1"/>
  <c r="F261" i="16"/>
  <c r="O260" i="16"/>
  <c r="N260" i="16"/>
  <c r="N259" i="16" s="1"/>
  <c r="M260" i="16"/>
  <c r="K260" i="16"/>
  <c r="J260" i="16"/>
  <c r="H260" i="16"/>
  <c r="H259" i="16" s="1"/>
  <c r="G260" i="16"/>
  <c r="E260" i="16"/>
  <c r="D260" i="16"/>
  <c r="K259" i="16"/>
  <c r="O258" i="16"/>
  <c r="L258" i="16"/>
  <c r="I258" i="16"/>
  <c r="F258" i="16"/>
  <c r="O257" i="16"/>
  <c r="L257" i="16"/>
  <c r="I257" i="16"/>
  <c r="F257" i="16"/>
  <c r="O256" i="16"/>
  <c r="L256" i="16"/>
  <c r="I256" i="16"/>
  <c r="F256" i="16"/>
  <c r="O255" i="16"/>
  <c r="L255" i="16"/>
  <c r="I255" i="16"/>
  <c r="F255" i="16"/>
  <c r="C255" i="16" s="1"/>
  <c r="O254" i="16"/>
  <c r="L254" i="16"/>
  <c r="I254" i="16"/>
  <c r="F254" i="16"/>
  <c r="O253" i="16"/>
  <c r="L253" i="16"/>
  <c r="I253" i="16"/>
  <c r="F253" i="16"/>
  <c r="F252" i="16" s="1"/>
  <c r="N252" i="16"/>
  <c r="N251" i="16" s="1"/>
  <c r="M252" i="16"/>
  <c r="K252" i="16"/>
  <c r="K251" i="16" s="1"/>
  <c r="J252" i="16"/>
  <c r="J251" i="16" s="1"/>
  <c r="H252" i="16"/>
  <c r="H251" i="16" s="1"/>
  <c r="G252" i="16"/>
  <c r="G251" i="16" s="1"/>
  <c r="E252" i="16"/>
  <c r="E251" i="16" s="1"/>
  <c r="D252" i="16"/>
  <c r="D251" i="16" s="1"/>
  <c r="M251" i="16"/>
  <c r="O250" i="16"/>
  <c r="L250" i="16"/>
  <c r="I250" i="16"/>
  <c r="F250" i="16"/>
  <c r="O249" i="16"/>
  <c r="L249" i="16"/>
  <c r="I249" i="16"/>
  <c r="F249" i="16"/>
  <c r="O248" i="16"/>
  <c r="L248" i="16"/>
  <c r="I248" i="16"/>
  <c r="F248" i="16"/>
  <c r="C248" i="16"/>
  <c r="O247" i="16"/>
  <c r="L247" i="16"/>
  <c r="I247" i="16"/>
  <c r="F247" i="16"/>
  <c r="N246" i="16"/>
  <c r="M246" i="16"/>
  <c r="K246" i="16"/>
  <c r="J246" i="16"/>
  <c r="H246" i="16"/>
  <c r="G246" i="16"/>
  <c r="E246" i="16"/>
  <c r="D246" i="16"/>
  <c r="O245" i="16"/>
  <c r="L245" i="16"/>
  <c r="I245" i="16"/>
  <c r="F245" i="16"/>
  <c r="O244" i="16"/>
  <c r="L244" i="16"/>
  <c r="I244" i="16"/>
  <c r="F244" i="16"/>
  <c r="O243" i="16"/>
  <c r="L243" i="16"/>
  <c r="I243" i="16"/>
  <c r="F243" i="16"/>
  <c r="O242" i="16"/>
  <c r="L242" i="16"/>
  <c r="I242" i="16"/>
  <c r="F242" i="16"/>
  <c r="O241" i="16"/>
  <c r="L241" i="16"/>
  <c r="I241" i="16"/>
  <c r="F241" i="16"/>
  <c r="O240" i="16"/>
  <c r="L240" i="16"/>
  <c r="I240" i="16"/>
  <c r="F240" i="16"/>
  <c r="O239" i="16"/>
  <c r="O238" i="16" s="1"/>
  <c r="L239" i="16"/>
  <c r="I239" i="16"/>
  <c r="F239" i="16"/>
  <c r="N238" i="16"/>
  <c r="M238" i="16"/>
  <c r="K238" i="16"/>
  <c r="J238" i="16"/>
  <c r="H238" i="16"/>
  <c r="G238" i="16"/>
  <c r="E238" i="16"/>
  <c r="D238" i="16"/>
  <c r="O237" i="16"/>
  <c r="L237" i="16"/>
  <c r="I237" i="16"/>
  <c r="F237" i="16"/>
  <c r="O236" i="16"/>
  <c r="L236" i="16"/>
  <c r="I236" i="16"/>
  <c r="F236" i="16"/>
  <c r="O235" i="16"/>
  <c r="N235" i="16"/>
  <c r="M235" i="16"/>
  <c r="K235" i="16"/>
  <c r="J235" i="16"/>
  <c r="H235" i="16"/>
  <c r="G235" i="16"/>
  <c r="F235" i="16"/>
  <c r="E235" i="16"/>
  <c r="D235" i="16"/>
  <c r="O234" i="16"/>
  <c r="L234" i="16"/>
  <c r="I234" i="16"/>
  <c r="F234" i="16"/>
  <c r="F233" i="16" s="1"/>
  <c r="O233" i="16"/>
  <c r="N233" i="16"/>
  <c r="M233" i="16"/>
  <c r="L233" i="16"/>
  <c r="K233" i="16"/>
  <c r="J233" i="16"/>
  <c r="I233" i="16"/>
  <c r="H233" i="16"/>
  <c r="G233" i="16"/>
  <c r="E233" i="16"/>
  <c r="D233" i="16"/>
  <c r="O232" i="16"/>
  <c r="L232" i="16"/>
  <c r="I232" i="16"/>
  <c r="F232" i="16"/>
  <c r="O229" i="16"/>
  <c r="L229" i="16"/>
  <c r="I229" i="16"/>
  <c r="F229" i="16"/>
  <c r="O228" i="16"/>
  <c r="L228" i="16"/>
  <c r="I228" i="16"/>
  <c r="F228" i="16"/>
  <c r="O227" i="16"/>
  <c r="N227" i="16"/>
  <c r="M227" i="16"/>
  <c r="K227" i="16"/>
  <c r="J227" i="16"/>
  <c r="I227" i="16"/>
  <c r="H227" i="16"/>
  <c r="G227" i="16"/>
  <c r="F227" i="16"/>
  <c r="E227" i="16"/>
  <c r="D227" i="16"/>
  <c r="O226" i="16"/>
  <c r="L226" i="16"/>
  <c r="I226" i="16"/>
  <c r="F226" i="16"/>
  <c r="O225" i="16"/>
  <c r="L225" i="16"/>
  <c r="I225" i="16"/>
  <c r="F225" i="16"/>
  <c r="O224" i="16"/>
  <c r="L224" i="16"/>
  <c r="I224" i="16"/>
  <c r="F224" i="16"/>
  <c r="O223" i="16"/>
  <c r="L223" i="16"/>
  <c r="C223" i="16" s="1"/>
  <c r="I223" i="16"/>
  <c r="F223" i="16"/>
  <c r="O222" i="16"/>
  <c r="L222" i="16"/>
  <c r="I222" i="16"/>
  <c r="F222" i="16"/>
  <c r="O221" i="16"/>
  <c r="L221" i="16"/>
  <c r="I221" i="16"/>
  <c r="F221" i="16"/>
  <c r="O220" i="16"/>
  <c r="L220" i="16"/>
  <c r="I220" i="16"/>
  <c r="F220" i="16"/>
  <c r="O219" i="16"/>
  <c r="L219" i="16"/>
  <c r="I219" i="16"/>
  <c r="F219" i="16"/>
  <c r="O218" i="16"/>
  <c r="L218" i="16"/>
  <c r="I218" i="16"/>
  <c r="F218" i="16"/>
  <c r="O217" i="16"/>
  <c r="L217" i="16"/>
  <c r="I217" i="16"/>
  <c r="F217" i="16"/>
  <c r="N216" i="16"/>
  <c r="M216" i="16"/>
  <c r="K216" i="16"/>
  <c r="J216" i="16"/>
  <c r="H216" i="16"/>
  <c r="G216" i="16"/>
  <c r="E216" i="16"/>
  <c r="D216" i="16"/>
  <c r="O215" i="16"/>
  <c r="L215" i="16"/>
  <c r="I215" i="16"/>
  <c r="F215" i="16"/>
  <c r="O214" i="16"/>
  <c r="L214" i="16"/>
  <c r="I214" i="16"/>
  <c r="F214" i="16"/>
  <c r="O213" i="16"/>
  <c r="L213" i="16"/>
  <c r="I213" i="16"/>
  <c r="F213" i="16"/>
  <c r="O212" i="16"/>
  <c r="L212" i="16"/>
  <c r="I212" i="16"/>
  <c r="F212" i="16"/>
  <c r="O211" i="16"/>
  <c r="L211" i="16"/>
  <c r="I211" i="16"/>
  <c r="F211" i="16"/>
  <c r="O210" i="16"/>
  <c r="L210" i="16"/>
  <c r="I210" i="16"/>
  <c r="F210" i="16"/>
  <c r="O209" i="16"/>
  <c r="L209" i="16"/>
  <c r="I209" i="16"/>
  <c r="F209" i="16"/>
  <c r="O208" i="16"/>
  <c r="L208" i="16"/>
  <c r="I208" i="16"/>
  <c r="F208" i="16"/>
  <c r="O207" i="16"/>
  <c r="L207" i="16"/>
  <c r="I207" i="16"/>
  <c r="F207" i="16"/>
  <c r="O206" i="16"/>
  <c r="L206" i="16"/>
  <c r="I206" i="16"/>
  <c r="F206" i="16"/>
  <c r="N205" i="16"/>
  <c r="N204" i="16" s="1"/>
  <c r="M205" i="16"/>
  <c r="M204" i="16" s="1"/>
  <c r="K205" i="16"/>
  <c r="J205" i="16"/>
  <c r="H205" i="16"/>
  <c r="G205" i="16"/>
  <c r="E205" i="16"/>
  <c r="E204" i="16" s="1"/>
  <c r="D205" i="16"/>
  <c r="K204" i="16"/>
  <c r="O203" i="16"/>
  <c r="L203" i="16"/>
  <c r="I203" i="16"/>
  <c r="F203" i="16"/>
  <c r="O202" i="16"/>
  <c r="L202" i="16"/>
  <c r="I202" i="16"/>
  <c r="F202" i="16"/>
  <c r="O201" i="16"/>
  <c r="L201" i="16"/>
  <c r="I201" i="16"/>
  <c r="F201" i="16"/>
  <c r="O200" i="16"/>
  <c r="L200" i="16"/>
  <c r="I200" i="16"/>
  <c r="F200" i="16"/>
  <c r="O199" i="16"/>
  <c r="O198" i="16" s="1"/>
  <c r="L199" i="16"/>
  <c r="I199" i="16"/>
  <c r="I198" i="16" s="1"/>
  <c r="F199" i="16"/>
  <c r="F198" i="16" s="1"/>
  <c r="N198" i="16"/>
  <c r="M198" i="16"/>
  <c r="M196" i="16" s="1"/>
  <c r="K198" i="16"/>
  <c r="J198" i="16"/>
  <c r="H198" i="16"/>
  <c r="H196" i="16" s="1"/>
  <c r="G198" i="16"/>
  <c r="G196" i="16" s="1"/>
  <c r="E198" i="16"/>
  <c r="E196" i="16" s="1"/>
  <c r="E195" i="16" s="1"/>
  <c r="D198" i="16"/>
  <c r="D196" i="16" s="1"/>
  <c r="O197" i="16"/>
  <c r="L197" i="16"/>
  <c r="I197" i="16"/>
  <c r="F197" i="16"/>
  <c r="N196" i="16"/>
  <c r="K196" i="16"/>
  <c r="J196" i="16"/>
  <c r="O193" i="16"/>
  <c r="L193" i="16"/>
  <c r="L192" i="16" s="1"/>
  <c r="L191" i="16" s="1"/>
  <c r="I193" i="16"/>
  <c r="F193" i="16"/>
  <c r="O192" i="16"/>
  <c r="O191" i="16" s="1"/>
  <c r="N192" i="16"/>
  <c r="N191" i="16" s="1"/>
  <c r="M192" i="16"/>
  <c r="K192" i="16"/>
  <c r="K191" i="16" s="1"/>
  <c r="J192" i="16"/>
  <c r="J191" i="16" s="1"/>
  <c r="H192" i="16"/>
  <c r="H191" i="16" s="1"/>
  <c r="G192" i="16"/>
  <c r="G191" i="16" s="1"/>
  <c r="F192" i="16"/>
  <c r="F191" i="16" s="1"/>
  <c r="E192" i="16"/>
  <c r="E191" i="16" s="1"/>
  <c r="D192" i="16"/>
  <c r="D191" i="16" s="1"/>
  <c r="M191" i="16"/>
  <c r="O190" i="16"/>
  <c r="L190" i="16"/>
  <c r="I190" i="16"/>
  <c r="F190" i="16"/>
  <c r="O189" i="16"/>
  <c r="L189" i="16"/>
  <c r="I189" i="16"/>
  <c r="I188" i="16" s="1"/>
  <c r="F189" i="16"/>
  <c r="O188" i="16"/>
  <c r="N188" i="16"/>
  <c r="N187" i="16" s="1"/>
  <c r="M188" i="16"/>
  <c r="M187" i="16" s="1"/>
  <c r="K188" i="16"/>
  <c r="J188" i="16"/>
  <c r="H188" i="16"/>
  <c r="G188" i="16"/>
  <c r="G187" i="16" s="1"/>
  <c r="E188" i="16"/>
  <c r="D188" i="16"/>
  <c r="J187" i="16"/>
  <c r="O186" i="16"/>
  <c r="L186" i="16"/>
  <c r="I186" i="16"/>
  <c r="F186" i="16"/>
  <c r="O185" i="16"/>
  <c r="L185" i="16"/>
  <c r="L184" i="16" s="1"/>
  <c r="I185" i="16"/>
  <c r="F185" i="16"/>
  <c r="F184" i="16" s="1"/>
  <c r="N184" i="16"/>
  <c r="M184" i="16"/>
  <c r="K184" i="16"/>
  <c r="J184" i="16"/>
  <c r="H184" i="16"/>
  <c r="G184" i="16"/>
  <c r="E184" i="16"/>
  <c r="D184" i="16"/>
  <c r="O183" i="16"/>
  <c r="L183" i="16"/>
  <c r="I183" i="16"/>
  <c r="F183" i="16"/>
  <c r="O182" i="16"/>
  <c r="L182" i="16"/>
  <c r="I182" i="16"/>
  <c r="F182" i="16"/>
  <c r="O181" i="16"/>
  <c r="L181" i="16"/>
  <c r="I181" i="16"/>
  <c r="F181" i="16"/>
  <c r="O180" i="16"/>
  <c r="L180" i="16"/>
  <c r="I180" i="16"/>
  <c r="F180" i="16"/>
  <c r="O179" i="16"/>
  <c r="N179" i="16"/>
  <c r="M179" i="16"/>
  <c r="K179" i="16"/>
  <c r="J179" i="16"/>
  <c r="H179" i="16"/>
  <c r="G179" i="16"/>
  <c r="E179" i="16"/>
  <c r="D179" i="16"/>
  <c r="O178" i="16"/>
  <c r="L178" i="16"/>
  <c r="I178" i="16"/>
  <c r="F178" i="16"/>
  <c r="O177" i="16"/>
  <c r="L177" i="16"/>
  <c r="I177" i="16"/>
  <c r="F177" i="16"/>
  <c r="O176" i="16"/>
  <c r="L176" i="16"/>
  <c r="I176" i="16"/>
  <c r="F176" i="16"/>
  <c r="F175" i="16" s="1"/>
  <c r="N175" i="16"/>
  <c r="N174" i="16" s="1"/>
  <c r="M175" i="16"/>
  <c r="K175" i="16"/>
  <c r="K174" i="16" s="1"/>
  <c r="J175" i="16"/>
  <c r="J174" i="16" s="1"/>
  <c r="H175" i="16"/>
  <c r="H174" i="16" s="1"/>
  <c r="H173" i="16" s="1"/>
  <c r="G175" i="16"/>
  <c r="E175" i="16"/>
  <c r="E174" i="16" s="1"/>
  <c r="D175" i="16"/>
  <c r="D174" i="16" s="1"/>
  <c r="D173" i="16" s="1"/>
  <c r="O172" i="16"/>
  <c r="L172" i="16"/>
  <c r="I172" i="16"/>
  <c r="F172" i="16"/>
  <c r="O171" i="16"/>
  <c r="L171" i="16"/>
  <c r="I171" i="16"/>
  <c r="F171" i="16"/>
  <c r="O170" i="16"/>
  <c r="L170" i="16"/>
  <c r="I170" i="16"/>
  <c r="F170" i="16"/>
  <c r="O169" i="16"/>
  <c r="L169" i="16"/>
  <c r="I169" i="16"/>
  <c r="F169" i="16"/>
  <c r="O168" i="16"/>
  <c r="L168" i="16"/>
  <c r="I168" i="16"/>
  <c r="F168" i="16"/>
  <c r="O167" i="16"/>
  <c r="L167" i="16"/>
  <c r="L166" i="16" s="1"/>
  <c r="L165" i="16" s="1"/>
  <c r="I167" i="16"/>
  <c r="F167" i="16"/>
  <c r="F166" i="16" s="1"/>
  <c r="F165" i="16" s="1"/>
  <c r="N166" i="16"/>
  <c r="N165" i="16" s="1"/>
  <c r="M166" i="16"/>
  <c r="M165" i="16" s="1"/>
  <c r="K166" i="16"/>
  <c r="K165" i="16" s="1"/>
  <c r="J166" i="16"/>
  <c r="J165" i="16" s="1"/>
  <c r="H166" i="16"/>
  <c r="H165" i="16" s="1"/>
  <c r="G166" i="16"/>
  <c r="G165" i="16" s="1"/>
  <c r="E166" i="16"/>
  <c r="D166" i="16"/>
  <c r="D165" i="16" s="1"/>
  <c r="E165" i="16"/>
  <c r="O164" i="16"/>
  <c r="L164" i="16"/>
  <c r="I164" i="16"/>
  <c r="F164" i="16"/>
  <c r="O163" i="16"/>
  <c r="L163" i="16"/>
  <c r="I163" i="16"/>
  <c r="F163" i="16"/>
  <c r="O162" i="16"/>
  <c r="L162" i="16"/>
  <c r="I162" i="16"/>
  <c r="F162" i="16"/>
  <c r="O161" i="16"/>
  <c r="L161" i="16"/>
  <c r="L160" i="16" s="1"/>
  <c r="I161" i="16"/>
  <c r="I160" i="16" s="1"/>
  <c r="F161" i="16"/>
  <c r="N160" i="16"/>
  <c r="M160" i="16"/>
  <c r="K160" i="16"/>
  <c r="J160" i="16"/>
  <c r="H160" i="16"/>
  <c r="G160" i="16"/>
  <c r="E160" i="16"/>
  <c r="D160" i="16"/>
  <c r="O159" i="16"/>
  <c r="L159" i="16"/>
  <c r="I159" i="16"/>
  <c r="F159" i="16"/>
  <c r="O158" i="16"/>
  <c r="L158" i="16"/>
  <c r="I158" i="16"/>
  <c r="F158" i="16"/>
  <c r="O157" i="16"/>
  <c r="L157" i="16"/>
  <c r="I157" i="16"/>
  <c r="F157" i="16"/>
  <c r="O156" i="16"/>
  <c r="L156" i="16"/>
  <c r="I156" i="16"/>
  <c r="F156" i="16"/>
  <c r="O155" i="16"/>
  <c r="L155" i="16"/>
  <c r="I155" i="16"/>
  <c r="F155" i="16"/>
  <c r="O154" i="16"/>
  <c r="L154" i="16"/>
  <c r="I154" i="16"/>
  <c r="F154" i="16"/>
  <c r="O153" i="16"/>
  <c r="L153" i="16"/>
  <c r="I153" i="16"/>
  <c r="F153" i="16"/>
  <c r="O152" i="16"/>
  <c r="L152" i="16"/>
  <c r="I152" i="16"/>
  <c r="F152" i="16"/>
  <c r="O151" i="16"/>
  <c r="N151" i="16"/>
  <c r="M151" i="16"/>
  <c r="K151" i="16"/>
  <c r="J151" i="16"/>
  <c r="H151" i="16"/>
  <c r="G151" i="16"/>
  <c r="E151" i="16"/>
  <c r="D151" i="16"/>
  <c r="O150" i="16"/>
  <c r="L150" i="16"/>
  <c r="I150" i="16"/>
  <c r="F150" i="16"/>
  <c r="O149" i="16"/>
  <c r="L149" i="16"/>
  <c r="I149" i="16"/>
  <c r="F149" i="16"/>
  <c r="O148" i="16"/>
  <c r="L148" i="16"/>
  <c r="I148" i="16"/>
  <c r="F148" i="16"/>
  <c r="O147" i="16"/>
  <c r="L147" i="16"/>
  <c r="I147" i="16"/>
  <c r="C147" i="16" s="1"/>
  <c r="F147" i="16"/>
  <c r="O146" i="16"/>
  <c r="L146" i="16"/>
  <c r="I146" i="16"/>
  <c r="F146" i="16"/>
  <c r="O145" i="16"/>
  <c r="L145" i="16"/>
  <c r="I145" i="16"/>
  <c r="F145" i="16"/>
  <c r="N144" i="16"/>
  <c r="M144" i="16"/>
  <c r="K144" i="16"/>
  <c r="J144" i="16"/>
  <c r="H144" i="16"/>
  <c r="G144" i="16"/>
  <c r="E144" i="16"/>
  <c r="D144" i="16"/>
  <c r="O143" i="16"/>
  <c r="L143" i="16"/>
  <c r="I143" i="16"/>
  <c r="C143" i="16" s="1"/>
  <c r="F143" i="16"/>
  <c r="O142" i="16"/>
  <c r="L142" i="16"/>
  <c r="I142" i="16"/>
  <c r="I141" i="16" s="1"/>
  <c r="F142" i="16"/>
  <c r="N141" i="16"/>
  <c r="M141" i="16"/>
  <c r="K141" i="16"/>
  <c r="J141" i="16"/>
  <c r="H141" i="16"/>
  <c r="G141" i="16"/>
  <c r="E141" i="16"/>
  <c r="D141" i="16"/>
  <c r="O140" i="16"/>
  <c r="L140" i="16"/>
  <c r="I140" i="16"/>
  <c r="F140" i="16"/>
  <c r="O139" i="16"/>
  <c r="L139" i="16"/>
  <c r="I139" i="16"/>
  <c r="F139" i="16"/>
  <c r="O138" i="16"/>
  <c r="L138" i="16"/>
  <c r="I138" i="16"/>
  <c r="F138" i="16"/>
  <c r="O137" i="16"/>
  <c r="L137" i="16"/>
  <c r="I137" i="16"/>
  <c r="F137" i="16"/>
  <c r="N136" i="16"/>
  <c r="M136" i="16"/>
  <c r="K136" i="16"/>
  <c r="J136" i="16"/>
  <c r="H136" i="16"/>
  <c r="G136" i="16"/>
  <c r="E136" i="16"/>
  <c r="D136" i="16"/>
  <c r="O135" i="16"/>
  <c r="L135" i="16"/>
  <c r="I135" i="16"/>
  <c r="F135" i="16"/>
  <c r="O134" i="16"/>
  <c r="L134" i="16"/>
  <c r="I134" i="16"/>
  <c r="F134" i="16"/>
  <c r="O133" i="16"/>
  <c r="L133" i="16"/>
  <c r="I133" i="16"/>
  <c r="F133" i="16"/>
  <c r="O132" i="16"/>
  <c r="L132" i="16"/>
  <c r="I132" i="16"/>
  <c r="F132" i="16"/>
  <c r="N131" i="16"/>
  <c r="M131" i="16"/>
  <c r="K131" i="16"/>
  <c r="J131" i="16"/>
  <c r="H131" i="16"/>
  <c r="H130" i="16" s="1"/>
  <c r="G131" i="16"/>
  <c r="E131" i="16"/>
  <c r="D131" i="16"/>
  <c r="O129" i="16"/>
  <c r="L129" i="16"/>
  <c r="I129" i="16"/>
  <c r="I128" i="16" s="1"/>
  <c r="F129" i="16"/>
  <c r="F128" i="16" s="1"/>
  <c r="O128" i="16"/>
  <c r="N128" i="16"/>
  <c r="M128" i="16"/>
  <c r="L128" i="16"/>
  <c r="K128" i="16"/>
  <c r="J128" i="16"/>
  <c r="H128" i="16"/>
  <c r="G128" i="16"/>
  <c r="E128" i="16"/>
  <c r="D128" i="16"/>
  <c r="O127" i="16"/>
  <c r="L127" i="16"/>
  <c r="I127" i="16"/>
  <c r="C127" i="16" s="1"/>
  <c r="F127" i="16"/>
  <c r="O126" i="16"/>
  <c r="L126" i="16"/>
  <c r="I126" i="16"/>
  <c r="F126" i="16"/>
  <c r="O125" i="16"/>
  <c r="L125" i="16"/>
  <c r="I125" i="16"/>
  <c r="F125" i="16"/>
  <c r="O124" i="16"/>
  <c r="L124" i="16"/>
  <c r="I124" i="16"/>
  <c r="F124" i="16"/>
  <c r="O123" i="16"/>
  <c r="L123" i="16"/>
  <c r="I123" i="16"/>
  <c r="F123" i="16"/>
  <c r="N122" i="16"/>
  <c r="M122" i="16"/>
  <c r="K122" i="16"/>
  <c r="J122" i="16"/>
  <c r="H122" i="16"/>
  <c r="G122" i="16"/>
  <c r="E122" i="16"/>
  <c r="D122" i="16"/>
  <c r="O121" i="16"/>
  <c r="L121" i="16"/>
  <c r="I121" i="16"/>
  <c r="C121" i="16" s="1"/>
  <c r="F121" i="16"/>
  <c r="O120" i="16"/>
  <c r="L120" i="16"/>
  <c r="I120" i="16"/>
  <c r="F120" i="16"/>
  <c r="O119" i="16"/>
  <c r="L119" i="16"/>
  <c r="I119" i="16"/>
  <c r="F119" i="16"/>
  <c r="O118" i="16"/>
  <c r="L118" i="16"/>
  <c r="I118" i="16"/>
  <c r="F118" i="16"/>
  <c r="O117" i="16"/>
  <c r="O116" i="16" s="1"/>
  <c r="L117" i="16"/>
  <c r="I117" i="16"/>
  <c r="F117" i="16"/>
  <c r="F116" i="16" s="1"/>
  <c r="N116" i="16"/>
  <c r="M116" i="16"/>
  <c r="K116" i="16"/>
  <c r="J116" i="16"/>
  <c r="H116" i="16"/>
  <c r="G116" i="16"/>
  <c r="E116" i="16"/>
  <c r="D116" i="16"/>
  <c r="O115" i="16"/>
  <c r="L115" i="16"/>
  <c r="I115" i="16"/>
  <c r="F115" i="16"/>
  <c r="O114" i="16"/>
  <c r="L114" i="16"/>
  <c r="I114" i="16"/>
  <c r="F114" i="16"/>
  <c r="O113" i="16"/>
  <c r="O112" i="16" s="1"/>
  <c r="L113" i="16"/>
  <c r="L112" i="16" s="1"/>
  <c r="I113" i="16"/>
  <c r="F113" i="16"/>
  <c r="N112" i="16"/>
  <c r="M112" i="16"/>
  <c r="K112" i="16"/>
  <c r="J112" i="16"/>
  <c r="H112" i="16"/>
  <c r="G112" i="16"/>
  <c r="E112" i="16"/>
  <c r="D112" i="16"/>
  <c r="O111" i="16"/>
  <c r="L111" i="16"/>
  <c r="I111" i="16"/>
  <c r="F111" i="16"/>
  <c r="O110" i="16"/>
  <c r="L110" i="16"/>
  <c r="I110" i="16"/>
  <c r="F110" i="16"/>
  <c r="O109" i="16"/>
  <c r="L109" i="16"/>
  <c r="I109" i="16"/>
  <c r="F109" i="16"/>
  <c r="O108" i="16"/>
  <c r="L108" i="16"/>
  <c r="I108" i="16"/>
  <c r="F108" i="16"/>
  <c r="O107" i="16"/>
  <c r="L107" i="16"/>
  <c r="I107" i="16"/>
  <c r="F107" i="16"/>
  <c r="O106" i="16"/>
  <c r="L106" i="16"/>
  <c r="I106" i="16"/>
  <c r="F106" i="16"/>
  <c r="O105" i="16"/>
  <c r="L105" i="16"/>
  <c r="I105" i="16"/>
  <c r="F105" i="16"/>
  <c r="O104" i="16"/>
  <c r="L104" i="16"/>
  <c r="I104" i="16"/>
  <c r="I103" i="16" s="1"/>
  <c r="F104" i="16"/>
  <c r="N103" i="16"/>
  <c r="M103" i="16"/>
  <c r="K103" i="16"/>
  <c r="J103" i="16"/>
  <c r="H103" i="16"/>
  <c r="G103" i="16"/>
  <c r="E103" i="16"/>
  <c r="D103" i="16"/>
  <c r="O102" i="16"/>
  <c r="L102" i="16"/>
  <c r="I102" i="16"/>
  <c r="F102" i="16"/>
  <c r="O101" i="16"/>
  <c r="L101" i="16"/>
  <c r="I101" i="16"/>
  <c r="F101" i="16"/>
  <c r="O100" i="16"/>
  <c r="L100" i="16"/>
  <c r="I100" i="16"/>
  <c r="F100" i="16"/>
  <c r="O99" i="16"/>
  <c r="L99" i="16"/>
  <c r="I99" i="16"/>
  <c r="F99" i="16"/>
  <c r="O98" i="16"/>
  <c r="L98" i="16"/>
  <c r="I98" i="16"/>
  <c r="F98" i="16"/>
  <c r="O97" i="16"/>
  <c r="L97" i="16"/>
  <c r="I97" i="16"/>
  <c r="F97" i="16"/>
  <c r="O96" i="16"/>
  <c r="L96" i="16"/>
  <c r="I96" i="16"/>
  <c r="F96" i="16"/>
  <c r="N95" i="16"/>
  <c r="M95" i="16"/>
  <c r="K95" i="16"/>
  <c r="J95" i="16"/>
  <c r="H95" i="16"/>
  <c r="G95" i="16"/>
  <c r="E95" i="16"/>
  <c r="D95" i="16"/>
  <c r="O94" i="16"/>
  <c r="L94" i="16"/>
  <c r="I94" i="16"/>
  <c r="F94" i="16"/>
  <c r="O93" i="16"/>
  <c r="L93" i="16"/>
  <c r="I93" i="16"/>
  <c r="C93" i="16" s="1"/>
  <c r="F93" i="16"/>
  <c r="O92" i="16"/>
  <c r="L92" i="16"/>
  <c r="I92" i="16"/>
  <c r="F92" i="16"/>
  <c r="O91" i="16"/>
  <c r="L91" i="16"/>
  <c r="I91" i="16"/>
  <c r="F91" i="16"/>
  <c r="O90" i="16"/>
  <c r="L90" i="16"/>
  <c r="I90" i="16"/>
  <c r="F90" i="16"/>
  <c r="N89" i="16"/>
  <c r="M89" i="16"/>
  <c r="K89" i="16"/>
  <c r="J89" i="16"/>
  <c r="H89" i="16"/>
  <c r="G89" i="16"/>
  <c r="E89" i="16"/>
  <c r="D89" i="16"/>
  <c r="O88" i="16"/>
  <c r="L88" i="16"/>
  <c r="I88" i="16"/>
  <c r="F88" i="16"/>
  <c r="O87" i="16"/>
  <c r="L87" i="16"/>
  <c r="I87" i="16"/>
  <c r="F87" i="16"/>
  <c r="O86" i="16"/>
  <c r="L86" i="16"/>
  <c r="I86" i="16"/>
  <c r="F86" i="16"/>
  <c r="O85" i="16"/>
  <c r="O84" i="16" s="1"/>
  <c r="L85" i="16"/>
  <c r="I85" i="16"/>
  <c r="F85" i="16"/>
  <c r="N84" i="16"/>
  <c r="M84" i="16"/>
  <c r="K84" i="16"/>
  <c r="J84" i="16"/>
  <c r="H84" i="16"/>
  <c r="G84" i="16"/>
  <c r="E84" i="16"/>
  <c r="D84" i="16"/>
  <c r="O82" i="16"/>
  <c r="L82" i="16"/>
  <c r="I82" i="16"/>
  <c r="F82" i="16"/>
  <c r="O81" i="16"/>
  <c r="O80" i="16" s="1"/>
  <c r="L81" i="16"/>
  <c r="L80" i="16" s="1"/>
  <c r="I81" i="16"/>
  <c r="F81" i="16"/>
  <c r="F80" i="16" s="1"/>
  <c r="N80" i="16"/>
  <c r="M80" i="16"/>
  <c r="K80" i="16"/>
  <c r="J80" i="16"/>
  <c r="I80" i="16"/>
  <c r="H80" i="16"/>
  <c r="G80" i="16"/>
  <c r="E80" i="16"/>
  <c r="D80" i="16"/>
  <c r="O79" i="16"/>
  <c r="L79" i="16"/>
  <c r="I79" i="16"/>
  <c r="F79" i="16"/>
  <c r="O78" i="16"/>
  <c r="L78" i="16"/>
  <c r="I78" i="16"/>
  <c r="F78" i="16"/>
  <c r="O77" i="16"/>
  <c r="N77" i="16"/>
  <c r="M77" i="16"/>
  <c r="K77" i="16"/>
  <c r="K76" i="16" s="1"/>
  <c r="J77" i="16"/>
  <c r="H77" i="16"/>
  <c r="G77" i="16"/>
  <c r="G76" i="16" s="1"/>
  <c r="F77" i="16"/>
  <c r="E77" i="16"/>
  <c r="D77" i="16"/>
  <c r="D76" i="16" s="1"/>
  <c r="O74" i="16"/>
  <c r="L74" i="16"/>
  <c r="I74" i="16"/>
  <c r="F74" i="16"/>
  <c r="O73" i="16"/>
  <c r="L73" i="16"/>
  <c r="I73" i="16"/>
  <c r="F73" i="16"/>
  <c r="O72" i="16"/>
  <c r="L72" i="16"/>
  <c r="I72" i="16"/>
  <c r="F72" i="16"/>
  <c r="O71" i="16"/>
  <c r="L71" i="16"/>
  <c r="I71" i="16"/>
  <c r="F71" i="16"/>
  <c r="O70" i="16"/>
  <c r="L70" i="16"/>
  <c r="I70" i="16"/>
  <c r="F70" i="16"/>
  <c r="N69" i="16"/>
  <c r="M69" i="16"/>
  <c r="K69" i="16"/>
  <c r="K67" i="16" s="1"/>
  <c r="J69" i="16"/>
  <c r="J67" i="16" s="1"/>
  <c r="H69" i="16"/>
  <c r="H67" i="16" s="1"/>
  <c r="G69" i="16"/>
  <c r="G67" i="16" s="1"/>
  <c r="E69" i="16"/>
  <c r="D69" i="16"/>
  <c r="D67" i="16" s="1"/>
  <c r="O68" i="16"/>
  <c r="L68" i="16"/>
  <c r="I68" i="16"/>
  <c r="F68" i="16"/>
  <c r="N67" i="16"/>
  <c r="M67" i="16"/>
  <c r="E67" i="16"/>
  <c r="O66" i="16"/>
  <c r="L66" i="16"/>
  <c r="I66" i="16"/>
  <c r="F66" i="16"/>
  <c r="O65" i="16"/>
  <c r="L65" i="16"/>
  <c r="I65" i="16"/>
  <c r="F65" i="16"/>
  <c r="O64" i="16"/>
  <c r="L64" i="16"/>
  <c r="I64" i="16"/>
  <c r="F64" i="16"/>
  <c r="O63" i="16"/>
  <c r="L63" i="16"/>
  <c r="I63" i="16"/>
  <c r="F63" i="16"/>
  <c r="O62" i="16"/>
  <c r="L62" i="16"/>
  <c r="I62" i="16"/>
  <c r="F62" i="16"/>
  <c r="O61" i="16"/>
  <c r="L61" i="16"/>
  <c r="I61" i="16"/>
  <c r="F61" i="16"/>
  <c r="C61" i="16" s="1"/>
  <c r="O60" i="16"/>
  <c r="L60" i="16"/>
  <c r="I60" i="16"/>
  <c r="F60" i="16"/>
  <c r="O59" i="16"/>
  <c r="L59" i="16"/>
  <c r="I59" i="16"/>
  <c r="F59" i="16"/>
  <c r="F58" i="16" s="1"/>
  <c r="N58" i="16"/>
  <c r="M58" i="16"/>
  <c r="K58" i="16"/>
  <c r="J58" i="16"/>
  <c r="H58" i="16"/>
  <c r="G58" i="16"/>
  <c r="E58" i="16"/>
  <c r="D58" i="16"/>
  <c r="O57" i="16"/>
  <c r="L57" i="16"/>
  <c r="I57" i="16"/>
  <c r="F57" i="16"/>
  <c r="O56" i="16"/>
  <c r="L56" i="16"/>
  <c r="L55" i="16" s="1"/>
  <c r="I56" i="16"/>
  <c r="F56" i="16"/>
  <c r="N55" i="16"/>
  <c r="M55" i="16"/>
  <c r="M54" i="16" s="1"/>
  <c r="K55" i="16"/>
  <c r="K54" i="16" s="1"/>
  <c r="J55" i="16"/>
  <c r="H55" i="16"/>
  <c r="G55" i="16"/>
  <c r="E55" i="16"/>
  <c r="D55" i="16"/>
  <c r="D54" i="16" s="1"/>
  <c r="N54" i="16"/>
  <c r="H54" i="16"/>
  <c r="G54" i="16"/>
  <c r="G53" i="16" s="1"/>
  <c r="O47" i="16"/>
  <c r="C47" i="16" s="1"/>
  <c r="O46" i="16"/>
  <c r="C46" i="16" s="1"/>
  <c r="N45" i="16"/>
  <c r="M45" i="16"/>
  <c r="L44" i="16"/>
  <c r="I44" i="16"/>
  <c r="F44" i="16"/>
  <c r="F43" i="16" s="1"/>
  <c r="K43" i="16"/>
  <c r="J43" i="16"/>
  <c r="I43" i="16"/>
  <c r="H43" i="16"/>
  <c r="G43" i="16"/>
  <c r="E43" i="16"/>
  <c r="D43" i="16"/>
  <c r="F42" i="16"/>
  <c r="E41" i="16"/>
  <c r="D41" i="16"/>
  <c r="L40" i="16"/>
  <c r="C40" i="16" s="1"/>
  <c r="L39" i="16"/>
  <c r="C39" i="16" s="1"/>
  <c r="L38" i="16"/>
  <c r="C38" i="16" s="1"/>
  <c r="L37" i="16"/>
  <c r="C37" i="16" s="1"/>
  <c r="K36" i="16"/>
  <c r="J36" i="16"/>
  <c r="L35" i="16"/>
  <c r="C35" i="16" s="1"/>
  <c r="L34" i="16"/>
  <c r="C34" i="16" s="1"/>
  <c r="K33" i="16"/>
  <c r="J33" i="16"/>
  <c r="L32" i="16"/>
  <c r="K31" i="16"/>
  <c r="J31" i="16"/>
  <c r="L30" i="16"/>
  <c r="C30" i="16" s="1"/>
  <c r="L29" i="16"/>
  <c r="C29" i="16" s="1"/>
  <c r="L28" i="16"/>
  <c r="K27" i="16"/>
  <c r="J27" i="16"/>
  <c r="F25" i="16"/>
  <c r="C25" i="16" s="1"/>
  <c r="I24" i="16"/>
  <c r="O23" i="16"/>
  <c r="L23" i="16"/>
  <c r="I23" i="16"/>
  <c r="F23" i="16"/>
  <c r="O22" i="16"/>
  <c r="O21" i="16" s="1"/>
  <c r="L22" i="16"/>
  <c r="I22" i="16"/>
  <c r="F22" i="16"/>
  <c r="F21" i="16" s="1"/>
  <c r="N21" i="16"/>
  <c r="N289" i="16" s="1"/>
  <c r="N288" i="16" s="1"/>
  <c r="M21" i="16"/>
  <c r="K21" i="16"/>
  <c r="J21" i="16"/>
  <c r="I21" i="16"/>
  <c r="H21" i="16"/>
  <c r="G21" i="16"/>
  <c r="E21" i="16"/>
  <c r="D21" i="16"/>
  <c r="O298" i="15"/>
  <c r="L298" i="15"/>
  <c r="I298" i="15"/>
  <c r="F298" i="15"/>
  <c r="O297" i="15"/>
  <c r="L297" i="15"/>
  <c r="I297" i="15"/>
  <c r="F297" i="15"/>
  <c r="O296" i="15"/>
  <c r="L296" i="15"/>
  <c r="I296" i="15"/>
  <c r="F296" i="15"/>
  <c r="O295" i="15"/>
  <c r="L295" i="15"/>
  <c r="I295" i="15"/>
  <c r="F295" i="15"/>
  <c r="C295" i="15"/>
  <c r="O294" i="15"/>
  <c r="L294" i="15"/>
  <c r="I294" i="15"/>
  <c r="F294" i="15"/>
  <c r="O293" i="15"/>
  <c r="L293" i="15"/>
  <c r="I293" i="15"/>
  <c r="F293" i="15"/>
  <c r="O292" i="15"/>
  <c r="L292" i="15"/>
  <c r="I292" i="15"/>
  <c r="F292" i="15"/>
  <c r="O291" i="15"/>
  <c r="L291" i="15"/>
  <c r="I291" i="15"/>
  <c r="F291" i="15"/>
  <c r="C291" i="15" s="1"/>
  <c r="N290" i="15"/>
  <c r="M290" i="15"/>
  <c r="K290" i="15"/>
  <c r="J290" i="15"/>
  <c r="H290" i="15"/>
  <c r="G290" i="15"/>
  <c r="E290" i="15"/>
  <c r="D290" i="15"/>
  <c r="O285" i="15"/>
  <c r="L285" i="15"/>
  <c r="I285" i="15"/>
  <c r="F285" i="15"/>
  <c r="O284" i="15"/>
  <c r="L284" i="15"/>
  <c r="L283" i="15" s="1"/>
  <c r="I284" i="15"/>
  <c r="F284" i="15"/>
  <c r="O283" i="15"/>
  <c r="N283" i="15"/>
  <c r="M283" i="15"/>
  <c r="K283" i="15"/>
  <c r="J283" i="15"/>
  <c r="H283" i="15"/>
  <c r="G283" i="15"/>
  <c r="F283" i="15"/>
  <c r="E283" i="15"/>
  <c r="D283" i="15"/>
  <c r="O282" i="15"/>
  <c r="L282" i="15"/>
  <c r="I282" i="15"/>
  <c r="F282" i="15"/>
  <c r="O281" i="15"/>
  <c r="N281" i="15"/>
  <c r="M281" i="15"/>
  <c r="L281" i="15"/>
  <c r="K281" i="15"/>
  <c r="J281" i="15"/>
  <c r="I281" i="15"/>
  <c r="H281" i="15"/>
  <c r="G281" i="15"/>
  <c r="E281" i="15"/>
  <c r="D281" i="15"/>
  <c r="O280" i="15"/>
  <c r="L280" i="15"/>
  <c r="I280" i="15"/>
  <c r="F280" i="15"/>
  <c r="O279" i="15"/>
  <c r="L279" i="15"/>
  <c r="I279" i="15"/>
  <c r="F279" i="15"/>
  <c r="C279" i="15"/>
  <c r="O278" i="15"/>
  <c r="L278" i="15"/>
  <c r="I278" i="15"/>
  <c r="F278" i="15"/>
  <c r="C278" i="15" s="1"/>
  <c r="O277" i="15"/>
  <c r="L277" i="15"/>
  <c r="I277" i="15"/>
  <c r="I276" i="15" s="1"/>
  <c r="F277" i="15"/>
  <c r="N276" i="15"/>
  <c r="M276" i="15"/>
  <c r="L276" i="15"/>
  <c r="K276" i="15"/>
  <c r="J276" i="15"/>
  <c r="H276" i="15"/>
  <c r="G276" i="15"/>
  <c r="F276" i="15"/>
  <c r="E276" i="15"/>
  <c r="D276" i="15"/>
  <c r="O275" i="15"/>
  <c r="L275" i="15"/>
  <c r="I275" i="15"/>
  <c r="F275" i="15"/>
  <c r="O274" i="15"/>
  <c r="L274" i="15"/>
  <c r="I274" i="15"/>
  <c r="F274" i="15"/>
  <c r="O273" i="15"/>
  <c r="L273" i="15"/>
  <c r="L272" i="15" s="1"/>
  <c r="I273" i="15"/>
  <c r="I272" i="15" s="1"/>
  <c r="F273" i="15"/>
  <c r="O272" i="15"/>
  <c r="N272" i="15"/>
  <c r="N270" i="15" s="1"/>
  <c r="N269" i="15" s="1"/>
  <c r="M272" i="15"/>
  <c r="K272" i="15"/>
  <c r="J272" i="15"/>
  <c r="H272" i="15"/>
  <c r="G272" i="15"/>
  <c r="F272" i="15"/>
  <c r="E272" i="15"/>
  <c r="E270" i="15" s="1"/>
  <c r="E269" i="15" s="1"/>
  <c r="D272" i="15"/>
  <c r="D270" i="15" s="1"/>
  <c r="D269" i="15" s="1"/>
  <c r="O271" i="15"/>
  <c r="L271" i="15"/>
  <c r="I271" i="15"/>
  <c r="F271" i="15"/>
  <c r="M270" i="15"/>
  <c r="K270" i="15"/>
  <c r="K269" i="15" s="1"/>
  <c r="H270" i="15"/>
  <c r="G270" i="15"/>
  <c r="G269" i="15" s="1"/>
  <c r="O268" i="15"/>
  <c r="L268" i="15"/>
  <c r="I268" i="15"/>
  <c r="F268" i="15"/>
  <c r="O267" i="15"/>
  <c r="L267" i="15"/>
  <c r="I267" i="15"/>
  <c r="F267" i="15"/>
  <c r="C267" i="15" s="1"/>
  <c r="O266" i="15"/>
  <c r="L266" i="15"/>
  <c r="I266" i="15"/>
  <c r="F266" i="15"/>
  <c r="O265" i="15"/>
  <c r="L265" i="15"/>
  <c r="I265" i="15"/>
  <c r="I264" i="15" s="1"/>
  <c r="F265" i="15"/>
  <c r="N264" i="15"/>
  <c r="M264" i="15"/>
  <c r="K264" i="15"/>
  <c r="J264" i="15"/>
  <c r="H264" i="15"/>
  <c r="G264" i="15"/>
  <c r="E264" i="15"/>
  <c r="D264" i="15"/>
  <c r="O263" i="15"/>
  <c r="L263" i="15"/>
  <c r="I263" i="15"/>
  <c r="F263" i="15"/>
  <c r="O262" i="15"/>
  <c r="L262" i="15"/>
  <c r="I262" i="15"/>
  <c r="F262" i="15"/>
  <c r="O261" i="15"/>
  <c r="L261" i="15"/>
  <c r="I261" i="15"/>
  <c r="I260" i="15" s="1"/>
  <c r="I259" i="15" s="1"/>
  <c r="F261" i="15"/>
  <c r="N260" i="15"/>
  <c r="M260" i="15"/>
  <c r="L260" i="15"/>
  <c r="K260" i="15"/>
  <c r="J260" i="15"/>
  <c r="H260" i="15"/>
  <c r="G260" i="15"/>
  <c r="G259" i="15" s="1"/>
  <c r="E260" i="15"/>
  <c r="D260" i="15"/>
  <c r="M259" i="15"/>
  <c r="K259" i="15"/>
  <c r="H259" i="15"/>
  <c r="O258" i="15"/>
  <c r="L258" i="15"/>
  <c r="I258" i="15"/>
  <c r="F258" i="15"/>
  <c r="O257" i="15"/>
  <c r="L257" i="15"/>
  <c r="I257" i="15"/>
  <c r="F257" i="15"/>
  <c r="O256" i="15"/>
  <c r="L256" i="15"/>
  <c r="I256" i="15"/>
  <c r="F256" i="15"/>
  <c r="O255" i="15"/>
  <c r="L255" i="15"/>
  <c r="I255" i="15"/>
  <c r="F255" i="15"/>
  <c r="O254" i="15"/>
  <c r="L254" i="15"/>
  <c r="I254" i="15"/>
  <c r="F254" i="15"/>
  <c r="O253" i="15"/>
  <c r="L253" i="15"/>
  <c r="I253" i="15"/>
  <c r="F253" i="15"/>
  <c r="N252" i="15"/>
  <c r="N251" i="15" s="1"/>
  <c r="M252" i="15"/>
  <c r="K252" i="15"/>
  <c r="J252" i="15"/>
  <c r="J251" i="15" s="1"/>
  <c r="H252" i="15"/>
  <c r="G252" i="15"/>
  <c r="G251" i="15" s="1"/>
  <c r="F252" i="15"/>
  <c r="E252" i="15"/>
  <c r="D252" i="15"/>
  <c r="M251" i="15"/>
  <c r="K251" i="15"/>
  <c r="H251" i="15"/>
  <c r="E251" i="15"/>
  <c r="D251" i="15"/>
  <c r="O250" i="15"/>
  <c r="L250" i="15"/>
  <c r="I250" i="15"/>
  <c r="F250" i="15"/>
  <c r="O249" i="15"/>
  <c r="L249" i="15"/>
  <c r="I249" i="15"/>
  <c r="F249" i="15"/>
  <c r="O248" i="15"/>
  <c r="L248" i="15"/>
  <c r="I248" i="15"/>
  <c r="F248" i="15"/>
  <c r="O247" i="15"/>
  <c r="O246" i="15" s="1"/>
  <c r="L247" i="15"/>
  <c r="I247" i="15"/>
  <c r="F247" i="15"/>
  <c r="N246" i="15"/>
  <c r="M246" i="15"/>
  <c r="L246" i="15"/>
  <c r="K246" i="15"/>
  <c r="J246" i="15"/>
  <c r="H246" i="15"/>
  <c r="G246" i="15"/>
  <c r="E246" i="15"/>
  <c r="D246" i="15"/>
  <c r="O245" i="15"/>
  <c r="L245" i="15"/>
  <c r="I245" i="15"/>
  <c r="F245" i="15"/>
  <c r="O244" i="15"/>
  <c r="L244" i="15"/>
  <c r="I244" i="15"/>
  <c r="F244" i="15"/>
  <c r="O243" i="15"/>
  <c r="L243" i="15"/>
  <c r="I243" i="15"/>
  <c r="F243" i="15"/>
  <c r="C243" i="15" s="1"/>
  <c r="O242" i="15"/>
  <c r="L242" i="15"/>
  <c r="I242" i="15"/>
  <c r="F242" i="15"/>
  <c r="E242" i="15"/>
  <c r="O241" i="15"/>
  <c r="L241" i="15"/>
  <c r="I241" i="15"/>
  <c r="F241" i="15"/>
  <c r="O240" i="15"/>
  <c r="L240" i="15"/>
  <c r="I240" i="15"/>
  <c r="F240" i="15"/>
  <c r="O239" i="15"/>
  <c r="L239" i="15"/>
  <c r="I239" i="15"/>
  <c r="I238" i="15" s="1"/>
  <c r="F239" i="15"/>
  <c r="N238" i="15"/>
  <c r="M238" i="15"/>
  <c r="K238" i="15"/>
  <c r="J238" i="15"/>
  <c r="H238" i="15"/>
  <c r="G238" i="15"/>
  <c r="E238" i="15"/>
  <c r="D238" i="15"/>
  <c r="O237" i="15"/>
  <c r="L237" i="15"/>
  <c r="I237" i="15"/>
  <c r="F237" i="15"/>
  <c r="O236" i="15"/>
  <c r="O235" i="15" s="1"/>
  <c r="L236" i="15"/>
  <c r="I236" i="15"/>
  <c r="I235" i="15" s="1"/>
  <c r="F236" i="15"/>
  <c r="N235" i="15"/>
  <c r="M235" i="15"/>
  <c r="K235" i="15"/>
  <c r="J235" i="15"/>
  <c r="H235" i="15"/>
  <c r="G235" i="15"/>
  <c r="G231" i="15" s="1"/>
  <c r="E235" i="15"/>
  <c r="D235" i="15"/>
  <c r="O234" i="15"/>
  <c r="L234" i="15"/>
  <c r="L233" i="15" s="1"/>
  <c r="I234" i="15"/>
  <c r="F234" i="15"/>
  <c r="O233" i="15"/>
  <c r="N233" i="15"/>
  <c r="M233" i="15"/>
  <c r="K233" i="15"/>
  <c r="K231" i="15" s="1"/>
  <c r="J233" i="15"/>
  <c r="J231" i="15" s="1"/>
  <c r="H233" i="15"/>
  <c r="G233" i="15"/>
  <c r="F233" i="15"/>
  <c r="E233" i="15"/>
  <c r="D233" i="15"/>
  <c r="O232" i="15"/>
  <c r="L232" i="15"/>
  <c r="I232" i="15"/>
  <c r="F232" i="15"/>
  <c r="O229" i="15"/>
  <c r="L229" i="15"/>
  <c r="I229" i="15"/>
  <c r="F229" i="15"/>
  <c r="O228" i="15"/>
  <c r="O227" i="15" s="1"/>
  <c r="L228" i="15"/>
  <c r="L227" i="15" s="1"/>
  <c r="I228" i="15"/>
  <c r="I227" i="15" s="1"/>
  <c r="F228" i="15"/>
  <c r="C228" i="15" s="1"/>
  <c r="N227" i="15"/>
  <c r="M227" i="15"/>
  <c r="K227" i="15"/>
  <c r="J227" i="15"/>
  <c r="H227" i="15"/>
  <c r="G227" i="15"/>
  <c r="E227" i="15"/>
  <c r="D227" i="15"/>
  <c r="O226" i="15"/>
  <c r="L226" i="15"/>
  <c r="I226" i="15"/>
  <c r="F226" i="15"/>
  <c r="O225" i="15"/>
  <c r="L225" i="15"/>
  <c r="I225" i="15"/>
  <c r="F225" i="15"/>
  <c r="O224" i="15"/>
  <c r="L224" i="15"/>
  <c r="I224" i="15"/>
  <c r="F224" i="15"/>
  <c r="O223" i="15"/>
  <c r="L223" i="15"/>
  <c r="I223" i="15"/>
  <c r="F223" i="15"/>
  <c r="O222" i="15"/>
  <c r="L222" i="15"/>
  <c r="I222" i="15"/>
  <c r="F222" i="15"/>
  <c r="O221" i="15"/>
  <c r="L221" i="15"/>
  <c r="I221" i="15"/>
  <c r="F221" i="15"/>
  <c r="O220" i="15"/>
  <c r="L220" i="15"/>
  <c r="I220" i="15"/>
  <c r="F220" i="15"/>
  <c r="O219" i="15"/>
  <c r="L219" i="15"/>
  <c r="I219" i="15"/>
  <c r="F219" i="15"/>
  <c r="O218" i="15"/>
  <c r="L218" i="15"/>
  <c r="I218" i="15"/>
  <c r="F218" i="15"/>
  <c r="O217" i="15"/>
  <c r="L217" i="15"/>
  <c r="I217" i="15"/>
  <c r="F217" i="15"/>
  <c r="N216" i="15"/>
  <c r="M216" i="15"/>
  <c r="K216" i="15"/>
  <c r="J216" i="15"/>
  <c r="H216" i="15"/>
  <c r="G216" i="15"/>
  <c r="E216" i="15"/>
  <c r="D216" i="15"/>
  <c r="O215" i="15"/>
  <c r="L215" i="15"/>
  <c r="I215" i="15"/>
  <c r="F215" i="15"/>
  <c r="O214" i="15"/>
  <c r="L214" i="15"/>
  <c r="I214" i="15"/>
  <c r="C214" i="15" s="1"/>
  <c r="F214" i="15"/>
  <c r="O213" i="15"/>
  <c r="L213" i="15"/>
  <c r="I213" i="15"/>
  <c r="F213" i="15"/>
  <c r="O212" i="15"/>
  <c r="L212" i="15"/>
  <c r="I212" i="15"/>
  <c r="C212" i="15" s="1"/>
  <c r="F212" i="15"/>
  <c r="O211" i="15"/>
  <c r="L211" i="15"/>
  <c r="I211" i="15"/>
  <c r="F211" i="15"/>
  <c r="O210" i="15"/>
  <c r="L210" i="15"/>
  <c r="I210" i="15"/>
  <c r="F210" i="15"/>
  <c r="O209" i="15"/>
  <c r="L209" i="15"/>
  <c r="I209" i="15"/>
  <c r="F209" i="15"/>
  <c r="O208" i="15"/>
  <c r="L208" i="15"/>
  <c r="I208" i="15"/>
  <c r="F208" i="15"/>
  <c r="O207" i="15"/>
  <c r="L207" i="15"/>
  <c r="I207" i="15"/>
  <c r="F207" i="15"/>
  <c r="O206" i="15"/>
  <c r="L206" i="15"/>
  <c r="I206" i="15"/>
  <c r="F206" i="15"/>
  <c r="N205" i="15"/>
  <c r="N204" i="15" s="1"/>
  <c r="M205" i="15"/>
  <c r="M204" i="15" s="1"/>
  <c r="K205" i="15"/>
  <c r="J205" i="15"/>
  <c r="H205" i="15"/>
  <c r="G205" i="15"/>
  <c r="E205" i="15"/>
  <c r="E204" i="15" s="1"/>
  <c r="D205" i="15"/>
  <c r="O203" i="15"/>
  <c r="L203" i="15"/>
  <c r="I203" i="15"/>
  <c r="F203" i="15"/>
  <c r="O202" i="15"/>
  <c r="L202" i="15"/>
  <c r="I202" i="15"/>
  <c r="F202" i="15"/>
  <c r="O201" i="15"/>
  <c r="L201" i="15"/>
  <c r="I201" i="15"/>
  <c r="F201" i="15"/>
  <c r="O200" i="15"/>
  <c r="L200" i="15"/>
  <c r="I200" i="15"/>
  <c r="F200" i="15"/>
  <c r="O199" i="15"/>
  <c r="L199" i="15"/>
  <c r="L198" i="15" s="1"/>
  <c r="I199" i="15"/>
  <c r="I198" i="15" s="1"/>
  <c r="F199" i="15"/>
  <c r="N198" i="15"/>
  <c r="M198" i="15"/>
  <c r="M196" i="15" s="1"/>
  <c r="K198" i="15"/>
  <c r="J198" i="15"/>
  <c r="H198" i="15"/>
  <c r="H196" i="15" s="1"/>
  <c r="G198" i="15"/>
  <c r="G196" i="15" s="1"/>
  <c r="E198" i="15"/>
  <c r="E196" i="15" s="1"/>
  <c r="D198" i="15"/>
  <c r="O197" i="15"/>
  <c r="L197" i="15"/>
  <c r="I197" i="15"/>
  <c r="F197" i="15"/>
  <c r="N196" i="15"/>
  <c r="K196" i="15"/>
  <c r="J196" i="15"/>
  <c r="D196" i="15"/>
  <c r="O193" i="15"/>
  <c r="L193" i="15"/>
  <c r="L192" i="15" s="1"/>
  <c r="L191" i="15" s="1"/>
  <c r="I193" i="15"/>
  <c r="I192" i="15" s="1"/>
  <c r="I191" i="15" s="1"/>
  <c r="F193" i="15"/>
  <c r="O192" i="15"/>
  <c r="N192" i="15"/>
  <c r="N191" i="15" s="1"/>
  <c r="M192" i="15"/>
  <c r="K192" i="15"/>
  <c r="K191" i="15" s="1"/>
  <c r="J192" i="15"/>
  <c r="J191" i="15" s="1"/>
  <c r="H192" i="15"/>
  <c r="G192" i="15"/>
  <c r="G191" i="15" s="1"/>
  <c r="F192" i="15"/>
  <c r="F191" i="15" s="1"/>
  <c r="E192" i="15"/>
  <c r="E191" i="15" s="1"/>
  <c r="D192" i="15"/>
  <c r="D191" i="15" s="1"/>
  <c r="M191" i="15"/>
  <c r="H191" i="15"/>
  <c r="O190" i="15"/>
  <c r="L190" i="15"/>
  <c r="I190" i="15"/>
  <c r="F190" i="15"/>
  <c r="O189" i="15"/>
  <c r="L189" i="15"/>
  <c r="L188" i="15" s="1"/>
  <c r="I189" i="15"/>
  <c r="F189" i="15"/>
  <c r="F188" i="15" s="1"/>
  <c r="O188" i="15"/>
  <c r="N188" i="15"/>
  <c r="M188" i="15"/>
  <c r="K188" i="15"/>
  <c r="K187" i="15" s="1"/>
  <c r="J188" i="15"/>
  <c r="J187" i="15" s="1"/>
  <c r="H188" i="15"/>
  <c r="G188" i="15"/>
  <c r="G187" i="15" s="1"/>
  <c r="E188" i="15"/>
  <c r="D188" i="15"/>
  <c r="H187" i="15"/>
  <c r="O186" i="15"/>
  <c r="L186" i="15"/>
  <c r="I186" i="15"/>
  <c r="F186" i="15"/>
  <c r="O185" i="15"/>
  <c r="L185" i="15"/>
  <c r="L184" i="15" s="1"/>
  <c r="I185" i="15"/>
  <c r="I184" i="15" s="1"/>
  <c r="F185" i="15"/>
  <c r="N184" i="15"/>
  <c r="M184" i="15"/>
  <c r="K184" i="15"/>
  <c r="J184" i="15"/>
  <c r="H184" i="15"/>
  <c r="G184" i="15"/>
  <c r="E184" i="15"/>
  <c r="D184" i="15"/>
  <c r="O183" i="15"/>
  <c r="L183" i="15"/>
  <c r="I183" i="15"/>
  <c r="F183" i="15"/>
  <c r="O182" i="15"/>
  <c r="L182" i="15"/>
  <c r="I182" i="15"/>
  <c r="F182" i="15"/>
  <c r="C182" i="15" s="1"/>
  <c r="O181" i="15"/>
  <c r="L181" i="15"/>
  <c r="I181" i="15"/>
  <c r="F181" i="15"/>
  <c r="O180" i="15"/>
  <c r="L180" i="15"/>
  <c r="I180" i="15"/>
  <c r="F180" i="15"/>
  <c r="N179" i="15"/>
  <c r="M179" i="15"/>
  <c r="K179" i="15"/>
  <c r="J179" i="15"/>
  <c r="H179" i="15"/>
  <c r="G179" i="15"/>
  <c r="E179" i="15"/>
  <c r="D179" i="15"/>
  <c r="O178" i="15"/>
  <c r="L178" i="15"/>
  <c r="I178" i="15"/>
  <c r="F178" i="15"/>
  <c r="O177" i="15"/>
  <c r="L177" i="15"/>
  <c r="I177" i="15"/>
  <c r="F177" i="15"/>
  <c r="O176" i="15"/>
  <c r="L176" i="15"/>
  <c r="L175" i="15" s="1"/>
  <c r="I176" i="15"/>
  <c r="F176" i="15"/>
  <c r="N175" i="15"/>
  <c r="M175" i="15"/>
  <c r="M174" i="15" s="1"/>
  <c r="K175" i="15"/>
  <c r="J175" i="15"/>
  <c r="H175" i="15"/>
  <c r="H174" i="15" s="1"/>
  <c r="H173" i="15" s="1"/>
  <c r="G175" i="15"/>
  <c r="F175" i="15"/>
  <c r="E175" i="15"/>
  <c r="D175" i="15"/>
  <c r="D174" i="15" s="1"/>
  <c r="D173" i="15" s="1"/>
  <c r="K174" i="15"/>
  <c r="K173" i="15" s="1"/>
  <c r="G174" i="15"/>
  <c r="G173" i="15" s="1"/>
  <c r="O172" i="15"/>
  <c r="L172" i="15"/>
  <c r="I172" i="15"/>
  <c r="F172" i="15"/>
  <c r="O171" i="15"/>
  <c r="L171" i="15"/>
  <c r="I171" i="15"/>
  <c r="F171" i="15"/>
  <c r="O170" i="15"/>
  <c r="L170" i="15"/>
  <c r="I170" i="15"/>
  <c r="C170" i="15" s="1"/>
  <c r="F170" i="15"/>
  <c r="O169" i="15"/>
  <c r="L169" i="15"/>
  <c r="I169" i="15"/>
  <c r="F169" i="15"/>
  <c r="O168" i="15"/>
  <c r="L168" i="15"/>
  <c r="I168" i="15"/>
  <c r="F168" i="15"/>
  <c r="O167" i="15"/>
  <c r="L167" i="15"/>
  <c r="I167" i="15"/>
  <c r="F167" i="15"/>
  <c r="F166" i="15" s="1"/>
  <c r="F165" i="15" s="1"/>
  <c r="N166" i="15"/>
  <c r="M166" i="15"/>
  <c r="K166" i="15"/>
  <c r="K165" i="15" s="1"/>
  <c r="J166" i="15"/>
  <c r="H166" i="15"/>
  <c r="H165" i="15" s="1"/>
  <c r="G166" i="15"/>
  <c r="G165" i="15" s="1"/>
  <c r="E166" i="15"/>
  <c r="E165" i="15" s="1"/>
  <c r="D166" i="15"/>
  <c r="N165" i="15"/>
  <c r="M165" i="15"/>
  <c r="J165" i="15"/>
  <c r="D165" i="15"/>
  <c r="O164" i="15"/>
  <c r="L164" i="15"/>
  <c r="I164" i="15"/>
  <c r="F164" i="15"/>
  <c r="O163" i="15"/>
  <c r="L163" i="15"/>
  <c r="I163" i="15"/>
  <c r="F163" i="15"/>
  <c r="O162" i="15"/>
  <c r="L162" i="15"/>
  <c r="I162" i="15"/>
  <c r="F162" i="15"/>
  <c r="O161" i="15"/>
  <c r="L161" i="15"/>
  <c r="L160" i="15" s="1"/>
  <c r="I161" i="15"/>
  <c r="I160" i="15" s="1"/>
  <c r="F161" i="15"/>
  <c r="N160" i="15"/>
  <c r="M160" i="15"/>
  <c r="K160" i="15"/>
  <c r="J160" i="15"/>
  <c r="H160" i="15"/>
  <c r="G160" i="15"/>
  <c r="E160" i="15"/>
  <c r="D160" i="15"/>
  <c r="O159" i="15"/>
  <c r="L159" i="15"/>
  <c r="I159" i="15"/>
  <c r="F159" i="15"/>
  <c r="O158" i="15"/>
  <c r="L158" i="15"/>
  <c r="I158" i="15"/>
  <c r="F158" i="15"/>
  <c r="C158" i="15" s="1"/>
  <c r="O157" i="15"/>
  <c r="L157" i="15"/>
  <c r="I157" i="15"/>
  <c r="F157" i="15"/>
  <c r="O156" i="15"/>
  <c r="L156" i="15"/>
  <c r="I156" i="15"/>
  <c r="F156" i="15"/>
  <c r="O155" i="15"/>
  <c r="L155" i="15"/>
  <c r="I155" i="15"/>
  <c r="F155" i="15"/>
  <c r="O154" i="15"/>
  <c r="L154" i="15"/>
  <c r="I154" i="15"/>
  <c r="F154" i="15"/>
  <c r="O153" i="15"/>
  <c r="L153" i="15"/>
  <c r="I153" i="15"/>
  <c r="F153" i="15"/>
  <c r="O152" i="15"/>
  <c r="L152" i="15"/>
  <c r="I152" i="15"/>
  <c r="F152" i="15"/>
  <c r="N151" i="15"/>
  <c r="M151" i="15"/>
  <c r="K151" i="15"/>
  <c r="J151" i="15"/>
  <c r="H151" i="15"/>
  <c r="G151" i="15"/>
  <c r="E151" i="15"/>
  <c r="D151" i="15"/>
  <c r="O150" i="15"/>
  <c r="L150" i="15"/>
  <c r="I150" i="15"/>
  <c r="F150" i="15"/>
  <c r="O149" i="15"/>
  <c r="L149" i="15"/>
  <c r="I149" i="15"/>
  <c r="F149" i="15"/>
  <c r="O148" i="15"/>
  <c r="L148" i="15"/>
  <c r="I148" i="15"/>
  <c r="F148" i="15"/>
  <c r="O147" i="15"/>
  <c r="L147" i="15"/>
  <c r="I147" i="15"/>
  <c r="F147" i="15"/>
  <c r="O146" i="15"/>
  <c r="L146" i="15"/>
  <c r="I146" i="15"/>
  <c r="F146" i="15"/>
  <c r="O145" i="15"/>
  <c r="L145" i="15"/>
  <c r="I145" i="15"/>
  <c r="F145" i="15"/>
  <c r="N144" i="15"/>
  <c r="M144" i="15"/>
  <c r="K144" i="15"/>
  <c r="J144" i="15"/>
  <c r="I144" i="15"/>
  <c r="H144" i="15"/>
  <c r="G144" i="15"/>
  <c r="E144" i="15"/>
  <c r="D144" i="15"/>
  <c r="O143" i="15"/>
  <c r="L143" i="15"/>
  <c r="I143" i="15"/>
  <c r="F143" i="15"/>
  <c r="O142" i="15"/>
  <c r="O141" i="15" s="1"/>
  <c r="L142" i="15"/>
  <c r="I142" i="15"/>
  <c r="F142" i="15"/>
  <c r="N141" i="15"/>
  <c r="M141" i="15"/>
  <c r="K141" i="15"/>
  <c r="J141" i="15"/>
  <c r="I141" i="15"/>
  <c r="H141" i="15"/>
  <c r="G141" i="15"/>
  <c r="E141" i="15"/>
  <c r="D141" i="15"/>
  <c r="O140" i="15"/>
  <c r="L140" i="15"/>
  <c r="I140" i="15"/>
  <c r="F140" i="15"/>
  <c r="O139" i="15"/>
  <c r="L139" i="15"/>
  <c r="I139" i="15"/>
  <c r="F139" i="15"/>
  <c r="O138" i="15"/>
  <c r="L138" i="15"/>
  <c r="I138" i="15"/>
  <c r="F138" i="15"/>
  <c r="C138" i="15" s="1"/>
  <c r="O137" i="15"/>
  <c r="L137" i="15"/>
  <c r="I137" i="15"/>
  <c r="F137" i="15"/>
  <c r="N136" i="15"/>
  <c r="M136" i="15"/>
  <c r="K136" i="15"/>
  <c r="J136" i="15"/>
  <c r="H136" i="15"/>
  <c r="G136" i="15"/>
  <c r="E136" i="15"/>
  <c r="D136" i="15"/>
  <c r="O135" i="15"/>
  <c r="L135" i="15"/>
  <c r="I135" i="15"/>
  <c r="F135" i="15"/>
  <c r="O134" i="15"/>
  <c r="L134" i="15"/>
  <c r="I134" i="15"/>
  <c r="F134" i="15"/>
  <c r="O133" i="15"/>
  <c r="L133" i="15"/>
  <c r="I133" i="15"/>
  <c r="F133" i="15"/>
  <c r="O132" i="15"/>
  <c r="L132" i="15"/>
  <c r="I132" i="15"/>
  <c r="F132" i="15"/>
  <c r="F131" i="15" s="1"/>
  <c r="N131" i="15"/>
  <c r="M131" i="15"/>
  <c r="K131" i="15"/>
  <c r="K130" i="15" s="1"/>
  <c r="J131" i="15"/>
  <c r="H131" i="15"/>
  <c r="G131" i="15"/>
  <c r="G130" i="15" s="1"/>
  <c r="E131" i="15"/>
  <c r="D131" i="15"/>
  <c r="O129" i="15"/>
  <c r="L129" i="15"/>
  <c r="L128" i="15" s="1"/>
  <c r="I129" i="15"/>
  <c r="I128" i="15" s="1"/>
  <c r="F129" i="15"/>
  <c r="O128" i="15"/>
  <c r="N128" i="15"/>
  <c r="M128" i="15"/>
  <c r="K128" i="15"/>
  <c r="J128" i="15"/>
  <c r="H128" i="15"/>
  <c r="G128" i="15"/>
  <c r="E128" i="15"/>
  <c r="D128" i="15"/>
  <c r="O127" i="15"/>
  <c r="L127" i="15"/>
  <c r="I127" i="15"/>
  <c r="F127" i="15"/>
  <c r="O126" i="15"/>
  <c r="L126" i="15"/>
  <c r="I126" i="15"/>
  <c r="F126" i="15"/>
  <c r="C126" i="15"/>
  <c r="O125" i="15"/>
  <c r="L125" i="15"/>
  <c r="I125" i="15"/>
  <c r="F125" i="15"/>
  <c r="C125" i="15" s="1"/>
  <c r="O124" i="15"/>
  <c r="L124" i="15"/>
  <c r="I124" i="15"/>
  <c r="F124" i="15"/>
  <c r="O123" i="15"/>
  <c r="L123" i="15"/>
  <c r="I123" i="15"/>
  <c r="F123" i="15"/>
  <c r="F122" i="15" s="1"/>
  <c r="N122" i="15"/>
  <c r="M122" i="15"/>
  <c r="K122" i="15"/>
  <c r="J122" i="15"/>
  <c r="H122" i="15"/>
  <c r="G122" i="15"/>
  <c r="E122" i="15"/>
  <c r="D122" i="15"/>
  <c r="O121" i="15"/>
  <c r="L121" i="15"/>
  <c r="I121" i="15"/>
  <c r="F121" i="15"/>
  <c r="O120" i="15"/>
  <c r="L120" i="15"/>
  <c r="I120" i="15"/>
  <c r="F120" i="15"/>
  <c r="O119" i="15"/>
  <c r="L119" i="15"/>
  <c r="I119" i="15"/>
  <c r="F119" i="15"/>
  <c r="O118" i="15"/>
  <c r="L118" i="15"/>
  <c r="I118" i="15"/>
  <c r="F118" i="15"/>
  <c r="O117" i="15"/>
  <c r="L117" i="15"/>
  <c r="L116" i="15" s="1"/>
  <c r="I117" i="15"/>
  <c r="F117" i="15"/>
  <c r="N116" i="15"/>
  <c r="M116" i="15"/>
  <c r="K116" i="15"/>
  <c r="J116" i="15"/>
  <c r="H116" i="15"/>
  <c r="G116" i="15"/>
  <c r="E116" i="15"/>
  <c r="D116" i="15"/>
  <c r="O115" i="15"/>
  <c r="L115" i="15"/>
  <c r="I115" i="15"/>
  <c r="F115" i="15"/>
  <c r="O114" i="15"/>
  <c r="L114" i="15"/>
  <c r="I114" i="15"/>
  <c r="F114" i="15"/>
  <c r="O113" i="15"/>
  <c r="L113" i="15"/>
  <c r="I113" i="15"/>
  <c r="I112" i="15" s="1"/>
  <c r="F113" i="15"/>
  <c r="N112" i="15"/>
  <c r="M112" i="15"/>
  <c r="K112" i="15"/>
  <c r="J112" i="15"/>
  <c r="H112" i="15"/>
  <c r="G112" i="15"/>
  <c r="E112" i="15"/>
  <c r="D112" i="15"/>
  <c r="O111" i="15"/>
  <c r="L111" i="15"/>
  <c r="I111" i="15"/>
  <c r="F111" i="15"/>
  <c r="O110" i="15"/>
  <c r="L110" i="15"/>
  <c r="I110" i="15"/>
  <c r="F110" i="15"/>
  <c r="O109" i="15"/>
  <c r="L109" i="15"/>
  <c r="I109" i="15"/>
  <c r="F109" i="15"/>
  <c r="O108" i="15"/>
  <c r="L108" i="15"/>
  <c r="I108" i="15"/>
  <c r="F108" i="15"/>
  <c r="O107" i="15"/>
  <c r="L107" i="15"/>
  <c r="I107" i="15"/>
  <c r="F107" i="15"/>
  <c r="O106" i="15"/>
  <c r="L106" i="15"/>
  <c r="I106" i="15"/>
  <c r="C106" i="15" s="1"/>
  <c r="F106" i="15"/>
  <c r="O105" i="15"/>
  <c r="L105" i="15"/>
  <c r="I105" i="15"/>
  <c r="F105" i="15"/>
  <c r="O104" i="15"/>
  <c r="L104" i="15"/>
  <c r="I104" i="15"/>
  <c r="F104" i="15"/>
  <c r="F103" i="15" s="1"/>
  <c r="N103" i="15"/>
  <c r="M103" i="15"/>
  <c r="K103" i="15"/>
  <c r="J103" i="15"/>
  <c r="H103" i="15"/>
  <c r="G103" i="15"/>
  <c r="E103" i="15"/>
  <c r="D103" i="15"/>
  <c r="O102" i="15"/>
  <c r="L102" i="15"/>
  <c r="I102" i="15"/>
  <c r="F102" i="15"/>
  <c r="C102" i="15" s="1"/>
  <c r="O101" i="15"/>
  <c r="L101" i="15"/>
  <c r="I101" i="15"/>
  <c r="F101" i="15"/>
  <c r="O100" i="15"/>
  <c r="L100" i="15"/>
  <c r="I100" i="15"/>
  <c r="F100" i="15"/>
  <c r="O99" i="15"/>
  <c r="L99" i="15"/>
  <c r="I99" i="15"/>
  <c r="F99" i="15"/>
  <c r="O98" i="15"/>
  <c r="L98" i="15"/>
  <c r="I98" i="15"/>
  <c r="F98" i="15"/>
  <c r="O97" i="15"/>
  <c r="L97" i="15"/>
  <c r="I97" i="15"/>
  <c r="F97" i="15"/>
  <c r="O96" i="15"/>
  <c r="L96" i="15"/>
  <c r="I96" i="15"/>
  <c r="F96" i="15"/>
  <c r="N95" i="15"/>
  <c r="M95" i="15"/>
  <c r="K95" i="15"/>
  <c r="J95" i="15"/>
  <c r="H95" i="15"/>
  <c r="G95" i="15"/>
  <c r="E95" i="15"/>
  <c r="D95" i="15"/>
  <c r="O94" i="15"/>
  <c r="L94" i="15"/>
  <c r="I94" i="15"/>
  <c r="F94" i="15"/>
  <c r="O93" i="15"/>
  <c r="L93" i="15"/>
  <c r="I93" i="15"/>
  <c r="F93" i="15"/>
  <c r="O92" i="15"/>
  <c r="L92" i="15"/>
  <c r="I92" i="15"/>
  <c r="F92" i="15"/>
  <c r="O91" i="15"/>
  <c r="L91" i="15"/>
  <c r="C91" i="15" s="1"/>
  <c r="I91" i="15"/>
  <c r="F91" i="15"/>
  <c r="O90" i="15"/>
  <c r="L90" i="15"/>
  <c r="I90" i="15"/>
  <c r="F90" i="15"/>
  <c r="N89" i="15"/>
  <c r="M89" i="15"/>
  <c r="K89" i="15"/>
  <c r="J89" i="15"/>
  <c r="H89" i="15"/>
  <c r="G89" i="15"/>
  <c r="E89" i="15"/>
  <c r="D89" i="15"/>
  <c r="O88" i="15"/>
  <c r="L88" i="15"/>
  <c r="I88" i="15"/>
  <c r="F88" i="15"/>
  <c r="O87" i="15"/>
  <c r="L87" i="15"/>
  <c r="I87" i="15"/>
  <c r="F87" i="15"/>
  <c r="O86" i="15"/>
  <c r="L86" i="15"/>
  <c r="I86" i="15"/>
  <c r="F86" i="15"/>
  <c r="O85" i="15"/>
  <c r="L85" i="15"/>
  <c r="I85" i="15"/>
  <c r="F85" i="15"/>
  <c r="N84" i="15"/>
  <c r="M84" i="15"/>
  <c r="K84" i="15"/>
  <c r="J84" i="15"/>
  <c r="J83" i="15" s="1"/>
  <c r="H84" i="15"/>
  <c r="G84" i="15"/>
  <c r="E84" i="15"/>
  <c r="D84" i="15"/>
  <c r="O82" i="15"/>
  <c r="L82" i="15"/>
  <c r="I82" i="15"/>
  <c r="F82" i="15"/>
  <c r="O81" i="15"/>
  <c r="L81" i="15"/>
  <c r="I81" i="15"/>
  <c r="F81" i="15"/>
  <c r="N80" i="15"/>
  <c r="M80" i="15"/>
  <c r="K80" i="15"/>
  <c r="J80" i="15"/>
  <c r="I80" i="15"/>
  <c r="H80" i="15"/>
  <c r="G80" i="15"/>
  <c r="E80" i="15"/>
  <c r="D80" i="15"/>
  <c r="O79" i="15"/>
  <c r="L79" i="15"/>
  <c r="I79" i="15"/>
  <c r="F79" i="15"/>
  <c r="O78" i="15"/>
  <c r="L78" i="15"/>
  <c r="I78" i="15"/>
  <c r="I77" i="15" s="1"/>
  <c r="I76" i="15" s="1"/>
  <c r="F78" i="15"/>
  <c r="N77" i="15"/>
  <c r="M77" i="15"/>
  <c r="L77" i="15"/>
  <c r="K77" i="15"/>
  <c r="J77" i="15"/>
  <c r="H77" i="15"/>
  <c r="H76" i="15" s="1"/>
  <c r="G77" i="15"/>
  <c r="G76" i="15" s="1"/>
  <c r="E77" i="15"/>
  <c r="D77" i="15"/>
  <c r="O74" i="15"/>
  <c r="L74" i="15"/>
  <c r="I74" i="15"/>
  <c r="F74" i="15"/>
  <c r="O73" i="15"/>
  <c r="L73" i="15"/>
  <c r="I73" i="15"/>
  <c r="F73" i="15"/>
  <c r="O72" i="15"/>
  <c r="L72" i="15"/>
  <c r="I72" i="15"/>
  <c r="F72" i="15"/>
  <c r="O71" i="15"/>
  <c r="L71" i="15"/>
  <c r="I71" i="15"/>
  <c r="F71" i="15"/>
  <c r="O70" i="15"/>
  <c r="O69" i="15" s="1"/>
  <c r="L70" i="15"/>
  <c r="I70" i="15"/>
  <c r="F70" i="15"/>
  <c r="N69" i="15"/>
  <c r="N67" i="15" s="1"/>
  <c r="M69" i="15"/>
  <c r="M67" i="15" s="1"/>
  <c r="K69" i="15"/>
  <c r="K67" i="15" s="1"/>
  <c r="J69" i="15"/>
  <c r="H69" i="15"/>
  <c r="G69" i="15"/>
  <c r="G67" i="15" s="1"/>
  <c r="E69" i="15"/>
  <c r="E67" i="15" s="1"/>
  <c r="D69" i="15"/>
  <c r="O68" i="15"/>
  <c r="O67" i="15" s="1"/>
  <c r="L68" i="15"/>
  <c r="I68" i="15"/>
  <c r="F68" i="15"/>
  <c r="J67" i="15"/>
  <c r="H67" i="15"/>
  <c r="D67" i="15"/>
  <c r="O66" i="15"/>
  <c r="L66" i="15"/>
  <c r="I66" i="15"/>
  <c r="F66" i="15"/>
  <c r="O65" i="15"/>
  <c r="L65" i="15"/>
  <c r="I65" i="15"/>
  <c r="F65" i="15"/>
  <c r="O64" i="15"/>
  <c r="L64" i="15"/>
  <c r="I64" i="15"/>
  <c r="F64" i="15"/>
  <c r="O63" i="15"/>
  <c r="L63" i="15"/>
  <c r="I63" i="15"/>
  <c r="F63" i="15"/>
  <c r="O62" i="15"/>
  <c r="L62" i="15"/>
  <c r="I62" i="15"/>
  <c r="F62" i="15"/>
  <c r="O61" i="15"/>
  <c r="L61" i="15"/>
  <c r="I61" i="15"/>
  <c r="F61" i="15"/>
  <c r="O60" i="15"/>
  <c r="L60" i="15"/>
  <c r="I60" i="15"/>
  <c r="F60" i="15"/>
  <c r="O59" i="15"/>
  <c r="O58" i="15" s="1"/>
  <c r="L59" i="15"/>
  <c r="I59" i="15"/>
  <c r="F59" i="15"/>
  <c r="N58" i="15"/>
  <c r="M58" i="15"/>
  <c r="K58" i="15"/>
  <c r="J58" i="15"/>
  <c r="H58" i="15"/>
  <c r="G58" i="15"/>
  <c r="E58" i="15"/>
  <c r="D58" i="15"/>
  <c r="O57" i="15"/>
  <c r="L57" i="15"/>
  <c r="I57" i="15"/>
  <c r="F57" i="15"/>
  <c r="O56" i="15"/>
  <c r="L56" i="15"/>
  <c r="I56" i="15"/>
  <c r="I55" i="15" s="1"/>
  <c r="F56" i="15"/>
  <c r="O55" i="15"/>
  <c r="O54" i="15" s="1"/>
  <c r="O53" i="15" s="1"/>
  <c r="N55" i="15"/>
  <c r="M55" i="15"/>
  <c r="K55" i="15"/>
  <c r="J55" i="15"/>
  <c r="J54" i="15" s="1"/>
  <c r="J53" i="15" s="1"/>
  <c r="H55" i="15"/>
  <c r="G55" i="15"/>
  <c r="E55" i="15"/>
  <c r="E54" i="15" s="1"/>
  <c r="D55" i="15"/>
  <c r="D54" i="15" s="1"/>
  <c r="D53" i="15" s="1"/>
  <c r="N54" i="15"/>
  <c r="O47" i="15"/>
  <c r="C47" i="15" s="1"/>
  <c r="O46" i="15"/>
  <c r="C46" i="15" s="1"/>
  <c r="N45" i="15"/>
  <c r="M45" i="15"/>
  <c r="L44" i="15"/>
  <c r="L43" i="15" s="1"/>
  <c r="I44" i="15"/>
  <c r="I43" i="15" s="1"/>
  <c r="F44" i="15"/>
  <c r="F43" i="15" s="1"/>
  <c r="K43" i="15"/>
  <c r="J43" i="15"/>
  <c r="H43" i="15"/>
  <c r="G43" i="15"/>
  <c r="E43" i="15"/>
  <c r="D43" i="15"/>
  <c r="F42" i="15"/>
  <c r="E41" i="15"/>
  <c r="D41" i="15"/>
  <c r="L40" i="15"/>
  <c r="C40" i="15" s="1"/>
  <c r="L39" i="15"/>
  <c r="C39" i="15" s="1"/>
  <c r="L38" i="15"/>
  <c r="C38" i="15" s="1"/>
  <c r="L37" i="15"/>
  <c r="C37" i="15" s="1"/>
  <c r="K36" i="15"/>
  <c r="J36" i="15"/>
  <c r="L35" i="15"/>
  <c r="C35" i="15" s="1"/>
  <c r="L34" i="15"/>
  <c r="C34" i="15" s="1"/>
  <c r="K33" i="15"/>
  <c r="J33" i="15"/>
  <c r="L32" i="15"/>
  <c r="C32" i="15" s="1"/>
  <c r="K31" i="15"/>
  <c r="J31" i="15"/>
  <c r="L30" i="15"/>
  <c r="C30" i="15" s="1"/>
  <c r="L29" i="15"/>
  <c r="C29" i="15" s="1"/>
  <c r="L28" i="15"/>
  <c r="C28" i="15" s="1"/>
  <c r="K27" i="15"/>
  <c r="J27" i="15"/>
  <c r="F25" i="15"/>
  <c r="C25" i="15" s="1"/>
  <c r="I24" i="15"/>
  <c r="O23" i="15"/>
  <c r="L23" i="15"/>
  <c r="I23" i="15"/>
  <c r="F23" i="15"/>
  <c r="O22" i="15"/>
  <c r="O21" i="15" s="1"/>
  <c r="L22" i="15"/>
  <c r="L21" i="15" s="1"/>
  <c r="L289" i="15" s="1"/>
  <c r="I22" i="15"/>
  <c r="F22" i="15"/>
  <c r="N21" i="15"/>
  <c r="N289" i="15" s="1"/>
  <c r="N288" i="15" s="1"/>
  <c r="M21" i="15"/>
  <c r="K21" i="15"/>
  <c r="K289" i="15" s="1"/>
  <c r="J21" i="15"/>
  <c r="J289" i="15" s="1"/>
  <c r="J288" i="15" s="1"/>
  <c r="H21" i="15"/>
  <c r="H289" i="15" s="1"/>
  <c r="H288" i="15" s="1"/>
  <c r="G21" i="15"/>
  <c r="G289" i="15" s="1"/>
  <c r="G288" i="15" s="1"/>
  <c r="F21" i="15"/>
  <c r="F289" i="15" s="1"/>
  <c r="E21" i="15"/>
  <c r="E289" i="15" s="1"/>
  <c r="D21" i="15"/>
  <c r="D289" i="15" s="1"/>
  <c r="D288" i="15" s="1"/>
  <c r="O298" i="14"/>
  <c r="L298" i="14"/>
  <c r="I298" i="14"/>
  <c r="F298" i="14"/>
  <c r="O297" i="14"/>
  <c r="L297" i="14"/>
  <c r="I297" i="14"/>
  <c r="F297" i="14"/>
  <c r="O296" i="14"/>
  <c r="L296" i="14"/>
  <c r="I296" i="14"/>
  <c r="F296" i="14"/>
  <c r="O295" i="14"/>
  <c r="L295" i="14"/>
  <c r="I295" i="14"/>
  <c r="F295" i="14"/>
  <c r="O294" i="14"/>
  <c r="L294" i="14"/>
  <c r="I294" i="14"/>
  <c r="F294" i="14"/>
  <c r="O293" i="14"/>
  <c r="L293" i="14"/>
  <c r="I293" i="14"/>
  <c r="F293" i="14"/>
  <c r="O292" i="14"/>
  <c r="L292" i="14"/>
  <c r="I292" i="14"/>
  <c r="F292" i="14"/>
  <c r="O291" i="14"/>
  <c r="L291" i="14"/>
  <c r="L290" i="14" s="1"/>
  <c r="I291" i="14"/>
  <c r="F291" i="14"/>
  <c r="N290" i="14"/>
  <c r="M290" i="14"/>
  <c r="K290" i="14"/>
  <c r="J290" i="14"/>
  <c r="H290" i="14"/>
  <c r="G290" i="14"/>
  <c r="E290" i="14"/>
  <c r="D290" i="14"/>
  <c r="O285" i="14"/>
  <c r="L285" i="14"/>
  <c r="I285" i="14"/>
  <c r="F285" i="14"/>
  <c r="O284" i="14"/>
  <c r="L284" i="14"/>
  <c r="L283" i="14" s="1"/>
  <c r="I284" i="14"/>
  <c r="F284" i="14"/>
  <c r="F283" i="14" s="1"/>
  <c r="O283" i="14"/>
  <c r="N283" i="14"/>
  <c r="M283" i="14"/>
  <c r="K283" i="14"/>
  <c r="J283" i="14"/>
  <c r="H283" i="14"/>
  <c r="G283" i="14"/>
  <c r="E283" i="14"/>
  <c r="D283" i="14"/>
  <c r="O282" i="14"/>
  <c r="L282" i="14"/>
  <c r="L281" i="14" s="1"/>
  <c r="I282" i="14"/>
  <c r="F282" i="14"/>
  <c r="O281" i="14"/>
  <c r="N281" i="14"/>
  <c r="M281" i="14"/>
  <c r="K281" i="14"/>
  <c r="J281" i="14"/>
  <c r="I281" i="14"/>
  <c r="H281" i="14"/>
  <c r="G281" i="14"/>
  <c r="E281" i="14"/>
  <c r="D281" i="14"/>
  <c r="O280" i="14"/>
  <c r="L280" i="14"/>
  <c r="I280" i="14"/>
  <c r="F280" i="14"/>
  <c r="O279" i="14"/>
  <c r="L279" i="14"/>
  <c r="I279" i="14"/>
  <c r="F279" i="14"/>
  <c r="O278" i="14"/>
  <c r="L278" i="14"/>
  <c r="I278" i="14"/>
  <c r="F278" i="14"/>
  <c r="O277" i="14"/>
  <c r="L277" i="14"/>
  <c r="I277" i="14"/>
  <c r="F277" i="14"/>
  <c r="N276" i="14"/>
  <c r="M276" i="14"/>
  <c r="K276" i="14"/>
  <c r="J276" i="14"/>
  <c r="H276" i="14"/>
  <c r="G276" i="14"/>
  <c r="E276" i="14"/>
  <c r="D276" i="14"/>
  <c r="O275" i="14"/>
  <c r="L275" i="14"/>
  <c r="I275" i="14"/>
  <c r="F275" i="14"/>
  <c r="O274" i="14"/>
  <c r="L274" i="14"/>
  <c r="I274" i="14"/>
  <c r="F274" i="14"/>
  <c r="O273" i="14"/>
  <c r="O272" i="14" s="1"/>
  <c r="L273" i="14"/>
  <c r="L272" i="14" s="1"/>
  <c r="I273" i="14"/>
  <c r="F273" i="14"/>
  <c r="N272" i="14"/>
  <c r="M272" i="14"/>
  <c r="M270" i="14" s="1"/>
  <c r="K272" i="14"/>
  <c r="J272" i="14"/>
  <c r="H272" i="14"/>
  <c r="H270" i="14" s="1"/>
  <c r="H269" i="14" s="1"/>
  <c r="G272" i="14"/>
  <c r="G270" i="14" s="1"/>
  <c r="F272" i="14"/>
  <c r="E272" i="14"/>
  <c r="D272" i="14"/>
  <c r="D270" i="14" s="1"/>
  <c r="D269" i="14" s="1"/>
  <c r="O271" i="14"/>
  <c r="L271" i="14"/>
  <c r="I271" i="14"/>
  <c r="F271" i="14"/>
  <c r="K270" i="14"/>
  <c r="K269" i="14" s="1"/>
  <c r="O268" i="14"/>
  <c r="L268" i="14"/>
  <c r="I268" i="14"/>
  <c r="F268" i="14"/>
  <c r="O267" i="14"/>
  <c r="L267" i="14"/>
  <c r="I267" i="14"/>
  <c r="E267" i="14"/>
  <c r="O266" i="14"/>
  <c r="L266" i="14"/>
  <c r="I266" i="14"/>
  <c r="F266" i="14"/>
  <c r="O265" i="14"/>
  <c r="L265" i="14"/>
  <c r="L264" i="14" s="1"/>
  <c r="I265" i="14"/>
  <c r="F265" i="14"/>
  <c r="O264" i="14"/>
  <c r="N264" i="14"/>
  <c r="M264" i="14"/>
  <c r="K264" i="14"/>
  <c r="J264" i="14"/>
  <c r="H264" i="14"/>
  <c r="G264" i="14"/>
  <c r="D264" i="14"/>
  <c r="O263" i="14"/>
  <c r="L263" i="14"/>
  <c r="I263" i="14"/>
  <c r="F263" i="14"/>
  <c r="O262" i="14"/>
  <c r="L262" i="14"/>
  <c r="I262" i="14"/>
  <c r="F262" i="14"/>
  <c r="O261" i="14"/>
  <c r="L261" i="14"/>
  <c r="L260" i="14" s="1"/>
  <c r="I261" i="14"/>
  <c r="F261" i="14"/>
  <c r="F260" i="14" s="1"/>
  <c r="O260" i="14"/>
  <c r="N260" i="14"/>
  <c r="M260" i="14"/>
  <c r="M259" i="14" s="1"/>
  <c r="K260" i="14"/>
  <c r="K259" i="14" s="1"/>
  <c r="J260" i="14"/>
  <c r="J259" i="14" s="1"/>
  <c r="H260" i="14"/>
  <c r="H259" i="14" s="1"/>
  <c r="G260" i="14"/>
  <c r="E260" i="14"/>
  <c r="D260" i="14"/>
  <c r="D259" i="14" s="1"/>
  <c r="N259" i="14"/>
  <c r="L259" i="14"/>
  <c r="O258" i="14"/>
  <c r="L258" i="14"/>
  <c r="I258" i="14"/>
  <c r="F258" i="14"/>
  <c r="O257" i="14"/>
  <c r="L257" i="14"/>
  <c r="I257" i="14"/>
  <c r="F257" i="14"/>
  <c r="O256" i="14"/>
  <c r="L256" i="14"/>
  <c r="I256" i="14"/>
  <c r="F256" i="14"/>
  <c r="O255" i="14"/>
  <c r="L255" i="14"/>
  <c r="I255" i="14"/>
  <c r="F255" i="14"/>
  <c r="O254" i="14"/>
  <c r="L254" i="14"/>
  <c r="I254" i="14"/>
  <c r="F254" i="14"/>
  <c r="O253" i="14"/>
  <c r="L253" i="14"/>
  <c r="L252" i="14" s="1"/>
  <c r="I253" i="14"/>
  <c r="F253" i="14"/>
  <c r="F252" i="14" s="1"/>
  <c r="N252" i="14"/>
  <c r="M252" i="14"/>
  <c r="M251" i="14" s="1"/>
  <c r="K252" i="14"/>
  <c r="K251" i="14" s="1"/>
  <c r="J252" i="14"/>
  <c r="J251" i="14" s="1"/>
  <c r="H252" i="14"/>
  <c r="G252" i="14"/>
  <c r="G251" i="14" s="1"/>
  <c r="E252" i="14"/>
  <c r="E251" i="14" s="1"/>
  <c r="D252" i="14"/>
  <c r="D251" i="14" s="1"/>
  <c r="N251" i="14"/>
  <c r="L251" i="14"/>
  <c r="H251" i="14"/>
  <c r="O250" i="14"/>
  <c r="L250" i="14"/>
  <c r="I250" i="14"/>
  <c r="F250" i="14"/>
  <c r="O249" i="14"/>
  <c r="L249" i="14"/>
  <c r="I249" i="14"/>
  <c r="F249" i="14"/>
  <c r="O248" i="14"/>
  <c r="L248" i="14"/>
  <c r="I248" i="14"/>
  <c r="F248" i="14"/>
  <c r="O247" i="14"/>
  <c r="L247" i="14"/>
  <c r="I247" i="14"/>
  <c r="F247" i="14"/>
  <c r="N246" i="14"/>
  <c r="M246" i="14"/>
  <c r="K246" i="14"/>
  <c r="J246" i="14"/>
  <c r="H246" i="14"/>
  <c r="G246" i="14"/>
  <c r="E246" i="14"/>
  <c r="D246" i="14"/>
  <c r="O245" i="14"/>
  <c r="L245" i="14"/>
  <c r="I245" i="14"/>
  <c r="F245" i="14"/>
  <c r="O244" i="14"/>
  <c r="L244" i="14"/>
  <c r="I244" i="14"/>
  <c r="C244" i="14" s="1"/>
  <c r="F244" i="14"/>
  <c r="O243" i="14"/>
  <c r="L243" i="14"/>
  <c r="I243" i="14"/>
  <c r="F243" i="14"/>
  <c r="O242" i="14"/>
  <c r="L242" i="14"/>
  <c r="I242" i="14"/>
  <c r="F242" i="14"/>
  <c r="O241" i="14"/>
  <c r="L241" i="14"/>
  <c r="I241" i="14"/>
  <c r="F241" i="14"/>
  <c r="O240" i="14"/>
  <c r="L240" i="14"/>
  <c r="I240" i="14"/>
  <c r="F240" i="14"/>
  <c r="O239" i="14"/>
  <c r="L239" i="14"/>
  <c r="I239" i="14"/>
  <c r="I238" i="14" s="1"/>
  <c r="F239" i="14"/>
  <c r="N238" i="14"/>
  <c r="M238" i="14"/>
  <c r="K238" i="14"/>
  <c r="J238" i="14"/>
  <c r="H238" i="14"/>
  <c r="G238" i="14"/>
  <c r="E238" i="14"/>
  <c r="D238" i="14"/>
  <c r="O237" i="14"/>
  <c r="L237" i="14"/>
  <c r="I237" i="14"/>
  <c r="F237" i="14"/>
  <c r="O236" i="14"/>
  <c r="O235" i="14" s="1"/>
  <c r="L236" i="14"/>
  <c r="L235" i="14" s="1"/>
  <c r="I236" i="14"/>
  <c r="I235" i="14" s="1"/>
  <c r="F236" i="14"/>
  <c r="N235" i="14"/>
  <c r="M235" i="14"/>
  <c r="K235" i="14"/>
  <c r="J235" i="14"/>
  <c r="H235" i="14"/>
  <c r="G235" i="14"/>
  <c r="E235" i="14"/>
  <c r="D235" i="14"/>
  <c r="O234" i="14"/>
  <c r="L234" i="14"/>
  <c r="L233" i="14" s="1"/>
  <c r="I234" i="14"/>
  <c r="F234" i="14"/>
  <c r="F233" i="14" s="1"/>
  <c r="O233" i="14"/>
  <c r="N233" i="14"/>
  <c r="M233" i="14"/>
  <c r="K233" i="14"/>
  <c r="J233" i="14"/>
  <c r="H233" i="14"/>
  <c r="G233" i="14"/>
  <c r="G231" i="14" s="1"/>
  <c r="E233" i="14"/>
  <c r="D233" i="14"/>
  <c r="O232" i="14"/>
  <c r="L232" i="14"/>
  <c r="C232" i="14" s="1"/>
  <c r="I232" i="14"/>
  <c r="F232" i="14"/>
  <c r="O229" i="14"/>
  <c r="L229" i="14"/>
  <c r="I229" i="14"/>
  <c r="F229" i="14"/>
  <c r="O228" i="14"/>
  <c r="O227" i="14" s="1"/>
  <c r="L228" i="14"/>
  <c r="L227" i="14" s="1"/>
  <c r="I228" i="14"/>
  <c r="F228" i="14"/>
  <c r="N227" i="14"/>
  <c r="M227" i="14"/>
  <c r="K227" i="14"/>
  <c r="J227" i="14"/>
  <c r="I227" i="14"/>
  <c r="H227" i="14"/>
  <c r="G227" i="14"/>
  <c r="F227" i="14"/>
  <c r="E227" i="14"/>
  <c r="D227" i="14"/>
  <c r="O226" i="14"/>
  <c r="L226" i="14"/>
  <c r="I226" i="14"/>
  <c r="F226" i="14"/>
  <c r="O225" i="14"/>
  <c r="L225" i="14"/>
  <c r="I225" i="14"/>
  <c r="F225" i="14"/>
  <c r="O224" i="14"/>
  <c r="L224" i="14"/>
  <c r="I224" i="14"/>
  <c r="F224" i="14"/>
  <c r="O223" i="14"/>
  <c r="L223" i="14"/>
  <c r="I223" i="14"/>
  <c r="F223" i="14"/>
  <c r="O222" i="14"/>
  <c r="L222" i="14"/>
  <c r="I222" i="14"/>
  <c r="F222" i="14"/>
  <c r="O221" i="14"/>
  <c r="L221" i="14"/>
  <c r="I221" i="14"/>
  <c r="F221" i="14"/>
  <c r="O220" i="14"/>
  <c r="L220" i="14"/>
  <c r="I220" i="14"/>
  <c r="F220" i="14"/>
  <c r="C220" i="14" s="1"/>
  <c r="O219" i="14"/>
  <c r="L219" i="14"/>
  <c r="I219" i="14"/>
  <c r="F219" i="14"/>
  <c r="O218" i="14"/>
  <c r="L218" i="14"/>
  <c r="I218" i="14"/>
  <c r="F218" i="14"/>
  <c r="O217" i="14"/>
  <c r="L217" i="14"/>
  <c r="I217" i="14"/>
  <c r="F217" i="14"/>
  <c r="N216" i="14"/>
  <c r="M216" i="14"/>
  <c r="K216" i="14"/>
  <c r="J216" i="14"/>
  <c r="H216" i="14"/>
  <c r="G216" i="14"/>
  <c r="E216" i="14"/>
  <c r="D216" i="14"/>
  <c r="O215" i="14"/>
  <c r="L215" i="14"/>
  <c r="I215" i="14"/>
  <c r="F215" i="14"/>
  <c r="O214" i="14"/>
  <c r="L214" i="14"/>
  <c r="I214" i="14"/>
  <c r="F214" i="14"/>
  <c r="O213" i="14"/>
  <c r="L213" i="14"/>
  <c r="I213" i="14"/>
  <c r="F213" i="14"/>
  <c r="O212" i="14"/>
  <c r="L212" i="14"/>
  <c r="I212" i="14"/>
  <c r="F212" i="14"/>
  <c r="O211" i="14"/>
  <c r="L211" i="14"/>
  <c r="I211" i="14"/>
  <c r="F211" i="14"/>
  <c r="O210" i="14"/>
  <c r="L210" i="14"/>
  <c r="I210" i="14"/>
  <c r="F210" i="14"/>
  <c r="O209" i="14"/>
  <c r="L209" i="14"/>
  <c r="I209" i="14"/>
  <c r="F209" i="14"/>
  <c r="O208" i="14"/>
  <c r="L208" i="14"/>
  <c r="I208" i="14"/>
  <c r="F208" i="14"/>
  <c r="O207" i="14"/>
  <c r="L207" i="14"/>
  <c r="I207" i="14"/>
  <c r="F207" i="14"/>
  <c r="O206" i="14"/>
  <c r="L206" i="14"/>
  <c r="I206" i="14"/>
  <c r="F206" i="14"/>
  <c r="F205" i="14" s="1"/>
  <c r="N205" i="14"/>
  <c r="M205" i="14"/>
  <c r="M204" i="14" s="1"/>
  <c r="K205" i="14"/>
  <c r="J205" i="14"/>
  <c r="H205" i="14"/>
  <c r="G205" i="14"/>
  <c r="E205" i="14"/>
  <c r="D205" i="14"/>
  <c r="K204" i="14"/>
  <c r="E204" i="14"/>
  <c r="O203" i="14"/>
  <c r="L203" i="14"/>
  <c r="I203" i="14"/>
  <c r="F203" i="14"/>
  <c r="O202" i="14"/>
  <c r="L202" i="14"/>
  <c r="I202" i="14"/>
  <c r="F202" i="14"/>
  <c r="O201" i="14"/>
  <c r="L201" i="14"/>
  <c r="I201" i="14"/>
  <c r="F201" i="14"/>
  <c r="O200" i="14"/>
  <c r="L200" i="14"/>
  <c r="I200" i="14"/>
  <c r="F200" i="14"/>
  <c r="O199" i="14"/>
  <c r="L199" i="14"/>
  <c r="I199" i="14"/>
  <c r="I198" i="14" s="1"/>
  <c r="F199" i="14"/>
  <c r="N198" i="14"/>
  <c r="N196" i="14" s="1"/>
  <c r="M198" i="14"/>
  <c r="M196" i="14" s="1"/>
  <c r="K198" i="14"/>
  <c r="J198" i="14"/>
  <c r="J196" i="14" s="1"/>
  <c r="H198" i="14"/>
  <c r="H196" i="14" s="1"/>
  <c r="G198" i="14"/>
  <c r="E198" i="14"/>
  <c r="E196" i="14" s="1"/>
  <c r="D198" i="14"/>
  <c r="D196" i="14" s="1"/>
  <c r="O197" i="14"/>
  <c r="L197" i="14"/>
  <c r="I197" i="14"/>
  <c r="F197" i="14"/>
  <c r="K196" i="14"/>
  <c r="K195" i="14" s="1"/>
  <c r="G196" i="14"/>
  <c r="O193" i="14"/>
  <c r="L193" i="14"/>
  <c r="I193" i="14"/>
  <c r="I192" i="14" s="1"/>
  <c r="I191" i="14" s="1"/>
  <c r="F193" i="14"/>
  <c r="F192" i="14" s="1"/>
  <c r="O192" i="14"/>
  <c r="O191" i="14" s="1"/>
  <c r="N192" i="14"/>
  <c r="M192" i="14"/>
  <c r="M191" i="14" s="1"/>
  <c r="K192" i="14"/>
  <c r="K191" i="14" s="1"/>
  <c r="J192" i="14"/>
  <c r="H192" i="14"/>
  <c r="H191" i="14" s="1"/>
  <c r="G192" i="14"/>
  <c r="G191" i="14" s="1"/>
  <c r="E192" i="14"/>
  <c r="E191" i="14" s="1"/>
  <c r="D192" i="14"/>
  <c r="N191" i="14"/>
  <c r="J191" i="14"/>
  <c r="F191" i="14"/>
  <c r="D191" i="14"/>
  <c r="O190" i="14"/>
  <c r="L190" i="14"/>
  <c r="I190" i="14"/>
  <c r="F190" i="14"/>
  <c r="O189" i="14"/>
  <c r="L189" i="14"/>
  <c r="L188" i="14" s="1"/>
  <c r="I189" i="14"/>
  <c r="I188" i="14" s="1"/>
  <c r="F189" i="14"/>
  <c r="O188" i="14"/>
  <c r="N188" i="14"/>
  <c r="M188" i="14"/>
  <c r="K188" i="14"/>
  <c r="J188" i="14"/>
  <c r="H188" i="14"/>
  <c r="G188" i="14"/>
  <c r="G187" i="14" s="1"/>
  <c r="F188" i="14"/>
  <c r="F187" i="14" s="1"/>
  <c r="E188" i="14"/>
  <c r="D188" i="14"/>
  <c r="D187" i="14" s="1"/>
  <c r="O186" i="14"/>
  <c r="L186" i="14"/>
  <c r="I186" i="14"/>
  <c r="F186" i="14"/>
  <c r="O185" i="14"/>
  <c r="L185" i="14"/>
  <c r="L184" i="14" s="1"/>
  <c r="I185" i="14"/>
  <c r="I184" i="14" s="1"/>
  <c r="F185" i="14"/>
  <c r="O184" i="14"/>
  <c r="N184" i="14"/>
  <c r="M184" i="14"/>
  <c r="K184" i="14"/>
  <c r="J184" i="14"/>
  <c r="H184" i="14"/>
  <c r="G184" i="14"/>
  <c r="F184" i="14"/>
  <c r="E184" i="14"/>
  <c r="D184" i="14"/>
  <c r="O183" i="14"/>
  <c r="L183" i="14"/>
  <c r="I183" i="14"/>
  <c r="F183" i="14"/>
  <c r="O182" i="14"/>
  <c r="L182" i="14"/>
  <c r="I182" i="14"/>
  <c r="F182" i="14"/>
  <c r="O181" i="14"/>
  <c r="L181" i="14"/>
  <c r="I181" i="14"/>
  <c r="F181" i="14"/>
  <c r="O180" i="14"/>
  <c r="O179" i="14" s="1"/>
  <c r="L180" i="14"/>
  <c r="L179" i="14" s="1"/>
  <c r="I180" i="14"/>
  <c r="F180" i="14"/>
  <c r="N179" i="14"/>
  <c r="M179" i="14"/>
  <c r="K179" i="14"/>
  <c r="J179" i="14"/>
  <c r="H179" i="14"/>
  <c r="G179" i="14"/>
  <c r="E179" i="14"/>
  <c r="D179" i="14"/>
  <c r="O178" i="14"/>
  <c r="L178" i="14"/>
  <c r="I178" i="14"/>
  <c r="F178" i="14"/>
  <c r="O177" i="14"/>
  <c r="L177" i="14"/>
  <c r="I177" i="14"/>
  <c r="F177" i="14"/>
  <c r="O176" i="14"/>
  <c r="O175" i="14" s="1"/>
  <c r="L176" i="14"/>
  <c r="I176" i="14"/>
  <c r="I175" i="14" s="1"/>
  <c r="F176" i="14"/>
  <c r="C176" i="14"/>
  <c r="N175" i="14"/>
  <c r="N174" i="14" s="1"/>
  <c r="M175" i="14"/>
  <c r="M174" i="14" s="1"/>
  <c r="M173" i="14" s="1"/>
  <c r="K175" i="14"/>
  <c r="J175" i="14"/>
  <c r="J174" i="14" s="1"/>
  <c r="J173" i="14" s="1"/>
  <c r="H175" i="14"/>
  <c r="G175" i="14"/>
  <c r="G174" i="14" s="1"/>
  <c r="E175" i="14"/>
  <c r="D175" i="14"/>
  <c r="D174" i="14" s="1"/>
  <c r="O172" i="14"/>
  <c r="L172" i="14"/>
  <c r="I172" i="14"/>
  <c r="F172" i="14"/>
  <c r="O171" i="14"/>
  <c r="L171" i="14"/>
  <c r="I171" i="14"/>
  <c r="F171" i="14"/>
  <c r="O170" i="14"/>
  <c r="L170" i="14"/>
  <c r="I170" i="14"/>
  <c r="F170" i="14"/>
  <c r="O169" i="14"/>
  <c r="L169" i="14"/>
  <c r="I169" i="14"/>
  <c r="F169" i="14"/>
  <c r="O168" i="14"/>
  <c r="L168" i="14"/>
  <c r="I168" i="14"/>
  <c r="F168" i="14"/>
  <c r="C168" i="14" s="1"/>
  <c r="O167" i="14"/>
  <c r="L167" i="14"/>
  <c r="I167" i="14"/>
  <c r="F167" i="14"/>
  <c r="N166" i="14"/>
  <c r="M166" i="14"/>
  <c r="M165" i="14" s="1"/>
  <c r="K166" i="14"/>
  <c r="K165" i="14" s="1"/>
  <c r="J166" i="14"/>
  <c r="J165" i="14" s="1"/>
  <c r="H166" i="14"/>
  <c r="H165" i="14" s="1"/>
  <c r="G166" i="14"/>
  <c r="G165" i="14" s="1"/>
  <c r="E166" i="14"/>
  <c r="E165" i="14" s="1"/>
  <c r="D166" i="14"/>
  <c r="D165" i="14" s="1"/>
  <c r="N165" i="14"/>
  <c r="O164" i="14"/>
  <c r="L164" i="14"/>
  <c r="I164" i="14"/>
  <c r="F164" i="14"/>
  <c r="O163" i="14"/>
  <c r="L163" i="14"/>
  <c r="I163" i="14"/>
  <c r="F163" i="14"/>
  <c r="O162" i="14"/>
  <c r="L162" i="14"/>
  <c r="I162" i="14"/>
  <c r="F162" i="14"/>
  <c r="O161" i="14"/>
  <c r="L161" i="14"/>
  <c r="L160" i="14" s="1"/>
  <c r="I161" i="14"/>
  <c r="I160" i="14" s="1"/>
  <c r="F161" i="14"/>
  <c r="O160" i="14"/>
  <c r="N160" i="14"/>
  <c r="M160" i="14"/>
  <c r="K160" i="14"/>
  <c r="J160" i="14"/>
  <c r="H160" i="14"/>
  <c r="G160" i="14"/>
  <c r="F160" i="14"/>
  <c r="E160" i="14"/>
  <c r="D160" i="14"/>
  <c r="O159" i="14"/>
  <c r="L159" i="14"/>
  <c r="I159" i="14"/>
  <c r="F159" i="14"/>
  <c r="O158" i="14"/>
  <c r="L158" i="14"/>
  <c r="I158" i="14"/>
  <c r="F158" i="14"/>
  <c r="O157" i="14"/>
  <c r="L157" i="14"/>
  <c r="I157" i="14"/>
  <c r="F157" i="14"/>
  <c r="O156" i="14"/>
  <c r="L156" i="14"/>
  <c r="I156" i="14"/>
  <c r="F156" i="14"/>
  <c r="O155" i="14"/>
  <c r="L155" i="14"/>
  <c r="I155" i="14"/>
  <c r="F155" i="14"/>
  <c r="O154" i="14"/>
  <c r="L154" i="14"/>
  <c r="I154" i="14"/>
  <c r="F154" i="14"/>
  <c r="O153" i="14"/>
  <c r="L153" i="14"/>
  <c r="I153" i="14"/>
  <c r="F153" i="14"/>
  <c r="O152" i="14"/>
  <c r="O151" i="14" s="1"/>
  <c r="L152" i="14"/>
  <c r="I152" i="14"/>
  <c r="C152" i="14" s="1"/>
  <c r="F152" i="14"/>
  <c r="N151" i="14"/>
  <c r="M151" i="14"/>
  <c r="K151" i="14"/>
  <c r="J151" i="14"/>
  <c r="H151" i="14"/>
  <c r="G151" i="14"/>
  <c r="E151" i="14"/>
  <c r="D151" i="14"/>
  <c r="O150" i="14"/>
  <c r="L150" i="14"/>
  <c r="I150" i="14"/>
  <c r="F150" i="14"/>
  <c r="O149" i="14"/>
  <c r="L149" i="14"/>
  <c r="I149" i="14"/>
  <c r="F149" i="14"/>
  <c r="O148" i="14"/>
  <c r="L148" i="14"/>
  <c r="I148" i="14"/>
  <c r="F148" i="14"/>
  <c r="O147" i="14"/>
  <c r="L147" i="14"/>
  <c r="I147" i="14"/>
  <c r="F147" i="14"/>
  <c r="O146" i="14"/>
  <c r="L146" i="14"/>
  <c r="I146" i="14"/>
  <c r="F146" i="14"/>
  <c r="O145" i="14"/>
  <c r="L145" i="14"/>
  <c r="L144" i="14" s="1"/>
  <c r="I145" i="14"/>
  <c r="F145" i="14"/>
  <c r="N144" i="14"/>
  <c r="M144" i="14"/>
  <c r="K144" i="14"/>
  <c r="J144" i="14"/>
  <c r="H144" i="14"/>
  <c r="G144" i="14"/>
  <c r="E144" i="14"/>
  <c r="D144" i="14"/>
  <c r="O143" i="14"/>
  <c r="L143" i="14"/>
  <c r="I143" i="14"/>
  <c r="F143" i="14"/>
  <c r="O142" i="14"/>
  <c r="O141" i="14" s="1"/>
  <c r="L142" i="14"/>
  <c r="I142" i="14"/>
  <c r="I141" i="14" s="1"/>
  <c r="F142" i="14"/>
  <c r="N141" i="14"/>
  <c r="M141" i="14"/>
  <c r="L141" i="14"/>
  <c r="K141" i="14"/>
  <c r="J141" i="14"/>
  <c r="H141" i="14"/>
  <c r="G141" i="14"/>
  <c r="F141" i="14"/>
  <c r="E141" i="14"/>
  <c r="D141" i="14"/>
  <c r="O140" i="14"/>
  <c r="L140" i="14"/>
  <c r="I140" i="14"/>
  <c r="F140" i="14"/>
  <c r="C140" i="14"/>
  <c r="O139" i="14"/>
  <c r="L139" i="14"/>
  <c r="I139" i="14"/>
  <c r="F139" i="14"/>
  <c r="O138" i="14"/>
  <c r="L138" i="14"/>
  <c r="I138" i="14"/>
  <c r="F138" i="14"/>
  <c r="O137" i="14"/>
  <c r="L137" i="14"/>
  <c r="L136" i="14" s="1"/>
  <c r="I137" i="14"/>
  <c r="F137" i="14"/>
  <c r="C137" i="14" s="1"/>
  <c r="O136" i="14"/>
  <c r="N136" i="14"/>
  <c r="M136" i="14"/>
  <c r="K136" i="14"/>
  <c r="J136" i="14"/>
  <c r="H136" i="14"/>
  <c r="G136" i="14"/>
  <c r="E136" i="14"/>
  <c r="D136" i="14"/>
  <c r="O135" i="14"/>
  <c r="L135" i="14"/>
  <c r="I135" i="14"/>
  <c r="F135" i="14"/>
  <c r="O134" i="14"/>
  <c r="L134" i="14"/>
  <c r="I134" i="14"/>
  <c r="F134" i="14"/>
  <c r="O133" i="14"/>
  <c r="L133" i="14"/>
  <c r="I133" i="14"/>
  <c r="F133" i="14"/>
  <c r="O132" i="14"/>
  <c r="O131" i="14" s="1"/>
  <c r="L132" i="14"/>
  <c r="I132" i="14"/>
  <c r="I131" i="14" s="1"/>
  <c r="F132" i="14"/>
  <c r="N131" i="14"/>
  <c r="N130" i="14" s="1"/>
  <c r="M131" i="14"/>
  <c r="K131" i="14"/>
  <c r="J131" i="14"/>
  <c r="H131" i="14"/>
  <c r="G131" i="14"/>
  <c r="E131" i="14"/>
  <c r="D131" i="14"/>
  <c r="O129" i="14"/>
  <c r="L129" i="14"/>
  <c r="L128" i="14" s="1"/>
  <c r="I129" i="14"/>
  <c r="I128" i="14" s="1"/>
  <c r="F129" i="14"/>
  <c r="O128" i="14"/>
  <c r="N128" i="14"/>
  <c r="M128" i="14"/>
  <c r="K128" i="14"/>
  <c r="J128" i="14"/>
  <c r="H128" i="14"/>
  <c r="G128" i="14"/>
  <c r="F128" i="14"/>
  <c r="E128" i="14"/>
  <c r="D128" i="14"/>
  <c r="O127" i="14"/>
  <c r="L127" i="14"/>
  <c r="I127" i="14"/>
  <c r="F127" i="14"/>
  <c r="O126" i="14"/>
  <c r="L126" i="14"/>
  <c r="I126" i="14"/>
  <c r="F126" i="14"/>
  <c r="O125" i="14"/>
  <c r="L125" i="14"/>
  <c r="I125" i="14"/>
  <c r="F125" i="14"/>
  <c r="O124" i="14"/>
  <c r="L124" i="14"/>
  <c r="I124" i="14"/>
  <c r="F124" i="14"/>
  <c r="O123" i="14"/>
  <c r="L123" i="14"/>
  <c r="I123" i="14"/>
  <c r="F123" i="14"/>
  <c r="F122" i="14" s="1"/>
  <c r="N122" i="14"/>
  <c r="M122" i="14"/>
  <c r="K122" i="14"/>
  <c r="J122" i="14"/>
  <c r="I122" i="14"/>
  <c r="H122" i="14"/>
  <c r="G122" i="14"/>
  <c r="E122" i="14"/>
  <c r="D122" i="14"/>
  <c r="O121" i="14"/>
  <c r="L121" i="14"/>
  <c r="I121" i="14"/>
  <c r="F121" i="14"/>
  <c r="O120" i="14"/>
  <c r="L120" i="14"/>
  <c r="I120" i="14"/>
  <c r="F120" i="14"/>
  <c r="O119" i="14"/>
  <c r="L119" i="14"/>
  <c r="I119" i="14"/>
  <c r="F119" i="14"/>
  <c r="C119" i="14" s="1"/>
  <c r="O118" i="14"/>
  <c r="L118" i="14"/>
  <c r="I118" i="14"/>
  <c r="F118" i="14"/>
  <c r="C118" i="14" s="1"/>
  <c r="O117" i="14"/>
  <c r="L117" i="14"/>
  <c r="I117" i="14"/>
  <c r="F117" i="14"/>
  <c r="N116" i="14"/>
  <c r="M116" i="14"/>
  <c r="K116" i="14"/>
  <c r="J116" i="14"/>
  <c r="H116" i="14"/>
  <c r="G116" i="14"/>
  <c r="E116" i="14"/>
  <c r="D116" i="14"/>
  <c r="O115" i="14"/>
  <c r="L115" i="14"/>
  <c r="I115" i="14"/>
  <c r="F115" i="14"/>
  <c r="O114" i="14"/>
  <c r="L114" i="14"/>
  <c r="I114" i="14"/>
  <c r="F114" i="14"/>
  <c r="O113" i="14"/>
  <c r="L113" i="14"/>
  <c r="L112" i="14" s="1"/>
  <c r="I113" i="14"/>
  <c r="I112" i="14" s="1"/>
  <c r="F113" i="14"/>
  <c r="F112" i="14" s="1"/>
  <c r="N112" i="14"/>
  <c r="M112" i="14"/>
  <c r="K112" i="14"/>
  <c r="J112" i="14"/>
  <c r="H112" i="14"/>
  <c r="G112" i="14"/>
  <c r="E112" i="14"/>
  <c r="D112" i="14"/>
  <c r="O111" i="14"/>
  <c r="L111" i="14"/>
  <c r="I111" i="14"/>
  <c r="F111" i="14"/>
  <c r="O110" i="14"/>
  <c r="L110" i="14"/>
  <c r="I110" i="14"/>
  <c r="F110" i="14"/>
  <c r="O109" i="14"/>
  <c r="L109" i="14"/>
  <c r="I109" i="14"/>
  <c r="F109" i="14"/>
  <c r="O108" i="14"/>
  <c r="L108" i="14"/>
  <c r="I108" i="14"/>
  <c r="F108" i="14"/>
  <c r="O107" i="14"/>
  <c r="L107" i="14"/>
  <c r="I107" i="14"/>
  <c r="F107" i="14"/>
  <c r="O106" i="14"/>
  <c r="L106" i="14"/>
  <c r="I106" i="14"/>
  <c r="F106" i="14"/>
  <c r="O105" i="14"/>
  <c r="L105" i="14"/>
  <c r="I105" i="14"/>
  <c r="F105" i="14"/>
  <c r="O104" i="14"/>
  <c r="O103" i="14" s="1"/>
  <c r="L104" i="14"/>
  <c r="L103" i="14" s="1"/>
  <c r="I104" i="14"/>
  <c r="F104" i="14"/>
  <c r="N103" i="14"/>
  <c r="M103" i="14"/>
  <c r="K103" i="14"/>
  <c r="J103" i="14"/>
  <c r="H103" i="14"/>
  <c r="G103" i="14"/>
  <c r="E103" i="14"/>
  <c r="D103" i="14"/>
  <c r="O102" i="14"/>
  <c r="L102" i="14"/>
  <c r="I102" i="14"/>
  <c r="F102" i="14"/>
  <c r="O101" i="14"/>
  <c r="L101" i="14"/>
  <c r="I101" i="14"/>
  <c r="F101" i="14"/>
  <c r="O100" i="14"/>
  <c r="L100" i="14"/>
  <c r="I100" i="14"/>
  <c r="F100" i="14"/>
  <c r="O99" i="14"/>
  <c r="L99" i="14"/>
  <c r="I99" i="14"/>
  <c r="F99" i="14"/>
  <c r="C99" i="14" s="1"/>
  <c r="O98" i="14"/>
  <c r="L98" i="14"/>
  <c r="I98" i="14"/>
  <c r="F98" i="14"/>
  <c r="O97" i="14"/>
  <c r="L97" i="14"/>
  <c r="I97" i="14"/>
  <c r="F97" i="14"/>
  <c r="C97" i="14" s="1"/>
  <c r="O96" i="14"/>
  <c r="L96" i="14"/>
  <c r="L95" i="14" s="1"/>
  <c r="I96" i="14"/>
  <c r="I95" i="14" s="1"/>
  <c r="F96" i="14"/>
  <c r="C96" i="14" s="1"/>
  <c r="N95" i="14"/>
  <c r="M95" i="14"/>
  <c r="K95" i="14"/>
  <c r="J95" i="14"/>
  <c r="H95" i="14"/>
  <c r="G95" i="14"/>
  <c r="E95" i="14"/>
  <c r="D95" i="14"/>
  <c r="O94" i="14"/>
  <c r="L94" i="14"/>
  <c r="I94" i="14"/>
  <c r="F94" i="14"/>
  <c r="O93" i="14"/>
  <c r="L93" i="14"/>
  <c r="I93" i="14"/>
  <c r="F93" i="14"/>
  <c r="O92" i="14"/>
  <c r="L92" i="14"/>
  <c r="I92" i="14"/>
  <c r="F92" i="14"/>
  <c r="O91" i="14"/>
  <c r="L91" i="14"/>
  <c r="I91" i="14"/>
  <c r="F91" i="14"/>
  <c r="O90" i="14"/>
  <c r="L90" i="14"/>
  <c r="L89" i="14" s="1"/>
  <c r="I90" i="14"/>
  <c r="F90" i="14"/>
  <c r="O89" i="14"/>
  <c r="N89" i="14"/>
  <c r="M89" i="14"/>
  <c r="K89" i="14"/>
  <c r="J89" i="14"/>
  <c r="H89" i="14"/>
  <c r="G89" i="14"/>
  <c r="E89" i="14"/>
  <c r="D89" i="14"/>
  <c r="O88" i="14"/>
  <c r="L88" i="14"/>
  <c r="I88" i="14"/>
  <c r="F88" i="14"/>
  <c r="O87" i="14"/>
  <c r="L87" i="14"/>
  <c r="I87" i="14"/>
  <c r="F87" i="14"/>
  <c r="O86" i="14"/>
  <c r="L86" i="14"/>
  <c r="I86" i="14"/>
  <c r="F86" i="14"/>
  <c r="O85" i="14"/>
  <c r="O84" i="14" s="1"/>
  <c r="L85" i="14"/>
  <c r="L84" i="14" s="1"/>
  <c r="I85" i="14"/>
  <c r="I84" i="14" s="1"/>
  <c r="F85" i="14"/>
  <c r="N84" i="14"/>
  <c r="M84" i="14"/>
  <c r="K84" i="14"/>
  <c r="J84" i="14"/>
  <c r="H84" i="14"/>
  <c r="G84" i="14"/>
  <c r="E84" i="14"/>
  <c r="D84" i="14"/>
  <c r="O82" i="14"/>
  <c r="L82" i="14"/>
  <c r="I82" i="14"/>
  <c r="F82" i="14"/>
  <c r="O81" i="14"/>
  <c r="O80" i="14" s="1"/>
  <c r="L81" i="14"/>
  <c r="L80" i="14" s="1"/>
  <c r="I81" i="14"/>
  <c r="I80" i="14" s="1"/>
  <c r="F81" i="14"/>
  <c r="C81" i="14"/>
  <c r="N80" i="14"/>
  <c r="M80" i="14"/>
  <c r="K80" i="14"/>
  <c r="J80" i="14"/>
  <c r="H80" i="14"/>
  <c r="G80" i="14"/>
  <c r="F80" i="14"/>
  <c r="E80" i="14"/>
  <c r="D80" i="14"/>
  <c r="O79" i="14"/>
  <c r="L79" i="14"/>
  <c r="I79" i="14"/>
  <c r="F79" i="14"/>
  <c r="O78" i="14"/>
  <c r="L78" i="14"/>
  <c r="L77" i="14" s="1"/>
  <c r="I78" i="14"/>
  <c r="F78" i="14"/>
  <c r="F77" i="14" s="1"/>
  <c r="O77" i="14"/>
  <c r="N77" i="14"/>
  <c r="M77" i="14"/>
  <c r="M76" i="14" s="1"/>
  <c r="K77" i="14"/>
  <c r="J77" i="14"/>
  <c r="J76" i="14" s="1"/>
  <c r="H77" i="14"/>
  <c r="H76" i="14" s="1"/>
  <c r="G77" i="14"/>
  <c r="E77" i="14"/>
  <c r="D77" i="14"/>
  <c r="D76" i="14" s="1"/>
  <c r="N76" i="14"/>
  <c r="O74" i="14"/>
  <c r="L74" i="14"/>
  <c r="I74" i="14"/>
  <c r="F74" i="14"/>
  <c r="O73" i="14"/>
  <c r="L73" i="14"/>
  <c r="I73" i="14"/>
  <c r="F73" i="14"/>
  <c r="O72" i="14"/>
  <c r="L72" i="14"/>
  <c r="I72" i="14"/>
  <c r="F72" i="14"/>
  <c r="O71" i="14"/>
  <c r="L71" i="14"/>
  <c r="I71" i="14"/>
  <c r="F71" i="14"/>
  <c r="O70" i="14"/>
  <c r="L70" i="14"/>
  <c r="I70" i="14"/>
  <c r="F70" i="14"/>
  <c r="F69" i="14" s="1"/>
  <c r="N69" i="14"/>
  <c r="N67" i="14" s="1"/>
  <c r="M69" i="14"/>
  <c r="M67" i="14" s="1"/>
  <c r="K69" i="14"/>
  <c r="K67" i="14" s="1"/>
  <c r="J69" i="14"/>
  <c r="J67" i="14" s="1"/>
  <c r="H69" i="14"/>
  <c r="G69" i="14"/>
  <c r="G67" i="14" s="1"/>
  <c r="E69" i="14"/>
  <c r="E67" i="14" s="1"/>
  <c r="D69" i="14"/>
  <c r="O68" i="14"/>
  <c r="L68" i="14"/>
  <c r="I68" i="14"/>
  <c r="F68" i="14"/>
  <c r="H67" i="14"/>
  <c r="D67" i="14"/>
  <c r="O66" i="14"/>
  <c r="L66" i="14"/>
  <c r="I66" i="14"/>
  <c r="F66" i="14"/>
  <c r="O65" i="14"/>
  <c r="L65" i="14"/>
  <c r="I65" i="14"/>
  <c r="F65" i="14"/>
  <c r="C65" i="14" s="1"/>
  <c r="O64" i="14"/>
  <c r="L64" i="14"/>
  <c r="I64" i="14"/>
  <c r="F64" i="14"/>
  <c r="O63" i="14"/>
  <c r="L63" i="14"/>
  <c r="I63" i="14"/>
  <c r="F63" i="14"/>
  <c r="O62" i="14"/>
  <c r="L62" i="14"/>
  <c r="I62" i="14"/>
  <c r="F62" i="14"/>
  <c r="O61" i="14"/>
  <c r="L61" i="14"/>
  <c r="I61" i="14"/>
  <c r="F61" i="14"/>
  <c r="O60" i="14"/>
  <c r="L60" i="14"/>
  <c r="I60" i="14"/>
  <c r="F60" i="14"/>
  <c r="O59" i="14"/>
  <c r="O58" i="14" s="1"/>
  <c r="L59" i="14"/>
  <c r="I59" i="14"/>
  <c r="F59" i="14"/>
  <c r="F58" i="14" s="1"/>
  <c r="N58" i="14"/>
  <c r="M58" i="14"/>
  <c r="K58" i="14"/>
  <c r="J58" i="14"/>
  <c r="H58" i="14"/>
  <c r="G58" i="14"/>
  <c r="E58" i="14"/>
  <c r="D58" i="14"/>
  <c r="O57" i="14"/>
  <c r="L57" i="14"/>
  <c r="I57" i="14"/>
  <c r="F57" i="14"/>
  <c r="C57" i="14" s="1"/>
  <c r="O56" i="14"/>
  <c r="L56" i="14"/>
  <c r="L55" i="14" s="1"/>
  <c r="I56" i="14"/>
  <c r="I55" i="14" s="1"/>
  <c r="F56" i="14"/>
  <c r="N55" i="14"/>
  <c r="M55" i="14"/>
  <c r="M54" i="14" s="1"/>
  <c r="K55" i="14"/>
  <c r="K54" i="14" s="1"/>
  <c r="J55" i="14"/>
  <c r="J54" i="14" s="1"/>
  <c r="J53" i="14" s="1"/>
  <c r="H55" i="14"/>
  <c r="H54" i="14" s="1"/>
  <c r="H53" i="14" s="1"/>
  <c r="G55" i="14"/>
  <c r="G54" i="14" s="1"/>
  <c r="G53" i="14" s="1"/>
  <c r="E55" i="14"/>
  <c r="D55" i="14"/>
  <c r="O47" i="14"/>
  <c r="C47" i="14" s="1"/>
  <c r="O46" i="14"/>
  <c r="C46" i="14" s="1"/>
  <c r="N45" i="14"/>
  <c r="M45" i="14"/>
  <c r="L44" i="14"/>
  <c r="L43" i="14" s="1"/>
  <c r="I44" i="14"/>
  <c r="I43" i="14" s="1"/>
  <c r="F44" i="14"/>
  <c r="F43" i="14" s="1"/>
  <c r="K43" i="14"/>
  <c r="J43" i="14"/>
  <c r="H43" i="14"/>
  <c r="G43" i="14"/>
  <c r="E43" i="14"/>
  <c r="D43" i="14"/>
  <c r="F42" i="14"/>
  <c r="C42" i="14" s="1"/>
  <c r="E41" i="14"/>
  <c r="D41" i="14"/>
  <c r="L40" i="14"/>
  <c r="C40" i="14" s="1"/>
  <c r="L39" i="14"/>
  <c r="C39" i="14" s="1"/>
  <c r="L38" i="14"/>
  <c r="C38" i="14" s="1"/>
  <c r="L37" i="14"/>
  <c r="C37" i="14" s="1"/>
  <c r="K36" i="14"/>
  <c r="J36" i="14"/>
  <c r="L35" i="14"/>
  <c r="C35" i="14" s="1"/>
  <c r="L34" i="14"/>
  <c r="C34" i="14" s="1"/>
  <c r="K33" i="14"/>
  <c r="J33" i="14"/>
  <c r="L32" i="14"/>
  <c r="C32" i="14" s="1"/>
  <c r="K31" i="14"/>
  <c r="J31" i="14"/>
  <c r="L30" i="14"/>
  <c r="L29" i="14"/>
  <c r="C29" i="14" s="1"/>
  <c r="L28" i="14"/>
  <c r="C28" i="14" s="1"/>
  <c r="K27" i="14"/>
  <c r="K26" i="14" s="1"/>
  <c r="J27" i="14"/>
  <c r="F25" i="14"/>
  <c r="C25" i="14" s="1"/>
  <c r="I24" i="14"/>
  <c r="O23" i="14"/>
  <c r="L23" i="14"/>
  <c r="I23" i="14"/>
  <c r="F23" i="14"/>
  <c r="O22" i="14"/>
  <c r="O21" i="14" s="1"/>
  <c r="L22" i="14"/>
  <c r="I22" i="14"/>
  <c r="I21" i="14" s="1"/>
  <c r="F22" i="14"/>
  <c r="N21" i="14"/>
  <c r="N289" i="14" s="1"/>
  <c r="N288" i="14" s="1"/>
  <c r="M21" i="14"/>
  <c r="M289" i="14" s="1"/>
  <c r="M288" i="14" s="1"/>
  <c r="L21" i="14"/>
  <c r="L289" i="14" s="1"/>
  <c r="K21" i="14"/>
  <c r="K289" i="14" s="1"/>
  <c r="K288" i="14" s="1"/>
  <c r="J21" i="14"/>
  <c r="H21" i="14"/>
  <c r="H289" i="14" s="1"/>
  <c r="H288" i="14" s="1"/>
  <c r="G21" i="14"/>
  <c r="E21" i="14"/>
  <c r="E289" i="14" s="1"/>
  <c r="E288" i="14" s="1"/>
  <c r="D21" i="14"/>
  <c r="M20" i="14"/>
  <c r="O298" i="13"/>
  <c r="L298" i="13"/>
  <c r="I298" i="13"/>
  <c r="F298" i="13"/>
  <c r="O297" i="13"/>
  <c r="L297" i="13"/>
  <c r="I297" i="13"/>
  <c r="F297" i="13"/>
  <c r="O296" i="13"/>
  <c r="L296" i="13"/>
  <c r="I296" i="13"/>
  <c r="F296" i="13"/>
  <c r="O295" i="13"/>
  <c r="L295" i="13"/>
  <c r="I295" i="13"/>
  <c r="F295" i="13"/>
  <c r="O294" i="13"/>
  <c r="L294" i="13"/>
  <c r="I294" i="13"/>
  <c r="F294" i="13"/>
  <c r="O293" i="13"/>
  <c r="L293" i="13"/>
  <c r="I293" i="13"/>
  <c r="F293" i="13"/>
  <c r="O292" i="13"/>
  <c r="L292" i="13"/>
  <c r="I292" i="13"/>
  <c r="F292" i="13"/>
  <c r="O291" i="13"/>
  <c r="O290" i="13" s="1"/>
  <c r="L291" i="13"/>
  <c r="I291" i="13"/>
  <c r="F291" i="13"/>
  <c r="N290" i="13"/>
  <c r="M290" i="13"/>
  <c r="K290" i="13"/>
  <c r="J290" i="13"/>
  <c r="I290" i="13"/>
  <c r="H290" i="13"/>
  <c r="G290" i="13"/>
  <c r="E290" i="13"/>
  <c r="D290" i="13"/>
  <c r="O285" i="13"/>
  <c r="L285" i="13"/>
  <c r="I285" i="13"/>
  <c r="F285" i="13"/>
  <c r="O284" i="13"/>
  <c r="L284" i="13"/>
  <c r="I284" i="13"/>
  <c r="F284" i="13"/>
  <c r="O283" i="13"/>
  <c r="N283" i="13"/>
  <c r="M283" i="13"/>
  <c r="K283" i="13"/>
  <c r="J283" i="13"/>
  <c r="H283" i="13"/>
  <c r="G283" i="13"/>
  <c r="F283" i="13"/>
  <c r="E283" i="13"/>
  <c r="D283" i="13"/>
  <c r="O282" i="13"/>
  <c r="L282" i="13"/>
  <c r="I282" i="13"/>
  <c r="F282" i="13"/>
  <c r="F281" i="13" s="1"/>
  <c r="O281" i="13"/>
  <c r="N281" i="13"/>
  <c r="M281" i="13"/>
  <c r="L281" i="13"/>
  <c r="K281" i="13"/>
  <c r="J281" i="13"/>
  <c r="I281" i="13"/>
  <c r="H281" i="13"/>
  <c r="G281" i="13"/>
  <c r="E281" i="13"/>
  <c r="D281" i="13"/>
  <c r="O280" i="13"/>
  <c r="L280" i="13"/>
  <c r="I280" i="13"/>
  <c r="F280" i="13"/>
  <c r="O279" i="13"/>
  <c r="L279" i="13"/>
  <c r="I279" i="13"/>
  <c r="F279" i="13"/>
  <c r="O278" i="13"/>
  <c r="L278" i="13"/>
  <c r="I278" i="13"/>
  <c r="F278" i="13"/>
  <c r="O277" i="13"/>
  <c r="L277" i="13"/>
  <c r="L276" i="13" s="1"/>
  <c r="I277" i="13"/>
  <c r="F277" i="13"/>
  <c r="O276" i="13"/>
  <c r="N276" i="13"/>
  <c r="M276" i="13"/>
  <c r="K276" i="13"/>
  <c r="J276" i="13"/>
  <c r="H276" i="13"/>
  <c r="G276" i="13"/>
  <c r="E276" i="13"/>
  <c r="D276" i="13"/>
  <c r="O275" i="13"/>
  <c r="L275" i="13"/>
  <c r="I275" i="13"/>
  <c r="F275" i="13"/>
  <c r="O274" i="13"/>
  <c r="L274" i="13"/>
  <c r="I274" i="13"/>
  <c r="F274" i="13"/>
  <c r="O273" i="13"/>
  <c r="L273" i="13"/>
  <c r="L272" i="13" s="1"/>
  <c r="I273" i="13"/>
  <c r="I272" i="13" s="1"/>
  <c r="F273" i="13"/>
  <c r="O272" i="13"/>
  <c r="N272" i="13"/>
  <c r="M272" i="13"/>
  <c r="K272" i="13"/>
  <c r="K270" i="13" s="1"/>
  <c r="J272" i="13"/>
  <c r="H272" i="13"/>
  <c r="G272" i="13"/>
  <c r="G270" i="13" s="1"/>
  <c r="F272" i="13"/>
  <c r="E272" i="13"/>
  <c r="E270" i="13" s="1"/>
  <c r="E269" i="13" s="1"/>
  <c r="D272" i="13"/>
  <c r="O271" i="13"/>
  <c r="L271" i="13"/>
  <c r="I271" i="13"/>
  <c r="F271" i="13"/>
  <c r="M270" i="13"/>
  <c r="M269" i="13" s="1"/>
  <c r="O268" i="13"/>
  <c r="L268" i="13"/>
  <c r="I268" i="13"/>
  <c r="F268" i="13"/>
  <c r="O267" i="13"/>
  <c r="L267" i="13"/>
  <c r="I267" i="13"/>
  <c r="F267" i="13"/>
  <c r="O266" i="13"/>
  <c r="L266" i="13"/>
  <c r="I266" i="13"/>
  <c r="F266" i="13"/>
  <c r="O265" i="13"/>
  <c r="L265" i="13"/>
  <c r="I265" i="13"/>
  <c r="F265" i="13"/>
  <c r="N264" i="13"/>
  <c r="M264" i="13"/>
  <c r="K264" i="13"/>
  <c r="J264" i="13"/>
  <c r="H264" i="13"/>
  <c r="G264" i="13"/>
  <c r="E264" i="13"/>
  <c r="D264" i="13"/>
  <c r="O263" i="13"/>
  <c r="L263" i="13"/>
  <c r="I263" i="13"/>
  <c r="F263" i="13"/>
  <c r="O262" i="13"/>
  <c r="L262" i="13"/>
  <c r="I262" i="13"/>
  <c r="F262" i="13"/>
  <c r="O261" i="13"/>
  <c r="L261" i="13"/>
  <c r="L260" i="13" s="1"/>
  <c r="I261" i="13"/>
  <c r="I260" i="13" s="1"/>
  <c r="F261" i="13"/>
  <c r="O260" i="13"/>
  <c r="N260" i="13"/>
  <c r="M260" i="13"/>
  <c r="M259" i="13" s="1"/>
  <c r="K260" i="13"/>
  <c r="J260" i="13"/>
  <c r="H260" i="13"/>
  <c r="G260" i="13"/>
  <c r="E260" i="13"/>
  <c r="D260" i="13"/>
  <c r="D259" i="13" s="1"/>
  <c r="O258" i="13"/>
  <c r="L258" i="13"/>
  <c r="I258" i="13"/>
  <c r="F258" i="13"/>
  <c r="O257" i="13"/>
  <c r="L257" i="13"/>
  <c r="I257" i="13"/>
  <c r="F257" i="13"/>
  <c r="O256" i="13"/>
  <c r="L256" i="13"/>
  <c r="I256" i="13"/>
  <c r="C256" i="13" s="1"/>
  <c r="F256" i="13"/>
  <c r="O255" i="13"/>
  <c r="L255" i="13"/>
  <c r="I255" i="13"/>
  <c r="F255" i="13"/>
  <c r="O254" i="13"/>
  <c r="L254" i="13"/>
  <c r="I254" i="13"/>
  <c r="F254" i="13"/>
  <c r="O253" i="13"/>
  <c r="L253" i="13"/>
  <c r="I253" i="13"/>
  <c r="F253" i="13"/>
  <c r="N252" i="13"/>
  <c r="N251" i="13" s="1"/>
  <c r="M252" i="13"/>
  <c r="M251" i="13" s="1"/>
  <c r="K252" i="13"/>
  <c r="K251" i="13" s="1"/>
  <c r="J252" i="13"/>
  <c r="J251" i="13" s="1"/>
  <c r="H252" i="13"/>
  <c r="G252" i="13"/>
  <c r="G251" i="13" s="1"/>
  <c r="E252" i="13"/>
  <c r="E251" i="13" s="1"/>
  <c r="D252" i="13"/>
  <c r="H251" i="13"/>
  <c r="D251" i="13"/>
  <c r="O250" i="13"/>
  <c r="L250" i="13"/>
  <c r="I250" i="13"/>
  <c r="F250" i="13"/>
  <c r="O249" i="13"/>
  <c r="L249" i="13"/>
  <c r="I249" i="13"/>
  <c r="F249" i="13"/>
  <c r="O248" i="13"/>
  <c r="L248" i="13"/>
  <c r="I248" i="13"/>
  <c r="F248" i="13"/>
  <c r="C248" i="13" s="1"/>
  <c r="O247" i="13"/>
  <c r="L247" i="13"/>
  <c r="I247" i="13"/>
  <c r="F247" i="13"/>
  <c r="N246" i="13"/>
  <c r="M246" i="13"/>
  <c r="L246" i="13"/>
  <c r="K246" i="13"/>
  <c r="J246" i="13"/>
  <c r="H246" i="13"/>
  <c r="G246" i="13"/>
  <c r="E246" i="13"/>
  <c r="D246" i="13"/>
  <c r="O245" i="13"/>
  <c r="L245" i="13"/>
  <c r="I245" i="13"/>
  <c r="F245" i="13"/>
  <c r="O244" i="13"/>
  <c r="L244" i="13"/>
  <c r="I244" i="13"/>
  <c r="F244" i="13"/>
  <c r="O243" i="13"/>
  <c r="L243" i="13"/>
  <c r="I243" i="13"/>
  <c r="F243" i="13"/>
  <c r="O242" i="13"/>
  <c r="L242" i="13"/>
  <c r="I242" i="13"/>
  <c r="F242" i="13"/>
  <c r="O241" i="13"/>
  <c r="L241" i="13"/>
  <c r="I241" i="13"/>
  <c r="F241" i="13"/>
  <c r="O240" i="13"/>
  <c r="L240" i="13"/>
  <c r="I240" i="13"/>
  <c r="C240" i="13" s="1"/>
  <c r="F240" i="13"/>
  <c r="O239" i="13"/>
  <c r="L239" i="13"/>
  <c r="L238" i="13" s="1"/>
  <c r="I239" i="13"/>
  <c r="F239" i="13"/>
  <c r="N238" i="13"/>
  <c r="M238" i="13"/>
  <c r="K238" i="13"/>
  <c r="J238" i="13"/>
  <c r="H238" i="13"/>
  <c r="G238" i="13"/>
  <c r="E238" i="13"/>
  <c r="D238" i="13"/>
  <c r="O237" i="13"/>
  <c r="L237" i="13"/>
  <c r="I237" i="13"/>
  <c r="F237" i="13"/>
  <c r="O236" i="13"/>
  <c r="O235" i="13" s="1"/>
  <c r="L236" i="13"/>
  <c r="L235" i="13" s="1"/>
  <c r="I236" i="13"/>
  <c r="F236" i="13"/>
  <c r="F235" i="13" s="1"/>
  <c r="N235" i="13"/>
  <c r="M235" i="13"/>
  <c r="K235" i="13"/>
  <c r="J235" i="13"/>
  <c r="H235" i="13"/>
  <c r="G235" i="13"/>
  <c r="E235" i="13"/>
  <c r="D235" i="13"/>
  <c r="O234" i="13"/>
  <c r="L234" i="13"/>
  <c r="I234" i="13"/>
  <c r="F234" i="13"/>
  <c r="O233" i="13"/>
  <c r="N233" i="13"/>
  <c r="M233" i="13"/>
  <c r="L233" i="13"/>
  <c r="K233" i="13"/>
  <c r="J233" i="13"/>
  <c r="I233" i="13"/>
  <c r="H233" i="13"/>
  <c r="G233" i="13"/>
  <c r="E233" i="13"/>
  <c r="D233" i="13"/>
  <c r="O232" i="13"/>
  <c r="L232" i="13"/>
  <c r="I232" i="13"/>
  <c r="F232" i="13"/>
  <c r="O229" i="13"/>
  <c r="L229" i="13"/>
  <c r="I229" i="13"/>
  <c r="F229" i="13"/>
  <c r="O228" i="13"/>
  <c r="O227" i="13" s="1"/>
  <c r="L228" i="13"/>
  <c r="I228" i="13"/>
  <c r="F228" i="13"/>
  <c r="N227" i="13"/>
  <c r="M227" i="13"/>
  <c r="L227" i="13"/>
  <c r="K227" i="13"/>
  <c r="J227" i="13"/>
  <c r="I227" i="13"/>
  <c r="H227" i="13"/>
  <c r="G227" i="13"/>
  <c r="E227" i="13"/>
  <c r="D227" i="13"/>
  <c r="O226" i="13"/>
  <c r="L226" i="13"/>
  <c r="I226" i="13"/>
  <c r="F226" i="13"/>
  <c r="O225" i="13"/>
  <c r="L225" i="13"/>
  <c r="I225" i="13"/>
  <c r="F225" i="13"/>
  <c r="O224" i="13"/>
  <c r="L224" i="13"/>
  <c r="I224" i="13"/>
  <c r="F224" i="13"/>
  <c r="O223" i="13"/>
  <c r="L223" i="13"/>
  <c r="I223" i="13"/>
  <c r="F223" i="13"/>
  <c r="O222" i="13"/>
  <c r="L222" i="13"/>
  <c r="I222" i="13"/>
  <c r="F222" i="13"/>
  <c r="O221" i="13"/>
  <c r="L221" i="13"/>
  <c r="I221" i="13"/>
  <c r="F221" i="13"/>
  <c r="O220" i="13"/>
  <c r="L220" i="13"/>
  <c r="I220" i="13"/>
  <c r="C220" i="13" s="1"/>
  <c r="F220" i="13"/>
  <c r="O219" i="13"/>
  <c r="L219" i="13"/>
  <c r="I219" i="13"/>
  <c r="F219" i="13"/>
  <c r="O218" i="13"/>
  <c r="L218" i="13"/>
  <c r="I218" i="13"/>
  <c r="F218" i="13"/>
  <c r="O217" i="13"/>
  <c r="L217" i="13"/>
  <c r="I217" i="13"/>
  <c r="F217" i="13"/>
  <c r="N216" i="13"/>
  <c r="M216" i="13"/>
  <c r="K216" i="13"/>
  <c r="J216" i="13"/>
  <c r="H216" i="13"/>
  <c r="G216" i="13"/>
  <c r="E216" i="13"/>
  <c r="D216" i="13"/>
  <c r="O215" i="13"/>
  <c r="L215" i="13"/>
  <c r="I215" i="13"/>
  <c r="F215" i="13"/>
  <c r="O214" i="13"/>
  <c r="L214" i="13"/>
  <c r="I214" i="13"/>
  <c r="F214" i="13"/>
  <c r="O213" i="13"/>
  <c r="L213" i="13"/>
  <c r="I213" i="13"/>
  <c r="F213" i="13"/>
  <c r="O212" i="13"/>
  <c r="L212" i="13"/>
  <c r="I212" i="13"/>
  <c r="F212" i="13"/>
  <c r="O211" i="13"/>
  <c r="L211" i="13"/>
  <c r="I211" i="13"/>
  <c r="F211" i="13"/>
  <c r="O210" i="13"/>
  <c r="L210" i="13"/>
  <c r="I210" i="13"/>
  <c r="F210" i="13"/>
  <c r="O209" i="13"/>
  <c r="L209" i="13"/>
  <c r="I209" i="13"/>
  <c r="F209" i="13"/>
  <c r="O208" i="13"/>
  <c r="L208" i="13"/>
  <c r="I208" i="13"/>
  <c r="C208" i="13" s="1"/>
  <c r="F208" i="13"/>
  <c r="O207" i="13"/>
  <c r="L207" i="13"/>
  <c r="I207" i="13"/>
  <c r="F207" i="13"/>
  <c r="O206" i="13"/>
  <c r="L206" i="13"/>
  <c r="I206" i="13"/>
  <c r="F206" i="13"/>
  <c r="N205" i="13"/>
  <c r="M205" i="13"/>
  <c r="K205" i="13"/>
  <c r="J205" i="13"/>
  <c r="H205" i="13"/>
  <c r="G205" i="13"/>
  <c r="E205" i="13"/>
  <c r="D205" i="13"/>
  <c r="O203" i="13"/>
  <c r="L203" i="13"/>
  <c r="I203" i="13"/>
  <c r="F203" i="13"/>
  <c r="O202" i="13"/>
  <c r="L202" i="13"/>
  <c r="I202" i="13"/>
  <c r="F202" i="13"/>
  <c r="O201" i="13"/>
  <c r="L201" i="13"/>
  <c r="I201" i="13"/>
  <c r="F201" i="13"/>
  <c r="O200" i="13"/>
  <c r="L200" i="13"/>
  <c r="I200" i="13"/>
  <c r="F200" i="13"/>
  <c r="O199" i="13"/>
  <c r="L199" i="13"/>
  <c r="L198" i="13" s="1"/>
  <c r="I199" i="13"/>
  <c r="I198" i="13" s="1"/>
  <c r="F199" i="13"/>
  <c r="F198" i="13" s="1"/>
  <c r="N198" i="13"/>
  <c r="M198" i="13"/>
  <c r="M196" i="13" s="1"/>
  <c r="K198" i="13"/>
  <c r="K196" i="13" s="1"/>
  <c r="J198" i="13"/>
  <c r="H198" i="13"/>
  <c r="H196" i="13" s="1"/>
  <c r="G198" i="13"/>
  <c r="G196" i="13" s="1"/>
  <c r="E198" i="13"/>
  <c r="D198" i="13"/>
  <c r="D196" i="13" s="1"/>
  <c r="O197" i="13"/>
  <c r="L197" i="13"/>
  <c r="I197" i="13"/>
  <c r="F197" i="13"/>
  <c r="N196" i="13"/>
  <c r="J196" i="13"/>
  <c r="E196" i="13"/>
  <c r="O193" i="13"/>
  <c r="L193" i="13"/>
  <c r="L192" i="13" s="1"/>
  <c r="I193" i="13"/>
  <c r="I192" i="13" s="1"/>
  <c r="I191" i="13" s="1"/>
  <c r="F193" i="13"/>
  <c r="F192" i="13" s="1"/>
  <c r="O192" i="13"/>
  <c r="O191" i="13" s="1"/>
  <c r="N192" i="13"/>
  <c r="N191" i="13" s="1"/>
  <c r="M192" i="13"/>
  <c r="M191" i="13" s="1"/>
  <c r="K192" i="13"/>
  <c r="J192" i="13"/>
  <c r="H192" i="13"/>
  <c r="G192" i="13"/>
  <c r="G191" i="13" s="1"/>
  <c r="E192" i="13"/>
  <c r="E191" i="13" s="1"/>
  <c r="D192" i="13"/>
  <c r="L191" i="13"/>
  <c r="K191" i="13"/>
  <c r="J191" i="13"/>
  <c r="H191" i="13"/>
  <c r="F191" i="13"/>
  <c r="D191" i="13"/>
  <c r="O190" i="13"/>
  <c r="L190" i="13"/>
  <c r="I190" i="13"/>
  <c r="F190" i="13"/>
  <c r="O189" i="13"/>
  <c r="L189" i="13"/>
  <c r="I189" i="13"/>
  <c r="F189" i="13"/>
  <c r="O188" i="13"/>
  <c r="N188" i="13"/>
  <c r="M188" i="13"/>
  <c r="K188" i="13"/>
  <c r="J188" i="13"/>
  <c r="H188" i="13"/>
  <c r="H187" i="13" s="1"/>
  <c r="G188" i="13"/>
  <c r="F188" i="13"/>
  <c r="E188" i="13"/>
  <c r="D188" i="13"/>
  <c r="D187" i="13"/>
  <c r="O186" i="13"/>
  <c r="L186" i="13"/>
  <c r="I186" i="13"/>
  <c r="F186" i="13"/>
  <c r="C186" i="13" s="1"/>
  <c r="O185" i="13"/>
  <c r="L185" i="13"/>
  <c r="L184" i="13" s="1"/>
  <c r="I185" i="13"/>
  <c r="F185" i="13"/>
  <c r="N184" i="13"/>
  <c r="M184" i="13"/>
  <c r="K184" i="13"/>
  <c r="J184" i="13"/>
  <c r="H184" i="13"/>
  <c r="G184" i="13"/>
  <c r="E184" i="13"/>
  <c r="D184" i="13"/>
  <c r="O183" i="13"/>
  <c r="L183" i="13"/>
  <c r="I183" i="13"/>
  <c r="F183" i="13"/>
  <c r="O182" i="13"/>
  <c r="L182" i="13"/>
  <c r="I182" i="13"/>
  <c r="F182" i="13"/>
  <c r="O181" i="13"/>
  <c r="L181" i="13"/>
  <c r="I181" i="13"/>
  <c r="F181" i="13"/>
  <c r="O180" i="13"/>
  <c r="L180" i="13"/>
  <c r="L179" i="13" s="1"/>
  <c r="I180" i="13"/>
  <c r="F180" i="13"/>
  <c r="O179" i="13"/>
  <c r="N179" i="13"/>
  <c r="M179" i="13"/>
  <c r="K179" i="13"/>
  <c r="J179" i="13"/>
  <c r="H179" i="13"/>
  <c r="G179" i="13"/>
  <c r="F179" i="13"/>
  <c r="E179" i="13"/>
  <c r="D179" i="13"/>
  <c r="O178" i="13"/>
  <c r="L178" i="13"/>
  <c r="I178" i="13"/>
  <c r="F178" i="13"/>
  <c r="O177" i="13"/>
  <c r="L177" i="13"/>
  <c r="I177" i="13"/>
  <c r="F177" i="13"/>
  <c r="O176" i="13"/>
  <c r="O175" i="13" s="1"/>
  <c r="L176" i="13"/>
  <c r="I176" i="13"/>
  <c r="F176" i="13"/>
  <c r="N175" i="13"/>
  <c r="M175" i="13"/>
  <c r="M174" i="13" s="1"/>
  <c r="K175" i="13"/>
  <c r="J175" i="13"/>
  <c r="H175" i="13"/>
  <c r="H174" i="13" s="1"/>
  <c r="G175" i="13"/>
  <c r="G174" i="13" s="1"/>
  <c r="G173" i="13" s="1"/>
  <c r="E175" i="13"/>
  <c r="D175" i="13"/>
  <c r="D174" i="13" s="1"/>
  <c r="E174" i="13"/>
  <c r="E173" i="13" s="1"/>
  <c r="O172" i="13"/>
  <c r="L172" i="13"/>
  <c r="I172" i="13"/>
  <c r="F172" i="13"/>
  <c r="O171" i="13"/>
  <c r="L171" i="13"/>
  <c r="I171" i="13"/>
  <c r="F171" i="13"/>
  <c r="O170" i="13"/>
  <c r="L170" i="13"/>
  <c r="I170" i="13"/>
  <c r="F170" i="13"/>
  <c r="O169" i="13"/>
  <c r="L169" i="13"/>
  <c r="I169" i="13"/>
  <c r="F169" i="13"/>
  <c r="O168" i="13"/>
  <c r="L168" i="13"/>
  <c r="I168" i="13"/>
  <c r="F168" i="13"/>
  <c r="O167" i="13"/>
  <c r="L167" i="13"/>
  <c r="L166" i="13" s="1"/>
  <c r="L165" i="13" s="1"/>
  <c r="I167" i="13"/>
  <c r="F167" i="13"/>
  <c r="N166" i="13"/>
  <c r="M166" i="13"/>
  <c r="M165" i="13" s="1"/>
  <c r="K166" i="13"/>
  <c r="K165" i="13" s="1"/>
  <c r="J166" i="13"/>
  <c r="H166" i="13"/>
  <c r="H165" i="13" s="1"/>
  <c r="G166" i="13"/>
  <c r="G165" i="13" s="1"/>
  <c r="E166" i="13"/>
  <c r="E165" i="13" s="1"/>
  <c r="D166" i="13"/>
  <c r="D165" i="13" s="1"/>
  <c r="N165" i="13"/>
  <c r="J165" i="13"/>
  <c r="O164" i="13"/>
  <c r="L164" i="13"/>
  <c r="I164" i="13"/>
  <c r="F164" i="13"/>
  <c r="O163" i="13"/>
  <c r="L163" i="13"/>
  <c r="I163" i="13"/>
  <c r="F163" i="13"/>
  <c r="O162" i="13"/>
  <c r="L162" i="13"/>
  <c r="I162" i="13"/>
  <c r="F162" i="13"/>
  <c r="O161" i="13"/>
  <c r="L161" i="13"/>
  <c r="L160" i="13" s="1"/>
  <c r="I161" i="13"/>
  <c r="I160" i="13" s="1"/>
  <c r="F161" i="13"/>
  <c r="F160" i="13" s="1"/>
  <c r="N160" i="13"/>
  <c r="M160" i="13"/>
  <c r="K160" i="13"/>
  <c r="J160" i="13"/>
  <c r="H160" i="13"/>
  <c r="G160" i="13"/>
  <c r="E160" i="13"/>
  <c r="D160" i="13"/>
  <c r="O159" i="13"/>
  <c r="L159" i="13"/>
  <c r="I159" i="13"/>
  <c r="F159" i="13"/>
  <c r="O158" i="13"/>
  <c r="L158" i="13"/>
  <c r="I158" i="13"/>
  <c r="F158" i="13"/>
  <c r="O157" i="13"/>
  <c r="L157" i="13"/>
  <c r="I157" i="13"/>
  <c r="F157" i="13"/>
  <c r="O156" i="13"/>
  <c r="L156" i="13"/>
  <c r="I156" i="13"/>
  <c r="F156" i="13"/>
  <c r="C156" i="13" s="1"/>
  <c r="O155" i="13"/>
  <c r="L155" i="13"/>
  <c r="I155" i="13"/>
  <c r="F155" i="13"/>
  <c r="O154" i="13"/>
  <c r="L154" i="13"/>
  <c r="I154" i="13"/>
  <c r="F154" i="13"/>
  <c r="O153" i="13"/>
  <c r="L153" i="13"/>
  <c r="I153" i="13"/>
  <c r="F153" i="13"/>
  <c r="O152" i="13"/>
  <c r="L152" i="13"/>
  <c r="I152" i="13"/>
  <c r="F152" i="13"/>
  <c r="F151" i="13" s="1"/>
  <c r="N151" i="13"/>
  <c r="M151" i="13"/>
  <c r="K151" i="13"/>
  <c r="J151" i="13"/>
  <c r="H151" i="13"/>
  <c r="G151" i="13"/>
  <c r="E151" i="13"/>
  <c r="D151" i="13"/>
  <c r="O150" i="13"/>
  <c r="L150" i="13"/>
  <c r="I150" i="13"/>
  <c r="F150" i="13"/>
  <c r="O149" i="13"/>
  <c r="L149" i="13"/>
  <c r="I149" i="13"/>
  <c r="F149" i="13"/>
  <c r="O148" i="13"/>
  <c r="L148" i="13"/>
  <c r="I148" i="13"/>
  <c r="F148" i="13"/>
  <c r="O147" i="13"/>
  <c r="L147" i="13"/>
  <c r="I147" i="13"/>
  <c r="F147" i="13"/>
  <c r="O146" i="13"/>
  <c r="L146" i="13"/>
  <c r="I146" i="13"/>
  <c r="F146" i="13"/>
  <c r="O145" i="13"/>
  <c r="O144" i="13" s="1"/>
  <c r="L145" i="13"/>
  <c r="L144" i="13" s="1"/>
  <c r="I145" i="13"/>
  <c r="F145" i="13"/>
  <c r="N144" i="13"/>
  <c r="M144" i="13"/>
  <c r="K144" i="13"/>
  <c r="J144" i="13"/>
  <c r="H144" i="13"/>
  <c r="G144" i="13"/>
  <c r="E144" i="13"/>
  <c r="D144" i="13"/>
  <c r="O143" i="13"/>
  <c r="L143" i="13"/>
  <c r="I143" i="13"/>
  <c r="F143" i="13"/>
  <c r="O142" i="13"/>
  <c r="L142" i="13"/>
  <c r="L141" i="13" s="1"/>
  <c r="I142" i="13"/>
  <c r="I141" i="13" s="1"/>
  <c r="F142" i="13"/>
  <c r="O141" i="13"/>
  <c r="N141" i="13"/>
  <c r="M141" i="13"/>
  <c r="K141" i="13"/>
  <c r="J141" i="13"/>
  <c r="H141" i="13"/>
  <c r="G141" i="13"/>
  <c r="F141" i="13"/>
  <c r="E141" i="13"/>
  <c r="D141" i="13"/>
  <c r="O140" i="13"/>
  <c r="L140" i="13"/>
  <c r="I140" i="13"/>
  <c r="F140" i="13"/>
  <c r="O139" i="13"/>
  <c r="L139" i="13"/>
  <c r="I139" i="13"/>
  <c r="F139" i="13"/>
  <c r="O138" i="13"/>
  <c r="L138" i="13"/>
  <c r="I138" i="13"/>
  <c r="F138" i="13"/>
  <c r="O137" i="13"/>
  <c r="O136" i="13" s="1"/>
  <c r="L137" i="13"/>
  <c r="L136" i="13" s="1"/>
  <c r="I137" i="13"/>
  <c r="F137" i="13"/>
  <c r="N136" i="13"/>
  <c r="M136" i="13"/>
  <c r="K136" i="13"/>
  <c r="J136" i="13"/>
  <c r="H136" i="13"/>
  <c r="G136" i="13"/>
  <c r="E136" i="13"/>
  <c r="D136" i="13"/>
  <c r="O135" i="13"/>
  <c r="L135" i="13"/>
  <c r="I135" i="13"/>
  <c r="F135" i="13"/>
  <c r="O134" i="13"/>
  <c r="L134" i="13"/>
  <c r="I134" i="13"/>
  <c r="F134" i="13"/>
  <c r="O133" i="13"/>
  <c r="L133" i="13"/>
  <c r="I133" i="13"/>
  <c r="F133" i="13"/>
  <c r="O132" i="13"/>
  <c r="O131" i="13" s="1"/>
  <c r="L132" i="13"/>
  <c r="I132" i="13"/>
  <c r="I131" i="13" s="1"/>
  <c r="F132" i="13"/>
  <c r="N131" i="13"/>
  <c r="M131" i="13"/>
  <c r="K131" i="13"/>
  <c r="J131" i="13"/>
  <c r="H131" i="13"/>
  <c r="G131" i="13"/>
  <c r="E131" i="13"/>
  <c r="D131" i="13"/>
  <c r="O129" i="13"/>
  <c r="O128" i="13" s="1"/>
  <c r="L129" i="13"/>
  <c r="L128" i="13" s="1"/>
  <c r="I129" i="13"/>
  <c r="F129" i="13"/>
  <c r="F128" i="13" s="1"/>
  <c r="N128" i="13"/>
  <c r="M128" i="13"/>
  <c r="K128" i="13"/>
  <c r="J128" i="13"/>
  <c r="I128" i="13"/>
  <c r="H128" i="13"/>
  <c r="G128" i="13"/>
  <c r="E128" i="13"/>
  <c r="D128" i="13"/>
  <c r="O127" i="13"/>
  <c r="L127" i="13"/>
  <c r="I127" i="13"/>
  <c r="F127" i="13"/>
  <c r="O126" i="13"/>
  <c r="L126" i="13"/>
  <c r="I126" i="13"/>
  <c r="F126" i="13"/>
  <c r="O125" i="13"/>
  <c r="L125" i="13"/>
  <c r="I125" i="13"/>
  <c r="F125" i="13"/>
  <c r="C125" i="13" s="1"/>
  <c r="O124" i="13"/>
  <c r="L124" i="13"/>
  <c r="I124" i="13"/>
  <c r="F124" i="13"/>
  <c r="O123" i="13"/>
  <c r="L123" i="13"/>
  <c r="I123" i="13"/>
  <c r="I122" i="13" s="1"/>
  <c r="F123" i="13"/>
  <c r="N122" i="13"/>
  <c r="M122" i="13"/>
  <c r="K122" i="13"/>
  <c r="J122" i="13"/>
  <c r="H122" i="13"/>
  <c r="G122" i="13"/>
  <c r="E122" i="13"/>
  <c r="D122" i="13"/>
  <c r="O121" i="13"/>
  <c r="L121" i="13"/>
  <c r="I121" i="13"/>
  <c r="F121" i="13"/>
  <c r="O120" i="13"/>
  <c r="L120" i="13"/>
  <c r="I120" i="13"/>
  <c r="F120" i="13"/>
  <c r="O119" i="13"/>
  <c r="L119" i="13"/>
  <c r="I119" i="13"/>
  <c r="F119" i="13"/>
  <c r="O118" i="13"/>
  <c r="L118" i="13"/>
  <c r="I118" i="13"/>
  <c r="F118" i="13"/>
  <c r="O117" i="13"/>
  <c r="O116" i="13" s="1"/>
  <c r="L117" i="13"/>
  <c r="I117" i="13"/>
  <c r="F117" i="13"/>
  <c r="N116" i="13"/>
  <c r="M116" i="13"/>
  <c r="K116" i="13"/>
  <c r="J116" i="13"/>
  <c r="H116" i="13"/>
  <c r="G116" i="13"/>
  <c r="E116" i="13"/>
  <c r="D116" i="13"/>
  <c r="O115" i="13"/>
  <c r="L115" i="13"/>
  <c r="I115" i="13"/>
  <c r="F115" i="13"/>
  <c r="O114" i="13"/>
  <c r="L114" i="13"/>
  <c r="I114" i="13"/>
  <c r="F114" i="13"/>
  <c r="O113" i="13"/>
  <c r="O112" i="13" s="1"/>
  <c r="L113" i="13"/>
  <c r="L112" i="13" s="1"/>
  <c r="I113" i="13"/>
  <c r="F113" i="13"/>
  <c r="N112" i="13"/>
  <c r="M112" i="13"/>
  <c r="K112" i="13"/>
  <c r="J112" i="13"/>
  <c r="H112" i="13"/>
  <c r="G112" i="13"/>
  <c r="F112" i="13"/>
  <c r="E112" i="13"/>
  <c r="D112" i="13"/>
  <c r="O111" i="13"/>
  <c r="L111" i="13"/>
  <c r="I111" i="13"/>
  <c r="F111" i="13"/>
  <c r="O110" i="13"/>
  <c r="L110" i="13"/>
  <c r="I110" i="13"/>
  <c r="F110" i="13"/>
  <c r="O109" i="13"/>
  <c r="L109" i="13"/>
  <c r="I109" i="13"/>
  <c r="F109" i="13"/>
  <c r="O108" i="13"/>
  <c r="L108" i="13"/>
  <c r="I108" i="13"/>
  <c r="F108" i="13"/>
  <c r="O107" i="13"/>
  <c r="L107" i="13"/>
  <c r="I107" i="13"/>
  <c r="F107" i="13"/>
  <c r="O106" i="13"/>
  <c r="L106" i="13"/>
  <c r="I106" i="13"/>
  <c r="F106" i="13"/>
  <c r="O105" i="13"/>
  <c r="L105" i="13"/>
  <c r="I105" i="13"/>
  <c r="F105" i="13"/>
  <c r="O104" i="13"/>
  <c r="L104" i="13"/>
  <c r="I104" i="13"/>
  <c r="F104" i="13"/>
  <c r="N103" i="13"/>
  <c r="M103" i="13"/>
  <c r="K103" i="13"/>
  <c r="J103" i="13"/>
  <c r="H103" i="13"/>
  <c r="G103" i="13"/>
  <c r="E103" i="13"/>
  <c r="D103" i="13"/>
  <c r="O102" i="13"/>
  <c r="L102" i="13"/>
  <c r="I102" i="13"/>
  <c r="F102" i="13"/>
  <c r="O101" i="13"/>
  <c r="L101" i="13"/>
  <c r="C101" i="13" s="1"/>
  <c r="I101" i="13"/>
  <c r="F101" i="13"/>
  <c r="O100" i="13"/>
  <c r="L100" i="13"/>
  <c r="I100" i="13"/>
  <c r="F100" i="13"/>
  <c r="O99" i="13"/>
  <c r="L99" i="13"/>
  <c r="I99" i="13"/>
  <c r="F99" i="13"/>
  <c r="O98" i="13"/>
  <c r="L98" i="13"/>
  <c r="I98" i="13"/>
  <c r="F98" i="13"/>
  <c r="O97" i="13"/>
  <c r="L97" i="13"/>
  <c r="I97" i="13"/>
  <c r="F97" i="13"/>
  <c r="O96" i="13"/>
  <c r="L96" i="13"/>
  <c r="I96" i="13"/>
  <c r="F96" i="13"/>
  <c r="N95" i="13"/>
  <c r="M95" i="13"/>
  <c r="K95" i="13"/>
  <c r="J95" i="13"/>
  <c r="I95" i="13"/>
  <c r="H95" i="13"/>
  <c r="G95" i="13"/>
  <c r="E95" i="13"/>
  <c r="D95" i="13"/>
  <c r="O94" i="13"/>
  <c r="L94" i="13"/>
  <c r="I94" i="13"/>
  <c r="F94" i="13"/>
  <c r="O93" i="13"/>
  <c r="L93" i="13"/>
  <c r="I93" i="13"/>
  <c r="F93" i="13"/>
  <c r="C93" i="13" s="1"/>
  <c r="O92" i="13"/>
  <c r="L92" i="13"/>
  <c r="I92" i="13"/>
  <c r="F92" i="13"/>
  <c r="O91" i="13"/>
  <c r="L91" i="13"/>
  <c r="I91" i="13"/>
  <c r="F91" i="13"/>
  <c r="O90" i="13"/>
  <c r="L90" i="13"/>
  <c r="L89" i="13" s="1"/>
  <c r="I90" i="13"/>
  <c r="F90" i="13"/>
  <c r="F89" i="13" s="1"/>
  <c r="O89" i="13"/>
  <c r="N89" i="13"/>
  <c r="M89" i="13"/>
  <c r="K89" i="13"/>
  <c r="J89" i="13"/>
  <c r="H89" i="13"/>
  <c r="G89" i="13"/>
  <c r="E89" i="13"/>
  <c r="D89" i="13"/>
  <c r="O88" i="13"/>
  <c r="L88" i="13"/>
  <c r="I88" i="13"/>
  <c r="F88" i="13"/>
  <c r="O87" i="13"/>
  <c r="L87" i="13"/>
  <c r="I87" i="13"/>
  <c r="F87" i="13"/>
  <c r="O86" i="13"/>
  <c r="L86" i="13"/>
  <c r="I86" i="13"/>
  <c r="F86" i="13"/>
  <c r="O85" i="13"/>
  <c r="O84" i="13" s="1"/>
  <c r="L85" i="13"/>
  <c r="L84" i="13" s="1"/>
  <c r="I85" i="13"/>
  <c r="C85" i="13" s="1"/>
  <c r="F85" i="13"/>
  <c r="N84" i="13"/>
  <c r="M84" i="13"/>
  <c r="K84" i="13"/>
  <c r="J84" i="13"/>
  <c r="H84" i="13"/>
  <c r="G84" i="13"/>
  <c r="E84" i="13"/>
  <c r="D84" i="13"/>
  <c r="O82" i="13"/>
  <c r="L82" i="13"/>
  <c r="C82" i="13" s="1"/>
  <c r="I82" i="13"/>
  <c r="F82" i="13"/>
  <c r="O81" i="13"/>
  <c r="O80" i="13" s="1"/>
  <c r="L81" i="13"/>
  <c r="I81" i="13"/>
  <c r="F81" i="13"/>
  <c r="N80" i="13"/>
  <c r="M80" i="13"/>
  <c r="K80" i="13"/>
  <c r="J80" i="13"/>
  <c r="I80" i="13"/>
  <c r="H80" i="13"/>
  <c r="G80" i="13"/>
  <c r="E80" i="13"/>
  <c r="D80" i="13"/>
  <c r="O79" i="13"/>
  <c r="L79" i="13"/>
  <c r="I79" i="13"/>
  <c r="F79" i="13"/>
  <c r="O78" i="13"/>
  <c r="L78" i="13"/>
  <c r="I78" i="13"/>
  <c r="F78" i="13"/>
  <c r="O77" i="13"/>
  <c r="O76" i="13" s="1"/>
  <c r="N77" i="13"/>
  <c r="M77" i="13"/>
  <c r="K77" i="13"/>
  <c r="K76" i="13" s="1"/>
  <c r="J77" i="13"/>
  <c r="J76" i="13" s="1"/>
  <c r="H77" i="13"/>
  <c r="G77" i="13"/>
  <c r="G76" i="13" s="1"/>
  <c r="F77" i="13"/>
  <c r="E77" i="13"/>
  <c r="E76" i="13" s="1"/>
  <c r="D77" i="13"/>
  <c r="N76" i="13"/>
  <c r="H76" i="13"/>
  <c r="O74" i="13"/>
  <c r="L74" i="13"/>
  <c r="I74" i="13"/>
  <c r="F74" i="13"/>
  <c r="O73" i="13"/>
  <c r="L73" i="13"/>
  <c r="I73" i="13"/>
  <c r="F73" i="13"/>
  <c r="O72" i="13"/>
  <c r="L72" i="13"/>
  <c r="I72" i="13"/>
  <c r="F72" i="13"/>
  <c r="O71" i="13"/>
  <c r="L71" i="13"/>
  <c r="I71" i="13"/>
  <c r="F71" i="13"/>
  <c r="O70" i="13"/>
  <c r="L70" i="13"/>
  <c r="I70" i="13"/>
  <c r="F70" i="13"/>
  <c r="N69" i="13"/>
  <c r="M69" i="13"/>
  <c r="K69" i="13"/>
  <c r="K67" i="13" s="1"/>
  <c r="J69" i="13"/>
  <c r="H69" i="13"/>
  <c r="H67" i="13" s="1"/>
  <c r="G69" i="13"/>
  <c r="G67" i="13" s="1"/>
  <c r="E69" i="13"/>
  <c r="E67" i="13" s="1"/>
  <c r="D69" i="13"/>
  <c r="O68" i="13"/>
  <c r="L68" i="13"/>
  <c r="I68" i="13"/>
  <c r="F68" i="13"/>
  <c r="N67" i="13"/>
  <c r="M67" i="13"/>
  <c r="J67" i="13"/>
  <c r="D67" i="13"/>
  <c r="O66" i="13"/>
  <c r="L66" i="13"/>
  <c r="I66" i="13"/>
  <c r="F66" i="13"/>
  <c r="O65" i="13"/>
  <c r="L65" i="13"/>
  <c r="I65" i="13"/>
  <c r="F65" i="13"/>
  <c r="O64" i="13"/>
  <c r="L64" i="13"/>
  <c r="I64" i="13"/>
  <c r="F64" i="13"/>
  <c r="O63" i="13"/>
  <c r="L63" i="13"/>
  <c r="I63" i="13"/>
  <c r="F63" i="13"/>
  <c r="O62" i="13"/>
  <c r="L62" i="13"/>
  <c r="I62" i="13"/>
  <c r="F62" i="13"/>
  <c r="O61" i="13"/>
  <c r="L61" i="13"/>
  <c r="I61" i="13"/>
  <c r="F61" i="13"/>
  <c r="O60" i="13"/>
  <c r="L60" i="13"/>
  <c r="I60" i="13"/>
  <c r="F60" i="13"/>
  <c r="O59" i="13"/>
  <c r="L59" i="13"/>
  <c r="I59" i="13"/>
  <c r="F59" i="13"/>
  <c r="O58" i="13"/>
  <c r="N58" i="13"/>
  <c r="M58" i="13"/>
  <c r="K58" i="13"/>
  <c r="J58" i="13"/>
  <c r="H58" i="13"/>
  <c r="G58" i="13"/>
  <c r="F58" i="13"/>
  <c r="E58" i="13"/>
  <c r="D58" i="13"/>
  <c r="O57" i="13"/>
  <c r="L57" i="13"/>
  <c r="I57" i="13"/>
  <c r="F57" i="13"/>
  <c r="O56" i="13"/>
  <c r="L56" i="13"/>
  <c r="L55" i="13" s="1"/>
  <c r="I56" i="13"/>
  <c r="F56" i="13"/>
  <c r="F55" i="13" s="1"/>
  <c r="N55" i="13"/>
  <c r="M55" i="13"/>
  <c r="M54" i="13" s="1"/>
  <c r="K55" i="13"/>
  <c r="J55" i="13"/>
  <c r="H55" i="13"/>
  <c r="G55" i="13"/>
  <c r="G54" i="13" s="1"/>
  <c r="G53" i="13" s="1"/>
  <c r="E55" i="13"/>
  <c r="D55" i="13"/>
  <c r="O47" i="13"/>
  <c r="C47" i="13" s="1"/>
  <c r="O46" i="13"/>
  <c r="C46" i="13" s="1"/>
  <c r="N45" i="13"/>
  <c r="M45" i="13"/>
  <c r="L44" i="13"/>
  <c r="L43" i="13" s="1"/>
  <c r="I44" i="13"/>
  <c r="I43" i="13" s="1"/>
  <c r="F44" i="13"/>
  <c r="K43" i="13"/>
  <c r="J43" i="13"/>
  <c r="H43" i="13"/>
  <c r="G43" i="13"/>
  <c r="E43" i="13"/>
  <c r="D43" i="13"/>
  <c r="F42" i="13"/>
  <c r="C42" i="13" s="1"/>
  <c r="E41" i="13"/>
  <c r="D41" i="13"/>
  <c r="L40" i="13"/>
  <c r="C40" i="13" s="1"/>
  <c r="L39" i="13"/>
  <c r="C39" i="13" s="1"/>
  <c r="L38" i="13"/>
  <c r="L37" i="13"/>
  <c r="C37" i="13" s="1"/>
  <c r="K36" i="13"/>
  <c r="J36" i="13"/>
  <c r="L35" i="13"/>
  <c r="C35" i="13" s="1"/>
  <c r="L34" i="13"/>
  <c r="K33" i="13"/>
  <c r="J33" i="13"/>
  <c r="L32" i="13"/>
  <c r="K31" i="13"/>
  <c r="J31" i="13"/>
  <c r="L30" i="13"/>
  <c r="C30" i="13" s="1"/>
  <c r="L29" i="13"/>
  <c r="C29" i="13"/>
  <c r="L28" i="13"/>
  <c r="C28" i="13" s="1"/>
  <c r="L27" i="13"/>
  <c r="C27" i="13" s="1"/>
  <c r="K27" i="13"/>
  <c r="J27" i="13"/>
  <c r="F25" i="13"/>
  <c r="C25" i="13" s="1"/>
  <c r="O23" i="13"/>
  <c r="L23" i="13"/>
  <c r="I23" i="13"/>
  <c r="F23" i="13"/>
  <c r="O22" i="13"/>
  <c r="O21" i="13" s="1"/>
  <c r="L22" i="13"/>
  <c r="L21" i="13" s="1"/>
  <c r="I22" i="13"/>
  <c r="F22" i="13"/>
  <c r="N21" i="13"/>
  <c r="N289" i="13" s="1"/>
  <c r="N288" i="13" s="1"/>
  <c r="M21" i="13"/>
  <c r="M20" i="13" s="1"/>
  <c r="K21" i="13"/>
  <c r="K289" i="13" s="1"/>
  <c r="K288" i="13" s="1"/>
  <c r="J21" i="13"/>
  <c r="J289" i="13" s="1"/>
  <c r="H21" i="13"/>
  <c r="G21" i="13"/>
  <c r="E21" i="13"/>
  <c r="E289" i="13" s="1"/>
  <c r="D21" i="13"/>
  <c r="O298" i="12"/>
  <c r="L298" i="12"/>
  <c r="I298" i="12"/>
  <c r="F298" i="12"/>
  <c r="O297" i="12"/>
  <c r="L297" i="12"/>
  <c r="I297" i="12"/>
  <c r="F297" i="12"/>
  <c r="O296" i="12"/>
  <c r="L296" i="12"/>
  <c r="I296" i="12"/>
  <c r="F296" i="12"/>
  <c r="O295" i="12"/>
  <c r="L295" i="12"/>
  <c r="I295" i="12"/>
  <c r="F295" i="12"/>
  <c r="O294" i="12"/>
  <c r="L294" i="12"/>
  <c r="I294" i="12"/>
  <c r="F294" i="12"/>
  <c r="O293" i="12"/>
  <c r="L293" i="12"/>
  <c r="I293" i="12"/>
  <c r="F293" i="12"/>
  <c r="O292" i="12"/>
  <c r="L292" i="12"/>
  <c r="I292" i="12"/>
  <c r="F292" i="12"/>
  <c r="O291" i="12"/>
  <c r="L291" i="12"/>
  <c r="I291" i="12"/>
  <c r="F291" i="12"/>
  <c r="N290" i="12"/>
  <c r="M290" i="12"/>
  <c r="K290" i="12"/>
  <c r="J290" i="12"/>
  <c r="H290" i="12"/>
  <c r="G290" i="12"/>
  <c r="E290" i="12"/>
  <c r="D290" i="12"/>
  <c r="O285" i="12"/>
  <c r="L285" i="12"/>
  <c r="I285" i="12"/>
  <c r="F285" i="12"/>
  <c r="O284" i="12"/>
  <c r="L284" i="12"/>
  <c r="L283" i="12" s="1"/>
  <c r="I284" i="12"/>
  <c r="F284" i="12"/>
  <c r="F283" i="12" s="1"/>
  <c r="O283" i="12"/>
  <c r="N283" i="12"/>
  <c r="M283" i="12"/>
  <c r="K283" i="12"/>
  <c r="J283" i="12"/>
  <c r="H283" i="12"/>
  <c r="G283" i="12"/>
  <c r="E283" i="12"/>
  <c r="D283" i="12"/>
  <c r="O282" i="12"/>
  <c r="L282" i="12"/>
  <c r="L281" i="12" s="1"/>
  <c r="I282" i="12"/>
  <c r="F282" i="12"/>
  <c r="O281" i="12"/>
  <c r="N281" i="12"/>
  <c r="M281" i="12"/>
  <c r="K281" i="12"/>
  <c r="J281" i="12"/>
  <c r="I281" i="12"/>
  <c r="H281" i="12"/>
  <c r="G281" i="12"/>
  <c r="E281" i="12"/>
  <c r="D281" i="12"/>
  <c r="O280" i="12"/>
  <c r="L280" i="12"/>
  <c r="I280" i="12"/>
  <c r="F280" i="12"/>
  <c r="O279" i="12"/>
  <c r="L279" i="12"/>
  <c r="I279" i="12"/>
  <c r="F279" i="12"/>
  <c r="O278" i="12"/>
  <c r="L278" i="12"/>
  <c r="I278" i="12"/>
  <c r="F278" i="12"/>
  <c r="O277" i="12"/>
  <c r="L277" i="12"/>
  <c r="L276" i="12" s="1"/>
  <c r="I277" i="12"/>
  <c r="F277" i="12"/>
  <c r="N276" i="12"/>
  <c r="M276" i="12"/>
  <c r="K276" i="12"/>
  <c r="J276" i="12"/>
  <c r="H276" i="12"/>
  <c r="G276" i="12"/>
  <c r="E276" i="12"/>
  <c r="D276" i="12"/>
  <c r="O275" i="12"/>
  <c r="L275" i="12"/>
  <c r="I275" i="12"/>
  <c r="F275" i="12"/>
  <c r="O274" i="12"/>
  <c r="L274" i="12"/>
  <c r="I274" i="12"/>
  <c r="F274" i="12"/>
  <c r="O273" i="12"/>
  <c r="O272" i="12" s="1"/>
  <c r="L273" i="12"/>
  <c r="L272" i="12" s="1"/>
  <c r="I273" i="12"/>
  <c r="F273" i="12"/>
  <c r="N272" i="12"/>
  <c r="N270" i="12" s="1"/>
  <c r="M272" i="12"/>
  <c r="K272" i="12"/>
  <c r="K270" i="12" s="1"/>
  <c r="K269" i="12" s="1"/>
  <c r="J272" i="12"/>
  <c r="J270" i="12" s="1"/>
  <c r="J269" i="12" s="1"/>
  <c r="H272" i="12"/>
  <c r="G272" i="12"/>
  <c r="F272" i="12"/>
  <c r="E272" i="12"/>
  <c r="E270" i="12" s="1"/>
  <c r="E269" i="12" s="1"/>
  <c r="D272" i="12"/>
  <c r="O271" i="12"/>
  <c r="L271" i="12"/>
  <c r="I271" i="12"/>
  <c r="F271" i="12"/>
  <c r="H270" i="12"/>
  <c r="H269" i="12" s="1"/>
  <c r="G270" i="12"/>
  <c r="D270" i="12"/>
  <c r="O268" i="12"/>
  <c r="L268" i="12"/>
  <c r="I268" i="12"/>
  <c r="F268" i="12"/>
  <c r="O267" i="12"/>
  <c r="L267" i="12"/>
  <c r="I267" i="12"/>
  <c r="F267" i="12"/>
  <c r="O266" i="12"/>
  <c r="L266" i="12"/>
  <c r="I266" i="12"/>
  <c r="F266" i="12"/>
  <c r="O265" i="12"/>
  <c r="L265" i="12"/>
  <c r="I265" i="12"/>
  <c r="F265" i="12"/>
  <c r="N264" i="12"/>
  <c r="M264" i="12"/>
  <c r="K264" i="12"/>
  <c r="J264" i="12"/>
  <c r="H264" i="12"/>
  <c r="G264" i="12"/>
  <c r="E264" i="12"/>
  <c r="D264" i="12"/>
  <c r="O263" i="12"/>
  <c r="L263" i="12"/>
  <c r="I263" i="12"/>
  <c r="F263" i="12"/>
  <c r="C263" i="12" s="1"/>
  <c r="O262" i="12"/>
  <c r="L262" i="12"/>
  <c r="I262" i="12"/>
  <c r="F262" i="12"/>
  <c r="O261" i="12"/>
  <c r="O260" i="12" s="1"/>
  <c r="L261" i="12"/>
  <c r="L260" i="12" s="1"/>
  <c r="I261" i="12"/>
  <c r="F261" i="12"/>
  <c r="F260" i="12" s="1"/>
  <c r="N260" i="12"/>
  <c r="M260" i="12"/>
  <c r="M259" i="12" s="1"/>
  <c r="K260" i="12"/>
  <c r="J260" i="12"/>
  <c r="H260" i="12"/>
  <c r="H259" i="12" s="1"/>
  <c r="G260" i="12"/>
  <c r="G259" i="12" s="1"/>
  <c r="E260" i="12"/>
  <c r="E259" i="12" s="1"/>
  <c r="D260" i="12"/>
  <c r="O258" i="12"/>
  <c r="L258" i="12"/>
  <c r="I258" i="12"/>
  <c r="F258" i="12"/>
  <c r="O257" i="12"/>
  <c r="L257" i="12"/>
  <c r="I257" i="12"/>
  <c r="F257" i="12"/>
  <c r="O256" i="12"/>
  <c r="L256" i="12"/>
  <c r="I256" i="12"/>
  <c r="F256" i="12"/>
  <c r="O255" i="12"/>
  <c r="L255" i="12"/>
  <c r="I255" i="12"/>
  <c r="F255" i="12"/>
  <c r="O254" i="12"/>
  <c r="L254" i="12"/>
  <c r="I254" i="12"/>
  <c r="F254" i="12"/>
  <c r="O253" i="12"/>
  <c r="O252" i="12" s="1"/>
  <c r="O251" i="12" s="1"/>
  <c r="L253" i="12"/>
  <c r="I253" i="12"/>
  <c r="F253" i="12"/>
  <c r="N252" i="12"/>
  <c r="N251" i="12" s="1"/>
  <c r="M252" i="12"/>
  <c r="M251" i="12" s="1"/>
  <c r="K252" i="12"/>
  <c r="K251" i="12" s="1"/>
  <c r="J252" i="12"/>
  <c r="J251" i="12" s="1"/>
  <c r="H252" i="12"/>
  <c r="H251" i="12" s="1"/>
  <c r="G252" i="12"/>
  <c r="G251" i="12" s="1"/>
  <c r="E252" i="12"/>
  <c r="E251" i="12" s="1"/>
  <c r="D252" i="12"/>
  <c r="D251" i="12" s="1"/>
  <c r="O250" i="12"/>
  <c r="L250" i="12"/>
  <c r="I250" i="12"/>
  <c r="F250" i="12"/>
  <c r="O249" i="12"/>
  <c r="L249" i="12"/>
  <c r="I249" i="12"/>
  <c r="F249" i="12"/>
  <c r="O248" i="12"/>
  <c r="L248" i="12"/>
  <c r="I248" i="12"/>
  <c r="F248" i="12"/>
  <c r="O247" i="12"/>
  <c r="O246" i="12" s="1"/>
  <c r="L247" i="12"/>
  <c r="I247" i="12"/>
  <c r="F247" i="12"/>
  <c r="N246" i="12"/>
  <c r="M246" i="12"/>
  <c r="K246" i="12"/>
  <c r="J246" i="12"/>
  <c r="H246" i="12"/>
  <c r="G246" i="12"/>
  <c r="E246" i="12"/>
  <c r="D246" i="12"/>
  <c r="O245" i="12"/>
  <c r="L245" i="12"/>
  <c r="I245" i="12"/>
  <c r="F245" i="12"/>
  <c r="O244" i="12"/>
  <c r="L244" i="12"/>
  <c r="I244" i="12"/>
  <c r="F244" i="12"/>
  <c r="O243" i="12"/>
  <c r="L243" i="12"/>
  <c r="I243" i="12"/>
  <c r="F243" i="12"/>
  <c r="C243" i="12" s="1"/>
  <c r="O242" i="12"/>
  <c r="L242" i="12"/>
  <c r="I242" i="12"/>
  <c r="F242" i="12"/>
  <c r="O241" i="12"/>
  <c r="L241" i="12"/>
  <c r="I241" i="12"/>
  <c r="F241" i="12"/>
  <c r="O240" i="12"/>
  <c r="L240" i="12"/>
  <c r="I240" i="12"/>
  <c r="F240" i="12"/>
  <c r="O239" i="12"/>
  <c r="L239" i="12"/>
  <c r="L238" i="12" s="1"/>
  <c r="I239" i="12"/>
  <c r="F239" i="12"/>
  <c r="C239" i="12" s="1"/>
  <c r="N238" i="12"/>
  <c r="M238" i="12"/>
  <c r="K238" i="12"/>
  <c r="J238" i="12"/>
  <c r="H238" i="12"/>
  <c r="G238" i="12"/>
  <c r="E238" i="12"/>
  <c r="D238" i="12"/>
  <c r="O237" i="12"/>
  <c r="L237" i="12"/>
  <c r="I237" i="12"/>
  <c r="F237" i="12"/>
  <c r="O236" i="12"/>
  <c r="L236" i="12"/>
  <c r="L235" i="12" s="1"/>
  <c r="I236" i="12"/>
  <c r="F236" i="12"/>
  <c r="O235" i="12"/>
  <c r="N235" i="12"/>
  <c r="M235" i="12"/>
  <c r="K235" i="12"/>
  <c r="J235" i="12"/>
  <c r="H235" i="12"/>
  <c r="G235" i="12"/>
  <c r="F235" i="12"/>
  <c r="E235" i="12"/>
  <c r="D235" i="12"/>
  <c r="O234" i="12"/>
  <c r="L234" i="12"/>
  <c r="L233" i="12" s="1"/>
  <c r="I234" i="12"/>
  <c r="F234" i="12"/>
  <c r="O233" i="12"/>
  <c r="N233" i="12"/>
  <c r="N231" i="12" s="1"/>
  <c r="M233" i="12"/>
  <c r="K233" i="12"/>
  <c r="J233" i="12"/>
  <c r="J231" i="12" s="1"/>
  <c r="I233" i="12"/>
  <c r="H233" i="12"/>
  <c r="G233" i="12"/>
  <c r="E233" i="12"/>
  <c r="D233" i="12"/>
  <c r="O232" i="12"/>
  <c r="L232" i="12"/>
  <c r="I232" i="12"/>
  <c r="F232" i="12"/>
  <c r="O229" i="12"/>
  <c r="L229" i="12"/>
  <c r="I229" i="12"/>
  <c r="F229" i="12"/>
  <c r="O228" i="12"/>
  <c r="L228" i="12"/>
  <c r="L227" i="12" s="1"/>
  <c r="I228" i="12"/>
  <c r="F228" i="12"/>
  <c r="F227" i="12" s="1"/>
  <c r="O227" i="12"/>
  <c r="N227" i="12"/>
  <c r="M227" i="12"/>
  <c r="K227" i="12"/>
  <c r="J227" i="12"/>
  <c r="I227" i="12"/>
  <c r="H227" i="12"/>
  <c r="G227" i="12"/>
  <c r="E227" i="12"/>
  <c r="D227" i="12"/>
  <c r="O226" i="12"/>
  <c r="L226" i="12"/>
  <c r="I226" i="12"/>
  <c r="F226" i="12"/>
  <c r="O225" i="12"/>
  <c r="L225" i="12"/>
  <c r="I225" i="12"/>
  <c r="F225" i="12"/>
  <c r="O224" i="12"/>
  <c r="L224" i="12"/>
  <c r="I224" i="12"/>
  <c r="F224" i="12"/>
  <c r="O223" i="12"/>
  <c r="L223" i="12"/>
  <c r="I223" i="12"/>
  <c r="F223" i="12"/>
  <c r="O222" i="12"/>
  <c r="L222" i="12"/>
  <c r="I222" i="12"/>
  <c r="F222" i="12"/>
  <c r="O221" i="12"/>
  <c r="L221" i="12"/>
  <c r="I221" i="12"/>
  <c r="F221" i="12"/>
  <c r="O220" i="12"/>
  <c r="L220" i="12"/>
  <c r="I220" i="12"/>
  <c r="F220" i="12"/>
  <c r="O219" i="12"/>
  <c r="L219" i="12"/>
  <c r="I219" i="12"/>
  <c r="F219" i="12"/>
  <c r="C219" i="12" s="1"/>
  <c r="O218" i="12"/>
  <c r="L218" i="12"/>
  <c r="I218" i="12"/>
  <c r="F218" i="12"/>
  <c r="O217" i="12"/>
  <c r="L217" i="12"/>
  <c r="I217" i="12"/>
  <c r="F217" i="12"/>
  <c r="N216" i="12"/>
  <c r="M216" i="12"/>
  <c r="K216" i="12"/>
  <c r="J216" i="12"/>
  <c r="H216" i="12"/>
  <c r="G216" i="12"/>
  <c r="E216" i="12"/>
  <c r="D216" i="12"/>
  <c r="O215" i="12"/>
  <c r="L215" i="12"/>
  <c r="I215" i="12"/>
  <c r="F215" i="12"/>
  <c r="C215" i="12" s="1"/>
  <c r="O214" i="12"/>
  <c r="L214" i="12"/>
  <c r="I214" i="12"/>
  <c r="F214" i="12"/>
  <c r="O213" i="12"/>
  <c r="L213" i="12"/>
  <c r="I213" i="12"/>
  <c r="F213" i="12"/>
  <c r="O212" i="12"/>
  <c r="L212" i="12"/>
  <c r="I212" i="12"/>
  <c r="F212" i="12"/>
  <c r="O211" i="12"/>
  <c r="L211" i="12"/>
  <c r="I211" i="12"/>
  <c r="F211" i="12"/>
  <c r="O210" i="12"/>
  <c r="L210" i="12"/>
  <c r="I210" i="12"/>
  <c r="F210" i="12"/>
  <c r="O209" i="12"/>
  <c r="L209" i="12"/>
  <c r="I209" i="12"/>
  <c r="F209" i="12"/>
  <c r="O208" i="12"/>
  <c r="L208" i="12"/>
  <c r="I208" i="12"/>
  <c r="F208" i="12"/>
  <c r="O207" i="12"/>
  <c r="L207" i="12"/>
  <c r="I207" i="12"/>
  <c r="F207" i="12"/>
  <c r="O206" i="12"/>
  <c r="L206" i="12"/>
  <c r="I206" i="12"/>
  <c r="I205" i="12" s="1"/>
  <c r="F206" i="12"/>
  <c r="N205" i="12"/>
  <c r="M205" i="12"/>
  <c r="M204" i="12" s="1"/>
  <c r="K205" i="12"/>
  <c r="J205" i="12"/>
  <c r="H205" i="12"/>
  <c r="G205" i="12"/>
  <c r="E205" i="12"/>
  <c r="D205" i="12"/>
  <c r="D204" i="12" s="1"/>
  <c r="O203" i="12"/>
  <c r="L203" i="12"/>
  <c r="I203" i="12"/>
  <c r="F203" i="12"/>
  <c r="O202" i="12"/>
  <c r="L202" i="12"/>
  <c r="I202" i="12"/>
  <c r="F202" i="12"/>
  <c r="O201" i="12"/>
  <c r="L201" i="12"/>
  <c r="I201" i="12"/>
  <c r="F201" i="12"/>
  <c r="O200" i="12"/>
  <c r="L200" i="12"/>
  <c r="I200" i="12"/>
  <c r="F200" i="12"/>
  <c r="O199" i="12"/>
  <c r="O198" i="12" s="1"/>
  <c r="L199" i="12"/>
  <c r="I199" i="12"/>
  <c r="I198" i="12" s="1"/>
  <c r="F199" i="12"/>
  <c r="N198" i="12"/>
  <c r="N196" i="12" s="1"/>
  <c r="M198" i="12"/>
  <c r="K198" i="12"/>
  <c r="K196" i="12" s="1"/>
  <c r="J198" i="12"/>
  <c r="H198" i="12"/>
  <c r="H196" i="12" s="1"/>
  <c r="G198" i="12"/>
  <c r="G196" i="12" s="1"/>
  <c r="F198" i="12"/>
  <c r="E198" i="12"/>
  <c r="D198" i="12"/>
  <c r="D196" i="12" s="1"/>
  <c r="O197" i="12"/>
  <c r="L197" i="12"/>
  <c r="I197" i="12"/>
  <c r="F197" i="12"/>
  <c r="F196" i="12" s="1"/>
  <c r="M196" i="12"/>
  <c r="J196" i="12"/>
  <c r="E196" i="12"/>
  <c r="O193" i="12"/>
  <c r="L193" i="12"/>
  <c r="L192" i="12" s="1"/>
  <c r="L191" i="12" s="1"/>
  <c r="I193" i="12"/>
  <c r="I192" i="12" s="1"/>
  <c r="I191" i="12" s="1"/>
  <c r="F193" i="12"/>
  <c r="O192" i="12"/>
  <c r="O191" i="12" s="1"/>
  <c r="N192" i="12"/>
  <c r="N191" i="12" s="1"/>
  <c r="M192" i="12"/>
  <c r="M191" i="12" s="1"/>
  <c r="K192" i="12"/>
  <c r="J192" i="12"/>
  <c r="J191" i="12" s="1"/>
  <c r="H192" i="12"/>
  <c r="H191" i="12" s="1"/>
  <c r="G192" i="12"/>
  <c r="G191" i="12" s="1"/>
  <c r="F192" i="12"/>
  <c r="E192" i="12"/>
  <c r="D192" i="12"/>
  <c r="K191" i="12"/>
  <c r="E191" i="12"/>
  <c r="D191" i="12"/>
  <c r="O190" i="12"/>
  <c r="L190" i="12"/>
  <c r="I190" i="12"/>
  <c r="F190" i="12"/>
  <c r="O189" i="12"/>
  <c r="L189" i="12"/>
  <c r="I189" i="12"/>
  <c r="I188" i="12" s="1"/>
  <c r="F189" i="12"/>
  <c r="O188" i="12"/>
  <c r="N188" i="12"/>
  <c r="N187" i="12" s="1"/>
  <c r="M188" i="12"/>
  <c r="L188" i="12"/>
  <c r="K188" i="12"/>
  <c r="J188" i="12"/>
  <c r="J187" i="12" s="1"/>
  <c r="H188" i="12"/>
  <c r="G188" i="12"/>
  <c r="E188" i="12"/>
  <c r="D188" i="12"/>
  <c r="M187" i="12"/>
  <c r="E187" i="12"/>
  <c r="O186" i="12"/>
  <c r="L186" i="12"/>
  <c r="I186" i="12"/>
  <c r="F186" i="12"/>
  <c r="O185" i="12"/>
  <c r="L185" i="12"/>
  <c r="L184" i="12" s="1"/>
  <c r="I185" i="12"/>
  <c r="I184" i="12" s="1"/>
  <c r="F185" i="12"/>
  <c r="F184" i="12" s="1"/>
  <c r="N184" i="12"/>
  <c r="M184" i="12"/>
  <c r="K184" i="12"/>
  <c r="J184" i="12"/>
  <c r="H184" i="12"/>
  <c r="G184" i="12"/>
  <c r="E184" i="12"/>
  <c r="D184" i="12"/>
  <c r="O183" i="12"/>
  <c r="L183" i="12"/>
  <c r="I183" i="12"/>
  <c r="F183" i="12"/>
  <c r="O182" i="12"/>
  <c r="L182" i="12"/>
  <c r="I182" i="12"/>
  <c r="F182" i="12"/>
  <c r="O181" i="12"/>
  <c r="L181" i="12"/>
  <c r="I181" i="12"/>
  <c r="F181" i="12"/>
  <c r="O180" i="12"/>
  <c r="L180" i="12"/>
  <c r="L179" i="12" s="1"/>
  <c r="I180" i="12"/>
  <c r="I179" i="12" s="1"/>
  <c r="F180" i="12"/>
  <c r="N179" i="12"/>
  <c r="M179" i="12"/>
  <c r="K179" i="12"/>
  <c r="J179" i="12"/>
  <c r="H179" i="12"/>
  <c r="G179" i="12"/>
  <c r="E179" i="12"/>
  <c r="D179" i="12"/>
  <c r="O178" i="12"/>
  <c r="L178" i="12"/>
  <c r="I178" i="12"/>
  <c r="F178" i="12"/>
  <c r="O177" i="12"/>
  <c r="L177" i="12"/>
  <c r="I177" i="12"/>
  <c r="F177" i="12"/>
  <c r="O176" i="12"/>
  <c r="L176" i="12"/>
  <c r="L175" i="12" s="1"/>
  <c r="I176" i="12"/>
  <c r="F176" i="12"/>
  <c r="O175" i="12"/>
  <c r="N175" i="12"/>
  <c r="N174" i="12" s="1"/>
  <c r="M175" i="12"/>
  <c r="M174" i="12" s="1"/>
  <c r="M173" i="12" s="1"/>
  <c r="K175" i="12"/>
  <c r="J175" i="12"/>
  <c r="H175" i="12"/>
  <c r="G175" i="12"/>
  <c r="G174" i="12" s="1"/>
  <c r="E175" i="12"/>
  <c r="D175" i="12"/>
  <c r="L174" i="12"/>
  <c r="L173" i="12" s="1"/>
  <c r="H174" i="12"/>
  <c r="H173" i="12" s="1"/>
  <c r="D174" i="12"/>
  <c r="D173" i="12" s="1"/>
  <c r="O172" i="12"/>
  <c r="L172" i="12"/>
  <c r="I172" i="12"/>
  <c r="F172" i="12"/>
  <c r="O171" i="12"/>
  <c r="L171" i="12"/>
  <c r="I171" i="12"/>
  <c r="F171" i="12"/>
  <c r="O170" i="12"/>
  <c r="L170" i="12"/>
  <c r="I170" i="12"/>
  <c r="F170" i="12"/>
  <c r="O169" i="12"/>
  <c r="L169" i="12"/>
  <c r="I169" i="12"/>
  <c r="F169" i="12"/>
  <c r="O168" i="12"/>
  <c r="L168" i="12"/>
  <c r="I168" i="12"/>
  <c r="F168" i="12"/>
  <c r="O167" i="12"/>
  <c r="O166" i="12" s="1"/>
  <c r="L167" i="12"/>
  <c r="L166" i="12" s="1"/>
  <c r="L165" i="12" s="1"/>
  <c r="I167" i="12"/>
  <c r="F167" i="12"/>
  <c r="N166" i="12"/>
  <c r="N165" i="12" s="1"/>
  <c r="M166" i="12"/>
  <c r="K166" i="12"/>
  <c r="K165" i="12" s="1"/>
  <c r="J166" i="12"/>
  <c r="J165" i="12" s="1"/>
  <c r="H166" i="12"/>
  <c r="H165" i="12" s="1"/>
  <c r="G166" i="12"/>
  <c r="G165" i="12" s="1"/>
  <c r="E166" i="12"/>
  <c r="E165" i="12" s="1"/>
  <c r="D166" i="12"/>
  <c r="D165" i="12" s="1"/>
  <c r="M165" i="12"/>
  <c r="O164" i="12"/>
  <c r="L164" i="12"/>
  <c r="I164" i="12"/>
  <c r="F164" i="12"/>
  <c r="O163" i="12"/>
  <c r="L163" i="12"/>
  <c r="I163" i="12"/>
  <c r="F163" i="12"/>
  <c r="O162" i="12"/>
  <c r="L162" i="12"/>
  <c r="I162" i="12"/>
  <c r="F162" i="12"/>
  <c r="O161" i="12"/>
  <c r="L161" i="12"/>
  <c r="L160" i="12" s="1"/>
  <c r="I161" i="12"/>
  <c r="I160" i="12" s="1"/>
  <c r="F161" i="12"/>
  <c r="F160" i="12" s="1"/>
  <c r="N160" i="12"/>
  <c r="M160" i="12"/>
  <c r="K160" i="12"/>
  <c r="J160" i="12"/>
  <c r="H160" i="12"/>
  <c r="G160" i="12"/>
  <c r="E160" i="12"/>
  <c r="D160" i="12"/>
  <c r="O159" i="12"/>
  <c r="L159" i="12"/>
  <c r="I159" i="12"/>
  <c r="F159" i="12"/>
  <c r="C159" i="12" s="1"/>
  <c r="O158" i="12"/>
  <c r="L158" i="12"/>
  <c r="I158" i="12"/>
  <c r="F158" i="12"/>
  <c r="O157" i="12"/>
  <c r="L157" i="12"/>
  <c r="I157" i="12"/>
  <c r="F157" i="12"/>
  <c r="O156" i="12"/>
  <c r="L156" i="12"/>
  <c r="I156" i="12"/>
  <c r="F156" i="12"/>
  <c r="O155" i="12"/>
  <c r="L155" i="12"/>
  <c r="I155" i="12"/>
  <c r="F155" i="12"/>
  <c r="O154" i="12"/>
  <c r="L154" i="12"/>
  <c r="I154" i="12"/>
  <c r="F154" i="12"/>
  <c r="O153" i="12"/>
  <c r="L153" i="12"/>
  <c r="I153" i="12"/>
  <c r="F153" i="12"/>
  <c r="O152" i="12"/>
  <c r="L152" i="12"/>
  <c r="I152" i="12"/>
  <c r="F152" i="12"/>
  <c r="N151" i="12"/>
  <c r="M151" i="12"/>
  <c r="K151" i="12"/>
  <c r="J151" i="12"/>
  <c r="H151" i="12"/>
  <c r="G151" i="12"/>
  <c r="E151" i="12"/>
  <c r="D151" i="12"/>
  <c r="O150" i="12"/>
  <c r="L150" i="12"/>
  <c r="I150" i="12"/>
  <c r="F150" i="12"/>
  <c r="O149" i="12"/>
  <c r="L149" i="12"/>
  <c r="I149" i="12"/>
  <c r="F149" i="12"/>
  <c r="O148" i="12"/>
  <c r="L148" i="12"/>
  <c r="I148" i="12"/>
  <c r="F148" i="12"/>
  <c r="O147" i="12"/>
  <c r="L147" i="12"/>
  <c r="I147" i="12"/>
  <c r="F147" i="12"/>
  <c r="O146" i="12"/>
  <c r="L146" i="12"/>
  <c r="I146" i="12"/>
  <c r="F146" i="12"/>
  <c r="O145" i="12"/>
  <c r="L145" i="12"/>
  <c r="I145" i="12"/>
  <c r="F145" i="12"/>
  <c r="F144" i="12" s="1"/>
  <c r="N144" i="12"/>
  <c r="M144" i="12"/>
  <c r="K144" i="12"/>
  <c r="J144" i="12"/>
  <c r="H144" i="12"/>
  <c r="G144" i="12"/>
  <c r="E144" i="12"/>
  <c r="D144" i="12"/>
  <c r="O143" i="12"/>
  <c r="L143" i="12"/>
  <c r="I143" i="12"/>
  <c r="F143" i="12"/>
  <c r="C143" i="12" s="1"/>
  <c r="O142" i="12"/>
  <c r="L142" i="12"/>
  <c r="L141" i="12" s="1"/>
  <c r="I142" i="12"/>
  <c r="I141" i="12" s="1"/>
  <c r="F142" i="12"/>
  <c r="N141" i="12"/>
  <c r="M141" i="12"/>
  <c r="K141" i="12"/>
  <c r="J141" i="12"/>
  <c r="H141" i="12"/>
  <c r="G141" i="12"/>
  <c r="E141" i="12"/>
  <c r="D141" i="12"/>
  <c r="O140" i="12"/>
  <c r="L140" i="12"/>
  <c r="I140" i="12"/>
  <c r="F140" i="12"/>
  <c r="O139" i="12"/>
  <c r="L139" i="12"/>
  <c r="I139" i="12"/>
  <c r="F139" i="12"/>
  <c r="O138" i="12"/>
  <c r="L138" i="12"/>
  <c r="I138" i="12"/>
  <c r="F138" i="12"/>
  <c r="O137" i="12"/>
  <c r="L137" i="12"/>
  <c r="L136" i="12" s="1"/>
  <c r="I137" i="12"/>
  <c r="I136" i="12" s="1"/>
  <c r="F137" i="12"/>
  <c r="N136" i="12"/>
  <c r="M136" i="12"/>
  <c r="K136" i="12"/>
  <c r="J136" i="12"/>
  <c r="H136" i="12"/>
  <c r="G136" i="12"/>
  <c r="E136" i="12"/>
  <c r="D136" i="12"/>
  <c r="O135" i="12"/>
  <c r="L135" i="12"/>
  <c r="I135" i="12"/>
  <c r="F135" i="12"/>
  <c r="O134" i="12"/>
  <c r="L134" i="12"/>
  <c r="I134" i="12"/>
  <c r="F134" i="12"/>
  <c r="O133" i="12"/>
  <c r="L133" i="12"/>
  <c r="I133" i="12"/>
  <c r="F133" i="12"/>
  <c r="O132" i="12"/>
  <c r="L132" i="12"/>
  <c r="I132" i="12"/>
  <c r="F132" i="12"/>
  <c r="N131" i="12"/>
  <c r="M131" i="12"/>
  <c r="K131" i="12"/>
  <c r="J131" i="12"/>
  <c r="H131" i="12"/>
  <c r="G131" i="12"/>
  <c r="G130" i="12" s="1"/>
  <c r="E131" i="12"/>
  <c r="D131" i="12"/>
  <c r="O129" i="12"/>
  <c r="O128" i="12" s="1"/>
  <c r="L129" i="12"/>
  <c r="L128" i="12" s="1"/>
  <c r="I129" i="12"/>
  <c r="F129" i="12"/>
  <c r="F128" i="12" s="1"/>
  <c r="N128" i="12"/>
  <c r="M128" i="12"/>
  <c r="K128" i="12"/>
  <c r="J128" i="12"/>
  <c r="H128" i="12"/>
  <c r="G128" i="12"/>
  <c r="E128" i="12"/>
  <c r="D128" i="12"/>
  <c r="O127" i="12"/>
  <c r="L127" i="12"/>
  <c r="I127" i="12"/>
  <c r="F127" i="12"/>
  <c r="O126" i="12"/>
  <c r="L126" i="12"/>
  <c r="I126" i="12"/>
  <c r="F126" i="12"/>
  <c r="O125" i="12"/>
  <c r="L125" i="12"/>
  <c r="I125" i="12"/>
  <c r="F125" i="12"/>
  <c r="O124" i="12"/>
  <c r="L124" i="12"/>
  <c r="I124" i="12"/>
  <c r="F124" i="12"/>
  <c r="O123" i="12"/>
  <c r="L123" i="12"/>
  <c r="I123" i="12"/>
  <c r="F123" i="12"/>
  <c r="C123" i="12" s="1"/>
  <c r="N122" i="12"/>
  <c r="M122" i="12"/>
  <c r="K122" i="12"/>
  <c r="J122" i="12"/>
  <c r="H122" i="12"/>
  <c r="G122" i="12"/>
  <c r="E122" i="12"/>
  <c r="D122" i="12"/>
  <c r="O121" i="12"/>
  <c r="L121" i="12"/>
  <c r="I121" i="12"/>
  <c r="F121" i="12"/>
  <c r="O120" i="12"/>
  <c r="L120" i="12"/>
  <c r="I120" i="12"/>
  <c r="F120" i="12"/>
  <c r="O119" i="12"/>
  <c r="L119" i="12"/>
  <c r="I119" i="12"/>
  <c r="F119" i="12"/>
  <c r="O118" i="12"/>
  <c r="L118" i="12"/>
  <c r="I118" i="12"/>
  <c r="F118" i="12"/>
  <c r="C118" i="12" s="1"/>
  <c r="O117" i="12"/>
  <c r="L117" i="12"/>
  <c r="I117" i="12"/>
  <c r="F117" i="12"/>
  <c r="F116" i="12" s="1"/>
  <c r="N116" i="12"/>
  <c r="M116" i="12"/>
  <c r="K116" i="12"/>
  <c r="J116" i="12"/>
  <c r="H116" i="12"/>
  <c r="G116" i="12"/>
  <c r="E116" i="12"/>
  <c r="D116" i="12"/>
  <c r="O115" i="12"/>
  <c r="L115" i="12"/>
  <c r="I115" i="12"/>
  <c r="F115" i="12"/>
  <c r="O114" i="12"/>
  <c r="L114" i="12"/>
  <c r="I114" i="12"/>
  <c r="F114" i="12"/>
  <c r="O113" i="12"/>
  <c r="L113" i="12"/>
  <c r="L112" i="12" s="1"/>
  <c r="I113" i="12"/>
  <c r="F113" i="12"/>
  <c r="F112" i="12" s="1"/>
  <c r="N112" i="12"/>
  <c r="M112" i="12"/>
  <c r="K112" i="12"/>
  <c r="J112" i="12"/>
  <c r="H112" i="12"/>
  <c r="G112" i="12"/>
  <c r="E112" i="12"/>
  <c r="D112" i="12"/>
  <c r="O111" i="12"/>
  <c r="L111" i="12"/>
  <c r="I111" i="12"/>
  <c r="F111" i="12"/>
  <c r="O110" i="12"/>
  <c r="L110" i="12"/>
  <c r="I110" i="12"/>
  <c r="F110" i="12"/>
  <c r="O109" i="12"/>
  <c r="L109" i="12"/>
  <c r="I109" i="12"/>
  <c r="F109" i="12"/>
  <c r="O108" i="12"/>
  <c r="L108" i="12"/>
  <c r="I108" i="12"/>
  <c r="F108" i="12"/>
  <c r="O107" i="12"/>
  <c r="L107" i="12"/>
  <c r="I107" i="12"/>
  <c r="F107" i="12"/>
  <c r="O106" i="12"/>
  <c r="L106" i="12"/>
  <c r="I106" i="12"/>
  <c r="F106" i="12"/>
  <c r="O105" i="12"/>
  <c r="L105" i="12"/>
  <c r="I105" i="12"/>
  <c r="F105" i="12"/>
  <c r="O104" i="12"/>
  <c r="L104" i="12"/>
  <c r="I104" i="12"/>
  <c r="F104" i="12"/>
  <c r="N103" i="12"/>
  <c r="M103" i="12"/>
  <c r="K103" i="12"/>
  <c r="J103" i="12"/>
  <c r="H103" i="12"/>
  <c r="G103" i="12"/>
  <c r="E103" i="12"/>
  <c r="D103" i="12"/>
  <c r="O102" i="12"/>
  <c r="L102" i="12"/>
  <c r="I102" i="12"/>
  <c r="F102" i="12"/>
  <c r="O101" i="12"/>
  <c r="L101" i="12"/>
  <c r="I101" i="12"/>
  <c r="F101" i="12"/>
  <c r="O100" i="12"/>
  <c r="L100" i="12"/>
  <c r="I100" i="12"/>
  <c r="F100" i="12"/>
  <c r="O99" i="12"/>
  <c r="L99" i="12"/>
  <c r="I99" i="12"/>
  <c r="F99" i="12"/>
  <c r="O98" i="12"/>
  <c r="L98" i="12"/>
  <c r="I98" i="12"/>
  <c r="F98" i="12"/>
  <c r="O97" i="12"/>
  <c r="L97" i="12"/>
  <c r="I97" i="12"/>
  <c r="F97" i="12"/>
  <c r="O96" i="12"/>
  <c r="L96" i="12"/>
  <c r="I96" i="12"/>
  <c r="F96" i="12"/>
  <c r="N95" i="12"/>
  <c r="M95" i="12"/>
  <c r="K95" i="12"/>
  <c r="J95" i="12"/>
  <c r="H95" i="12"/>
  <c r="G95" i="12"/>
  <c r="E95" i="12"/>
  <c r="D95" i="12"/>
  <c r="O94" i="12"/>
  <c r="L94" i="12"/>
  <c r="I94" i="12"/>
  <c r="F94" i="12"/>
  <c r="O93" i="12"/>
  <c r="L93" i="12"/>
  <c r="I93" i="12"/>
  <c r="F93" i="12"/>
  <c r="O92" i="12"/>
  <c r="L92" i="12"/>
  <c r="I92" i="12"/>
  <c r="F92" i="12"/>
  <c r="O91" i="12"/>
  <c r="L91" i="12"/>
  <c r="I91" i="12"/>
  <c r="F91" i="12"/>
  <c r="O90" i="12"/>
  <c r="L90" i="12"/>
  <c r="I90" i="12"/>
  <c r="F90" i="12"/>
  <c r="N89" i="12"/>
  <c r="M89" i="12"/>
  <c r="K89" i="12"/>
  <c r="J89" i="12"/>
  <c r="H89" i="12"/>
  <c r="G89" i="12"/>
  <c r="E89" i="12"/>
  <c r="D89" i="12"/>
  <c r="O88" i="12"/>
  <c r="L88" i="12"/>
  <c r="I88" i="12"/>
  <c r="F88" i="12"/>
  <c r="O87" i="12"/>
  <c r="L87" i="12"/>
  <c r="I87" i="12"/>
  <c r="F87" i="12"/>
  <c r="O86" i="12"/>
  <c r="L86" i="12"/>
  <c r="I86" i="12"/>
  <c r="F86" i="12"/>
  <c r="O85" i="12"/>
  <c r="L85" i="12"/>
  <c r="I85" i="12"/>
  <c r="I84" i="12" s="1"/>
  <c r="F85" i="12"/>
  <c r="N84" i="12"/>
  <c r="M84" i="12"/>
  <c r="K84" i="12"/>
  <c r="J84" i="12"/>
  <c r="H84" i="12"/>
  <c r="G84" i="12"/>
  <c r="E84" i="12"/>
  <c r="D84" i="12"/>
  <c r="O82" i="12"/>
  <c r="L82" i="12"/>
  <c r="I82" i="12"/>
  <c r="F82" i="12"/>
  <c r="O81" i="12"/>
  <c r="L81" i="12"/>
  <c r="I81" i="12"/>
  <c r="I80" i="12" s="1"/>
  <c r="F81" i="12"/>
  <c r="O80" i="12"/>
  <c r="N80" i="12"/>
  <c r="M80" i="12"/>
  <c r="K80" i="12"/>
  <c r="J80" i="12"/>
  <c r="H80" i="12"/>
  <c r="G80" i="12"/>
  <c r="F80" i="12"/>
  <c r="E80" i="12"/>
  <c r="D80" i="12"/>
  <c r="O79" i="12"/>
  <c r="L79" i="12"/>
  <c r="I79" i="12"/>
  <c r="F79" i="12"/>
  <c r="O78" i="12"/>
  <c r="O77" i="12" s="1"/>
  <c r="O76" i="12" s="1"/>
  <c r="L78" i="12"/>
  <c r="L77" i="12" s="1"/>
  <c r="I78" i="12"/>
  <c r="I77" i="12" s="1"/>
  <c r="F78" i="12"/>
  <c r="N77" i="12"/>
  <c r="M77" i="12"/>
  <c r="M76" i="12" s="1"/>
  <c r="K77" i="12"/>
  <c r="K76" i="12" s="1"/>
  <c r="J77" i="12"/>
  <c r="J76" i="12" s="1"/>
  <c r="H77" i="12"/>
  <c r="G77" i="12"/>
  <c r="E77" i="12"/>
  <c r="E76" i="12" s="1"/>
  <c r="D77" i="12"/>
  <c r="G76" i="12"/>
  <c r="O74" i="12"/>
  <c r="L74" i="12"/>
  <c r="I74" i="12"/>
  <c r="F74" i="12"/>
  <c r="O73" i="12"/>
  <c r="L73" i="12"/>
  <c r="I73" i="12"/>
  <c r="F73" i="12"/>
  <c r="O72" i="12"/>
  <c r="L72" i="12"/>
  <c r="I72" i="12"/>
  <c r="F72" i="12"/>
  <c r="O71" i="12"/>
  <c r="L71" i="12"/>
  <c r="I71" i="12"/>
  <c r="F71" i="12"/>
  <c r="O70" i="12"/>
  <c r="O69" i="12" s="1"/>
  <c r="L70" i="12"/>
  <c r="I70" i="12"/>
  <c r="I69" i="12" s="1"/>
  <c r="F70" i="12"/>
  <c r="N69" i="12"/>
  <c r="N67" i="12" s="1"/>
  <c r="M69" i="12"/>
  <c r="M67" i="12" s="1"/>
  <c r="K69" i="12"/>
  <c r="K67" i="12" s="1"/>
  <c r="J69" i="12"/>
  <c r="J67" i="12" s="1"/>
  <c r="H69" i="12"/>
  <c r="G69" i="12"/>
  <c r="G67" i="12" s="1"/>
  <c r="F69" i="12"/>
  <c r="E69" i="12"/>
  <c r="E67" i="12" s="1"/>
  <c r="D69" i="12"/>
  <c r="O68" i="12"/>
  <c r="L68" i="12"/>
  <c r="I68" i="12"/>
  <c r="F68" i="12"/>
  <c r="H67" i="12"/>
  <c r="D67" i="12"/>
  <c r="O66" i="12"/>
  <c r="L66" i="12"/>
  <c r="I66" i="12"/>
  <c r="F66" i="12"/>
  <c r="O65" i="12"/>
  <c r="L65" i="12"/>
  <c r="I65" i="12"/>
  <c r="F65" i="12"/>
  <c r="O64" i="12"/>
  <c r="L64" i="12"/>
  <c r="I64" i="12"/>
  <c r="F64" i="12"/>
  <c r="O63" i="12"/>
  <c r="L63" i="12"/>
  <c r="I63" i="12"/>
  <c r="F63" i="12"/>
  <c r="O62" i="12"/>
  <c r="L62" i="12"/>
  <c r="I62" i="12"/>
  <c r="F62" i="12"/>
  <c r="O61" i="12"/>
  <c r="L61" i="12"/>
  <c r="I61" i="12"/>
  <c r="F61" i="12"/>
  <c r="O60" i="12"/>
  <c r="L60" i="12"/>
  <c r="I60" i="12"/>
  <c r="F60" i="12"/>
  <c r="O59" i="12"/>
  <c r="L59" i="12"/>
  <c r="I59" i="12"/>
  <c r="F59" i="12"/>
  <c r="N58" i="12"/>
  <c r="M58" i="12"/>
  <c r="K58" i="12"/>
  <c r="J58" i="12"/>
  <c r="H58" i="12"/>
  <c r="G58" i="12"/>
  <c r="E58" i="12"/>
  <c r="D58" i="12"/>
  <c r="O57" i="12"/>
  <c r="L57" i="12"/>
  <c r="I57" i="12"/>
  <c r="F57" i="12"/>
  <c r="O56" i="12"/>
  <c r="O55" i="12" s="1"/>
  <c r="L56" i="12"/>
  <c r="L55" i="12" s="1"/>
  <c r="I56" i="12"/>
  <c r="I55" i="12" s="1"/>
  <c r="F56" i="12"/>
  <c r="N55" i="12"/>
  <c r="N54" i="12" s="1"/>
  <c r="N53" i="12" s="1"/>
  <c r="M55" i="12"/>
  <c r="K55" i="12"/>
  <c r="J55" i="12"/>
  <c r="J54" i="12" s="1"/>
  <c r="H55" i="12"/>
  <c r="H54" i="12" s="1"/>
  <c r="G55" i="12"/>
  <c r="E55" i="12"/>
  <c r="D55" i="12"/>
  <c r="J53" i="12"/>
  <c r="O47" i="12"/>
  <c r="C47" i="12" s="1"/>
  <c r="O46" i="12"/>
  <c r="C46" i="12" s="1"/>
  <c r="N45" i="12"/>
  <c r="M45" i="12"/>
  <c r="L44" i="12"/>
  <c r="L43" i="12" s="1"/>
  <c r="I44" i="12"/>
  <c r="I43" i="12" s="1"/>
  <c r="F44" i="12"/>
  <c r="K43" i="12"/>
  <c r="J43" i="12"/>
  <c r="H43" i="12"/>
  <c r="G43" i="12"/>
  <c r="F43" i="12"/>
  <c r="E43" i="12"/>
  <c r="D43" i="12"/>
  <c r="F42" i="12"/>
  <c r="C42" i="12" s="1"/>
  <c r="E41" i="12"/>
  <c r="D41" i="12"/>
  <c r="L40" i="12"/>
  <c r="C40" i="12" s="1"/>
  <c r="L39" i="12"/>
  <c r="C39" i="12" s="1"/>
  <c r="L38" i="12"/>
  <c r="C38" i="12" s="1"/>
  <c r="L37" i="12"/>
  <c r="C37" i="12" s="1"/>
  <c r="K36" i="12"/>
  <c r="J36" i="12"/>
  <c r="L35" i="12"/>
  <c r="C35" i="12" s="1"/>
  <c r="L34" i="12"/>
  <c r="C34" i="12" s="1"/>
  <c r="K33" i="12"/>
  <c r="J33" i="12"/>
  <c r="L32" i="12"/>
  <c r="C32" i="12" s="1"/>
  <c r="K31" i="12"/>
  <c r="J31" i="12"/>
  <c r="L30" i="12"/>
  <c r="C30" i="12" s="1"/>
  <c r="L29" i="12"/>
  <c r="C29" i="12" s="1"/>
  <c r="L28" i="12"/>
  <c r="C28" i="12" s="1"/>
  <c r="K27" i="12"/>
  <c r="J27" i="12"/>
  <c r="F25" i="12"/>
  <c r="C25" i="12" s="1"/>
  <c r="O23" i="12"/>
  <c r="L23" i="12"/>
  <c r="I23" i="12"/>
  <c r="F23" i="12"/>
  <c r="O22" i="12"/>
  <c r="L22" i="12"/>
  <c r="L21" i="12" s="1"/>
  <c r="L289" i="12" s="1"/>
  <c r="I22" i="12"/>
  <c r="F22" i="12"/>
  <c r="O21" i="12"/>
  <c r="N21" i="12"/>
  <c r="N289" i="12" s="1"/>
  <c r="M21" i="12"/>
  <c r="M289" i="12" s="1"/>
  <c r="M288" i="12" s="1"/>
  <c r="K21" i="12"/>
  <c r="J21" i="12"/>
  <c r="H21" i="12"/>
  <c r="H289" i="12" s="1"/>
  <c r="G21" i="12"/>
  <c r="F21" i="12"/>
  <c r="F289" i="12" s="1"/>
  <c r="E21" i="12"/>
  <c r="E289" i="12" s="1"/>
  <c r="E288" i="12" s="1"/>
  <c r="D21" i="12"/>
  <c r="D20" i="12"/>
  <c r="C167" i="12" l="1"/>
  <c r="L187" i="12"/>
  <c r="C207" i="12"/>
  <c r="C209" i="12"/>
  <c r="M270" i="12"/>
  <c r="D76" i="13"/>
  <c r="O246" i="14"/>
  <c r="C86" i="15"/>
  <c r="C172" i="15"/>
  <c r="L187" i="15"/>
  <c r="N76" i="16"/>
  <c r="O103" i="16"/>
  <c r="K130" i="16"/>
  <c r="C148" i="16"/>
  <c r="I246" i="16"/>
  <c r="C295" i="16"/>
  <c r="E11" i="17"/>
  <c r="H130" i="12"/>
  <c r="C275" i="12"/>
  <c r="F41" i="13"/>
  <c r="C41" i="13" s="1"/>
  <c r="C113" i="13"/>
  <c r="C163" i="13"/>
  <c r="C203" i="13"/>
  <c r="C248" i="14"/>
  <c r="C256" i="14"/>
  <c r="C258" i="14"/>
  <c r="C295" i="14"/>
  <c r="C79" i="15"/>
  <c r="N76" i="15"/>
  <c r="C134" i="15"/>
  <c r="C60" i="16"/>
  <c r="D187" i="16"/>
  <c r="C219" i="16"/>
  <c r="C224" i="16"/>
  <c r="J26" i="12"/>
  <c r="K26" i="12"/>
  <c r="C78" i="12"/>
  <c r="C79" i="12"/>
  <c r="K231" i="12"/>
  <c r="C274" i="12"/>
  <c r="D54" i="13"/>
  <c r="D53" i="13" s="1"/>
  <c r="H54" i="13"/>
  <c r="H53" i="13" s="1"/>
  <c r="N54" i="13"/>
  <c r="J130" i="13"/>
  <c r="C168" i="13"/>
  <c r="H270" i="13"/>
  <c r="C280" i="13"/>
  <c r="L76" i="14"/>
  <c r="C107" i="14"/>
  <c r="C108" i="14"/>
  <c r="K231" i="14"/>
  <c r="O122" i="15"/>
  <c r="E187" i="15"/>
  <c r="C186" i="16"/>
  <c r="G204" i="16"/>
  <c r="G195" i="16" s="1"/>
  <c r="D11" i="18"/>
  <c r="L69" i="12"/>
  <c r="G187" i="12"/>
  <c r="K20" i="14"/>
  <c r="C73" i="14"/>
  <c r="C160" i="14"/>
  <c r="I84" i="15"/>
  <c r="C108" i="15"/>
  <c r="O136" i="15"/>
  <c r="C162" i="15"/>
  <c r="C164" i="15"/>
  <c r="F179" i="15"/>
  <c r="C181" i="15"/>
  <c r="C224" i="15"/>
  <c r="C240" i="15"/>
  <c r="E259" i="15"/>
  <c r="C265" i="15"/>
  <c r="C266" i="15"/>
  <c r="H76" i="16"/>
  <c r="C82" i="16"/>
  <c r="C171" i="16"/>
  <c r="C178" i="16"/>
  <c r="G174" i="16"/>
  <c r="G173" i="16" s="1"/>
  <c r="M174" i="16"/>
  <c r="M173" i="16" s="1"/>
  <c r="O69" i="16"/>
  <c r="C105" i="16"/>
  <c r="J54" i="16"/>
  <c r="J53" i="16" s="1"/>
  <c r="J173" i="16"/>
  <c r="O175" i="16"/>
  <c r="O174" i="16" s="1"/>
  <c r="O187" i="16"/>
  <c r="C207" i="16"/>
  <c r="C215" i="16"/>
  <c r="J204" i="16"/>
  <c r="G231" i="16"/>
  <c r="H270" i="16"/>
  <c r="H269" i="16" s="1"/>
  <c r="G289" i="16"/>
  <c r="G288" i="16" s="1"/>
  <c r="K289" i="16"/>
  <c r="C73" i="16"/>
  <c r="M76" i="16"/>
  <c r="J76" i="16"/>
  <c r="C88" i="16"/>
  <c r="C91" i="16"/>
  <c r="O89" i="16"/>
  <c r="C109" i="16"/>
  <c r="C117" i="16"/>
  <c r="C139" i="16"/>
  <c r="C155" i="16"/>
  <c r="K173" i="16"/>
  <c r="K187" i="16"/>
  <c r="C199" i="16"/>
  <c r="O196" i="16"/>
  <c r="C211" i="16"/>
  <c r="C254" i="16"/>
  <c r="O252" i="16"/>
  <c r="O251" i="16" s="1"/>
  <c r="D259" i="16"/>
  <c r="C268" i="16"/>
  <c r="C275" i="16"/>
  <c r="D270" i="16"/>
  <c r="D269" i="16" s="1"/>
  <c r="L188" i="16"/>
  <c r="L187" i="16" s="1"/>
  <c r="H187" i="16"/>
  <c r="C57" i="16"/>
  <c r="C65" i="16"/>
  <c r="L141" i="16"/>
  <c r="C163" i="16"/>
  <c r="C164" i="16"/>
  <c r="O166" i="16"/>
  <c r="O165" i="16" s="1"/>
  <c r="E173" i="16"/>
  <c r="C177" i="16"/>
  <c r="I184" i="16"/>
  <c r="C218" i="16"/>
  <c r="O264" i="16"/>
  <c r="N20" i="16"/>
  <c r="C23" i="16"/>
  <c r="G20" i="16"/>
  <c r="N53" i="16"/>
  <c r="O55" i="16"/>
  <c r="C66" i="16"/>
  <c r="C110" i="16"/>
  <c r="C150" i="16"/>
  <c r="L175" i="16"/>
  <c r="O184" i="16"/>
  <c r="L246" i="16"/>
  <c r="G259" i="16"/>
  <c r="M259" i="16"/>
  <c r="O270" i="16"/>
  <c r="O269" i="16" s="1"/>
  <c r="G270" i="16"/>
  <c r="G269" i="16" s="1"/>
  <c r="M270" i="16"/>
  <c r="M269" i="16" s="1"/>
  <c r="K26" i="15"/>
  <c r="K20" i="15" s="1"/>
  <c r="C59" i="15"/>
  <c r="C60" i="15"/>
  <c r="C62" i="15"/>
  <c r="C68" i="15"/>
  <c r="J76" i="15"/>
  <c r="M76" i="15"/>
  <c r="C94" i="15"/>
  <c r="C110" i="15"/>
  <c r="O116" i="15"/>
  <c r="C150" i="15"/>
  <c r="O166" i="15"/>
  <c r="O165" i="15" s="1"/>
  <c r="N187" i="15"/>
  <c r="C200" i="15"/>
  <c r="C202" i="15"/>
  <c r="C220" i="15"/>
  <c r="C223" i="15"/>
  <c r="C242" i="15"/>
  <c r="O260" i="15"/>
  <c r="O276" i="15"/>
  <c r="L36" i="15"/>
  <c r="C36" i="15" s="1"/>
  <c r="L58" i="15"/>
  <c r="O184" i="15"/>
  <c r="K204" i="15"/>
  <c r="D259" i="15"/>
  <c r="O264" i="15"/>
  <c r="H54" i="15"/>
  <c r="H53" i="15" s="1"/>
  <c r="C82" i="15"/>
  <c r="O84" i="15"/>
  <c r="H83" i="15"/>
  <c r="C118" i="15"/>
  <c r="C120" i="15"/>
  <c r="K83" i="15"/>
  <c r="I136" i="15"/>
  <c r="C178" i="15"/>
  <c r="E174" i="15"/>
  <c r="O198" i="15"/>
  <c r="C275" i="15"/>
  <c r="C64" i="15"/>
  <c r="C66" i="15"/>
  <c r="C70" i="15"/>
  <c r="C74" i="15"/>
  <c r="K76" i="15"/>
  <c r="C90" i="15"/>
  <c r="C98" i="15"/>
  <c r="C101" i="15"/>
  <c r="C115" i="15"/>
  <c r="O131" i="15"/>
  <c r="C146" i="15"/>
  <c r="C154" i="15"/>
  <c r="C155" i="15"/>
  <c r="C157" i="15"/>
  <c r="O160" i="15"/>
  <c r="C186" i="15"/>
  <c r="M187" i="15"/>
  <c r="F227" i="15"/>
  <c r="C241" i="15"/>
  <c r="F41" i="14"/>
  <c r="C41" i="14" s="1"/>
  <c r="O55" i="14"/>
  <c r="N54" i="14"/>
  <c r="O116" i="14"/>
  <c r="C124" i="14"/>
  <c r="C129" i="14"/>
  <c r="C156" i="14"/>
  <c r="C157" i="14"/>
  <c r="C158" i="14"/>
  <c r="C159" i="14"/>
  <c r="L276" i="14"/>
  <c r="G269" i="14"/>
  <c r="D54" i="14"/>
  <c r="D53" i="14" s="1"/>
  <c r="C102" i="14"/>
  <c r="E130" i="14"/>
  <c r="C228" i="14"/>
  <c r="I246" i="14"/>
  <c r="C271" i="14"/>
  <c r="C23" i="14"/>
  <c r="M83" i="14"/>
  <c r="C114" i="14"/>
  <c r="C212" i="14"/>
  <c r="C213" i="14"/>
  <c r="C215" i="14"/>
  <c r="C219" i="14"/>
  <c r="O216" i="14"/>
  <c r="C237" i="14"/>
  <c r="O252" i="14"/>
  <c r="O251" i="14" s="1"/>
  <c r="C291" i="14"/>
  <c r="C292" i="14"/>
  <c r="L288" i="14"/>
  <c r="C61" i="14"/>
  <c r="C72" i="14"/>
  <c r="O69" i="14"/>
  <c r="O67" i="14" s="1"/>
  <c r="C85" i="14"/>
  <c r="E174" i="14"/>
  <c r="E173" i="14" s="1"/>
  <c r="N173" i="14"/>
  <c r="C208" i="14"/>
  <c r="C210" i="14"/>
  <c r="H204" i="14"/>
  <c r="H231" i="14"/>
  <c r="H230" i="14" s="1"/>
  <c r="C275" i="14"/>
  <c r="E270" i="14"/>
  <c r="E269" i="14" s="1"/>
  <c r="O264" i="13"/>
  <c r="J26" i="13"/>
  <c r="C57" i="13"/>
  <c r="C98" i="13"/>
  <c r="C100" i="13"/>
  <c r="M83" i="13"/>
  <c r="M130" i="13"/>
  <c r="C154" i="13"/>
  <c r="C155" i="13"/>
  <c r="O151" i="13"/>
  <c r="C172" i="13"/>
  <c r="I184" i="13"/>
  <c r="C200" i="13"/>
  <c r="C211" i="13"/>
  <c r="C212" i="13"/>
  <c r="G204" i="13"/>
  <c r="C229" i="13"/>
  <c r="C244" i="13"/>
  <c r="C268" i="13"/>
  <c r="C275" i="13"/>
  <c r="D270" i="13"/>
  <c r="D269" i="13" s="1"/>
  <c r="C23" i="13"/>
  <c r="K26" i="13"/>
  <c r="M76" i="13"/>
  <c r="C109" i="13"/>
  <c r="D173" i="13"/>
  <c r="C178" i="13"/>
  <c r="M173" i="13"/>
  <c r="C190" i="13"/>
  <c r="G187" i="13"/>
  <c r="J204" i="13"/>
  <c r="C207" i="13"/>
  <c r="N204" i="13"/>
  <c r="N195" i="13" s="1"/>
  <c r="H204" i="13"/>
  <c r="H195" i="13" s="1"/>
  <c r="C236" i="13"/>
  <c r="K231" i="13"/>
  <c r="C239" i="13"/>
  <c r="C255" i="13"/>
  <c r="O252" i="13"/>
  <c r="O251" i="13" s="1"/>
  <c r="K259" i="13"/>
  <c r="C295" i="13"/>
  <c r="C296" i="13"/>
  <c r="C65" i="13"/>
  <c r="C121" i="13"/>
  <c r="C123" i="13"/>
  <c r="C124" i="13"/>
  <c r="C133" i="13"/>
  <c r="C137" i="13"/>
  <c r="L151" i="13"/>
  <c r="I166" i="13"/>
  <c r="I165" i="13" s="1"/>
  <c r="J187" i="13"/>
  <c r="O187" i="13"/>
  <c r="N187" i="13"/>
  <c r="I196" i="13"/>
  <c r="E204" i="13"/>
  <c r="E195" i="13" s="1"/>
  <c r="I205" i="13"/>
  <c r="C223" i="13"/>
  <c r="D204" i="13"/>
  <c r="D195" i="13" s="1"/>
  <c r="G231" i="13"/>
  <c r="I252" i="13"/>
  <c r="H259" i="13"/>
  <c r="N259" i="13"/>
  <c r="K187" i="12"/>
  <c r="C68" i="12"/>
  <c r="F77" i="12"/>
  <c r="F76" i="12" s="1"/>
  <c r="O89" i="12"/>
  <c r="O95" i="12"/>
  <c r="C111" i="12"/>
  <c r="G83" i="12"/>
  <c r="C127" i="12"/>
  <c r="O131" i="12"/>
  <c r="C147" i="12"/>
  <c r="C163" i="12"/>
  <c r="E174" i="12"/>
  <c r="E173" i="12" s="1"/>
  <c r="C189" i="12"/>
  <c r="D187" i="12"/>
  <c r="D195" i="12"/>
  <c r="M195" i="12"/>
  <c r="C223" i="12"/>
  <c r="C249" i="12"/>
  <c r="K259" i="12"/>
  <c r="K230" i="12" s="1"/>
  <c r="M54" i="12"/>
  <c r="M53" i="12" s="1"/>
  <c r="L80" i="12"/>
  <c r="L76" i="12" s="1"/>
  <c r="N288" i="12"/>
  <c r="C56" i="12"/>
  <c r="C64" i="12"/>
  <c r="C65" i="12"/>
  <c r="C66" i="12"/>
  <c r="C72" i="12"/>
  <c r="C73" i="12"/>
  <c r="C74" i="12"/>
  <c r="C87" i="12"/>
  <c r="C107" i="12"/>
  <c r="C110" i="12"/>
  <c r="L122" i="12"/>
  <c r="D130" i="12"/>
  <c r="H187" i="12"/>
  <c r="C199" i="12"/>
  <c r="O205" i="12"/>
  <c r="C255" i="12"/>
  <c r="C258" i="12"/>
  <c r="C271" i="12"/>
  <c r="C280" i="12"/>
  <c r="C295" i="12"/>
  <c r="M83" i="12"/>
  <c r="O187" i="12"/>
  <c r="D289" i="12"/>
  <c r="D288" i="12" s="1"/>
  <c r="J289" i="12"/>
  <c r="J288" i="12" s="1"/>
  <c r="C60" i="12"/>
  <c r="I58" i="12"/>
  <c r="I54" i="12" s="1"/>
  <c r="L67" i="12"/>
  <c r="C99" i="12"/>
  <c r="C101" i="12"/>
  <c r="C119" i="12"/>
  <c r="O144" i="12"/>
  <c r="J174" i="12"/>
  <c r="J173" i="12" s="1"/>
  <c r="O179" i="12"/>
  <c r="C203" i="12"/>
  <c r="C211" i="12"/>
  <c r="C214" i="12"/>
  <c r="H204" i="12"/>
  <c r="H195" i="12" s="1"/>
  <c r="N204" i="12"/>
  <c r="D259" i="12"/>
  <c r="G269" i="12"/>
  <c r="C43" i="12"/>
  <c r="L290" i="12"/>
  <c r="C291" i="12"/>
  <c r="C34" i="13"/>
  <c r="L33" i="13"/>
  <c r="C33" i="13" s="1"/>
  <c r="L175" i="13"/>
  <c r="L174" i="13" s="1"/>
  <c r="L173" i="13" s="1"/>
  <c r="C176" i="13"/>
  <c r="H231" i="13"/>
  <c r="H230" i="13" s="1"/>
  <c r="C291" i="13"/>
  <c r="G289" i="14"/>
  <c r="G288" i="14" s="1"/>
  <c r="G20" i="14"/>
  <c r="L58" i="14"/>
  <c r="C44" i="13"/>
  <c r="F43" i="13"/>
  <c r="C43" i="13" s="1"/>
  <c r="C228" i="13"/>
  <c r="F227" i="13"/>
  <c r="C234" i="13"/>
  <c r="F233" i="13"/>
  <c r="I283" i="13"/>
  <c r="C22" i="12"/>
  <c r="C23" i="12"/>
  <c r="M20" i="12"/>
  <c r="F55" i="12"/>
  <c r="C55" i="12" s="1"/>
  <c r="K54" i="12"/>
  <c r="K53" i="12" s="1"/>
  <c r="O58" i="12"/>
  <c r="O54" i="12" s="1"/>
  <c r="L58" i="12"/>
  <c r="L54" i="12" s="1"/>
  <c r="L53" i="12" s="1"/>
  <c r="O67" i="12"/>
  <c r="I76" i="12"/>
  <c r="E83" i="12"/>
  <c r="C92" i="12"/>
  <c r="C94" i="12"/>
  <c r="C109" i="12"/>
  <c r="C120" i="12"/>
  <c r="D83" i="12"/>
  <c r="O122" i="12"/>
  <c r="I131" i="12"/>
  <c r="J130" i="12"/>
  <c r="C137" i="12"/>
  <c r="C138" i="12"/>
  <c r="G173" i="12"/>
  <c r="G231" i="12"/>
  <c r="I246" i="12"/>
  <c r="C247" i="12"/>
  <c r="L270" i="12"/>
  <c r="L31" i="13"/>
  <c r="C32" i="13"/>
  <c r="C61" i="13"/>
  <c r="E83" i="13"/>
  <c r="C145" i="13"/>
  <c r="C150" i="13"/>
  <c r="O160" i="13"/>
  <c r="G195" i="13"/>
  <c r="C227" i="13"/>
  <c r="D231" i="13"/>
  <c r="D230" i="13" s="1"/>
  <c r="L270" i="13"/>
  <c r="L269" i="13" s="1"/>
  <c r="K269" i="13"/>
  <c r="C30" i="14"/>
  <c r="L27" i="14"/>
  <c r="C27" i="14" s="1"/>
  <c r="E83" i="14"/>
  <c r="M130" i="14"/>
  <c r="C183" i="12"/>
  <c r="I116" i="13"/>
  <c r="L31" i="12"/>
  <c r="C31" i="12" s="1"/>
  <c r="C44" i="12"/>
  <c r="G54" i="12"/>
  <c r="G53" i="12" s="1"/>
  <c r="C57" i="12"/>
  <c r="D76" i="12"/>
  <c r="H76" i="12"/>
  <c r="C81" i="12"/>
  <c r="C82" i="12"/>
  <c r="N83" i="12"/>
  <c r="L84" i="12"/>
  <c r="I89" i="12"/>
  <c r="C115" i="12"/>
  <c r="L198" i="12"/>
  <c r="L196" i="12" s="1"/>
  <c r="I21" i="13"/>
  <c r="C38" i="13"/>
  <c r="L36" i="13"/>
  <c r="C36" i="13" s="1"/>
  <c r="E54" i="13"/>
  <c r="I55" i="13"/>
  <c r="C73" i="13"/>
  <c r="C81" i="13"/>
  <c r="C105" i="13"/>
  <c r="N130" i="13"/>
  <c r="I235" i="13"/>
  <c r="C235" i="13" s="1"/>
  <c r="F69" i="15"/>
  <c r="C142" i="15"/>
  <c r="F141" i="15"/>
  <c r="G75" i="12"/>
  <c r="C91" i="12"/>
  <c r="K83" i="12"/>
  <c r="H83" i="12"/>
  <c r="C135" i="12"/>
  <c r="L288" i="12"/>
  <c r="D54" i="12"/>
  <c r="H53" i="12"/>
  <c r="E54" i="12"/>
  <c r="E53" i="12" s="1"/>
  <c r="C63" i="12"/>
  <c r="C71" i="12"/>
  <c r="N76" i="12"/>
  <c r="J83" i="12"/>
  <c r="J75" i="12" s="1"/>
  <c r="C85" i="12"/>
  <c r="C86" i="12"/>
  <c r="O84" i="12"/>
  <c r="L89" i="12"/>
  <c r="C102" i="12"/>
  <c r="C104" i="12"/>
  <c r="O103" i="12"/>
  <c r="C114" i="12"/>
  <c r="L116" i="12"/>
  <c r="I122" i="12"/>
  <c r="C140" i="12"/>
  <c r="C171" i="12"/>
  <c r="C227" i="12"/>
  <c r="C279" i="12"/>
  <c r="F276" i="12"/>
  <c r="C117" i="13"/>
  <c r="J83" i="13"/>
  <c r="J75" i="13" s="1"/>
  <c r="E259" i="13"/>
  <c r="C22" i="14"/>
  <c r="F21" i="14"/>
  <c r="F289" i="14" s="1"/>
  <c r="K53" i="14"/>
  <c r="C93" i="14"/>
  <c r="C132" i="14"/>
  <c r="C42" i="15"/>
  <c r="F41" i="15"/>
  <c r="C41" i="15" s="1"/>
  <c r="O136" i="12"/>
  <c r="O160" i="12"/>
  <c r="O184" i="12"/>
  <c r="C184" i="12" s="1"/>
  <c r="I187" i="12"/>
  <c r="J204" i="12"/>
  <c r="J195" i="12" s="1"/>
  <c r="O216" i="12"/>
  <c r="O204" i="12" s="1"/>
  <c r="C240" i="12"/>
  <c r="L246" i="12"/>
  <c r="C257" i="12"/>
  <c r="L264" i="12"/>
  <c r="L259" i="12" s="1"/>
  <c r="E288" i="13"/>
  <c r="J288" i="13"/>
  <c r="J54" i="13"/>
  <c r="J53" i="13" s="1"/>
  <c r="K54" i="13"/>
  <c r="K53" i="13" s="1"/>
  <c r="C59" i="13"/>
  <c r="C60" i="13"/>
  <c r="C70" i="13"/>
  <c r="O69" i="13"/>
  <c r="O67" i="13" s="1"/>
  <c r="F80" i="13"/>
  <c r="F76" i="13" s="1"/>
  <c r="C86" i="13"/>
  <c r="C99" i="13"/>
  <c r="C110" i="13"/>
  <c r="L116" i="13"/>
  <c r="C126" i="13"/>
  <c r="C127" i="13"/>
  <c r="C141" i="13"/>
  <c r="C152" i="13"/>
  <c r="C158" i="13"/>
  <c r="C159" i="13"/>
  <c r="C162" i="13"/>
  <c r="C171" i="13"/>
  <c r="O174" i="13"/>
  <c r="K174" i="13"/>
  <c r="K173" i="13" s="1"/>
  <c r="C182" i="13"/>
  <c r="C183" i="13"/>
  <c r="C189" i="13"/>
  <c r="C202" i="13"/>
  <c r="C210" i="13"/>
  <c r="O216" i="13"/>
  <c r="M231" i="13"/>
  <c r="M230" i="13" s="1"/>
  <c r="C243" i="13"/>
  <c r="I246" i="13"/>
  <c r="G269" i="13"/>
  <c r="C279" i="13"/>
  <c r="C281" i="13"/>
  <c r="C284" i="13"/>
  <c r="C294" i="13"/>
  <c r="D289" i="14"/>
  <c r="D288" i="14" s="1"/>
  <c r="J26" i="14"/>
  <c r="M53" i="14"/>
  <c r="C60" i="14"/>
  <c r="C71" i="14"/>
  <c r="C74" i="14"/>
  <c r="C82" i="14"/>
  <c r="C86" i="14"/>
  <c r="C88" i="14"/>
  <c r="C100" i="14"/>
  <c r="F103" i="14"/>
  <c r="C110" i="14"/>
  <c r="C120" i="14"/>
  <c r="O122" i="14"/>
  <c r="L131" i="14"/>
  <c r="G130" i="14"/>
  <c r="C236" i="14"/>
  <c r="F235" i="14"/>
  <c r="K75" i="15"/>
  <c r="N195" i="15"/>
  <c r="I77" i="16"/>
  <c r="I76" i="16" s="1"/>
  <c r="F84" i="16"/>
  <c r="C85" i="16"/>
  <c r="F112" i="16"/>
  <c r="C113" i="16"/>
  <c r="M130" i="12"/>
  <c r="C146" i="12"/>
  <c r="O151" i="12"/>
  <c r="C160" i="12"/>
  <c r="C161" i="12"/>
  <c r="C162" i="12"/>
  <c r="C168" i="12"/>
  <c r="C169" i="12"/>
  <c r="C170" i="12"/>
  <c r="C186" i="12"/>
  <c r="C202" i="12"/>
  <c r="E204" i="12"/>
  <c r="E195" i="12" s="1"/>
  <c r="C212" i="12"/>
  <c r="C222" i="12"/>
  <c r="G204" i="12"/>
  <c r="G195" i="12" s="1"/>
  <c r="K204" i="12"/>
  <c r="K195" i="12" s="1"/>
  <c r="C232" i="12"/>
  <c r="M231" i="12"/>
  <c r="M230" i="12" s="1"/>
  <c r="H231" i="12"/>
  <c r="H230" i="12" s="1"/>
  <c r="C244" i="12"/>
  <c r="L252" i="12"/>
  <c r="L251" i="12" s="1"/>
  <c r="C262" i="12"/>
  <c r="C267" i="12"/>
  <c r="D269" i="12"/>
  <c r="C292" i="12"/>
  <c r="G289" i="13"/>
  <c r="G288" i="13" s="1"/>
  <c r="C22" i="13"/>
  <c r="N53" i="13"/>
  <c r="C56" i="13"/>
  <c r="O55" i="13"/>
  <c r="O54" i="13" s="1"/>
  <c r="C64" i="13"/>
  <c r="C74" i="13"/>
  <c r="H83" i="13"/>
  <c r="K83" i="13"/>
  <c r="C92" i="13"/>
  <c r="C107" i="13"/>
  <c r="C108" i="13"/>
  <c r="C115" i="13"/>
  <c r="D130" i="13"/>
  <c r="L131" i="13"/>
  <c r="L130" i="13" s="1"/>
  <c r="G130" i="13"/>
  <c r="C138" i="13"/>
  <c r="C139" i="13"/>
  <c r="C140" i="13"/>
  <c r="C146" i="13"/>
  <c r="C147" i="13"/>
  <c r="C148" i="13"/>
  <c r="C149" i="13"/>
  <c r="C170" i="13"/>
  <c r="C180" i="13"/>
  <c r="O184" i="13"/>
  <c r="I188" i="13"/>
  <c r="C197" i="13"/>
  <c r="M204" i="13"/>
  <c r="M195" i="13" s="1"/>
  <c r="M194" i="13" s="1"/>
  <c r="C215" i="13"/>
  <c r="C219" i="13"/>
  <c r="C224" i="13"/>
  <c r="J231" i="13"/>
  <c r="N231" i="13"/>
  <c r="N230" i="13" s="1"/>
  <c r="I238" i="13"/>
  <c r="L252" i="13"/>
  <c r="L251" i="13" s="1"/>
  <c r="J259" i="13"/>
  <c r="C271" i="13"/>
  <c r="N270" i="13"/>
  <c r="N269" i="13" s="1"/>
  <c r="C297" i="13"/>
  <c r="J289" i="14"/>
  <c r="J288" i="14" s="1"/>
  <c r="L36" i="14"/>
  <c r="C36" i="14" s="1"/>
  <c r="I58" i="14"/>
  <c r="C58" i="14" s="1"/>
  <c r="C62" i="14"/>
  <c r="C64" i="14"/>
  <c r="L69" i="14"/>
  <c r="E76" i="14"/>
  <c r="E75" i="14" s="1"/>
  <c r="K76" i="14"/>
  <c r="H83" i="14"/>
  <c r="C87" i="14"/>
  <c r="K83" i="14"/>
  <c r="F89" i="14"/>
  <c r="C92" i="14"/>
  <c r="I103" i="14"/>
  <c r="C109" i="14"/>
  <c r="C111" i="14"/>
  <c r="O112" i="14"/>
  <c r="C127" i="14"/>
  <c r="C128" i="14"/>
  <c r="D130" i="14"/>
  <c r="J130" i="14"/>
  <c r="L151" i="14"/>
  <c r="C172" i="14"/>
  <c r="I179" i="14"/>
  <c r="I174" i="14" s="1"/>
  <c r="C180" i="14"/>
  <c r="C200" i="14"/>
  <c r="C224" i="14"/>
  <c r="C240" i="14"/>
  <c r="C279" i="14"/>
  <c r="I21" i="15"/>
  <c r="C22" i="15"/>
  <c r="M173" i="15"/>
  <c r="D187" i="15"/>
  <c r="C208" i="15"/>
  <c r="C236" i="15"/>
  <c r="F235" i="15"/>
  <c r="M289" i="16"/>
  <c r="M288" i="16" s="1"/>
  <c r="M20" i="16"/>
  <c r="C42" i="16"/>
  <c r="F41" i="16"/>
  <c r="C41" i="16" s="1"/>
  <c r="E130" i="12"/>
  <c r="E75" i="12" s="1"/>
  <c r="C150" i="12"/>
  <c r="C153" i="12"/>
  <c r="C158" i="12"/>
  <c r="I166" i="12"/>
  <c r="I165" i="12" s="1"/>
  <c r="K174" i="12"/>
  <c r="K173" i="12" s="1"/>
  <c r="C176" i="12"/>
  <c r="C193" i="12"/>
  <c r="C201" i="12"/>
  <c r="C210" i="12"/>
  <c r="C221" i="12"/>
  <c r="C226" i="12"/>
  <c r="C229" i="12"/>
  <c r="E231" i="12"/>
  <c r="E230" i="12" s="1"/>
  <c r="C245" i="12"/>
  <c r="C254" i="12"/>
  <c r="N269" i="12"/>
  <c r="C278" i="12"/>
  <c r="M269" i="12"/>
  <c r="I290" i="12"/>
  <c r="C293" i="12"/>
  <c r="C296" i="12"/>
  <c r="N20" i="13"/>
  <c r="O45" i="13"/>
  <c r="G83" i="13"/>
  <c r="O95" i="13"/>
  <c r="I103" i="13"/>
  <c r="C111" i="13"/>
  <c r="C114" i="13"/>
  <c r="I112" i="13"/>
  <c r="N83" i="13"/>
  <c r="N75" i="13" s="1"/>
  <c r="L122" i="13"/>
  <c r="E130" i="13"/>
  <c r="I144" i="13"/>
  <c r="O166" i="13"/>
  <c r="O165" i="13" s="1"/>
  <c r="H173" i="13"/>
  <c r="I175" i="13"/>
  <c r="L188" i="13"/>
  <c r="L187" i="13" s="1"/>
  <c r="K187" i="13"/>
  <c r="E187" i="13"/>
  <c r="J195" i="13"/>
  <c r="K204" i="13"/>
  <c r="K195" i="13" s="1"/>
  <c r="C221" i="13"/>
  <c r="C222" i="13"/>
  <c r="O259" i="13"/>
  <c r="H269" i="13"/>
  <c r="C272" i="13"/>
  <c r="C285" i="13"/>
  <c r="C292" i="13"/>
  <c r="C44" i="14"/>
  <c r="E54" i="14"/>
  <c r="E53" i="14" s="1"/>
  <c r="C56" i="14"/>
  <c r="C63" i="14"/>
  <c r="C66" i="14"/>
  <c r="C68" i="14"/>
  <c r="G76" i="14"/>
  <c r="M75" i="14"/>
  <c r="C79" i="14"/>
  <c r="D83" i="14"/>
  <c r="D75" i="14" s="1"/>
  <c r="J83" i="14"/>
  <c r="J75" i="14" s="1"/>
  <c r="N83" i="14"/>
  <c r="N75" i="14" s="1"/>
  <c r="G83" i="14"/>
  <c r="C91" i="14"/>
  <c r="C94" i="14"/>
  <c r="C98" i="14"/>
  <c r="C115" i="14"/>
  <c r="C117" i="14"/>
  <c r="L122" i="14"/>
  <c r="C122" i="14" s="1"/>
  <c r="C141" i="14"/>
  <c r="C142" i="14"/>
  <c r="C143" i="14"/>
  <c r="C145" i="14"/>
  <c r="C146" i="14"/>
  <c r="C164" i="14"/>
  <c r="I166" i="14"/>
  <c r="I165" i="14" s="1"/>
  <c r="D173" i="14"/>
  <c r="C184" i="14"/>
  <c r="H187" i="14"/>
  <c r="N187" i="14"/>
  <c r="D231" i="14"/>
  <c r="D230" i="14" s="1"/>
  <c r="L270" i="14"/>
  <c r="M289" i="15"/>
  <c r="M288" i="15" s="1"/>
  <c r="M20" i="15"/>
  <c r="E53" i="15"/>
  <c r="C114" i="15"/>
  <c r="M195" i="15"/>
  <c r="C232" i="15"/>
  <c r="O144" i="14"/>
  <c r="L166" i="14"/>
  <c r="L165" i="14" s="1"/>
  <c r="K174" i="14"/>
  <c r="C178" i="14"/>
  <c r="E187" i="14"/>
  <c r="J187" i="14"/>
  <c r="O187" i="14"/>
  <c r="C193" i="14"/>
  <c r="E195" i="14"/>
  <c r="O198" i="14"/>
  <c r="O196" i="14" s="1"/>
  <c r="N204" i="14"/>
  <c r="N195" i="14" s="1"/>
  <c r="C214" i="14"/>
  <c r="C221" i="14"/>
  <c r="C223" i="14"/>
  <c r="O238" i="14"/>
  <c r="O231" i="14" s="1"/>
  <c r="C263" i="14"/>
  <c r="J270" i="14"/>
  <c r="J269" i="14" s="1"/>
  <c r="N270" i="14"/>
  <c r="N269" i="14" s="1"/>
  <c r="F276" i="14"/>
  <c r="C278" i="14"/>
  <c r="M269" i="14"/>
  <c r="I290" i="14"/>
  <c r="C293" i="14"/>
  <c r="C296" i="14"/>
  <c r="G20" i="15"/>
  <c r="E288" i="15"/>
  <c r="C44" i="15"/>
  <c r="G54" i="15"/>
  <c r="G53" i="15" s="1"/>
  <c r="K54" i="15"/>
  <c r="K53" i="15" s="1"/>
  <c r="C57" i="15"/>
  <c r="C72" i="15"/>
  <c r="D76" i="15"/>
  <c r="E76" i="15"/>
  <c r="O80" i="15"/>
  <c r="D83" i="15"/>
  <c r="C100" i="15"/>
  <c r="O112" i="15"/>
  <c r="C119" i="15"/>
  <c r="G83" i="15"/>
  <c r="G75" i="15" s="1"/>
  <c r="N130" i="15"/>
  <c r="D130" i="15"/>
  <c r="H130" i="15"/>
  <c r="H75" i="15" s="1"/>
  <c r="H52" i="15" s="1"/>
  <c r="C156" i="15"/>
  <c r="C159" i="15"/>
  <c r="C163" i="15"/>
  <c r="C171" i="15"/>
  <c r="J174" i="15"/>
  <c r="J173" i="15" s="1"/>
  <c r="N174" i="15"/>
  <c r="N173" i="15" s="1"/>
  <c r="O175" i="15"/>
  <c r="C183" i="15"/>
  <c r="C193" i="15"/>
  <c r="J204" i="15"/>
  <c r="J195" i="15" s="1"/>
  <c r="C206" i="15"/>
  <c r="O205" i="15"/>
  <c r="C213" i="15"/>
  <c r="G204" i="15"/>
  <c r="C222" i="15"/>
  <c r="D204" i="15"/>
  <c r="D195" i="15" s="1"/>
  <c r="H204" i="15"/>
  <c r="H195" i="15" s="1"/>
  <c r="D231" i="15"/>
  <c r="D230" i="15" s="1"/>
  <c r="H231" i="15"/>
  <c r="H230" i="15" s="1"/>
  <c r="E231" i="15"/>
  <c r="E230" i="15" s="1"/>
  <c r="C255" i="15"/>
  <c r="C271" i="15"/>
  <c r="J26" i="16"/>
  <c r="J20" i="16" s="1"/>
  <c r="I55" i="16"/>
  <c r="E83" i="16"/>
  <c r="C97" i="16"/>
  <c r="C101" i="16"/>
  <c r="C125" i="16"/>
  <c r="C135" i="16"/>
  <c r="C182" i="16"/>
  <c r="F179" i="16"/>
  <c r="F174" i="16" s="1"/>
  <c r="F173" i="16" s="1"/>
  <c r="E259" i="16"/>
  <c r="C185" i="14"/>
  <c r="C201" i="14"/>
  <c r="C203" i="14"/>
  <c r="J204" i="14"/>
  <c r="J195" i="14" s="1"/>
  <c r="C207" i="14"/>
  <c r="G204" i="14"/>
  <c r="C222" i="14"/>
  <c r="C225" i="14"/>
  <c r="D204" i="14"/>
  <c r="D195" i="14" s="1"/>
  <c r="H195" i="14"/>
  <c r="H194" i="14" s="1"/>
  <c r="C229" i="14"/>
  <c r="J231" i="14"/>
  <c r="J230" i="14" s="1"/>
  <c r="N231" i="14"/>
  <c r="N230" i="14" s="1"/>
  <c r="C243" i="14"/>
  <c r="C250" i="14"/>
  <c r="C255" i="14"/>
  <c r="C274" i="14"/>
  <c r="C280" i="14"/>
  <c r="K288" i="15"/>
  <c r="N53" i="15"/>
  <c r="M54" i="15"/>
  <c r="M53" i="15" s="1"/>
  <c r="L69" i="15"/>
  <c r="C88" i="15"/>
  <c r="N83" i="15"/>
  <c r="N75" i="15" s="1"/>
  <c r="C105" i="15"/>
  <c r="C111" i="15"/>
  <c r="C133" i="15"/>
  <c r="M130" i="15"/>
  <c r="C140" i="15"/>
  <c r="L141" i="15"/>
  <c r="C147" i="15"/>
  <c r="C149" i="15"/>
  <c r="L151" i="15"/>
  <c r="C169" i="15"/>
  <c r="C177" i="15"/>
  <c r="E173" i="15"/>
  <c r="E195" i="15"/>
  <c r="O196" i="15"/>
  <c r="C211" i="15"/>
  <c r="C221" i="15"/>
  <c r="C226" i="15"/>
  <c r="L235" i="15"/>
  <c r="M231" i="15"/>
  <c r="M230" i="15" s="1"/>
  <c r="C263" i="15"/>
  <c r="F260" i="15"/>
  <c r="C28" i="16"/>
  <c r="L27" i="16"/>
  <c r="C27" i="16" s="1"/>
  <c r="E76" i="16"/>
  <c r="M130" i="16"/>
  <c r="C154" i="16"/>
  <c r="J195" i="16"/>
  <c r="C203" i="16"/>
  <c r="C244" i="16"/>
  <c r="C153" i="14"/>
  <c r="C161" i="14"/>
  <c r="C163" i="14"/>
  <c r="C171" i="14"/>
  <c r="H174" i="14"/>
  <c r="H173" i="14" s="1"/>
  <c r="L175" i="14"/>
  <c r="L174" i="14" s="1"/>
  <c r="L173" i="14" s="1"/>
  <c r="C181" i="14"/>
  <c r="C182" i="14"/>
  <c r="C183" i="14"/>
  <c r="M187" i="14"/>
  <c r="M195" i="14"/>
  <c r="L198" i="14"/>
  <c r="C202" i="14"/>
  <c r="C211" i="14"/>
  <c r="C226" i="14"/>
  <c r="M231" i="14"/>
  <c r="M230" i="14" s="1"/>
  <c r="C242" i="14"/>
  <c r="C245" i="14"/>
  <c r="O290" i="14"/>
  <c r="C23" i="15"/>
  <c r="J26" i="15"/>
  <c r="C56" i="15"/>
  <c r="C63" i="15"/>
  <c r="C78" i="15"/>
  <c r="L80" i="15"/>
  <c r="L76" i="15" s="1"/>
  <c r="C87" i="15"/>
  <c r="C97" i="15"/>
  <c r="O95" i="15"/>
  <c r="C109" i="15"/>
  <c r="L112" i="15"/>
  <c r="C121" i="15"/>
  <c r="C127" i="15"/>
  <c r="C148" i="15"/>
  <c r="C153" i="15"/>
  <c r="O151" i="15"/>
  <c r="O179" i="15"/>
  <c r="L179" i="15"/>
  <c r="L174" i="15" s="1"/>
  <c r="L173" i="15" s="1"/>
  <c r="C201" i="15"/>
  <c r="C203" i="15"/>
  <c r="C215" i="15"/>
  <c r="O216" i="15"/>
  <c r="C225" i="15"/>
  <c r="C227" i="15"/>
  <c r="C229" i="15"/>
  <c r="N231" i="15"/>
  <c r="C247" i="15"/>
  <c r="N130" i="16"/>
  <c r="C279" i="16"/>
  <c r="C248" i="15"/>
  <c r="C273" i="15"/>
  <c r="C274" i="15"/>
  <c r="M269" i="15"/>
  <c r="C296" i="15"/>
  <c r="K26" i="16"/>
  <c r="E54" i="16"/>
  <c r="E53" i="16" s="1"/>
  <c r="C64" i="16"/>
  <c r="H53" i="16"/>
  <c r="C74" i="16"/>
  <c r="C81" i="16"/>
  <c r="K83" i="16"/>
  <c r="I89" i="16"/>
  <c r="O95" i="16"/>
  <c r="C102" i="16"/>
  <c r="C108" i="16"/>
  <c r="C120" i="16"/>
  <c r="N83" i="16"/>
  <c r="C126" i="16"/>
  <c r="O131" i="16"/>
  <c r="L136" i="16"/>
  <c r="L144" i="16"/>
  <c r="C153" i="16"/>
  <c r="C159" i="16"/>
  <c r="O160" i="16"/>
  <c r="C167" i="16"/>
  <c r="C170" i="16"/>
  <c r="K195" i="16"/>
  <c r="C206" i="16"/>
  <c r="C212" i="16"/>
  <c r="C221" i="16"/>
  <c r="O216" i="16"/>
  <c r="C229" i="16"/>
  <c r="J231" i="16"/>
  <c r="N231" i="16"/>
  <c r="N230" i="16" s="1"/>
  <c r="K231" i="16"/>
  <c r="K230" i="16" s="1"/>
  <c r="C243" i="16"/>
  <c r="H231" i="16"/>
  <c r="H230" i="16" s="1"/>
  <c r="C250" i="16"/>
  <c r="E269" i="16"/>
  <c r="N270" i="16"/>
  <c r="N269" i="16" s="1"/>
  <c r="C285" i="16"/>
  <c r="C292" i="16"/>
  <c r="L290" i="16"/>
  <c r="C245" i="15"/>
  <c r="C254" i="15"/>
  <c r="O252" i="15"/>
  <c r="O251" i="15" s="1"/>
  <c r="C284" i="15"/>
  <c r="C285" i="15"/>
  <c r="I20" i="16"/>
  <c r="E289" i="16"/>
  <c r="E288" i="16" s="1"/>
  <c r="J289" i="16"/>
  <c r="J288" i="16" s="1"/>
  <c r="L58" i="16"/>
  <c r="L54" i="16" s="1"/>
  <c r="C63" i="16"/>
  <c r="D53" i="16"/>
  <c r="C71" i="16"/>
  <c r="O67" i="16"/>
  <c r="C86" i="16"/>
  <c r="G83" i="16"/>
  <c r="C100" i="16"/>
  <c r="C107" i="16"/>
  <c r="C114" i="16"/>
  <c r="J83" i="16"/>
  <c r="C124" i="16"/>
  <c r="O122" i="16"/>
  <c r="C129" i="16"/>
  <c r="I131" i="16"/>
  <c r="C158" i="16"/>
  <c r="C162" i="16"/>
  <c r="C169" i="16"/>
  <c r="C183" i="16"/>
  <c r="C185" i="16"/>
  <c r="C201" i="16"/>
  <c r="C209" i="16"/>
  <c r="C226" i="16"/>
  <c r="D204" i="16"/>
  <c r="D195" i="16" s="1"/>
  <c r="H204" i="16"/>
  <c r="H195" i="16" s="1"/>
  <c r="I238" i="16"/>
  <c r="C245" i="16"/>
  <c r="D231" i="16"/>
  <c r="D230" i="16" s="1"/>
  <c r="C249" i="16"/>
  <c r="C257" i="16"/>
  <c r="J259" i="16"/>
  <c r="F276" i="16"/>
  <c r="F270" i="16" s="1"/>
  <c r="C278" i="16"/>
  <c r="I283" i="16"/>
  <c r="I289" i="16" s="1"/>
  <c r="I288" i="16" s="1"/>
  <c r="O290" i="16"/>
  <c r="C296" i="16"/>
  <c r="K230" i="15"/>
  <c r="I252" i="15"/>
  <c r="I251" i="15" s="1"/>
  <c r="C257" i="15"/>
  <c r="C258" i="15"/>
  <c r="C261" i="15"/>
  <c r="C262" i="15"/>
  <c r="O259" i="15"/>
  <c r="L264" i="15"/>
  <c r="L259" i="15" s="1"/>
  <c r="H269" i="15"/>
  <c r="L270" i="15"/>
  <c r="L269" i="15" s="1"/>
  <c r="I283" i="15"/>
  <c r="O290" i="15"/>
  <c r="L290" i="15"/>
  <c r="L288" i="15" s="1"/>
  <c r="K288" i="16"/>
  <c r="C44" i="16"/>
  <c r="C62" i="16"/>
  <c r="K53" i="16"/>
  <c r="I69" i="16"/>
  <c r="I67" i="16" s="1"/>
  <c r="C79" i="16"/>
  <c r="D83" i="16"/>
  <c r="C94" i="16"/>
  <c r="M83" i="16"/>
  <c r="M75" i="16" s="1"/>
  <c r="C99" i="16"/>
  <c r="C106" i="16"/>
  <c r="C111" i="16"/>
  <c r="C118" i="16"/>
  <c r="G130" i="16"/>
  <c r="L131" i="16"/>
  <c r="E130" i="16"/>
  <c r="I136" i="16"/>
  <c r="C140" i="16"/>
  <c r="D130" i="16"/>
  <c r="I144" i="16"/>
  <c r="C149" i="16"/>
  <c r="C156" i="16"/>
  <c r="C172" i="16"/>
  <c r="C181" i="16"/>
  <c r="E187" i="16"/>
  <c r="C189" i="16"/>
  <c r="C190" i="16"/>
  <c r="C200" i="16"/>
  <c r="I205" i="16"/>
  <c r="C214" i="16"/>
  <c r="C220" i="16"/>
  <c r="C228" i="16"/>
  <c r="C234" i="16"/>
  <c r="C256" i="16"/>
  <c r="C273" i="16"/>
  <c r="C274" i="16"/>
  <c r="C284" i="16"/>
  <c r="F290" i="16"/>
  <c r="C294" i="16"/>
  <c r="F42" i="19"/>
  <c r="F48" i="18"/>
  <c r="F47" i="18" s="1"/>
  <c r="F11" i="18"/>
  <c r="F37" i="18"/>
  <c r="F27" i="18"/>
  <c r="F31" i="17"/>
  <c r="F26" i="17"/>
  <c r="F25" i="17" s="1"/>
  <c r="F14" i="17"/>
  <c r="F11" i="17" s="1"/>
  <c r="I58" i="16"/>
  <c r="C59" i="16"/>
  <c r="C92" i="16"/>
  <c r="F89" i="16"/>
  <c r="C22" i="16"/>
  <c r="L36" i="16"/>
  <c r="C36" i="16" s="1"/>
  <c r="L43" i="16"/>
  <c r="C43" i="16" s="1"/>
  <c r="C56" i="16"/>
  <c r="F55" i="16"/>
  <c r="O76" i="16"/>
  <c r="C80" i="16"/>
  <c r="F76" i="16"/>
  <c r="I95" i="16"/>
  <c r="L95" i="16"/>
  <c r="C98" i="16"/>
  <c r="C104" i="16"/>
  <c r="F103" i="16"/>
  <c r="C134" i="16"/>
  <c r="F131" i="16"/>
  <c r="F141" i="16"/>
  <c r="C142" i="16"/>
  <c r="C78" i="16"/>
  <c r="L77" i="16"/>
  <c r="C119" i="16"/>
  <c r="I116" i="16"/>
  <c r="H289" i="16"/>
  <c r="H288" i="16" s="1"/>
  <c r="H20" i="16"/>
  <c r="L21" i="16"/>
  <c r="C21" i="16"/>
  <c r="F289" i="16"/>
  <c r="C68" i="16"/>
  <c r="C70" i="16"/>
  <c r="L69" i="16"/>
  <c r="L67" i="16" s="1"/>
  <c r="L53" i="16" s="1"/>
  <c r="K75" i="16"/>
  <c r="L84" i="16"/>
  <c r="C90" i="16"/>
  <c r="L89" i="16"/>
  <c r="C96" i="16"/>
  <c r="F95" i="16"/>
  <c r="I112" i="16"/>
  <c r="C112" i="16" s="1"/>
  <c r="C115" i="16"/>
  <c r="F122" i="16"/>
  <c r="I122" i="16"/>
  <c r="C123" i="16"/>
  <c r="C128" i="16"/>
  <c r="C138" i="16"/>
  <c r="F136" i="16"/>
  <c r="C146" i="16"/>
  <c r="F144" i="16"/>
  <c r="C32" i="16"/>
  <c r="L31" i="16"/>
  <c r="C31" i="16" s="1"/>
  <c r="C72" i="16"/>
  <c r="F69" i="16"/>
  <c r="O289" i="16"/>
  <c r="D289" i="16"/>
  <c r="D288" i="16" s="1"/>
  <c r="K20" i="16"/>
  <c r="L33" i="16"/>
  <c r="C33" i="16" s="1"/>
  <c r="O45" i="16"/>
  <c r="O20" i="16" s="1"/>
  <c r="M53" i="16"/>
  <c r="M52" i="16" s="1"/>
  <c r="O58" i="16"/>
  <c r="H83" i="16"/>
  <c r="H75" i="16" s="1"/>
  <c r="C87" i="16"/>
  <c r="I84" i="16"/>
  <c r="L103" i="16"/>
  <c r="L116" i="16"/>
  <c r="L122" i="16"/>
  <c r="H194" i="16"/>
  <c r="C210" i="16"/>
  <c r="F205" i="16"/>
  <c r="C233" i="16"/>
  <c r="F246" i="16"/>
  <c r="C247" i="16"/>
  <c r="C267" i="16"/>
  <c r="F264" i="16"/>
  <c r="C264" i="16" s="1"/>
  <c r="F151" i="16"/>
  <c r="C184" i="16"/>
  <c r="C202" i="16"/>
  <c r="F196" i="16"/>
  <c r="C222" i="16"/>
  <c r="F216" i="16"/>
  <c r="C232" i="16"/>
  <c r="L270" i="16"/>
  <c r="L269" i="16" s="1"/>
  <c r="C280" i="16"/>
  <c r="C291" i="16"/>
  <c r="J130" i="16"/>
  <c r="I151" i="16"/>
  <c r="I130" i="16" s="1"/>
  <c r="C152" i="16"/>
  <c r="C168" i="16"/>
  <c r="I166" i="16"/>
  <c r="I175" i="16"/>
  <c r="C175" i="16" s="1"/>
  <c r="C176" i="16"/>
  <c r="I179" i="16"/>
  <c r="C180" i="16"/>
  <c r="M195" i="16"/>
  <c r="L216" i="16"/>
  <c r="G230" i="16"/>
  <c r="C236" i="16"/>
  <c r="L235" i="16"/>
  <c r="F251" i="16"/>
  <c r="O259" i="16"/>
  <c r="J270" i="16"/>
  <c r="J269" i="16" s="1"/>
  <c r="I192" i="16"/>
  <c r="C193" i="16"/>
  <c r="I196" i="16"/>
  <c r="C197" i="16"/>
  <c r="C239" i="16"/>
  <c r="C298" i="16"/>
  <c r="C237" i="16"/>
  <c r="I235" i="16"/>
  <c r="C235" i="16" s="1"/>
  <c r="C281" i="16"/>
  <c r="C297" i="16"/>
  <c r="C132" i="16"/>
  <c r="C133" i="16"/>
  <c r="C137" i="16"/>
  <c r="O136" i="16"/>
  <c r="O141" i="16"/>
  <c r="C145" i="16"/>
  <c r="O144" i="16"/>
  <c r="L151" i="16"/>
  <c r="L130" i="16" s="1"/>
  <c r="C157" i="16"/>
  <c r="F160" i="16"/>
  <c r="C161" i="16"/>
  <c r="N173" i="16"/>
  <c r="L179" i="16"/>
  <c r="F188" i="16"/>
  <c r="C240" i="16"/>
  <c r="L238" i="16"/>
  <c r="L231" i="16" s="1"/>
  <c r="C263" i="16"/>
  <c r="F260" i="16"/>
  <c r="C272" i="16"/>
  <c r="K270" i="16"/>
  <c r="K269" i="16" s="1"/>
  <c r="K194" i="16" s="1"/>
  <c r="N195" i="16"/>
  <c r="O205" i="16"/>
  <c r="L205" i="16"/>
  <c r="C213" i="16"/>
  <c r="C217" i="16"/>
  <c r="C225" i="16"/>
  <c r="F238" i="16"/>
  <c r="I252" i="16"/>
  <c r="I251" i="16" s="1"/>
  <c r="C253" i="16"/>
  <c r="I276" i="16"/>
  <c r="I270" i="16" s="1"/>
  <c r="I269" i="16" s="1"/>
  <c r="C277" i="16"/>
  <c r="C293" i="16"/>
  <c r="L198" i="16"/>
  <c r="C198" i="16" s="1"/>
  <c r="C208" i="16"/>
  <c r="I216" i="16"/>
  <c r="L227" i="16"/>
  <c r="C227" i="16" s="1"/>
  <c r="E231" i="16"/>
  <c r="I231" i="16"/>
  <c r="I230" i="16" s="1"/>
  <c r="M231" i="16"/>
  <c r="C241" i="16"/>
  <c r="C242" i="16"/>
  <c r="O246" i="16"/>
  <c r="O231" i="16" s="1"/>
  <c r="L252" i="16"/>
  <c r="L251" i="16" s="1"/>
  <c r="C258" i="16"/>
  <c r="C261" i="16"/>
  <c r="C262" i="16"/>
  <c r="C265" i="16"/>
  <c r="C266" i="16"/>
  <c r="C282" i="16"/>
  <c r="L283" i="16"/>
  <c r="C283" i="16" s="1"/>
  <c r="L67" i="15"/>
  <c r="O289" i="15"/>
  <c r="I289" i="15"/>
  <c r="I20" i="15"/>
  <c r="F67" i="15"/>
  <c r="C43" i="15"/>
  <c r="L33" i="15"/>
  <c r="C33" i="15" s="1"/>
  <c r="O45" i="15"/>
  <c r="O20" i="15" s="1"/>
  <c r="I103" i="15"/>
  <c r="C104" i="15"/>
  <c r="I131" i="15"/>
  <c r="C132" i="15"/>
  <c r="C168" i="15"/>
  <c r="I166" i="15"/>
  <c r="I165" i="15" s="1"/>
  <c r="I179" i="15"/>
  <c r="C179" i="15" s="1"/>
  <c r="C180" i="15"/>
  <c r="F187" i="15"/>
  <c r="C293" i="15"/>
  <c r="I290" i="15"/>
  <c r="C298" i="15"/>
  <c r="J20" i="15"/>
  <c r="N20" i="15"/>
  <c r="F55" i="15"/>
  <c r="I58" i="15"/>
  <c r="I54" i="15" s="1"/>
  <c r="F58" i="15"/>
  <c r="C65" i="15"/>
  <c r="C71" i="15"/>
  <c r="M83" i="15"/>
  <c r="M75" i="15" s="1"/>
  <c r="L84" i="15"/>
  <c r="O89" i="15"/>
  <c r="F95" i="15"/>
  <c r="I95" i="15"/>
  <c r="C96" i="15"/>
  <c r="C123" i="15"/>
  <c r="L122" i="15"/>
  <c r="E130" i="15"/>
  <c r="C137" i="15"/>
  <c r="F136" i="15"/>
  <c r="L144" i="15"/>
  <c r="C161" i="15"/>
  <c r="F160" i="15"/>
  <c r="C160" i="15" s="1"/>
  <c r="C167" i="15"/>
  <c r="L166" i="15"/>
  <c r="L165" i="15" s="1"/>
  <c r="F174" i="15"/>
  <c r="C185" i="15"/>
  <c r="F184" i="15"/>
  <c r="C184" i="15" s="1"/>
  <c r="C199" i="15"/>
  <c r="F198" i="15"/>
  <c r="C198" i="15" s="1"/>
  <c r="C207" i="15"/>
  <c r="F205" i="15"/>
  <c r="O204" i="15"/>
  <c r="O195" i="15" s="1"/>
  <c r="L252" i="15"/>
  <c r="L251" i="15" s="1"/>
  <c r="C256" i="15"/>
  <c r="C117" i="15"/>
  <c r="F116" i="15"/>
  <c r="C124" i="15"/>
  <c r="I122" i="15"/>
  <c r="C141" i="15"/>
  <c r="L31" i="15"/>
  <c r="C31" i="15" s="1"/>
  <c r="C61" i="15"/>
  <c r="I69" i="15"/>
  <c r="C69" i="15" s="1"/>
  <c r="F77" i="15"/>
  <c r="C81" i="15"/>
  <c r="F80" i="15"/>
  <c r="C80" i="15" s="1"/>
  <c r="L89" i="15"/>
  <c r="C93" i="15"/>
  <c r="F89" i="15"/>
  <c r="L103" i="15"/>
  <c r="C107" i="15"/>
  <c r="C113" i="15"/>
  <c r="F112" i="15"/>
  <c r="C112" i="15" s="1"/>
  <c r="C129" i="15"/>
  <c r="F128" i="15"/>
  <c r="C128" i="15" s="1"/>
  <c r="L131" i="15"/>
  <c r="C135" i="15"/>
  <c r="C139" i="15"/>
  <c r="C143" i="15"/>
  <c r="I175" i="15"/>
  <c r="I174" i="15" s="1"/>
  <c r="I173" i="15" s="1"/>
  <c r="C176" i="15"/>
  <c r="K195" i="15"/>
  <c r="K194" i="15" s="1"/>
  <c r="C250" i="15"/>
  <c r="F246" i="15"/>
  <c r="L27" i="15"/>
  <c r="H20" i="15"/>
  <c r="C21" i="15"/>
  <c r="L55" i="15"/>
  <c r="L54" i="15" s="1"/>
  <c r="L53" i="15" s="1"/>
  <c r="C73" i="15"/>
  <c r="O77" i="15"/>
  <c r="O76" i="15" s="1"/>
  <c r="E83" i="15"/>
  <c r="C85" i="15"/>
  <c r="F84" i="15"/>
  <c r="C92" i="15"/>
  <c r="I89" i="15"/>
  <c r="L95" i="15"/>
  <c r="C99" i="15"/>
  <c r="O103" i="15"/>
  <c r="O83" i="15" s="1"/>
  <c r="I116" i="15"/>
  <c r="J130" i="15"/>
  <c r="J75" i="15" s="1"/>
  <c r="J52" i="15" s="1"/>
  <c r="L136" i="15"/>
  <c r="C145" i="15"/>
  <c r="F144" i="15"/>
  <c r="O144" i="15"/>
  <c r="O130" i="15" s="1"/>
  <c r="F151" i="15"/>
  <c r="I151" i="15"/>
  <c r="C152" i="15"/>
  <c r="C165" i="15"/>
  <c r="O191" i="15"/>
  <c r="C192" i="15"/>
  <c r="M194" i="15"/>
  <c r="C219" i="15"/>
  <c r="F216" i="15"/>
  <c r="C235" i="15"/>
  <c r="C260" i="15"/>
  <c r="C190" i="15"/>
  <c r="I188" i="15"/>
  <c r="I187" i="15" s="1"/>
  <c r="G195" i="15"/>
  <c r="L196" i="15"/>
  <c r="I205" i="15"/>
  <c r="C210" i="15"/>
  <c r="C218" i="15"/>
  <c r="I216" i="15"/>
  <c r="L238" i="15"/>
  <c r="L231" i="15" s="1"/>
  <c r="L230" i="15" s="1"/>
  <c r="C249" i="15"/>
  <c r="I246" i="15"/>
  <c r="C253" i="15"/>
  <c r="J270" i="15"/>
  <c r="J269" i="15" s="1"/>
  <c r="C276" i="15"/>
  <c r="C277" i="15"/>
  <c r="C282" i="15"/>
  <c r="F281" i="15"/>
  <c r="C281" i="15" s="1"/>
  <c r="C283" i="15"/>
  <c r="I288" i="15"/>
  <c r="C297" i="15"/>
  <c r="C191" i="15"/>
  <c r="C217" i="15"/>
  <c r="L216" i="15"/>
  <c r="C237" i="15"/>
  <c r="C244" i="15"/>
  <c r="F251" i="15"/>
  <c r="F270" i="15"/>
  <c r="C272" i="15"/>
  <c r="C280" i="15"/>
  <c r="O187" i="15"/>
  <c r="I196" i="15"/>
  <c r="L205" i="15"/>
  <c r="C209" i="15"/>
  <c r="I233" i="15"/>
  <c r="C234" i="15"/>
  <c r="C239" i="15"/>
  <c r="F238" i="15"/>
  <c r="O238" i="15"/>
  <c r="O231" i="15" s="1"/>
  <c r="O230" i="15" s="1"/>
  <c r="G230" i="15"/>
  <c r="G286" i="15" s="1"/>
  <c r="J259" i="15"/>
  <c r="J230" i="15" s="1"/>
  <c r="N259" i="15"/>
  <c r="N230" i="15" s="1"/>
  <c r="F264" i="15"/>
  <c r="C264" i="15" s="1"/>
  <c r="C268" i="15"/>
  <c r="O270" i="15"/>
  <c r="O269" i="15" s="1"/>
  <c r="I270" i="15"/>
  <c r="I269" i="15" s="1"/>
  <c r="C292" i="15"/>
  <c r="C294" i="15"/>
  <c r="F290" i="15"/>
  <c r="F288" i="15" s="1"/>
  <c r="C189" i="15"/>
  <c r="C197" i="15"/>
  <c r="F76" i="14"/>
  <c r="O289" i="14"/>
  <c r="E52" i="14"/>
  <c r="O54" i="14"/>
  <c r="O53" i="14" s="1"/>
  <c r="C112" i="14"/>
  <c r="C80" i="14"/>
  <c r="I20" i="14"/>
  <c r="C43" i="14"/>
  <c r="N53" i="14"/>
  <c r="L54" i="14"/>
  <c r="L67" i="14"/>
  <c r="O76" i="14"/>
  <c r="C103" i="14"/>
  <c r="C217" i="14"/>
  <c r="L216" i="14"/>
  <c r="C298" i="14"/>
  <c r="J20" i="14"/>
  <c r="N20" i="14"/>
  <c r="F55" i="14"/>
  <c r="F67" i="14"/>
  <c r="C70" i="14"/>
  <c r="C78" i="14"/>
  <c r="C90" i="14"/>
  <c r="F95" i="14"/>
  <c r="C105" i="14"/>
  <c r="C106" i="14"/>
  <c r="C125" i="14"/>
  <c r="C126" i="14"/>
  <c r="C133" i="14"/>
  <c r="C134" i="14"/>
  <c r="C135" i="14"/>
  <c r="F131" i="14"/>
  <c r="I144" i="14"/>
  <c r="C149" i="14"/>
  <c r="C150" i="14"/>
  <c r="C169" i="14"/>
  <c r="C170" i="14"/>
  <c r="K173" i="14"/>
  <c r="O174" i="14"/>
  <c r="O173" i="14" s="1"/>
  <c r="K187" i="14"/>
  <c r="C189" i="14"/>
  <c r="C190" i="14"/>
  <c r="F251" i="14"/>
  <c r="O45" i="14"/>
  <c r="C104" i="14"/>
  <c r="C138" i="14"/>
  <c r="I136" i="14"/>
  <c r="C148" i="14"/>
  <c r="I151" i="14"/>
  <c r="C167" i="14"/>
  <c r="F166" i="14"/>
  <c r="L31" i="14"/>
  <c r="C59" i="14"/>
  <c r="I69" i="14"/>
  <c r="I67" i="14" s="1"/>
  <c r="I77" i="14"/>
  <c r="I76" i="14" s="1"/>
  <c r="F84" i="14"/>
  <c r="I89" i="14"/>
  <c r="C89" i="14" s="1"/>
  <c r="O95" i="14"/>
  <c r="O83" i="14" s="1"/>
  <c r="C113" i="14"/>
  <c r="I116" i="14"/>
  <c r="L116" i="14"/>
  <c r="L83" i="14" s="1"/>
  <c r="H130" i="14"/>
  <c r="H75" i="14" s="1"/>
  <c r="I173" i="14"/>
  <c r="G173" i="14"/>
  <c r="C177" i="14"/>
  <c r="C188" i="14"/>
  <c r="I187" i="14"/>
  <c r="K230" i="14"/>
  <c r="K194" i="14" s="1"/>
  <c r="F270" i="14"/>
  <c r="I276" i="14"/>
  <c r="C277" i="14"/>
  <c r="L33" i="14"/>
  <c r="C33" i="14" s="1"/>
  <c r="O130" i="14"/>
  <c r="C147" i="14"/>
  <c r="F144" i="14"/>
  <c r="H20" i="14"/>
  <c r="C21" i="14"/>
  <c r="C101" i="14"/>
  <c r="F116" i="14"/>
  <c r="C116" i="14" s="1"/>
  <c r="C121" i="14"/>
  <c r="C123" i="14"/>
  <c r="K130" i="14"/>
  <c r="K75" i="14" s="1"/>
  <c r="C139" i="14"/>
  <c r="F136" i="14"/>
  <c r="C154" i="14"/>
  <c r="C155" i="14"/>
  <c r="F151" i="14"/>
  <c r="C162" i="14"/>
  <c r="O166" i="14"/>
  <c r="O165" i="14" s="1"/>
  <c r="C186" i="14"/>
  <c r="M194" i="14"/>
  <c r="C247" i="14"/>
  <c r="F246" i="14"/>
  <c r="L192" i="14"/>
  <c r="G195" i="14"/>
  <c r="I196" i="14"/>
  <c r="L205" i="14"/>
  <c r="L204" i="14" s="1"/>
  <c r="C209" i="14"/>
  <c r="I233" i="14"/>
  <c r="I231" i="14" s="1"/>
  <c r="C234" i="14"/>
  <c r="E231" i="14"/>
  <c r="C239" i="14"/>
  <c r="F238" i="14"/>
  <c r="C249" i="14"/>
  <c r="C254" i="14"/>
  <c r="I252" i="14"/>
  <c r="I251" i="14" s="1"/>
  <c r="C257" i="14"/>
  <c r="G259" i="14"/>
  <c r="G230" i="14" s="1"/>
  <c r="C262" i="14"/>
  <c r="I260" i="14"/>
  <c r="E264" i="14"/>
  <c r="E259" i="14" s="1"/>
  <c r="F267" i="14"/>
  <c r="C267" i="14" s="1"/>
  <c r="C268" i="14"/>
  <c r="I272" i="14"/>
  <c r="C272" i="14" s="1"/>
  <c r="C273" i="14"/>
  <c r="M286" i="14"/>
  <c r="C285" i="14"/>
  <c r="I283" i="14"/>
  <c r="C283" i="14" s="1"/>
  <c r="C297" i="14"/>
  <c r="F175" i="14"/>
  <c r="F179" i="14"/>
  <c r="C179" i="14" s="1"/>
  <c r="C199" i="14"/>
  <c r="F198" i="14"/>
  <c r="C198" i="14" s="1"/>
  <c r="O205" i="14"/>
  <c r="O204" i="14" s="1"/>
  <c r="O195" i="14" s="1"/>
  <c r="F216" i="14"/>
  <c r="C227" i="14"/>
  <c r="C235" i="14"/>
  <c r="C241" i="14"/>
  <c r="L246" i="14"/>
  <c r="C266" i="14"/>
  <c r="I264" i="14"/>
  <c r="O276" i="14"/>
  <c r="O270" i="14" s="1"/>
  <c r="O269" i="14" s="1"/>
  <c r="C282" i="14"/>
  <c r="F281" i="14"/>
  <c r="C281" i="14" s="1"/>
  <c r="L196" i="14"/>
  <c r="L195" i="14" s="1"/>
  <c r="F204" i="14"/>
  <c r="I205" i="14"/>
  <c r="C206" i="14"/>
  <c r="C218" i="14"/>
  <c r="I216" i="14"/>
  <c r="L238" i="14"/>
  <c r="O259" i="14"/>
  <c r="L269" i="14"/>
  <c r="C294" i="14"/>
  <c r="F290" i="14"/>
  <c r="C290" i="14" s="1"/>
  <c r="O288" i="14"/>
  <c r="C197" i="14"/>
  <c r="C253" i="14"/>
  <c r="C261" i="14"/>
  <c r="C265" i="14"/>
  <c r="C284" i="14"/>
  <c r="C45" i="13"/>
  <c r="L26" i="13"/>
  <c r="L20" i="13" s="1"/>
  <c r="C31" i="13"/>
  <c r="O289" i="13"/>
  <c r="O288" i="13" s="1"/>
  <c r="O20" i="13"/>
  <c r="J20" i="13"/>
  <c r="C97" i="13"/>
  <c r="C129" i="13"/>
  <c r="M289" i="13"/>
  <c r="M288" i="13" s="1"/>
  <c r="C128" i="13"/>
  <c r="C132" i="13"/>
  <c r="F131" i="13"/>
  <c r="C160" i="13"/>
  <c r="F166" i="13"/>
  <c r="C167" i="13"/>
  <c r="C72" i="13"/>
  <c r="F69" i="13"/>
  <c r="F67" i="13" s="1"/>
  <c r="C79" i="13"/>
  <c r="I77" i="13"/>
  <c r="C96" i="13"/>
  <c r="F95" i="13"/>
  <c r="K20" i="13"/>
  <c r="C71" i="13"/>
  <c r="I69" i="13"/>
  <c r="I67" i="13" s="1"/>
  <c r="C87" i="13"/>
  <c r="I84" i="13"/>
  <c r="I136" i="13"/>
  <c r="C177" i="13"/>
  <c r="F175" i="13"/>
  <c r="C188" i="13"/>
  <c r="I58" i="13"/>
  <c r="C62" i="13"/>
  <c r="C63" i="13"/>
  <c r="C68" i="13"/>
  <c r="L69" i="13"/>
  <c r="L67" i="13" s="1"/>
  <c r="D83" i="13"/>
  <c r="D75" i="13" s="1"/>
  <c r="D52" i="13" s="1"/>
  <c r="C102" i="13"/>
  <c r="L103" i="13"/>
  <c r="C106" i="13"/>
  <c r="C119" i="13"/>
  <c r="C120" i="13"/>
  <c r="F116" i="13"/>
  <c r="C116" i="13" s="1"/>
  <c r="C134" i="13"/>
  <c r="C135" i="13"/>
  <c r="C185" i="13"/>
  <c r="F184" i="13"/>
  <c r="C184" i="13" s="1"/>
  <c r="C192" i="13"/>
  <c r="C263" i="13"/>
  <c r="F260" i="13"/>
  <c r="C88" i="13"/>
  <c r="F84" i="13"/>
  <c r="O130" i="13"/>
  <c r="C298" i="13"/>
  <c r="F21" i="13"/>
  <c r="C78" i="13"/>
  <c r="L77" i="13"/>
  <c r="L76" i="13" s="1"/>
  <c r="C112" i="13"/>
  <c r="F122" i="13"/>
  <c r="D289" i="13"/>
  <c r="D288" i="13" s="1"/>
  <c r="H289" i="13"/>
  <c r="H288" i="13" s="1"/>
  <c r="F54" i="13"/>
  <c r="E53" i="13"/>
  <c r="I54" i="13"/>
  <c r="I53" i="13" s="1"/>
  <c r="M53" i="13"/>
  <c r="L58" i="13"/>
  <c r="L54" i="13" s="1"/>
  <c r="C66" i="13"/>
  <c r="L80" i="13"/>
  <c r="C80" i="13" s="1"/>
  <c r="C91" i="13"/>
  <c r="I89" i="13"/>
  <c r="C89" i="13" s="1"/>
  <c r="C94" i="13"/>
  <c r="L95" i="13"/>
  <c r="C104" i="13"/>
  <c r="F103" i="13"/>
  <c r="C103" i="13" s="1"/>
  <c r="O103" i="13"/>
  <c r="C118" i="13"/>
  <c r="O122" i="13"/>
  <c r="O83" i="13" s="1"/>
  <c r="O75" i="13" s="1"/>
  <c r="H130" i="13"/>
  <c r="H75" i="13" s="1"/>
  <c r="H52" i="13" s="1"/>
  <c r="K130" i="13"/>
  <c r="K75" i="13" s="1"/>
  <c r="K52" i="13" s="1"/>
  <c r="C142" i="13"/>
  <c r="C143" i="13"/>
  <c r="C164" i="13"/>
  <c r="F187" i="13"/>
  <c r="C191" i="13"/>
  <c r="C90" i="13"/>
  <c r="C157" i="13"/>
  <c r="C169" i="13"/>
  <c r="J174" i="13"/>
  <c r="J173" i="13" s="1"/>
  <c r="J52" i="13" s="1"/>
  <c r="N174" i="13"/>
  <c r="N173" i="13" s="1"/>
  <c r="G259" i="13"/>
  <c r="G230" i="13" s="1"/>
  <c r="C267" i="13"/>
  <c r="F264" i="13"/>
  <c r="L290" i="13"/>
  <c r="F136" i="13"/>
  <c r="F144" i="13"/>
  <c r="C153" i="13"/>
  <c r="C181" i="13"/>
  <c r="M187" i="13"/>
  <c r="I187" i="13"/>
  <c r="F196" i="13"/>
  <c r="L216" i="13"/>
  <c r="L231" i="13"/>
  <c r="C232" i="13"/>
  <c r="C233" i="13"/>
  <c r="J230" i="13"/>
  <c r="I264" i="13"/>
  <c r="I259" i="13" s="1"/>
  <c r="C265" i="13"/>
  <c r="J270" i="13"/>
  <c r="J269" i="13" s="1"/>
  <c r="I151" i="13"/>
  <c r="C151" i="13" s="1"/>
  <c r="C161" i="13"/>
  <c r="I179" i="13"/>
  <c r="I174" i="13" s="1"/>
  <c r="I173" i="13" s="1"/>
  <c r="F246" i="13"/>
  <c r="C247" i="13"/>
  <c r="C201" i="13"/>
  <c r="C209" i="13"/>
  <c r="O238" i="13"/>
  <c r="C250" i="13"/>
  <c r="F252" i="13"/>
  <c r="C253" i="13"/>
  <c r="C254" i="13"/>
  <c r="L264" i="13"/>
  <c r="L259" i="13" s="1"/>
  <c r="O270" i="13"/>
  <c r="O269" i="13" s="1"/>
  <c r="C273" i="13"/>
  <c r="C274" i="13"/>
  <c r="F276" i="13"/>
  <c r="C278" i="13"/>
  <c r="F290" i="13"/>
  <c r="C193" i="13"/>
  <c r="L196" i="13"/>
  <c r="C199" i="13"/>
  <c r="O198" i="13"/>
  <c r="O196" i="13" s="1"/>
  <c r="F205" i="13"/>
  <c r="C206" i="13"/>
  <c r="O205" i="13"/>
  <c r="O204" i="13" s="1"/>
  <c r="L205" i="13"/>
  <c r="C214" i="13"/>
  <c r="F216" i="13"/>
  <c r="C218" i="13"/>
  <c r="C225" i="13"/>
  <c r="C226" i="13"/>
  <c r="K230" i="13"/>
  <c r="F238" i="13"/>
  <c r="F231" i="13" s="1"/>
  <c r="C245" i="13"/>
  <c r="C249" i="13"/>
  <c r="I251" i="13"/>
  <c r="F270" i="13"/>
  <c r="I276" i="13"/>
  <c r="I270" i="13" s="1"/>
  <c r="I269" i="13" s="1"/>
  <c r="C277" i="13"/>
  <c r="C293" i="13"/>
  <c r="C213" i="13"/>
  <c r="I216" i="13"/>
  <c r="I204" i="13" s="1"/>
  <c r="I195" i="13" s="1"/>
  <c r="C217" i="13"/>
  <c r="E231" i="13"/>
  <c r="E230" i="13" s="1"/>
  <c r="I231" i="13"/>
  <c r="C237" i="13"/>
  <c r="C241" i="13"/>
  <c r="C242" i="13"/>
  <c r="O246" i="13"/>
  <c r="C257" i="13"/>
  <c r="C258" i="13"/>
  <c r="C261" i="13"/>
  <c r="C262" i="13"/>
  <c r="C266" i="13"/>
  <c r="C282" i="13"/>
  <c r="L283" i="13"/>
  <c r="L289" i="13" s="1"/>
  <c r="G289" i="12"/>
  <c r="G288" i="12" s="1"/>
  <c r="G20" i="12"/>
  <c r="I21" i="12"/>
  <c r="D53" i="12"/>
  <c r="C59" i="12"/>
  <c r="F58" i="12"/>
  <c r="C58" i="12" s="1"/>
  <c r="O289" i="12"/>
  <c r="C61" i="12"/>
  <c r="C62" i="12"/>
  <c r="I67" i="12"/>
  <c r="I53" i="12" s="1"/>
  <c r="C70" i="12"/>
  <c r="C80" i="12"/>
  <c r="F54" i="12"/>
  <c r="F67" i="12"/>
  <c r="C67" i="12" s="1"/>
  <c r="C69" i="12"/>
  <c r="K289" i="12"/>
  <c r="K288" i="12" s="1"/>
  <c r="K20" i="12"/>
  <c r="C106" i="12"/>
  <c r="F103" i="12"/>
  <c r="C132" i="12"/>
  <c r="L131" i="12"/>
  <c r="C154" i="12"/>
  <c r="F151" i="12"/>
  <c r="C155" i="12"/>
  <c r="I175" i="12"/>
  <c r="I174" i="12" s="1"/>
  <c r="I173" i="12" s="1"/>
  <c r="C266" i="12"/>
  <c r="F264" i="12"/>
  <c r="C298" i="12"/>
  <c r="H288" i="12"/>
  <c r="L27" i="12"/>
  <c r="L33" i="12"/>
  <c r="C33" i="12" s="1"/>
  <c r="L36" i="12"/>
  <c r="C36" i="12" s="1"/>
  <c r="F41" i="12"/>
  <c r="C41" i="12" s="1"/>
  <c r="O45" i="12"/>
  <c r="O20" i="12" s="1"/>
  <c r="C77" i="12"/>
  <c r="F84" i="12"/>
  <c r="C88" i="12"/>
  <c r="C96" i="12"/>
  <c r="C98" i="12"/>
  <c r="F95" i="12"/>
  <c r="C105" i="12"/>
  <c r="I103" i="12"/>
  <c r="C108" i="12"/>
  <c r="I112" i="12"/>
  <c r="C113" i="12"/>
  <c r="O116" i="12"/>
  <c r="C124" i="12"/>
  <c r="C125" i="12"/>
  <c r="C126" i="12"/>
  <c r="F122" i="12"/>
  <c r="C122" i="12" s="1"/>
  <c r="F136" i="12"/>
  <c r="C145" i="12"/>
  <c r="I151" i="12"/>
  <c r="I130" i="12" s="1"/>
  <c r="C157" i="12"/>
  <c r="C172" i="12"/>
  <c r="N173" i="12"/>
  <c r="C181" i="12"/>
  <c r="C182" i="12"/>
  <c r="F179" i="12"/>
  <c r="C179" i="12" s="1"/>
  <c r="C218" i="12"/>
  <c r="F216" i="12"/>
  <c r="J20" i="12"/>
  <c r="N20" i="12"/>
  <c r="C90" i="12"/>
  <c r="F89" i="12"/>
  <c r="C89" i="12" s="1"/>
  <c r="C97" i="12"/>
  <c r="I95" i="12"/>
  <c r="C100" i="12"/>
  <c r="L103" i="12"/>
  <c r="C117" i="12"/>
  <c r="I128" i="12"/>
  <c r="C128" i="12" s="1"/>
  <c r="C129" i="12"/>
  <c r="K130" i="12"/>
  <c r="K75" i="12" s="1"/>
  <c r="C133" i="12"/>
  <c r="C134" i="12"/>
  <c r="F131" i="12"/>
  <c r="O141" i="12"/>
  <c r="O130" i="12" s="1"/>
  <c r="I144" i="12"/>
  <c r="C149" i="12"/>
  <c r="L151" i="12"/>
  <c r="C156" i="12"/>
  <c r="C164" i="12"/>
  <c r="O174" i="12"/>
  <c r="O173" i="12" s="1"/>
  <c r="C190" i="12"/>
  <c r="F188" i="12"/>
  <c r="C198" i="12"/>
  <c r="E194" i="12"/>
  <c r="C206" i="12"/>
  <c r="F205" i="12"/>
  <c r="F270" i="12"/>
  <c r="I276" i="12"/>
  <c r="C277" i="12"/>
  <c r="C139" i="12"/>
  <c r="C93" i="12"/>
  <c r="L95" i="12"/>
  <c r="O112" i="12"/>
  <c r="I116" i="12"/>
  <c r="C116" i="12" s="1"/>
  <c r="C121" i="12"/>
  <c r="N130" i="12"/>
  <c r="N75" i="12" s="1"/>
  <c r="C142" i="12"/>
  <c r="F141" i="12"/>
  <c r="L144" i="12"/>
  <c r="C148" i="12"/>
  <c r="O165" i="12"/>
  <c r="C177" i="12"/>
  <c r="C178" i="12"/>
  <c r="F175" i="12"/>
  <c r="C185" i="12"/>
  <c r="C241" i="12"/>
  <c r="I238" i="12"/>
  <c r="C152" i="12"/>
  <c r="C180" i="12"/>
  <c r="N195" i="12"/>
  <c r="O196" i="12"/>
  <c r="C200" i="12"/>
  <c r="C208" i="12"/>
  <c r="I216" i="12"/>
  <c r="I204" i="12" s="1"/>
  <c r="C217" i="12"/>
  <c r="C220" i="12"/>
  <c r="L231" i="12"/>
  <c r="C236" i="12"/>
  <c r="D231" i="12"/>
  <c r="D230" i="12" s="1"/>
  <c r="J259" i="12"/>
  <c r="J230" i="12" s="1"/>
  <c r="N259" i="12"/>
  <c r="N230" i="12" s="1"/>
  <c r="I264" i="12"/>
  <c r="C265" i="12"/>
  <c r="C268" i="12"/>
  <c r="I272" i="12"/>
  <c r="C272" i="12" s="1"/>
  <c r="C273" i="12"/>
  <c r="C285" i="12"/>
  <c r="I283" i="12"/>
  <c r="C283" i="12" s="1"/>
  <c r="C297" i="12"/>
  <c r="F166" i="12"/>
  <c r="M194" i="12"/>
  <c r="C213" i="12"/>
  <c r="C224" i="12"/>
  <c r="C225" i="12"/>
  <c r="C228" i="12"/>
  <c r="G230" i="12"/>
  <c r="G194" i="12" s="1"/>
  <c r="C234" i="12"/>
  <c r="F233" i="12"/>
  <c r="C237" i="12"/>
  <c r="I235" i="12"/>
  <c r="C235" i="12" s="1"/>
  <c r="O238" i="12"/>
  <c r="O231" i="12" s="1"/>
  <c r="C248" i="12"/>
  <c r="C250" i="12"/>
  <c r="F246" i="12"/>
  <c r="C246" i="12" s="1"/>
  <c r="F252" i="12"/>
  <c r="I252" i="12"/>
  <c r="I251" i="12" s="1"/>
  <c r="C253" i="12"/>
  <c r="C256" i="12"/>
  <c r="F259" i="12"/>
  <c r="O276" i="12"/>
  <c r="O270" i="12" s="1"/>
  <c r="O269" i="12" s="1"/>
  <c r="C282" i="12"/>
  <c r="F281" i="12"/>
  <c r="C281" i="12" s="1"/>
  <c r="O290" i="12"/>
  <c r="F191" i="12"/>
  <c r="C191" i="12" s="1"/>
  <c r="C192" i="12"/>
  <c r="I196" i="12"/>
  <c r="C197" i="12"/>
  <c r="L205" i="12"/>
  <c r="L216" i="12"/>
  <c r="C242" i="12"/>
  <c r="F238" i="12"/>
  <c r="I260" i="12"/>
  <c r="I259" i="12" s="1"/>
  <c r="C261" i="12"/>
  <c r="O264" i="12"/>
  <c r="O259" i="12" s="1"/>
  <c r="L269" i="12"/>
  <c r="C294" i="12"/>
  <c r="F290" i="12"/>
  <c r="C284" i="12"/>
  <c r="G75" i="16" l="1"/>
  <c r="G52" i="16" s="1"/>
  <c r="I54" i="16"/>
  <c r="I53" i="16" s="1"/>
  <c r="J52" i="12"/>
  <c r="C67" i="13"/>
  <c r="O83" i="16"/>
  <c r="C76" i="12"/>
  <c r="E194" i="13"/>
  <c r="C238" i="14"/>
  <c r="K286" i="15"/>
  <c r="G194" i="16"/>
  <c r="C179" i="16"/>
  <c r="D194" i="13"/>
  <c r="M75" i="13"/>
  <c r="L83" i="12"/>
  <c r="C276" i="12"/>
  <c r="J194" i="13"/>
  <c r="L53" i="14"/>
  <c r="L130" i="15"/>
  <c r="L230" i="16"/>
  <c r="D194" i="16"/>
  <c r="C290" i="16"/>
  <c r="K194" i="12"/>
  <c r="I259" i="14"/>
  <c r="D194" i="14"/>
  <c r="J75" i="16"/>
  <c r="C95" i="16"/>
  <c r="E230" i="16"/>
  <c r="E194" i="16" s="1"/>
  <c r="O204" i="16"/>
  <c r="O195" i="16" s="1"/>
  <c r="C160" i="16"/>
  <c r="O288" i="16"/>
  <c r="K52" i="16"/>
  <c r="M230" i="16"/>
  <c r="M286" i="16" s="1"/>
  <c r="I204" i="16"/>
  <c r="K286" i="16"/>
  <c r="N194" i="16"/>
  <c r="L174" i="16"/>
  <c r="L173" i="16" s="1"/>
  <c r="C69" i="16"/>
  <c r="D75" i="16"/>
  <c r="D52" i="16" s="1"/>
  <c r="D51" i="16" s="1"/>
  <c r="D50" i="16" s="1"/>
  <c r="D24" i="16" s="1"/>
  <c r="J230" i="16"/>
  <c r="J194" i="16" s="1"/>
  <c r="O173" i="16"/>
  <c r="E75" i="15"/>
  <c r="C289" i="15"/>
  <c r="K52" i="15"/>
  <c r="C252" i="15"/>
  <c r="O288" i="15"/>
  <c r="C251" i="15"/>
  <c r="K51" i="15"/>
  <c r="K50" i="15" s="1"/>
  <c r="I67" i="15"/>
  <c r="C122" i="15"/>
  <c r="E194" i="15"/>
  <c r="I53" i="15"/>
  <c r="L231" i="14"/>
  <c r="L230" i="14" s="1"/>
  <c r="L194" i="14" s="1"/>
  <c r="C136" i="14"/>
  <c r="J52" i="14"/>
  <c r="N286" i="13"/>
  <c r="N194" i="13"/>
  <c r="D51" i="13"/>
  <c r="L288" i="13"/>
  <c r="J286" i="13"/>
  <c r="G75" i="13"/>
  <c r="G52" i="13" s="1"/>
  <c r="I289" i="13"/>
  <c r="I288" i="13" s="1"/>
  <c r="C144" i="13"/>
  <c r="C58" i="13"/>
  <c r="I130" i="13"/>
  <c r="O53" i="13"/>
  <c r="C141" i="12"/>
  <c r="C136" i="12"/>
  <c r="H75" i="12"/>
  <c r="H286" i="12" s="1"/>
  <c r="O195" i="12"/>
  <c r="C112" i="12"/>
  <c r="C144" i="12"/>
  <c r="O288" i="12"/>
  <c r="E286" i="12"/>
  <c r="M75" i="12"/>
  <c r="D75" i="12"/>
  <c r="D52" i="12" s="1"/>
  <c r="H194" i="12"/>
  <c r="H52" i="16"/>
  <c r="H51" i="16" s="1"/>
  <c r="H286" i="16"/>
  <c r="D52" i="14"/>
  <c r="D286" i="14"/>
  <c r="H286" i="14"/>
  <c r="H52" i="14"/>
  <c r="H51" i="14" s="1"/>
  <c r="H50" i="14" s="1"/>
  <c r="H194" i="15"/>
  <c r="H51" i="15" s="1"/>
  <c r="H286" i="15"/>
  <c r="N194" i="14"/>
  <c r="N286" i="14"/>
  <c r="J194" i="14"/>
  <c r="J51" i="14" s="1"/>
  <c r="J286" i="14"/>
  <c r="D194" i="15"/>
  <c r="M52" i="12"/>
  <c r="M51" i="12" s="1"/>
  <c r="M50" i="12" s="1"/>
  <c r="M286" i="12"/>
  <c r="J52" i="16"/>
  <c r="J51" i="16" s="1"/>
  <c r="J287" i="16" s="1"/>
  <c r="O230" i="12"/>
  <c r="L230" i="12"/>
  <c r="I270" i="12"/>
  <c r="I269" i="12" s="1"/>
  <c r="O83" i="12"/>
  <c r="I83" i="12"/>
  <c r="I75" i="12" s="1"/>
  <c r="I52" i="12" s="1"/>
  <c r="C205" i="14"/>
  <c r="F264" i="14"/>
  <c r="F259" i="14" s="1"/>
  <c r="C276" i="14"/>
  <c r="C69" i="14"/>
  <c r="G194" i="15"/>
  <c r="O130" i="16"/>
  <c r="C141" i="16"/>
  <c r="C103" i="16"/>
  <c r="D75" i="15"/>
  <c r="D52" i="15" s="1"/>
  <c r="D51" i="15" s="1"/>
  <c r="D50" i="15" s="1"/>
  <c r="D24" i="15" s="1"/>
  <c r="D20" i="15" s="1"/>
  <c r="G52" i="15"/>
  <c r="G75" i="14"/>
  <c r="G52" i="14" s="1"/>
  <c r="H52" i="12"/>
  <c r="H51" i="12" s="1"/>
  <c r="E75" i="13"/>
  <c r="E52" i="13" s="1"/>
  <c r="E51" i="13" s="1"/>
  <c r="K194" i="13"/>
  <c r="K51" i="13" s="1"/>
  <c r="E286" i="13"/>
  <c r="C288" i="15"/>
  <c r="J194" i="15"/>
  <c r="J51" i="15" s="1"/>
  <c r="I83" i="15"/>
  <c r="C58" i="15"/>
  <c r="C187" i="15"/>
  <c r="C103" i="15"/>
  <c r="L130" i="14"/>
  <c r="L75" i="14" s="1"/>
  <c r="H194" i="13"/>
  <c r="H51" i="13" s="1"/>
  <c r="G52" i="12"/>
  <c r="G51" i="12" s="1"/>
  <c r="O53" i="12"/>
  <c r="O230" i="14"/>
  <c r="N52" i="14"/>
  <c r="C116" i="16"/>
  <c r="E75" i="16"/>
  <c r="E52" i="16" s="1"/>
  <c r="E51" i="16" s="1"/>
  <c r="E50" i="16" s="1"/>
  <c r="E24" i="16" s="1"/>
  <c r="E20" i="16" s="1"/>
  <c r="N52" i="15"/>
  <c r="O173" i="13"/>
  <c r="C55" i="13"/>
  <c r="I54" i="14"/>
  <c r="I53" i="14" s="1"/>
  <c r="L204" i="12"/>
  <c r="L195" i="12" s="1"/>
  <c r="C238" i="12"/>
  <c r="C260" i="12"/>
  <c r="J194" i="12"/>
  <c r="J51" i="12" s="1"/>
  <c r="N286" i="12"/>
  <c r="N52" i="12"/>
  <c r="O195" i="13"/>
  <c r="L230" i="13"/>
  <c r="M286" i="13"/>
  <c r="C136" i="13"/>
  <c r="J51" i="13"/>
  <c r="L83" i="13"/>
  <c r="G286" i="14"/>
  <c r="C246" i="14"/>
  <c r="C144" i="14"/>
  <c r="I130" i="14"/>
  <c r="C95" i="14"/>
  <c r="C67" i="14"/>
  <c r="I83" i="14"/>
  <c r="I231" i="15"/>
  <c r="I230" i="15" s="1"/>
  <c r="F196" i="15"/>
  <c r="G286" i="16"/>
  <c r="C276" i="16"/>
  <c r="I83" i="16"/>
  <c r="C58" i="16"/>
  <c r="K51" i="16"/>
  <c r="K287" i="16" s="1"/>
  <c r="N75" i="16"/>
  <c r="N52" i="16" s="1"/>
  <c r="N51" i="16" s="1"/>
  <c r="N50" i="16" s="1"/>
  <c r="O174" i="15"/>
  <c r="O173" i="15" s="1"/>
  <c r="M52" i="14"/>
  <c r="M51" i="14" s="1"/>
  <c r="M50" i="14" s="1"/>
  <c r="E52" i="12"/>
  <c r="E51" i="12" s="1"/>
  <c r="E50" i="12" s="1"/>
  <c r="E24" i="12" s="1"/>
  <c r="G51" i="16"/>
  <c r="J50" i="16"/>
  <c r="C270" i="16"/>
  <c r="F269" i="16"/>
  <c r="C188" i="16"/>
  <c r="F187" i="16"/>
  <c r="F83" i="16"/>
  <c r="C77" i="16"/>
  <c r="L76" i="16"/>
  <c r="C76" i="16" s="1"/>
  <c r="O54" i="16"/>
  <c r="O53" i="16" s="1"/>
  <c r="H287" i="16"/>
  <c r="H50" i="16"/>
  <c r="L196" i="16"/>
  <c r="C196" i="16" s="1"/>
  <c r="C252" i="16"/>
  <c r="C166" i="16"/>
  <c r="I165" i="16"/>
  <c r="C165" i="16" s="1"/>
  <c r="C151" i="16"/>
  <c r="C246" i="16"/>
  <c r="C205" i="16"/>
  <c r="F204" i="16"/>
  <c r="F195" i="16" s="1"/>
  <c r="C144" i="16"/>
  <c r="C122" i="16"/>
  <c r="C84" i="16"/>
  <c r="C55" i="16"/>
  <c r="F54" i="16"/>
  <c r="N287" i="16"/>
  <c r="F288" i="16"/>
  <c r="I191" i="16"/>
  <c r="C192" i="16"/>
  <c r="C251" i="16"/>
  <c r="L83" i="16"/>
  <c r="F67" i="16"/>
  <c r="C67" i="16" s="1"/>
  <c r="F130" i="16"/>
  <c r="C130" i="16" s="1"/>
  <c r="C131" i="16"/>
  <c r="O75" i="16"/>
  <c r="L26" i="16"/>
  <c r="C89" i="16"/>
  <c r="O230" i="16"/>
  <c r="C238" i="16"/>
  <c r="L204" i="16"/>
  <c r="N286" i="16"/>
  <c r="F259" i="16"/>
  <c r="C259" i="16" s="1"/>
  <c r="C260" i="16"/>
  <c r="I195" i="16"/>
  <c r="I194" i="16" s="1"/>
  <c r="M194" i="16"/>
  <c r="M51" i="16" s="1"/>
  <c r="I174" i="16"/>
  <c r="C216" i="16"/>
  <c r="F231" i="16"/>
  <c r="C45" i="16"/>
  <c r="C136" i="16"/>
  <c r="L289" i="16"/>
  <c r="L288" i="16" s="1"/>
  <c r="L20" i="16"/>
  <c r="M52" i="15"/>
  <c r="M51" i="15" s="1"/>
  <c r="M286" i="15"/>
  <c r="O194" i="15"/>
  <c r="J286" i="15"/>
  <c r="N286" i="15"/>
  <c r="N194" i="15"/>
  <c r="N51" i="15" s="1"/>
  <c r="H287" i="15"/>
  <c r="H50" i="15"/>
  <c r="E52" i="15"/>
  <c r="E51" i="15" s="1"/>
  <c r="E286" i="15"/>
  <c r="C84" i="15"/>
  <c r="F83" i="15"/>
  <c r="F173" i="15"/>
  <c r="C238" i="15"/>
  <c r="C196" i="15"/>
  <c r="C144" i="15"/>
  <c r="C77" i="15"/>
  <c r="F76" i="15"/>
  <c r="L83" i="15"/>
  <c r="L75" i="15" s="1"/>
  <c r="L52" i="15" s="1"/>
  <c r="L204" i="15"/>
  <c r="L195" i="15" s="1"/>
  <c r="L194" i="15" s="1"/>
  <c r="C270" i="15"/>
  <c r="F269" i="15"/>
  <c r="C233" i="15"/>
  <c r="C131" i="15"/>
  <c r="C116" i="15"/>
  <c r="C95" i="15"/>
  <c r="C55" i="15"/>
  <c r="F54" i="15"/>
  <c r="C67" i="15"/>
  <c r="L26" i="15"/>
  <c r="C27" i="15"/>
  <c r="C290" i="15"/>
  <c r="F231" i="15"/>
  <c r="I204" i="15"/>
  <c r="I195" i="15" s="1"/>
  <c r="F259" i="15"/>
  <c r="C259" i="15" s="1"/>
  <c r="C216" i="15"/>
  <c r="C151" i="15"/>
  <c r="O75" i="15"/>
  <c r="O52" i="15" s="1"/>
  <c r="O51" i="15" s="1"/>
  <c r="O50" i="15" s="1"/>
  <c r="K287" i="15"/>
  <c r="C246" i="15"/>
  <c r="C89" i="15"/>
  <c r="F130" i="15"/>
  <c r="F204" i="15"/>
  <c r="F195" i="15" s="1"/>
  <c r="C205" i="15"/>
  <c r="C175" i="15"/>
  <c r="C166" i="15"/>
  <c r="C136" i="15"/>
  <c r="C188" i="15"/>
  <c r="I130" i="15"/>
  <c r="I75" i="15" s="1"/>
  <c r="I52" i="15" s="1"/>
  <c r="O287" i="15"/>
  <c r="C45" i="15"/>
  <c r="O194" i="14"/>
  <c r="K52" i="14"/>
  <c r="K51" i="14" s="1"/>
  <c r="K286" i="14"/>
  <c r="I230" i="14"/>
  <c r="I75" i="14"/>
  <c r="C131" i="14"/>
  <c r="F130" i="14"/>
  <c r="C130" i="14" s="1"/>
  <c r="C259" i="14"/>
  <c r="H287" i="14"/>
  <c r="C216" i="14"/>
  <c r="F196" i="14"/>
  <c r="C45" i="14"/>
  <c r="C55" i="14"/>
  <c r="F54" i="14"/>
  <c r="F288" i="14"/>
  <c r="O75" i="14"/>
  <c r="O286" i="14" s="1"/>
  <c r="N51" i="14"/>
  <c r="I289" i="14"/>
  <c r="O20" i="14"/>
  <c r="C77" i="14"/>
  <c r="C31" i="14"/>
  <c r="L26" i="14"/>
  <c r="I270" i="14"/>
  <c r="I269" i="14" s="1"/>
  <c r="C233" i="14"/>
  <c r="C175" i="14"/>
  <c r="F174" i="14"/>
  <c r="E230" i="14"/>
  <c r="G194" i="14"/>
  <c r="G51" i="14" s="1"/>
  <c r="F269" i="14"/>
  <c r="C166" i="14"/>
  <c r="F165" i="14"/>
  <c r="C165" i="14" s="1"/>
  <c r="C252" i="14"/>
  <c r="O52" i="14"/>
  <c r="O51" i="14" s="1"/>
  <c r="O50" i="14" s="1"/>
  <c r="C76" i="14"/>
  <c r="F231" i="14"/>
  <c r="I204" i="14"/>
  <c r="C204" i="14" s="1"/>
  <c r="C264" i="14"/>
  <c r="L191" i="14"/>
  <c r="C192" i="14"/>
  <c r="C151" i="14"/>
  <c r="C84" i="14"/>
  <c r="F83" i="14"/>
  <c r="C83" i="14" s="1"/>
  <c r="M287" i="14"/>
  <c r="C251" i="14"/>
  <c r="C260" i="14"/>
  <c r="J50" i="13"/>
  <c r="J287" i="13"/>
  <c r="G194" i="13"/>
  <c r="G286" i="13"/>
  <c r="L75" i="13"/>
  <c r="F174" i="13"/>
  <c r="C175" i="13"/>
  <c r="F251" i="13"/>
  <c r="C251" i="13" s="1"/>
  <c r="C252" i="13"/>
  <c r="N52" i="13"/>
  <c r="N51" i="13" s="1"/>
  <c r="C179" i="13"/>
  <c r="C198" i="13"/>
  <c r="K286" i="13"/>
  <c r="C270" i="13"/>
  <c r="F269" i="13"/>
  <c r="C238" i="13"/>
  <c r="C290" i="13"/>
  <c r="C276" i="13"/>
  <c r="C264" i="13"/>
  <c r="C187" i="13"/>
  <c r="L53" i="13"/>
  <c r="L52" i="13" s="1"/>
  <c r="F53" i="13"/>
  <c r="C54" i="13"/>
  <c r="C122" i="13"/>
  <c r="F289" i="13"/>
  <c r="C21" i="13"/>
  <c r="C84" i="13"/>
  <c r="F83" i="13"/>
  <c r="F259" i="13"/>
  <c r="C259" i="13" s="1"/>
  <c r="C260" i="13"/>
  <c r="C95" i="13"/>
  <c r="C69" i="13"/>
  <c r="C205" i="13"/>
  <c r="F204" i="13"/>
  <c r="F195" i="13" s="1"/>
  <c r="D50" i="13"/>
  <c r="D24" i="13" s="1"/>
  <c r="D287" i="13" s="1"/>
  <c r="I76" i="13"/>
  <c r="C77" i="13"/>
  <c r="C283" i="13"/>
  <c r="I230" i="13"/>
  <c r="I194" i="13" s="1"/>
  <c r="L204" i="13"/>
  <c r="C196" i="13"/>
  <c r="D286" i="13"/>
  <c r="H286" i="13"/>
  <c r="C131" i="13"/>
  <c r="F130" i="13"/>
  <c r="C130" i="13" s="1"/>
  <c r="C26" i="13"/>
  <c r="C216" i="13"/>
  <c r="L195" i="13"/>
  <c r="L194" i="13" s="1"/>
  <c r="O231" i="13"/>
  <c r="O230" i="13" s="1"/>
  <c r="O286" i="13" s="1"/>
  <c r="C246" i="13"/>
  <c r="M52" i="13"/>
  <c r="M51" i="13" s="1"/>
  <c r="I83" i="13"/>
  <c r="C166" i="13"/>
  <c r="F165" i="13"/>
  <c r="C165" i="13" s="1"/>
  <c r="O52" i="13"/>
  <c r="O75" i="12"/>
  <c r="O52" i="12" s="1"/>
  <c r="K286" i="12"/>
  <c r="K52" i="12"/>
  <c r="K51" i="12" s="1"/>
  <c r="C54" i="12"/>
  <c r="F53" i="12"/>
  <c r="C290" i="12"/>
  <c r="G286" i="12"/>
  <c r="M287" i="12"/>
  <c r="F187" i="12"/>
  <c r="C187" i="12" s="1"/>
  <c r="C188" i="12"/>
  <c r="C216" i="12"/>
  <c r="C45" i="12"/>
  <c r="C27" i="12"/>
  <c r="L26" i="12"/>
  <c r="C264" i="12"/>
  <c r="C151" i="12"/>
  <c r="C103" i="12"/>
  <c r="I289" i="12"/>
  <c r="C21" i="12"/>
  <c r="N194" i="12"/>
  <c r="N51" i="12" s="1"/>
  <c r="F174" i="12"/>
  <c r="C175" i="12"/>
  <c r="J286" i="12"/>
  <c r="I231" i="12"/>
  <c r="I230" i="12" s="1"/>
  <c r="F231" i="12"/>
  <c r="C233" i="12"/>
  <c r="C270" i="12"/>
  <c r="F269" i="12"/>
  <c r="C95" i="12"/>
  <c r="F130" i="12"/>
  <c r="C131" i="12"/>
  <c r="I195" i="12"/>
  <c r="C259" i="12"/>
  <c r="F251" i="12"/>
  <c r="C251" i="12" s="1"/>
  <c r="C252" i="12"/>
  <c r="C166" i="12"/>
  <c r="F165" i="12"/>
  <c r="C165" i="12" s="1"/>
  <c r="D194" i="12"/>
  <c r="D286" i="12"/>
  <c r="O194" i="12"/>
  <c r="C205" i="12"/>
  <c r="F204" i="12"/>
  <c r="C196" i="12"/>
  <c r="F83" i="12"/>
  <c r="C84" i="12"/>
  <c r="F288" i="12"/>
  <c r="L130" i="12"/>
  <c r="L75" i="12" s="1"/>
  <c r="L52" i="12" s="1"/>
  <c r="J286" i="16" l="1"/>
  <c r="D51" i="14"/>
  <c r="D50" i="14" s="1"/>
  <c r="D24" i="14" s="1"/>
  <c r="D20" i="16"/>
  <c r="D287" i="16"/>
  <c r="K50" i="16"/>
  <c r="I75" i="16"/>
  <c r="O286" i="16"/>
  <c r="D286" i="16"/>
  <c r="D287" i="15"/>
  <c r="D286" i="15"/>
  <c r="C173" i="15"/>
  <c r="G51" i="13"/>
  <c r="G50" i="13" s="1"/>
  <c r="G24" i="13" s="1"/>
  <c r="G287" i="13" s="1"/>
  <c r="D51" i="12"/>
  <c r="H50" i="13"/>
  <c r="H24" i="13" s="1"/>
  <c r="H20" i="13" s="1"/>
  <c r="K50" i="13"/>
  <c r="K287" i="13"/>
  <c r="J50" i="12"/>
  <c r="J287" i="12"/>
  <c r="E50" i="13"/>
  <c r="E24" i="13" s="1"/>
  <c r="E20" i="13" s="1"/>
  <c r="G287" i="12"/>
  <c r="G50" i="12"/>
  <c r="J50" i="14"/>
  <c r="J287" i="14"/>
  <c r="I194" i="12"/>
  <c r="I51" i="12" s="1"/>
  <c r="C174" i="15"/>
  <c r="E286" i="16"/>
  <c r="H50" i="12"/>
  <c r="H24" i="12" s="1"/>
  <c r="G51" i="15"/>
  <c r="I195" i="14"/>
  <c r="I194" i="14" s="1"/>
  <c r="I52" i="14"/>
  <c r="L194" i="12"/>
  <c r="L51" i="12" s="1"/>
  <c r="O286" i="15"/>
  <c r="M50" i="16"/>
  <c r="M287" i="16"/>
  <c r="F24" i="16"/>
  <c r="C288" i="16"/>
  <c r="C204" i="16"/>
  <c r="L75" i="16"/>
  <c r="L52" i="16" s="1"/>
  <c r="E287" i="16"/>
  <c r="I173" i="16"/>
  <c r="C174" i="16"/>
  <c r="C191" i="16"/>
  <c r="I187" i="16"/>
  <c r="C187" i="16" s="1"/>
  <c r="C83" i="16"/>
  <c r="C269" i="16"/>
  <c r="F230" i="16"/>
  <c r="C230" i="16" s="1"/>
  <c r="C231" i="16"/>
  <c r="L195" i="16"/>
  <c r="C195" i="16" s="1"/>
  <c r="O52" i="16"/>
  <c r="G287" i="16"/>
  <c r="G50" i="16"/>
  <c r="C26" i="16"/>
  <c r="F53" i="16"/>
  <c r="C54" i="16"/>
  <c r="F75" i="16"/>
  <c r="C289" i="16"/>
  <c r="O194" i="16"/>
  <c r="I194" i="15"/>
  <c r="I51" i="15" s="1"/>
  <c r="I286" i="15"/>
  <c r="C231" i="15"/>
  <c r="F230" i="15"/>
  <c r="C230" i="15" s="1"/>
  <c r="L51" i="15"/>
  <c r="L50" i="15" s="1"/>
  <c r="C269" i="15"/>
  <c r="C204" i="15"/>
  <c r="F53" i="15"/>
  <c r="C54" i="15"/>
  <c r="C76" i="15"/>
  <c r="F75" i="15"/>
  <c r="C75" i="15" s="1"/>
  <c r="N50" i="15"/>
  <c r="N287" i="15"/>
  <c r="M50" i="15"/>
  <c r="M287" i="15"/>
  <c r="C130" i="15"/>
  <c r="C26" i="15"/>
  <c r="L20" i="15"/>
  <c r="C195" i="15"/>
  <c r="C83" i="15"/>
  <c r="E50" i="15"/>
  <c r="E24" i="15" s="1"/>
  <c r="E287" i="15" s="1"/>
  <c r="J50" i="15"/>
  <c r="J287" i="15"/>
  <c r="L286" i="15"/>
  <c r="G287" i="14"/>
  <c r="G50" i="14"/>
  <c r="L187" i="14"/>
  <c r="C191" i="14"/>
  <c r="C270" i="14"/>
  <c r="O287" i="14"/>
  <c r="K50" i="14"/>
  <c r="K287" i="14"/>
  <c r="C269" i="14"/>
  <c r="F75" i="14"/>
  <c r="C75" i="14" s="1"/>
  <c r="C26" i="14"/>
  <c r="L20" i="14"/>
  <c r="I288" i="14"/>
  <c r="C288" i="14" s="1"/>
  <c r="C289" i="14"/>
  <c r="F53" i="14"/>
  <c r="C54" i="14"/>
  <c r="F195" i="14"/>
  <c r="C196" i="14"/>
  <c r="C174" i="14"/>
  <c r="F173" i="14"/>
  <c r="C173" i="14" s="1"/>
  <c r="C231" i="14"/>
  <c r="F230" i="14"/>
  <c r="C230" i="14" s="1"/>
  <c r="E194" i="14"/>
  <c r="E51" i="14" s="1"/>
  <c r="E286" i="14"/>
  <c r="N50" i="14"/>
  <c r="N287" i="14"/>
  <c r="C195" i="13"/>
  <c r="M50" i="13"/>
  <c r="M287" i="13"/>
  <c r="I75" i="13"/>
  <c r="I52" i="13" s="1"/>
  <c r="I51" i="13" s="1"/>
  <c r="C76" i="13"/>
  <c r="C53" i="13"/>
  <c r="N50" i="13"/>
  <c r="N287" i="13"/>
  <c r="F173" i="13"/>
  <c r="C173" i="13" s="1"/>
  <c r="C174" i="13"/>
  <c r="L286" i="13"/>
  <c r="D20" i="13"/>
  <c r="C83" i="13"/>
  <c r="F75" i="13"/>
  <c r="C75" i="13" s="1"/>
  <c r="C289" i="13"/>
  <c r="F288" i="13"/>
  <c r="C288" i="13" s="1"/>
  <c r="L51" i="13"/>
  <c r="C231" i="13"/>
  <c r="O194" i="13"/>
  <c r="O51" i="13" s="1"/>
  <c r="F230" i="13"/>
  <c r="C230" i="13" s="1"/>
  <c r="I286" i="13"/>
  <c r="C204" i="13"/>
  <c r="C269" i="13"/>
  <c r="F286" i="13"/>
  <c r="D287" i="12"/>
  <c r="D50" i="12"/>
  <c r="C269" i="12"/>
  <c r="F230" i="12"/>
  <c r="C230" i="12" s="1"/>
  <c r="C231" i="12"/>
  <c r="C174" i="12"/>
  <c r="F173" i="12"/>
  <c r="C173" i="12" s="1"/>
  <c r="C289" i="12"/>
  <c r="I288" i="12"/>
  <c r="C288" i="12" s="1"/>
  <c r="C53" i="12"/>
  <c r="F24" i="12"/>
  <c r="E20" i="12"/>
  <c r="O286" i="12"/>
  <c r="C83" i="12"/>
  <c r="F75" i="12"/>
  <c r="C75" i="12" s="1"/>
  <c r="N50" i="12"/>
  <c r="N287" i="12"/>
  <c r="C204" i="12"/>
  <c r="F195" i="12"/>
  <c r="C130" i="12"/>
  <c r="E287" i="12"/>
  <c r="L286" i="12"/>
  <c r="I286" i="12"/>
  <c r="C26" i="12"/>
  <c r="L20" i="12"/>
  <c r="K50" i="12"/>
  <c r="K287" i="12"/>
  <c r="O51" i="12"/>
  <c r="D20" i="14" l="1"/>
  <c r="D287" i="14"/>
  <c r="I286" i="16"/>
  <c r="O51" i="16"/>
  <c r="O50" i="16" s="1"/>
  <c r="F286" i="15"/>
  <c r="I51" i="14"/>
  <c r="I286" i="14"/>
  <c r="E287" i="13"/>
  <c r="F24" i="13"/>
  <c r="F20" i="13" s="1"/>
  <c r="L50" i="12"/>
  <c r="L287" i="12"/>
  <c r="C75" i="16"/>
  <c r="F194" i="13"/>
  <c r="C194" i="13" s="1"/>
  <c r="G287" i="15"/>
  <c r="G50" i="15"/>
  <c r="I24" i="12"/>
  <c r="I20" i="12" s="1"/>
  <c r="H20" i="12"/>
  <c r="F286" i="12"/>
  <c r="C286" i="12" s="1"/>
  <c r="H287" i="12"/>
  <c r="H287" i="13"/>
  <c r="O287" i="16"/>
  <c r="C173" i="16"/>
  <c r="I52" i="16"/>
  <c r="I51" i="16" s="1"/>
  <c r="L194" i="16"/>
  <c r="L286" i="16"/>
  <c r="C24" i="16"/>
  <c r="F20" i="16"/>
  <c r="C20" i="16" s="1"/>
  <c r="F52" i="16"/>
  <c r="C53" i="16"/>
  <c r="F286" i="16"/>
  <c r="L51" i="16"/>
  <c r="F194" i="16"/>
  <c r="C194" i="16" s="1"/>
  <c r="I287" i="15"/>
  <c r="I50" i="15"/>
  <c r="F194" i="15"/>
  <c r="C194" i="15" s="1"/>
  <c r="L287" i="15"/>
  <c r="C286" i="15"/>
  <c r="E20" i="15"/>
  <c r="F24" i="15"/>
  <c r="F52" i="15"/>
  <c r="C53" i="15"/>
  <c r="E50" i="14"/>
  <c r="E24" i="14" s="1"/>
  <c r="C53" i="14"/>
  <c r="F52" i="14"/>
  <c r="C195" i="14"/>
  <c r="F194" i="14"/>
  <c r="C194" i="14" s="1"/>
  <c r="F286" i="14"/>
  <c r="C187" i="14"/>
  <c r="L286" i="14"/>
  <c r="L52" i="14"/>
  <c r="L51" i="14" s="1"/>
  <c r="O50" i="13"/>
  <c r="O287" i="13"/>
  <c r="L50" i="13"/>
  <c r="L287" i="13"/>
  <c r="F52" i="13"/>
  <c r="I24" i="13"/>
  <c r="I20" i="13" s="1"/>
  <c r="G20" i="13"/>
  <c r="C286" i="13"/>
  <c r="I50" i="13"/>
  <c r="I50" i="12"/>
  <c r="F52" i="12"/>
  <c r="F194" i="12"/>
  <c r="C194" i="12" s="1"/>
  <c r="C195" i="12"/>
  <c r="O50" i="12"/>
  <c r="O287" i="12"/>
  <c r="C24" i="12"/>
  <c r="F20" i="12"/>
  <c r="C20" i="12" s="1"/>
  <c r="C286" i="16" l="1"/>
  <c r="I287" i="14"/>
  <c r="I50" i="14"/>
  <c r="I287" i="12"/>
  <c r="L50" i="16"/>
  <c r="L287" i="16"/>
  <c r="I287" i="16"/>
  <c r="I50" i="16"/>
  <c r="C52" i="16"/>
  <c r="F51" i="16"/>
  <c r="C24" i="15"/>
  <c r="F20" i="15"/>
  <c r="C20" i="15" s="1"/>
  <c r="C52" i="15"/>
  <c r="F51" i="15"/>
  <c r="L50" i="14"/>
  <c r="L287" i="14"/>
  <c r="E20" i="14"/>
  <c r="F24" i="14"/>
  <c r="E287" i="14"/>
  <c r="C52" i="14"/>
  <c r="F51" i="14"/>
  <c r="C286" i="14"/>
  <c r="C24" i="13"/>
  <c r="I287" i="13"/>
  <c r="C20" i="13"/>
  <c r="C52" i="13"/>
  <c r="F51" i="13"/>
  <c r="F51" i="12"/>
  <c r="C52" i="12"/>
  <c r="F287" i="16" l="1"/>
  <c r="C287" i="16" s="1"/>
  <c r="C51" i="16"/>
  <c r="F50" i="16"/>
  <c r="C50" i="16" s="1"/>
  <c r="F287" i="15"/>
  <c r="C287" i="15" s="1"/>
  <c r="C51" i="15"/>
  <c r="F50" i="15"/>
  <c r="C50" i="15" s="1"/>
  <c r="C24" i="14"/>
  <c r="F20" i="14"/>
  <c r="C20" i="14" s="1"/>
  <c r="F287" i="14"/>
  <c r="C287" i="14" s="1"/>
  <c r="F50" i="14"/>
  <c r="C50" i="14" s="1"/>
  <c r="C51" i="14"/>
  <c r="F287" i="13"/>
  <c r="C287" i="13" s="1"/>
  <c r="C51" i="13"/>
  <c r="F50" i="13"/>
  <c r="C50" i="13" s="1"/>
  <c r="F287" i="12"/>
  <c r="C287" i="12" s="1"/>
  <c r="C51" i="12"/>
  <c r="F50" i="12"/>
  <c r="C50" i="12" s="1"/>
  <c r="E125" i="2" l="1"/>
  <c r="O298" i="11" l="1"/>
  <c r="L298" i="11"/>
  <c r="I298" i="11"/>
  <c r="F298" i="11"/>
  <c r="O297" i="11"/>
  <c r="L297" i="11"/>
  <c r="I297" i="11"/>
  <c r="F297" i="11"/>
  <c r="O296" i="11"/>
  <c r="L296" i="11"/>
  <c r="I296" i="11"/>
  <c r="F296" i="11"/>
  <c r="O295" i="11"/>
  <c r="L295" i="11"/>
  <c r="I295" i="11"/>
  <c r="F295" i="11"/>
  <c r="O294" i="11"/>
  <c r="L294" i="11"/>
  <c r="I294" i="11"/>
  <c r="F294" i="11"/>
  <c r="O293" i="11"/>
  <c r="L293" i="11"/>
  <c r="I293" i="11"/>
  <c r="F293" i="11"/>
  <c r="O292" i="11"/>
  <c r="L292" i="11"/>
  <c r="I292" i="11"/>
  <c r="F292" i="11"/>
  <c r="O291" i="11"/>
  <c r="L291" i="11"/>
  <c r="I291" i="11"/>
  <c r="F291" i="11"/>
  <c r="N290" i="11"/>
  <c r="M290" i="11"/>
  <c r="K290" i="11"/>
  <c r="J290" i="11"/>
  <c r="H290" i="11"/>
  <c r="G290" i="11"/>
  <c r="E290" i="11"/>
  <c r="D290" i="11"/>
  <c r="O285" i="11"/>
  <c r="L285" i="11"/>
  <c r="I285" i="11"/>
  <c r="F285" i="11"/>
  <c r="O284" i="11"/>
  <c r="L284" i="11"/>
  <c r="L283" i="11" s="1"/>
  <c r="I284" i="11"/>
  <c r="F284" i="11"/>
  <c r="O283" i="11"/>
  <c r="N283" i="11"/>
  <c r="M283" i="11"/>
  <c r="K283" i="11"/>
  <c r="J283" i="11"/>
  <c r="H283" i="11"/>
  <c r="G283" i="11"/>
  <c r="F283" i="11"/>
  <c r="E283" i="11"/>
  <c r="D283" i="11"/>
  <c r="O282" i="11"/>
  <c r="L282" i="11"/>
  <c r="L281" i="11" s="1"/>
  <c r="I282" i="11"/>
  <c r="I281" i="11" s="1"/>
  <c r="F282" i="11"/>
  <c r="O281" i="11"/>
  <c r="N281" i="11"/>
  <c r="M281" i="11"/>
  <c r="K281" i="11"/>
  <c r="J281" i="11"/>
  <c r="H281" i="11"/>
  <c r="G281" i="11"/>
  <c r="E281" i="11"/>
  <c r="D281" i="11"/>
  <c r="O280" i="11"/>
  <c r="L280" i="11"/>
  <c r="I280" i="11"/>
  <c r="F280" i="11"/>
  <c r="O279" i="11"/>
  <c r="L279" i="11"/>
  <c r="I279" i="11"/>
  <c r="F279" i="11"/>
  <c r="O278" i="11"/>
  <c r="L278" i="11"/>
  <c r="I278" i="11"/>
  <c r="F278" i="11"/>
  <c r="O277" i="11"/>
  <c r="L277" i="11"/>
  <c r="I277" i="11"/>
  <c r="F277" i="11"/>
  <c r="N276" i="11"/>
  <c r="M276" i="11"/>
  <c r="K276" i="11"/>
  <c r="J276" i="11"/>
  <c r="H276" i="11"/>
  <c r="G276" i="11"/>
  <c r="E276" i="11"/>
  <c r="D276" i="11"/>
  <c r="O275" i="11"/>
  <c r="L275" i="11"/>
  <c r="I275" i="11"/>
  <c r="F275" i="11"/>
  <c r="O274" i="11"/>
  <c r="L274" i="11"/>
  <c r="I274" i="11"/>
  <c r="F274" i="11"/>
  <c r="O273" i="11"/>
  <c r="O272" i="11" s="1"/>
  <c r="L273" i="11"/>
  <c r="L272" i="11" s="1"/>
  <c r="I273" i="11"/>
  <c r="I272" i="11" s="1"/>
  <c r="F273" i="11"/>
  <c r="F272" i="11" s="1"/>
  <c r="N272" i="11"/>
  <c r="M272" i="11"/>
  <c r="K272" i="11"/>
  <c r="K270" i="11" s="1"/>
  <c r="J272" i="11"/>
  <c r="J270" i="11" s="1"/>
  <c r="J269" i="11" s="1"/>
  <c r="H272" i="11"/>
  <c r="G272" i="11"/>
  <c r="G270" i="11" s="1"/>
  <c r="G269" i="11" s="1"/>
  <c r="E272" i="11"/>
  <c r="E270" i="11" s="1"/>
  <c r="D272" i="11"/>
  <c r="O271" i="11"/>
  <c r="L271" i="11"/>
  <c r="I271" i="11"/>
  <c r="F271" i="11"/>
  <c r="O268" i="11"/>
  <c r="L268" i="11"/>
  <c r="I268" i="11"/>
  <c r="F268" i="11"/>
  <c r="O267" i="11"/>
  <c r="L267" i="11"/>
  <c r="I267" i="11"/>
  <c r="F267" i="11"/>
  <c r="O266" i="11"/>
  <c r="L266" i="11"/>
  <c r="I266" i="11"/>
  <c r="F266" i="11"/>
  <c r="O265" i="11"/>
  <c r="L265" i="11"/>
  <c r="I265" i="11"/>
  <c r="F265" i="11"/>
  <c r="N264" i="11"/>
  <c r="M264" i="11"/>
  <c r="K264" i="11"/>
  <c r="J264" i="11"/>
  <c r="H264" i="11"/>
  <c r="G264" i="11"/>
  <c r="E264" i="11"/>
  <c r="D264" i="11"/>
  <c r="O263" i="11"/>
  <c r="L263" i="11"/>
  <c r="I263" i="11"/>
  <c r="C263" i="11" s="1"/>
  <c r="F263" i="11"/>
  <c r="O262" i="11"/>
  <c r="L262" i="11"/>
  <c r="I262" i="11"/>
  <c r="F262" i="11"/>
  <c r="O261" i="11"/>
  <c r="L261" i="11"/>
  <c r="I261" i="11"/>
  <c r="F261" i="11"/>
  <c r="F260" i="11" s="1"/>
  <c r="N260" i="11"/>
  <c r="M260" i="11"/>
  <c r="M259" i="11" s="1"/>
  <c r="K260" i="11"/>
  <c r="K259" i="11" s="1"/>
  <c r="J260" i="11"/>
  <c r="H260" i="11"/>
  <c r="G260" i="11"/>
  <c r="E260" i="11"/>
  <c r="E259" i="11" s="1"/>
  <c r="D260" i="11"/>
  <c r="D259" i="11" s="1"/>
  <c r="O258" i="11"/>
  <c r="L258" i="11"/>
  <c r="I258" i="11"/>
  <c r="F258" i="11"/>
  <c r="O257" i="11"/>
  <c r="L257" i="11"/>
  <c r="I257" i="11"/>
  <c r="F257" i="11"/>
  <c r="O256" i="11"/>
  <c r="L256" i="11"/>
  <c r="I256" i="11"/>
  <c r="F256" i="11"/>
  <c r="O255" i="11"/>
  <c r="L255" i="11"/>
  <c r="I255" i="11"/>
  <c r="F255" i="11"/>
  <c r="O254" i="11"/>
  <c r="L254" i="11"/>
  <c r="I254" i="11"/>
  <c r="F254" i="11"/>
  <c r="O253" i="11"/>
  <c r="L253" i="11"/>
  <c r="I253" i="11"/>
  <c r="F253" i="11"/>
  <c r="N252" i="11"/>
  <c r="N251" i="11" s="1"/>
  <c r="M252" i="11"/>
  <c r="M251" i="11" s="1"/>
  <c r="K252" i="11"/>
  <c r="K251" i="11" s="1"/>
  <c r="J252" i="11"/>
  <c r="J251" i="11" s="1"/>
  <c r="H252" i="11"/>
  <c r="G252" i="11"/>
  <c r="G251" i="11" s="1"/>
  <c r="E252" i="11"/>
  <c r="E251" i="11" s="1"/>
  <c r="D252" i="11"/>
  <c r="D251" i="11" s="1"/>
  <c r="H251" i="11"/>
  <c r="O250" i="11"/>
  <c r="L250" i="11"/>
  <c r="I250" i="11"/>
  <c r="F250" i="11"/>
  <c r="O249" i="11"/>
  <c r="L249" i="11"/>
  <c r="I249" i="11"/>
  <c r="F249" i="11"/>
  <c r="O248" i="11"/>
  <c r="L248" i="11"/>
  <c r="I248" i="11"/>
  <c r="F248" i="11"/>
  <c r="O247" i="11"/>
  <c r="O246" i="11" s="1"/>
  <c r="L247" i="11"/>
  <c r="L246" i="11" s="1"/>
  <c r="I247" i="11"/>
  <c r="F247" i="11"/>
  <c r="N246" i="11"/>
  <c r="M246" i="11"/>
  <c r="K246" i="11"/>
  <c r="J246" i="11"/>
  <c r="H246" i="11"/>
  <c r="G246" i="11"/>
  <c r="E246" i="11"/>
  <c r="D246" i="11"/>
  <c r="O245" i="11"/>
  <c r="L245" i="11"/>
  <c r="I245" i="11"/>
  <c r="F245" i="11"/>
  <c r="O244" i="11"/>
  <c r="L244" i="11"/>
  <c r="I244" i="11"/>
  <c r="F244" i="11"/>
  <c r="O243" i="11"/>
  <c r="L243" i="11"/>
  <c r="I243" i="11"/>
  <c r="F243" i="11"/>
  <c r="O242" i="11"/>
  <c r="L242" i="11"/>
  <c r="I242" i="11"/>
  <c r="F242" i="11"/>
  <c r="O241" i="11"/>
  <c r="L241" i="11"/>
  <c r="I241" i="11"/>
  <c r="F241" i="11"/>
  <c r="O240" i="11"/>
  <c r="L240" i="11"/>
  <c r="I240" i="11"/>
  <c r="F240" i="11"/>
  <c r="O239" i="11"/>
  <c r="L239" i="11"/>
  <c r="L238" i="11" s="1"/>
  <c r="I239" i="11"/>
  <c r="F239" i="11"/>
  <c r="N238" i="11"/>
  <c r="M238" i="11"/>
  <c r="K238" i="11"/>
  <c r="J238" i="11"/>
  <c r="H238" i="11"/>
  <c r="G238" i="11"/>
  <c r="E238" i="11"/>
  <c r="D238" i="11"/>
  <c r="O237" i="11"/>
  <c r="L237" i="11"/>
  <c r="I237" i="11"/>
  <c r="F237" i="11"/>
  <c r="O236" i="11"/>
  <c r="O235" i="11" s="1"/>
  <c r="L236" i="11"/>
  <c r="I236" i="11"/>
  <c r="F236" i="11"/>
  <c r="N235" i="11"/>
  <c r="M235" i="11"/>
  <c r="K235" i="11"/>
  <c r="J235" i="11"/>
  <c r="H235" i="11"/>
  <c r="G235" i="11"/>
  <c r="F235" i="11"/>
  <c r="E235" i="11"/>
  <c r="D235" i="11"/>
  <c r="O234" i="11"/>
  <c r="L234" i="11"/>
  <c r="L233" i="11" s="1"/>
  <c r="I234" i="11"/>
  <c r="I233" i="11" s="1"/>
  <c r="F234" i="11"/>
  <c r="O233" i="11"/>
  <c r="N233" i="11"/>
  <c r="M233" i="11"/>
  <c r="K233" i="11"/>
  <c r="K231" i="11" s="1"/>
  <c r="J233" i="11"/>
  <c r="H233" i="11"/>
  <c r="G233" i="11"/>
  <c r="E233" i="11"/>
  <c r="D233" i="11"/>
  <c r="O232" i="11"/>
  <c r="L232" i="11"/>
  <c r="I232" i="11"/>
  <c r="F232" i="11"/>
  <c r="J231" i="11"/>
  <c r="O229" i="11"/>
  <c r="L229" i="11"/>
  <c r="I229" i="11"/>
  <c r="F229" i="11"/>
  <c r="O228" i="11"/>
  <c r="L228" i="11"/>
  <c r="L227" i="11" s="1"/>
  <c r="I228" i="11"/>
  <c r="F228" i="11"/>
  <c r="F227" i="11" s="1"/>
  <c r="O227" i="11"/>
  <c r="N227" i="11"/>
  <c r="M227" i="11"/>
  <c r="K227" i="11"/>
  <c r="J227" i="11"/>
  <c r="I227" i="11"/>
  <c r="H227" i="11"/>
  <c r="G227" i="11"/>
  <c r="E227" i="11"/>
  <c r="D227" i="11"/>
  <c r="O226" i="11"/>
  <c r="L226" i="11"/>
  <c r="I226" i="11"/>
  <c r="F226" i="11"/>
  <c r="O225" i="11"/>
  <c r="L225" i="11"/>
  <c r="I225" i="11"/>
  <c r="F225" i="11"/>
  <c r="O224" i="11"/>
  <c r="L224" i="11"/>
  <c r="I224" i="11"/>
  <c r="F224" i="11"/>
  <c r="O223" i="11"/>
  <c r="L223" i="11"/>
  <c r="I223" i="11"/>
  <c r="F223" i="11"/>
  <c r="O222" i="11"/>
  <c r="L222" i="11"/>
  <c r="I222" i="11"/>
  <c r="F222" i="11"/>
  <c r="O221" i="11"/>
  <c r="L221" i="11"/>
  <c r="I221" i="11"/>
  <c r="F221" i="11"/>
  <c r="O220" i="11"/>
  <c r="L220" i="11"/>
  <c r="I220" i="11"/>
  <c r="F220" i="11"/>
  <c r="O219" i="11"/>
  <c r="L219" i="11"/>
  <c r="I219" i="11"/>
  <c r="F219" i="11"/>
  <c r="O218" i="11"/>
  <c r="L218" i="11"/>
  <c r="I218" i="11"/>
  <c r="F218" i="11"/>
  <c r="O217" i="11"/>
  <c r="L217" i="11"/>
  <c r="I217" i="11"/>
  <c r="F217" i="11"/>
  <c r="N216" i="11"/>
  <c r="M216" i="11"/>
  <c r="K216" i="11"/>
  <c r="J216" i="11"/>
  <c r="H216" i="11"/>
  <c r="G216" i="11"/>
  <c r="E216" i="11"/>
  <c r="D216" i="11"/>
  <c r="O215" i="11"/>
  <c r="L215" i="11"/>
  <c r="I215" i="11"/>
  <c r="F215" i="11"/>
  <c r="O214" i="11"/>
  <c r="L214" i="11"/>
  <c r="I214" i="11"/>
  <c r="F214" i="11"/>
  <c r="O213" i="11"/>
  <c r="L213" i="11"/>
  <c r="I213" i="11"/>
  <c r="F213" i="11"/>
  <c r="O212" i="11"/>
  <c r="L212" i="11"/>
  <c r="I212" i="11"/>
  <c r="F212" i="11"/>
  <c r="O211" i="11"/>
  <c r="L211" i="11"/>
  <c r="I211" i="11"/>
  <c r="F211" i="11"/>
  <c r="O210" i="11"/>
  <c r="L210" i="11"/>
  <c r="I210" i="11"/>
  <c r="F210" i="11"/>
  <c r="O209" i="11"/>
  <c r="L209" i="11"/>
  <c r="I209" i="11"/>
  <c r="F209" i="11"/>
  <c r="O208" i="11"/>
  <c r="L208" i="11"/>
  <c r="I208" i="11"/>
  <c r="F208" i="11"/>
  <c r="O207" i="11"/>
  <c r="L207" i="11"/>
  <c r="I207" i="11"/>
  <c r="F207" i="11"/>
  <c r="O206" i="11"/>
  <c r="L206" i="11"/>
  <c r="I206" i="11"/>
  <c r="I205" i="11" s="1"/>
  <c r="F206" i="11"/>
  <c r="N205" i="11"/>
  <c r="M205" i="11"/>
  <c r="M204" i="11" s="1"/>
  <c r="K205" i="11"/>
  <c r="J205" i="11"/>
  <c r="H205" i="11"/>
  <c r="H204" i="11" s="1"/>
  <c r="G205" i="11"/>
  <c r="E205" i="11"/>
  <c r="E204" i="11" s="1"/>
  <c r="D205" i="11"/>
  <c r="O203" i="11"/>
  <c r="L203" i="11"/>
  <c r="I203" i="11"/>
  <c r="F203" i="11"/>
  <c r="O202" i="11"/>
  <c r="L202" i="11"/>
  <c r="I202" i="11"/>
  <c r="F202" i="11"/>
  <c r="O201" i="11"/>
  <c r="L201" i="11"/>
  <c r="I201" i="11"/>
  <c r="F201" i="11"/>
  <c r="O200" i="11"/>
  <c r="L200" i="11"/>
  <c r="I200" i="11"/>
  <c r="F200" i="11"/>
  <c r="O199" i="11"/>
  <c r="O198" i="11" s="1"/>
  <c r="L199" i="11"/>
  <c r="I199" i="11"/>
  <c r="I198" i="11" s="1"/>
  <c r="F199" i="11"/>
  <c r="F198" i="11" s="1"/>
  <c r="N198" i="11"/>
  <c r="N196" i="11" s="1"/>
  <c r="M198" i="11"/>
  <c r="M196" i="11" s="1"/>
  <c r="K198" i="11"/>
  <c r="J198" i="11"/>
  <c r="H198" i="11"/>
  <c r="H196" i="11" s="1"/>
  <c r="G198" i="11"/>
  <c r="G196" i="11" s="1"/>
  <c r="E198" i="11"/>
  <c r="D198" i="11"/>
  <c r="D196" i="11" s="1"/>
  <c r="O197" i="11"/>
  <c r="L197" i="11"/>
  <c r="I197" i="11"/>
  <c r="F197" i="11"/>
  <c r="K196" i="11"/>
  <c r="J196" i="11"/>
  <c r="E196" i="11"/>
  <c r="O193" i="11"/>
  <c r="O192" i="11" s="1"/>
  <c r="O191" i="11" s="1"/>
  <c r="L193" i="11"/>
  <c r="L192" i="11" s="1"/>
  <c r="L191" i="11" s="1"/>
  <c r="I193" i="11"/>
  <c r="F193" i="11"/>
  <c r="N192" i="11"/>
  <c r="N191" i="11" s="1"/>
  <c r="M192" i="11"/>
  <c r="M191" i="11" s="1"/>
  <c r="K192" i="11"/>
  <c r="K191" i="11" s="1"/>
  <c r="J192" i="11"/>
  <c r="J191" i="11" s="1"/>
  <c r="H192" i="11"/>
  <c r="H191" i="11" s="1"/>
  <c r="G192" i="11"/>
  <c r="G191" i="11" s="1"/>
  <c r="F192" i="11"/>
  <c r="E192" i="11"/>
  <c r="E191" i="11" s="1"/>
  <c r="D192" i="11"/>
  <c r="D191" i="11"/>
  <c r="O190" i="11"/>
  <c r="L190" i="11"/>
  <c r="I190" i="11"/>
  <c r="F190" i="11"/>
  <c r="O189" i="11"/>
  <c r="L189" i="11"/>
  <c r="L188" i="11" s="1"/>
  <c r="I189" i="11"/>
  <c r="F189" i="11"/>
  <c r="O188" i="11"/>
  <c r="N188" i="11"/>
  <c r="M188" i="11"/>
  <c r="K188" i="11"/>
  <c r="J188" i="11"/>
  <c r="H188" i="11"/>
  <c r="G188" i="11"/>
  <c r="F188" i="11"/>
  <c r="E188" i="11"/>
  <c r="D188" i="11"/>
  <c r="O186" i="11"/>
  <c r="L186" i="11"/>
  <c r="I186" i="11"/>
  <c r="F186" i="11"/>
  <c r="O185" i="11"/>
  <c r="O184" i="11" s="1"/>
  <c r="L185" i="11"/>
  <c r="L184" i="11" s="1"/>
  <c r="I185" i="11"/>
  <c r="I184" i="11" s="1"/>
  <c r="F185" i="11"/>
  <c r="N184" i="11"/>
  <c r="M184" i="11"/>
  <c r="K184" i="11"/>
  <c r="J184" i="11"/>
  <c r="H184" i="11"/>
  <c r="G184" i="11"/>
  <c r="E184" i="11"/>
  <c r="D184" i="11"/>
  <c r="O183" i="11"/>
  <c r="L183" i="11"/>
  <c r="I183" i="11"/>
  <c r="F183" i="11"/>
  <c r="O182" i="11"/>
  <c r="L182" i="11"/>
  <c r="I182" i="11"/>
  <c r="F182" i="11"/>
  <c r="O181" i="11"/>
  <c r="L181" i="11"/>
  <c r="I181" i="11"/>
  <c r="F181" i="11"/>
  <c r="O180" i="11"/>
  <c r="O179" i="11" s="1"/>
  <c r="L180" i="11"/>
  <c r="L179" i="11" s="1"/>
  <c r="I180" i="11"/>
  <c r="F180" i="11"/>
  <c r="F179" i="11" s="1"/>
  <c r="N179" i="11"/>
  <c r="M179" i="11"/>
  <c r="K179" i="11"/>
  <c r="J179" i="11"/>
  <c r="H179" i="11"/>
  <c r="G179" i="11"/>
  <c r="E179" i="11"/>
  <c r="D179" i="11"/>
  <c r="O178" i="11"/>
  <c r="L178" i="11"/>
  <c r="I178" i="11"/>
  <c r="F178" i="11"/>
  <c r="O177" i="11"/>
  <c r="L177" i="11"/>
  <c r="I177" i="11"/>
  <c r="F177" i="11"/>
  <c r="O176" i="11"/>
  <c r="O175" i="11" s="1"/>
  <c r="L176" i="11"/>
  <c r="I176" i="11"/>
  <c r="F176" i="11"/>
  <c r="F175" i="11" s="1"/>
  <c r="N175" i="11"/>
  <c r="M175" i="11"/>
  <c r="K175" i="11"/>
  <c r="J175" i="11"/>
  <c r="J174" i="11" s="1"/>
  <c r="H175" i="11"/>
  <c r="H174" i="11" s="1"/>
  <c r="H173" i="11" s="1"/>
  <c r="G175" i="11"/>
  <c r="G174" i="11" s="1"/>
  <c r="E175" i="11"/>
  <c r="D175" i="11"/>
  <c r="D174" i="11" s="1"/>
  <c r="N174" i="11"/>
  <c r="N173" i="11" s="1"/>
  <c r="M174" i="11"/>
  <c r="M173" i="11" s="1"/>
  <c r="O172" i="11"/>
  <c r="L172" i="11"/>
  <c r="I172" i="11"/>
  <c r="F172" i="11"/>
  <c r="O171" i="11"/>
  <c r="L171" i="11"/>
  <c r="I171" i="11"/>
  <c r="F171" i="11"/>
  <c r="O170" i="11"/>
  <c r="L170" i="11"/>
  <c r="I170" i="11"/>
  <c r="F170" i="11"/>
  <c r="O169" i="11"/>
  <c r="L169" i="11"/>
  <c r="I169" i="11"/>
  <c r="F169" i="11"/>
  <c r="O168" i="11"/>
  <c r="L168" i="11"/>
  <c r="I168" i="11"/>
  <c r="F168" i="11"/>
  <c r="O167" i="11"/>
  <c r="O166" i="11" s="1"/>
  <c r="O165" i="11" s="1"/>
  <c r="L167" i="11"/>
  <c r="I167" i="11"/>
  <c r="F167" i="11"/>
  <c r="N166" i="11"/>
  <c r="M166" i="11"/>
  <c r="M165" i="11" s="1"/>
  <c r="K166" i="11"/>
  <c r="J166" i="11"/>
  <c r="H166" i="11"/>
  <c r="H165" i="11" s="1"/>
  <c r="G166" i="11"/>
  <c r="G165" i="11" s="1"/>
  <c r="E166" i="11"/>
  <c r="E165" i="11" s="1"/>
  <c r="D166" i="11"/>
  <c r="D165" i="11" s="1"/>
  <c r="N165" i="11"/>
  <c r="K165" i="11"/>
  <c r="J165" i="11"/>
  <c r="O164" i="11"/>
  <c r="L164" i="11"/>
  <c r="I164" i="11"/>
  <c r="F164" i="11"/>
  <c r="O163" i="11"/>
  <c r="L163" i="11"/>
  <c r="I163" i="11"/>
  <c r="F163" i="11"/>
  <c r="O162" i="11"/>
  <c r="L162" i="11"/>
  <c r="I162" i="11"/>
  <c r="F162" i="11"/>
  <c r="O161" i="11"/>
  <c r="L161" i="11"/>
  <c r="L160" i="11" s="1"/>
  <c r="I161" i="11"/>
  <c r="F161" i="11"/>
  <c r="O160" i="11"/>
  <c r="N160" i="11"/>
  <c r="M160" i="11"/>
  <c r="K160" i="11"/>
  <c r="J160" i="11"/>
  <c r="H160" i="11"/>
  <c r="G160" i="11"/>
  <c r="F160" i="11"/>
  <c r="E160" i="11"/>
  <c r="D160" i="11"/>
  <c r="O159" i="11"/>
  <c r="L159" i="11"/>
  <c r="I159" i="11"/>
  <c r="F159" i="11"/>
  <c r="O158" i="11"/>
  <c r="L158" i="11"/>
  <c r="I158" i="11"/>
  <c r="F158" i="11"/>
  <c r="O157" i="11"/>
  <c r="L157" i="11"/>
  <c r="I157" i="11"/>
  <c r="F157" i="11"/>
  <c r="O156" i="11"/>
  <c r="L156" i="11"/>
  <c r="I156" i="11"/>
  <c r="F156" i="11"/>
  <c r="O155" i="11"/>
  <c r="L155" i="11"/>
  <c r="I155" i="11"/>
  <c r="F155" i="11"/>
  <c r="O154" i="11"/>
  <c r="L154" i="11"/>
  <c r="I154" i="11"/>
  <c r="F154" i="11"/>
  <c r="O153" i="11"/>
  <c r="L153" i="11"/>
  <c r="I153" i="11"/>
  <c r="F153" i="11"/>
  <c r="O152" i="11"/>
  <c r="L152" i="11"/>
  <c r="L151" i="11" s="1"/>
  <c r="I152" i="11"/>
  <c r="F152" i="11"/>
  <c r="N151" i="11"/>
  <c r="M151" i="11"/>
  <c r="K151" i="11"/>
  <c r="J151" i="11"/>
  <c r="H151" i="11"/>
  <c r="G151" i="11"/>
  <c r="E151" i="11"/>
  <c r="D151" i="11"/>
  <c r="O150" i="11"/>
  <c r="L150" i="11"/>
  <c r="I150" i="11"/>
  <c r="F150" i="11"/>
  <c r="O149" i="11"/>
  <c r="L149" i="11"/>
  <c r="I149" i="11"/>
  <c r="F149" i="11"/>
  <c r="O148" i="11"/>
  <c r="L148" i="11"/>
  <c r="I148" i="11"/>
  <c r="F148" i="11"/>
  <c r="O147" i="11"/>
  <c r="L147" i="11"/>
  <c r="I147" i="11"/>
  <c r="F147" i="11"/>
  <c r="O146" i="11"/>
  <c r="L146" i="11"/>
  <c r="I146" i="11"/>
  <c r="F146" i="11"/>
  <c r="O145" i="11"/>
  <c r="L145" i="11"/>
  <c r="I145" i="11"/>
  <c r="I144" i="11" s="1"/>
  <c r="F145" i="11"/>
  <c r="N144" i="11"/>
  <c r="M144" i="11"/>
  <c r="K144" i="11"/>
  <c r="J144" i="11"/>
  <c r="H144" i="11"/>
  <c r="G144" i="11"/>
  <c r="E144" i="11"/>
  <c r="D144" i="11"/>
  <c r="O143" i="11"/>
  <c r="L143" i="11"/>
  <c r="I143" i="11"/>
  <c r="F143" i="11"/>
  <c r="O142" i="11"/>
  <c r="L142" i="11"/>
  <c r="L141" i="11" s="1"/>
  <c r="I142" i="11"/>
  <c r="I141" i="11" s="1"/>
  <c r="F142" i="11"/>
  <c r="F141" i="11" s="1"/>
  <c r="N141" i="11"/>
  <c r="M141" i="11"/>
  <c r="K141" i="11"/>
  <c r="J141" i="11"/>
  <c r="H141" i="11"/>
  <c r="G141" i="11"/>
  <c r="E141" i="11"/>
  <c r="D141" i="11"/>
  <c r="O140" i="11"/>
  <c r="L140" i="11"/>
  <c r="I140" i="11"/>
  <c r="C140" i="11" s="1"/>
  <c r="F140" i="11"/>
  <c r="O139" i="11"/>
  <c r="L139" i="11"/>
  <c r="I139" i="11"/>
  <c r="F139" i="11"/>
  <c r="O138" i="11"/>
  <c r="L138" i="11"/>
  <c r="I138" i="11"/>
  <c r="F138" i="11"/>
  <c r="O137" i="11"/>
  <c r="L137" i="11"/>
  <c r="L136" i="11" s="1"/>
  <c r="I137" i="11"/>
  <c r="F137" i="11"/>
  <c r="O136" i="11"/>
  <c r="N136" i="11"/>
  <c r="M136" i="11"/>
  <c r="K136" i="11"/>
  <c r="J136" i="11"/>
  <c r="H136" i="11"/>
  <c r="G136" i="11"/>
  <c r="E136" i="11"/>
  <c r="D136" i="11"/>
  <c r="O135" i="11"/>
  <c r="L135" i="11"/>
  <c r="I135" i="11"/>
  <c r="F135" i="11"/>
  <c r="O134" i="11"/>
  <c r="L134" i="11"/>
  <c r="I134" i="11"/>
  <c r="F134" i="11"/>
  <c r="O133" i="11"/>
  <c r="L133" i="11"/>
  <c r="I133" i="11"/>
  <c r="F133" i="11"/>
  <c r="O132" i="11"/>
  <c r="O131" i="11" s="1"/>
  <c r="L132" i="11"/>
  <c r="I132" i="11"/>
  <c r="F132" i="11"/>
  <c r="N131" i="11"/>
  <c r="M131" i="11"/>
  <c r="K131" i="11"/>
  <c r="J131" i="11"/>
  <c r="H131" i="11"/>
  <c r="G131" i="11"/>
  <c r="E131" i="11"/>
  <c r="D131" i="11"/>
  <c r="D130" i="11" s="1"/>
  <c r="O129" i="11"/>
  <c r="O128" i="11" s="1"/>
  <c r="L129" i="11"/>
  <c r="L128" i="11" s="1"/>
  <c r="I129" i="11"/>
  <c r="I128" i="11" s="1"/>
  <c r="F129" i="11"/>
  <c r="F128" i="11" s="1"/>
  <c r="N128" i="11"/>
  <c r="M128" i="11"/>
  <c r="K128" i="11"/>
  <c r="J128" i="11"/>
  <c r="H128" i="11"/>
  <c r="G128" i="11"/>
  <c r="E128" i="11"/>
  <c r="D128" i="11"/>
  <c r="O127" i="11"/>
  <c r="L127" i="11"/>
  <c r="I127" i="11"/>
  <c r="F127" i="11"/>
  <c r="O126" i="11"/>
  <c r="L126" i="11"/>
  <c r="I126" i="11"/>
  <c r="F126" i="11"/>
  <c r="O125" i="11"/>
  <c r="L125" i="11"/>
  <c r="I125" i="11"/>
  <c r="F125" i="11"/>
  <c r="O124" i="11"/>
  <c r="L124" i="11"/>
  <c r="I124" i="11"/>
  <c r="F124" i="11"/>
  <c r="O123" i="11"/>
  <c r="L123" i="11"/>
  <c r="I123" i="11"/>
  <c r="I122" i="11" s="1"/>
  <c r="F123" i="11"/>
  <c r="N122" i="11"/>
  <c r="M122" i="11"/>
  <c r="K122" i="11"/>
  <c r="J122" i="11"/>
  <c r="H122" i="11"/>
  <c r="G122" i="11"/>
  <c r="E122" i="11"/>
  <c r="D122" i="11"/>
  <c r="O121" i="11"/>
  <c r="L121" i="11"/>
  <c r="I121" i="11"/>
  <c r="F121" i="11"/>
  <c r="O120" i="11"/>
  <c r="L120" i="11"/>
  <c r="I120" i="11"/>
  <c r="F120" i="11"/>
  <c r="O119" i="11"/>
  <c r="L119" i="11"/>
  <c r="I119" i="11"/>
  <c r="F119" i="11"/>
  <c r="O118" i="11"/>
  <c r="L118" i="11"/>
  <c r="I118" i="11"/>
  <c r="F118" i="11"/>
  <c r="O117" i="11"/>
  <c r="L117" i="11"/>
  <c r="L116" i="11" s="1"/>
  <c r="I117" i="11"/>
  <c r="I116" i="11" s="1"/>
  <c r="F117" i="11"/>
  <c r="N116" i="11"/>
  <c r="M116" i="11"/>
  <c r="K116" i="11"/>
  <c r="J116" i="11"/>
  <c r="H116" i="11"/>
  <c r="G116" i="11"/>
  <c r="E116" i="11"/>
  <c r="D116" i="11"/>
  <c r="O115" i="11"/>
  <c r="L115" i="11"/>
  <c r="I115" i="11"/>
  <c r="F115" i="11"/>
  <c r="O114" i="11"/>
  <c r="L114" i="11"/>
  <c r="I114" i="11"/>
  <c r="F114" i="11"/>
  <c r="O113" i="11"/>
  <c r="L113" i="11"/>
  <c r="L112" i="11" s="1"/>
  <c r="I113" i="11"/>
  <c r="I112" i="11" s="1"/>
  <c r="F113" i="11"/>
  <c r="N112" i="11"/>
  <c r="M112" i="11"/>
  <c r="K112" i="11"/>
  <c r="J112" i="11"/>
  <c r="H112" i="11"/>
  <c r="G112" i="11"/>
  <c r="E112" i="11"/>
  <c r="D112" i="11"/>
  <c r="O111" i="11"/>
  <c r="L111" i="11"/>
  <c r="I111" i="11"/>
  <c r="F111" i="11"/>
  <c r="O110" i="11"/>
  <c r="L110" i="11"/>
  <c r="I110" i="11"/>
  <c r="F110" i="11"/>
  <c r="O109" i="11"/>
  <c r="L109" i="11"/>
  <c r="I109" i="11"/>
  <c r="F109" i="11"/>
  <c r="O108" i="11"/>
  <c r="L108" i="11"/>
  <c r="I108" i="11"/>
  <c r="F108" i="11"/>
  <c r="O107" i="11"/>
  <c r="L107" i="11"/>
  <c r="I107" i="11"/>
  <c r="F107" i="11"/>
  <c r="O106" i="11"/>
  <c r="L106" i="11"/>
  <c r="I106" i="11"/>
  <c r="F106" i="11"/>
  <c r="O105" i="11"/>
  <c r="L105" i="11"/>
  <c r="I105" i="11"/>
  <c r="F105" i="11"/>
  <c r="O104" i="11"/>
  <c r="O103" i="11" s="1"/>
  <c r="L104" i="11"/>
  <c r="I104" i="11"/>
  <c r="F104" i="11"/>
  <c r="N103" i="11"/>
  <c r="M103" i="11"/>
  <c r="K103" i="11"/>
  <c r="J103" i="11"/>
  <c r="H103" i="11"/>
  <c r="G103" i="11"/>
  <c r="E103" i="11"/>
  <c r="D103" i="11"/>
  <c r="O102" i="11"/>
  <c r="L102" i="11"/>
  <c r="I102" i="11"/>
  <c r="F102" i="11"/>
  <c r="O101" i="11"/>
  <c r="L101" i="11"/>
  <c r="I101" i="11"/>
  <c r="F101" i="11"/>
  <c r="O100" i="11"/>
  <c r="L100" i="11"/>
  <c r="I100" i="11"/>
  <c r="F100" i="11"/>
  <c r="O99" i="11"/>
  <c r="L99" i="11"/>
  <c r="I99" i="11"/>
  <c r="F99" i="11"/>
  <c r="O98" i="11"/>
  <c r="L98" i="11"/>
  <c r="I98" i="11"/>
  <c r="F98" i="11"/>
  <c r="O97" i="11"/>
  <c r="L97" i="11"/>
  <c r="I97" i="11"/>
  <c r="F97" i="11"/>
  <c r="O96" i="11"/>
  <c r="O95" i="11" s="1"/>
  <c r="L96" i="11"/>
  <c r="I96" i="11"/>
  <c r="F96" i="11"/>
  <c r="N95" i="11"/>
  <c r="M95" i="11"/>
  <c r="K95" i="11"/>
  <c r="J95" i="11"/>
  <c r="H95" i="11"/>
  <c r="G95" i="11"/>
  <c r="E95" i="11"/>
  <c r="D95" i="11"/>
  <c r="O94" i="11"/>
  <c r="L94" i="11"/>
  <c r="I94" i="11"/>
  <c r="F94" i="11"/>
  <c r="O93" i="11"/>
  <c r="L93" i="11"/>
  <c r="I93" i="11"/>
  <c r="F93" i="11"/>
  <c r="O92" i="11"/>
  <c r="L92" i="11"/>
  <c r="I92" i="11"/>
  <c r="F92" i="11"/>
  <c r="O91" i="11"/>
  <c r="L91" i="11"/>
  <c r="I91" i="11"/>
  <c r="F91" i="11"/>
  <c r="O90" i="11"/>
  <c r="L90" i="11"/>
  <c r="I90" i="11"/>
  <c r="F90" i="11"/>
  <c r="N89" i="11"/>
  <c r="M89" i="11"/>
  <c r="K89" i="11"/>
  <c r="J89" i="11"/>
  <c r="H89" i="11"/>
  <c r="G89" i="11"/>
  <c r="F89" i="11"/>
  <c r="E89" i="11"/>
  <c r="D89" i="11"/>
  <c r="O88" i="11"/>
  <c r="L88" i="11"/>
  <c r="I88" i="11"/>
  <c r="F88" i="11"/>
  <c r="O87" i="11"/>
  <c r="L87" i="11"/>
  <c r="I87" i="11"/>
  <c r="F87" i="11"/>
  <c r="O86" i="11"/>
  <c r="L86" i="11"/>
  <c r="I86" i="11"/>
  <c r="F86" i="11"/>
  <c r="O85" i="11"/>
  <c r="O84" i="11" s="1"/>
  <c r="L85" i="11"/>
  <c r="L84" i="11" s="1"/>
  <c r="I85" i="11"/>
  <c r="F85" i="11"/>
  <c r="N84" i="11"/>
  <c r="M84" i="11"/>
  <c r="K84" i="11"/>
  <c r="J84" i="11"/>
  <c r="H84" i="11"/>
  <c r="G84" i="11"/>
  <c r="E84" i="11"/>
  <c r="D84" i="11"/>
  <c r="D83" i="11" s="1"/>
  <c r="O82" i="11"/>
  <c r="L82" i="11"/>
  <c r="I82" i="11"/>
  <c r="F82" i="11"/>
  <c r="O81" i="11"/>
  <c r="L81" i="11"/>
  <c r="I81" i="11"/>
  <c r="F81" i="11"/>
  <c r="O80" i="11"/>
  <c r="N80" i="11"/>
  <c r="M80" i="11"/>
  <c r="K80" i="11"/>
  <c r="J80" i="11"/>
  <c r="H80" i="11"/>
  <c r="G80" i="11"/>
  <c r="F80" i="11"/>
  <c r="E80" i="11"/>
  <c r="D80" i="11"/>
  <c r="O79" i="11"/>
  <c r="L79" i="11"/>
  <c r="I79" i="11"/>
  <c r="F79" i="11"/>
  <c r="O78" i="11"/>
  <c r="L78" i="11"/>
  <c r="L77" i="11" s="1"/>
  <c r="I78" i="11"/>
  <c r="F78" i="11"/>
  <c r="O77" i="11"/>
  <c r="O76" i="11" s="1"/>
  <c r="N77" i="11"/>
  <c r="N76" i="11" s="1"/>
  <c r="M77" i="11"/>
  <c r="K77" i="11"/>
  <c r="J77" i="11"/>
  <c r="J76" i="11" s="1"/>
  <c r="I77" i="11"/>
  <c r="H77" i="11"/>
  <c r="G77" i="11"/>
  <c r="F77" i="11"/>
  <c r="E77" i="11"/>
  <c r="E76" i="11" s="1"/>
  <c r="D77" i="11"/>
  <c r="M76" i="11"/>
  <c r="H76" i="11"/>
  <c r="D76" i="11"/>
  <c r="O74" i="11"/>
  <c r="L74" i="11"/>
  <c r="I74" i="11"/>
  <c r="F74" i="11"/>
  <c r="O73" i="11"/>
  <c r="L73" i="11"/>
  <c r="I73" i="11"/>
  <c r="F73" i="11"/>
  <c r="O72" i="11"/>
  <c r="L72" i="11"/>
  <c r="I72" i="11"/>
  <c r="F72" i="11"/>
  <c r="O71" i="11"/>
  <c r="L71" i="11"/>
  <c r="I71" i="11"/>
  <c r="F71" i="11"/>
  <c r="O70" i="11"/>
  <c r="O69" i="11" s="1"/>
  <c r="L70" i="11"/>
  <c r="I70" i="11"/>
  <c r="I69" i="11" s="1"/>
  <c r="F70" i="11"/>
  <c r="N69" i="11"/>
  <c r="M69" i="11"/>
  <c r="K69" i="11"/>
  <c r="K67" i="11" s="1"/>
  <c r="J69" i="11"/>
  <c r="J67" i="11" s="1"/>
  <c r="H69" i="11"/>
  <c r="H67" i="11" s="1"/>
  <c r="G69" i="11"/>
  <c r="G67" i="11" s="1"/>
  <c r="E69" i="11"/>
  <c r="E67" i="11" s="1"/>
  <c r="D69" i="11"/>
  <c r="D67" i="11" s="1"/>
  <c r="O68" i="11"/>
  <c r="L68" i="11"/>
  <c r="I68" i="11"/>
  <c r="F68" i="11"/>
  <c r="N67" i="11"/>
  <c r="M67" i="11"/>
  <c r="O66" i="11"/>
  <c r="L66" i="11"/>
  <c r="I66" i="11"/>
  <c r="F66" i="11"/>
  <c r="O65" i="11"/>
  <c r="L65" i="11"/>
  <c r="I65" i="11"/>
  <c r="F65" i="11"/>
  <c r="O64" i="11"/>
  <c r="L64" i="11"/>
  <c r="I64" i="11"/>
  <c r="F64" i="11"/>
  <c r="O63" i="11"/>
  <c r="L63" i="11"/>
  <c r="I63" i="11"/>
  <c r="F63" i="11"/>
  <c r="O62" i="11"/>
  <c r="L62" i="11"/>
  <c r="I62" i="11"/>
  <c r="F62" i="11"/>
  <c r="O61" i="11"/>
  <c r="L61" i="11"/>
  <c r="I61" i="11"/>
  <c r="F61" i="11"/>
  <c r="O60" i="11"/>
  <c r="L60" i="11"/>
  <c r="I60" i="11"/>
  <c r="F60" i="11"/>
  <c r="O59" i="11"/>
  <c r="O58" i="11" s="1"/>
  <c r="L59" i="11"/>
  <c r="L58" i="11" s="1"/>
  <c r="I59" i="11"/>
  <c r="F59" i="11"/>
  <c r="N58" i="11"/>
  <c r="M58" i="11"/>
  <c r="K58" i="11"/>
  <c r="J58" i="11"/>
  <c r="H58" i="11"/>
  <c r="G58" i="11"/>
  <c r="E58" i="11"/>
  <c r="D58" i="11"/>
  <c r="O57" i="11"/>
  <c r="L57" i="11"/>
  <c r="I57" i="11"/>
  <c r="F57" i="11"/>
  <c r="O56" i="11"/>
  <c r="L56" i="11"/>
  <c r="L55" i="11" s="1"/>
  <c r="I56" i="11"/>
  <c r="I55" i="11" s="1"/>
  <c r="F56" i="11"/>
  <c r="O55" i="11"/>
  <c r="N55" i="11"/>
  <c r="M55" i="11"/>
  <c r="K55" i="11"/>
  <c r="J55" i="11"/>
  <c r="H55" i="11"/>
  <c r="H54" i="11" s="1"/>
  <c r="H53" i="11" s="1"/>
  <c r="G55" i="11"/>
  <c r="G54" i="11" s="1"/>
  <c r="G53" i="11" s="1"/>
  <c r="F55" i="11"/>
  <c r="E55" i="11"/>
  <c r="D55" i="11"/>
  <c r="M54" i="11"/>
  <c r="M53" i="11" s="1"/>
  <c r="O47" i="11"/>
  <c r="C47" i="11" s="1"/>
  <c r="O46" i="11"/>
  <c r="C46" i="11" s="1"/>
  <c r="N45" i="11"/>
  <c r="M45" i="11"/>
  <c r="L44" i="11"/>
  <c r="I44" i="11"/>
  <c r="F44" i="11"/>
  <c r="F43" i="11" s="1"/>
  <c r="L43" i="11"/>
  <c r="K43" i="11"/>
  <c r="J43" i="11"/>
  <c r="I43" i="11"/>
  <c r="H43" i="11"/>
  <c r="G43" i="11"/>
  <c r="E43" i="11"/>
  <c r="D43" i="11"/>
  <c r="F42" i="11"/>
  <c r="C42" i="11" s="1"/>
  <c r="E41" i="11"/>
  <c r="D41" i="11"/>
  <c r="L40" i="11"/>
  <c r="C40" i="11" s="1"/>
  <c r="L39" i="11"/>
  <c r="C39" i="11" s="1"/>
  <c r="L38" i="11"/>
  <c r="C38" i="11" s="1"/>
  <c r="L37" i="11"/>
  <c r="C37" i="11" s="1"/>
  <c r="K36" i="11"/>
  <c r="J36" i="11"/>
  <c r="L35" i="11"/>
  <c r="C35" i="11" s="1"/>
  <c r="L34" i="11"/>
  <c r="C34" i="11" s="1"/>
  <c r="K33" i="11"/>
  <c r="J33" i="11"/>
  <c r="L32" i="11"/>
  <c r="C32" i="11" s="1"/>
  <c r="K31" i="11"/>
  <c r="J31" i="11"/>
  <c r="L30" i="11"/>
  <c r="C30" i="11" s="1"/>
  <c r="L29" i="11"/>
  <c r="C29" i="11" s="1"/>
  <c r="L28" i="11"/>
  <c r="C28" i="11" s="1"/>
  <c r="K27" i="11"/>
  <c r="J27" i="11"/>
  <c r="J26" i="11" s="1"/>
  <c r="E25" i="11"/>
  <c r="F25" i="11" s="1"/>
  <c r="C25" i="11" s="1"/>
  <c r="I24" i="11"/>
  <c r="F24" i="11"/>
  <c r="C24" i="11" s="1"/>
  <c r="O23" i="11"/>
  <c r="L23" i="11"/>
  <c r="I23" i="11"/>
  <c r="F23" i="11"/>
  <c r="O22" i="11"/>
  <c r="O21" i="11" s="1"/>
  <c r="L22" i="11"/>
  <c r="L21" i="11" s="1"/>
  <c r="L289" i="11" s="1"/>
  <c r="I22" i="11"/>
  <c r="I21" i="11" s="1"/>
  <c r="F22" i="11"/>
  <c r="F21" i="11" s="1"/>
  <c r="F289" i="11" s="1"/>
  <c r="N21" i="11"/>
  <c r="N289" i="11" s="1"/>
  <c r="N288" i="11" s="1"/>
  <c r="M21" i="11"/>
  <c r="K21" i="11"/>
  <c r="K289" i="11" s="1"/>
  <c r="J21" i="11"/>
  <c r="H21" i="11"/>
  <c r="H289" i="11" s="1"/>
  <c r="G21" i="11"/>
  <c r="E21" i="11"/>
  <c r="D21" i="11"/>
  <c r="D289" i="11" s="1"/>
  <c r="D288" i="11" s="1"/>
  <c r="G20" i="11"/>
  <c r="L54" i="11" l="1"/>
  <c r="C262" i="11"/>
  <c r="L187" i="11"/>
  <c r="G231" i="11"/>
  <c r="C223" i="11"/>
  <c r="O260" i="11"/>
  <c r="H259" i="11"/>
  <c r="C227" i="11"/>
  <c r="K26" i="11"/>
  <c r="E20" i="11"/>
  <c r="E130" i="11"/>
  <c r="G259" i="11"/>
  <c r="M270" i="11"/>
  <c r="M269" i="11" s="1"/>
  <c r="O187" i="11"/>
  <c r="J289" i="11"/>
  <c r="J288" i="11" s="1"/>
  <c r="G76" i="11"/>
  <c r="O112" i="11"/>
  <c r="C185" i="11"/>
  <c r="C207" i="11"/>
  <c r="C211" i="11"/>
  <c r="C215" i="11"/>
  <c r="D204" i="11"/>
  <c r="C219" i="11"/>
  <c r="C222" i="11"/>
  <c r="C255" i="11"/>
  <c r="C257" i="11"/>
  <c r="C275" i="11"/>
  <c r="D270" i="11"/>
  <c r="D269" i="11" s="1"/>
  <c r="C291" i="11"/>
  <c r="C295" i="11"/>
  <c r="E289" i="11"/>
  <c r="E288" i="11" s="1"/>
  <c r="C68" i="11"/>
  <c r="C73" i="11"/>
  <c r="C108" i="11"/>
  <c r="D173" i="11"/>
  <c r="D187" i="11"/>
  <c r="C239" i="11"/>
  <c r="C247" i="11"/>
  <c r="L260" i="11"/>
  <c r="C279" i="11"/>
  <c r="H20" i="11"/>
  <c r="K54" i="11"/>
  <c r="K53" i="11" s="1"/>
  <c r="C82" i="11"/>
  <c r="C96" i="11"/>
  <c r="J173" i="11"/>
  <c r="C176" i="11"/>
  <c r="C180" i="11"/>
  <c r="O144" i="11"/>
  <c r="K288" i="11"/>
  <c r="L31" i="11"/>
  <c r="C31" i="11" s="1"/>
  <c r="C44" i="11"/>
  <c r="C59" i="11"/>
  <c r="C61" i="11"/>
  <c r="C62" i="11"/>
  <c r="C65" i="11"/>
  <c r="C66" i="11"/>
  <c r="C71" i="11"/>
  <c r="C72" i="11"/>
  <c r="F76" i="11"/>
  <c r="C120" i="11"/>
  <c r="C121" i="11"/>
  <c r="C132" i="11"/>
  <c r="C148" i="11"/>
  <c r="C150" i="11"/>
  <c r="C156" i="11"/>
  <c r="C164" i="11"/>
  <c r="H187" i="11"/>
  <c r="C203" i="11"/>
  <c r="C244" i="11"/>
  <c r="C267" i="11"/>
  <c r="C271" i="11"/>
  <c r="H270" i="11"/>
  <c r="H269" i="11" s="1"/>
  <c r="C277" i="11"/>
  <c r="C278" i="11"/>
  <c r="E174" i="11"/>
  <c r="E173" i="11" s="1"/>
  <c r="G289" i="11"/>
  <c r="G288" i="11" s="1"/>
  <c r="M289" i="11"/>
  <c r="M288" i="11" s="1"/>
  <c r="D54" i="11"/>
  <c r="D53" i="11" s="1"/>
  <c r="N54" i="11"/>
  <c r="N53" i="11" s="1"/>
  <c r="D75" i="11"/>
  <c r="K76" i="11"/>
  <c r="C88" i="11"/>
  <c r="C124" i="11"/>
  <c r="C152" i="11"/>
  <c r="C157" i="11"/>
  <c r="C172" i="11"/>
  <c r="E187" i="11"/>
  <c r="C201" i="11"/>
  <c r="C212" i="11"/>
  <c r="N231" i="11"/>
  <c r="O252" i="11"/>
  <c r="O251" i="11" s="1"/>
  <c r="N270" i="11"/>
  <c r="N269" i="11" s="1"/>
  <c r="F276" i="11"/>
  <c r="F270" i="11" s="1"/>
  <c r="L290" i="11"/>
  <c r="L288" i="11" s="1"/>
  <c r="O116" i="11"/>
  <c r="M187" i="11"/>
  <c r="F196" i="11"/>
  <c r="J54" i="11"/>
  <c r="J53" i="11" s="1"/>
  <c r="O54" i="11"/>
  <c r="O67" i="11"/>
  <c r="L69" i="11"/>
  <c r="L67" i="11" s="1"/>
  <c r="L53" i="11" s="1"/>
  <c r="C92" i="11"/>
  <c r="C93" i="11"/>
  <c r="C100" i="11"/>
  <c r="C101" i="11"/>
  <c r="C106" i="11"/>
  <c r="M130" i="11"/>
  <c r="C168" i="11"/>
  <c r="C169" i="11"/>
  <c r="F184" i="11"/>
  <c r="C184" i="11" s="1"/>
  <c r="K187" i="11"/>
  <c r="E195" i="11"/>
  <c r="J204" i="11"/>
  <c r="O205" i="11"/>
  <c r="C243" i="11"/>
  <c r="K269" i="11"/>
  <c r="L276" i="11"/>
  <c r="C63" i="11"/>
  <c r="I67" i="11"/>
  <c r="C77" i="11"/>
  <c r="I80" i="11"/>
  <c r="I76" i="11" s="1"/>
  <c r="L103" i="11"/>
  <c r="C114" i="11"/>
  <c r="C126" i="11"/>
  <c r="C127" i="11"/>
  <c r="N130" i="11"/>
  <c r="O141" i="11"/>
  <c r="C141" i="11" s="1"/>
  <c r="C155" i="11"/>
  <c r="C181" i="11"/>
  <c r="C199" i="11"/>
  <c r="M195" i="11"/>
  <c r="C209" i="11"/>
  <c r="C214" i="11"/>
  <c r="N204" i="11"/>
  <c r="L216" i="11"/>
  <c r="C232" i="11"/>
  <c r="M231" i="11"/>
  <c r="M230" i="11" s="1"/>
  <c r="M194" i="11" s="1"/>
  <c r="C248" i="11"/>
  <c r="E269" i="11"/>
  <c r="C284" i="11"/>
  <c r="C285" i="11"/>
  <c r="C292" i="11"/>
  <c r="I290" i="11"/>
  <c r="C296" i="11"/>
  <c r="C297" i="11"/>
  <c r="M20" i="11"/>
  <c r="C74" i="11"/>
  <c r="C79" i="11"/>
  <c r="C94" i="11"/>
  <c r="M83" i="11"/>
  <c r="C128" i="11"/>
  <c r="K130" i="11"/>
  <c r="C134" i="11"/>
  <c r="C135" i="11"/>
  <c r="C143" i="11"/>
  <c r="C146" i="11"/>
  <c r="C153" i="11"/>
  <c r="C158" i="11"/>
  <c r="C159" i="11"/>
  <c r="C171" i="11"/>
  <c r="K174" i="11"/>
  <c r="K173" i="11" s="1"/>
  <c r="C190" i="11"/>
  <c r="C202" i="11"/>
  <c r="L205" i="11"/>
  <c r="L204" i="11" s="1"/>
  <c r="C213" i="11"/>
  <c r="C218" i="11"/>
  <c r="O216" i="11"/>
  <c r="E231" i="11"/>
  <c r="E230" i="11" s="1"/>
  <c r="E194" i="11" s="1"/>
  <c r="D231" i="11"/>
  <c r="D230" i="11" s="1"/>
  <c r="C240" i="11"/>
  <c r="C245" i="11"/>
  <c r="C258" i="11"/>
  <c r="O276" i="11"/>
  <c r="I283" i="11"/>
  <c r="C22" i="11"/>
  <c r="C23" i="11"/>
  <c r="D20" i="11"/>
  <c r="C60" i="11"/>
  <c r="C64" i="11"/>
  <c r="C78" i="11"/>
  <c r="N83" i="11"/>
  <c r="N75" i="11" s="1"/>
  <c r="L89" i="11"/>
  <c r="L122" i="11"/>
  <c r="I166" i="11"/>
  <c r="I165" i="11" s="1"/>
  <c r="I235" i="11"/>
  <c r="C43" i="11"/>
  <c r="C57" i="11"/>
  <c r="J83" i="11"/>
  <c r="C91" i="11"/>
  <c r="O89" i="11"/>
  <c r="H83" i="11"/>
  <c r="C97" i="11"/>
  <c r="C102" i="11"/>
  <c r="C111" i="11"/>
  <c r="E83" i="11"/>
  <c r="E75" i="11" s="1"/>
  <c r="L131" i="11"/>
  <c r="C163" i="11"/>
  <c r="L166" i="11"/>
  <c r="L165" i="11" s="1"/>
  <c r="L175" i="11"/>
  <c r="L174" i="11" s="1"/>
  <c r="L173" i="11" s="1"/>
  <c r="C182" i="11"/>
  <c r="C183" i="11"/>
  <c r="C186" i="11"/>
  <c r="J187" i="11"/>
  <c r="N187" i="11"/>
  <c r="G187" i="11"/>
  <c r="J195" i="11"/>
  <c r="D195" i="11"/>
  <c r="H195" i="11"/>
  <c r="L198" i="11"/>
  <c r="L196" i="11" s="1"/>
  <c r="C210" i="11"/>
  <c r="C221" i="11"/>
  <c r="C224" i="11"/>
  <c r="C226" i="11"/>
  <c r="G204" i="11"/>
  <c r="G195" i="11" s="1"/>
  <c r="K204" i="11"/>
  <c r="K195" i="11" s="1"/>
  <c r="C228" i="11"/>
  <c r="L252" i="11"/>
  <c r="L251" i="11" s="1"/>
  <c r="C266" i="11"/>
  <c r="O264" i="11"/>
  <c r="O259" i="11" s="1"/>
  <c r="C274" i="11"/>
  <c r="I276" i="11"/>
  <c r="I270" i="11" s="1"/>
  <c r="I269" i="11" s="1"/>
  <c r="C283" i="11"/>
  <c r="K20" i="11"/>
  <c r="C55" i="11"/>
  <c r="O289" i="11"/>
  <c r="I289" i="11"/>
  <c r="I288" i="11" s="1"/>
  <c r="I20" i="11"/>
  <c r="I89" i="11"/>
  <c r="C90" i="11"/>
  <c r="C115" i="11"/>
  <c r="F112" i="11"/>
  <c r="I160" i="11"/>
  <c r="C160" i="11" s="1"/>
  <c r="C242" i="11"/>
  <c r="F238" i="11"/>
  <c r="I260" i="11"/>
  <c r="C261" i="11"/>
  <c r="C21" i="11"/>
  <c r="E54" i="11"/>
  <c r="E53" i="11" s="1"/>
  <c r="C56" i="11"/>
  <c r="I58" i="11"/>
  <c r="I54" i="11" s="1"/>
  <c r="I53" i="11" s="1"/>
  <c r="C70" i="11"/>
  <c r="K83" i="11"/>
  <c r="K75" i="11" s="1"/>
  <c r="K52" i="11" s="1"/>
  <c r="C85" i="11"/>
  <c r="C87" i="11"/>
  <c r="F84" i="11"/>
  <c r="C105" i="11"/>
  <c r="C107" i="11"/>
  <c r="F103" i="11"/>
  <c r="C125" i="11"/>
  <c r="G130" i="11"/>
  <c r="O174" i="11"/>
  <c r="O173" i="11" s="1"/>
  <c r="F191" i="11"/>
  <c r="F187" i="11" s="1"/>
  <c r="C254" i="11"/>
  <c r="F252" i="11"/>
  <c r="C298" i="11"/>
  <c r="H288" i="11"/>
  <c r="L27" i="11"/>
  <c r="L33" i="11"/>
  <c r="C33" i="11" s="1"/>
  <c r="L36" i="11"/>
  <c r="C36" i="11" s="1"/>
  <c r="F41" i="11"/>
  <c r="C41" i="11" s="1"/>
  <c r="O45" i="11"/>
  <c r="O20" i="11" s="1"/>
  <c r="F58" i="11"/>
  <c r="C81" i="11"/>
  <c r="L80" i="11"/>
  <c r="G83" i="11"/>
  <c r="C86" i="11"/>
  <c r="I84" i="11"/>
  <c r="L95" i="11"/>
  <c r="C99" i="11"/>
  <c r="F95" i="11"/>
  <c r="I103" i="11"/>
  <c r="C109" i="11"/>
  <c r="C110" i="11"/>
  <c r="C117" i="11"/>
  <c r="C118" i="11"/>
  <c r="C119" i="11"/>
  <c r="F116" i="11"/>
  <c r="C116" i="11" s="1"/>
  <c r="H130" i="11"/>
  <c r="H75" i="11" s="1"/>
  <c r="C133" i="11"/>
  <c r="J130" i="11"/>
  <c r="J75" i="11" s="1"/>
  <c r="C142" i="11"/>
  <c r="L144" i="11"/>
  <c r="L130" i="11" s="1"/>
  <c r="C149" i="11"/>
  <c r="O151" i="11"/>
  <c r="C167" i="11"/>
  <c r="F166" i="11"/>
  <c r="G173" i="11"/>
  <c r="F174" i="11"/>
  <c r="C178" i="11"/>
  <c r="C104" i="11"/>
  <c r="C123" i="11"/>
  <c r="F122" i="11"/>
  <c r="I136" i="11"/>
  <c r="C147" i="11"/>
  <c r="F144" i="11"/>
  <c r="C236" i="11"/>
  <c r="L235" i="11"/>
  <c r="C235" i="11" s="1"/>
  <c r="C249" i="11"/>
  <c r="I246" i="11"/>
  <c r="J20" i="11"/>
  <c r="N20" i="11"/>
  <c r="F69" i="11"/>
  <c r="C98" i="11"/>
  <c r="I95" i="11"/>
  <c r="O122" i="11"/>
  <c r="C138" i="11"/>
  <c r="C139" i="11"/>
  <c r="F136" i="11"/>
  <c r="C154" i="11"/>
  <c r="C162" i="11"/>
  <c r="C170" i="11"/>
  <c r="C177" i="11"/>
  <c r="I196" i="11"/>
  <c r="C197" i="11"/>
  <c r="L264" i="11"/>
  <c r="L259" i="11" s="1"/>
  <c r="C268" i="11"/>
  <c r="C113" i="11"/>
  <c r="C129" i="11"/>
  <c r="I131" i="11"/>
  <c r="C137" i="11"/>
  <c r="C145" i="11"/>
  <c r="I151" i="11"/>
  <c r="C161" i="11"/>
  <c r="I175" i="11"/>
  <c r="I179" i="11"/>
  <c r="C179" i="11" s="1"/>
  <c r="C198" i="11"/>
  <c r="C206" i="11"/>
  <c r="F205" i="11"/>
  <c r="K230" i="11"/>
  <c r="H231" i="11"/>
  <c r="H230" i="11" s="1"/>
  <c r="C241" i="11"/>
  <c r="I238" i="11"/>
  <c r="I252" i="11"/>
  <c r="I251" i="11" s="1"/>
  <c r="C253" i="11"/>
  <c r="C256" i="11"/>
  <c r="C272" i="11"/>
  <c r="C282" i="11"/>
  <c r="F281" i="11"/>
  <c r="C281" i="11" s="1"/>
  <c r="F131" i="11"/>
  <c r="F151" i="11"/>
  <c r="I188" i="11"/>
  <c r="C189" i="11"/>
  <c r="I192" i="11"/>
  <c r="I191" i="11" s="1"/>
  <c r="C193" i="11"/>
  <c r="N195" i="11"/>
  <c r="O196" i="11"/>
  <c r="C200" i="11"/>
  <c r="C208" i="11"/>
  <c r="F216" i="11"/>
  <c r="I216" i="11"/>
  <c r="I204" i="11" s="1"/>
  <c r="C217" i="11"/>
  <c r="C220" i="11"/>
  <c r="L231" i="11"/>
  <c r="C237" i="11"/>
  <c r="J259" i="11"/>
  <c r="J230" i="11" s="1"/>
  <c r="N259" i="11"/>
  <c r="F264" i="11"/>
  <c r="I264" i="11"/>
  <c r="C265" i="11"/>
  <c r="O270" i="11"/>
  <c r="O269" i="11" s="1"/>
  <c r="C273" i="11"/>
  <c r="C280" i="11"/>
  <c r="O290" i="11"/>
  <c r="C225" i="11"/>
  <c r="C229" i="11"/>
  <c r="G230" i="11"/>
  <c r="C234" i="11"/>
  <c r="F233" i="11"/>
  <c r="O238" i="11"/>
  <c r="O231" i="11" s="1"/>
  <c r="C250" i="11"/>
  <c r="F246" i="11"/>
  <c r="C260" i="11"/>
  <c r="C293" i="11"/>
  <c r="C294" i="11"/>
  <c r="F290" i="11"/>
  <c r="F288" i="11" s="1"/>
  <c r="H46" i="9"/>
  <c r="O298" i="10"/>
  <c r="L298" i="10"/>
  <c r="I298" i="10"/>
  <c r="F298" i="10"/>
  <c r="O297" i="10"/>
  <c r="L297" i="10"/>
  <c r="I297" i="10"/>
  <c r="F297" i="10"/>
  <c r="O296" i="10"/>
  <c r="L296" i="10"/>
  <c r="I296" i="10"/>
  <c r="F296" i="10"/>
  <c r="O295" i="10"/>
  <c r="L295" i="10"/>
  <c r="I295" i="10"/>
  <c r="F295" i="10"/>
  <c r="O294" i="10"/>
  <c r="L294" i="10"/>
  <c r="I294" i="10"/>
  <c r="F294" i="10"/>
  <c r="O293" i="10"/>
  <c r="L293" i="10"/>
  <c r="I293" i="10"/>
  <c r="F293" i="10"/>
  <c r="O292" i="10"/>
  <c r="L292" i="10"/>
  <c r="I292" i="10"/>
  <c r="F292" i="10"/>
  <c r="O291" i="10"/>
  <c r="L291" i="10"/>
  <c r="I291" i="10"/>
  <c r="F291" i="10"/>
  <c r="N290" i="10"/>
  <c r="M290" i="10"/>
  <c r="K290" i="10"/>
  <c r="J290" i="10"/>
  <c r="H290" i="10"/>
  <c r="G290" i="10"/>
  <c r="E290" i="10"/>
  <c r="D290" i="10"/>
  <c r="O285" i="10"/>
  <c r="L285" i="10"/>
  <c r="I285" i="10"/>
  <c r="F285" i="10"/>
  <c r="O284" i="10"/>
  <c r="O283" i="10" s="1"/>
  <c r="L284" i="10"/>
  <c r="I284" i="10"/>
  <c r="F284" i="10"/>
  <c r="F283" i="10" s="1"/>
  <c r="N283" i="10"/>
  <c r="M283" i="10"/>
  <c r="K283" i="10"/>
  <c r="J283" i="10"/>
  <c r="H283" i="10"/>
  <c r="G283" i="10"/>
  <c r="E283" i="10"/>
  <c r="D283" i="10"/>
  <c r="O282" i="10"/>
  <c r="L282" i="10"/>
  <c r="L281" i="10" s="1"/>
  <c r="I282" i="10"/>
  <c r="I281" i="10" s="1"/>
  <c r="F282" i="10"/>
  <c r="O281" i="10"/>
  <c r="N281" i="10"/>
  <c r="M281" i="10"/>
  <c r="K281" i="10"/>
  <c r="J281" i="10"/>
  <c r="H281" i="10"/>
  <c r="G281" i="10"/>
  <c r="F281" i="10"/>
  <c r="E281" i="10"/>
  <c r="D281" i="10"/>
  <c r="O280" i="10"/>
  <c r="L280" i="10"/>
  <c r="I280" i="10"/>
  <c r="F280" i="10"/>
  <c r="O279" i="10"/>
  <c r="L279" i="10"/>
  <c r="I279" i="10"/>
  <c r="F279" i="10"/>
  <c r="O278" i="10"/>
  <c r="L278" i="10"/>
  <c r="I278" i="10"/>
  <c r="F278" i="10"/>
  <c r="O277" i="10"/>
  <c r="L277" i="10"/>
  <c r="L276" i="10" s="1"/>
  <c r="I277" i="10"/>
  <c r="F277" i="10"/>
  <c r="O276" i="10"/>
  <c r="N276" i="10"/>
  <c r="M276" i="10"/>
  <c r="K276" i="10"/>
  <c r="J276" i="10"/>
  <c r="H276" i="10"/>
  <c r="G276" i="10"/>
  <c r="E276" i="10"/>
  <c r="D276" i="10"/>
  <c r="O275" i="10"/>
  <c r="L275" i="10"/>
  <c r="I275" i="10"/>
  <c r="F275" i="10"/>
  <c r="O274" i="10"/>
  <c r="L274" i="10"/>
  <c r="I274" i="10"/>
  <c r="F274" i="10"/>
  <c r="O273" i="10"/>
  <c r="L273" i="10"/>
  <c r="L272" i="10" s="1"/>
  <c r="I273" i="10"/>
  <c r="I272" i="10" s="1"/>
  <c r="F273" i="10"/>
  <c r="O272" i="10"/>
  <c r="N272" i="10"/>
  <c r="M272" i="10"/>
  <c r="M270" i="10" s="1"/>
  <c r="K272" i="10"/>
  <c r="J272" i="10"/>
  <c r="H272" i="10"/>
  <c r="G272" i="10"/>
  <c r="G270" i="10" s="1"/>
  <c r="F272" i="10"/>
  <c r="E272" i="10"/>
  <c r="D272" i="10"/>
  <c r="O271" i="10"/>
  <c r="L271" i="10"/>
  <c r="I271" i="10"/>
  <c r="F271" i="10"/>
  <c r="E270" i="10"/>
  <c r="O268" i="10"/>
  <c r="L268" i="10"/>
  <c r="I268" i="10"/>
  <c r="F268" i="10"/>
  <c r="O267" i="10"/>
  <c r="L267" i="10"/>
  <c r="I267" i="10"/>
  <c r="F267" i="10"/>
  <c r="O266" i="10"/>
  <c r="L266" i="10"/>
  <c r="I266" i="10"/>
  <c r="F266" i="10"/>
  <c r="O265" i="10"/>
  <c r="L265" i="10"/>
  <c r="L264" i="10" s="1"/>
  <c r="I265" i="10"/>
  <c r="F265" i="10"/>
  <c r="N264" i="10"/>
  <c r="M264" i="10"/>
  <c r="K264" i="10"/>
  <c r="J264" i="10"/>
  <c r="H264" i="10"/>
  <c r="G264" i="10"/>
  <c r="E264" i="10"/>
  <c r="D264" i="10"/>
  <c r="O263" i="10"/>
  <c r="L263" i="10"/>
  <c r="I263" i="10"/>
  <c r="F263" i="10"/>
  <c r="O262" i="10"/>
  <c r="L262" i="10"/>
  <c r="I262" i="10"/>
  <c r="F262" i="10"/>
  <c r="O261" i="10"/>
  <c r="L261" i="10"/>
  <c r="L260" i="10" s="1"/>
  <c r="L259" i="10" s="1"/>
  <c r="I261" i="10"/>
  <c r="I260" i="10" s="1"/>
  <c r="F261" i="10"/>
  <c r="N260" i="10"/>
  <c r="N259" i="10" s="1"/>
  <c r="M260" i="10"/>
  <c r="M259" i="10" s="1"/>
  <c r="K260" i="10"/>
  <c r="K259" i="10" s="1"/>
  <c r="J260" i="10"/>
  <c r="J259" i="10" s="1"/>
  <c r="H260" i="10"/>
  <c r="H259" i="10" s="1"/>
  <c r="G260" i="10"/>
  <c r="G259" i="10" s="1"/>
  <c r="E260" i="10"/>
  <c r="E259" i="10" s="1"/>
  <c r="D260" i="10"/>
  <c r="D259" i="10" s="1"/>
  <c r="O258" i="10"/>
  <c r="L258" i="10"/>
  <c r="I258" i="10"/>
  <c r="F258" i="10"/>
  <c r="O257" i="10"/>
  <c r="L257" i="10"/>
  <c r="I257" i="10"/>
  <c r="F257" i="10"/>
  <c r="O256" i="10"/>
  <c r="L256" i="10"/>
  <c r="I256" i="10"/>
  <c r="F256" i="10"/>
  <c r="O255" i="10"/>
  <c r="L255" i="10"/>
  <c r="I255" i="10"/>
  <c r="F255" i="10"/>
  <c r="C255" i="10" s="1"/>
  <c r="O254" i="10"/>
  <c r="L254" i="10"/>
  <c r="I254" i="10"/>
  <c r="F254" i="10"/>
  <c r="O253" i="10"/>
  <c r="L253" i="10"/>
  <c r="I253" i="10"/>
  <c r="I252" i="10" s="1"/>
  <c r="F253" i="10"/>
  <c r="N252" i="10"/>
  <c r="N251" i="10" s="1"/>
  <c r="M252" i="10"/>
  <c r="K252" i="10"/>
  <c r="K251" i="10" s="1"/>
  <c r="J252" i="10"/>
  <c r="J251" i="10" s="1"/>
  <c r="H252" i="10"/>
  <c r="H251" i="10" s="1"/>
  <c r="G252" i="10"/>
  <c r="G251" i="10" s="1"/>
  <c r="E252" i="10"/>
  <c r="E251" i="10" s="1"/>
  <c r="D252" i="10"/>
  <c r="D251" i="10" s="1"/>
  <c r="M251" i="10"/>
  <c r="O250" i="10"/>
  <c r="L250" i="10"/>
  <c r="I250" i="10"/>
  <c r="F250" i="10"/>
  <c r="O249" i="10"/>
  <c r="L249" i="10"/>
  <c r="I249" i="10"/>
  <c r="F249" i="10"/>
  <c r="O248" i="10"/>
  <c r="L248" i="10"/>
  <c r="I248" i="10"/>
  <c r="F248" i="10"/>
  <c r="O247" i="10"/>
  <c r="L247" i="10"/>
  <c r="I247" i="10"/>
  <c r="I246" i="10" s="1"/>
  <c r="F247" i="10"/>
  <c r="N246" i="10"/>
  <c r="M246" i="10"/>
  <c r="K246" i="10"/>
  <c r="J246" i="10"/>
  <c r="H246" i="10"/>
  <c r="G246" i="10"/>
  <c r="E246" i="10"/>
  <c r="D246" i="10"/>
  <c r="O245" i="10"/>
  <c r="L245" i="10"/>
  <c r="I245" i="10"/>
  <c r="F245" i="10"/>
  <c r="O244" i="10"/>
  <c r="L244" i="10"/>
  <c r="I244" i="10"/>
  <c r="F244" i="10"/>
  <c r="O243" i="10"/>
  <c r="L243" i="10"/>
  <c r="I243" i="10"/>
  <c r="F243" i="10"/>
  <c r="O242" i="10"/>
  <c r="L242" i="10"/>
  <c r="I242" i="10"/>
  <c r="F242" i="10"/>
  <c r="O241" i="10"/>
  <c r="L241" i="10"/>
  <c r="I241" i="10"/>
  <c r="F241" i="10"/>
  <c r="O240" i="10"/>
  <c r="L240" i="10"/>
  <c r="I240" i="10"/>
  <c r="F240" i="10"/>
  <c r="O239" i="10"/>
  <c r="O238" i="10" s="1"/>
  <c r="L239" i="10"/>
  <c r="I239" i="10"/>
  <c r="F239" i="10"/>
  <c r="N238" i="10"/>
  <c r="M238" i="10"/>
  <c r="K238" i="10"/>
  <c r="J238" i="10"/>
  <c r="H238" i="10"/>
  <c r="G238" i="10"/>
  <c r="E238" i="10"/>
  <c r="D238" i="10"/>
  <c r="O237" i="10"/>
  <c r="L237" i="10"/>
  <c r="I237" i="10"/>
  <c r="F237" i="10"/>
  <c r="O236" i="10"/>
  <c r="L236" i="10"/>
  <c r="I236" i="10"/>
  <c r="F236" i="10"/>
  <c r="O235" i="10"/>
  <c r="N235" i="10"/>
  <c r="M235" i="10"/>
  <c r="K235" i="10"/>
  <c r="J235" i="10"/>
  <c r="H235" i="10"/>
  <c r="G235" i="10"/>
  <c r="F235" i="10"/>
  <c r="E235" i="10"/>
  <c r="D235" i="10"/>
  <c r="O234" i="10"/>
  <c r="L234" i="10"/>
  <c r="L233" i="10" s="1"/>
  <c r="I234" i="10"/>
  <c r="I233" i="10" s="1"/>
  <c r="F234" i="10"/>
  <c r="O233" i="10"/>
  <c r="N233" i="10"/>
  <c r="M233" i="10"/>
  <c r="K233" i="10"/>
  <c r="J233" i="10"/>
  <c r="H233" i="10"/>
  <c r="G233" i="10"/>
  <c r="F233" i="10"/>
  <c r="E233" i="10"/>
  <c r="D233" i="10"/>
  <c r="O232" i="10"/>
  <c r="L232" i="10"/>
  <c r="I232" i="10"/>
  <c r="F232" i="10"/>
  <c r="O229" i="10"/>
  <c r="L229" i="10"/>
  <c r="I229" i="10"/>
  <c r="F229" i="10"/>
  <c r="O228" i="10"/>
  <c r="O227" i="10" s="1"/>
  <c r="L228" i="10"/>
  <c r="L227" i="10" s="1"/>
  <c r="I228" i="10"/>
  <c r="F228" i="10"/>
  <c r="F227" i="10" s="1"/>
  <c r="N227" i="10"/>
  <c r="M227" i="10"/>
  <c r="K227" i="10"/>
  <c r="J227" i="10"/>
  <c r="I227" i="10"/>
  <c r="H227" i="10"/>
  <c r="G227" i="10"/>
  <c r="E227" i="10"/>
  <c r="D227" i="10"/>
  <c r="O226" i="10"/>
  <c r="L226" i="10"/>
  <c r="I226" i="10"/>
  <c r="F226" i="10"/>
  <c r="O225" i="10"/>
  <c r="L225" i="10"/>
  <c r="I225" i="10"/>
  <c r="F225" i="10"/>
  <c r="O224" i="10"/>
  <c r="L224" i="10"/>
  <c r="I224" i="10"/>
  <c r="F224" i="10"/>
  <c r="O223" i="10"/>
  <c r="L223" i="10"/>
  <c r="I223" i="10"/>
  <c r="F223" i="10"/>
  <c r="O222" i="10"/>
  <c r="L222" i="10"/>
  <c r="I222" i="10"/>
  <c r="F222" i="10"/>
  <c r="O221" i="10"/>
  <c r="L221" i="10"/>
  <c r="I221" i="10"/>
  <c r="F221" i="10"/>
  <c r="O220" i="10"/>
  <c r="L220" i="10"/>
  <c r="I220" i="10"/>
  <c r="F220" i="10"/>
  <c r="O219" i="10"/>
  <c r="L219" i="10"/>
  <c r="I219" i="10"/>
  <c r="F219" i="10"/>
  <c r="O218" i="10"/>
  <c r="L218" i="10"/>
  <c r="I218" i="10"/>
  <c r="F218" i="10"/>
  <c r="O217" i="10"/>
  <c r="L217" i="10"/>
  <c r="I217" i="10"/>
  <c r="F217" i="10"/>
  <c r="N216" i="10"/>
  <c r="M216" i="10"/>
  <c r="K216" i="10"/>
  <c r="J216" i="10"/>
  <c r="H216" i="10"/>
  <c r="G216" i="10"/>
  <c r="E216" i="10"/>
  <c r="D216" i="10"/>
  <c r="O215" i="10"/>
  <c r="L215" i="10"/>
  <c r="I215" i="10"/>
  <c r="F215" i="10"/>
  <c r="O214" i="10"/>
  <c r="L214" i="10"/>
  <c r="I214" i="10"/>
  <c r="F214" i="10"/>
  <c r="O213" i="10"/>
  <c r="L213" i="10"/>
  <c r="I213" i="10"/>
  <c r="F213" i="10"/>
  <c r="O212" i="10"/>
  <c r="L212" i="10"/>
  <c r="I212" i="10"/>
  <c r="F212" i="10"/>
  <c r="O211" i="10"/>
  <c r="L211" i="10"/>
  <c r="I211" i="10"/>
  <c r="F211" i="10"/>
  <c r="O210" i="10"/>
  <c r="L210" i="10"/>
  <c r="I210" i="10"/>
  <c r="F210" i="10"/>
  <c r="O209" i="10"/>
  <c r="L209" i="10"/>
  <c r="I209" i="10"/>
  <c r="F209" i="10"/>
  <c r="O208" i="10"/>
  <c r="L208" i="10"/>
  <c r="I208" i="10"/>
  <c r="F208" i="10"/>
  <c r="O207" i="10"/>
  <c r="L207" i="10"/>
  <c r="I207" i="10"/>
  <c r="F207" i="10"/>
  <c r="O206" i="10"/>
  <c r="L206" i="10"/>
  <c r="I206" i="10"/>
  <c r="F206" i="10"/>
  <c r="N205" i="10"/>
  <c r="M205" i="10"/>
  <c r="K205" i="10"/>
  <c r="J205" i="10"/>
  <c r="J204" i="10" s="1"/>
  <c r="H205" i="10"/>
  <c r="G205" i="10"/>
  <c r="E205" i="10"/>
  <c r="D205" i="10"/>
  <c r="O203" i="10"/>
  <c r="L203" i="10"/>
  <c r="I203" i="10"/>
  <c r="F203" i="10"/>
  <c r="O202" i="10"/>
  <c r="L202" i="10"/>
  <c r="I202" i="10"/>
  <c r="F202" i="10"/>
  <c r="O201" i="10"/>
  <c r="L201" i="10"/>
  <c r="I201" i="10"/>
  <c r="F201" i="10"/>
  <c r="O200" i="10"/>
  <c r="L200" i="10"/>
  <c r="I200" i="10"/>
  <c r="F200" i="10"/>
  <c r="O199" i="10"/>
  <c r="L199" i="10"/>
  <c r="I199" i="10"/>
  <c r="I198" i="10" s="1"/>
  <c r="F199" i="10"/>
  <c r="F198" i="10" s="1"/>
  <c r="N198" i="10"/>
  <c r="M198" i="10"/>
  <c r="M196" i="10" s="1"/>
  <c r="L198" i="10"/>
  <c r="K198" i="10"/>
  <c r="K196" i="10" s="1"/>
  <c r="J198" i="10"/>
  <c r="H198" i="10"/>
  <c r="H196" i="10" s="1"/>
  <c r="G198" i="10"/>
  <c r="G196" i="10" s="1"/>
  <c r="E198" i="10"/>
  <c r="E196" i="10" s="1"/>
  <c r="D198" i="10"/>
  <c r="D196" i="10" s="1"/>
  <c r="O197" i="10"/>
  <c r="L197" i="10"/>
  <c r="I197" i="10"/>
  <c r="F197" i="10"/>
  <c r="N196" i="10"/>
  <c r="J196" i="10"/>
  <c r="O193" i="10"/>
  <c r="L193" i="10"/>
  <c r="L192" i="10" s="1"/>
  <c r="L191" i="10" s="1"/>
  <c r="I193" i="10"/>
  <c r="I192" i="10" s="1"/>
  <c r="I191" i="10" s="1"/>
  <c r="F193" i="10"/>
  <c r="O192" i="10"/>
  <c r="O191" i="10" s="1"/>
  <c r="N192" i="10"/>
  <c r="N191" i="10" s="1"/>
  <c r="M192" i="10"/>
  <c r="M191" i="10" s="1"/>
  <c r="K192" i="10"/>
  <c r="K191" i="10" s="1"/>
  <c r="J192" i="10"/>
  <c r="J191" i="10" s="1"/>
  <c r="H192" i="10"/>
  <c r="H191" i="10" s="1"/>
  <c r="G192" i="10"/>
  <c r="G191" i="10" s="1"/>
  <c r="F192" i="10"/>
  <c r="F191" i="10" s="1"/>
  <c r="E192" i="10"/>
  <c r="E191" i="10" s="1"/>
  <c r="D192" i="10"/>
  <c r="D191" i="10" s="1"/>
  <c r="O190" i="10"/>
  <c r="L190" i="10"/>
  <c r="I190" i="10"/>
  <c r="F190" i="10"/>
  <c r="O189" i="10"/>
  <c r="O188" i="10" s="1"/>
  <c r="L189" i="10"/>
  <c r="I189" i="10"/>
  <c r="I188" i="10" s="1"/>
  <c r="I187" i="10" s="1"/>
  <c r="F189" i="10"/>
  <c r="N188" i="10"/>
  <c r="M188" i="10"/>
  <c r="M187" i="10" s="1"/>
  <c r="L188" i="10"/>
  <c r="K188" i="10"/>
  <c r="J188" i="10"/>
  <c r="J187" i="10" s="1"/>
  <c r="H188" i="10"/>
  <c r="G188" i="10"/>
  <c r="G187" i="10" s="1"/>
  <c r="F188" i="10"/>
  <c r="E188" i="10"/>
  <c r="D188" i="10"/>
  <c r="F187" i="10"/>
  <c r="O186" i="10"/>
  <c r="L186" i="10"/>
  <c r="I186" i="10"/>
  <c r="F186" i="10"/>
  <c r="O185" i="10"/>
  <c r="L185" i="10"/>
  <c r="L184" i="10" s="1"/>
  <c r="I185" i="10"/>
  <c r="I184" i="10" s="1"/>
  <c r="F185" i="10"/>
  <c r="N184" i="10"/>
  <c r="M184" i="10"/>
  <c r="K184" i="10"/>
  <c r="J184" i="10"/>
  <c r="H184" i="10"/>
  <c r="G184" i="10"/>
  <c r="E184" i="10"/>
  <c r="D184" i="10"/>
  <c r="O183" i="10"/>
  <c r="L183" i="10"/>
  <c r="I183" i="10"/>
  <c r="F183" i="10"/>
  <c r="O182" i="10"/>
  <c r="L182" i="10"/>
  <c r="I182" i="10"/>
  <c r="F182" i="10"/>
  <c r="O181" i="10"/>
  <c r="L181" i="10"/>
  <c r="I181" i="10"/>
  <c r="F181" i="10"/>
  <c r="O180" i="10"/>
  <c r="L180" i="10"/>
  <c r="L179" i="10" s="1"/>
  <c r="I180" i="10"/>
  <c r="F180" i="10"/>
  <c r="N179" i="10"/>
  <c r="M179" i="10"/>
  <c r="K179" i="10"/>
  <c r="J179" i="10"/>
  <c r="H179" i="10"/>
  <c r="G179" i="10"/>
  <c r="E179" i="10"/>
  <c r="D179" i="10"/>
  <c r="O178" i="10"/>
  <c r="L178" i="10"/>
  <c r="I178" i="10"/>
  <c r="F178" i="10"/>
  <c r="O177" i="10"/>
  <c r="L177" i="10"/>
  <c r="I177" i="10"/>
  <c r="F177" i="10"/>
  <c r="O176" i="10"/>
  <c r="L176" i="10"/>
  <c r="L175" i="10" s="1"/>
  <c r="L174" i="10" s="1"/>
  <c r="I176" i="10"/>
  <c r="I175" i="10" s="1"/>
  <c r="F176" i="10"/>
  <c r="O175" i="10"/>
  <c r="N175" i="10"/>
  <c r="N174" i="10" s="1"/>
  <c r="M175" i="10"/>
  <c r="K175" i="10"/>
  <c r="K174" i="10" s="1"/>
  <c r="J175" i="10"/>
  <c r="H175" i="10"/>
  <c r="H174" i="10" s="1"/>
  <c r="H173" i="10" s="1"/>
  <c r="G175" i="10"/>
  <c r="E175" i="10"/>
  <c r="E174" i="10" s="1"/>
  <c r="E173" i="10" s="1"/>
  <c r="D175" i="10"/>
  <c r="M174" i="10"/>
  <c r="M173" i="10" s="1"/>
  <c r="O172" i="10"/>
  <c r="L172" i="10"/>
  <c r="I172" i="10"/>
  <c r="F172" i="10"/>
  <c r="O171" i="10"/>
  <c r="L171" i="10"/>
  <c r="I171" i="10"/>
  <c r="F171" i="10"/>
  <c r="O170" i="10"/>
  <c r="L170" i="10"/>
  <c r="I170" i="10"/>
  <c r="F170" i="10"/>
  <c r="O169" i="10"/>
  <c r="L169" i="10"/>
  <c r="I169" i="10"/>
  <c r="F169" i="10"/>
  <c r="O168" i="10"/>
  <c r="L168" i="10"/>
  <c r="I168" i="10"/>
  <c r="F168" i="10"/>
  <c r="O167" i="10"/>
  <c r="L167" i="10"/>
  <c r="I167" i="10"/>
  <c r="F167" i="10"/>
  <c r="O166" i="10"/>
  <c r="N166" i="10"/>
  <c r="M166" i="10"/>
  <c r="K166" i="10"/>
  <c r="K165" i="10" s="1"/>
  <c r="J166" i="10"/>
  <c r="J165" i="10" s="1"/>
  <c r="H166" i="10"/>
  <c r="H165" i="10" s="1"/>
  <c r="G166" i="10"/>
  <c r="G165" i="10" s="1"/>
  <c r="E166" i="10"/>
  <c r="D166" i="10"/>
  <c r="D165" i="10" s="1"/>
  <c r="N165" i="10"/>
  <c r="M165" i="10"/>
  <c r="E165" i="10"/>
  <c r="O164" i="10"/>
  <c r="L164" i="10"/>
  <c r="I164" i="10"/>
  <c r="F164" i="10"/>
  <c r="O163" i="10"/>
  <c r="L163" i="10"/>
  <c r="I163" i="10"/>
  <c r="F163" i="10"/>
  <c r="O162" i="10"/>
  <c r="L162" i="10"/>
  <c r="I162" i="10"/>
  <c r="F162" i="10"/>
  <c r="O161" i="10"/>
  <c r="L161" i="10"/>
  <c r="L160" i="10" s="1"/>
  <c r="I161" i="10"/>
  <c r="I160" i="10" s="1"/>
  <c r="F161" i="10"/>
  <c r="N160" i="10"/>
  <c r="M160" i="10"/>
  <c r="K160" i="10"/>
  <c r="J160" i="10"/>
  <c r="H160" i="10"/>
  <c r="G160" i="10"/>
  <c r="E160" i="10"/>
  <c r="D160" i="10"/>
  <c r="O159" i="10"/>
  <c r="L159" i="10"/>
  <c r="I159" i="10"/>
  <c r="F159" i="10"/>
  <c r="O158" i="10"/>
  <c r="L158" i="10"/>
  <c r="I158" i="10"/>
  <c r="F158" i="10"/>
  <c r="O157" i="10"/>
  <c r="L157" i="10"/>
  <c r="I157" i="10"/>
  <c r="F157" i="10"/>
  <c r="O156" i="10"/>
  <c r="L156" i="10"/>
  <c r="I156" i="10"/>
  <c r="F156" i="10"/>
  <c r="O155" i="10"/>
  <c r="L155" i="10"/>
  <c r="I155" i="10"/>
  <c r="F155" i="10"/>
  <c r="O154" i="10"/>
  <c r="L154" i="10"/>
  <c r="I154" i="10"/>
  <c r="F154" i="10"/>
  <c r="O153" i="10"/>
  <c r="L153" i="10"/>
  <c r="I153" i="10"/>
  <c r="F153" i="10"/>
  <c r="O152" i="10"/>
  <c r="L152" i="10"/>
  <c r="I152" i="10"/>
  <c r="F152" i="10"/>
  <c r="N151" i="10"/>
  <c r="M151" i="10"/>
  <c r="K151" i="10"/>
  <c r="J151" i="10"/>
  <c r="H151" i="10"/>
  <c r="G151" i="10"/>
  <c r="E151" i="10"/>
  <c r="D151" i="10"/>
  <c r="O150" i="10"/>
  <c r="L150" i="10"/>
  <c r="I150" i="10"/>
  <c r="F150" i="10"/>
  <c r="O149" i="10"/>
  <c r="L149" i="10"/>
  <c r="I149" i="10"/>
  <c r="F149" i="10"/>
  <c r="O148" i="10"/>
  <c r="L148" i="10"/>
  <c r="I148" i="10"/>
  <c r="F148" i="10"/>
  <c r="O147" i="10"/>
  <c r="L147" i="10"/>
  <c r="I147" i="10"/>
  <c r="F147" i="10"/>
  <c r="O146" i="10"/>
  <c r="L146" i="10"/>
  <c r="I146" i="10"/>
  <c r="F146" i="10"/>
  <c r="O145" i="10"/>
  <c r="L145" i="10"/>
  <c r="I145" i="10"/>
  <c r="F145" i="10"/>
  <c r="N144" i="10"/>
  <c r="M144" i="10"/>
  <c r="K144" i="10"/>
  <c r="J144" i="10"/>
  <c r="H144" i="10"/>
  <c r="G144" i="10"/>
  <c r="E144" i="10"/>
  <c r="D144" i="10"/>
  <c r="O143" i="10"/>
  <c r="L143" i="10"/>
  <c r="I143" i="10"/>
  <c r="F143" i="10"/>
  <c r="O142" i="10"/>
  <c r="L142" i="10"/>
  <c r="L141" i="10" s="1"/>
  <c r="I142" i="10"/>
  <c r="I141" i="10" s="1"/>
  <c r="F142" i="10"/>
  <c r="O141" i="10"/>
  <c r="N141" i="10"/>
  <c r="M141" i="10"/>
  <c r="K141" i="10"/>
  <c r="J141" i="10"/>
  <c r="H141" i="10"/>
  <c r="G141" i="10"/>
  <c r="F141" i="10"/>
  <c r="E141" i="10"/>
  <c r="D141" i="10"/>
  <c r="O140" i="10"/>
  <c r="L140" i="10"/>
  <c r="I140" i="10"/>
  <c r="F140" i="10"/>
  <c r="C140" i="10" s="1"/>
  <c r="O139" i="10"/>
  <c r="L139" i="10"/>
  <c r="I139" i="10"/>
  <c r="F139" i="10"/>
  <c r="O138" i="10"/>
  <c r="L138" i="10"/>
  <c r="I138" i="10"/>
  <c r="F138" i="10"/>
  <c r="O137" i="10"/>
  <c r="L137" i="10"/>
  <c r="I137" i="10"/>
  <c r="F137" i="10"/>
  <c r="O136" i="10"/>
  <c r="N136" i="10"/>
  <c r="M136" i="10"/>
  <c r="K136" i="10"/>
  <c r="J136" i="10"/>
  <c r="H136" i="10"/>
  <c r="G136" i="10"/>
  <c r="E136" i="10"/>
  <c r="D136" i="10"/>
  <c r="O135" i="10"/>
  <c r="L135" i="10"/>
  <c r="I135" i="10"/>
  <c r="F135" i="10"/>
  <c r="O134" i="10"/>
  <c r="L134" i="10"/>
  <c r="I134" i="10"/>
  <c r="F134" i="10"/>
  <c r="O133" i="10"/>
  <c r="L133" i="10"/>
  <c r="I133" i="10"/>
  <c r="F133" i="10"/>
  <c r="O132" i="10"/>
  <c r="O131" i="10" s="1"/>
  <c r="L132" i="10"/>
  <c r="L131" i="10" s="1"/>
  <c r="I132" i="10"/>
  <c r="F132" i="10"/>
  <c r="F131" i="10" s="1"/>
  <c r="N131" i="10"/>
  <c r="M131" i="10"/>
  <c r="K131" i="10"/>
  <c r="J131" i="10"/>
  <c r="H131" i="10"/>
  <c r="G131" i="10"/>
  <c r="E131" i="10"/>
  <c r="D131" i="10"/>
  <c r="O129" i="10"/>
  <c r="L129" i="10"/>
  <c r="I129" i="10"/>
  <c r="I128" i="10" s="1"/>
  <c r="F129" i="10"/>
  <c r="F128" i="10" s="1"/>
  <c r="O128" i="10"/>
  <c r="N128" i="10"/>
  <c r="M128" i="10"/>
  <c r="K128" i="10"/>
  <c r="J128" i="10"/>
  <c r="H128" i="10"/>
  <c r="G128" i="10"/>
  <c r="E128" i="10"/>
  <c r="D128" i="10"/>
  <c r="O127" i="10"/>
  <c r="L127" i="10"/>
  <c r="I127" i="10"/>
  <c r="F127" i="10"/>
  <c r="O126" i="10"/>
  <c r="L126" i="10"/>
  <c r="I126" i="10"/>
  <c r="F126" i="10"/>
  <c r="O125" i="10"/>
  <c r="L125" i="10"/>
  <c r="I125" i="10"/>
  <c r="F125" i="10"/>
  <c r="O124" i="10"/>
  <c r="L124" i="10"/>
  <c r="I124" i="10"/>
  <c r="F124" i="10"/>
  <c r="O123" i="10"/>
  <c r="L123" i="10"/>
  <c r="I123" i="10"/>
  <c r="F123" i="10"/>
  <c r="N122" i="10"/>
  <c r="M122" i="10"/>
  <c r="K122" i="10"/>
  <c r="J122" i="10"/>
  <c r="H122" i="10"/>
  <c r="G122" i="10"/>
  <c r="E122" i="10"/>
  <c r="D122" i="10"/>
  <c r="O121" i="10"/>
  <c r="L121" i="10"/>
  <c r="I121" i="10"/>
  <c r="F121" i="10"/>
  <c r="O120" i="10"/>
  <c r="L120" i="10"/>
  <c r="I120" i="10"/>
  <c r="F120" i="10"/>
  <c r="O119" i="10"/>
  <c r="L119" i="10"/>
  <c r="I119" i="10"/>
  <c r="F119" i="10"/>
  <c r="O118" i="10"/>
  <c r="L118" i="10"/>
  <c r="I118" i="10"/>
  <c r="F118" i="10"/>
  <c r="O117" i="10"/>
  <c r="L117" i="10"/>
  <c r="I117" i="10"/>
  <c r="F117" i="10"/>
  <c r="N116" i="10"/>
  <c r="M116" i="10"/>
  <c r="K116" i="10"/>
  <c r="J116" i="10"/>
  <c r="H116" i="10"/>
  <c r="G116" i="10"/>
  <c r="E116" i="10"/>
  <c r="D116" i="10"/>
  <c r="O115" i="10"/>
  <c r="L115" i="10"/>
  <c r="I115" i="10"/>
  <c r="F115" i="10"/>
  <c r="O114" i="10"/>
  <c r="L114" i="10"/>
  <c r="I114" i="10"/>
  <c r="F114" i="10"/>
  <c r="O113" i="10"/>
  <c r="O112" i="10" s="1"/>
  <c r="L113" i="10"/>
  <c r="I113" i="10"/>
  <c r="I112" i="10" s="1"/>
  <c r="F113" i="10"/>
  <c r="N112" i="10"/>
  <c r="M112" i="10"/>
  <c r="K112" i="10"/>
  <c r="J112" i="10"/>
  <c r="H112" i="10"/>
  <c r="G112" i="10"/>
  <c r="E112" i="10"/>
  <c r="D112" i="10"/>
  <c r="O111" i="10"/>
  <c r="L111" i="10"/>
  <c r="I111" i="10"/>
  <c r="F111" i="10"/>
  <c r="O110" i="10"/>
  <c r="L110" i="10"/>
  <c r="I110" i="10"/>
  <c r="F110" i="10"/>
  <c r="O109" i="10"/>
  <c r="L109" i="10"/>
  <c r="I109" i="10"/>
  <c r="F109" i="10"/>
  <c r="O108" i="10"/>
  <c r="L108" i="10"/>
  <c r="I108" i="10"/>
  <c r="F108" i="10"/>
  <c r="O107" i="10"/>
  <c r="L107" i="10"/>
  <c r="I107" i="10"/>
  <c r="F107" i="10"/>
  <c r="O106" i="10"/>
  <c r="L106" i="10"/>
  <c r="I106" i="10"/>
  <c r="F106" i="10"/>
  <c r="O105" i="10"/>
  <c r="L105" i="10"/>
  <c r="I105" i="10"/>
  <c r="F105" i="10"/>
  <c r="O104" i="10"/>
  <c r="L104" i="10"/>
  <c r="I104" i="10"/>
  <c r="F104" i="10"/>
  <c r="N103" i="10"/>
  <c r="M103" i="10"/>
  <c r="K103" i="10"/>
  <c r="J103" i="10"/>
  <c r="H103" i="10"/>
  <c r="G103" i="10"/>
  <c r="E103" i="10"/>
  <c r="D103" i="10"/>
  <c r="O102" i="10"/>
  <c r="L102" i="10"/>
  <c r="I102" i="10"/>
  <c r="F102" i="10"/>
  <c r="O101" i="10"/>
  <c r="L101" i="10"/>
  <c r="I101" i="10"/>
  <c r="F101" i="10"/>
  <c r="O100" i="10"/>
  <c r="L100" i="10"/>
  <c r="I100" i="10"/>
  <c r="F100" i="10"/>
  <c r="O99" i="10"/>
  <c r="L99" i="10"/>
  <c r="I99" i="10"/>
  <c r="F99" i="10"/>
  <c r="O98" i="10"/>
  <c r="L98" i="10"/>
  <c r="I98" i="10"/>
  <c r="F98" i="10"/>
  <c r="O97" i="10"/>
  <c r="L97" i="10"/>
  <c r="I97" i="10"/>
  <c r="F97" i="10"/>
  <c r="O96" i="10"/>
  <c r="L96" i="10"/>
  <c r="I96" i="10"/>
  <c r="F96" i="10"/>
  <c r="N95" i="10"/>
  <c r="M95" i="10"/>
  <c r="K95" i="10"/>
  <c r="J95" i="10"/>
  <c r="H95" i="10"/>
  <c r="G95" i="10"/>
  <c r="E95" i="10"/>
  <c r="D95" i="10"/>
  <c r="O94" i="10"/>
  <c r="L94" i="10"/>
  <c r="I94" i="10"/>
  <c r="F94" i="10"/>
  <c r="O93" i="10"/>
  <c r="L93" i="10"/>
  <c r="I93" i="10"/>
  <c r="F93" i="10"/>
  <c r="O92" i="10"/>
  <c r="L92" i="10"/>
  <c r="I92" i="10"/>
  <c r="F92" i="10"/>
  <c r="O91" i="10"/>
  <c r="L91" i="10"/>
  <c r="I91" i="10"/>
  <c r="F91" i="10"/>
  <c r="O90" i="10"/>
  <c r="L90" i="10"/>
  <c r="I90" i="10"/>
  <c r="F90" i="10"/>
  <c r="F89" i="10" s="1"/>
  <c r="N89" i="10"/>
  <c r="M89" i="10"/>
  <c r="K89" i="10"/>
  <c r="J89" i="10"/>
  <c r="H89" i="10"/>
  <c r="G89" i="10"/>
  <c r="E89" i="10"/>
  <c r="D89" i="10"/>
  <c r="O88" i="10"/>
  <c r="L88" i="10"/>
  <c r="I88" i="10"/>
  <c r="F88" i="10"/>
  <c r="O87" i="10"/>
  <c r="L87" i="10"/>
  <c r="I87" i="10"/>
  <c r="F87" i="10"/>
  <c r="O86" i="10"/>
  <c r="L86" i="10"/>
  <c r="I86" i="10"/>
  <c r="F86" i="10"/>
  <c r="O85" i="10"/>
  <c r="L85" i="10"/>
  <c r="I85" i="10"/>
  <c r="F85" i="10"/>
  <c r="N84" i="10"/>
  <c r="M84" i="10"/>
  <c r="K84" i="10"/>
  <c r="J84" i="10"/>
  <c r="H84" i="10"/>
  <c r="G84" i="10"/>
  <c r="E84" i="10"/>
  <c r="D84" i="10"/>
  <c r="O82" i="10"/>
  <c r="L82" i="10"/>
  <c r="I82" i="10"/>
  <c r="F82" i="10"/>
  <c r="O81" i="10"/>
  <c r="L81" i="10"/>
  <c r="I81" i="10"/>
  <c r="F81" i="10"/>
  <c r="O80" i="10"/>
  <c r="N80" i="10"/>
  <c r="M80" i="10"/>
  <c r="K80" i="10"/>
  <c r="J80" i="10"/>
  <c r="H80" i="10"/>
  <c r="G80" i="10"/>
  <c r="F80" i="10"/>
  <c r="E80" i="10"/>
  <c r="D80" i="10"/>
  <c r="O79" i="10"/>
  <c r="L79" i="10"/>
  <c r="I79" i="10"/>
  <c r="F79" i="10"/>
  <c r="O78" i="10"/>
  <c r="L78" i="10"/>
  <c r="L77" i="10" s="1"/>
  <c r="I78" i="10"/>
  <c r="I77" i="10" s="1"/>
  <c r="F78" i="10"/>
  <c r="O77" i="10"/>
  <c r="O76" i="10" s="1"/>
  <c r="N77" i="10"/>
  <c r="N76" i="10" s="1"/>
  <c r="M77" i="10"/>
  <c r="K77" i="10"/>
  <c r="J77" i="10"/>
  <c r="H77" i="10"/>
  <c r="H76" i="10" s="1"/>
  <c r="G77" i="10"/>
  <c r="F77" i="10"/>
  <c r="E77" i="10"/>
  <c r="D77" i="10"/>
  <c r="D76" i="10" s="1"/>
  <c r="O74" i="10"/>
  <c r="L74" i="10"/>
  <c r="I74" i="10"/>
  <c r="F74" i="10"/>
  <c r="O73" i="10"/>
  <c r="L73" i="10"/>
  <c r="I73" i="10"/>
  <c r="F73" i="10"/>
  <c r="O72" i="10"/>
  <c r="L72" i="10"/>
  <c r="I72" i="10"/>
  <c r="F72" i="10"/>
  <c r="O71" i="10"/>
  <c r="L71" i="10"/>
  <c r="I71" i="10"/>
  <c r="F71" i="10"/>
  <c r="O70" i="10"/>
  <c r="L70" i="10"/>
  <c r="I70" i="10"/>
  <c r="I69" i="10" s="1"/>
  <c r="F70" i="10"/>
  <c r="F69" i="10" s="1"/>
  <c r="N69" i="10"/>
  <c r="N67" i="10" s="1"/>
  <c r="M69" i="10"/>
  <c r="K69" i="10"/>
  <c r="K67" i="10" s="1"/>
  <c r="J69" i="10"/>
  <c r="J67" i="10" s="1"/>
  <c r="H69" i="10"/>
  <c r="H67" i="10" s="1"/>
  <c r="G69" i="10"/>
  <c r="G67" i="10" s="1"/>
  <c r="E69" i="10"/>
  <c r="E67" i="10" s="1"/>
  <c r="D69" i="10"/>
  <c r="D67" i="10" s="1"/>
  <c r="O68" i="10"/>
  <c r="L68" i="10"/>
  <c r="I68" i="10"/>
  <c r="F68" i="10"/>
  <c r="M67" i="10"/>
  <c r="O66" i="10"/>
  <c r="L66" i="10"/>
  <c r="I66" i="10"/>
  <c r="F66" i="10"/>
  <c r="O65" i="10"/>
  <c r="L65" i="10"/>
  <c r="I65" i="10"/>
  <c r="F65" i="10"/>
  <c r="O64" i="10"/>
  <c r="L64" i="10"/>
  <c r="I64" i="10"/>
  <c r="F64" i="10"/>
  <c r="O63" i="10"/>
  <c r="L63" i="10"/>
  <c r="I63" i="10"/>
  <c r="F63" i="10"/>
  <c r="O62" i="10"/>
  <c r="L62" i="10"/>
  <c r="I62" i="10"/>
  <c r="F62" i="10"/>
  <c r="O61" i="10"/>
  <c r="L61" i="10"/>
  <c r="I61" i="10"/>
  <c r="F61" i="10"/>
  <c r="O60" i="10"/>
  <c r="L60" i="10"/>
  <c r="C60" i="10" s="1"/>
  <c r="I60" i="10"/>
  <c r="F60" i="10"/>
  <c r="O59" i="10"/>
  <c r="L59" i="10"/>
  <c r="I59" i="10"/>
  <c r="F59" i="10"/>
  <c r="N58" i="10"/>
  <c r="M58" i="10"/>
  <c r="K58" i="10"/>
  <c r="J58" i="10"/>
  <c r="H58" i="10"/>
  <c r="G58" i="10"/>
  <c r="E58" i="10"/>
  <c r="D58" i="10"/>
  <c r="O57" i="10"/>
  <c r="L57" i="10"/>
  <c r="I57" i="10"/>
  <c r="F57" i="10"/>
  <c r="O56" i="10"/>
  <c r="O55" i="10" s="1"/>
  <c r="L56" i="10"/>
  <c r="L55" i="10" s="1"/>
  <c r="I56" i="10"/>
  <c r="F56" i="10"/>
  <c r="F55" i="10" s="1"/>
  <c r="N55" i="10"/>
  <c r="M55" i="10"/>
  <c r="M54" i="10" s="1"/>
  <c r="M53" i="10" s="1"/>
  <c r="K55" i="10"/>
  <c r="K54" i="10" s="1"/>
  <c r="J55" i="10"/>
  <c r="I55" i="10"/>
  <c r="H55" i="10"/>
  <c r="G55" i="10"/>
  <c r="E55" i="10"/>
  <c r="D55" i="10"/>
  <c r="I48" i="10"/>
  <c r="O47" i="10"/>
  <c r="C47" i="10" s="1"/>
  <c r="O46" i="10"/>
  <c r="C46" i="10" s="1"/>
  <c r="N45" i="10"/>
  <c r="M45" i="10"/>
  <c r="L44" i="10"/>
  <c r="C44" i="10" s="1"/>
  <c r="I44" i="10"/>
  <c r="F44" i="10"/>
  <c r="K43" i="10"/>
  <c r="J43" i="10"/>
  <c r="I43" i="10"/>
  <c r="H43" i="10"/>
  <c r="G43" i="10"/>
  <c r="F43" i="10"/>
  <c r="E43" i="10"/>
  <c r="D43" i="10"/>
  <c r="F42" i="10"/>
  <c r="F41" i="10" s="1"/>
  <c r="C41" i="10" s="1"/>
  <c r="E41" i="10"/>
  <c r="D41" i="10"/>
  <c r="J40" i="10"/>
  <c r="J36" i="10" s="1"/>
  <c r="L39" i="10"/>
  <c r="C39" i="10" s="1"/>
  <c r="L38" i="10"/>
  <c r="C38" i="10" s="1"/>
  <c r="L37" i="10"/>
  <c r="K36" i="10"/>
  <c r="L35" i="10"/>
  <c r="C35" i="10" s="1"/>
  <c r="L34" i="10"/>
  <c r="K33" i="10"/>
  <c r="J33" i="10"/>
  <c r="L32" i="10"/>
  <c r="K31" i="10"/>
  <c r="J31" i="10"/>
  <c r="L30" i="10"/>
  <c r="C30" i="10" s="1"/>
  <c r="L29" i="10"/>
  <c r="C29" i="10" s="1"/>
  <c r="L28" i="10"/>
  <c r="K27" i="10"/>
  <c r="J27" i="10"/>
  <c r="F25" i="10"/>
  <c r="C25" i="10" s="1"/>
  <c r="I24" i="10"/>
  <c r="E24" i="10"/>
  <c r="O23" i="10"/>
  <c r="L23" i="10"/>
  <c r="I23" i="10"/>
  <c r="F23" i="10"/>
  <c r="O22" i="10"/>
  <c r="L22" i="10"/>
  <c r="L21" i="10" s="1"/>
  <c r="I22" i="10"/>
  <c r="I21" i="10" s="1"/>
  <c r="F22" i="10"/>
  <c r="N21" i="10"/>
  <c r="M21" i="10"/>
  <c r="K21" i="10"/>
  <c r="K289" i="10" s="1"/>
  <c r="K288" i="10" s="1"/>
  <c r="J21" i="10"/>
  <c r="H21" i="10"/>
  <c r="H289" i="10" s="1"/>
  <c r="G21" i="10"/>
  <c r="G289" i="10" s="1"/>
  <c r="F21" i="10"/>
  <c r="E21" i="10"/>
  <c r="E20" i="10" s="1"/>
  <c r="D21" i="10"/>
  <c r="D289" i="10" s="1"/>
  <c r="I48" i="9"/>
  <c r="H48" i="9"/>
  <c r="I47" i="9"/>
  <c r="H47" i="9"/>
  <c r="I46" i="9"/>
  <c r="I45" i="9"/>
  <c r="H45" i="9"/>
  <c r="I44" i="9"/>
  <c r="H44" i="9"/>
  <c r="I42" i="9"/>
  <c r="H42" i="9"/>
  <c r="I41" i="9"/>
  <c r="H41" i="9"/>
  <c r="I40" i="9"/>
  <c r="H40" i="9"/>
  <c r="I39" i="9"/>
  <c r="H39" i="9"/>
  <c r="I38" i="9"/>
  <c r="H38" i="9"/>
  <c r="I36" i="9"/>
  <c r="H36" i="9"/>
  <c r="I35" i="9"/>
  <c r="H35" i="9"/>
  <c r="I34" i="9"/>
  <c r="H34" i="9"/>
  <c r="I33" i="9"/>
  <c r="H33" i="9"/>
  <c r="I32" i="9"/>
  <c r="H32" i="9"/>
  <c r="I31" i="9"/>
  <c r="H31" i="9"/>
  <c r="I30" i="9"/>
  <c r="H30" i="9"/>
  <c r="I29" i="9"/>
  <c r="H29" i="9"/>
  <c r="I28" i="9"/>
  <c r="H28" i="9"/>
  <c r="I27" i="9"/>
  <c r="H27" i="9"/>
  <c r="I26" i="9"/>
  <c r="H26" i="9"/>
  <c r="I25" i="9"/>
  <c r="H25" i="9"/>
  <c r="I23" i="9"/>
  <c r="H23" i="9"/>
  <c r="I22" i="9"/>
  <c r="H22" i="9"/>
  <c r="I21" i="9"/>
  <c r="H21" i="9"/>
  <c r="I19" i="9"/>
  <c r="H19" i="9"/>
  <c r="I18" i="9"/>
  <c r="H18" i="9"/>
  <c r="I16" i="9"/>
  <c r="H16" i="9"/>
  <c r="I15" i="9"/>
  <c r="H15" i="9"/>
  <c r="H12" i="9" s="1"/>
  <c r="I14" i="9"/>
  <c r="I12" i="9" s="1"/>
  <c r="H14" i="9"/>
  <c r="G12" i="9"/>
  <c r="F12" i="9"/>
  <c r="E12" i="9"/>
  <c r="D12" i="9"/>
  <c r="D194" i="11" l="1"/>
  <c r="D51" i="11" s="1"/>
  <c r="D287" i="11" s="1"/>
  <c r="C264" i="11"/>
  <c r="L230" i="11"/>
  <c r="L40" i="10"/>
  <c r="C40" i="10" s="1"/>
  <c r="I174" i="11"/>
  <c r="I173" i="11" s="1"/>
  <c r="C136" i="11"/>
  <c r="D52" i="11"/>
  <c r="C248" i="10"/>
  <c r="C276" i="11"/>
  <c r="O130" i="11"/>
  <c r="M75" i="11"/>
  <c r="M52" i="11" s="1"/>
  <c r="M51" i="11" s="1"/>
  <c r="L83" i="11"/>
  <c r="C89" i="11"/>
  <c r="C216" i="11"/>
  <c r="M286" i="11"/>
  <c r="C196" i="11"/>
  <c r="C112" i="11"/>
  <c r="O204" i="11"/>
  <c r="N230" i="11"/>
  <c r="N286" i="11" s="1"/>
  <c r="F20" i="11"/>
  <c r="C122" i="11"/>
  <c r="H52" i="11"/>
  <c r="D286" i="11"/>
  <c r="G194" i="11"/>
  <c r="C144" i="11"/>
  <c r="L270" i="11"/>
  <c r="L269" i="11" s="1"/>
  <c r="O83" i="11"/>
  <c r="O75" i="11" s="1"/>
  <c r="C289" i="11"/>
  <c r="E286" i="11"/>
  <c r="N52" i="11"/>
  <c r="L195" i="11"/>
  <c r="O53" i="11"/>
  <c r="I187" i="11"/>
  <c r="K286" i="11"/>
  <c r="J52" i="11"/>
  <c r="C191" i="11"/>
  <c r="C151" i="11"/>
  <c r="I231" i="11"/>
  <c r="I130" i="11"/>
  <c r="I83" i="11"/>
  <c r="E52" i="11"/>
  <c r="E51" i="11" s="1"/>
  <c r="O230" i="11"/>
  <c r="O195" i="11"/>
  <c r="H286" i="11"/>
  <c r="G75" i="11"/>
  <c r="G52" i="11" s="1"/>
  <c r="C223" i="10"/>
  <c r="C108" i="10"/>
  <c r="L173" i="10"/>
  <c r="K231" i="10"/>
  <c r="C291" i="10"/>
  <c r="C296" i="10"/>
  <c r="C297" i="10"/>
  <c r="L27" i="10"/>
  <c r="C27" i="10" s="1"/>
  <c r="C42" i="10"/>
  <c r="C158" i="10"/>
  <c r="C271" i="10"/>
  <c r="C275" i="10"/>
  <c r="G54" i="10"/>
  <c r="C132" i="10"/>
  <c r="C200" i="10"/>
  <c r="L246" i="10"/>
  <c r="C124" i="10"/>
  <c r="C127" i="10"/>
  <c r="F196" i="10"/>
  <c r="J286" i="11"/>
  <c r="J194" i="11"/>
  <c r="C205" i="11"/>
  <c r="F204" i="11"/>
  <c r="C69" i="11"/>
  <c r="F67" i="11"/>
  <c r="C67" i="11" s="1"/>
  <c r="F259" i="11"/>
  <c r="I195" i="11"/>
  <c r="H194" i="11"/>
  <c r="H51" i="11" s="1"/>
  <c r="F173" i="11"/>
  <c r="C173" i="11" s="1"/>
  <c r="C95" i="11"/>
  <c r="C58" i="11"/>
  <c r="I259" i="11"/>
  <c r="N194" i="11"/>
  <c r="N51" i="11" s="1"/>
  <c r="C166" i="11"/>
  <c r="F165" i="11"/>
  <c r="C165" i="11" s="1"/>
  <c r="F251" i="11"/>
  <c r="C251" i="11" s="1"/>
  <c r="C252" i="11"/>
  <c r="C290" i="11"/>
  <c r="F231" i="11"/>
  <c r="C233" i="11"/>
  <c r="C131" i="11"/>
  <c r="F130" i="11"/>
  <c r="G286" i="11"/>
  <c r="K194" i="11"/>
  <c r="K51" i="11" s="1"/>
  <c r="C188" i="11"/>
  <c r="C175" i="11"/>
  <c r="C45" i="11"/>
  <c r="C27" i="11"/>
  <c r="L26" i="11"/>
  <c r="C192" i="11"/>
  <c r="F83" i="11"/>
  <c r="C84" i="11"/>
  <c r="C238" i="11"/>
  <c r="F54" i="11"/>
  <c r="O288" i="11"/>
  <c r="C288" i="11" s="1"/>
  <c r="C246" i="11"/>
  <c r="C270" i="11"/>
  <c r="F269" i="11"/>
  <c r="C187" i="11"/>
  <c r="L76" i="11"/>
  <c r="C80" i="11"/>
  <c r="C103" i="11"/>
  <c r="D288" i="10"/>
  <c r="G20" i="10"/>
  <c r="N54" i="10"/>
  <c r="N53" i="10" s="1"/>
  <c r="C68" i="10"/>
  <c r="C92" i="10"/>
  <c r="C93" i="10"/>
  <c r="C167" i="10"/>
  <c r="C186" i="10"/>
  <c r="C211" i="10"/>
  <c r="C220" i="10"/>
  <c r="C221" i="10"/>
  <c r="C222" i="10"/>
  <c r="O216" i="10"/>
  <c r="H204" i="10"/>
  <c r="H195" i="10" s="1"/>
  <c r="C253" i="10"/>
  <c r="C254" i="10"/>
  <c r="O252" i="10"/>
  <c r="O251" i="10" s="1"/>
  <c r="O270" i="10"/>
  <c r="O269" i="10" s="1"/>
  <c r="G269" i="10"/>
  <c r="C279" i="10"/>
  <c r="J54" i="10"/>
  <c r="J53" i="10" s="1"/>
  <c r="G76" i="10"/>
  <c r="M76" i="10"/>
  <c r="E76" i="10"/>
  <c r="O84" i="10"/>
  <c r="C121" i="10"/>
  <c r="C148" i="10"/>
  <c r="C155" i="10"/>
  <c r="C157" i="10"/>
  <c r="O160" i="10"/>
  <c r="N173" i="10"/>
  <c r="K204" i="10"/>
  <c r="K195" i="10" s="1"/>
  <c r="D204" i="10"/>
  <c r="D195" i="10" s="1"/>
  <c r="C244" i="10"/>
  <c r="G231" i="10"/>
  <c r="D270" i="10"/>
  <c r="D269" i="10" s="1"/>
  <c r="J26" i="10"/>
  <c r="J20" i="10" s="1"/>
  <c r="C64" i="10"/>
  <c r="C66" i="10"/>
  <c r="C72" i="10"/>
  <c r="C73" i="10"/>
  <c r="K76" i="10"/>
  <c r="C96" i="10"/>
  <c r="C100" i="10"/>
  <c r="D83" i="10"/>
  <c r="C107" i="10"/>
  <c r="E130" i="10"/>
  <c r="C150" i="10"/>
  <c r="D174" i="10"/>
  <c r="D173" i="10" s="1"/>
  <c r="J174" i="10"/>
  <c r="J173" i="10" s="1"/>
  <c r="N187" i="10"/>
  <c r="C203" i="10"/>
  <c r="C208" i="10"/>
  <c r="G204" i="10"/>
  <c r="G195" i="10" s="1"/>
  <c r="H270" i="10"/>
  <c r="H269" i="10" s="1"/>
  <c r="M83" i="10"/>
  <c r="M269" i="10"/>
  <c r="C65" i="10"/>
  <c r="C111" i="10"/>
  <c r="C202" i="10"/>
  <c r="I290" i="10"/>
  <c r="N289" i="10"/>
  <c r="N288" i="10" s="1"/>
  <c r="N20" i="10"/>
  <c r="O21" i="10"/>
  <c r="O289" i="10" s="1"/>
  <c r="C32" i="10"/>
  <c r="L31" i="10"/>
  <c r="C31" i="10" s="1"/>
  <c r="O58" i="10"/>
  <c r="O54" i="10" s="1"/>
  <c r="O69" i="10"/>
  <c r="C82" i="10"/>
  <c r="N83" i="10"/>
  <c r="N130" i="10"/>
  <c r="C149" i="10"/>
  <c r="C284" i="10"/>
  <c r="L283" i="10"/>
  <c r="L289" i="10" s="1"/>
  <c r="I84" i="10"/>
  <c r="F151" i="10"/>
  <c r="C152" i="10"/>
  <c r="C56" i="10"/>
  <c r="I103" i="10"/>
  <c r="C110" i="10"/>
  <c r="C156" i="10"/>
  <c r="C201" i="10"/>
  <c r="F252" i="10"/>
  <c r="F251" i="10" s="1"/>
  <c r="J289" i="10"/>
  <c r="J288" i="10" s="1"/>
  <c r="H54" i="10"/>
  <c r="C71" i="10"/>
  <c r="C97" i="10"/>
  <c r="C162" i="10"/>
  <c r="F160" i="10"/>
  <c r="C183" i="10"/>
  <c r="L187" i="10"/>
  <c r="C212" i="10"/>
  <c r="N231" i="10"/>
  <c r="N230" i="10" s="1"/>
  <c r="K230" i="10"/>
  <c r="C243" i="10"/>
  <c r="C23" i="10"/>
  <c r="C88" i="10"/>
  <c r="J83" i="10"/>
  <c r="C91" i="10"/>
  <c r="O89" i="10"/>
  <c r="C120" i="10"/>
  <c r="E83" i="10"/>
  <c r="E75" i="10" s="1"/>
  <c r="C126" i="10"/>
  <c r="C133" i="10"/>
  <c r="G130" i="10"/>
  <c r="M130" i="10"/>
  <c r="I136" i="10"/>
  <c r="J130" i="10"/>
  <c r="C171" i="10"/>
  <c r="D187" i="10"/>
  <c r="H187" i="10"/>
  <c r="C207" i="10"/>
  <c r="C228" i="10"/>
  <c r="J231" i="10"/>
  <c r="J230" i="10" s="1"/>
  <c r="C268" i="10"/>
  <c r="E269" i="10"/>
  <c r="H231" i="10"/>
  <c r="H230" i="10" s="1"/>
  <c r="C249" i="10"/>
  <c r="O260" i="10"/>
  <c r="O264" i="10"/>
  <c r="C292" i="10"/>
  <c r="G288" i="10"/>
  <c r="K26" i="10"/>
  <c r="K20" i="10" s="1"/>
  <c r="H20" i="10"/>
  <c r="D54" i="10"/>
  <c r="D53" i="10" s="1"/>
  <c r="E54" i="10"/>
  <c r="E53" i="10" s="1"/>
  <c r="C63" i="10"/>
  <c r="K53" i="10"/>
  <c r="I67" i="10"/>
  <c r="J76" i="10"/>
  <c r="I80" i="10"/>
  <c r="I76" i="10" s="1"/>
  <c r="C101" i="10"/>
  <c r="C105" i="10"/>
  <c r="C114" i="10"/>
  <c r="C118" i="10"/>
  <c r="O116" i="10"/>
  <c r="C135" i="10"/>
  <c r="C142" i="10"/>
  <c r="C143" i="10"/>
  <c r="C146" i="10"/>
  <c r="O144" i="10"/>
  <c r="C153" i="10"/>
  <c r="C163" i="10"/>
  <c r="C170" i="10"/>
  <c r="K173" i="10"/>
  <c r="O179" i="10"/>
  <c r="E187" i="10"/>
  <c r="O187" i="10"/>
  <c r="C197" i="10"/>
  <c r="E204" i="10"/>
  <c r="E195" i="10" s="1"/>
  <c r="C209" i="10"/>
  <c r="C210" i="10"/>
  <c r="C229" i="10"/>
  <c r="C245" i="10"/>
  <c r="D231" i="10"/>
  <c r="D230" i="10" s="1"/>
  <c r="F276" i="10"/>
  <c r="F270" i="10" s="1"/>
  <c r="C277" i="10"/>
  <c r="C278" i="10"/>
  <c r="C285" i="10"/>
  <c r="O290" i="10"/>
  <c r="C250" i="10"/>
  <c r="N270" i="10"/>
  <c r="N269" i="10" s="1"/>
  <c r="L290" i="10"/>
  <c r="H288" i="10"/>
  <c r="L33" i="10"/>
  <c r="C33" i="10" s="1"/>
  <c r="L36" i="10"/>
  <c r="C36" i="10" s="1"/>
  <c r="C57" i="10"/>
  <c r="I58" i="10"/>
  <c r="I54" i="10" s="1"/>
  <c r="O67" i="10"/>
  <c r="G53" i="10"/>
  <c r="C74" i="10"/>
  <c r="C79" i="10"/>
  <c r="C94" i="10"/>
  <c r="F95" i="10"/>
  <c r="C99" i="10"/>
  <c r="H83" i="10"/>
  <c r="O103" i="10"/>
  <c r="C109" i="10"/>
  <c r="I116" i="10"/>
  <c r="O122" i="10"/>
  <c r="I131" i="10"/>
  <c r="C131" i="10" s="1"/>
  <c r="O151" i="10"/>
  <c r="C159" i="10"/>
  <c r="C161" i="10"/>
  <c r="I166" i="10"/>
  <c r="I165" i="10" s="1"/>
  <c r="C172" i="10"/>
  <c r="G174" i="10"/>
  <c r="G173" i="10" s="1"/>
  <c r="I179" i="10"/>
  <c r="I174" i="10" s="1"/>
  <c r="I173" i="10" s="1"/>
  <c r="C191" i="10"/>
  <c r="K187" i="10"/>
  <c r="C193" i="10"/>
  <c r="M204" i="10"/>
  <c r="I205" i="10"/>
  <c r="C215" i="10"/>
  <c r="C219" i="10"/>
  <c r="C224" i="10"/>
  <c r="C256" i="10"/>
  <c r="C273" i="10"/>
  <c r="C274" i="10"/>
  <c r="I276" i="10"/>
  <c r="I270" i="10" s="1"/>
  <c r="I269" i="10" s="1"/>
  <c r="I283" i="10"/>
  <c r="I289" i="10" s="1"/>
  <c r="I288" i="10" s="1"/>
  <c r="F290" i="10"/>
  <c r="C295" i="10"/>
  <c r="I20" i="10"/>
  <c r="C21" i="10"/>
  <c r="F289" i="10"/>
  <c r="I89" i="10"/>
  <c r="C90" i="10"/>
  <c r="C123" i="10"/>
  <c r="F122" i="10"/>
  <c r="C154" i="10"/>
  <c r="I151" i="10"/>
  <c r="C232" i="10"/>
  <c r="C233" i="10"/>
  <c r="C239" i="10"/>
  <c r="F246" i="10"/>
  <c r="C247" i="10"/>
  <c r="C298" i="10"/>
  <c r="C22" i="10"/>
  <c r="C28" i="10"/>
  <c r="C34" i="10"/>
  <c r="O45" i="10"/>
  <c r="H53" i="10"/>
  <c r="C55" i="10"/>
  <c r="L58" i="10"/>
  <c r="L54" i="10" s="1"/>
  <c r="C61" i="10"/>
  <c r="L69" i="10"/>
  <c r="L67" i="10" s="1"/>
  <c r="F76" i="10"/>
  <c r="C77" i="10"/>
  <c r="C78" i="10"/>
  <c r="K83" i="10"/>
  <c r="C86" i="10"/>
  <c r="C87" i="10"/>
  <c r="F84" i="10"/>
  <c r="L89" i="10"/>
  <c r="C89" i="10" s="1"/>
  <c r="O95" i="10"/>
  <c r="L103" i="10"/>
  <c r="F103" i="10"/>
  <c r="C106" i="10"/>
  <c r="C134" i="10"/>
  <c r="L136" i="10"/>
  <c r="C137" i="10"/>
  <c r="I144" i="10"/>
  <c r="C182" i="10"/>
  <c r="F179" i="10"/>
  <c r="E289" i="10"/>
  <c r="E288" i="10" s="1"/>
  <c r="C104" i="10"/>
  <c r="C115" i="10"/>
  <c r="F112" i="10"/>
  <c r="C117" i="10"/>
  <c r="L116" i="10"/>
  <c r="O130" i="10"/>
  <c r="C178" i="10"/>
  <c r="F175" i="10"/>
  <c r="C59" i="10"/>
  <c r="F58" i="10"/>
  <c r="L95" i="10"/>
  <c r="C113" i="10"/>
  <c r="L112" i="10"/>
  <c r="C119" i="10"/>
  <c r="F116" i="10"/>
  <c r="C129" i="10"/>
  <c r="L128" i="10"/>
  <c r="C128" i="10" s="1"/>
  <c r="H130" i="10"/>
  <c r="C141" i="10"/>
  <c r="L144" i="10"/>
  <c r="C145" i="10"/>
  <c r="C147" i="10"/>
  <c r="F144" i="10"/>
  <c r="F67" i="10"/>
  <c r="L80" i="10"/>
  <c r="C80" i="10" s="1"/>
  <c r="C81" i="10"/>
  <c r="G83" i="10"/>
  <c r="M20" i="10"/>
  <c r="M289" i="10"/>
  <c r="M288" i="10" s="1"/>
  <c r="C37" i="10"/>
  <c r="L43" i="10"/>
  <c r="C43" i="10" s="1"/>
  <c r="C62" i="10"/>
  <c r="C70" i="10"/>
  <c r="C85" i="10"/>
  <c r="L84" i="10"/>
  <c r="C98" i="10"/>
  <c r="I95" i="10"/>
  <c r="C102" i="10"/>
  <c r="I122" i="10"/>
  <c r="L122" i="10"/>
  <c r="C125" i="10"/>
  <c r="D130" i="10"/>
  <c r="K130" i="10"/>
  <c r="K75" i="10" s="1"/>
  <c r="C138" i="10"/>
  <c r="C139" i="10"/>
  <c r="F136" i="10"/>
  <c r="L151" i="10"/>
  <c r="O174" i="10"/>
  <c r="C185" i="10"/>
  <c r="F184" i="10"/>
  <c r="I264" i="10"/>
  <c r="C265" i="10"/>
  <c r="L216" i="10"/>
  <c r="C237" i="10"/>
  <c r="I235" i="10"/>
  <c r="L270" i="10"/>
  <c r="L269" i="10" s="1"/>
  <c r="C280" i="10"/>
  <c r="C281" i="10"/>
  <c r="L166" i="10"/>
  <c r="L165" i="10" s="1"/>
  <c r="C188" i="10"/>
  <c r="M195" i="10"/>
  <c r="N204" i="10"/>
  <c r="N195" i="10" s="1"/>
  <c r="C227" i="10"/>
  <c r="G230" i="10"/>
  <c r="C236" i="10"/>
  <c r="L235" i="10"/>
  <c r="C241" i="10"/>
  <c r="I238" i="10"/>
  <c r="C263" i="10"/>
  <c r="F260" i="10"/>
  <c r="J270" i="10"/>
  <c r="J269" i="10" s="1"/>
  <c r="C290" i="10"/>
  <c r="O165" i="10"/>
  <c r="C164" i="10"/>
  <c r="C168" i="10"/>
  <c r="C169" i="10"/>
  <c r="F166" i="10"/>
  <c r="C176" i="10"/>
  <c r="C177" i="10"/>
  <c r="C180" i="10"/>
  <c r="C181" i="10"/>
  <c r="O184" i="10"/>
  <c r="C189" i="10"/>
  <c r="C190" i="10"/>
  <c r="C192" i="10"/>
  <c r="J195" i="10"/>
  <c r="I196" i="10"/>
  <c r="C240" i="10"/>
  <c r="L238" i="10"/>
  <c r="I259" i="10"/>
  <c r="C267" i="10"/>
  <c r="F264" i="10"/>
  <c r="C272" i="10"/>
  <c r="K270" i="10"/>
  <c r="K269" i="10" s="1"/>
  <c r="L196" i="10"/>
  <c r="C199" i="10"/>
  <c r="O198" i="10"/>
  <c r="O196" i="10" s="1"/>
  <c r="F205" i="10"/>
  <c r="C206" i="10"/>
  <c r="O205" i="10"/>
  <c r="O204" i="10" s="1"/>
  <c r="L205" i="10"/>
  <c r="C213" i="10"/>
  <c r="C214" i="10"/>
  <c r="F216" i="10"/>
  <c r="C218" i="10"/>
  <c r="C225" i="10"/>
  <c r="C226" i="10"/>
  <c r="C234" i="10"/>
  <c r="F238" i="10"/>
  <c r="I251" i="10"/>
  <c r="C293" i="10"/>
  <c r="C294" i="10"/>
  <c r="I216" i="10"/>
  <c r="I204" i="10" s="1"/>
  <c r="C217" i="10"/>
  <c r="E231" i="10"/>
  <c r="E230" i="10" s="1"/>
  <c r="M231" i="10"/>
  <c r="M230" i="10" s="1"/>
  <c r="C242" i="10"/>
  <c r="O246" i="10"/>
  <c r="O231" i="10" s="1"/>
  <c r="L252" i="10"/>
  <c r="L251" i="10" s="1"/>
  <c r="C257" i="10"/>
  <c r="C258" i="10"/>
  <c r="C261" i="10"/>
  <c r="C262" i="10"/>
  <c r="C266" i="10"/>
  <c r="C282" i="10"/>
  <c r="M50" i="11" l="1"/>
  <c r="M287" i="11"/>
  <c r="C174" i="11"/>
  <c r="C130" i="11"/>
  <c r="C238" i="10"/>
  <c r="I75" i="11"/>
  <c r="I52" i="11" s="1"/>
  <c r="D50" i="11"/>
  <c r="J51" i="11"/>
  <c r="J287" i="11" s="1"/>
  <c r="L194" i="11"/>
  <c r="I230" i="11"/>
  <c r="O52" i="11"/>
  <c r="O286" i="11"/>
  <c r="G51" i="11"/>
  <c r="I286" i="11"/>
  <c r="I194" i="11"/>
  <c r="I51" i="11" s="1"/>
  <c r="I50" i="11" s="1"/>
  <c r="O194" i="11"/>
  <c r="J194" i="10"/>
  <c r="C187" i="10"/>
  <c r="O53" i="10"/>
  <c r="K194" i="10"/>
  <c r="H194" i="10"/>
  <c r="O83" i="10"/>
  <c r="O75" i="10" s="1"/>
  <c r="I53" i="10"/>
  <c r="K50" i="11"/>
  <c r="K287" i="11"/>
  <c r="N50" i="11"/>
  <c r="N287" i="11"/>
  <c r="J50" i="11"/>
  <c r="C26" i="11"/>
  <c r="L20" i="11"/>
  <c r="C20" i="11" s="1"/>
  <c r="E287" i="11"/>
  <c r="E50" i="11"/>
  <c r="C204" i="11"/>
  <c r="F195" i="11"/>
  <c r="L75" i="11"/>
  <c r="C76" i="11"/>
  <c r="C83" i="11"/>
  <c r="F75" i="11"/>
  <c r="C269" i="11"/>
  <c r="C54" i="11"/>
  <c r="F53" i="11"/>
  <c r="F230" i="11"/>
  <c r="C230" i="11" s="1"/>
  <c r="C231" i="11"/>
  <c r="C259" i="11"/>
  <c r="H287" i="11"/>
  <c r="H50" i="11"/>
  <c r="I231" i="10"/>
  <c r="O173" i="10"/>
  <c r="I130" i="10"/>
  <c r="L288" i="10"/>
  <c r="N75" i="10"/>
  <c r="N52" i="10" s="1"/>
  <c r="G194" i="10"/>
  <c r="C252" i="10"/>
  <c r="C116" i="10"/>
  <c r="C160" i="10"/>
  <c r="C136" i="10"/>
  <c r="D75" i="10"/>
  <c r="D286" i="10" s="1"/>
  <c r="C216" i="10"/>
  <c r="L231" i="10"/>
  <c r="L230" i="10" s="1"/>
  <c r="I83" i="10"/>
  <c r="C67" i="10"/>
  <c r="C184" i="10"/>
  <c r="G75" i="10"/>
  <c r="G52" i="10" s="1"/>
  <c r="G51" i="10" s="1"/>
  <c r="H75" i="10"/>
  <c r="H286" i="10" s="1"/>
  <c r="L130" i="10"/>
  <c r="C151" i="10"/>
  <c r="M75" i="10"/>
  <c r="C289" i="10"/>
  <c r="C276" i="10"/>
  <c r="K52" i="10"/>
  <c r="K51" i="10" s="1"/>
  <c r="C179" i="10"/>
  <c r="C198" i="10"/>
  <c r="C264" i="10"/>
  <c r="E194" i="10"/>
  <c r="C283" i="10"/>
  <c r="C196" i="10"/>
  <c r="C95" i="10"/>
  <c r="L26" i="10"/>
  <c r="L20" i="10" s="1"/>
  <c r="L53" i="10"/>
  <c r="F288" i="10"/>
  <c r="D194" i="10"/>
  <c r="J75" i="10"/>
  <c r="J52" i="10" s="1"/>
  <c r="J51" i="10" s="1"/>
  <c r="E52" i="10"/>
  <c r="O259" i="10"/>
  <c r="O230" i="10" s="1"/>
  <c r="O288" i="10"/>
  <c r="N194" i="10"/>
  <c r="N286" i="10"/>
  <c r="I75" i="10"/>
  <c r="C270" i="10"/>
  <c r="F269" i="10"/>
  <c r="C205" i="10"/>
  <c r="F204" i="10"/>
  <c r="C251" i="10"/>
  <c r="M194" i="10"/>
  <c r="C235" i="10"/>
  <c r="L76" i="10"/>
  <c r="C76" i="10" s="1"/>
  <c r="C58" i="10"/>
  <c r="F54" i="10"/>
  <c r="F231" i="10"/>
  <c r="I195" i="10"/>
  <c r="H52" i="10"/>
  <c r="H51" i="10" s="1"/>
  <c r="I230" i="10"/>
  <c r="K286" i="10"/>
  <c r="L204" i="10"/>
  <c r="L195" i="10" s="1"/>
  <c r="O195" i="10"/>
  <c r="F259" i="10"/>
  <c r="C259" i="10" s="1"/>
  <c r="C260" i="10"/>
  <c r="C144" i="10"/>
  <c r="F174" i="10"/>
  <c r="C175" i="10"/>
  <c r="C45" i="10"/>
  <c r="O20" i="10"/>
  <c r="C246" i="10"/>
  <c r="C122" i="10"/>
  <c r="C69" i="10"/>
  <c r="E286" i="10"/>
  <c r="F165" i="10"/>
  <c r="C165" i="10" s="1"/>
  <c r="C166" i="10"/>
  <c r="L83" i="10"/>
  <c r="C112" i="10"/>
  <c r="F130" i="10"/>
  <c r="C103" i="10"/>
  <c r="F83" i="10"/>
  <c r="C83" i="10" s="1"/>
  <c r="C84" i="10"/>
  <c r="O51" i="11" l="1"/>
  <c r="O50" i="11" s="1"/>
  <c r="G50" i="11"/>
  <c r="G287" i="11"/>
  <c r="O287" i="11"/>
  <c r="I287" i="11"/>
  <c r="I52" i="10"/>
  <c r="O52" i="10"/>
  <c r="L194" i="10"/>
  <c r="G286" i="10"/>
  <c r="N51" i="10"/>
  <c r="N287" i="10" s="1"/>
  <c r="L52" i="11"/>
  <c r="L51" i="11" s="1"/>
  <c r="L286" i="11"/>
  <c r="C53" i="11"/>
  <c r="F52" i="11"/>
  <c r="C75" i="11"/>
  <c r="F194" i="11"/>
  <c r="C194" i="11" s="1"/>
  <c r="C195" i="11"/>
  <c r="F286" i="11"/>
  <c r="D52" i="10"/>
  <c r="D51" i="10" s="1"/>
  <c r="D50" i="10" s="1"/>
  <c r="E51" i="10"/>
  <c r="C130" i="10"/>
  <c r="O194" i="10"/>
  <c r="C288" i="10"/>
  <c r="M286" i="10"/>
  <c r="M52" i="10"/>
  <c r="C26" i="10"/>
  <c r="M51" i="10"/>
  <c r="M50" i="10" s="1"/>
  <c r="I286" i="10"/>
  <c r="J286" i="10"/>
  <c r="N50" i="10"/>
  <c r="F230" i="10"/>
  <c r="C230" i="10" s="1"/>
  <c r="C231" i="10"/>
  <c r="F173" i="10"/>
  <c r="C173" i="10" s="1"/>
  <c r="C174" i="10"/>
  <c r="H287" i="10"/>
  <c r="H50" i="10"/>
  <c r="C54" i="10"/>
  <c r="F53" i="10"/>
  <c r="K50" i="10"/>
  <c r="K287" i="10"/>
  <c r="I194" i="10"/>
  <c r="F75" i="10"/>
  <c r="J50" i="10"/>
  <c r="J287" i="10"/>
  <c r="L75" i="10"/>
  <c r="C204" i="10"/>
  <c r="F195" i="10"/>
  <c r="C269" i="10"/>
  <c r="G287" i="10"/>
  <c r="G50" i="10"/>
  <c r="O286" i="10"/>
  <c r="C286" i="11" l="1"/>
  <c r="I51" i="10"/>
  <c r="I50" i="10" s="1"/>
  <c r="C75" i="10"/>
  <c r="O51" i="10"/>
  <c r="F51" i="11"/>
  <c r="C52" i="11"/>
  <c r="L50" i="11"/>
  <c r="L287" i="11"/>
  <c r="M287" i="10"/>
  <c r="E50" i="10"/>
  <c r="E287" i="10"/>
  <c r="D24" i="10"/>
  <c r="D287" i="10" s="1"/>
  <c r="F194" i="10"/>
  <c r="C194" i="10" s="1"/>
  <c r="C195" i="10"/>
  <c r="F286" i="10"/>
  <c r="L286" i="10"/>
  <c r="L52" i="10"/>
  <c r="L51" i="10" s="1"/>
  <c r="F52" i="10"/>
  <c r="C53" i="10"/>
  <c r="I287" i="10"/>
  <c r="O50" i="10" l="1"/>
  <c r="O287" i="10"/>
  <c r="F287" i="11"/>
  <c r="C287" i="11" s="1"/>
  <c r="C51" i="11"/>
  <c r="F50" i="11"/>
  <c r="C50" i="11" s="1"/>
  <c r="F24" i="10"/>
  <c r="C24" i="10" s="1"/>
  <c r="D20" i="10"/>
  <c r="L50" i="10"/>
  <c r="L287" i="10"/>
  <c r="F51" i="10"/>
  <c r="C52" i="10"/>
  <c r="C286" i="10"/>
  <c r="F20" i="10" l="1"/>
  <c r="C20" i="10" s="1"/>
  <c r="F287" i="10"/>
  <c r="C287" i="10" s="1"/>
  <c r="C51" i="10"/>
  <c r="F50" i="10"/>
  <c r="C50" i="10" s="1"/>
  <c r="O298" i="8" l="1"/>
  <c r="L298" i="8"/>
  <c r="I298" i="8"/>
  <c r="F298" i="8"/>
  <c r="O297" i="8"/>
  <c r="L297" i="8"/>
  <c r="I297" i="8"/>
  <c r="F297" i="8"/>
  <c r="O296" i="8"/>
  <c r="L296" i="8"/>
  <c r="I296" i="8"/>
  <c r="F296" i="8"/>
  <c r="O295" i="8"/>
  <c r="L295" i="8"/>
  <c r="I295" i="8"/>
  <c r="F295" i="8"/>
  <c r="O294" i="8"/>
  <c r="L294" i="8"/>
  <c r="I294" i="8"/>
  <c r="F294" i="8"/>
  <c r="O293" i="8"/>
  <c r="L293" i="8"/>
  <c r="I293" i="8"/>
  <c r="F293" i="8"/>
  <c r="O292" i="8"/>
  <c r="L292" i="8"/>
  <c r="I292" i="8"/>
  <c r="F292" i="8"/>
  <c r="O291" i="8"/>
  <c r="L291" i="8"/>
  <c r="I291" i="8"/>
  <c r="I290" i="8" s="1"/>
  <c r="F291" i="8"/>
  <c r="N290" i="8"/>
  <c r="M290" i="8"/>
  <c r="K290" i="8"/>
  <c r="J290" i="8"/>
  <c r="H290" i="8"/>
  <c r="G290" i="8"/>
  <c r="E290" i="8"/>
  <c r="D290" i="8"/>
  <c r="O285" i="8"/>
  <c r="L285" i="8"/>
  <c r="I285" i="8"/>
  <c r="F285" i="8"/>
  <c r="O284" i="8"/>
  <c r="L284" i="8"/>
  <c r="L283" i="8" s="1"/>
  <c r="I284" i="8"/>
  <c r="F284" i="8"/>
  <c r="F283" i="8" s="1"/>
  <c r="O283" i="8"/>
  <c r="N283" i="8"/>
  <c r="M283" i="8"/>
  <c r="K283" i="8"/>
  <c r="J283" i="8"/>
  <c r="H283" i="8"/>
  <c r="G283" i="8"/>
  <c r="E283" i="8"/>
  <c r="D283" i="8"/>
  <c r="O282" i="8"/>
  <c r="O281" i="8" s="1"/>
  <c r="L282" i="8"/>
  <c r="L281" i="8" s="1"/>
  <c r="I282" i="8"/>
  <c r="I281" i="8" s="1"/>
  <c r="F282" i="8"/>
  <c r="N281" i="8"/>
  <c r="M281" i="8"/>
  <c r="K281" i="8"/>
  <c r="J281" i="8"/>
  <c r="H281" i="8"/>
  <c r="G281" i="8"/>
  <c r="E281" i="8"/>
  <c r="D281" i="8"/>
  <c r="O280" i="8"/>
  <c r="L280" i="8"/>
  <c r="I280" i="8"/>
  <c r="F280" i="8"/>
  <c r="O279" i="8"/>
  <c r="L279" i="8"/>
  <c r="I279" i="8"/>
  <c r="F279" i="8"/>
  <c r="O278" i="8"/>
  <c r="L278" i="8"/>
  <c r="I278" i="8"/>
  <c r="F278" i="8"/>
  <c r="O277" i="8"/>
  <c r="O276" i="8" s="1"/>
  <c r="L277" i="8"/>
  <c r="L276" i="8" s="1"/>
  <c r="I277" i="8"/>
  <c r="F277" i="8"/>
  <c r="N276" i="8"/>
  <c r="M276" i="8"/>
  <c r="K276" i="8"/>
  <c r="J276" i="8"/>
  <c r="H276" i="8"/>
  <c r="G276" i="8"/>
  <c r="E276" i="8"/>
  <c r="D276" i="8"/>
  <c r="O275" i="8"/>
  <c r="L275" i="8"/>
  <c r="I275" i="8"/>
  <c r="F275" i="8"/>
  <c r="O274" i="8"/>
  <c r="L274" i="8"/>
  <c r="I274" i="8"/>
  <c r="F274" i="8"/>
  <c r="O273" i="8"/>
  <c r="O272" i="8" s="1"/>
  <c r="L273" i="8"/>
  <c r="L272" i="8" s="1"/>
  <c r="I273" i="8"/>
  <c r="F273" i="8"/>
  <c r="N272" i="8"/>
  <c r="M272" i="8"/>
  <c r="K272" i="8"/>
  <c r="K270" i="8" s="1"/>
  <c r="J272" i="8"/>
  <c r="H272" i="8"/>
  <c r="G272" i="8"/>
  <c r="F272" i="8"/>
  <c r="E272" i="8"/>
  <c r="D272" i="8"/>
  <c r="O271" i="8"/>
  <c r="L271" i="8"/>
  <c r="I271" i="8"/>
  <c r="F271" i="8"/>
  <c r="O268" i="8"/>
  <c r="L268" i="8"/>
  <c r="I268" i="8"/>
  <c r="F268" i="8"/>
  <c r="O267" i="8"/>
  <c r="L267" i="8"/>
  <c r="I267" i="8"/>
  <c r="F267" i="8"/>
  <c r="O266" i="8"/>
  <c r="L266" i="8"/>
  <c r="I266" i="8"/>
  <c r="F266" i="8"/>
  <c r="O265" i="8"/>
  <c r="L265" i="8"/>
  <c r="I265" i="8"/>
  <c r="F265" i="8"/>
  <c r="N264" i="8"/>
  <c r="M264" i="8"/>
  <c r="K264" i="8"/>
  <c r="J264" i="8"/>
  <c r="H264" i="8"/>
  <c r="G264" i="8"/>
  <c r="E264" i="8"/>
  <c r="D264" i="8"/>
  <c r="O263" i="8"/>
  <c r="L263" i="8"/>
  <c r="I263" i="8"/>
  <c r="F263" i="8"/>
  <c r="O262" i="8"/>
  <c r="L262" i="8"/>
  <c r="I262" i="8"/>
  <c r="F262" i="8"/>
  <c r="O261" i="8"/>
  <c r="L261" i="8"/>
  <c r="L260" i="8" s="1"/>
  <c r="I261" i="8"/>
  <c r="F261" i="8"/>
  <c r="N260" i="8"/>
  <c r="M260" i="8"/>
  <c r="M259" i="8" s="1"/>
  <c r="K260" i="8"/>
  <c r="K259" i="8" s="1"/>
  <c r="J260" i="8"/>
  <c r="H260" i="8"/>
  <c r="H259" i="8" s="1"/>
  <c r="G260" i="8"/>
  <c r="F260" i="8"/>
  <c r="E260" i="8"/>
  <c r="D260" i="8"/>
  <c r="D259" i="8" s="1"/>
  <c r="G259" i="8"/>
  <c r="O258" i="8"/>
  <c r="L258" i="8"/>
  <c r="I258" i="8"/>
  <c r="F258" i="8"/>
  <c r="O257" i="8"/>
  <c r="L257" i="8"/>
  <c r="I257" i="8"/>
  <c r="F257" i="8"/>
  <c r="O256" i="8"/>
  <c r="L256" i="8"/>
  <c r="I256" i="8"/>
  <c r="F256" i="8"/>
  <c r="O255" i="8"/>
  <c r="L255" i="8"/>
  <c r="I255" i="8"/>
  <c r="F255" i="8"/>
  <c r="O254" i="8"/>
  <c r="L254" i="8"/>
  <c r="I254" i="8"/>
  <c r="F254" i="8"/>
  <c r="O253" i="8"/>
  <c r="O252" i="8" s="1"/>
  <c r="O251" i="8" s="1"/>
  <c r="L253" i="8"/>
  <c r="I253" i="8"/>
  <c r="F253" i="8"/>
  <c r="F252" i="8" s="1"/>
  <c r="N252" i="8"/>
  <c r="N251" i="8" s="1"/>
  <c r="M252" i="8"/>
  <c r="K252" i="8"/>
  <c r="K251" i="8" s="1"/>
  <c r="J252" i="8"/>
  <c r="J251" i="8" s="1"/>
  <c r="H252" i="8"/>
  <c r="H251" i="8" s="1"/>
  <c r="G252" i="8"/>
  <c r="G251" i="8" s="1"/>
  <c r="E252" i="8"/>
  <c r="E251" i="8" s="1"/>
  <c r="D252" i="8"/>
  <c r="D251" i="8" s="1"/>
  <c r="M251" i="8"/>
  <c r="O250" i="8"/>
  <c r="L250" i="8"/>
  <c r="I250" i="8"/>
  <c r="F250" i="8"/>
  <c r="O249" i="8"/>
  <c r="L249" i="8"/>
  <c r="I249" i="8"/>
  <c r="F249" i="8"/>
  <c r="O248" i="8"/>
  <c r="L248" i="8"/>
  <c r="I248" i="8"/>
  <c r="F248" i="8"/>
  <c r="O247" i="8"/>
  <c r="O246" i="8" s="1"/>
  <c r="L247" i="8"/>
  <c r="I247" i="8"/>
  <c r="I246" i="8" s="1"/>
  <c r="F247" i="8"/>
  <c r="N246" i="8"/>
  <c r="M246" i="8"/>
  <c r="K246" i="8"/>
  <c r="J246" i="8"/>
  <c r="H246" i="8"/>
  <c r="G246" i="8"/>
  <c r="E246" i="8"/>
  <c r="D246" i="8"/>
  <c r="O245" i="8"/>
  <c r="L245" i="8"/>
  <c r="I245" i="8"/>
  <c r="F245" i="8"/>
  <c r="O244" i="8"/>
  <c r="L244" i="8"/>
  <c r="I244" i="8"/>
  <c r="F244" i="8"/>
  <c r="O243" i="8"/>
  <c r="L243" i="8"/>
  <c r="I243" i="8"/>
  <c r="F243" i="8"/>
  <c r="O242" i="8"/>
  <c r="L242" i="8"/>
  <c r="I242" i="8"/>
  <c r="F242" i="8"/>
  <c r="O241" i="8"/>
  <c r="L241" i="8"/>
  <c r="I241" i="8"/>
  <c r="F241" i="8"/>
  <c r="O240" i="8"/>
  <c r="L240" i="8"/>
  <c r="I240" i="8"/>
  <c r="F240" i="8"/>
  <c r="O239" i="8"/>
  <c r="O238" i="8" s="1"/>
  <c r="L239" i="8"/>
  <c r="L238" i="8" s="1"/>
  <c r="I239" i="8"/>
  <c r="I238" i="8" s="1"/>
  <c r="F239" i="8"/>
  <c r="N238" i="8"/>
  <c r="M238" i="8"/>
  <c r="K238" i="8"/>
  <c r="J238" i="8"/>
  <c r="H238" i="8"/>
  <c r="G238" i="8"/>
  <c r="E238" i="8"/>
  <c r="D238" i="8"/>
  <c r="O237" i="8"/>
  <c r="L237" i="8"/>
  <c r="I237" i="8"/>
  <c r="F237" i="8"/>
  <c r="O236" i="8"/>
  <c r="L236" i="8"/>
  <c r="L235" i="8" s="1"/>
  <c r="I236" i="8"/>
  <c r="F236" i="8"/>
  <c r="F235" i="8" s="1"/>
  <c r="O235" i="8"/>
  <c r="N235" i="8"/>
  <c r="M235" i="8"/>
  <c r="K235" i="8"/>
  <c r="J235" i="8"/>
  <c r="H235" i="8"/>
  <c r="G235" i="8"/>
  <c r="E235" i="8"/>
  <c r="D235" i="8"/>
  <c r="O234" i="8"/>
  <c r="L234" i="8"/>
  <c r="L233" i="8" s="1"/>
  <c r="I234" i="8"/>
  <c r="I233" i="8" s="1"/>
  <c r="F234" i="8"/>
  <c r="O233" i="8"/>
  <c r="N233" i="8"/>
  <c r="N231" i="8" s="1"/>
  <c r="M233" i="8"/>
  <c r="K233" i="8"/>
  <c r="J233" i="8"/>
  <c r="H233" i="8"/>
  <c r="G233" i="8"/>
  <c r="G231" i="8" s="1"/>
  <c r="E233" i="8"/>
  <c r="D233" i="8"/>
  <c r="O232" i="8"/>
  <c r="L232" i="8"/>
  <c r="I232" i="8"/>
  <c r="F232" i="8"/>
  <c r="O229" i="8"/>
  <c r="L229" i="8"/>
  <c r="I229" i="8"/>
  <c r="F229" i="8"/>
  <c r="O228" i="8"/>
  <c r="O227" i="8" s="1"/>
  <c r="L228" i="8"/>
  <c r="L227" i="8" s="1"/>
  <c r="I228" i="8"/>
  <c r="F228" i="8"/>
  <c r="F227" i="8" s="1"/>
  <c r="N227" i="8"/>
  <c r="M227" i="8"/>
  <c r="K227" i="8"/>
  <c r="J227" i="8"/>
  <c r="I227" i="8"/>
  <c r="H227" i="8"/>
  <c r="G227" i="8"/>
  <c r="E227" i="8"/>
  <c r="D227" i="8"/>
  <c r="O226" i="8"/>
  <c r="L226" i="8"/>
  <c r="I226" i="8"/>
  <c r="F226" i="8"/>
  <c r="O225" i="8"/>
  <c r="L225" i="8"/>
  <c r="I225" i="8"/>
  <c r="F225" i="8"/>
  <c r="O224" i="8"/>
  <c r="L224" i="8"/>
  <c r="I224" i="8"/>
  <c r="F224" i="8"/>
  <c r="O223" i="8"/>
  <c r="L223" i="8"/>
  <c r="I223" i="8"/>
  <c r="F223" i="8"/>
  <c r="O222" i="8"/>
  <c r="L222" i="8"/>
  <c r="I222" i="8"/>
  <c r="F222" i="8"/>
  <c r="O221" i="8"/>
  <c r="L221" i="8"/>
  <c r="I221" i="8"/>
  <c r="F221" i="8"/>
  <c r="O220" i="8"/>
  <c r="L220" i="8"/>
  <c r="I220" i="8"/>
  <c r="F220" i="8"/>
  <c r="O219" i="8"/>
  <c r="L219" i="8"/>
  <c r="I219" i="8"/>
  <c r="F219" i="8"/>
  <c r="O218" i="8"/>
  <c r="L218" i="8"/>
  <c r="I218" i="8"/>
  <c r="F218" i="8"/>
  <c r="O217" i="8"/>
  <c r="L217" i="8"/>
  <c r="I217" i="8"/>
  <c r="F217" i="8"/>
  <c r="F216" i="8" s="1"/>
  <c r="N216" i="8"/>
  <c r="M216" i="8"/>
  <c r="K216" i="8"/>
  <c r="J216" i="8"/>
  <c r="H216" i="8"/>
  <c r="G216" i="8"/>
  <c r="E216" i="8"/>
  <c r="D216" i="8"/>
  <c r="O215" i="8"/>
  <c r="L215" i="8"/>
  <c r="I215" i="8"/>
  <c r="F215" i="8"/>
  <c r="O214" i="8"/>
  <c r="L214" i="8"/>
  <c r="I214" i="8"/>
  <c r="F214" i="8"/>
  <c r="O213" i="8"/>
  <c r="L213" i="8"/>
  <c r="I213" i="8"/>
  <c r="F213" i="8"/>
  <c r="O212" i="8"/>
  <c r="L212" i="8"/>
  <c r="I212" i="8"/>
  <c r="F212" i="8"/>
  <c r="O211" i="8"/>
  <c r="L211" i="8"/>
  <c r="I211" i="8"/>
  <c r="F211" i="8"/>
  <c r="O210" i="8"/>
  <c r="L210" i="8"/>
  <c r="I210" i="8"/>
  <c r="F210" i="8"/>
  <c r="O209" i="8"/>
  <c r="L209" i="8"/>
  <c r="I209" i="8"/>
  <c r="F209" i="8"/>
  <c r="O208" i="8"/>
  <c r="L208" i="8"/>
  <c r="I208" i="8"/>
  <c r="F208" i="8"/>
  <c r="O207" i="8"/>
  <c r="L207" i="8"/>
  <c r="I207" i="8"/>
  <c r="F207" i="8"/>
  <c r="O206" i="8"/>
  <c r="L206" i="8"/>
  <c r="I206" i="8"/>
  <c r="F206" i="8"/>
  <c r="N205" i="8"/>
  <c r="M205" i="8"/>
  <c r="K205" i="8"/>
  <c r="J205" i="8"/>
  <c r="H205" i="8"/>
  <c r="H204" i="8" s="1"/>
  <c r="G205" i="8"/>
  <c r="E205" i="8"/>
  <c r="E204" i="8" s="1"/>
  <c r="D205" i="8"/>
  <c r="O203" i="8"/>
  <c r="L203" i="8"/>
  <c r="I203" i="8"/>
  <c r="F203" i="8"/>
  <c r="O202" i="8"/>
  <c r="L202" i="8"/>
  <c r="I202" i="8"/>
  <c r="F202" i="8"/>
  <c r="O201" i="8"/>
  <c r="L201" i="8"/>
  <c r="I201" i="8"/>
  <c r="F201" i="8"/>
  <c r="O200" i="8"/>
  <c r="L200" i="8"/>
  <c r="I200" i="8"/>
  <c r="F200" i="8"/>
  <c r="O199" i="8"/>
  <c r="O198" i="8" s="1"/>
  <c r="L199" i="8"/>
  <c r="L198" i="8" s="1"/>
  <c r="I199" i="8"/>
  <c r="I198" i="8" s="1"/>
  <c r="F199" i="8"/>
  <c r="N198" i="8"/>
  <c r="M198" i="8"/>
  <c r="K198" i="8"/>
  <c r="K196" i="8" s="1"/>
  <c r="J198" i="8"/>
  <c r="H198" i="8"/>
  <c r="H196" i="8" s="1"/>
  <c r="G198" i="8"/>
  <c r="G196" i="8" s="1"/>
  <c r="E198" i="8"/>
  <c r="E196" i="8" s="1"/>
  <c r="D198" i="8"/>
  <c r="D196" i="8" s="1"/>
  <c r="O197" i="8"/>
  <c r="L197" i="8"/>
  <c r="I197" i="8"/>
  <c r="F197" i="8"/>
  <c r="N196" i="8"/>
  <c r="M196" i="8"/>
  <c r="J196" i="8"/>
  <c r="O193" i="8"/>
  <c r="O192" i="8" s="1"/>
  <c r="L193" i="8"/>
  <c r="L192" i="8" s="1"/>
  <c r="L191" i="8" s="1"/>
  <c r="I193" i="8"/>
  <c r="F193" i="8"/>
  <c r="F192" i="8" s="1"/>
  <c r="N192" i="8"/>
  <c r="N191" i="8" s="1"/>
  <c r="M192" i="8"/>
  <c r="M191" i="8" s="1"/>
  <c r="K192" i="8"/>
  <c r="K191" i="8" s="1"/>
  <c r="J192" i="8"/>
  <c r="J191" i="8" s="1"/>
  <c r="H192" i="8"/>
  <c r="H191" i="8" s="1"/>
  <c r="G192" i="8"/>
  <c r="G191" i="8" s="1"/>
  <c r="E192" i="8"/>
  <c r="E191" i="8" s="1"/>
  <c r="D192" i="8"/>
  <c r="D191" i="8" s="1"/>
  <c r="O191" i="8"/>
  <c r="O190" i="8"/>
  <c r="L190" i="8"/>
  <c r="I190" i="8"/>
  <c r="F190" i="8"/>
  <c r="O189" i="8"/>
  <c r="L189" i="8"/>
  <c r="L188" i="8" s="1"/>
  <c r="I189" i="8"/>
  <c r="I188" i="8" s="1"/>
  <c r="F189" i="8"/>
  <c r="F188" i="8" s="1"/>
  <c r="O188" i="8"/>
  <c r="N188" i="8"/>
  <c r="N187" i="8" s="1"/>
  <c r="M188" i="8"/>
  <c r="K188" i="8"/>
  <c r="J188" i="8"/>
  <c r="H188" i="8"/>
  <c r="H187" i="8" s="1"/>
  <c r="G188" i="8"/>
  <c r="E188" i="8"/>
  <c r="D188" i="8"/>
  <c r="D187" i="8" s="1"/>
  <c r="O186" i="8"/>
  <c r="L186" i="8"/>
  <c r="I186" i="8"/>
  <c r="F186" i="8"/>
  <c r="O185" i="8"/>
  <c r="O184" i="8" s="1"/>
  <c r="L185" i="8"/>
  <c r="L184" i="8" s="1"/>
  <c r="I185" i="8"/>
  <c r="F185" i="8"/>
  <c r="F184" i="8" s="1"/>
  <c r="N184" i="8"/>
  <c r="M184" i="8"/>
  <c r="K184" i="8"/>
  <c r="J184" i="8"/>
  <c r="H184" i="8"/>
  <c r="G184" i="8"/>
  <c r="E184" i="8"/>
  <c r="D184" i="8"/>
  <c r="O183" i="8"/>
  <c r="L183" i="8"/>
  <c r="I183" i="8"/>
  <c r="F183" i="8"/>
  <c r="O182" i="8"/>
  <c r="L182" i="8"/>
  <c r="I182" i="8"/>
  <c r="F182" i="8"/>
  <c r="O181" i="8"/>
  <c r="L181" i="8"/>
  <c r="I181" i="8"/>
  <c r="F181" i="8"/>
  <c r="O180" i="8"/>
  <c r="O179" i="8" s="1"/>
  <c r="L180" i="8"/>
  <c r="L179" i="8" s="1"/>
  <c r="I180" i="8"/>
  <c r="I179" i="8" s="1"/>
  <c r="F180" i="8"/>
  <c r="N179" i="8"/>
  <c r="M179" i="8"/>
  <c r="K179" i="8"/>
  <c r="J179" i="8"/>
  <c r="H179" i="8"/>
  <c r="G179" i="8"/>
  <c r="E179" i="8"/>
  <c r="D179" i="8"/>
  <c r="O178" i="8"/>
  <c r="L178" i="8"/>
  <c r="I178" i="8"/>
  <c r="F178" i="8"/>
  <c r="O177" i="8"/>
  <c r="L177" i="8"/>
  <c r="I177" i="8"/>
  <c r="F177" i="8"/>
  <c r="O176" i="8"/>
  <c r="O175" i="8" s="1"/>
  <c r="O174" i="8" s="1"/>
  <c r="L176" i="8"/>
  <c r="I176" i="8"/>
  <c r="I175" i="8" s="1"/>
  <c r="F176" i="8"/>
  <c r="F175" i="8" s="1"/>
  <c r="N175" i="8"/>
  <c r="N174" i="8" s="1"/>
  <c r="N173" i="8" s="1"/>
  <c r="M175" i="8"/>
  <c r="K175" i="8"/>
  <c r="K174" i="8" s="1"/>
  <c r="J175" i="8"/>
  <c r="J174" i="8" s="1"/>
  <c r="H175" i="8"/>
  <c r="G175" i="8"/>
  <c r="E175" i="8"/>
  <c r="D175" i="8"/>
  <c r="D174" i="8" s="1"/>
  <c r="D173" i="8" s="1"/>
  <c r="M174" i="8"/>
  <c r="M173" i="8" s="1"/>
  <c r="E174" i="8"/>
  <c r="O172" i="8"/>
  <c r="L172" i="8"/>
  <c r="I172" i="8"/>
  <c r="F172" i="8"/>
  <c r="O171" i="8"/>
  <c r="L171" i="8"/>
  <c r="I171" i="8"/>
  <c r="F171" i="8"/>
  <c r="O170" i="8"/>
  <c r="L170" i="8"/>
  <c r="I170" i="8"/>
  <c r="F170" i="8"/>
  <c r="O169" i="8"/>
  <c r="L169" i="8"/>
  <c r="I169" i="8"/>
  <c r="F169" i="8"/>
  <c r="O168" i="8"/>
  <c r="L168" i="8"/>
  <c r="I168" i="8"/>
  <c r="F168" i="8"/>
  <c r="O167" i="8"/>
  <c r="L167" i="8"/>
  <c r="L166" i="8" s="1"/>
  <c r="L165" i="8" s="1"/>
  <c r="I167" i="8"/>
  <c r="F167" i="8"/>
  <c r="N166" i="8"/>
  <c r="M166" i="8"/>
  <c r="M165" i="8" s="1"/>
  <c r="K166" i="8"/>
  <c r="K165" i="8" s="1"/>
  <c r="J166" i="8"/>
  <c r="J165" i="8" s="1"/>
  <c r="H166" i="8"/>
  <c r="H165" i="8" s="1"/>
  <c r="G166" i="8"/>
  <c r="G165" i="8" s="1"/>
  <c r="E166" i="8"/>
  <c r="E165" i="8" s="1"/>
  <c r="D166" i="8"/>
  <c r="D165" i="8" s="1"/>
  <c r="N165" i="8"/>
  <c r="O164" i="8"/>
  <c r="L164" i="8"/>
  <c r="I164" i="8"/>
  <c r="F164" i="8"/>
  <c r="O163" i="8"/>
  <c r="L163" i="8"/>
  <c r="I163" i="8"/>
  <c r="F163" i="8"/>
  <c r="O162" i="8"/>
  <c r="L162" i="8"/>
  <c r="I162" i="8"/>
  <c r="F162" i="8"/>
  <c r="O161" i="8"/>
  <c r="L161" i="8"/>
  <c r="L160" i="8" s="1"/>
  <c r="I161" i="8"/>
  <c r="F161" i="8"/>
  <c r="F160" i="8" s="1"/>
  <c r="O160" i="8"/>
  <c r="N160" i="8"/>
  <c r="M160" i="8"/>
  <c r="K160" i="8"/>
  <c r="J160" i="8"/>
  <c r="H160" i="8"/>
  <c r="G160" i="8"/>
  <c r="E160" i="8"/>
  <c r="D160" i="8"/>
  <c r="O159" i="8"/>
  <c r="L159" i="8"/>
  <c r="I159" i="8"/>
  <c r="F159" i="8"/>
  <c r="O158" i="8"/>
  <c r="L158" i="8"/>
  <c r="I158" i="8"/>
  <c r="F158" i="8"/>
  <c r="O157" i="8"/>
  <c r="L157" i="8"/>
  <c r="I157" i="8"/>
  <c r="F157" i="8"/>
  <c r="O156" i="8"/>
  <c r="L156" i="8"/>
  <c r="I156" i="8"/>
  <c r="F156" i="8"/>
  <c r="O155" i="8"/>
  <c r="L155" i="8"/>
  <c r="I155" i="8"/>
  <c r="F155" i="8"/>
  <c r="O154" i="8"/>
  <c r="L154" i="8"/>
  <c r="I154" i="8"/>
  <c r="F154" i="8"/>
  <c r="O153" i="8"/>
  <c r="L153" i="8"/>
  <c r="I153" i="8"/>
  <c r="F153" i="8"/>
  <c r="O152" i="8"/>
  <c r="L152" i="8"/>
  <c r="I152" i="8"/>
  <c r="F152" i="8"/>
  <c r="N151" i="8"/>
  <c r="M151" i="8"/>
  <c r="K151" i="8"/>
  <c r="J151" i="8"/>
  <c r="H151" i="8"/>
  <c r="G151" i="8"/>
  <c r="E151" i="8"/>
  <c r="D151" i="8"/>
  <c r="O150" i="8"/>
  <c r="L150" i="8"/>
  <c r="I150" i="8"/>
  <c r="F150" i="8"/>
  <c r="O149" i="8"/>
  <c r="L149" i="8"/>
  <c r="I149" i="8"/>
  <c r="F149" i="8"/>
  <c r="O148" i="8"/>
  <c r="L148" i="8"/>
  <c r="I148" i="8"/>
  <c r="F148" i="8"/>
  <c r="O147" i="8"/>
  <c r="L147" i="8"/>
  <c r="I147" i="8"/>
  <c r="F147" i="8"/>
  <c r="O146" i="8"/>
  <c r="L146" i="8"/>
  <c r="I146" i="8"/>
  <c r="F146" i="8"/>
  <c r="O145" i="8"/>
  <c r="L145" i="8"/>
  <c r="I145" i="8"/>
  <c r="F145" i="8"/>
  <c r="F144" i="8" s="1"/>
  <c r="N144" i="8"/>
  <c r="M144" i="8"/>
  <c r="K144" i="8"/>
  <c r="J144" i="8"/>
  <c r="H144" i="8"/>
  <c r="G144" i="8"/>
  <c r="E144" i="8"/>
  <c r="D144" i="8"/>
  <c r="O143" i="8"/>
  <c r="L143" i="8"/>
  <c r="I143" i="8"/>
  <c r="F143" i="8"/>
  <c r="O142" i="8"/>
  <c r="O141" i="8" s="1"/>
  <c r="L142" i="8"/>
  <c r="L141" i="8" s="1"/>
  <c r="I142" i="8"/>
  <c r="F142" i="8"/>
  <c r="N141" i="8"/>
  <c r="M141" i="8"/>
  <c r="K141" i="8"/>
  <c r="J141" i="8"/>
  <c r="H141" i="8"/>
  <c r="G141" i="8"/>
  <c r="F141" i="8"/>
  <c r="E141" i="8"/>
  <c r="D141" i="8"/>
  <c r="O140" i="8"/>
  <c r="L140" i="8"/>
  <c r="I140" i="8"/>
  <c r="F140" i="8"/>
  <c r="O139" i="8"/>
  <c r="L139" i="8"/>
  <c r="I139" i="8"/>
  <c r="F139" i="8"/>
  <c r="O138" i="8"/>
  <c r="L138" i="8"/>
  <c r="I138" i="8"/>
  <c r="F138" i="8"/>
  <c r="O137" i="8"/>
  <c r="L137" i="8"/>
  <c r="L136" i="8" s="1"/>
  <c r="I137" i="8"/>
  <c r="F137" i="8"/>
  <c r="F136" i="8" s="1"/>
  <c r="O136" i="8"/>
  <c r="N136" i="8"/>
  <c r="M136" i="8"/>
  <c r="K136" i="8"/>
  <c r="J136" i="8"/>
  <c r="H136" i="8"/>
  <c r="G136" i="8"/>
  <c r="E136" i="8"/>
  <c r="D136" i="8"/>
  <c r="O135" i="8"/>
  <c r="L135" i="8"/>
  <c r="I135" i="8"/>
  <c r="F135" i="8"/>
  <c r="O134" i="8"/>
  <c r="L134" i="8"/>
  <c r="I134" i="8"/>
  <c r="F134" i="8"/>
  <c r="O133" i="8"/>
  <c r="L133" i="8"/>
  <c r="I133" i="8"/>
  <c r="F133" i="8"/>
  <c r="O132" i="8"/>
  <c r="O131" i="8" s="1"/>
  <c r="L132" i="8"/>
  <c r="L131" i="8" s="1"/>
  <c r="I132" i="8"/>
  <c r="I131" i="8" s="1"/>
  <c r="F132" i="8"/>
  <c r="N131" i="8"/>
  <c r="M131" i="8"/>
  <c r="K131" i="8"/>
  <c r="J131" i="8"/>
  <c r="H131" i="8"/>
  <c r="G131" i="8"/>
  <c r="E131" i="8"/>
  <c r="D131" i="8"/>
  <c r="O129" i="8"/>
  <c r="O128" i="8" s="1"/>
  <c r="L129" i="8"/>
  <c r="L128" i="8" s="1"/>
  <c r="I129" i="8"/>
  <c r="I128" i="8" s="1"/>
  <c r="F129" i="8"/>
  <c r="F128" i="8" s="1"/>
  <c r="N128" i="8"/>
  <c r="M128" i="8"/>
  <c r="K128" i="8"/>
  <c r="J128" i="8"/>
  <c r="H128" i="8"/>
  <c r="G128" i="8"/>
  <c r="E128" i="8"/>
  <c r="D128" i="8"/>
  <c r="O127" i="8"/>
  <c r="L127" i="8"/>
  <c r="I127" i="8"/>
  <c r="F127" i="8"/>
  <c r="O126" i="8"/>
  <c r="L126" i="8"/>
  <c r="I126" i="8"/>
  <c r="F126" i="8"/>
  <c r="O125" i="8"/>
  <c r="L125" i="8"/>
  <c r="I125" i="8"/>
  <c r="F125" i="8"/>
  <c r="O124" i="8"/>
  <c r="L124" i="8"/>
  <c r="I124" i="8"/>
  <c r="F124" i="8"/>
  <c r="O123" i="8"/>
  <c r="L123" i="8"/>
  <c r="I123" i="8"/>
  <c r="I122" i="8" s="1"/>
  <c r="F123" i="8"/>
  <c r="N122" i="8"/>
  <c r="M122" i="8"/>
  <c r="K122" i="8"/>
  <c r="J122" i="8"/>
  <c r="H122" i="8"/>
  <c r="G122" i="8"/>
  <c r="E122" i="8"/>
  <c r="D122" i="8"/>
  <c r="O121" i="8"/>
  <c r="L121" i="8"/>
  <c r="I121" i="8"/>
  <c r="F121" i="8"/>
  <c r="O120" i="8"/>
  <c r="L120" i="8"/>
  <c r="I120" i="8"/>
  <c r="F120" i="8"/>
  <c r="O119" i="8"/>
  <c r="L119" i="8"/>
  <c r="I119" i="8"/>
  <c r="F119" i="8"/>
  <c r="O118" i="8"/>
  <c r="L118" i="8"/>
  <c r="I118" i="8"/>
  <c r="F118" i="8"/>
  <c r="O117" i="8"/>
  <c r="L117" i="8"/>
  <c r="I117" i="8"/>
  <c r="F117" i="8"/>
  <c r="O116" i="8"/>
  <c r="N116" i="8"/>
  <c r="M116" i="8"/>
  <c r="K116" i="8"/>
  <c r="J116" i="8"/>
  <c r="H116" i="8"/>
  <c r="G116" i="8"/>
  <c r="E116" i="8"/>
  <c r="D116" i="8"/>
  <c r="O115" i="8"/>
  <c r="L115" i="8"/>
  <c r="I115" i="8"/>
  <c r="F115" i="8"/>
  <c r="O114" i="8"/>
  <c r="L114" i="8"/>
  <c r="I114" i="8"/>
  <c r="F114" i="8"/>
  <c r="O113" i="8"/>
  <c r="L113" i="8"/>
  <c r="L112" i="8" s="1"/>
  <c r="I113" i="8"/>
  <c r="I112" i="8" s="1"/>
  <c r="F113" i="8"/>
  <c r="N112" i="8"/>
  <c r="M112" i="8"/>
  <c r="K112" i="8"/>
  <c r="J112" i="8"/>
  <c r="H112" i="8"/>
  <c r="G112" i="8"/>
  <c r="E112" i="8"/>
  <c r="D112" i="8"/>
  <c r="O111" i="8"/>
  <c r="L111" i="8"/>
  <c r="I111" i="8"/>
  <c r="F111" i="8"/>
  <c r="O110" i="8"/>
  <c r="L110" i="8"/>
  <c r="I110" i="8"/>
  <c r="F110" i="8"/>
  <c r="O109" i="8"/>
  <c r="L109" i="8"/>
  <c r="I109" i="8"/>
  <c r="F109" i="8"/>
  <c r="O108" i="8"/>
  <c r="L108" i="8"/>
  <c r="I108" i="8"/>
  <c r="F108" i="8"/>
  <c r="O107" i="8"/>
  <c r="L107" i="8"/>
  <c r="I107" i="8"/>
  <c r="F107" i="8"/>
  <c r="O106" i="8"/>
  <c r="L106" i="8"/>
  <c r="I106" i="8"/>
  <c r="F106" i="8"/>
  <c r="O105" i="8"/>
  <c r="L105" i="8"/>
  <c r="I105" i="8"/>
  <c r="F105" i="8"/>
  <c r="O104" i="8"/>
  <c r="L104" i="8"/>
  <c r="L103" i="8" s="1"/>
  <c r="I104" i="8"/>
  <c r="F104" i="8"/>
  <c r="N103" i="8"/>
  <c r="M103" i="8"/>
  <c r="K103" i="8"/>
  <c r="J103" i="8"/>
  <c r="H103" i="8"/>
  <c r="G103" i="8"/>
  <c r="E103" i="8"/>
  <c r="D103" i="8"/>
  <c r="O102" i="8"/>
  <c r="L102" i="8"/>
  <c r="I102" i="8"/>
  <c r="F102" i="8"/>
  <c r="O101" i="8"/>
  <c r="L101" i="8"/>
  <c r="I101" i="8"/>
  <c r="F101" i="8"/>
  <c r="O100" i="8"/>
  <c r="L100" i="8"/>
  <c r="I100" i="8"/>
  <c r="F100" i="8"/>
  <c r="O99" i="8"/>
  <c r="L99" i="8"/>
  <c r="I99" i="8"/>
  <c r="F99" i="8"/>
  <c r="O98" i="8"/>
  <c r="L98" i="8"/>
  <c r="I98" i="8"/>
  <c r="F98" i="8"/>
  <c r="O97" i="8"/>
  <c r="L97" i="8"/>
  <c r="I97" i="8"/>
  <c r="F97" i="8"/>
  <c r="O96" i="8"/>
  <c r="L96" i="8"/>
  <c r="I96" i="8"/>
  <c r="F96" i="8"/>
  <c r="N95" i="8"/>
  <c r="M95" i="8"/>
  <c r="K95" i="8"/>
  <c r="J95" i="8"/>
  <c r="H95" i="8"/>
  <c r="G95" i="8"/>
  <c r="E95" i="8"/>
  <c r="D95" i="8"/>
  <c r="O94" i="8"/>
  <c r="L94" i="8"/>
  <c r="I94" i="8"/>
  <c r="F94" i="8"/>
  <c r="O93" i="8"/>
  <c r="L93" i="8"/>
  <c r="I93" i="8"/>
  <c r="F93" i="8"/>
  <c r="O92" i="8"/>
  <c r="L92" i="8"/>
  <c r="I92" i="8"/>
  <c r="F92" i="8"/>
  <c r="O91" i="8"/>
  <c r="L91" i="8"/>
  <c r="I91" i="8"/>
  <c r="F91" i="8"/>
  <c r="O90" i="8"/>
  <c r="O89" i="8" s="1"/>
  <c r="L90" i="8"/>
  <c r="I90" i="8"/>
  <c r="F90" i="8"/>
  <c r="N89" i="8"/>
  <c r="M89" i="8"/>
  <c r="K89" i="8"/>
  <c r="J89" i="8"/>
  <c r="H89" i="8"/>
  <c r="G89" i="8"/>
  <c r="E89" i="8"/>
  <c r="D89" i="8"/>
  <c r="O88" i="8"/>
  <c r="L88" i="8"/>
  <c r="I88" i="8"/>
  <c r="F88" i="8"/>
  <c r="O87" i="8"/>
  <c r="L87" i="8"/>
  <c r="I87" i="8"/>
  <c r="F87" i="8"/>
  <c r="O86" i="8"/>
  <c r="L86" i="8"/>
  <c r="I86" i="8"/>
  <c r="F86" i="8"/>
  <c r="O85" i="8"/>
  <c r="L85" i="8"/>
  <c r="I85" i="8"/>
  <c r="I84" i="8" s="1"/>
  <c r="F85" i="8"/>
  <c r="N84" i="8"/>
  <c r="M84" i="8"/>
  <c r="K84" i="8"/>
  <c r="J84" i="8"/>
  <c r="H84" i="8"/>
  <c r="G84" i="8"/>
  <c r="E84" i="8"/>
  <c r="D84" i="8"/>
  <c r="O82" i="8"/>
  <c r="L82" i="8"/>
  <c r="I82" i="8"/>
  <c r="F82" i="8"/>
  <c r="O81" i="8"/>
  <c r="L81" i="8"/>
  <c r="I81" i="8"/>
  <c r="I80" i="8" s="1"/>
  <c r="F81" i="8"/>
  <c r="N80" i="8"/>
  <c r="M80" i="8"/>
  <c r="K80" i="8"/>
  <c r="J80" i="8"/>
  <c r="H80" i="8"/>
  <c r="G80" i="8"/>
  <c r="E80" i="8"/>
  <c r="D80" i="8"/>
  <c r="O79" i="8"/>
  <c r="L79" i="8"/>
  <c r="I79" i="8"/>
  <c r="F79" i="8"/>
  <c r="O78" i="8"/>
  <c r="O77" i="8" s="1"/>
  <c r="L78" i="8"/>
  <c r="L77" i="8" s="1"/>
  <c r="I78" i="8"/>
  <c r="I77" i="8" s="1"/>
  <c r="F78" i="8"/>
  <c r="N77" i="8"/>
  <c r="M77" i="8"/>
  <c r="K77" i="8"/>
  <c r="J77" i="8"/>
  <c r="J76" i="8" s="1"/>
  <c r="H77" i="8"/>
  <c r="G77" i="8"/>
  <c r="F77" i="8"/>
  <c r="E77" i="8"/>
  <c r="E76" i="8" s="1"/>
  <c r="D77" i="8"/>
  <c r="K76" i="8"/>
  <c r="O74" i="8"/>
  <c r="L74" i="8"/>
  <c r="I74" i="8"/>
  <c r="F74" i="8"/>
  <c r="O73" i="8"/>
  <c r="L73" i="8"/>
  <c r="I73" i="8"/>
  <c r="F73" i="8"/>
  <c r="O72" i="8"/>
  <c r="L72" i="8"/>
  <c r="I72" i="8"/>
  <c r="F72" i="8"/>
  <c r="O71" i="8"/>
  <c r="L71" i="8"/>
  <c r="I71" i="8"/>
  <c r="F71" i="8"/>
  <c r="O70" i="8"/>
  <c r="O69" i="8" s="1"/>
  <c r="L70" i="8"/>
  <c r="I70" i="8"/>
  <c r="I69" i="8" s="1"/>
  <c r="F70" i="8"/>
  <c r="N69" i="8"/>
  <c r="N67" i="8" s="1"/>
  <c r="M69" i="8"/>
  <c r="M67" i="8" s="1"/>
  <c r="K69" i="8"/>
  <c r="K67" i="8" s="1"/>
  <c r="J69" i="8"/>
  <c r="J67" i="8" s="1"/>
  <c r="H69" i="8"/>
  <c r="H67" i="8" s="1"/>
  <c r="G69" i="8"/>
  <c r="G67" i="8" s="1"/>
  <c r="E69" i="8"/>
  <c r="E67" i="8" s="1"/>
  <c r="D69" i="8"/>
  <c r="D67" i="8" s="1"/>
  <c r="O68" i="8"/>
  <c r="L68" i="8"/>
  <c r="I68" i="8"/>
  <c r="F68" i="8"/>
  <c r="O66" i="8"/>
  <c r="L66" i="8"/>
  <c r="I66" i="8"/>
  <c r="F66" i="8"/>
  <c r="O65" i="8"/>
  <c r="L65" i="8"/>
  <c r="I65" i="8"/>
  <c r="F65" i="8"/>
  <c r="O64" i="8"/>
  <c r="L64" i="8"/>
  <c r="I64" i="8"/>
  <c r="F64" i="8"/>
  <c r="O63" i="8"/>
  <c r="L63" i="8"/>
  <c r="I63" i="8"/>
  <c r="F63" i="8"/>
  <c r="O62" i="8"/>
  <c r="L62" i="8"/>
  <c r="I62" i="8"/>
  <c r="F62" i="8"/>
  <c r="O61" i="8"/>
  <c r="L61" i="8"/>
  <c r="I61" i="8"/>
  <c r="F61" i="8"/>
  <c r="O60" i="8"/>
  <c r="L60" i="8"/>
  <c r="I60" i="8"/>
  <c r="F60" i="8"/>
  <c r="O59" i="8"/>
  <c r="L59" i="8"/>
  <c r="L58" i="8" s="1"/>
  <c r="I59" i="8"/>
  <c r="F59" i="8"/>
  <c r="F58" i="8" s="1"/>
  <c r="O58" i="8"/>
  <c r="N58" i="8"/>
  <c r="M58" i="8"/>
  <c r="K58" i="8"/>
  <c r="J58" i="8"/>
  <c r="H58" i="8"/>
  <c r="G58" i="8"/>
  <c r="E58" i="8"/>
  <c r="D58" i="8"/>
  <c r="O57" i="8"/>
  <c r="L57" i="8"/>
  <c r="I57" i="8"/>
  <c r="F57" i="8"/>
  <c r="O56" i="8"/>
  <c r="O55" i="8" s="1"/>
  <c r="O54" i="8" s="1"/>
  <c r="L56" i="8"/>
  <c r="L55" i="8" s="1"/>
  <c r="I56" i="8"/>
  <c r="I55" i="8" s="1"/>
  <c r="F56" i="8"/>
  <c r="N55" i="8"/>
  <c r="N54" i="8" s="1"/>
  <c r="M55" i="8"/>
  <c r="M54" i="8" s="1"/>
  <c r="K55" i="8"/>
  <c r="J55" i="8"/>
  <c r="J54" i="8" s="1"/>
  <c r="H55" i="8"/>
  <c r="G55" i="8"/>
  <c r="F55" i="8"/>
  <c r="E55" i="8"/>
  <c r="E54" i="8" s="1"/>
  <c r="D55" i="8"/>
  <c r="K54" i="8"/>
  <c r="O47" i="8"/>
  <c r="C47" i="8" s="1"/>
  <c r="O46" i="8"/>
  <c r="C46" i="8" s="1"/>
  <c r="N45" i="8"/>
  <c r="M45" i="8"/>
  <c r="L44" i="8"/>
  <c r="L43" i="8" s="1"/>
  <c r="I44" i="8"/>
  <c r="I43" i="8" s="1"/>
  <c r="F44" i="8"/>
  <c r="K43" i="8"/>
  <c r="J43" i="8"/>
  <c r="H43" i="8"/>
  <c r="G43" i="8"/>
  <c r="E43" i="8"/>
  <c r="D43" i="8"/>
  <c r="F42" i="8"/>
  <c r="F41" i="8" s="1"/>
  <c r="C41" i="8" s="1"/>
  <c r="E41" i="8"/>
  <c r="D41" i="8"/>
  <c r="L40" i="8"/>
  <c r="C40" i="8" s="1"/>
  <c r="L39" i="8"/>
  <c r="C39" i="8" s="1"/>
  <c r="L38" i="8"/>
  <c r="C38" i="8" s="1"/>
  <c r="L37" i="8"/>
  <c r="C37" i="8" s="1"/>
  <c r="K36" i="8"/>
  <c r="J36" i="8"/>
  <c r="L35" i="8"/>
  <c r="C35" i="8" s="1"/>
  <c r="L34" i="8"/>
  <c r="K33" i="8"/>
  <c r="J33" i="8"/>
  <c r="L32" i="8"/>
  <c r="L31" i="8" s="1"/>
  <c r="K31" i="8"/>
  <c r="J31" i="8"/>
  <c r="L30" i="8"/>
  <c r="C30" i="8" s="1"/>
  <c r="L29" i="8"/>
  <c r="C29" i="8" s="1"/>
  <c r="L28" i="8"/>
  <c r="C28" i="8" s="1"/>
  <c r="K27" i="8"/>
  <c r="J27" i="8"/>
  <c r="F25" i="8"/>
  <c r="C25" i="8" s="1"/>
  <c r="I24" i="8"/>
  <c r="E24" i="8"/>
  <c r="F24" i="8" s="1"/>
  <c r="O23" i="8"/>
  <c r="L23" i="8"/>
  <c r="I23" i="8"/>
  <c r="F23" i="8"/>
  <c r="O22" i="8"/>
  <c r="O21" i="8" s="1"/>
  <c r="L22" i="8"/>
  <c r="L21" i="8" s="1"/>
  <c r="I22" i="8"/>
  <c r="I21" i="8" s="1"/>
  <c r="F22" i="8"/>
  <c r="N21" i="8"/>
  <c r="M21" i="8"/>
  <c r="M289" i="8" s="1"/>
  <c r="K21" i="8"/>
  <c r="J21" i="8"/>
  <c r="J289" i="8" s="1"/>
  <c r="H21" i="8"/>
  <c r="G21" i="8"/>
  <c r="G289" i="8" s="1"/>
  <c r="F21" i="8"/>
  <c r="E21" i="8"/>
  <c r="D21" i="8"/>
  <c r="D289" i="8" s="1"/>
  <c r="J204" i="8" l="1"/>
  <c r="E270" i="8"/>
  <c r="C291" i="8"/>
  <c r="C295" i="8"/>
  <c r="C296" i="8"/>
  <c r="G54" i="8"/>
  <c r="K53" i="8"/>
  <c r="C90" i="8"/>
  <c r="C102" i="8"/>
  <c r="C104" i="8"/>
  <c r="C128" i="8"/>
  <c r="C199" i="8"/>
  <c r="C203" i="8"/>
  <c r="C271" i="8"/>
  <c r="E289" i="8"/>
  <c r="E288" i="8" s="1"/>
  <c r="J288" i="8"/>
  <c r="G76" i="8"/>
  <c r="K83" i="8"/>
  <c r="C148" i="8"/>
  <c r="C215" i="8"/>
  <c r="K231" i="8"/>
  <c r="L33" i="8"/>
  <c r="C33" i="8" s="1"/>
  <c r="C247" i="8"/>
  <c r="G20" i="8"/>
  <c r="M20" i="8"/>
  <c r="E53" i="8"/>
  <c r="J83" i="8"/>
  <c r="C172" i="8"/>
  <c r="C176" i="8"/>
  <c r="G270" i="8"/>
  <c r="G269" i="8" s="1"/>
  <c r="M130" i="8"/>
  <c r="L187" i="8"/>
  <c r="M76" i="8"/>
  <c r="C82" i="8"/>
  <c r="C140" i="8"/>
  <c r="J231" i="8"/>
  <c r="O231" i="8"/>
  <c r="H231" i="8"/>
  <c r="H230" i="8" s="1"/>
  <c r="G174" i="8"/>
  <c r="G173" i="8" s="1"/>
  <c r="K230" i="8"/>
  <c r="K289" i="8"/>
  <c r="K288" i="8" s="1"/>
  <c r="C22" i="8"/>
  <c r="J26" i="8"/>
  <c r="C44" i="8"/>
  <c r="C79" i="8"/>
  <c r="G83" i="8"/>
  <c r="F89" i="8"/>
  <c r="C100" i="8"/>
  <c r="C106" i="8"/>
  <c r="C108" i="8"/>
  <c r="C110" i="8"/>
  <c r="C115" i="8"/>
  <c r="E130" i="8"/>
  <c r="C147" i="8"/>
  <c r="O144" i="8"/>
  <c r="C211" i="8"/>
  <c r="C214" i="8"/>
  <c r="C243" i="8"/>
  <c r="C244" i="8"/>
  <c r="E259" i="8"/>
  <c r="C267" i="8"/>
  <c r="H270" i="8"/>
  <c r="H269" i="8" s="1"/>
  <c r="C293" i="8"/>
  <c r="E20" i="8"/>
  <c r="L36" i="8"/>
  <c r="C36" i="8" s="1"/>
  <c r="M53" i="8"/>
  <c r="C66" i="8"/>
  <c r="L69" i="8"/>
  <c r="L67" i="8" s="1"/>
  <c r="H83" i="8"/>
  <c r="L89" i="8"/>
  <c r="C120" i="8"/>
  <c r="C124" i="8"/>
  <c r="C125" i="8"/>
  <c r="C127" i="8"/>
  <c r="C134" i="8"/>
  <c r="K130" i="8"/>
  <c r="K75" i="8" s="1"/>
  <c r="C139" i="8"/>
  <c r="C152" i="8"/>
  <c r="C164" i="8"/>
  <c r="E173" i="8"/>
  <c r="C207" i="8"/>
  <c r="C209" i="8"/>
  <c r="C223" i="8"/>
  <c r="C226" i="8"/>
  <c r="D204" i="8"/>
  <c r="D195" i="8" s="1"/>
  <c r="C241" i="8"/>
  <c r="C255" i="8"/>
  <c r="C263" i="8"/>
  <c r="K269" i="8"/>
  <c r="C275" i="8"/>
  <c r="D270" i="8"/>
  <c r="D269" i="8" s="1"/>
  <c r="C279" i="8"/>
  <c r="M270" i="8"/>
  <c r="F289" i="8"/>
  <c r="L27" i="8"/>
  <c r="C27" i="8" s="1"/>
  <c r="D288" i="8"/>
  <c r="C24" i="8"/>
  <c r="C32" i="8"/>
  <c r="C34" i="8"/>
  <c r="C42" i="8"/>
  <c r="F43" i="8"/>
  <c r="C43" i="8" s="1"/>
  <c r="D54" i="8"/>
  <c r="D53" i="8" s="1"/>
  <c r="C62" i="8"/>
  <c r="C64" i="8"/>
  <c r="H76" i="8"/>
  <c r="C86" i="8"/>
  <c r="C88" i="8"/>
  <c r="D83" i="8"/>
  <c r="N83" i="8"/>
  <c r="C156" i="8"/>
  <c r="C158" i="8"/>
  <c r="C163" i="8"/>
  <c r="K173" i="8"/>
  <c r="I174" i="8"/>
  <c r="C180" i="8"/>
  <c r="C181" i="8"/>
  <c r="J173" i="8"/>
  <c r="K187" i="8"/>
  <c r="J187" i="8"/>
  <c r="F198" i="8"/>
  <c r="F196" i="8" s="1"/>
  <c r="M204" i="8"/>
  <c r="C219" i="8"/>
  <c r="C221" i="8"/>
  <c r="E231" i="8"/>
  <c r="C257" i="8"/>
  <c r="E269" i="8"/>
  <c r="J53" i="8"/>
  <c r="L95" i="8"/>
  <c r="O166" i="8"/>
  <c r="O165" i="8" s="1"/>
  <c r="G288" i="8"/>
  <c r="L289" i="8"/>
  <c r="C23" i="8"/>
  <c r="K26" i="8"/>
  <c r="K20" i="8" s="1"/>
  <c r="C57" i="8"/>
  <c r="C71" i="8"/>
  <c r="C73" i="8"/>
  <c r="C74" i="8"/>
  <c r="I76" i="8"/>
  <c r="C81" i="8"/>
  <c r="O80" i="8"/>
  <c r="O76" i="8" s="1"/>
  <c r="M83" i="8"/>
  <c r="M75" i="8" s="1"/>
  <c r="M52" i="8" s="1"/>
  <c r="L84" i="8"/>
  <c r="C114" i="8"/>
  <c r="F116" i="8"/>
  <c r="C119" i="8"/>
  <c r="C126" i="8"/>
  <c r="C149" i="8"/>
  <c r="C171" i="8"/>
  <c r="O173" i="8"/>
  <c r="C182" i="8"/>
  <c r="M187" i="8"/>
  <c r="O196" i="8"/>
  <c r="L196" i="8"/>
  <c r="C200" i="8"/>
  <c r="I205" i="8"/>
  <c r="C213" i="8"/>
  <c r="N204" i="8"/>
  <c r="N195" i="8" s="1"/>
  <c r="L216" i="8"/>
  <c r="C225" i="8"/>
  <c r="M231" i="8"/>
  <c r="M230" i="8" s="1"/>
  <c r="C245" i="8"/>
  <c r="L252" i="8"/>
  <c r="L251" i="8" s="1"/>
  <c r="C262" i="8"/>
  <c r="L264" i="8"/>
  <c r="L259" i="8" s="1"/>
  <c r="L270" i="8"/>
  <c r="N53" i="8"/>
  <c r="L151" i="8"/>
  <c r="L175" i="8"/>
  <c r="L174" i="8" s="1"/>
  <c r="L173" i="8" s="1"/>
  <c r="H289" i="8"/>
  <c r="H288" i="8" s="1"/>
  <c r="M288" i="8"/>
  <c r="O45" i="8"/>
  <c r="C45" i="8" s="1"/>
  <c r="L54" i="8"/>
  <c r="C61" i="8"/>
  <c r="C72" i="8"/>
  <c r="D76" i="8"/>
  <c r="F95" i="8"/>
  <c r="C99" i="8"/>
  <c r="C105" i="8"/>
  <c r="C132" i="8"/>
  <c r="C150" i="8"/>
  <c r="C170" i="8"/>
  <c r="H195" i="8"/>
  <c r="H194" i="8" s="1"/>
  <c r="C201" i="8"/>
  <c r="E195" i="8"/>
  <c r="C218" i="8"/>
  <c r="C227" i="8"/>
  <c r="C239" i="8"/>
  <c r="C249" i="8"/>
  <c r="C254" i="8"/>
  <c r="F276" i="8"/>
  <c r="C278" i="8"/>
  <c r="M269" i="8"/>
  <c r="O290" i="8"/>
  <c r="L290" i="8"/>
  <c r="M195" i="8"/>
  <c r="N289" i="8"/>
  <c r="N288" i="8" s="1"/>
  <c r="H54" i="8"/>
  <c r="H53" i="8" s="1"/>
  <c r="C60" i="8"/>
  <c r="C63" i="8"/>
  <c r="C65" i="8"/>
  <c r="O67" i="8"/>
  <c r="O53" i="8" s="1"/>
  <c r="N76" i="8"/>
  <c r="L80" i="8"/>
  <c r="L76" i="8" s="1"/>
  <c r="E83" i="8"/>
  <c r="E75" i="8" s="1"/>
  <c r="E52" i="8" s="1"/>
  <c r="C85" i="8"/>
  <c r="O84" i="8"/>
  <c r="C92" i="8"/>
  <c r="C94" i="8"/>
  <c r="C96" i="8"/>
  <c r="C98" i="8"/>
  <c r="C101" i="8"/>
  <c r="C111" i="8"/>
  <c r="O112" i="8"/>
  <c r="O122" i="8"/>
  <c r="C133" i="8"/>
  <c r="C143" i="8"/>
  <c r="C154" i="8"/>
  <c r="C157" i="8"/>
  <c r="C159" i="8"/>
  <c r="C178" i="8"/>
  <c r="E187" i="8"/>
  <c r="O187" i="8"/>
  <c r="C208" i="8"/>
  <c r="C210" i="8"/>
  <c r="C220" i="8"/>
  <c r="C222" i="8"/>
  <c r="C229" i="8"/>
  <c r="E230" i="8"/>
  <c r="C240" i="8"/>
  <c r="L246" i="8"/>
  <c r="L231" i="8" s="1"/>
  <c r="C258" i="8"/>
  <c r="C274" i="8"/>
  <c r="C280" i="8"/>
  <c r="C292" i="8"/>
  <c r="C31" i="8"/>
  <c r="O289" i="8"/>
  <c r="G53" i="8"/>
  <c r="C77" i="8"/>
  <c r="F54" i="8"/>
  <c r="I67" i="8"/>
  <c r="I20" i="8"/>
  <c r="C168" i="8"/>
  <c r="C298" i="8"/>
  <c r="J20" i="8"/>
  <c r="N20" i="8"/>
  <c r="C55" i="8"/>
  <c r="C59" i="8"/>
  <c r="F80" i="8"/>
  <c r="F84" i="8"/>
  <c r="C87" i="8"/>
  <c r="C91" i="8"/>
  <c r="O95" i="8"/>
  <c r="I103" i="8"/>
  <c r="C107" i="8"/>
  <c r="L122" i="8"/>
  <c r="H130" i="8"/>
  <c r="H75" i="8" s="1"/>
  <c r="L144" i="8"/>
  <c r="O151" i="8"/>
  <c r="C169" i="8"/>
  <c r="C177" i="8"/>
  <c r="G187" i="8"/>
  <c r="I192" i="8"/>
  <c r="I191" i="8" s="1"/>
  <c r="I187" i="8" s="1"/>
  <c r="C193" i="8"/>
  <c r="G204" i="8"/>
  <c r="G195" i="8" s="1"/>
  <c r="K204" i="8"/>
  <c r="K195" i="8" s="1"/>
  <c r="K194" i="8" s="1"/>
  <c r="I216" i="8"/>
  <c r="C217" i="8"/>
  <c r="G230" i="8"/>
  <c r="L269" i="8"/>
  <c r="C78" i="8"/>
  <c r="C146" i="8"/>
  <c r="I144" i="8"/>
  <c r="C167" i="8"/>
  <c r="F166" i="8"/>
  <c r="C56" i="8"/>
  <c r="I58" i="8"/>
  <c r="I54" i="8" s="1"/>
  <c r="C68" i="8"/>
  <c r="F69" i="8"/>
  <c r="I89" i="8"/>
  <c r="C93" i="8"/>
  <c r="C97" i="8"/>
  <c r="C109" i="8"/>
  <c r="F112" i="8"/>
  <c r="C113" i="8"/>
  <c r="C118" i="8"/>
  <c r="I116" i="8"/>
  <c r="C121" i="8"/>
  <c r="D130" i="8"/>
  <c r="J130" i="8"/>
  <c r="J75" i="8" s="1"/>
  <c r="J52" i="8" s="1"/>
  <c r="N130" i="8"/>
  <c r="I141" i="8"/>
  <c r="C141" i="8" s="1"/>
  <c r="C142" i="8"/>
  <c r="C153" i="8"/>
  <c r="C155" i="8"/>
  <c r="F151" i="8"/>
  <c r="C162" i="8"/>
  <c r="I160" i="8"/>
  <c r="C160" i="8" s="1"/>
  <c r="H174" i="8"/>
  <c r="H173" i="8" s="1"/>
  <c r="C186" i="8"/>
  <c r="I184" i="8"/>
  <c r="C184" i="8" s="1"/>
  <c r="C188" i="8"/>
  <c r="C266" i="8"/>
  <c r="F264" i="8"/>
  <c r="C70" i="8"/>
  <c r="C135" i="8"/>
  <c r="F131" i="8"/>
  <c r="C175" i="8"/>
  <c r="D20" i="8"/>
  <c r="H20" i="8"/>
  <c r="C21" i="8"/>
  <c r="I95" i="8"/>
  <c r="F103" i="8"/>
  <c r="O103" i="8"/>
  <c r="L116" i="8"/>
  <c r="C123" i="8"/>
  <c r="F122" i="8"/>
  <c r="O130" i="8"/>
  <c r="G130" i="8"/>
  <c r="G75" i="8" s="1"/>
  <c r="C138" i="8"/>
  <c r="I136" i="8"/>
  <c r="I151" i="8"/>
  <c r="I166" i="8"/>
  <c r="I165" i="8" s="1"/>
  <c r="C183" i="8"/>
  <c r="F179" i="8"/>
  <c r="C179" i="8" s="1"/>
  <c r="C202" i="8"/>
  <c r="I276" i="8"/>
  <c r="C277" i="8"/>
  <c r="C117" i="8"/>
  <c r="C129" i="8"/>
  <c r="C137" i="8"/>
  <c r="C145" i="8"/>
  <c r="C161" i="8"/>
  <c r="C185" i="8"/>
  <c r="C189" i="8"/>
  <c r="J195" i="8"/>
  <c r="L205" i="8"/>
  <c r="C212" i="8"/>
  <c r="C224" i="8"/>
  <c r="D231" i="8"/>
  <c r="D230" i="8" s="1"/>
  <c r="J259" i="8"/>
  <c r="J230" i="8" s="1"/>
  <c r="N259" i="8"/>
  <c r="N230" i="8" s="1"/>
  <c r="O260" i="8"/>
  <c r="I264" i="8"/>
  <c r="C265" i="8"/>
  <c r="C268" i="8"/>
  <c r="O270" i="8"/>
  <c r="O269" i="8" s="1"/>
  <c r="I272" i="8"/>
  <c r="C272" i="8" s="1"/>
  <c r="C273" i="8"/>
  <c r="C285" i="8"/>
  <c r="I283" i="8"/>
  <c r="C283" i="8" s="1"/>
  <c r="C297" i="8"/>
  <c r="C190" i="8"/>
  <c r="I196" i="8"/>
  <c r="C197" i="8"/>
  <c r="O216" i="8"/>
  <c r="C237" i="8"/>
  <c r="I235" i="8"/>
  <c r="C235" i="8" s="1"/>
  <c r="C248" i="8"/>
  <c r="C250" i="8"/>
  <c r="F246" i="8"/>
  <c r="C246" i="8" s="1"/>
  <c r="F251" i="8"/>
  <c r="I252" i="8"/>
  <c r="I251" i="8" s="1"/>
  <c r="C253" i="8"/>
  <c r="C256" i="8"/>
  <c r="F259" i="8"/>
  <c r="C282" i="8"/>
  <c r="F281" i="8"/>
  <c r="C281" i="8" s="1"/>
  <c r="F191" i="8"/>
  <c r="C206" i="8"/>
  <c r="F205" i="8"/>
  <c r="O205" i="8"/>
  <c r="C234" i="8"/>
  <c r="F233" i="8"/>
  <c r="C233" i="8" s="1"/>
  <c r="C242" i="8"/>
  <c r="F238" i="8"/>
  <c r="C238" i="8" s="1"/>
  <c r="I260" i="8"/>
  <c r="I259" i="8" s="1"/>
  <c r="C261" i="8"/>
  <c r="O264" i="8"/>
  <c r="J270" i="8"/>
  <c r="J269" i="8" s="1"/>
  <c r="N270" i="8"/>
  <c r="N269" i="8" s="1"/>
  <c r="C294" i="8"/>
  <c r="F290" i="8"/>
  <c r="O288" i="8"/>
  <c r="C228" i="8"/>
  <c r="C232" i="8"/>
  <c r="C236" i="8"/>
  <c r="C284" i="8"/>
  <c r="G77" i="7"/>
  <c r="G76" i="7" s="1"/>
  <c r="F76" i="7"/>
  <c r="E76" i="7"/>
  <c r="G70" i="7"/>
  <c r="G69" i="7"/>
  <c r="G68" i="7"/>
  <c r="G67" i="7"/>
  <c r="G66" i="7"/>
  <c r="G65" i="7"/>
  <c r="G64" i="7"/>
  <c r="G63" i="7"/>
  <c r="G62" i="7"/>
  <c r="G61" i="7"/>
  <c r="F60" i="7"/>
  <c r="E60" i="7"/>
  <c r="G54" i="7"/>
  <c r="G53" i="7"/>
  <c r="G52" i="7"/>
  <c r="G51" i="7"/>
  <c r="G50" i="7"/>
  <c r="G49" i="7"/>
  <c r="G48" i="7"/>
  <c r="G47" i="7"/>
  <c r="G46" i="7"/>
  <c r="G45" i="7"/>
  <c r="G44" i="7"/>
  <c r="G42" i="7"/>
  <c r="G41" i="7"/>
  <c r="G40" i="7"/>
  <c r="F38" i="7"/>
  <c r="E38" i="7"/>
  <c r="G32" i="7"/>
  <c r="G31" i="7"/>
  <c r="G30" i="7"/>
  <c r="G29" i="7"/>
  <c r="G28" i="7"/>
  <c r="G27" i="7"/>
  <c r="G26" i="7"/>
  <c r="G25" i="7"/>
  <c r="G24" i="7"/>
  <c r="G23" i="7"/>
  <c r="G22" i="7"/>
  <c r="G21" i="7"/>
  <c r="G20" i="7"/>
  <c r="G19" i="7"/>
  <c r="G18" i="7"/>
  <c r="G17" i="7"/>
  <c r="G15" i="7"/>
  <c r="G14" i="7"/>
  <c r="G13" i="7"/>
  <c r="F12" i="7"/>
  <c r="E12" i="7"/>
  <c r="O298" i="6"/>
  <c r="L298" i="6"/>
  <c r="I298" i="6"/>
  <c r="F298" i="6"/>
  <c r="O297" i="6"/>
  <c r="L297" i="6"/>
  <c r="I297" i="6"/>
  <c r="F297" i="6"/>
  <c r="O296" i="6"/>
  <c r="L296" i="6"/>
  <c r="I296" i="6"/>
  <c r="F296" i="6"/>
  <c r="O295" i="6"/>
  <c r="L295" i="6"/>
  <c r="I295" i="6"/>
  <c r="F295" i="6"/>
  <c r="O294" i="6"/>
  <c r="L294" i="6"/>
  <c r="I294" i="6"/>
  <c r="F294" i="6"/>
  <c r="O293" i="6"/>
  <c r="L293" i="6"/>
  <c r="I293" i="6"/>
  <c r="F293" i="6"/>
  <c r="O292" i="6"/>
  <c r="L292" i="6"/>
  <c r="I292" i="6"/>
  <c r="F292" i="6"/>
  <c r="O291" i="6"/>
  <c r="L291" i="6"/>
  <c r="I291" i="6"/>
  <c r="I290" i="6" s="1"/>
  <c r="F291" i="6"/>
  <c r="N290" i="6"/>
  <c r="M290" i="6"/>
  <c r="K290" i="6"/>
  <c r="J290" i="6"/>
  <c r="H290" i="6"/>
  <c r="G290" i="6"/>
  <c r="E290" i="6"/>
  <c r="D290" i="6"/>
  <c r="O285" i="6"/>
  <c r="L285" i="6"/>
  <c r="I285" i="6"/>
  <c r="F285" i="6"/>
  <c r="O284" i="6"/>
  <c r="L284" i="6"/>
  <c r="L283" i="6" s="1"/>
  <c r="I284" i="6"/>
  <c r="F284" i="6"/>
  <c r="F283" i="6" s="1"/>
  <c r="O283" i="6"/>
  <c r="N283" i="6"/>
  <c r="M283" i="6"/>
  <c r="K283" i="6"/>
  <c r="J283" i="6"/>
  <c r="H283" i="6"/>
  <c r="G283" i="6"/>
  <c r="E283" i="6"/>
  <c r="D283" i="6"/>
  <c r="O282" i="6"/>
  <c r="O281" i="6" s="1"/>
  <c r="L282" i="6"/>
  <c r="L281" i="6" s="1"/>
  <c r="I282" i="6"/>
  <c r="I281" i="6" s="1"/>
  <c r="F282" i="6"/>
  <c r="N281" i="6"/>
  <c r="M281" i="6"/>
  <c r="K281" i="6"/>
  <c r="J281" i="6"/>
  <c r="H281" i="6"/>
  <c r="G281" i="6"/>
  <c r="E281" i="6"/>
  <c r="D281" i="6"/>
  <c r="O280" i="6"/>
  <c r="L280" i="6"/>
  <c r="I280" i="6"/>
  <c r="F280" i="6"/>
  <c r="O279" i="6"/>
  <c r="L279" i="6"/>
  <c r="I279" i="6"/>
  <c r="F279" i="6"/>
  <c r="O278" i="6"/>
  <c r="L278" i="6"/>
  <c r="I278" i="6"/>
  <c r="F278" i="6"/>
  <c r="O277" i="6"/>
  <c r="L277" i="6"/>
  <c r="L276" i="6" s="1"/>
  <c r="I277" i="6"/>
  <c r="F277" i="6"/>
  <c r="N276" i="6"/>
  <c r="M276" i="6"/>
  <c r="K276" i="6"/>
  <c r="J276" i="6"/>
  <c r="H276" i="6"/>
  <c r="G276" i="6"/>
  <c r="E276" i="6"/>
  <c r="D276" i="6"/>
  <c r="O275" i="6"/>
  <c r="L275" i="6"/>
  <c r="I275" i="6"/>
  <c r="F275" i="6"/>
  <c r="O274" i="6"/>
  <c r="L274" i="6"/>
  <c r="I274" i="6"/>
  <c r="F274" i="6"/>
  <c r="O273" i="6"/>
  <c r="O272" i="6" s="1"/>
  <c r="L273" i="6"/>
  <c r="L272" i="6" s="1"/>
  <c r="I273" i="6"/>
  <c r="F273" i="6"/>
  <c r="F272" i="6" s="1"/>
  <c r="N272" i="6"/>
  <c r="M272" i="6"/>
  <c r="K272" i="6"/>
  <c r="J272" i="6"/>
  <c r="H272" i="6"/>
  <c r="G272" i="6"/>
  <c r="G270" i="6" s="1"/>
  <c r="G269" i="6" s="1"/>
  <c r="E272" i="6"/>
  <c r="E270" i="6" s="1"/>
  <c r="D272" i="6"/>
  <c r="O271" i="6"/>
  <c r="L271" i="6"/>
  <c r="I271" i="6"/>
  <c r="F271" i="6"/>
  <c r="O268" i="6"/>
  <c r="L268" i="6"/>
  <c r="I268" i="6"/>
  <c r="F268" i="6"/>
  <c r="O267" i="6"/>
  <c r="L267" i="6"/>
  <c r="I267" i="6"/>
  <c r="F267" i="6"/>
  <c r="O266" i="6"/>
  <c r="L266" i="6"/>
  <c r="I266" i="6"/>
  <c r="F266" i="6"/>
  <c r="O265" i="6"/>
  <c r="L265" i="6"/>
  <c r="I265" i="6"/>
  <c r="F265" i="6"/>
  <c r="N264" i="6"/>
  <c r="M264" i="6"/>
  <c r="K264" i="6"/>
  <c r="J264" i="6"/>
  <c r="H264" i="6"/>
  <c r="G264" i="6"/>
  <c r="E264" i="6"/>
  <c r="D264" i="6"/>
  <c r="O263" i="6"/>
  <c r="L263" i="6"/>
  <c r="I263" i="6"/>
  <c r="F263" i="6"/>
  <c r="O262" i="6"/>
  <c r="L262" i="6"/>
  <c r="I262" i="6"/>
  <c r="F262" i="6"/>
  <c r="O261" i="6"/>
  <c r="L261" i="6"/>
  <c r="L260" i="6" s="1"/>
  <c r="I261" i="6"/>
  <c r="F261" i="6"/>
  <c r="F260" i="6" s="1"/>
  <c r="N260" i="6"/>
  <c r="M260" i="6"/>
  <c r="M259" i="6" s="1"/>
  <c r="K260" i="6"/>
  <c r="K259" i="6" s="1"/>
  <c r="J260" i="6"/>
  <c r="H260" i="6"/>
  <c r="H259" i="6" s="1"/>
  <c r="G260" i="6"/>
  <c r="G259" i="6" s="1"/>
  <c r="E260" i="6"/>
  <c r="E259" i="6" s="1"/>
  <c r="D260" i="6"/>
  <c r="O258" i="6"/>
  <c r="L258" i="6"/>
  <c r="I258" i="6"/>
  <c r="F258" i="6"/>
  <c r="O257" i="6"/>
  <c r="L257" i="6"/>
  <c r="I257" i="6"/>
  <c r="F257" i="6"/>
  <c r="O256" i="6"/>
  <c r="L256" i="6"/>
  <c r="I256" i="6"/>
  <c r="F256" i="6"/>
  <c r="O255" i="6"/>
  <c r="L255" i="6"/>
  <c r="I255" i="6"/>
  <c r="F255" i="6"/>
  <c r="O254" i="6"/>
  <c r="L254" i="6"/>
  <c r="I254" i="6"/>
  <c r="F254" i="6"/>
  <c r="O253" i="6"/>
  <c r="O252" i="6" s="1"/>
  <c r="O251" i="6" s="1"/>
  <c r="L253" i="6"/>
  <c r="I253" i="6"/>
  <c r="F253" i="6"/>
  <c r="F252" i="6" s="1"/>
  <c r="N252" i="6"/>
  <c r="N251" i="6" s="1"/>
  <c r="M252" i="6"/>
  <c r="M251" i="6" s="1"/>
  <c r="K252" i="6"/>
  <c r="K251" i="6" s="1"/>
  <c r="J252" i="6"/>
  <c r="J251" i="6" s="1"/>
  <c r="H252" i="6"/>
  <c r="H251" i="6" s="1"/>
  <c r="G252" i="6"/>
  <c r="G251" i="6" s="1"/>
  <c r="E252" i="6"/>
  <c r="E251" i="6" s="1"/>
  <c r="D252" i="6"/>
  <c r="D251" i="6" s="1"/>
  <c r="O250" i="6"/>
  <c r="L250" i="6"/>
  <c r="I250" i="6"/>
  <c r="F250" i="6"/>
  <c r="O249" i="6"/>
  <c r="L249" i="6"/>
  <c r="I249" i="6"/>
  <c r="F249" i="6"/>
  <c r="O248" i="6"/>
  <c r="L248" i="6"/>
  <c r="I248" i="6"/>
  <c r="F248" i="6"/>
  <c r="O247" i="6"/>
  <c r="O246" i="6" s="1"/>
  <c r="L247" i="6"/>
  <c r="I247" i="6"/>
  <c r="I246" i="6" s="1"/>
  <c r="F247" i="6"/>
  <c r="N246" i="6"/>
  <c r="M246" i="6"/>
  <c r="K246" i="6"/>
  <c r="J246" i="6"/>
  <c r="H246" i="6"/>
  <c r="G246" i="6"/>
  <c r="E246" i="6"/>
  <c r="D246" i="6"/>
  <c r="O245" i="6"/>
  <c r="L245" i="6"/>
  <c r="I245" i="6"/>
  <c r="F245" i="6"/>
  <c r="O244" i="6"/>
  <c r="L244" i="6"/>
  <c r="I244" i="6"/>
  <c r="F244" i="6"/>
  <c r="O243" i="6"/>
  <c r="L243" i="6"/>
  <c r="I243" i="6"/>
  <c r="F243" i="6"/>
  <c r="O242" i="6"/>
  <c r="L242" i="6"/>
  <c r="I242" i="6"/>
  <c r="F242" i="6"/>
  <c r="O241" i="6"/>
  <c r="L241" i="6"/>
  <c r="I241" i="6"/>
  <c r="F241" i="6"/>
  <c r="O240" i="6"/>
  <c r="L240" i="6"/>
  <c r="I240" i="6"/>
  <c r="F240" i="6"/>
  <c r="O239" i="6"/>
  <c r="O238" i="6" s="1"/>
  <c r="L239" i="6"/>
  <c r="L238" i="6" s="1"/>
  <c r="I239" i="6"/>
  <c r="I238" i="6" s="1"/>
  <c r="F239" i="6"/>
  <c r="N238" i="6"/>
  <c r="M238" i="6"/>
  <c r="K238" i="6"/>
  <c r="J238" i="6"/>
  <c r="H238" i="6"/>
  <c r="G238" i="6"/>
  <c r="E238" i="6"/>
  <c r="D238" i="6"/>
  <c r="O237" i="6"/>
  <c r="L237" i="6"/>
  <c r="I237" i="6"/>
  <c r="F237" i="6"/>
  <c r="O236" i="6"/>
  <c r="L236" i="6"/>
  <c r="L235" i="6" s="1"/>
  <c r="I236" i="6"/>
  <c r="F236" i="6"/>
  <c r="F235" i="6" s="1"/>
  <c r="O235" i="6"/>
  <c r="N235" i="6"/>
  <c r="M235" i="6"/>
  <c r="K235" i="6"/>
  <c r="J235" i="6"/>
  <c r="H235" i="6"/>
  <c r="G235" i="6"/>
  <c r="E235" i="6"/>
  <c r="D235" i="6"/>
  <c r="O234" i="6"/>
  <c r="L234" i="6"/>
  <c r="L233" i="6" s="1"/>
  <c r="I234" i="6"/>
  <c r="I233" i="6" s="1"/>
  <c r="F234" i="6"/>
  <c r="O233" i="6"/>
  <c r="N233" i="6"/>
  <c r="M233" i="6"/>
  <c r="K233" i="6"/>
  <c r="J233" i="6"/>
  <c r="H233" i="6"/>
  <c r="G233" i="6"/>
  <c r="E233" i="6"/>
  <c r="D233" i="6"/>
  <c r="O232" i="6"/>
  <c r="L232" i="6"/>
  <c r="I232" i="6"/>
  <c r="F232" i="6"/>
  <c r="O229" i="6"/>
  <c r="L229" i="6"/>
  <c r="I229" i="6"/>
  <c r="F229" i="6"/>
  <c r="O228" i="6"/>
  <c r="L228" i="6"/>
  <c r="L227" i="6" s="1"/>
  <c r="I228" i="6"/>
  <c r="I227" i="6" s="1"/>
  <c r="F228" i="6"/>
  <c r="F227" i="6" s="1"/>
  <c r="O227" i="6"/>
  <c r="N227" i="6"/>
  <c r="M227" i="6"/>
  <c r="K227" i="6"/>
  <c r="J227" i="6"/>
  <c r="H227" i="6"/>
  <c r="G227" i="6"/>
  <c r="E227" i="6"/>
  <c r="D227" i="6"/>
  <c r="O226" i="6"/>
  <c r="L226" i="6"/>
  <c r="I226" i="6"/>
  <c r="F226" i="6"/>
  <c r="O225" i="6"/>
  <c r="L225" i="6"/>
  <c r="I225" i="6"/>
  <c r="F225" i="6"/>
  <c r="O224" i="6"/>
  <c r="L224" i="6"/>
  <c r="G224" i="6"/>
  <c r="I224" i="6" s="1"/>
  <c r="F224" i="6"/>
  <c r="O223" i="6"/>
  <c r="L223" i="6"/>
  <c r="I223" i="6"/>
  <c r="F223" i="6"/>
  <c r="O222" i="6"/>
  <c r="L222" i="6"/>
  <c r="I222" i="6"/>
  <c r="F222" i="6"/>
  <c r="O221" i="6"/>
  <c r="L221" i="6"/>
  <c r="I221" i="6"/>
  <c r="F221" i="6"/>
  <c r="O220" i="6"/>
  <c r="L220" i="6"/>
  <c r="I220" i="6"/>
  <c r="F220" i="6"/>
  <c r="O219" i="6"/>
  <c r="L219" i="6"/>
  <c r="I219" i="6"/>
  <c r="F219" i="6"/>
  <c r="O218" i="6"/>
  <c r="L218" i="6"/>
  <c r="I218" i="6"/>
  <c r="F218" i="6"/>
  <c r="O217" i="6"/>
  <c r="L217" i="6"/>
  <c r="I217" i="6"/>
  <c r="F217" i="6"/>
  <c r="O216" i="6"/>
  <c r="N216" i="6"/>
  <c r="M216" i="6"/>
  <c r="K216" i="6"/>
  <c r="J216" i="6"/>
  <c r="H216" i="6"/>
  <c r="G216" i="6"/>
  <c r="E216" i="6"/>
  <c r="D216" i="6"/>
  <c r="O215" i="6"/>
  <c r="L215" i="6"/>
  <c r="I215" i="6"/>
  <c r="F215" i="6"/>
  <c r="O214" i="6"/>
  <c r="L214" i="6"/>
  <c r="I214" i="6"/>
  <c r="F214" i="6"/>
  <c r="O213" i="6"/>
  <c r="L213" i="6"/>
  <c r="I213" i="6"/>
  <c r="F213" i="6"/>
  <c r="O212" i="6"/>
  <c r="L212" i="6"/>
  <c r="I212" i="6"/>
  <c r="F212" i="6"/>
  <c r="O211" i="6"/>
  <c r="L211" i="6"/>
  <c r="I211" i="6"/>
  <c r="F211" i="6"/>
  <c r="O210" i="6"/>
  <c r="L210" i="6"/>
  <c r="I210" i="6"/>
  <c r="F210" i="6"/>
  <c r="O209" i="6"/>
  <c r="L209" i="6"/>
  <c r="I209" i="6"/>
  <c r="F209" i="6"/>
  <c r="O208" i="6"/>
  <c r="L208" i="6"/>
  <c r="I208" i="6"/>
  <c r="F208" i="6"/>
  <c r="O207" i="6"/>
  <c r="L207" i="6"/>
  <c r="I207" i="6"/>
  <c r="F207" i="6"/>
  <c r="O206" i="6"/>
  <c r="L206" i="6"/>
  <c r="I206" i="6"/>
  <c r="F206" i="6"/>
  <c r="F205" i="6" s="1"/>
  <c r="N205" i="6"/>
  <c r="M205" i="6"/>
  <c r="K205" i="6"/>
  <c r="J205" i="6"/>
  <c r="H205" i="6"/>
  <c r="G205" i="6"/>
  <c r="E205" i="6"/>
  <c r="D205" i="6"/>
  <c r="O203" i="6"/>
  <c r="L203" i="6"/>
  <c r="I203" i="6"/>
  <c r="F203" i="6"/>
  <c r="O202" i="6"/>
  <c r="L202" i="6"/>
  <c r="I202" i="6"/>
  <c r="F202" i="6"/>
  <c r="O201" i="6"/>
  <c r="L201" i="6"/>
  <c r="I201" i="6"/>
  <c r="F201" i="6"/>
  <c r="O200" i="6"/>
  <c r="L200" i="6"/>
  <c r="I200" i="6"/>
  <c r="F200" i="6"/>
  <c r="O199" i="6"/>
  <c r="L199" i="6"/>
  <c r="I199" i="6"/>
  <c r="I198" i="6" s="1"/>
  <c r="F199" i="6"/>
  <c r="N198" i="6"/>
  <c r="N196" i="6" s="1"/>
  <c r="M198" i="6"/>
  <c r="M196" i="6" s="1"/>
  <c r="K198" i="6"/>
  <c r="K196" i="6" s="1"/>
  <c r="J198" i="6"/>
  <c r="J196" i="6" s="1"/>
  <c r="H198" i="6"/>
  <c r="G198" i="6"/>
  <c r="G196" i="6" s="1"/>
  <c r="E198" i="6"/>
  <c r="E196" i="6" s="1"/>
  <c r="D198" i="6"/>
  <c r="D196" i="6" s="1"/>
  <c r="O197" i="6"/>
  <c r="L197" i="6"/>
  <c r="I197" i="6"/>
  <c r="F197" i="6"/>
  <c r="H196" i="6"/>
  <c r="O193" i="6"/>
  <c r="L193" i="6"/>
  <c r="I193" i="6"/>
  <c r="I192" i="6" s="1"/>
  <c r="I191" i="6" s="1"/>
  <c r="F193" i="6"/>
  <c r="F192" i="6" s="1"/>
  <c r="O192" i="6"/>
  <c r="O191" i="6" s="1"/>
  <c r="N192" i="6"/>
  <c r="M192" i="6"/>
  <c r="M191" i="6" s="1"/>
  <c r="K192" i="6"/>
  <c r="K191" i="6" s="1"/>
  <c r="J192" i="6"/>
  <c r="J191" i="6" s="1"/>
  <c r="H192" i="6"/>
  <c r="H191" i="6" s="1"/>
  <c r="G192" i="6"/>
  <c r="G191" i="6" s="1"/>
  <c r="E192" i="6"/>
  <c r="D192" i="6"/>
  <c r="D191" i="6" s="1"/>
  <c r="N191" i="6"/>
  <c r="E191" i="6"/>
  <c r="O190" i="6"/>
  <c r="L190" i="6"/>
  <c r="I190" i="6"/>
  <c r="F190" i="6"/>
  <c r="O189" i="6"/>
  <c r="O188" i="6" s="1"/>
  <c r="O187" i="6" s="1"/>
  <c r="L189" i="6"/>
  <c r="I189" i="6"/>
  <c r="I188" i="6" s="1"/>
  <c r="I187" i="6" s="1"/>
  <c r="F189" i="6"/>
  <c r="F188" i="6" s="1"/>
  <c r="N188" i="6"/>
  <c r="M188" i="6"/>
  <c r="K188" i="6"/>
  <c r="J188" i="6"/>
  <c r="H188" i="6"/>
  <c r="G188" i="6"/>
  <c r="E188" i="6"/>
  <c r="D188" i="6"/>
  <c r="D187" i="6" s="1"/>
  <c r="O186" i="6"/>
  <c r="L186" i="6"/>
  <c r="I186" i="6"/>
  <c r="F186" i="6"/>
  <c r="O185" i="6"/>
  <c r="O184" i="6" s="1"/>
  <c r="L185" i="6"/>
  <c r="L184" i="6" s="1"/>
  <c r="I185" i="6"/>
  <c r="I184" i="6" s="1"/>
  <c r="F185" i="6"/>
  <c r="F184" i="6" s="1"/>
  <c r="N184" i="6"/>
  <c r="M184" i="6"/>
  <c r="K184" i="6"/>
  <c r="J184" i="6"/>
  <c r="H184" i="6"/>
  <c r="G184" i="6"/>
  <c r="E184" i="6"/>
  <c r="D184" i="6"/>
  <c r="O183" i="6"/>
  <c r="L183" i="6"/>
  <c r="I183" i="6"/>
  <c r="F183" i="6"/>
  <c r="O182" i="6"/>
  <c r="L182" i="6"/>
  <c r="I182" i="6"/>
  <c r="F182" i="6"/>
  <c r="O181" i="6"/>
  <c r="L181" i="6"/>
  <c r="I181" i="6"/>
  <c r="F181" i="6"/>
  <c r="O180" i="6"/>
  <c r="L180" i="6"/>
  <c r="I180" i="6"/>
  <c r="F180" i="6"/>
  <c r="N179" i="6"/>
  <c r="M179" i="6"/>
  <c r="K179" i="6"/>
  <c r="J179" i="6"/>
  <c r="H179" i="6"/>
  <c r="G179" i="6"/>
  <c r="E179" i="6"/>
  <c r="D179" i="6"/>
  <c r="O178" i="6"/>
  <c r="L178" i="6"/>
  <c r="I178" i="6"/>
  <c r="F178" i="6"/>
  <c r="O177" i="6"/>
  <c r="L177" i="6"/>
  <c r="I177" i="6"/>
  <c r="F177" i="6"/>
  <c r="O176" i="6"/>
  <c r="L176" i="6"/>
  <c r="I176" i="6"/>
  <c r="I175" i="6" s="1"/>
  <c r="F176" i="6"/>
  <c r="N175" i="6"/>
  <c r="N174" i="6" s="1"/>
  <c r="M175" i="6"/>
  <c r="M174" i="6" s="1"/>
  <c r="K175" i="6"/>
  <c r="J175" i="6"/>
  <c r="J174" i="6" s="1"/>
  <c r="H175" i="6"/>
  <c r="H174" i="6" s="1"/>
  <c r="G175" i="6"/>
  <c r="E175" i="6"/>
  <c r="D175" i="6"/>
  <c r="D174" i="6" s="1"/>
  <c r="O172" i="6"/>
  <c r="L172" i="6"/>
  <c r="I172" i="6"/>
  <c r="F172" i="6"/>
  <c r="O171" i="6"/>
  <c r="L171" i="6"/>
  <c r="I171" i="6"/>
  <c r="F171" i="6"/>
  <c r="O170" i="6"/>
  <c r="L170" i="6"/>
  <c r="I170" i="6"/>
  <c r="F170" i="6"/>
  <c r="O169" i="6"/>
  <c r="L169" i="6"/>
  <c r="I169" i="6"/>
  <c r="F169" i="6"/>
  <c r="O168" i="6"/>
  <c r="L168" i="6"/>
  <c r="I168" i="6"/>
  <c r="F168" i="6"/>
  <c r="O167" i="6"/>
  <c r="L167" i="6"/>
  <c r="I167" i="6"/>
  <c r="F167" i="6"/>
  <c r="N166" i="6"/>
  <c r="N165" i="6" s="1"/>
  <c r="M166" i="6"/>
  <c r="M165" i="6" s="1"/>
  <c r="K166" i="6"/>
  <c r="K165" i="6" s="1"/>
  <c r="J166" i="6"/>
  <c r="J165" i="6" s="1"/>
  <c r="H166" i="6"/>
  <c r="H165" i="6" s="1"/>
  <c r="G166" i="6"/>
  <c r="G165" i="6" s="1"/>
  <c r="E166" i="6"/>
  <c r="E165" i="6" s="1"/>
  <c r="D166" i="6"/>
  <c r="D165" i="6" s="1"/>
  <c r="O164" i="6"/>
  <c r="L164" i="6"/>
  <c r="I164" i="6"/>
  <c r="F164" i="6"/>
  <c r="O163" i="6"/>
  <c r="L163" i="6"/>
  <c r="I163" i="6"/>
  <c r="F163" i="6"/>
  <c r="O162" i="6"/>
  <c r="L162" i="6"/>
  <c r="I162" i="6"/>
  <c r="F162" i="6"/>
  <c r="O161" i="6"/>
  <c r="O160" i="6" s="1"/>
  <c r="L161" i="6"/>
  <c r="L160" i="6" s="1"/>
  <c r="I161" i="6"/>
  <c r="I160" i="6" s="1"/>
  <c r="F161" i="6"/>
  <c r="N160" i="6"/>
  <c r="M160" i="6"/>
  <c r="K160" i="6"/>
  <c r="J160" i="6"/>
  <c r="H160" i="6"/>
  <c r="G160" i="6"/>
  <c r="E160" i="6"/>
  <c r="D160" i="6"/>
  <c r="O159" i="6"/>
  <c r="L159" i="6"/>
  <c r="I159" i="6"/>
  <c r="F159" i="6"/>
  <c r="O158" i="6"/>
  <c r="L158" i="6"/>
  <c r="I158" i="6"/>
  <c r="F158" i="6"/>
  <c r="O157" i="6"/>
  <c r="L157" i="6"/>
  <c r="I157" i="6"/>
  <c r="F157" i="6"/>
  <c r="O156" i="6"/>
  <c r="L156" i="6"/>
  <c r="I156" i="6"/>
  <c r="F156" i="6"/>
  <c r="O155" i="6"/>
  <c r="L155" i="6"/>
  <c r="I155" i="6"/>
  <c r="F155" i="6"/>
  <c r="O154" i="6"/>
  <c r="L154" i="6"/>
  <c r="I154" i="6"/>
  <c r="F154" i="6"/>
  <c r="O153" i="6"/>
  <c r="L153" i="6"/>
  <c r="I153" i="6"/>
  <c r="F153" i="6"/>
  <c r="O152" i="6"/>
  <c r="L152" i="6"/>
  <c r="I152" i="6"/>
  <c r="F152" i="6"/>
  <c r="N151" i="6"/>
  <c r="M151" i="6"/>
  <c r="K151" i="6"/>
  <c r="J151" i="6"/>
  <c r="H151" i="6"/>
  <c r="G151" i="6"/>
  <c r="E151" i="6"/>
  <c r="D151" i="6"/>
  <c r="O150" i="6"/>
  <c r="L150" i="6"/>
  <c r="I150" i="6"/>
  <c r="F150" i="6"/>
  <c r="O149" i="6"/>
  <c r="L149" i="6"/>
  <c r="I149" i="6"/>
  <c r="F149" i="6"/>
  <c r="O148" i="6"/>
  <c r="L148" i="6"/>
  <c r="I148" i="6"/>
  <c r="F148" i="6"/>
  <c r="O147" i="6"/>
  <c r="L147" i="6"/>
  <c r="I147" i="6"/>
  <c r="F147" i="6"/>
  <c r="O146" i="6"/>
  <c r="L146" i="6"/>
  <c r="I146" i="6"/>
  <c r="F146" i="6"/>
  <c r="O145" i="6"/>
  <c r="L145" i="6"/>
  <c r="I145" i="6"/>
  <c r="F145" i="6"/>
  <c r="N144" i="6"/>
  <c r="M144" i="6"/>
  <c r="K144" i="6"/>
  <c r="J144" i="6"/>
  <c r="H144" i="6"/>
  <c r="G144" i="6"/>
  <c r="E144" i="6"/>
  <c r="D144" i="6"/>
  <c r="O143" i="6"/>
  <c r="L143" i="6"/>
  <c r="I143" i="6"/>
  <c r="F143" i="6"/>
  <c r="O142" i="6"/>
  <c r="L142" i="6"/>
  <c r="L141" i="6" s="1"/>
  <c r="I142" i="6"/>
  <c r="I141" i="6" s="1"/>
  <c r="F142" i="6"/>
  <c r="F141" i="6" s="1"/>
  <c r="O141" i="6"/>
  <c r="N141" i="6"/>
  <c r="M141" i="6"/>
  <c r="K141" i="6"/>
  <c r="J141" i="6"/>
  <c r="H141" i="6"/>
  <c r="G141" i="6"/>
  <c r="E141" i="6"/>
  <c r="D141" i="6"/>
  <c r="O140" i="6"/>
  <c r="L140" i="6"/>
  <c r="I140" i="6"/>
  <c r="F140" i="6"/>
  <c r="O139" i="6"/>
  <c r="L139" i="6"/>
  <c r="I139" i="6"/>
  <c r="F139" i="6"/>
  <c r="O138" i="6"/>
  <c r="L138" i="6"/>
  <c r="I138" i="6"/>
  <c r="F138" i="6"/>
  <c r="O137" i="6"/>
  <c r="L137" i="6"/>
  <c r="I137" i="6"/>
  <c r="F137" i="6"/>
  <c r="N136" i="6"/>
  <c r="M136" i="6"/>
  <c r="K136" i="6"/>
  <c r="J136" i="6"/>
  <c r="H136" i="6"/>
  <c r="G136" i="6"/>
  <c r="E136" i="6"/>
  <c r="D136" i="6"/>
  <c r="O135" i="6"/>
  <c r="L135" i="6"/>
  <c r="I135" i="6"/>
  <c r="F135" i="6"/>
  <c r="O134" i="6"/>
  <c r="L134" i="6"/>
  <c r="I134" i="6"/>
  <c r="F134" i="6"/>
  <c r="O133" i="6"/>
  <c r="L133" i="6"/>
  <c r="I133" i="6"/>
  <c r="F133" i="6"/>
  <c r="O132" i="6"/>
  <c r="O131" i="6" s="1"/>
  <c r="L132" i="6"/>
  <c r="I132" i="6"/>
  <c r="F132" i="6"/>
  <c r="N131" i="6"/>
  <c r="M131" i="6"/>
  <c r="K131" i="6"/>
  <c r="J131" i="6"/>
  <c r="H131" i="6"/>
  <c r="G131" i="6"/>
  <c r="E131" i="6"/>
  <c r="D131" i="6"/>
  <c r="O129" i="6"/>
  <c r="O128" i="6" s="1"/>
  <c r="L129" i="6"/>
  <c r="L128" i="6" s="1"/>
  <c r="I129" i="6"/>
  <c r="I128" i="6" s="1"/>
  <c r="F129" i="6"/>
  <c r="N128" i="6"/>
  <c r="M128" i="6"/>
  <c r="K128" i="6"/>
  <c r="J128" i="6"/>
  <c r="H128" i="6"/>
  <c r="G128" i="6"/>
  <c r="E128" i="6"/>
  <c r="D128" i="6"/>
  <c r="O127" i="6"/>
  <c r="L127" i="6"/>
  <c r="I127" i="6"/>
  <c r="F127" i="6"/>
  <c r="O126" i="6"/>
  <c r="L126" i="6"/>
  <c r="I126" i="6"/>
  <c r="F126" i="6"/>
  <c r="O125" i="6"/>
  <c r="L125" i="6"/>
  <c r="I125" i="6"/>
  <c r="F125" i="6"/>
  <c r="O124" i="6"/>
  <c r="L124" i="6"/>
  <c r="I124" i="6"/>
  <c r="F124" i="6"/>
  <c r="O123" i="6"/>
  <c r="L123" i="6"/>
  <c r="I123" i="6"/>
  <c r="F123" i="6"/>
  <c r="N122" i="6"/>
  <c r="M122" i="6"/>
  <c r="K122" i="6"/>
  <c r="J122" i="6"/>
  <c r="H122" i="6"/>
  <c r="G122" i="6"/>
  <c r="E122" i="6"/>
  <c r="D122" i="6"/>
  <c r="O121" i="6"/>
  <c r="L121" i="6"/>
  <c r="I121" i="6"/>
  <c r="F121" i="6"/>
  <c r="O120" i="6"/>
  <c r="L120" i="6"/>
  <c r="I120" i="6"/>
  <c r="F120" i="6"/>
  <c r="O119" i="6"/>
  <c r="L119" i="6"/>
  <c r="I119" i="6"/>
  <c r="F119" i="6"/>
  <c r="O118" i="6"/>
  <c r="L118" i="6"/>
  <c r="I118" i="6"/>
  <c r="F118" i="6"/>
  <c r="O117" i="6"/>
  <c r="L117" i="6"/>
  <c r="I117" i="6"/>
  <c r="F117" i="6"/>
  <c r="N116" i="6"/>
  <c r="M116" i="6"/>
  <c r="K116" i="6"/>
  <c r="J116" i="6"/>
  <c r="H116" i="6"/>
  <c r="G116" i="6"/>
  <c r="E116" i="6"/>
  <c r="D116" i="6"/>
  <c r="O115" i="6"/>
  <c r="L115" i="6"/>
  <c r="I115" i="6"/>
  <c r="F115" i="6"/>
  <c r="O114" i="6"/>
  <c r="L114" i="6"/>
  <c r="I114" i="6"/>
  <c r="F114" i="6"/>
  <c r="O113" i="6"/>
  <c r="O112" i="6" s="1"/>
  <c r="L113" i="6"/>
  <c r="L112" i="6" s="1"/>
  <c r="I113" i="6"/>
  <c r="I112" i="6" s="1"/>
  <c r="F113" i="6"/>
  <c r="N112" i="6"/>
  <c r="M112" i="6"/>
  <c r="K112" i="6"/>
  <c r="J112" i="6"/>
  <c r="H112" i="6"/>
  <c r="G112" i="6"/>
  <c r="E112" i="6"/>
  <c r="D112" i="6"/>
  <c r="O111" i="6"/>
  <c r="L111" i="6"/>
  <c r="I111" i="6"/>
  <c r="F111" i="6"/>
  <c r="O110" i="6"/>
  <c r="L110" i="6"/>
  <c r="I110" i="6"/>
  <c r="F110" i="6"/>
  <c r="O109" i="6"/>
  <c r="L109" i="6"/>
  <c r="I109" i="6"/>
  <c r="F109" i="6"/>
  <c r="O108" i="6"/>
  <c r="L108" i="6"/>
  <c r="I108" i="6"/>
  <c r="F108" i="6"/>
  <c r="E108" i="6"/>
  <c r="O107" i="6"/>
  <c r="L107" i="6"/>
  <c r="I107" i="6"/>
  <c r="F107" i="6"/>
  <c r="O106" i="6"/>
  <c r="L106" i="6"/>
  <c r="I106" i="6"/>
  <c r="F106" i="6"/>
  <c r="O105" i="6"/>
  <c r="L105" i="6"/>
  <c r="I105" i="6"/>
  <c r="F105" i="6"/>
  <c r="O104" i="6"/>
  <c r="L104" i="6"/>
  <c r="I104" i="6"/>
  <c r="F104" i="6"/>
  <c r="N103" i="6"/>
  <c r="M103" i="6"/>
  <c r="K103" i="6"/>
  <c r="J103" i="6"/>
  <c r="H103" i="6"/>
  <c r="G103" i="6"/>
  <c r="E103" i="6"/>
  <c r="D103" i="6"/>
  <c r="O102" i="6"/>
  <c r="L102" i="6"/>
  <c r="I102" i="6"/>
  <c r="F102" i="6"/>
  <c r="O101" i="6"/>
  <c r="L101" i="6"/>
  <c r="I101" i="6"/>
  <c r="F101" i="6"/>
  <c r="O100" i="6"/>
  <c r="L100" i="6"/>
  <c r="I100" i="6"/>
  <c r="F100" i="6"/>
  <c r="O99" i="6"/>
  <c r="L99" i="6"/>
  <c r="I99" i="6"/>
  <c r="F99" i="6"/>
  <c r="O98" i="6"/>
  <c r="L98" i="6"/>
  <c r="I98" i="6"/>
  <c r="F98" i="6"/>
  <c r="O97" i="6"/>
  <c r="L97" i="6"/>
  <c r="I97" i="6"/>
  <c r="F97" i="6"/>
  <c r="O96" i="6"/>
  <c r="L96" i="6"/>
  <c r="I96" i="6"/>
  <c r="F96" i="6"/>
  <c r="F95" i="6" s="1"/>
  <c r="N95" i="6"/>
  <c r="M95" i="6"/>
  <c r="K95" i="6"/>
  <c r="J95" i="6"/>
  <c r="H95" i="6"/>
  <c r="G95" i="6"/>
  <c r="E95" i="6"/>
  <c r="D95" i="6"/>
  <c r="O94" i="6"/>
  <c r="L94" i="6"/>
  <c r="I94" i="6"/>
  <c r="F94" i="6"/>
  <c r="O93" i="6"/>
  <c r="L93" i="6"/>
  <c r="I93" i="6"/>
  <c r="F93" i="6"/>
  <c r="O92" i="6"/>
  <c r="L92" i="6"/>
  <c r="I92" i="6"/>
  <c r="F92" i="6"/>
  <c r="O91" i="6"/>
  <c r="L91" i="6"/>
  <c r="I91" i="6"/>
  <c r="F91" i="6"/>
  <c r="O90" i="6"/>
  <c r="O89" i="6" s="1"/>
  <c r="L90" i="6"/>
  <c r="L89" i="6" s="1"/>
  <c r="I90" i="6"/>
  <c r="I89" i="6" s="1"/>
  <c r="F90" i="6"/>
  <c r="N89" i="6"/>
  <c r="M89" i="6"/>
  <c r="K89" i="6"/>
  <c r="J89" i="6"/>
  <c r="H89" i="6"/>
  <c r="G89" i="6"/>
  <c r="E89" i="6"/>
  <c r="D89" i="6"/>
  <c r="O88" i="6"/>
  <c r="L88" i="6"/>
  <c r="I88" i="6"/>
  <c r="F88" i="6"/>
  <c r="O87" i="6"/>
  <c r="L87" i="6"/>
  <c r="I87" i="6"/>
  <c r="F87" i="6"/>
  <c r="O86" i="6"/>
  <c r="L86" i="6"/>
  <c r="I86" i="6"/>
  <c r="F86" i="6"/>
  <c r="O85" i="6"/>
  <c r="L85" i="6"/>
  <c r="I85" i="6"/>
  <c r="I84" i="6" s="1"/>
  <c r="F85" i="6"/>
  <c r="N84" i="6"/>
  <c r="M84" i="6"/>
  <c r="K84" i="6"/>
  <c r="J84" i="6"/>
  <c r="H84" i="6"/>
  <c r="G84" i="6"/>
  <c r="E84" i="6"/>
  <c r="D84" i="6"/>
  <c r="O82" i="6"/>
  <c r="L82" i="6"/>
  <c r="I82" i="6"/>
  <c r="F82" i="6"/>
  <c r="O81" i="6"/>
  <c r="L81" i="6"/>
  <c r="L80" i="6" s="1"/>
  <c r="I81" i="6"/>
  <c r="I80" i="6" s="1"/>
  <c r="F81" i="6"/>
  <c r="N80" i="6"/>
  <c r="M80" i="6"/>
  <c r="K80" i="6"/>
  <c r="J80" i="6"/>
  <c r="H80" i="6"/>
  <c r="G80" i="6"/>
  <c r="E80" i="6"/>
  <c r="D80" i="6"/>
  <c r="O79" i="6"/>
  <c r="L79" i="6"/>
  <c r="I79" i="6"/>
  <c r="F79" i="6"/>
  <c r="O78" i="6"/>
  <c r="O77" i="6" s="1"/>
  <c r="L78" i="6"/>
  <c r="L77" i="6" s="1"/>
  <c r="L76" i="6" s="1"/>
  <c r="I78" i="6"/>
  <c r="I77" i="6" s="1"/>
  <c r="F78" i="6"/>
  <c r="F77" i="6" s="1"/>
  <c r="N77" i="6"/>
  <c r="N76" i="6" s="1"/>
  <c r="M77" i="6"/>
  <c r="M76" i="6" s="1"/>
  <c r="K77" i="6"/>
  <c r="J77" i="6"/>
  <c r="H77" i="6"/>
  <c r="H76" i="6" s="1"/>
  <c r="G77" i="6"/>
  <c r="E77" i="6"/>
  <c r="E76" i="6" s="1"/>
  <c r="D77" i="6"/>
  <c r="D76" i="6" s="1"/>
  <c r="O74" i="6"/>
  <c r="L74" i="6"/>
  <c r="I74" i="6"/>
  <c r="F74" i="6"/>
  <c r="O73" i="6"/>
  <c r="L73" i="6"/>
  <c r="I73" i="6"/>
  <c r="F73" i="6"/>
  <c r="O72" i="6"/>
  <c r="L72" i="6"/>
  <c r="I72" i="6"/>
  <c r="F72" i="6"/>
  <c r="O71" i="6"/>
  <c r="L71" i="6"/>
  <c r="I71" i="6"/>
  <c r="F71" i="6"/>
  <c r="O70" i="6"/>
  <c r="L70" i="6"/>
  <c r="L69" i="6" s="1"/>
  <c r="I70" i="6"/>
  <c r="F70" i="6"/>
  <c r="N69" i="6"/>
  <c r="M69" i="6"/>
  <c r="K69" i="6"/>
  <c r="K67" i="6" s="1"/>
  <c r="J69" i="6"/>
  <c r="J67" i="6" s="1"/>
  <c r="H69" i="6"/>
  <c r="H67" i="6" s="1"/>
  <c r="G69" i="6"/>
  <c r="G67" i="6" s="1"/>
  <c r="E69" i="6"/>
  <c r="E67" i="6" s="1"/>
  <c r="D69" i="6"/>
  <c r="D67" i="6" s="1"/>
  <c r="O68" i="6"/>
  <c r="L68" i="6"/>
  <c r="I68" i="6"/>
  <c r="F68" i="6"/>
  <c r="N67" i="6"/>
  <c r="M67" i="6"/>
  <c r="O66" i="6"/>
  <c r="L66" i="6"/>
  <c r="I66" i="6"/>
  <c r="F66" i="6"/>
  <c r="O65" i="6"/>
  <c r="L65" i="6"/>
  <c r="I65" i="6"/>
  <c r="F65" i="6"/>
  <c r="O64" i="6"/>
  <c r="L64" i="6"/>
  <c r="I64" i="6"/>
  <c r="F64" i="6"/>
  <c r="O63" i="6"/>
  <c r="L63" i="6"/>
  <c r="I63" i="6"/>
  <c r="F63" i="6"/>
  <c r="O62" i="6"/>
  <c r="L62" i="6"/>
  <c r="I62" i="6"/>
  <c r="F62" i="6"/>
  <c r="O61" i="6"/>
  <c r="L61" i="6"/>
  <c r="I61" i="6"/>
  <c r="F61" i="6"/>
  <c r="O60" i="6"/>
  <c r="L60" i="6"/>
  <c r="I60" i="6"/>
  <c r="F60" i="6"/>
  <c r="O59" i="6"/>
  <c r="L59" i="6"/>
  <c r="I59" i="6"/>
  <c r="F59" i="6"/>
  <c r="N58" i="6"/>
  <c r="M58" i="6"/>
  <c r="K58" i="6"/>
  <c r="J58" i="6"/>
  <c r="H58" i="6"/>
  <c r="G58" i="6"/>
  <c r="E58" i="6"/>
  <c r="D58" i="6"/>
  <c r="O57" i="6"/>
  <c r="L57" i="6"/>
  <c r="I57" i="6"/>
  <c r="F57" i="6"/>
  <c r="O56" i="6"/>
  <c r="O55" i="6" s="1"/>
  <c r="L56" i="6"/>
  <c r="L55" i="6" s="1"/>
  <c r="I56" i="6"/>
  <c r="I55" i="6" s="1"/>
  <c r="F56" i="6"/>
  <c r="F55" i="6" s="1"/>
  <c r="N55" i="6"/>
  <c r="N54" i="6" s="1"/>
  <c r="M55" i="6"/>
  <c r="M54" i="6" s="1"/>
  <c r="K55" i="6"/>
  <c r="K54" i="6" s="1"/>
  <c r="J55" i="6"/>
  <c r="H55" i="6"/>
  <c r="H54" i="6" s="1"/>
  <c r="G55" i="6"/>
  <c r="G54" i="6" s="1"/>
  <c r="E55" i="6"/>
  <c r="E54" i="6" s="1"/>
  <c r="D55" i="6"/>
  <c r="O47" i="6"/>
  <c r="C47" i="6" s="1"/>
  <c r="O46" i="6"/>
  <c r="C46" i="6" s="1"/>
  <c r="N45" i="6"/>
  <c r="M45" i="6"/>
  <c r="L44" i="6"/>
  <c r="L43" i="6" s="1"/>
  <c r="I44" i="6"/>
  <c r="F44" i="6"/>
  <c r="F43" i="6" s="1"/>
  <c r="K43" i="6"/>
  <c r="J43" i="6"/>
  <c r="H43" i="6"/>
  <c r="G43" i="6"/>
  <c r="E43" i="6"/>
  <c r="D43" i="6"/>
  <c r="F42" i="6"/>
  <c r="E41" i="6"/>
  <c r="D41" i="6"/>
  <c r="L40" i="6"/>
  <c r="C40" i="6" s="1"/>
  <c r="L39" i="6"/>
  <c r="C39" i="6" s="1"/>
  <c r="L38" i="6"/>
  <c r="C38" i="6" s="1"/>
  <c r="L37" i="6"/>
  <c r="K36" i="6"/>
  <c r="J36" i="6"/>
  <c r="L35" i="6"/>
  <c r="C35" i="6" s="1"/>
  <c r="L34" i="6"/>
  <c r="K33" i="6"/>
  <c r="J33" i="6"/>
  <c r="L32" i="6"/>
  <c r="L31" i="6" s="1"/>
  <c r="K31" i="6"/>
  <c r="J31" i="6"/>
  <c r="L30" i="6"/>
  <c r="C30" i="6" s="1"/>
  <c r="L29" i="6"/>
  <c r="C29" i="6" s="1"/>
  <c r="L28" i="6"/>
  <c r="C28" i="6" s="1"/>
  <c r="K27" i="6"/>
  <c r="J27" i="6"/>
  <c r="F25" i="6"/>
  <c r="C25" i="6" s="1"/>
  <c r="H24" i="6"/>
  <c r="E24" i="6"/>
  <c r="F24" i="6" s="1"/>
  <c r="O23" i="6"/>
  <c r="L23" i="6"/>
  <c r="I23" i="6"/>
  <c r="F23" i="6"/>
  <c r="O22" i="6"/>
  <c r="O21" i="6" s="1"/>
  <c r="L22" i="6"/>
  <c r="L21" i="6" s="1"/>
  <c r="I22" i="6"/>
  <c r="I21" i="6" s="1"/>
  <c r="F22" i="6"/>
  <c r="F21" i="6" s="1"/>
  <c r="F289" i="6" s="1"/>
  <c r="N21" i="6"/>
  <c r="M21" i="6"/>
  <c r="M289" i="6" s="1"/>
  <c r="K21" i="6"/>
  <c r="K289" i="6" s="1"/>
  <c r="K288" i="6" s="1"/>
  <c r="J21" i="6"/>
  <c r="J289" i="6" s="1"/>
  <c r="H21" i="6"/>
  <c r="G21" i="6"/>
  <c r="G289" i="6" s="1"/>
  <c r="E21" i="6"/>
  <c r="D21" i="6"/>
  <c r="D289" i="6" s="1"/>
  <c r="C191" i="8" l="1"/>
  <c r="D75" i="8"/>
  <c r="D52" i="8" s="1"/>
  <c r="C144" i="8"/>
  <c r="C80" i="8"/>
  <c r="E194" i="8"/>
  <c r="E51" i="8" s="1"/>
  <c r="M194" i="8"/>
  <c r="L130" i="8"/>
  <c r="C276" i="8"/>
  <c r="L84" i="6"/>
  <c r="K53" i="6"/>
  <c r="J187" i="6"/>
  <c r="E204" i="6"/>
  <c r="E195" i="6" s="1"/>
  <c r="H204" i="6"/>
  <c r="I144" i="6"/>
  <c r="N231" i="6"/>
  <c r="C247" i="6"/>
  <c r="M20" i="6"/>
  <c r="C66" i="6"/>
  <c r="I196" i="6"/>
  <c r="L289" i="6"/>
  <c r="E20" i="6"/>
  <c r="O45" i="6"/>
  <c r="C45" i="6" s="1"/>
  <c r="H53" i="6"/>
  <c r="C74" i="6"/>
  <c r="E130" i="6"/>
  <c r="L144" i="6"/>
  <c r="M204" i="6"/>
  <c r="M195" i="6" s="1"/>
  <c r="C263" i="6"/>
  <c r="C267" i="6"/>
  <c r="L67" i="6"/>
  <c r="C212" i="6"/>
  <c r="C291" i="6"/>
  <c r="C295" i="6"/>
  <c r="C296" i="6"/>
  <c r="C98" i="6"/>
  <c r="C100" i="6"/>
  <c r="C108" i="6"/>
  <c r="C111" i="6"/>
  <c r="C149" i="6"/>
  <c r="M187" i="6"/>
  <c r="K231" i="6"/>
  <c r="K230" i="6" s="1"/>
  <c r="C243" i="6"/>
  <c r="C244" i="6"/>
  <c r="C271" i="6"/>
  <c r="H270" i="6"/>
  <c r="H269" i="6" s="1"/>
  <c r="K286" i="8"/>
  <c r="K52" i="8"/>
  <c r="K51" i="8" s="1"/>
  <c r="K50" i="8" s="1"/>
  <c r="C290" i="8"/>
  <c r="O259" i="8"/>
  <c r="O230" i="8" s="1"/>
  <c r="C122" i="8"/>
  <c r="C103" i="8"/>
  <c r="F20" i="8"/>
  <c r="L26" i="8"/>
  <c r="L20" i="8" s="1"/>
  <c r="G194" i="8"/>
  <c r="C198" i="8"/>
  <c r="N194" i="8"/>
  <c r="F270" i="8"/>
  <c r="I204" i="8"/>
  <c r="I195" i="8" s="1"/>
  <c r="O20" i="8"/>
  <c r="N75" i="8"/>
  <c r="N52" i="8" s="1"/>
  <c r="N51" i="8" s="1"/>
  <c r="L53" i="8"/>
  <c r="E286" i="8"/>
  <c r="M51" i="8"/>
  <c r="L230" i="8"/>
  <c r="M286" i="8"/>
  <c r="C95" i="8"/>
  <c r="I53" i="8"/>
  <c r="C216" i="8"/>
  <c r="L288" i="8"/>
  <c r="O204" i="8"/>
  <c r="O195" i="8" s="1"/>
  <c r="C252" i="8"/>
  <c r="L204" i="8"/>
  <c r="L195" i="8" s="1"/>
  <c r="L194" i="8" s="1"/>
  <c r="L83" i="8"/>
  <c r="C264" i="8"/>
  <c r="C151" i="8"/>
  <c r="C112" i="8"/>
  <c r="I83" i="8"/>
  <c r="F288" i="8"/>
  <c r="F174" i="8"/>
  <c r="F173" i="8" s="1"/>
  <c r="O83" i="8"/>
  <c r="O75" i="8" s="1"/>
  <c r="H52" i="8"/>
  <c r="H51" i="8" s="1"/>
  <c r="H286" i="8"/>
  <c r="C259" i="8"/>
  <c r="D194" i="8"/>
  <c r="C196" i="8"/>
  <c r="C89" i="8"/>
  <c r="I270" i="8"/>
  <c r="I269" i="8" s="1"/>
  <c r="C251" i="8"/>
  <c r="G286" i="8"/>
  <c r="I231" i="8"/>
  <c r="I230" i="8" s="1"/>
  <c r="C116" i="8"/>
  <c r="C69" i="8"/>
  <c r="F67" i="8"/>
  <c r="C67" i="8" s="1"/>
  <c r="C166" i="8"/>
  <c r="F165" i="8"/>
  <c r="C165" i="8" s="1"/>
  <c r="F187" i="8"/>
  <c r="C187" i="8" s="1"/>
  <c r="F76" i="8"/>
  <c r="I173" i="8"/>
  <c r="C58" i="8"/>
  <c r="G52" i="8"/>
  <c r="J286" i="8"/>
  <c r="F231" i="8"/>
  <c r="C136" i="8"/>
  <c r="I130" i="8"/>
  <c r="I289" i="8"/>
  <c r="C131" i="8"/>
  <c r="F130" i="8"/>
  <c r="C205" i="8"/>
  <c r="F204" i="8"/>
  <c r="C192" i="8"/>
  <c r="C260" i="8"/>
  <c r="J194" i="8"/>
  <c r="J51" i="8" s="1"/>
  <c r="F269" i="8"/>
  <c r="C84" i="8"/>
  <c r="F83" i="8"/>
  <c r="C54" i="8"/>
  <c r="C26" i="8"/>
  <c r="G38" i="7"/>
  <c r="G12" i="7"/>
  <c r="G60" i="7"/>
  <c r="H195" i="6"/>
  <c r="L27" i="6"/>
  <c r="C27" i="6" s="1"/>
  <c r="G53" i="6"/>
  <c r="O80" i="6"/>
  <c r="O76" i="6" s="1"/>
  <c r="C106" i="6"/>
  <c r="C121" i="6"/>
  <c r="C129" i="6"/>
  <c r="C145" i="6"/>
  <c r="C146" i="6"/>
  <c r="C169" i="6"/>
  <c r="C171" i="6"/>
  <c r="J173" i="6"/>
  <c r="C201" i="6"/>
  <c r="C224" i="6"/>
  <c r="C226" i="6"/>
  <c r="D204" i="6"/>
  <c r="D195" i="6" s="1"/>
  <c r="C241" i="6"/>
  <c r="C255" i="6"/>
  <c r="K270" i="6"/>
  <c r="K269" i="6" s="1"/>
  <c r="C275" i="6"/>
  <c r="D270" i="6"/>
  <c r="D269" i="6" s="1"/>
  <c r="C279" i="6"/>
  <c r="C293" i="6"/>
  <c r="D288" i="6"/>
  <c r="K26" i="6"/>
  <c r="K20" i="6" s="1"/>
  <c r="M53" i="6"/>
  <c r="O58" i="6"/>
  <c r="O54" i="6" s="1"/>
  <c r="C71" i="6"/>
  <c r="C73" i="6"/>
  <c r="C81" i="6"/>
  <c r="J83" i="6"/>
  <c r="C85" i="6"/>
  <c r="C87" i="6"/>
  <c r="D83" i="6"/>
  <c r="N83" i="6"/>
  <c r="C94" i="6"/>
  <c r="C125" i="6"/>
  <c r="D130" i="6"/>
  <c r="J130" i="6"/>
  <c r="F136" i="6"/>
  <c r="C140" i="6"/>
  <c r="C153" i="6"/>
  <c r="C161" i="6"/>
  <c r="N173" i="6"/>
  <c r="H187" i="6"/>
  <c r="C220" i="6"/>
  <c r="C222" i="6"/>
  <c r="E231" i="6"/>
  <c r="E230" i="6" s="1"/>
  <c r="C257" i="6"/>
  <c r="E269" i="6"/>
  <c r="I179" i="6"/>
  <c r="I174" i="6" s="1"/>
  <c r="I173" i="6" s="1"/>
  <c r="E289" i="6"/>
  <c r="E288" i="6" s="1"/>
  <c r="J288" i="6"/>
  <c r="C23" i="6"/>
  <c r="C57" i="6"/>
  <c r="C62" i="6"/>
  <c r="G76" i="6"/>
  <c r="K76" i="6"/>
  <c r="E83" i="6"/>
  <c r="E75" i="6" s="1"/>
  <c r="K83" i="6"/>
  <c r="C102" i="6"/>
  <c r="C105" i="6"/>
  <c r="C157" i="6"/>
  <c r="C159" i="6"/>
  <c r="C177" i="6"/>
  <c r="C181" i="6"/>
  <c r="C182" i="6"/>
  <c r="C189" i="6"/>
  <c r="E187" i="6"/>
  <c r="G187" i="6"/>
  <c r="C200" i="6"/>
  <c r="J204" i="6"/>
  <c r="J195" i="6" s="1"/>
  <c r="C208" i="6"/>
  <c r="C209" i="6"/>
  <c r="C211" i="6"/>
  <c r="G231" i="6"/>
  <c r="J231" i="6"/>
  <c r="O231" i="6"/>
  <c r="H231" i="6"/>
  <c r="H230" i="6" s="1"/>
  <c r="D259" i="6"/>
  <c r="M270" i="6"/>
  <c r="M269" i="6" s="1"/>
  <c r="C42" i="6"/>
  <c r="F41" i="6"/>
  <c r="C41" i="6" s="1"/>
  <c r="C34" i="6"/>
  <c r="L33" i="6"/>
  <c r="C33" i="6" s="1"/>
  <c r="C37" i="6"/>
  <c r="L36" i="6"/>
  <c r="C36" i="6" s="1"/>
  <c r="C44" i="6"/>
  <c r="I43" i="6"/>
  <c r="C43" i="6" s="1"/>
  <c r="G288" i="6"/>
  <c r="C32" i="6"/>
  <c r="F58" i="6"/>
  <c r="F54" i="6" s="1"/>
  <c r="C61" i="6"/>
  <c r="I69" i="6"/>
  <c r="I67" i="6" s="1"/>
  <c r="C72" i="6"/>
  <c r="G83" i="6"/>
  <c r="C88" i="6"/>
  <c r="C91" i="6"/>
  <c r="C93" i="6"/>
  <c r="O95" i="6"/>
  <c r="L95" i="6"/>
  <c r="C104" i="6"/>
  <c r="I103" i="6"/>
  <c r="F112" i="6"/>
  <c r="C112" i="6" s="1"/>
  <c r="F116" i="6"/>
  <c r="C120" i="6"/>
  <c r="L122" i="6"/>
  <c r="F128" i="6"/>
  <c r="C128" i="6" s="1"/>
  <c r="C133" i="6"/>
  <c r="I131" i="6"/>
  <c r="C137" i="6"/>
  <c r="C139" i="6"/>
  <c r="C147" i="6"/>
  <c r="O151" i="6"/>
  <c r="F160" i="6"/>
  <c r="C160" i="6" s="1"/>
  <c r="L166" i="6"/>
  <c r="L165" i="6" s="1"/>
  <c r="O175" i="6"/>
  <c r="C183" i="6"/>
  <c r="O198" i="6"/>
  <c r="O196" i="6" s="1"/>
  <c r="C210" i="6"/>
  <c r="C215" i="6"/>
  <c r="C225" i="6"/>
  <c r="M231" i="6"/>
  <c r="M230" i="6" s="1"/>
  <c r="C245" i="6"/>
  <c r="L252" i="6"/>
  <c r="L251" i="6" s="1"/>
  <c r="C262" i="6"/>
  <c r="L264" i="6"/>
  <c r="L259" i="6" s="1"/>
  <c r="O276" i="6"/>
  <c r="O270" i="6" s="1"/>
  <c r="O269" i="6" s="1"/>
  <c r="L270" i="6"/>
  <c r="L269" i="6" s="1"/>
  <c r="I76" i="6"/>
  <c r="C82" i="6"/>
  <c r="M288" i="6"/>
  <c r="E53" i="6"/>
  <c r="D54" i="6"/>
  <c r="D53" i="6" s="1"/>
  <c r="C60" i="6"/>
  <c r="C63" i="6"/>
  <c r="C65" i="6"/>
  <c r="J76" i="6"/>
  <c r="M83" i="6"/>
  <c r="C92" i="6"/>
  <c r="C97" i="6"/>
  <c r="F103" i="6"/>
  <c r="C107" i="6"/>
  <c r="L103" i="6"/>
  <c r="C117" i="6"/>
  <c r="C119" i="6"/>
  <c r="C124" i="6"/>
  <c r="C127" i="6"/>
  <c r="L136" i="6"/>
  <c r="C141" i="6"/>
  <c r="C154" i="6"/>
  <c r="C156" i="6"/>
  <c r="C162" i="6"/>
  <c r="C164" i="6"/>
  <c r="C168" i="6"/>
  <c r="G174" i="6"/>
  <c r="G173" i="6" s="1"/>
  <c r="K174" i="6"/>
  <c r="K173" i="6" s="1"/>
  <c r="C185" i="6"/>
  <c r="L188" i="6"/>
  <c r="C188" i="6" s="1"/>
  <c r="C203" i="6"/>
  <c r="N204" i="6"/>
  <c r="N195" i="6" s="1"/>
  <c r="L205" i="6"/>
  <c r="C214" i="6"/>
  <c r="C217" i="6"/>
  <c r="K204" i="6"/>
  <c r="K195" i="6" s="1"/>
  <c r="C227" i="6"/>
  <c r="C239" i="6"/>
  <c r="C249" i="6"/>
  <c r="C254" i="6"/>
  <c r="F276" i="6"/>
  <c r="F270" i="6" s="1"/>
  <c r="C278" i="6"/>
  <c r="O290" i="6"/>
  <c r="L290" i="6"/>
  <c r="L288" i="6" s="1"/>
  <c r="K187" i="6"/>
  <c r="H289" i="6"/>
  <c r="H288" i="6" s="1"/>
  <c r="N289" i="6"/>
  <c r="N288" i="6" s="1"/>
  <c r="J26" i="6"/>
  <c r="J20" i="6" s="1"/>
  <c r="J54" i="6"/>
  <c r="J53" i="6" s="1"/>
  <c r="N53" i="6"/>
  <c r="L58" i="6"/>
  <c r="L54" i="6" s="1"/>
  <c r="C64" i="6"/>
  <c r="O69" i="6"/>
  <c r="O67" i="6" s="1"/>
  <c r="C79" i="6"/>
  <c r="O84" i="6"/>
  <c r="H83" i="6"/>
  <c r="I95" i="6"/>
  <c r="C99" i="6"/>
  <c r="C101" i="6"/>
  <c r="L116" i="6"/>
  <c r="I122" i="6"/>
  <c r="C126" i="6"/>
  <c r="N130" i="6"/>
  <c r="C143" i="6"/>
  <c r="L151" i="6"/>
  <c r="C155" i="6"/>
  <c r="C158" i="6"/>
  <c r="H130" i="6"/>
  <c r="C163" i="6"/>
  <c r="C170" i="6"/>
  <c r="C172" i="6"/>
  <c r="M173" i="6"/>
  <c r="O179" i="6"/>
  <c r="C186" i="6"/>
  <c r="L198" i="6"/>
  <c r="L196" i="6" s="1"/>
  <c r="C202" i="6"/>
  <c r="C207" i="6"/>
  <c r="C221" i="6"/>
  <c r="C223" i="6"/>
  <c r="C229" i="6"/>
  <c r="C240" i="6"/>
  <c r="L246" i="6"/>
  <c r="L231" i="6" s="1"/>
  <c r="C258" i="6"/>
  <c r="C274" i="6"/>
  <c r="C280" i="6"/>
  <c r="C292" i="6"/>
  <c r="C31" i="6"/>
  <c r="O289" i="6"/>
  <c r="C77" i="6"/>
  <c r="C86" i="6"/>
  <c r="C148" i="6"/>
  <c r="F144" i="6"/>
  <c r="C298" i="6"/>
  <c r="D20" i="6"/>
  <c r="H20" i="6"/>
  <c r="C21" i="6"/>
  <c r="C55" i="6"/>
  <c r="C59" i="6"/>
  <c r="F80" i="6"/>
  <c r="C80" i="6" s="1"/>
  <c r="F84" i="6"/>
  <c r="O103" i="6"/>
  <c r="C114" i="6"/>
  <c r="C115" i="6"/>
  <c r="O116" i="6"/>
  <c r="G130" i="6"/>
  <c r="K130" i="6"/>
  <c r="C132" i="6"/>
  <c r="F131" i="6"/>
  <c r="O136" i="6"/>
  <c r="C150" i="6"/>
  <c r="I151" i="6"/>
  <c r="O166" i="6"/>
  <c r="O165" i="6" s="1"/>
  <c r="H173" i="6"/>
  <c r="E174" i="6"/>
  <c r="E173" i="6" s="1"/>
  <c r="C176" i="6"/>
  <c r="F175" i="6"/>
  <c r="L179" i="6"/>
  <c r="C190" i="6"/>
  <c r="G204" i="6"/>
  <c r="G195" i="6" s="1"/>
  <c r="C218" i="6"/>
  <c r="I216" i="6"/>
  <c r="G230" i="6"/>
  <c r="C78" i="6"/>
  <c r="C90" i="6"/>
  <c r="C56" i="6"/>
  <c r="F89" i="6"/>
  <c r="C89" i="6" s="1"/>
  <c r="C96" i="6"/>
  <c r="C109" i="6"/>
  <c r="C118" i="6"/>
  <c r="F122" i="6"/>
  <c r="C123" i="6"/>
  <c r="O122" i="6"/>
  <c r="M130" i="6"/>
  <c r="C134" i="6"/>
  <c r="C135" i="6"/>
  <c r="C138" i="6"/>
  <c r="C152" i="6"/>
  <c r="F151" i="6"/>
  <c r="C178" i="6"/>
  <c r="C184" i="6"/>
  <c r="I205" i="6"/>
  <c r="C206" i="6"/>
  <c r="C266" i="6"/>
  <c r="F264" i="6"/>
  <c r="F259" i="6" s="1"/>
  <c r="C70" i="6"/>
  <c r="C113" i="6"/>
  <c r="C22" i="6"/>
  <c r="I58" i="6"/>
  <c r="C68" i="6"/>
  <c r="F69" i="6"/>
  <c r="F20" i="6"/>
  <c r="N20" i="6"/>
  <c r="C110" i="6"/>
  <c r="I116" i="6"/>
  <c r="L131" i="6"/>
  <c r="I136" i="6"/>
  <c r="O144" i="6"/>
  <c r="F166" i="6"/>
  <c r="I166" i="6"/>
  <c r="I165" i="6" s="1"/>
  <c r="C167" i="6"/>
  <c r="D173" i="6"/>
  <c r="L175" i="6"/>
  <c r="C180" i="6"/>
  <c r="F179" i="6"/>
  <c r="N187" i="6"/>
  <c r="C193" i="6"/>
  <c r="L192" i="6"/>
  <c r="L191" i="6" s="1"/>
  <c r="I276" i="6"/>
  <c r="C277" i="6"/>
  <c r="C142" i="6"/>
  <c r="F191" i="6"/>
  <c r="C199" i="6"/>
  <c r="F198" i="6"/>
  <c r="F196" i="6" s="1"/>
  <c r="C213" i="6"/>
  <c r="L216" i="6"/>
  <c r="D231" i="6"/>
  <c r="J259" i="6"/>
  <c r="J230" i="6" s="1"/>
  <c r="N259" i="6"/>
  <c r="N230" i="6" s="1"/>
  <c r="O260" i="6"/>
  <c r="I264" i="6"/>
  <c r="C265" i="6"/>
  <c r="C268" i="6"/>
  <c r="I272" i="6"/>
  <c r="C272" i="6" s="1"/>
  <c r="C273" i="6"/>
  <c r="C285" i="6"/>
  <c r="I283" i="6"/>
  <c r="I289" i="6" s="1"/>
  <c r="C297" i="6"/>
  <c r="C197" i="6"/>
  <c r="C237" i="6"/>
  <c r="I235" i="6"/>
  <c r="C235" i="6" s="1"/>
  <c r="C248" i="6"/>
  <c r="C250" i="6"/>
  <c r="F246" i="6"/>
  <c r="C246" i="6" s="1"/>
  <c r="F251" i="6"/>
  <c r="I252" i="6"/>
  <c r="I251" i="6" s="1"/>
  <c r="C253" i="6"/>
  <c r="C256" i="6"/>
  <c r="C282" i="6"/>
  <c r="F281" i="6"/>
  <c r="C281" i="6" s="1"/>
  <c r="O205" i="6"/>
  <c r="O204" i="6" s="1"/>
  <c r="O195" i="6" s="1"/>
  <c r="C219" i="6"/>
  <c r="F216" i="6"/>
  <c r="F204" i="6" s="1"/>
  <c r="C234" i="6"/>
  <c r="F233" i="6"/>
  <c r="C233" i="6" s="1"/>
  <c r="C242" i="6"/>
  <c r="F238" i="6"/>
  <c r="C238" i="6" s="1"/>
  <c r="I260" i="6"/>
  <c r="C261" i="6"/>
  <c r="O264" i="6"/>
  <c r="J270" i="6"/>
  <c r="J269" i="6" s="1"/>
  <c r="N270" i="6"/>
  <c r="N269" i="6" s="1"/>
  <c r="C294" i="6"/>
  <c r="F290" i="6"/>
  <c r="C228" i="6"/>
  <c r="C232" i="6"/>
  <c r="C236" i="6"/>
  <c r="C284" i="6"/>
  <c r="C174" i="8" l="1"/>
  <c r="D51" i="8"/>
  <c r="O286" i="8"/>
  <c r="G51" i="8"/>
  <c r="D286" i="8"/>
  <c r="L75" i="8"/>
  <c r="L52" i="8" s="1"/>
  <c r="L51" i="8" s="1"/>
  <c r="E50" i="8"/>
  <c r="E287" i="8"/>
  <c r="C173" i="8"/>
  <c r="C20" i="8"/>
  <c r="M194" i="6"/>
  <c r="O288" i="6"/>
  <c r="C136" i="6"/>
  <c r="O20" i="6"/>
  <c r="L53" i="6"/>
  <c r="D75" i="6"/>
  <c r="D52" i="6" s="1"/>
  <c r="N194" i="6"/>
  <c r="D230" i="6"/>
  <c r="D286" i="6" s="1"/>
  <c r="G75" i="6"/>
  <c r="G286" i="6" s="1"/>
  <c r="L26" i="6"/>
  <c r="L20" i="6" s="1"/>
  <c r="C290" i="6"/>
  <c r="C179" i="6"/>
  <c r="C151" i="6"/>
  <c r="G194" i="6"/>
  <c r="H75" i="6"/>
  <c r="H286" i="6" s="1"/>
  <c r="K194" i="6"/>
  <c r="O174" i="6"/>
  <c r="O173" i="6" s="1"/>
  <c r="L83" i="6"/>
  <c r="C58" i="6"/>
  <c r="O130" i="6"/>
  <c r="L204" i="6"/>
  <c r="L195" i="6" s="1"/>
  <c r="C276" i="6"/>
  <c r="I83" i="6"/>
  <c r="C144" i="6"/>
  <c r="E194" i="6"/>
  <c r="N287" i="8"/>
  <c r="N50" i="8"/>
  <c r="O52" i="8"/>
  <c r="C83" i="8"/>
  <c r="N286" i="8"/>
  <c r="K287" i="8"/>
  <c r="O194" i="8"/>
  <c r="M50" i="8"/>
  <c r="M287" i="8"/>
  <c r="C270" i="8"/>
  <c r="C204" i="8"/>
  <c r="I75" i="8"/>
  <c r="I286" i="8" s="1"/>
  <c r="I194" i="8"/>
  <c r="J50" i="8"/>
  <c r="J287" i="8"/>
  <c r="D287" i="8"/>
  <c r="D50" i="8"/>
  <c r="F53" i="8"/>
  <c r="C269" i="8"/>
  <c r="C130" i="8"/>
  <c r="C289" i="8"/>
  <c r="I288" i="8"/>
  <c r="C288" i="8" s="1"/>
  <c r="F230" i="8"/>
  <c r="C230" i="8" s="1"/>
  <c r="C231" i="8"/>
  <c r="G287" i="8"/>
  <c r="G50" i="8"/>
  <c r="C76" i="8"/>
  <c r="F75" i="8"/>
  <c r="F195" i="8"/>
  <c r="H287" i="8"/>
  <c r="H50" i="8"/>
  <c r="L187" i="6"/>
  <c r="L130" i="6"/>
  <c r="L75" i="6" s="1"/>
  <c r="C116" i="6"/>
  <c r="O53" i="6"/>
  <c r="J75" i="6"/>
  <c r="J52" i="6" s="1"/>
  <c r="M75" i="6"/>
  <c r="E286" i="6"/>
  <c r="K75" i="6"/>
  <c r="K52" i="6" s="1"/>
  <c r="F76" i="6"/>
  <c r="C76" i="6" s="1"/>
  <c r="L230" i="6"/>
  <c r="N75" i="6"/>
  <c r="N52" i="6" s="1"/>
  <c r="H194" i="6"/>
  <c r="I54" i="6"/>
  <c r="C95" i="6"/>
  <c r="N286" i="6"/>
  <c r="I259" i="6"/>
  <c r="O259" i="6"/>
  <c r="O230" i="6" s="1"/>
  <c r="O194" i="6" s="1"/>
  <c r="C122" i="6"/>
  <c r="E52" i="6"/>
  <c r="C251" i="6"/>
  <c r="C198" i="6"/>
  <c r="I204" i="6"/>
  <c r="I195" i="6" s="1"/>
  <c r="H52" i="6"/>
  <c r="G52" i="6"/>
  <c r="G51" i="6" s="1"/>
  <c r="G50" i="6" s="1"/>
  <c r="C103" i="6"/>
  <c r="M52" i="6"/>
  <c r="M51" i="6" s="1"/>
  <c r="M286" i="6"/>
  <c r="C289" i="6"/>
  <c r="I288" i="6"/>
  <c r="I270" i="6"/>
  <c r="I269" i="6" s="1"/>
  <c r="C260" i="6"/>
  <c r="C191" i="6"/>
  <c r="L174" i="6"/>
  <c r="L173" i="6" s="1"/>
  <c r="F165" i="6"/>
  <c r="C165" i="6" s="1"/>
  <c r="C166" i="6"/>
  <c r="C192" i="6"/>
  <c r="C175" i="6"/>
  <c r="F174" i="6"/>
  <c r="C131" i="6"/>
  <c r="F130" i="6"/>
  <c r="C84" i="6"/>
  <c r="F83" i="6"/>
  <c r="C216" i="6"/>
  <c r="C252" i="6"/>
  <c r="I231" i="6"/>
  <c r="F187" i="6"/>
  <c r="I130" i="6"/>
  <c r="F231" i="6"/>
  <c r="F269" i="6"/>
  <c r="C283" i="6"/>
  <c r="C264" i="6"/>
  <c r="C205" i="6"/>
  <c r="F195" i="6"/>
  <c r="C196" i="6"/>
  <c r="F288" i="6"/>
  <c r="C288" i="6" s="1"/>
  <c r="O83" i="6"/>
  <c r="J194" i="6"/>
  <c r="C69" i="6"/>
  <c r="F67" i="6"/>
  <c r="L287" i="8" l="1"/>
  <c r="L50" i="8"/>
  <c r="C75" i="8"/>
  <c r="L286" i="8"/>
  <c r="N51" i="6"/>
  <c r="I230" i="6"/>
  <c r="I194" i="6" s="1"/>
  <c r="D194" i="6"/>
  <c r="D51" i="6" s="1"/>
  <c r="D287" i="6" s="1"/>
  <c r="C26" i="6"/>
  <c r="O75" i="6"/>
  <c r="O286" i="6" s="1"/>
  <c r="C187" i="6"/>
  <c r="J286" i="6"/>
  <c r="C204" i="6"/>
  <c r="I75" i="6"/>
  <c r="L52" i="6"/>
  <c r="E51" i="6"/>
  <c r="E50" i="6" s="1"/>
  <c r="K51" i="6"/>
  <c r="K50" i="6" s="1"/>
  <c r="I52" i="8"/>
  <c r="I51" i="8" s="1"/>
  <c r="I287" i="8" s="1"/>
  <c r="O51" i="8"/>
  <c r="F194" i="8"/>
  <c r="C194" i="8" s="1"/>
  <c r="C195" i="8"/>
  <c r="C53" i="8"/>
  <c r="F52" i="8"/>
  <c r="F286" i="8"/>
  <c r="C286" i="8" s="1"/>
  <c r="K286" i="6"/>
  <c r="G24" i="6"/>
  <c r="G20" i="6" s="1"/>
  <c r="L194" i="6"/>
  <c r="C259" i="6"/>
  <c r="J51" i="6"/>
  <c r="J50" i="6" s="1"/>
  <c r="H51" i="6"/>
  <c r="I53" i="6"/>
  <c r="C54" i="6"/>
  <c r="F75" i="6"/>
  <c r="C75" i="6" s="1"/>
  <c r="C270" i="6"/>
  <c r="C130" i="6"/>
  <c r="N50" i="6"/>
  <c r="N287" i="6"/>
  <c r="C195" i="6"/>
  <c r="L286" i="6"/>
  <c r="C269" i="6"/>
  <c r="C83" i="6"/>
  <c r="F173" i="6"/>
  <c r="C173" i="6" s="1"/>
  <c r="C174" i="6"/>
  <c r="M50" i="6"/>
  <c r="M287" i="6"/>
  <c r="C67" i="6"/>
  <c r="F53" i="6"/>
  <c r="F230" i="6"/>
  <c r="C230" i="6" s="1"/>
  <c r="C231" i="6"/>
  <c r="O52" i="6" l="1"/>
  <c r="O51" i="6" s="1"/>
  <c r="I50" i="8"/>
  <c r="D50" i="6"/>
  <c r="I52" i="6"/>
  <c r="E287" i="6"/>
  <c r="L51" i="6"/>
  <c r="L287" i="6" s="1"/>
  <c r="K287" i="6"/>
  <c r="I51" i="6"/>
  <c r="I50" i="6" s="1"/>
  <c r="O287" i="8"/>
  <c r="O50" i="8"/>
  <c r="F51" i="8"/>
  <c r="C52" i="8"/>
  <c r="O50" i="6"/>
  <c r="O287" i="6"/>
  <c r="G287" i="6"/>
  <c r="I24" i="6"/>
  <c r="I20" i="6" s="1"/>
  <c r="C20" i="6" s="1"/>
  <c r="J287" i="6"/>
  <c r="F194" i="6"/>
  <c r="C194" i="6" s="1"/>
  <c r="H50" i="6"/>
  <c r="H287" i="6"/>
  <c r="I286" i="6"/>
  <c r="C53" i="6"/>
  <c r="F52" i="6"/>
  <c r="F286" i="6"/>
  <c r="L50" i="6" l="1"/>
  <c r="C24" i="6"/>
  <c r="F287" i="8"/>
  <c r="C287" i="8" s="1"/>
  <c r="F50" i="8"/>
  <c r="C50" i="8" s="1"/>
  <c r="C51" i="8"/>
  <c r="I287" i="6"/>
  <c r="C286" i="6"/>
  <c r="F51" i="6"/>
  <c r="C52" i="6"/>
  <c r="F287" i="6" l="1"/>
  <c r="C287" i="6" s="1"/>
  <c r="F50" i="6"/>
  <c r="C50" i="6" s="1"/>
  <c r="C51" i="6"/>
  <c r="L49" i="5" l="1"/>
  <c r="I49" i="5"/>
  <c r="F49" i="5"/>
  <c r="R48" i="5"/>
  <c r="Q48" i="5"/>
  <c r="P48" i="5"/>
  <c r="O48" i="5"/>
  <c r="N48" i="5"/>
  <c r="L48" i="5"/>
  <c r="K48" i="5"/>
  <c r="J48" i="5"/>
  <c r="I48" i="5"/>
  <c r="H48" i="5"/>
  <c r="G48" i="5"/>
  <c r="F48" i="5"/>
  <c r="L46" i="5"/>
  <c r="L45" i="5" s="1"/>
  <c r="L44" i="5" s="1"/>
  <c r="I46" i="5"/>
  <c r="R45" i="5"/>
  <c r="R44" i="5" s="1"/>
  <c r="P45" i="5"/>
  <c r="P44" i="5" s="1"/>
  <c r="N45" i="5"/>
  <c r="K45" i="5"/>
  <c r="J45" i="5"/>
  <c r="I45" i="5"/>
  <c r="H45" i="5"/>
  <c r="G45" i="5"/>
  <c r="G44" i="5" s="1"/>
  <c r="Q44" i="5"/>
  <c r="O44" i="5"/>
  <c r="N44" i="5"/>
  <c r="K44" i="5"/>
  <c r="J44" i="5"/>
  <c r="I44" i="5"/>
  <c r="H44" i="5"/>
  <c r="L40" i="5"/>
  <c r="I40" i="5"/>
  <c r="F40" i="5" s="1"/>
  <c r="L39" i="5"/>
  <c r="I39" i="5"/>
  <c r="F39" i="5" s="1"/>
  <c r="L38" i="5"/>
  <c r="I38" i="5"/>
  <c r="L37" i="5"/>
  <c r="I37" i="5"/>
  <c r="F37" i="5" s="1"/>
  <c r="L36" i="5"/>
  <c r="I36" i="5"/>
  <c r="F36" i="5"/>
  <c r="R35" i="5"/>
  <c r="P35" i="5"/>
  <c r="N35" i="5"/>
  <c r="K35" i="5"/>
  <c r="J35" i="5"/>
  <c r="G35" i="5"/>
  <c r="L34" i="5"/>
  <c r="I34" i="5"/>
  <c r="F34" i="5" s="1"/>
  <c r="L33" i="5"/>
  <c r="I33" i="5"/>
  <c r="F33" i="5" s="1"/>
  <c r="L32" i="5"/>
  <c r="I32" i="5"/>
  <c r="L31" i="5"/>
  <c r="I31" i="5"/>
  <c r="F31" i="5"/>
  <c r="L30" i="5"/>
  <c r="I30" i="5"/>
  <c r="F30" i="5"/>
  <c r="L29" i="5"/>
  <c r="I29" i="5"/>
  <c r="L28" i="5"/>
  <c r="I28" i="5"/>
  <c r="F28" i="5" s="1"/>
  <c r="R27" i="5"/>
  <c r="P27" i="5"/>
  <c r="N27" i="5"/>
  <c r="K27" i="5"/>
  <c r="J27" i="5"/>
  <c r="J10" i="5" s="1"/>
  <c r="J8" i="5" s="1"/>
  <c r="I27" i="5"/>
  <c r="H27" i="5"/>
  <c r="G27" i="5"/>
  <c r="L26" i="5"/>
  <c r="I26" i="5"/>
  <c r="L25" i="5"/>
  <c r="I25" i="5"/>
  <c r="F25" i="5" s="1"/>
  <c r="L24" i="5"/>
  <c r="I24" i="5"/>
  <c r="F24" i="5" s="1"/>
  <c r="R23" i="5"/>
  <c r="P23" i="5"/>
  <c r="P10" i="5" s="1"/>
  <c r="P8" i="5" s="1"/>
  <c r="N23" i="5"/>
  <c r="K23" i="5"/>
  <c r="J23" i="5"/>
  <c r="H23" i="5"/>
  <c r="G23" i="5"/>
  <c r="L22" i="5"/>
  <c r="I22" i="5"/>
  <c r="F22" i="5" s="1"/>
  <c r="L21" i="5"/>
  <c r="I21" i="5"/>
  <c r="F21" i="5" s="1"/>
  <c r="L20" i="5"/>
  <c r="I20" i="5"/>
  <c r="F20" i="5" s="1"/>
  <c r="L19" i="5"/>
  <c r="I19" i="5"/>
  <c r="F19" i="5" s="1"/>
  <c r="L18" i="5"/>
  <c r="I18" i="5"/>
  <c r="L17" i="5"/>
  <c r="I17" i="5"/>
  <c r="F17" i="5"/>
  <c r="L16" i="5"/>
  <c r="I16" i="5"/>
  <c r="F16" i="5" s="1"/>
  <c r="L15" i="5"/>
  <c r="F15" i="5" s="1"/>
  <c r="I15" i="5"/>
  <c r="L14" i="5"/>
  <c r="I14" i="5"/>
  <c r="L13" i="5"/>
  <c r="L11" i="5" s="1"/>
  <c r="I13" i="5"/>
  <c r="F13" i="5" s="1"/>
  <c r="L12" i="5"/>
  <c r="I12" i="5"/>
  <c r="F12" i="5" s="1"/>
  <c r="R11" i="5"/>
  <c r="R10" i="5" s="1"/>
  <c r="P11" i="5"/>
  <c r="N11" i="5"/>
  <c r="M11" i="5"/>
  <c r="M10" i="5" s="1"/>
  <c r="K11" i="5"/>
  <c r="J11" i="5"/>
  <c r="H11" i="5"/>
  <c r="H10" i="5" s="1"/>
  <c r="H8" i="5" s="1"/>
  <c r="G11" i="5"/>
  <c r="K10" i="5"/>
  <c r="K8" i="5" s="1"/>
  <c r="G10" i="5"/>
  <c r="G8" i="5" s="1"/>
  <c r="F11" i="5" l="1"/>
  <c r="L23" i="5"/>
  <c r="F14" i="5"/>
  <c r="L35" i="5"/>
  <c r="L27" i="5"/>
  <c r="L10" i="5" s="1"/>
  <c r="L8" i="5" s="1"/>
  <c r="F38" i="5"/>
  <c r="F18" i="5"/>
  <c r="N10" i="5"/>
  <c r="N8" i="5" s="1"/>
  <c r="F29" i="5"/>
  <c r="F32" i="5"/>
  <c r="I35" i="5"/>
  <c r="F46" i="5"/>
  <c r="F45" i="5" s="1"/>
  <c r="F44" i="5" s="1"/>
  <c r="F27" i="5"/>
  <c r="R8" i="5"/>
  <c r="F23" i="5"/>
  <c r="F35" i="5"/>
  <c r="F26" i="5"/>
  <c r="I11" i="5"/>
  <c r="I23" i="5"/>
  <c r="F10" i="5" l="1"/>
  <c r="F8" i="5" s="1"/>
  <c r="I10" i="5"/>
  <c r="I8" i="5" s="1"/>
  <c r="O298" i="4" l="1"/>
  <c r="L298" i="4"/>
  <c r="I298" i="4"/>
  <c r="F298" i="4"/>
  <c r="O297" i="4"/>
  <c r="L297" i="4"/>
  <c r="I297" i="4"/>
  <c r="F297" i="4"/>
  <c r="O296" i="4"/>
  <c r="L296" i="4"/>
  <c r="I296" i="4"/>
  <c r="F296" i="4"/>
  <c r="O295" i="4"/>
  <c r="L295" i="4"/>
  <c r="I295" i="4"/>
  <c r="F295" i="4"/>
  <c r="O294" i="4"/>
  <c r="L294" i="4"/>
  <c r="I294" i="4"/>
  <c r="F294" i="4"/>
  <c r="O293" i="4"/>
  <c r="L293" i="4"/>
  <c r="I293" i="4"/>
  <c r="F293" i="4"/>
  <c r="O292" i="4"/>
  <c r="L292" i="4"/>
  <c r="I292" i="4"/>
  <c r="F292" i="4"/>
  <c r="O291" i="4"/>
  <c r="O290" i="4" s="1"/>
  <c r="L291" i="4"/>
  <c r="I291" i="4"/>
  <c r="F291" i="4"/>
  <c r="N290" i="4"/>
  <c r="M290" i="4"/>
  <c r="K290" i="4"/>
  <c r="J290" i="4"/>
  <c r="H290" i="4"/>
  <c r="E290" i="4"/>
  <c r="D290" i="4"/>
  <c r="O285" i="4"/>
  <c r="L285" i="4"/>
  <c r="I285" i="4"/>
  <c r="F285" i="4"/>
  <c r="O284" i="4"/>
  <c r="L284" i="4"/>
  <c r="I284" i="4"/>
  <c r="F284" i="4"/>
  <c r="F283" i="4" s="1"/>
  <c r="O283" i="4"/>
  <c r="N283" i="4"/>
  <c r="M283" i="4"/>
  <c r="K283" i="4"/>
  <c r="J283" i="4"/>
  <c r="H283" i="4"/>
  <c r="E283" i="4"/>
  <c r="D283" i="4"/>
  <c r="O282" i="4"/>
  <c r="O281" i="4" s="1"/>
  <c r="L282" i="4"/>
  <c r="L281" i="4" s="1"/>
  <c r="I282" i="4"/>
  <c r="F282" i="4"/>
  <c r="N281" i="4"/>
  <c r="M281" i="4"/>
  <c r="K281" i="4"/>
  <c r="J281" i="4"/>
  <c r="I281" i="4"/>
  <c r="H281" i="4"/>
  <c r="E281" i="4"/>
  <c r="D281" i="4"/>
  <c r="O280" i="4"/>
  <c r="L280" i="4"/>
  <c r="I280" i="4"/>
  <c r="F280" i="4"/>
  <c r="O279" i="4"/>
  <c r="L279" i="4"/>
  <c r="I279" i="4"/>
  <c r="C279" i="4" s="1"/>
  <c r="F279" i="4"/>
  <c r="O278" i="4"/>
  <c r="L278" i="4"/>
  <c r="I278" i="4"/>
  <c r="F278" i="4"/>
  <c r="O277" i="4"/>
  <c r="L277" i="4"/>
  <c r="L276" i="4" s="1"/>
  <c r="I277" i="4"/>
  <c r="F277" i="4"/>
  <c r="N276" i="4"/>
  <c r="M276" i="4"/>
  <c r="K276" i="4"/>
  <c r="J276" i="4"/>
  <c r="H276" i="4"/>
  <c r="E276" i="4"/>
  <c r="D276" i="4"/>
  <c r="O275" i="4"/>
  <c r="L275" i="4"/>
  <c r="I275" i="4"/>
  <c r="F275" i="4"/>
  <c r="O274" i="4"/>
  <c r="L274" i="4"/>
  <c r="I274" i="4"/>
  <c r="F274" i="4"/>
  <c r="O273" i="4"/>
  <c r="L273" i="4"/>
  <c r="L272" i="4" s="1"/>
  <c r="I273" i="4"/>
  <c r="I272" i="4" s="1"/>
  <c r="F273" i="4"/>
  <c r="F272" i="4" s="1"/>
  <c r="O272" i="4"/>
  <c r="N272" i="4"/>
  <c r="M272" i="4"/>
  <c r="K272" i="4"/>
  <c r="K270" i="4" s="1"/>
  <c r="J272" i="4"/>
  <c r="H272" i="4"/>
  <c r="E272" i="4"/>
  <c r="D272" i="4"/>
  <c r="O271" i="4"/>
  <c r="L271" i="4"/>
  <c r="I271" i="4"/>
  <c r="F271" i="4"/>
  <c r="M270" i="4"/>
  <c r="H270" i="4"/>
  <c r="H269" i="4" s="1"/>
  <c r="E270" i="4"/>
  <c r="E269" i="4" s="1"/>
  <c r="M269" i="4"/>
  <c r="O268" i="4"/>
  <c r="L268" i="4"/>
  <c r="I268" i="4"/>
  <c r="F268" i="4"/>
  <c r="O267" i="4"/>
  <c r="L267" i="4"/>
  <c r="I267" i="4"/>
  <c r="F267" i="4"/>
  <c r="O266" i="4"/>
  <c r="L266" i="4"/>
  <c r="I266" i="4"/>
  <c r="F266" i="4"/>
  <c r="O265" i="4"/>
  <c r="L265" i="4"/>
  <c r="I265" i="4"/>
  <c r="F265" i="4"/>
  <c r="N264" i="4"/>
  <c r="M264" i="4"/>
  <c r="K264" i="4"/>
  <c r="J264" i="4"/>
  <c r="H264" i="4"/>
  <c r="F264" i="4"/>
  <c r="E264" i="4"/>
  <c r="D264" i="4"/>
  <c r="O263" i="4"/>
  <c r="L263" i="4"/>
  <c r="I263" i="4"/>
  <c r="F263" i="4"/>
  <c r="O262" i="4"/>
  <c r="L262" i="4"/>
  <c r="I262" i="4"/>
  <c r="F262" i="4"/>
  <c r="O261" i="4"/>
  <c r="L261" i="4"/>
  <c r="L260" i="4" s="1"/>
  <c r="I261" i="4"/>
  <c r="F261" i="4"/>
  <c r="N260" i="4"/>
  <c r="M260" i="4"/>
  <c r="K260" i="4"/>
  <c r="K259" i="4" s="1"/>
  <c r="J260" i="4"/>
  <c r="J259" i="4" s="1"/>
  <c r="H260" i="4"/>
  <c r="E260" i="4"/>
  <c r="D260" i="4"/>
  <c r="M259" i="4"/>
  <c r="H259" i="4"/>
  <c r="O258" i="4"/>
  <c r="L258" i="4"/>
  <c r="I258" i="4"/>
  <c r="F258" i="4"/>
  <c r="O257" i="4"/>
  <c r="L257" i="4"/>
  <c r="I257" i="4"/>
  <c r="F257" i="4"/>
  <c r="O256" i="4"/>
  <c r="L256" i="4"/>
  <c r="I256" i="4"/>
  <c r="F256" i="4"/>
  <c r="O255" i="4"/>
  <c r="L255" i="4"/>
  <c r="I255" i="4"/>
  <c r="F255" i="4"/>
  <c r="O254" i="4"/>
  <c r="L254" i="4"/>
  <c r="I254" i="4"/>
  <c r="F254" i="4"/>
  <c r="O253" i="4"/>
  <c r="L253" i="4"/>
  <c r="I253" i="4"/>
  <c r="F253" i="4"/>
  <c r="F252" i="4" s="1"/>
  <c r="N252" i="4"/>
  <c r="N251" i="4" s="1"/>
  <c r="M252" i="4"/>
  <c r="M251" i="4" s="1"/>
  <c r="K252" i="4"/>
  <c r="K251" i="4" s="1"/>
  <c r="J252" i="4"/>
  <c r="J251" i="4" s="1"/>
  <c r="H252" i="4"/>
  <c r="E252" i="4"/>
  <c r="E251" i="4" s="1"/>
  <c r="D252" i="4"/>
  <c r="D251" i="4" s="1"/>
  <c r="H251" i="4"/>
  <c r="O250" i="4"/>
  <c r="L250" i="4"/>
  <c r="I250" i="4"/>
  <c r="F250" i="4"/>
  <c r="O249" i="4"/>
  <c r="L249" i="4"/>
  <c r="I249" i="4"/>
  <c r="F249" i="4"/>
  <c r="O248" i="4"/>
  <c r="L248" i="4"/>
  <c r="I248" i="4"/>
  <c r="F248" i="4"/>
  <c r="O247" i="4"/>
  <c r="O246" i="4" s="1"/>
  <c r="L247" i="4"/>
  <c r="I247" i="4"/>
  <c r="F247" i="4"/>
  <c r="F246" i="4" s="1"/>
  <c r="N246" i="4"/>
  <c r="M246" i="4"/>
  <c r="K246" i="4"/>
  <c r="J246" i="4"/>
  <c r="H246" i="4"/>
  <c r="E246" i="4"/>
  <c r="D246" i="4"/>
  <c r="O245" i="4"/>
  <c r="L245" i="4"/>
  <c r="I245" i="4"/>
  <c r="F245" i="4"/>
  <c r="O244" i="4"/>
  <c r="L244" i="4"/>
  <c r="I244" i="4"/>
  <c r="F244" i="4"/>
  <c r="O243" i="4"/>
  <c r="L243" i="4"/>
  <c r="I243" i="4"/>
  <c r="F243" i="4"/>
  <c r="O242" i="4"/>
  <c r="L242" i="4"/>
  <c r="I242" i="4"/>
  <c r="F242" i="4"/>
  <c r="O241" i="4"/>
  <c r="L241" i="4"/>
  <c r="I241" i="4"/>
  <c r="F241" i="4"/>
  <c r="O240" i="4"/>
  <c r="L240" i="4"/>
  <c r="I240" i="4"/>
  <c r="F240" i="4"/>
  <c r="O239" i="4"/>
  <c r="L239" i="4"/>
  <c r="I239" i="4"/>
  <c r="F239" i="4"/>
  <c r="F238" i="4" s="1"/>
  <c r="N238" i="4"/>
  <c r="M238" i="4"/>
  <c r="K238" i="4"/>
  <c r="J238" i="4"/>
  <c r="H238" i="4"/>
  <c r="E238" i="4"/>
  <c r="D238" i="4"/>
  <c r="O237" i="4"/>
  <c r="L237" i="4"/>
  <c r="I237" i="4"/>
  <c r="F237" i="4"/>
  <c r="O236" i="4"/>
  <c r="L236" i="4"/>
  <c r="I236" i="4"/>
  <c r="F236" i="4"/>
  <c r="O235" i="4"/>
  <c r="N235" i="4"/>
  <c r="M235" i="4"/>
  <c r="K235" i="4"/>
  <c r="J235" i="4"/>
  <c r="H235" i="4"/>
  <c r="F235" i="4"/>
  <c r="E235" i="4"/>
  <c r="D235" i="4"/>
  <c r="O234" i="4"/>
  <c r="L234" i="4"/>
  <c r="I234" i="4"/>
  <c r="F234" i="4"/>
  <c r="O233" i="4"/>
  <c r="N233" i="4"/>
  <c r="N231" i="4" s="1"/>
  <c r="M233" i="4"/>
  <c r="M231" i="4" s="1"/>
  <c r="L233" i="4"/>
  <c r="K233" i="4"/>
  <c r="J233" i="4"/>
  <c r="I233" i="4"/>
  <c r="H233" i="4"/>
  <c r="E233" i="4"/>
  <c r="E231" i="4" s="1"/>
  <c r="D233" i="4"/>
  <c r="O232" i="4"/>
  <c r="L232" i="4"/>
  <c r="I232" i="4"/>
  <c r="F232" i="4"/>
  <c r="O229" i="4"/>
  <c r="L229" i="4"/>
  <c r="I229" i="4"/>
  <c r="F229" i="4"/>
  <c r="O228" i="4"/>
  <c r="O227" i="4" s="1"/>
  <c r="L228" i="4"/>
  <c r="I228" i="4"/>
  <c r="I227" i="4" s="1"/>
  <c r="F228" i="4"/>
  <c r="N227" i="4"/>
  <c r="M227" i="4"/>
  <c r="K227" i="4"/>
  <c r="J227" i="4"/>
  <c r="H227" i="4"/>
  <c r="F227" i="4"/>
  <c r="E227" i="4"/>
  <c r="D227" i="4"/>
  <c r="O226" i="4"/>
  <c r="L226" i="4"/>
  <c r="I226" i="4"/>
  <c r="F226" i="4"/>
  <c r="O225" i="4"/>
  <c r="L225" i="4"/>
  <c r="I225" i="4"/>
  <c r="F225" i="4"/>
  <c r="O224" i="4"/>
  <c r="L224" i="4"/>
  <c r="I224" i="4"/>
  <c r="F224" i="4"/>
  <c r="O223" i="4"/>
  <c r="L223" i="4"/>
  <c r="I223" i="4"/>
  <c r="F223" i="4"/>
  <c r="O222" i="4"/>
  <c r="L222" i="4"/>
  <c r="I222" i="4"/>
  <c r="F222" i="4"/>
  <c r="O221" i="4"/>
  <c r="L221" i="4"/>
  <c r="I221" i="4"/>
  <c r="F221" i="4"/>
  <c r="O220" i="4"/>
  <c r="L220" i="4"/>
  <c r="I220" i="4"/>
  <c r="F220" i="4"/>
  <c r="O219" i="4"/>
  <c r="L219" i="4"/>
  <c r="I219" i="4"/>
  <c r="F219" i="4"/>
  <c r="O218" i="4"/>
  <c r="L218" i="4"/>
  <c r="I218" i="4"/>
  <c r="F218" i="4"/>
  <c r="O217" i="4"/>
  <c r="L217" i="4"/>
  <c r="L216" i="4" s="1"/>
  <c r="I217" i="4"/>
  <c r="F217" i="4"/>
  <c r="F216" i="4" s="1"/>
  <c r="N216" i="4"/>
  <c r="M216" i="4"/>
  <c r="K216" i="4"/>
  <c r="J216" i="4"/>
  <c r="H216" i="4"/>
  <c r="E216" i="4"/>
  <c r="D216" i="4"/>
  <c r="O215" i="4"/>
  <c r="L215" i="4"/>
  <c r="I215" i="4"/>
  <c r="F215" i="4"/>
  <c r="O214" i="4"/>
  <c r="L214" i="4"/>
  <c r="I214" i="4"/>
  <c r="F214" i="4"/>
  <c r="O213" i="4"/>
  <c r="L213" i="4"/>
  <c r="I213" i="4"/>
  <c r="F213" i="4"/>
  <c r="O212" i="4"/>
  <c r="L212" i="4"/>
  <c r="I212" i="4"/>
  <c r="F212" i="4"/>
  <c r="O211" i="4"/>
  <c r="L211" i="4"/>
  <c r="I211" i="4"/>
  <c r="F211" i="4"/>
  <c r="O210" i="4"/>
  <c r="L210" i="4"/>
  <c r="I210" i="4"/>
  <c r="F210" i="4"/>
  <c r="O209" i="4"/>
  <c r="L209" i="4"/>
  <c r="I209" i="4"/>
  <c r="F209" i="4"/>
  <c r="O208" i="4"/>
  <c r="L208" i="4"/>
  <c r="I208" i="4"/>
  <c r="F208" i="4"/>
  <c r="O207" i="4"/>
  <c r="L207" i="4"/>
  <c r="I207" i="4"/>
  <c r="F207" i="4"/>
  <c r="O206" i="4"/>
  <c r="L206" i="4"/>
  <c r="I206" i="4"/>
  <c r="F206" i="4"/>
  <c r="N205" i="4"/>
  <c r="N204" i="4" s="1"/>
  <c r="M205" i="4"/>
  <c r="M204" i="4" s="1"/>
  <c r="K205" i="4"/>
  <c r="J205" i="4"/>
  <c r="H205" i="4"/>
  <c r="H204" i="4" s="1"/>
  <c r="E205" i="4"/>
  <c r="E204" i="4" s="1"/>
  <c r="D205" i="4"/>
  <c r="J204" i="4"/>
  <c r="O203" i="4"/>
  <c r="L203" i="4"/>
  <c r="I203" i="4"/>
  <c r="F203" i="4"/>
  <c r="O202" i="4"/>
  <c r="L202" i="4"/>
  <c r="I202" i="4"/>
  <c r="F202" i="4"/>
  <c r="O201" i="4"/>
  <c r="L201" i="4"/>
  <c r="I201" i="4"/>
  <c r="F201" i="4"/>
  <c r="O200" i="4"/>
  <c r="L200" i="4"/>
  <c r="I200" i="4"/>
  <c r="F200" i="4"/>
  <c r="O199" i="4"/>
  <c r="O198" i="4" s="1"/>
  <c r="L199" i="4"/>
  <c r="I199" i="4"/>
  <c r="I198" i="4" s="1"/>
  <c r="F199" i="4"/>
  <c r="N198" i="4"/>
  <c r="M198" i="4"/>
  <c r="K198" i="4"/>
  <c r="J198" i="4"/>
  <c r="H198" i="4"/>
  <c r="H196" i="4" s="1"/>
  <c r="F198" i="4"/>
  <c r="E198" i="4"/>
  <c r="D198" i="4"/>
  <c r="D196" i="4" s="1"/>
  <c r="O197" i="4"/>
  <c r="O196" i="4" s="1"/>
  <c r="L197" i="4"/>
  <c r="I197" i="4"/>
  <c r="F197" i="4"/>
  <c r="N196" i="4"/>
  <c r="M196" i="4"/>
  <c r="K196" i="4"/>
  <c r="J196" i="4"/>
  <c r="E196" i="4"/>
  <c r="O193" i="4"/>
  <c r="O192" i="4" s="1"/>
  <c r="O191" i="4" s="1"/>
  <c r="L193" i="4"/>
  <c r="L192" i="4" s="1"/>
  <c r="L191" i="4" s="1"/>
  <c r="I193" i="4"/>
  <c r="F193" i="4"/>
  <c r="F192" i="4" s="1"/>
  <c r="N192" i="4"/>
  <c r="N191" i="4" s="1"/>
  <c r="M192" i="4"/>
  <c r="M191" i="4" s="1"/>
  <c r="K192" i="4"/>
  <c r="J192" i="4"/>
  <c r="J191" i="4" s="1"/>
  <c r="H192" i="4"/>
  <c r="H191" i="4" s="1"/>
  <c r="E192" i="4"/>
  <c r="E191" i="4" s="1"/>
  <c r="D192" i="4"/>
  <c r="D191" i="4" s="1"/>
  <c r="K191" i="4"/>
  <c r="O190" i="4"/>
  <c r="L190" i="4"/>
  <c r="I190" i="4"/>
  <c r="F190" i="4"/>
  <c r="O189" i="4"/>
  <c r="L189" i="4"/>
  <c r="I189" i="4"/>
  <c r="F189" i="4"/>
  <c r="O188" i="4"/>
  <c r="N188" i="4"/>
  <c r="M188" i="4"/>
  <c r="L188" i="4"/>
  <c r="K188" i="4"/>
  <c r="J188" i="4"/>
  <c r="J187" i="4" s="1"/>
  <c r="H188" i="4"/>
  <c r="E188" i="4"/>
  <c r="E187" i="4" s="1"/>
  <c r="D188" i="4"/>
  <c r="O186" i="4"/>
  <c r="L186" i="4"/>
  <c r="I186" i="4"/>
  <c r="F186" i="4"/>
  <c r="O185" i="4"/>
  <c r="O184" i="4" s="1"/>
  <c r="L185" i="4"/>
  <c r="L184" i="4" s="1"/>
  <c r="I185" i="4"/>
  <c r="I184" i="4" s="1"/>
  <c r="F185" i="4"/>
  <c r="N184" i="4"/>
  <c r="M184" i="4"/>
  <c r="K184" i="4"/>
  <c r="J184" i="4"/>
  <c r="H184" i="4"/>
  <c r="F184" i="4"/>
  <c r="E184" i="4"/>
  <c r="D184" i="4"/>
  <c r="O183" i="4"/>
  <c r="L183" i="4"/>
  <c r="I183" i="4"/>
  <c r="F183" i="4"/>
  <c r="O182" i="4"/>
  <c r="L182" i="4"/>
  <c r="I182" i="4"/>
  <c r="F182" i="4"/>
  <c r="O181" i="4"/>
  <c r="L181" i="4"/>
  <c r="I181" i="4"/>
  <c r="F181" i="4"/>
  <c r="O180" i="4"/>
  <c r="L180" i="4"/>
  <c r="I180" i="4"/>
  <c r="I179" i="4" s="1"/>
  <c r="F180" i="4"/>
  <c r="N179" i="4"/>
  <c r="M179" i="4"/>
  <c r="K179" i="4"/>
  <c r="J179" i="4"/>
  <c r="H179" i="4"/>
  <c r="E179" i="4"/>
  <c r="D179" i="4"/>
  <c r="O178" i="4"/>
  <c r="L178" i="4"/>
  <c r="I178" i="4"/>
  <c r="F178" i="4"/>
  <c r="O177" i="4"/>
  <c r="L177" i="4"/>
  <c r="I177" i="4"/>
  <c r="F177" i="4"/>
  <c r="O176" i="4"/>
  <c r="L176" i="4"/>
  <c r="L175" i="4" s="1"/>
  <c r="I176" i="4"/>
  <c r="I175" i="4" s="1"/>
  <c r="F176" i="4"/>
  <c r="N175" i="4"/>
  <c r="M175" i="4"/>
  <c r="K175" i="4"/>
  <c r="K174" i="4" s="1"/>
  <c r="K173" i="4" s="1"/>
  <c r="J175" i="4"/>
  <c r="H175" i="4"/>
  <c r="E175" i="4"/>
  <c r="D175" i="4"/>
  <c r="J174" i="4"/>
  <c r="J173" i="4" s="1"/>
  <c r="O172" i="4"/>
  <c r="L172" i="4"/>
  <c r="I172" i="4"/>
  <c r="F172" i="4"/>
  <c r="O171" i="4"/>
  <c r="L171" i="4"/>
  <c r="I171" i="4"/>
  <c r="F171" i="4"/>
  <c r="O170" i="4"/>
  <c r="L170" i="4"/>
  <c r="I170" i="4"/>
  <c r="F170" i="4"/>
  <c r="O169" i="4"/>
  <c r="L169" i="4"/>
  <c r="I169" i="4"/>
  <c r="F169" i="4"/>
  <c r="O168" i="4"/>
  <c r="L168" i="4"/>
  <c r="I168" i="4"/>
  <c r="F168" i="4"/>
  <c r="O167" i="4"/>
  <c r="L167" i="4"/>
  <c r="I167" i="4"/>
  <c r="I166" i="4" s="1"/>
  <c r="I165" i="4" s="1"/>
  <c r="F167" i="4"/>
  <c r="N166" i="4"/>
  <c r="M166" i="4"/>
  <c r="M165" i="4" s="1"/>
  <c r="K166" i="4"/>
  <c r="K165" i="4" s="1"/>
  <c r="J166" i="4"/>
  <c r="J165" i="4" s="1"/>
  <c r="H166" i="4"/>
  <c r="H165" i="4" s="1"/>
  <c r="F166" i="4"/>
  <c r="E166" i="4"/>
  <c r="E165" i="4" s="1"/>
  <c r="D166" i="4"/>
  <c r="D165" i="4" s="1"/>
  <c r="N165" i="4"/>
  <c r="O164" i="4"/>
  <c r="L164" i="4"/>
  <c r="I164" i="4"/>
  <c r="F164" i="4"/>
  <c r="O163" i="4"/>
  <c r="L163" i="4"/>
  <c r="I163" i="4"/>
  <c r="F163" i="4"/>
  <c r="O162" i="4"/>
  <c r="L162" i="4"/>
  <c r="I162" i="4"/>
  <c r="F162" i="4"/>
  <c r="O161" i="4"/>
  <c r="L161" i="4"/>
  <c r="I161" i="4"/>
  <c r="I160" i="4" s="1"/>
  <c r="F161" i="4"/>
  <c r="F160" i="4" s="1"/>
  <c r="O160" i="4"/>
  <c r="N160" i="4"/>
  <c r="M160" i="4"/>
  <c r="K160" i="4"/>
  <c r="J160" i="4"/>
  <c r="H160" i="4"/>
  <c r="E160" i="4"/>
  <c r="D160" i="4"/>
  <c r="O159" i="4"/>
  <c r="L159" i="4"/>
  <c r="I159" i="4"/>
  <c r="F159" i="4"/>
  <c r="O158" i="4"/>
  <c r="L158" i="4"/>
  <c r="I158" i="4"/>
  <c r="F158" i="4"/>
  <c r="O157" i="4"/>
  <c r="L157" i="4"/>
  <c r="I157" i="4"/>
  <c r="F157" i="4"/>
  <c r="O156" i="4"/>
  <c r="L156" i="4"/>
  <c r="I156" i="4"/>
  <c r="F156" i="4"/>
  <c r="O155" i="4"/>
  <c r="L155" i="4"/>
  <c r="I155" i="4"/>
  <c r="F155" i="4"/>
  <c r="O154" i="4"/>
  <c r="L154" i="4"/>
  <c r="I154" i="4"/>
  <c r="F154" i="4"/>
  <c r="O153" i="4"/>
  <c r="L153" i="4"/>
  <c r="I153" i="4"/>
  <c r="F153" i="4"/>
  <c r="O152" i="4"/>
  <c r="L152" i="4"/>
  <c r="I152" i="4"/>
  <c r="F152" i="4"/>
  <c r="N151" i="4"/>
  <c r="M151" i="4"/>
  <c r="K151" i="4"/>
  <c r="J151" i="4"/>
  <c r="H151" i="4"/>
  <c r="E151" i="4"/>
  <c r="D151" i="4"/>
  <c r="O150" i="4"/>
  <c r="L150" i="4"/>
  <c r="I150" i="4"/>
  <c r="F150" i="4"/>
  <c r="O149" i="4"/>
  <c r="L149" i="4"/>
  <c r="I149" i="4"/>
  <c r="F149" i="4"/>
  <c r="O148" i="4"/>
  <c r="L148" i="4"/>
  <c r="I148" i="4"/>
  <c r="F148" i="4"/>
  <c r="O147" i="4"/>
  <c r="L147" i="4"/>
  <c r="I147" i="4"/>
  <c r="F147" i="4"/>
  <c r="O146" i="4"/>
  <c r="L146" i="4"/>
  <c r="I146" i="4"/>
  <c r="F146" i="4"/>
  <c r="O145" i="4"/>
  <c r="O144" i="4" s="1"/>
  <c r="L145" i="4"/>
  <c r="L144" i="4" s="1"/>
  <c r="I145" i="4"/>
  <c r="F145" i="4"/>
  <c r="N144" i="4"/>
  <c r="M144" i="4"/>
  <c r="K144" i="4"/>
  <c r="J144" i="4"/>
  <c r="H144" i="4"/>
  <c r="E144" i="4"/>
  <c r="D144" i="4"/>
  <c r="O143" i="4"/>
  <c r="L143" i="4"/>
  <c r="I143" i="4"/>
  <c r="F143" i="4"/>
  <c r="O142" i="4"/>
  <c r="L142" i="4"/>
  <c r="L141" i="4" s="1"/>
  <c r="I142" i="4"/>
  <c r="I141" i="4" s="1"/>
  <c r="F142" i="4"/>
  <c r="F141" i="4" s="1"/>
  <c r="O141" i="4"/>
  <c r="N141" i="4"/>
  <c r="M141" i="4"/>
  <c r="K141" i="4"/>
  <c r="J141" i="4"/>
  <c r="H141" i="4"/>
  <c r="E141" i="4"/>
  <c r="D141" i="4"/>
  <c r="O140" i="4"/>
  <c r="L140" i="4"/>
  <c r="I140" i="4"/>
  <c r="F140" i="4"/>
  <c r="O139" i="4"/>
  <c r="L139" i="4"/>
  <c r="I139" i="4"/>
  <c r="F139" i="4"/>
  <c r="O138" i="4"/>
  <c r="L138" i="4"/>
  <c r="I138" i="4"/>
  <c r="F138" i="4"/>
  <c r="O137" i="4"/>
  <c r="L137" i="4"/>
  <c r="I137" i="4"/>
  <c r="I136" i="4" s="1"/>
  <c r="F137" i="4"/>
  <c r="O136" i="4"/>
  <c r="N136" i="4"/>
  <c r="M136" i="4"/>
  <c r="K136" i="4"/>
  <c r="J136" i="4"/>
  <c r="H136" i="4"/>
  <c r="E136" i="4"/>
  <c r="D136" i="4"/>
  <c r="O135" i="4"/>
  <c r="L135" i="4"/>
  <c r="I135" i="4"/>
  <c r="F135" i="4"/>
  <c r="O134" i="4"/>
  <c r="L134" i="4"/>
  <c r="I134" i="4"/>
  <c r="F134" i="4"/>
  <c r="O133" i="4"/>
  <c r="L133" i="4"/>
  <c r="I133" i="4"/>
  <c r="F133" i="4"/>
  <c r="O132" i="4"/>
  <c r="L132" i="4"/>
  <c r="L131" i="4" s="1"/>
  <c r="I132" i="4"/>
  <c r="F132" i="4"/>
  <c r="F131" i="4" s="1"/>
  <c r="N131" i="4"/>
  <c r="M131" i="4"/>
  <c r="K131" i="4"/>
  <c r="J131" i="4"/>
  <c r="H131" i="4"/>
  <c r="E131" i="4"/>
  <c r="E130" i="4" s="1"/>
  <c r="D131" i="4"/>
  <c r="O129" i="4"/>
  <c r="O128" i="4" s="1"/>
  <c r="L129" i="4"/>
  <c r="I129" i="4"/>
  <c r="I128" i="4" s="1"/>
  <c r="F129" i="4"/>
  <c r="F128" i="4" s="1"/>
  <c r="N128" i="4"/>
  <c r="M128" i="4"/>
  <c r="L128" i="4"/>
  <c r="K128" i="4"/>
  <c r="J128" i="4"/>
  <c r="H128" i="4"/>
  <c r="E128" i="4"/>
  <c r="D128" i="4"/>
  <c r="O127" i="4"/>
  <c r="L127" i="4"/>
  <c r="I127" i="4"/>
  <c r="F127" i="4"/>
  <c r="O126" i="4"/>
  <c r="L126" i="4"/>
  <c r="I126" i="4"/>
  <c r="F126" i="4"/>
  <c r="O125" i="4"/>
  <c r="L125" i="4"/>
  <c r="I125" i="4"/>
  <c r="F125" i="4"/>
  <c r="O124" i="4"/>
  <c r="L124" i="4"/>
  <c r="I124" i="4"/>
  <c r="F124" i="4"/>
  <c r="O123" i="4"/>
  <c r="L123" i="4"/>
  <c r="I123" i="4"/>
  <c r="F123" i="4"/>
  <c r="F122" i="4" s="1"/>
  <c r="N122" i="4"/>
  <c r="M122" i="4"/>
  <c r="K122" i="4"/>
  <c r="J122" i="4"/>
  <c r="H122" i="4"/>
  <c r="E122" i="4"/>
  <c r="D122" i="4"/>
  <c r="O121" i="4"/>
  <c r="L121" i="4"/>
  <c r="I121" i="4"/>
  <c r="F121" i="4"/>
  <c r="O120" i="4"/>
  <c r="L120" i="4"/>
  <c r="I120" i="4"/>
  <c r="F120" i="4"/>
  <c r="O119" i="4"/>
  <c r="L119" i="4"/>
  <c r="I119" i="4"/>
  <c r="F119" i="4"/>
  <c r="O118" i="4"/>
  <c r="L118" i="4"/>
  <c r="I118" i="4"/>
  <c r="F118" i="4"/>
  <c r="O117" i="4"/>
  <c r="L117" i="4"/>
  <c r="I117" i="4"/>
  <c r="F117" i="4"/>
  <c r="N116" i="4"/>
  <c r="M116" i="4"/>
  <c r="K116" i="4"/>
  <c r="J116" i="4"/>
  <c r="H116" i="4"/>
  <c r="E116" i="4"/>
  <c r="D116" i="4"/>
  <c r="O115" i="4"/>
  <c r="L115" i="4"/>
  <c r="I115" i="4"/>
  <c r="F115" i="4"/>
  <c r="O114" i="4"/>
  <c r="L114" i="4"/>
  <c r="I114" i="4"/>
  <c r="F114" i="4"/>
  <c r="O113" i="4"/>
  <c r="O112" i="4" s="1"/>
  <c r="L113" i="4"/>
  <c r="L112" i="4" s="1"/>
  <c r="I113" i="4"/>
  <c r="F113" i="4"/>
  <c r="N112" i="4"/>
  <c r="M112" i="4"/>
  <c r="K112" i="4"/>
  <c r="J112" i="4"/>
  <c r="H112" i="4"/>
  <c r="E112" i="4"/>
  <c r="D112" i="4"/>
  <c r="O111" i="4"/>
  <c r="L111" i="4"/>
  <c r="I111" i="4"/>
  <c r="F111" i="4"/>
  <c r="O110" i="4"/>
  <c r="L110" i="4"/>
  <c r="I110" i="4"/>
  <c r="F110" i="4"/>
  <c r="O109" i="4"/>
  <c r="L109" i="4"/>
  <c r="I109" i="4"/>
  <c r="F109" i="4"/>
  <c r="O108" i="4"/>
  <c r="L108" i="4"/>
  <c r="I108" i="4"/>
  <c r="F108" i="4"/>
  <c r="O107" i="4"/>
  <c r="L107" i="4"/>
  <c r="I107" i="4"/>
  <c r="F107" i="4"/>
  <c r="O106" i="4"/>
  <c r="L106" i="4"/>
  <c r="I106" i="4"/>
  <c r="F106" i="4"/>
  <c r="O105" i="4"/>
  <c r="L105" i="4"/>
  <c r="I105" i="4"/>
  <c r="F105" i="4"/>
  <c r="O104" i="4"/>
  <c r="L104" i="4"/>
  <c r="L103" i="4" s="1"/>
  <c r="I104" i="4"/>
  <c r="F104" i="4"/>
  <c r="F103" i="4" s="1"/>
  <c r="N103" i="4"/>
  <c r="M103" i="4"/>
  <c r="K103" i="4"/>
  <c r="J103" i="4"/>
  <c r="H103" i="4"/>
  <c r="E103" i="4"/>
  <c r="D103" i="4"/>
  <c r="O102" i="4"/>
  <c r="L102" i="4"/>
  <c r="I102" i="4"/>
  <c r="F102" i="4"/>
  <c r="O101" i="4"/>
  <c r="L101" i="4"/>
  <c r="I101" i="4"/>
  <c r="F101" i="4"/>
  <c r="O100" i="4"/>
  <c r="L100" i="4"/>
  <c r="I100" i="4"/>
  <c r="F100" i="4"/>
  <c r="O99" i="4"/>
  <c r="L99" i="4"/>
  <c r="I99" i="4"/>
  <c r="F99" i="4"/>
  <c r="O98" i="4"/>
  <c r="L98" i="4"/>
  <c r="I98" i="4"/>
  <c r="F98" i="4"/>
  <c r="O97" i="4"/>
  <c r="L97" i="4"/>
  <c r="I97" i="4"/>
  <c r="F97" i="4"/>
  <c r="O96" i="4"/>
  <c r="L96" i="4"/>
  <c r="L95" i="4" s="1"/>
  <c r="I96" i="4"/>
  <c r="F96" i="4"/>
  <c r="N95" i="4"/>
  <c r="M95" i="4"/>
  <c r="K95" i="4"/>
  <c r="J95" i="4"/>
  <c r="H95" i="4"/>
  <c r="E95" i="4"/>
  <c r="D95" i="4"/>
  <c r="O94" i="4"/>
  <c r="L94" i="4"/>
  <c r="I94" i="4"/>
  <c r="F94" i="4"/>
  <c r="O93" i="4"/>
  <c r="L93" i="4"/>
  <c r="I93" i="4"/>
  <c r="F93" i="4"/>
  <c r="O92" i="4"/>
  <c r="L92" i="4"/>
  <c r="I92" i="4"/>
  <c r="F92" i="4"/>
  <c r="O91" i="4"/>
  <c r="L91" i="4"/>
  <c r="I91" i="4"/>
  <c r="F91" i="4"/>
  <c r="O90" i="4"/>
  <c r="L90" i="4"/>
  <c r="L89" i="4" s="1"/>
  <c r="I90" i="4"/>
  <c r="F90" i="4"/>
  <c r="N89" i="4"/>
  <c r="M89" i="4"/>
  <c r="K89" i="4"/>
  <c r="J89" i="4"/>
  <c r="H89" i="4"/>
  <c r="E89" i="4"/>
  <c r="D89" i="4"/>
  <c r="O88" i="4"/>
  <c r="L88" i="4"/>
  <c r="I88" i="4"/>
  <c r="F88" i="4"/>
  <c r="O87" i="4"/>
  <c r="L87" i="4"/>
  <c r="I87" i="4"/>
  <c r="F87" i="4"/>
  <c r="O86" i="4"/>
  <c r="L86" i="4"/>
  <c r="I86" i="4"/>
  <c r="F86" i="4"/>
  <c r="O85" i="4"/>
  <c r="L85" i="4"/>
  <c r="I85" i="4"/>
  <c r="F85" i="4"/>
  <c r="O84" i="4"/>
  <c r="N84" i="4"/>
  <c r="M84" i="4"/>
  <c r="K84" i="4"/>
  <c r="K83" i="4" s="1"/>
  <c r="J84" i="4"/>
  <c r="H84" i="4"/>
  <c r="E84" i="4"/>
  <c r="D84" i="4"/>
  <c r="D83" i="4" s="1"/>
  <c r="O82" i="4"/>
  <c r="L82" i="4"/>
  <c r="I82" i="4"/>
  <c r="F82" i="4"/>
  <c r="O81" i="4"/>
  <c r="O80" i="4" s="1"/>
  <c r="L81" i="4"/>
  <c r="I81" i="4"/>
  <c r="F81" i="4"/>
  <c r="F80" i="4" s="1"/>
  <c r="N80" i="4"/>
  <c r="M80" i="4"/>
  <c r="L80" i="4"/>
  <c r="K80" i="4"/>
  <c r="J80" i="4"/>
  <c r="H80" i="4"/>
  <c r="E80" i="4"/>
  <c r="D80" i="4"/>
  <c r="O79" i="4"/>
  <c r="L79" i="4"/>
  <c r="I79" i="4"/>
  <c r="F79" i="4"/>
  <c r="O78" i="4"/>
  <c r="O77" i="4" s="1"/>
  <c r="L78" i="4"/>
  <c r="I78" i="4"/>
  <c r="I77" i="4" s="1"/>
  <c r="F78" i="4"/>
  <c r="N77" i="4"/>
  <c r="N76" i="4" s="1"/>
  <c r="M77" i="4"/>
  <c r="L77" i="4"/>
  <c r="K77" i="4"/>
  <c r="K76" i="4" s="1"/>
  <c r="J77" i="4"/>
  <c r="J76" i="4" s="1"/>
  <c r="H77" i="4"/>
  <c r="H76" i="4" s="1"/>
  <c r="E77" i="4"/>
  <c r="D77" i="4"/>
  <c r="D76" i="4" s="1"/>
  <c r="M76" i="4"/>
  <c r="L76" i="4"/>
  <c r="E76" i="4"/>
  <c r="O74" i="4"/>
  <c r="L74" i="4"/>
  <c r="I74" i="4"/>
  <c r="F74" i="4"/>
  <c r="O73" i="4"/>
  <c r="L73" i="4"/>
  <c r="I73" i="4"/>
  <c r="F73" i="4"/>
  <c r="O72" i="4"/>
  <c r="L72" i="4"/>
  <c r="I72" i="4"/>
  <c r="F72" i="4"/>
  <c r="O71" i="4"/>
  <c r="L71" i="4"/>
  <c r="I71" i="4"/>
  <c r="F71" i="4"/>
  <c r="O70" i="4"/>
  <c r="O69" i="4" s="1"/>
  <c r="L70" i="4"/>
  <c r="L69" i="4" s="1"/>
  <c r="I70" i="4"/>
  <c r="F70" i="4"/>
  <c r="F69" i="4" s="1"/>
  <c r="N69" i="4"/>
  <c r="N67" i="4" s="1"/>
  <c r="M69" i="4"/>
  <c r="M67" i="4" s="1"/>
  <c r="K69" i="4"/>
  <c r="K67" i="4" s="1"/>
  <c r="J69" i="4"/>
  <c r="J67" i="4" s="1"/>
  <c r="H69" i="4"/>
  <c r="H67" i="4" s="1"/>
  <c r="E69" i="4"/>
  <c r="D69" i="4"/>
  <c r="D67" i="4" s="1"/>
  <c r="O68" i="4"/>
  <c r="L68" i="4"/>
  <c r="I68" i="4"/>
  <c r="F68" i="4"/>
  <c r="E67" i="4"/>
  <c r="O66" i="4"/>
  <c r="L66" i="4"/>
  <c r="I66" i="4"/>
  <c r="F66" i="4"/>
  <c r="O65" i="4"/>
  <c r="L65" i="4"/>
  <c r="I65" i="4"/>
  <c r="F65" i="4"/>
  <c r="O64" i="4"/>
  <c r="L64" i="4"/>
  <c r="I64" i="4"/>
  <c r="F64" i="4"/>
  <c r="O63" i="4"/>
  <c r="L63" i="4"/>
  <c r="I63" i="4"/>
  <c r="F63" i="4"/>
  <c r="O62" i="4"/>
  <c r="L62" i="4"/>
  <c r="I62" i="4"/>
  <c r="F62" i="4"/>
  <c r="O61" i="4"/>
  <c r="L61" i="4"/>
  <c r="I61" i="4"/>
  <c r="F61" i="4"/>
  <c r="O60" i="4"/>
  <c r="L60" i="4"/>
  <c r="I60" i="4"/>
  <c r="F60" i="4"/>
  <c r="O59" i="4"/>
  <c r="L59" i="4"/>
  <c r="I59" i="4"/>
  <c r="F59" i="4"/>
  <c r="N58" i="4"/>
  <c r="M58" i="4"/>
  <c r="K58" i="4"/>
  <c r="J58" i="4"/>
  <c r="H58" i="4"/>
  <c r="E58" i="4"/>
  <c r="D58" i="4"/>
  <c r="O57" i="4"/>
  <c r="L57" i="4"/>
  <c r="I57" i="4"/>
  <c r="F57" i="4"/>
  <c r="O56" i="4"/>
  <c r="L56" i="4"/>
  <c r="L55" i="4" s="1"/>
  <c r="I56" i="4"/>
  <c r="I55" i="4" s="1"/>
  <c r="F56" i="4"/>
  <c r="N55" i="4"/>
  <c r="M55" i="4"/>
  <c r="M54" i="4" s="1"/>
  <c r="K55" i="4"/>
  <c r="J55" i="4"/>
  <c r="H55" i="4"/>
  <c r="H54" i="4" s="1"/>
  <c r="E55" i="4"/>
  <c r="E54" i="4" s="1"/>
  <c r="E53" i="4" s="1"/>
  <c r="D55" i="4"/>
  <c r="D54" i="4" s="1"/>
  <c r="O47" i="4"/>
  <c r="C47" i="4" s="1"/>
  <c r="O46" i="4"/>
  <c r="C46" i="4" s="1"/>
  <c r="N45" i="4"/>
  <c r="M45" i="4"/>
  <c r="L44" i="4"/>
  <c r="L43" i="4" s="1"/>
  <c r="I44" i="4"/>
  <c r="I43" i="4" s="1"/>
  <c r="F44" i="4"/>
  <c r="F43" i="4" s="1"/>
  <c r="K43" i="4"/>
  <c r="J43" i="4"/>
  <c r="H43" i="4"/>
  <c r="E43" i="4"/>
  <c r="D43" i="4"/>
  <c r="F42" i="4"/>
  <c r="C42" i="4" s="1"/>
  <c r="E41" i="4"/>
  <c r="D41" i="4"/>
  <c r="L40" i="4"/>
  <c r="C40" i="4" s="1"/>
  <c r="L39" i="4"/>
  <c r="C39" i="4" s="1"/>
  <c r="L38" i="4"/>
  <c r="C38" i="4" s="1"/>
  <c r="L37" i="4"/>
  <c r="C37" i="4" s="1"/>
  <c r="K36" i="4"/>
  <c r="J36" i="4"/>
  <c r="L35" i="4"/>
  <c r="C35" i="4" s="1"/>
  <c r="L34" i="4"/>
  <c r="C34" i="4" s="1"/>
  <c r="K33" i="4"/>
  <c r="J33" i="4"/>
  <c r="L32" i="4"/>
  <c r="C32" i="4" s="1"/>
  <c r="K31" i="4"/>
  <c r="J31" i="4"/>
  <c r="L30" i="4"/>
  <c r="C30" i="4" s="1"/>
  <c r="L29" i="4"/>
  <c r="C29" i="4" s="1"/>
  <c r="L28" i="4"/>
  <c r="C28" i="4" s="1"/>
  <c r="K27" i="4"/>
  <c r="J27" i="4"/>
  <c r="K26" i="4"/>
  <c r="F25" i="4"/>
  <c r="C25" i="4" s="1"/>
  <c r="I24" i="4"/>
  <c r="F24" i="4"/>
  <c r="O23" i="4"/>
  <c r="L23" i="4"/>
  <c r="I23" i="4"/>
  <c r="F23" i="4"/>
  <c r="O22" i="4"/>
  <c r="O21" i="4" s="1"/>
  <c r="L22" i="4"/>
  <c r="I22" i="4"/>
  <c r="I21" i="4" s="1"/>
  <c r="F22" i="4"/>
  <c r="N21" i="4"/>
  <c r="N289" i="4" s="1"/>
  <c r="N288" i="4" s="1"/>
  <c r="M21" i="4"/>
  <c r="M289" i="4" s="1"/>
  <c r="M288" i="4" s="1"/>
  <c r="L21" i="4"/>
  <c r="K21" i="4"/>
  <c r="K289" i="4" s="1"/>
  <c r="K288" i="4" s="1"/>
  <c r="J21" i="4"/>
  <c r="J289" i="4" s="1"/>
  <c r="J288" i="4" s="1"/>
  <c r="H21" i="4"/>
  <c r="H289" i="4" s="1"/>
  <c r="H288" i="4" s="1"/>
  <c r="F21" i="4"/>
  <c r="E21" i="4"/>
  <c r="E289" i="4" s="1"/>
  <c r="E288" i="4" s="1"/>
  <c r="D21" i="4"/>
  <c r="D289" i="4" s="1"/>
  <c r="D288" i="4" s="1"/>
  <c r="J83" i="4" l="1"/>
  <c r="C255" i="4"/>
  <c r="N83" i="4"/>
  <c r="D204" i="4"/>
  <c r="N75" i="4"/>
  <c r="N130" i="4"/>
  <c r="D259" i="4"/>
  <c r="K20" i="4"/>
  <c r="M83" i="4"/>
  <c r="K231" i="4"/>
  <c r="C78" i="4"/>
  <c r="E83" i="4"/>
  <c r="E75" i="4" s="1"/>
  <c r="H130" i="4"/>
  <c r="C153" i="4"/>
  <c r="E174" i="4"/>
  <c r="E173" i="4" s="1"/>
  <c r="N187" i="4"/>
  <c r="H195" i="4"/>
  <c r="C219" i="4"/>
  <c r="C291" i="4"/>
  <c r="D53" i="4"/>
  <c r="J195" i="4"/>
  <c r="D195" i="4"/>
  <c r="C207" i="4"/>
  <c r="C211" i="4"/>
  <c r="J231" i="4"/>
  <c r="J230" i="4" s="1"/>
  <c r="C240" i="4"/>
  <c r="H187" i="4"/>
  <c r="C97" i="4"/>
  <c r="C98" i="4"/>
  <c r="C109" i="4"/>
  <c r="L252" i="4"/>
  <c r="L251" i="4" s="1"/>
  <c r="C271" i="4"/>
  <c r="D270" i="4"/>
  <c r="D269" i="4" s="1"/>
  <c r="C277" i="4"/>
  <c r="C24" i="4"/>
  <c r="C164" i="4"/>
  <c r="C239" i="4"/>
  <c r="O252" i="4"/>
  <c r="O251" i="4" s="1"/>
  <c r="C110" i="4"/>
  <c r="L179" i="4"/>
  <c r="L174" i="4" s="1"/>
  <c r="L173" i="4" s="1"/>
  <c r="O276" i="4"/>
  <c r="O270" i="4" s="1"/>
  <c r="O269" i="4" s="1"/>
  <c r="N174" i="4"/>
  <c r="N173" i="4" s="1"/>
  <c r="C278" i="4"/>
  <c r="F289" i="4"/>
  <c r="C79" i="4"/>
  <c r="C125" i="4"/>
  <c r="C133" i="4"/>
  <c r="D187" i="4"/>
  <c r="C215" i="4"/>
  <c r="C250" i="4"/>
  <c r="E259" i="4"/>
  <c r="E230" i="4" s="1"/>
  <c r="C268" i="4"/>
  <c r="C295" i="4"/>
  <c r="C297" i="4"/>
  <c r="L67" i="4"/>
  <c r="C121" i="4"/>
  <c r="C149" i="4"/>
  <c r="H174" i="4"/>
  <c r="H173" i="4" s="1"/>
  <c r="C180" i="4"/>
  <c r="C181" i="4"/>
  <c r="C190" i="4"/>
  <c r="C199" i="4"/>
  <c r="C203" i="4"/>
  <c r="C113" i="4"/>
  <c r="C129" i="4"/>
  <c r="C177" i="4"/>
  <c r="C185" i="4"/>
  <c r="M187" i="4"/>
  <c r="L187" i="4"/>
  <c r="C243" i="4"/>
  <c r="C245" i="4"/>
  <c r="K269" i="4"/>
  <c r="C275" i="4"/>
  <c r="I276" i="4"/>
  <c r="I270" i="4" s="1"/>
  <c r="I269" i="4" s="1"/>
  <c r="C62" i="4"/>
  <c r="H53" i="4"/>
  <c r="C100" i="4"/>
  <c r="C105" i="4"/>
  <c r="C117" i="4"/>
  <c r="C120" i="4"/>
  <c r="C140" i="4"/>
  <c r="C22" i="4"/>
  <c r="C23" i="4"/>
  <c r="C59" i="4"/>
  <c r="C65" i="4"/>
  <c r="C145" i="4"/>
  <c r="C148" i="4"/>
  <c r="C152" i="4"/>
  <c r="C212" i="4"/>
  <c r="C223" i="4"/>
  <c r="C224" i="4"/>
  <c r="C263" i="4"/>
  <c r="C267" i="4"/>
  <c r="C56" i="4"/>
  <c r="C57" i="4"/>
  <c r="C68" i="4"/>
  <c r="C74" i="4"/>
  <c r="I151" i="4"/>
  <c r="C168" i="4"/>
  <c r="C172" i="4"/>
  <c r="C218" i="4"/>
  <c r="C254" i="4"/>
  <c r="C184" i="4"/>
  <c r="J26" i="4"/>
  <c r="F41" i="4"/>
  <c r="C41" i="4" s="1"/>
  <c r="C66" i="4"/>
  <c r="C82" i="4"/>
  <c r="C94" i="4"/>
  <c r="C101" i="4"/>
  <c r="C108" i="4"/>
  <c r="I131" i="4"/>
  <c r="K130" i="4"/>
  <c r="K75" i="4" s="1"/>
  <c r="M130" i="4"/>
  <c r="M75" i="4" s="1"/>
  <c r="F175" i="4"/>
  <c r="C182" i="4"/>
  <c r="C183" i="4"/>
  <c r="C202" i="4"/>
  <c r="C213" i="4"/>
  <c r="C220" i="4"/>
  <c r="C225" i="4"/>
  <c r="M230" i="4"/>
  <c r="H231" i="4"/>
  <c r="H230" i="4" s="1"/>
  <c r="I290" i="4"/>
  <c r="L36" i="4"/>
  <c r="C36" i="4" s="1"/>
  <c r="C44" i="4"/>
  <c r="N54" i="4"/>
  <c r="N53" i="4" s="1"/>
  <c r="N52" i="4" s="1"/>
  <c r="O58" i="4"/>
  <c r="F67" i="4"/>
  <c r="C72" i="4"/>
  <c r="C73" i="4"/>
  <c r="C85" i="4"/>
  <c r="C99" i="4"/>
  <c r="L122" i="4"/>
  <c r="J130" i="4"/>
  <c r="J75" i="4" s="1"/>
  <c r="C150" i="4"/>
  <c r="C178" i="4"/>
  <c r="I174" i="4"/>
  <c r="I173" i="4" s="1"/>
  <c r="C201" i="4"/>
  <c r="C244" i="4"/>
  <c r="C258" i="4"/>
  <c r="C266" i="4"/>
  <c r="O264" i="4"/>
  <c r="C292" i="4"/>
  <c r="J54" i="4"/>
  <c r="J53" i="4" s="1"/>
  <c r="C61" i="4"/>
  <c r="C64" i="4"/>
  <c r="O89" i="4"/>
  <c r="H83" i="4"/>
  <c r="H75" i="4" s="1"/>
  <c r="C124" i="4"/>
  <c r="C137" i="4"/>
  <c r="L151" i="4"/>
  <c r="H194" i="4"/>
  <c r="L198" i="4"/>
  <c r="L196" i="4" s="1"/>
  <c r="E195" i="4"/>
  <c r="C210" i="4"/>
  <c r="C222" i="4"/>
  <c r="K204" i="4"/>
  <c r="K195" i="4" s="1"/>
  <c r="C242" i="4"/>
  <c r="C257" i="4"/>
  <c r="N259" i="4"/>
  <c r="N230" i="4" s="1"/>
  <c r="C285" i="4"/>
  <c r="C296" i="4"/>
  <c r="M53" i="4"/>
  <c r="K54" i="4"/>
  <c r="K53" i="4" s="1"/>
  <c r="C88" i="4"/>
  <c r="I95" i="4"/>
  <c r="L116" i="4"/>
  <c r="I122" i="4"/>
  <c r="C128" i="4"/>
  <c r="C156" i="4"/>
  <c r="C157" i="4"/>
  <c r="C167" i="4"/>
  <c r="K187" i="4"/>
  <c r="O187" i="4"/>
  <c r="M195" i="4"/>
  <c r="M194" i="4" s="1"/>
  <c r="C214" i="4"/>
  <c r="C221" i="4"/>
  <c r="C226" i="4"/>
  <c r="C229" i="4"/>
  <c r="K230" i="4"/>
  <c r="C247" i="4"/>
  <c r="C256" i="4"/>
  <c r="C262" i="4"/>
  <c r="O260" i="4"/>
  <c r="L264" i="4"/>
  <c r="C274" i="4"/>
  <c r="C280" i="4"/>
  <c r="I283" i="4"/>
  <c r="I289" i="4" s="1"/>
  <c r="I288" i="4" s="1"/>
  <c r="F290" i="4"/>
  <c r="C294" i="4"/>
  <c r="O289" i="4"/>
  <c r="O288" i="4" s="1"/>
  <c r="O76" i="4"/>
  <c r="C43" i="4"/>
  <c r="I20" i="4"/>
  <c r="L33" i="4"/>
  <c r="C33" i="4" s="1"/>
  <c r="C118" i="4"/>
  <c r="I116" i="4"/>
  <c r="C298" i="4"/>
  <c r="D20" i="4"/>
  <c r="H20" i="4"/>
  <c r="C21" i="4"/>
  <c r="F55" i="4"/>
  <c r="C71" i="4"/>
  <c r="I80" i="4"/>
  <c r="L84" i="4"/>
  <c r="I89" i="4"/>
  <c r="C90" i="4"/>
  <c r="C115" i="4"/>
  <c r="F112" i="4"/>
  <c r="C132" i="4"/>
  <c r="O131" i="4"/>
  <c r="L136" i="4"/>
  <c r="D174" i="4"/>
  <c r="D173" i="4" s="1"/>
  <c r="M174" i="4"/>
  <c r="M173" i="4" s="1"/>
  <c r="L27" i="4"/>
  <c r="C60" i="4"/>
  <c r="C70" i="4"/>
  <c r="C81" i="4"/>
  <c r="C93" i="4"/>
  <c r="C161" i="4"/>
  <c r="L160" i="4"/>
  <c r="C160" i="4" s="1"/>
  <c r="E20" i="4"/>
  <c r="M20" i="4"/>
  <c r="L31" i="4"/>
  <c r="C31" i="4" s="1"/>
  <c r="O55" i="4"/>
  <c r="O54" i="4" s="1"/>
  <c r="I58" i="4"/>
  <c r="I54" i="4" s="1"/>
  <c r="L58" i="4"/>
  <c r="I69" i="4"/>
  <c r="F77" i="4"/>
  <c r="C106" i="4"/>
  <c r="I103" i="4"/>
  <c r="C111" i="4"/>
  <c r="C114" i="4"/>
  <c r="I112" i="4"/>
  <c r="O116" i="4"/>
  <c r="C123" i="4"/>
  <c r="O122" i="4"/>
  <c r="C141" i="4"/>
  <c r="C154" i="4"/>
  <c r="C155" i="4"/>
  <c r="F165" i="4"/>
  <c r="O45" i="4"/>
  <c r="O20" i="4" s="1"/>
  <c r="C92" i="4"/>
  <c r="F89" i="4"/>
  <c r="J20" i="4"/>
  <c r="N20" i="4"/>
  <c r="L54" i="4"/>
  <c r="L53" i="4" s="1"/>
  <c r="F58" i="4"/>
  <c r="C63" i="4"/>
  <c r="O67" i="4"/>
  <c r="C86" i="4"/>
  <c r="I84" i="4"/>
  <c r="F95" i="4"/>
  <c r="C96" i="4"/>
  <c r="C102" i="4"/>
  <c r="C104" i="4"/>
  <c r="O103" i="4"/>
  <c r="C119" i="4"/>
  <c r="F116" i="4"/>
  <c r="L166" i="4"/>
  <c r="L165" i="4" s="1"/>
  <c r="C169" i="4"/>
  <c r="C209" i="4"/>
  <c r="I205" i="4"/>
  <c r="F251" i="4"/>
  <c r="I252" i="4"/>
  <c r="I251" i="4" s="1"/>
  <c r="C253" i="4"/>
  <c r="C87" i="4"/>
  <c r="F84" i="4"/>
  <c r="C91" i="4"/>
  <c r="O95" i="4"/>
  <c r="C107" i="4"/>
  <c r="C126" i="4"/>
  <c r="C127" i="4"/>
  <c r="D130" i="4"/>
  <c r="D75" i="4" s="1"/>
  <c r="C134" i="4"/>
  <c r="C135" i="4"/>
  <c r="C138" i="4"/>
  <c r="C139" i="4"/>
  <c r="F136" i="4"/>
  <c r="C142" i="4"/>
  <c r="C143" i="4"/>
  <c r="C146" i="4"/>
  <c r="C147" i="4"/>
  <c r="F144" i="4"/>
  <c r="O151" i="4"/>
  <c r="C158" i="4"/>
  <c r="C159" i="4"/>
  <c r="C186" i="4"/>
  <c r="C248" i="4"/>
  <c r="L246" i="4"/>
  <c r="L270" i="4"/>
  <c r="L269" i="4" s="1"/>
  <c r="I144" i="4"/>
  <c r="F151" i="4"/>
  <c r="C151" i="4" s="1"/>
  <c r="C162" i="4"/>
  <c r="C163" i="4"/>
  <c r="C170" i="4"/>
  <c r="C171" i="4"/>
  <c r="C176" i="4"/>
  <c r="O175" i="4"/>
  <c r="O179" i="4"/>
  <c r="C241" i="4"/>
  <c r="I238" i="4"/>
  <c r="I264" i="4"/>
  <c r="C264" i="4" s="1"/>
  <c r="C265" i="4"/>
  <c r="O166" i="4"/>
  <c r="O165" i="4" s="1"/>
  <c r="F179" i="4"/>
  <c r="I188" i="4"/>
  <c r="C189" i="4"/>
  <c r="I196" i="4"/>
  <c r="C197" i="4"/>
  <c r="L205" i="4"/>
  <c r="C208" i="4"/>
  <c r="C232" i="4"/>
  <c r="D231" i="4"/>
  <c r="D230" i="4" s="1"/>
  <c r="F270" i="4"/>
  <c r="N270" i="4"/>
  <c r="N269" i="4" s="1"/>
  <c r="C282" i="4"/>
  <c r="F281" i="4"/>
  <c r="C281" i="4" s="1"/>
  <c r="F188" i="4"/>
  <c r="F191" i="4"/>
  <c r="F196" i="4"/>
  <c r="C198" i="4"/>
  <c r="C206" i="4"/>
  <c r="F205" i="4"/>
  <c r="O205" i="4"/>
  <c r="O216" i="4"/>
  <c r="C228" i="4"/>
  <c r="L227" i="4"/>
  <c r="C227" i="4" s="1"/>
  <c r="C234" i="4"/>
  <c r="F233" i="4"/>
  <c r="C237" i="4"/>
  <c r="I235" i="4"/>
  <c r="O238" i="4"/>
  <c r="O231" i="4" s="1"/>
  <c r="F260" i="4"/>
  <c r="I260" i="4"/>
  <c r="C261" i="4"/>
  <c r="J270" i="4"/>
  <c r="J269" i="4" s="1"/>
  <c r="J194" i="4" s="1"/>
  <c r="F276" i="4"/>
  <c r="C284" i="4"/>
  <c r="L283" i="4"/>
  <c r="L289" i="4" s="1"/>
  <c r="I192" i="4"/>
  <c r="I191" i="4" s="1"/>
  <c r="C193" i="4"/>
  <c r="N195" i="4"/>
  <c r="C200" i="4"/>
  <c r="I216" i="4"/>
  <c r="C216" i="4" s="1"/>
  <c r="C217" i="4"/>
  <c r="C236" i="4"/>
  <c r="L235" i="4"/>
  <c r="L238" i="4"/>
  <c r="C249" i="4"/>
  <c r="I246" i="4"/>
  <c r="C246" i="4" s="1"/>
  <c r="L259" i="4"/>
  <c r="C272" i="4"/>
  <c r="C273" i="4"/>
  <c r="L290" i="4"/>
  <c r="C290" i="4" s="1"/>
  <c r="C293" i="4"/>
  <c r="E52" i="4" l="1"/>
  <c r="J286" i="4"/>
  <c r="F288" i="4"/>
  <c r="D194" i="4"/>
  <c r="C89" i="4"/>
  <c r="D52" i="4"/>
  <c r="O230" i="4"/>
  <c r="O259" i="4"/>
  <c r="L130" i="4"/>
  <c r="M286" i="4"/>
  <c r="E286" i="4"/>
  <c r="E194" i="4"/>
  <c r="C276" i="4"/>
  <c r="O174" i="4"/>
  <c r="O173" i="4" s="1"/>
  <c r="C136" i="4"/>
  <c r="N286" i="4"/>
  <c r="F20" i="4"/>
  <c r="M52" i="4"/>
  <c r="M51" i="4" s="1"/>
  <c r="M50" i="4" s="1"/>
  <c r="L288" i="4"/>
  <c r="C288" i="4" s="1"/>
  <c r="K286" i="4"/>
  <c r="L83" i="4"/>
  <c r="L75" i="4" s="1"/>
  <c r="C122" i="4"/>
  <c r="J52" i="4"/>
  <c r="J51" i="4" s="1"/>
  <c r="I130" i="4"/>
  <c r="H286" i="4"/>
  <c r="H52" i="4"/>
  <c r="H51" i="4" s="1"/>
  <c r="H50" i="4" s="1"/>
  <c r="I259" i="4"/>
  <c r="L231" i="4"/>
  <c r="L230" i="4" s="1"/>
  <c r="C238" i="4"/>
  <c r="O83" i="4"/>
  <c r="C103" i="4"/>
  <c r="K52" i="4"/>
  <c r="N194" i="4"/>
  <c r="N51" i="4" s="1"/>
  <c r="N50" i="4" s="1"/>
  <c r="O204" i="4"/>
  <c r="O195" i="4" s="1"/>
  <c r="C251" i="4"/>
  <c r="K194" i="4"/>
  <c r="L204" i="4"/>
  <c r="L195" i="4" s="1"/>
  <c r="L194" i="4" s="1"/>
  <c r="O130" i="4"/>
  <c r="C289" i="4"/>
  <c r="D51" i="4"/>
  <c r="C188" i="4"/>
  <c r="F187" i="4"/>
  <c r="I204" i="4"/>
  <c r="I195" i="4" s="1"/>
  <c r="I231" i="4"/>
  <c r="C235" i="4"/>
  <c r="C205" i="4"/>
  <c r="F204" i="4"/>
  <c r="C196" i="4"/>
  <c r="C179" i="4"/>
  <c r="F174" i="4"/>
  <c r="I83" i="4"/>
  <c r="C45" i="4"/>
  <c r="F76" i="4"/>
  <c r="C77" i="4"/>
  <c r="O53" i="4"/>
  <c r="C55" i="4"/>
  <c r="F54" i="4"/>
  <c r="F130" i="4"/>
  <c r="D286" i="4"/>
  <c r="I187" i="4"/>
  <c r="C95" i="4"/>
  <c r="C283" i="4"/>
  <c r="F259" i="4"/>
  <c r="C260" i="4"/>
  <c r="C192" i="4"/>
  <c r="C175" i="4"/>
  <c r="C144" i="4"/>
  <c r="C84" i="4"/>
  <c r="F83" i="4"/>
  <c r="C252" i="4"/>
  <c r="C116" i="4"/>
  <c r="C58" i="4"/>
  <c r="I67" i="4"/>
  <c r="C67" i="4" s="1"/>
  <c r="C69" i="4"/>
  <c r="C112" i="4"/>
  <c r="E51" i="4"/>
  <c r="F231" i="4"/>
  <c r="C233" i="4"/>
  <c r="C191" i="4"/>
  <c r="C270" i="4"/>
  <c r="F269" i="4"/>
  <c r="C165" i="4"/>
  <c r="C131" i="4"/>
  <c r="L26" i="4"/>
  <c r="C27" i="4"/>
  <c r="I76" i="4"/>
  <c r="C80" i="4"/>
  <c r="C166" i="4"/>
  <c r="O194" i="4" l="1"/>
  <c r="N287" i="4"/>
  <c r="L286" i="4"/>
  <c r="L52" i="4"/>
  <c r="L51" i="4" s="1"/>
  <c r="C259" i="4"/>
  <c r="I230" i="4"/>
  <c r="O75" i="4"/>
  <c r="O286" i="4" s="1"/>
  <c r="C204" i="4"/>
  <c r="M287" i="4"/>
  <c r="C130" i="4"/>
  <c r="H287" i="4"/>
  <c r="C83" i="4"/>
  <c r="I75" i="4"/>
  <c r="I194" i="4"/>
  <c r="K51" i="4"/>
  <c r="J50" i="4"/>
  <c r="J287" i="4"/>
  <c r="C26" i="4"/>
  <c r="L20" i="4"/>
  <c r="C20" i="4" s="1"/>
  <c r="C269" i="4"/>
  <c r="F230" i="4"/>
  <c r="C230" i="4" s="1"/>
  <c r="C231" i="4"/>
  <c r="C54" i="4"/>
  <c r="F53" i="4"/>
  <c r="F75" i="4"/>
  <c r="C76" i="4"/>
  <c r="F195" i="4"/>
  <c r="C187" i="4"/>
  <c r="D287" i="4"/>
  <c r="D50" i="4"/>
  <c r="E287" i="4"/>
  <c r="E50" i="4"/>
  <c r="C174" i="4"/>
  <c r="F173" i="4"/>
  <c r="C173" i="4" s="1"/>
  <c r="O52" i="4"/>
  <c r="O51" i="4" s="1"/>
  <c r="I53" i="4"/>
  <c r="L50" i="4" l="1"/>
  <c r="L287" i="4"/>
  <c r="C75" i="4"/>
  <c r="I52" i="4"/>
  <c r="I51" i="4" s="1"/>
  <c r="I287" i="4" s="1"/>
  <c r="K50" i="4"/>
  <c r="K287" i="4"/>
  <c r="O50" i="4"/>
  <c r="O287" i="4"/>
  <c r="I286" i="4"/>
  <c r="F52" i="4"/>
  <c r="C53" i="4"/>
  <c r="F286" i="4"/>
  <c r="F194" i="4"/>
  <c r="C194" i="4" s="1"/>
  <c r="C195" i="4"/>
  <c r="I50" i="4" l="1"/>
  <c r="C286" i="4"/>
  <c r="F51" i="4"/>
  <c r="C52" i="4"/>
  <c r="F287" i="4" l="1"/>
  <c r="C287" i="4" s="1"/>
  <c r="C51" i="4"/>
  <c r="F50" i="4"/>
  <c r="C50" i="4" s="1"/>
  <c r="O298" i="3" l="1"/>
  <c r="L298" i="3"/>
  <c r="I298" i="3"/>
  <c r="F298" i="3"/>
  <c r="O297" i="3"/>
  <c r="L297" i="3"/>
  <c r="I297" i="3"/>
  <c r="F297" i="3"/>
  <c r="O296" i="3"/>
  <c r="L296" i="3"/>
  <c r="I296" i="3"/>
  <c r="F296" i="3"/>
  <c r="O295" i="3"/>
  <c r="L295" i="3"/>
  <c r="I295" i="3"/>
  <c r="F295" i="3"/>
  <c r="O294" i="3"/>
  <c r="L294" i="3"/>
  <c r="I294" i="3"/>
  <c r="F294" i="3"/>
  <c r="O293" i="3"/>
  <c r="L293" i="3"/>
  <c r="I293" i="3"/>
  <c r="F293" i="3"/>
  <c r="O292" i="3"/>
  <c r="L292" i="3"/>
  <c r="I292" i="3"/>
  <c r="F292" i="3"/>
  <c r="O291" i="3"/>
  <c r="L291" i="3"/>
  <c r="I291" i="3"/>
  <c r="F291" i="3"/>
  <c r="F290" i="3" s="1"/>
  <c r="N290" i="3"/>
  <c r="M290" i="3"/>
  <c r="K290" i="3"/>
  <c r="J290" i="3"/>
  <c r="H290" i="3"/>
  <c r="G290" i="3"/>
  <c r="E290" i="3"/>
  <c r="D290" i="3"/>
  <c r="O285" i="3"/>
  <c r="L285" i="3"/>
  <c r="I285" i="3"/>
  <c r="F285" i="3"/>
  <c r="O284" i="3"/>
  <c r="L284" i="3"/>
  <c r="L283" i="3" s="1"/>
  <c r="I284" i="3"/>
  <c r="I283" i="3" s="1"/>
  <c r="F284" i="3"/>
  <c r="N283" i="3"/>
  <c r="M283" i="3"/>
  <c r="K283" i="3"/>
  <c r="J283" i="3"/>
  <c r="H283" i="3"/>
  <c r="G283" i="3"/>
  <c r="E283" i="3"/>
  <c r="D283" i="3"/>
  <c r="O282" i="3"/>
  <c r="L282" i="3"/>
  <c r="L281" i="3" s="1"/>
  <c r="I282" i="3"/>
  <c r="I281" i="3" s="1"/>
  <c r="F282" i="3"/>
  <c r="O281" i="3"/>
  <c r="N281" i="3"/>
  <c r="M281" i="3"/>
  <c r="K281" i="3"/>
  <c r="J281" i="3"/>
  <c r="H281" i="3"/>
  <c r="G281" i="3"/>
  <c r="E281" i="3"/>
  <c r="D281" i="3"/>
  <c r="O280" i="3"/>
  <c r="L280" i="3"/>
  <c r="I280" i="3"/>
  <c r="F280" i="3"/>
  <c r="O279" i="3"/>
  <c r="L279" i="3"/>
  <c r="I279" i="3"/>
  <c r="F279" i="3"/>
  <c r="O278" i="3"/>
  <c r="L278" i="3"/>
  <c r="I278" i="3"/>
  <c r="F278" i="3"/>
  <c r="O277" i="3"/>
  <c r="O276" i="3" s="1"/>
  <c r="L277" i="3"/>
  <c r="I277" i="3"/>
  <c r="I276" i="3" s="1"/>
  <c r="F277" i="3"/>
  <c r="N276" i="3"/>
  <c r="M276" i="3"/>
  <c r="K276" i="3"/>
  <c r="J276" i="3"/>
  <c r="H276" i="3"/>
  <c r="G276" i="3"/>
  <c r="E276" i="3"/>
  <c r="D276" i="3"/>
  <c r="O275" i="3"/>
  <c r="L275" i="3"/>
  <c r="I275" i="3"/>
  <c r="F275" i="3"/>
  <c r="O274" i="3"/>
  <c r="L274" i="3"/>
  <c r="I274" i="3"/>
  <c r="F274" i="3"/>
  <c r="O273" i="3"/>
  <c r="O272" i="3" s="1"/>
  <c r="L273" i="3"/>
  <c r="L272" i="3" s="1"/>
  <c r="I273" i="3"/>
  <c r="I272" i="3" s="1"/>
  <c r="F273" i="3"/>
  <c r="N272" i="3"/>
  <c r="N270" i="3" s="1"/>
  <c r="N269" i="3" s="1"/>
  <c r="M272" i="3"/>
  <c r="M270" i="3" s="1"/>
  <c r="M269" i="3" s="1"/>
  <c r="K272" i="3"/>
  <c r="K270" i="3" s="1"/>
  <c r="K269" i="3" s="1"/>
  <c r="J272" i="3"/>
  <c r="H272" i="3"/>
  <c r="G272" i="3"/>
  <c r="F272" i="3"/>
  <c r="E272" i="3"/>
  <c r="D272" i="3"/>
  <c r="O271" i="3"/>
  <c r="L271" i="3"/>
  <c r="I271" i="3"/>
  <c r="F271" i="3"/>
  <c r="E270" i="3"/>
  <c r="E269" i="3" s="1"/>
  <c r="O268" i="3"/>
  <c r="L268" i="3"/>
  <c r="I268" i="3"/>
  <c r="F268" i="3"/>
  <c r="O267" i="3"/>
  <c r="L267" i="3"/>
  <c r="I267" i="3"/>
  <c r="F267" i="3"/>
  <c r="O266" i="3"/>
  <c r="L266" i="3"/>
  <c r="I266" i="3"/>
  <c r="F266" i="3"/>
  <c r="O265" i="3"/>
  <c r="O264" i="3" s="1"/>
  <c r="L265" i="3"/>
  <c r="L264" i="3" s="1"/>
  <c r="I265" i="3"/>
  <c r="I264" i="3" s="1"/>
  <c r="F265" i="3"/>
  <c r="N264" i="3"/>
  <c r="M264" i="3"/>
  <c r="K264" i="3"/>
  <c r="J264" i="3"/>
  <c r="H264" i="3"/>
  <c r="G264" i="3"/>
  <c r="E264" i="3"/>
  <c r="D264" i="3"/>
  <c r="O263" i="3"/>
  <c r="L263" i="3"/>
  <c r="I263" i="3"/>
  <c r="F263" i="3"/>
  <c r="O262" i="3"/>
  <c r="L262" i="3"/>
  <c r="I262" i="3"/>
  <c r="F262" i="3"/>
  <c r="O261" i="3"/>
  <c r="O260" i="3" s="1"/>
  <c r="O259" i="3" s="1"/>
  <c r="L261" i="3"/>
  <c r="I261" i="3"/>
  <c r="I260" i="3" s="1"/>
  <c r="F261" i="3"/>
  <c r="N260" i="3"/>
  <c r="N259" i="3" s="1"/>
  <c r="M260" i="3"/>
  <c r="K260" i="3"/>
  <c r="K259" i="3" s="1"/>
  <c r="J260" i="3"/>
  <c r="J259" i="3" s="1"/>
  <c r="H260" i="3"/>
  <c r="G260" i="3"/>
  <c r="F260" i="3"/>
  <c r="E260" i="3"/>
  <c r="D260" i="3"/>
  <c r="D259" i="3" s="1"/>
  <c r="O258" i="3"/>
  <c r="L258" i="3"/>
  <c r="I258" i="3"/>
  <c r="F258" i="3"/>
  <c r="O257" i="3"/>
  <c r="L257" i="3"/>
  <c r="I257" i="3"/>
  <c r="F257" i="3"/>
  <c r="O256" i="3"/>
  <c r="L256" i="3"/>
  <c r="I256" i="3"/>
  <c r="F256" i="3"/>
  <c r="O255" i="3"/>
  <c r="L255" i="3"/>
  <c r="I255" i="3"/>
  <c r="F255" i="3"/>
  <c r="O254" i="3"/>
  <c r="L254" i="3"/>
  <c r="I254" i="3"/>
  <c r="F254" i="3"/>
  <c r="O253" i="3"/>
  <c r="O252" i="3" s="1"/>
  <c r="O251" i="3" s="1"/>
  <c r="L253" i="3"/>
  <c r="I253" i="3"/>
  <c r="I252" i="3" s="1"/>
  <c r="I251" i="3" s="1"/>
  <c r="F253" i="3"/>
  <c r="C253" i="3"/>
  <c r="N252" i="3"/>
  <c r="N251" i="3" s="1"/>
  <c r="M252" i="3"/>
  <c r="L252" i="3"/>
  <c r="K252" i="3"/>
  <c r="K251" i="3" s="1"/>
  <c r="J252" i="3"/>
  <c r="J251" i="3" s="1"/>
  <c r="H252" i="3"/>
  <c r="H251" i="3" s="1"/>
  <c r="G252" i="3"/>
  <c r="E252" i="3"/>
  <c r="E251" i="3" s="1"/>
  <c r="D252" i="3"/>
  <c r="D251" i="3" s="1"/>
  <c r="M251" i="3"/>
  <c r="G251" i="3"/>
  <c r="O250" i="3"/>
  <c r="L250" i="3"/>
  <c r="I250" i="3"/>
  <c r="F250" i="3"/>
  <c r="O249" i="3"/>
  <c r="L249" i="3"/>
  <c r="I249" i="3"/>
  <c r="F249" i="3"/>
  <c r="C249" i="3" s="1"/>
  <c r="O248" i="3"/>
  <c r="L248" i="3"/>
  <c r="I248" i="3"/>
  <c r="F248" i="3"/>
  <c r="O247" i="3"/>
  <c r="O246" i="3" s="1"/>
  <c r="L247" i="3"/>
  <c r="I247" i="3"/>
  <c r="F247" i="3"/>
  <c r="N246" i="3"/>
  <c r="M246" i="3"/>
  <c r="K246" i="3"/>
  <c r="J246" i="3"/>
  <c r="H246" i="3"/>
  <c r="G246" i="3"/>
  <c r="E246" i="3"/>
  <c r="D246" i="3"/>
  <c r="O245" i="3"/>
  <c r="L245" i="3"/>
  <c r="I245" i="3"/>
  <c r="F245" i="3"/>
  <c r="C245" i="3" s="1"/>
  <c r="O244" i="3"/>
  <c r="L244" i="3"/>
  <c r="I244" i="3"/>
  <c r="F244" i="3"/>
  <c r="O243" i="3"/>
  <c r="L243" i="3"/>
  <c r="I243" i="3"/>
  <c r="F243" i="3"/>
  <c r="O242" i="3"/>
  <c r="L242" i="3"/>
  <c r="I242" i="3"/>
  <c r="F242" i="3"/>
  <c r="O241" i="3"/>
  <c r="L241" i="3"/>
  <c r="I241" i="3"/>
  <c r="F241" i="3"/>
  <c r="O240" i="3"/>
  <c r="L240" i="3"/>
  <c r="I240" i="3"/>
  <c r="F240" i="3"/>
  <c r="O239" i="3"/>
  <c r="L239" i="3"/>
  <c r="I239" i="3"/>
  <c r="F239" i="3"/>
  <c r="F238" i="3" s="1"/>
  <c r="N238" i="3"/>
  <c r="M238" i="3"/>
  <c r="K238" i="3"/>
  <c r="J238" i="3"/>
  <c r="H238" i="3"/>
  <c r="G238" i="3"/>
  <c r="E238" i="3"/>
  <c r="D238" i="3"/>
  <c r="O237" i="3"/>
  <c r="L237" i="3"/>
  <c r="I237" i="3"/>
  <c r="F237" i="3"/>
  <c r="O236" i="3"/>
  <c r="L236" i="3"/>
  <c r="L235" i="3" s="1"/>
  <c r="I236" i="3"/>
  <c r="I235" i="3" s="1"/>
  <c r="F236" i="3"/>
  <c r="N235" i="3"/>
  <c r="M235" i="3"/>
  <c r="K235" i="3"/>
  <c r="J235" i="3"/>
  <c r="H235" i="3"/>
  <c r="G235" i="3"/>
  <c r="E235" i="3"/>
  <c r="D235" i="3"/>
  <c r="O234" i="3"/>
  <c r="L234" i="3"/>
  <c r="L233" i="3" s="1"/>
  <c r="I234" i="3"/>
  <c r="F234" i="3"/>
  <c r="O233" i="3"/>
  <c r="N233" i="3"/>
  <c r="M233" i="3"/>
  <c r="K233" i="3"/>
  <c r="J233" i="3"/>
  <c r="I233" i="3"/>
  <c r="H233" i="3"/>
  <c r="G233" i="3"/>
  <c r="G231" i="3" s="1"/>
  <c r="E233" i="3"/>
  <c r="D233" i="3"/>
  <c r="D231" i="3" s="1"/>
  <c r="O232" i="3"/>
  <c r="L232" i="3"/>
  <c r="I232" i="3"/>
  <c r="F232" i="3"/>
  <c r="H231" i="3"/>
  <c r="E231" i="3"/>
  <c r="O229" i="3"/>
  <c r="L229" i="3"/>
  <c r="I229" i="3"/>
  <c r="F229" i="3"/>
  <c r="O228" i="3"/>
  <c r="L228" i="3"/>
  <c r="L227" i="3" s="1"/>
  <c r="I228" i="3"/>
  <c r="I227" i="3" s="1"/>
  <c r="F228" i="3"/>
  <c r="O227" i="3"/>
  <c r="N227" i="3"/>
  <c r="M227" i="3"/>
  <c r="K227" i="3"/>
  <c r="J227" i="3"/>
  <c r="H227" i="3"/>
  <c r="G227" i="3"/>
  <c r="E227" i="3"/>
  <c r="D227" i="3"/>
  <c r="O226" i="3"/>
  <c r="L226" i="3"/>
  <c r="I226" i="3"/>
  <c r="F226" i="3"/>
  <c r="O225" i="3"/>
  <c r="L225" i="3"/>
  <c r="I225" i="3"/>
  <c r="F225" i="3"/>
  <c r="O224" i="3"/>
  <c r="L224" i="3"/>
  <c r="I224" i="3"/>
  <c r="F224" i="3"/>
  <c r="O223" i="3"/>
  <c r="L223" i="3"/>
  <c r="I223" i="3"/>
  <c r="F223" i="3"/>
  <c r="O222" i="3"/>
  <c r="L222" i="3"/>
  <c r="I222" i="3"/>
  <c r="F222" i="3"/>
  <c r="O221" i="3"/>
  <c r="L221" i="3"/>
  <c r="I221" i="3"/>
  <c r="F221" i="3"/>
  <c r="O220" i="3"/>
  <c r="L220" i="3"/>
  <c r="I220" i="3"/>
  <c r="F220" i="3"/>
  <c r="O219" i="3"/>
  <c r="L219" i="3"/>
  <c r="I219" i="3"/>
  <c r="F219" i="3"/>
  <c r="O218" i="3"/>
  <c r="L218" i="3"/>
  <c r="I218" i="3"/>
  <c r="F218" i="3"/>
  <c r="O217" i="3"/>
  <c r="L217" i="3"/>
  <c r="I217" i="3"/>
  <c r="F217" i="3"/>
  <c r="C217" i="3"/>
  <c r="N216" i="3"/>
  <c r="M216" i="3"/>
  <c r="K216" i="3"/>
  <c r="J216" i="3"/>
  <c r="H216" i="3"/>
  <c r="G216" i="3"/>
  <c r="E216" i="3"/>
  <c r="D216" i="3"/>
  <c r="O215" i="3"/>
  <c r="L215" i="3"/>
  <c r="I215" i="3"/>
  <c r="F215" i="3"/>
  <c r="O214" i="3"/>
  <c r="L214" i="3"/>
  <c r="I214" i="3"/>
  <c r="F214" i="3"/>
  <c r="C214" i="3" s="1"/>
  <c r="O213" i="3"/>
  <c r="L213" i="3"/>
  <c r="I213" i="3"/>
  <c r="F213" i="3"/>
  <c r="C213" i="3" s="1"/>
  <c r="O212" i="3"/>
  <c r="L212" i="3"/>
  <c r="I212" i="3"/>
  <c r="F212" i="3"/>
  <c r="C212" i="3" s="1"/>
  <c r="O211" i="3"/>
  <c r="L211" i="3"/>
  <c r="I211" i="3"/>
  <c r="F211" i="3"/>
  <c r="O210" i="3"/>
  <c r="L210" i="3"/>
  <c r="I210" i="3"/>
  <c r="F210" i="3"/>
  <c r="C210" i="3" s="1"/>
  <c r="O209" i="3"/>
  <c r="L209" i="3"/>
  <c r="I209" i="3"/>
  <c r="F209" i="3"/>
  <c r="C209" i="3" s="1"/>
  <c r="O208" i="3"/>
  <c r="L208" i="3"/>
  <c r="I208" i="3"/>
  <c r="F208" i="3"/>
  <c r="O207" i="3"/>
  <c r="L207" i="3"/>
  <c r="I207" i="3"/>
  <c r="F207" i="3"/>
  <c r="O206" i="3"/>
  <c r="L206" i="3"/>
  <c r="L205" i="3" s="1"/>
  <c r="I206" i="3"/>
  <c r="F206" i="3"/>
  <c r="N205" i="3"/>
  <c r="M205" i="3"/>
  <c r="K205" i="3"/>
  <c r="K204" i="3" s="1"/>
  <c r="J205" i="3"/>
  <c r="J204" i="3" s="1"/>
  <c r="H205" i="3"/>
  <c r="G205" i="3"/>
  <c r="G204" i="3" s="1"/>
  <c r="E205" i="3"/>
  <c r="D205" i="3"/>
  <c r="D204" i="3" s="1"/>
  <c r="N204" i="3"/>
  <c r="O203" i="3"/>
  <c r="L203" i="3"/>
  <c r="I203" i="3"/>
  <c r="F203" i="3"/>
  <c r="O202" i="3"/>
  <c r="L202" i="3"/>
  <c r="I202" i="3"/>
  <c r="F202" i="3"/>
  <c r="O201" i="3"/>
  <c r="L201" i="3"/>
  <c r="I201" i="3"/>
  <c r="F201" i="3"/>
  <c r="O200" i="3"/>
  <c r="L200" i="3"/>
  <c r="I200" i="3"/>
  <c r="F200" i="3"/>
  <c r="O199" i="3"/>
  <c r="O198" i="3" s="1"/>
  <c r="L199" i="3"/>
  <c r="I199" i="3"/>
  <c r="F199" i="3"/>
  <c r="N198" i="3"/>
  <c r="N196" i="3" s="1"/>
  <c r="N195" i="3" s="1"/>
  <c r="M198" i="3"/>
  <c r="M196" i="3" s="1"/>
  <c r="L198" i="3"/>
  <c r="K198" i="3"/>
  <c r="J198" i="3"/>
  <c r="J196" i="3" s="1"/>
  <c r="H198" i="3"/>
  <c r="G198" i="3"/>
  <c r="G196" i="3" s="1"/>
  <c r="F198" i="3"/>
  <c r="E198" i="3"/>
  <c r="E196" i="3" s="1"/>
  <c r="D198" i="3"/>
  <c r="O197" i="3"/>
  <c r="O196" i="3" s="1"/>
  <c r="L197" i="3"/>
  <c r="I197" i="3"/>
  <c r="C197" i="3" s="1"/>
  <c r="F197" i="3"/>
  <c r="K196" i="3"/>
  <c r="H196" i="3"/>
  <c r="D196" i="3"/>
  <c r="O193" i="3"/>
  <c r="O192" i="3" s="1"/>
  <c r="O191" i="3" s="1"/>
  <c r="L193" i="3"/>
  <c r="L192" i="3" s="1"/>
  <c r="L191" i="3" s="1"/>
  <c r="I193" i="3"/>
  <c r="I192" i="3" s="1"/>
  <c r="I191" i="3" s="1"/>
  <c r="F193" i="3"/>
  <c r="N192" i="3"/>
  <c r="N191" i="3" s="1"/>
  <c r="M192" i="3"/>
  <c r="M191" i="3" s="1"/>
  <c r="K192" i="3"/>
  <c r="J192" i="3"/>
  <c r="J191" i="3" s="1"/>
  <c r="H192" i="3"/>
  <c r="H191" i="3" s="1"/>
  <c r="G192" i="3"/>
  <c r="G191" i="3" s="1"/>
  <c r="F192" i="3"/>
  <c r="E192" i="3"/>
  <c r="E191" i="3" s="1"/>
  <c r="D192" i="3"/>
  <c r="D191" i="3" s="1"/>
  <c r="K191" i="3"/>
  <c r="F191" i="3"/>
  <c r="O190" i="3"/>
  <c r="L190" i="3"/>
  <c r="I190" i="3"/>
  <c r="F190" i="3"/>
  <c r="O189" i="3"/>
  <c r="O188" i="3" s="1"/>
  <c r="O187" i="3" s="1"/>
  <c r="L189" i="3"/>
  <c r="I189" i="3"/>
  <c r="F189" i="3"/>
  <c r="F188" i="3" s="1"/>
  <c r="F187" i="3" s="1"/>
  <c r="N188" i="3"/>
  <c r="M188" i="3"/>
  <c r="M187" i="3" s="1"/>
  <c r="K188" i="3"/>
  <c r="J188" i="3"/>
  <c r="J187" i="3" s="1"/>
  <c r="H188" i="3"/>
  <c r="H187" i="3" s="1"/>
  <c r="G188" i="3"/>
  <c r="E188" i="3"/>
  <c r="D188" i="3"/>
  <c r="D187" i="3" s="1"/>
  <c r="K187" i="3"/>
  <c r="O186" i="3"/>
  <c r="L186" i="3"/>
  <c r="I186" i="3"/>
  <c r="F186" i="3"/>
  <c r="O185" i="3"/>
  <c r="O184" i="3" s="1"/>
  <c r="L185" i="3"/>
  <c r="I185" i="3"/>
  <c r="F185" i="3"/>
  <c r="F184" i="3" s="1"/>
  <c r="N184" i="3"/>
  <c r="M184" i="3"/>
  <c r="K184" i="3"/>
  <c r="J184" i="3"/>
  <c r="I184" i="3"/>
  <c r="H184" i="3"/>
  <c r="G184" i="3"/>
  <c r="E184" i="3"/>
  <c r="D184" i="3"/>
  <c r="O183" i="3"/>
  <c r="L183" i="3"/>
  <c r="I183" i="3"/>
  <c r="F183" i="3"/>
  <c r="O182" i="3"/>
  <c r="L182" i="3"/>
  <c r="I182" i="3"/>
  <c r="F182" i="3"/>
  <c r="O181" i="3"/>
  <c r="L181" i="3"/>
  <c r="I181" i="3"/>
  <c r="F181" i="3"/>
  <c r="O180" i="3"/>
  <c r="L180" i="3"/>
  <c r="I180" i="3"/>
  <c r="F180" i="3"/>
  <c r="N179" i="3"/>
  <c r="M179" i="3"/>
  <c r="K179" i="3"/>
  <c r="J179" i="3"/>
  <c r="H179" i="3"/>
  <c r="G179" i="3"/>
  <c r="E179" i="3"/>
  <c r="D179" i="3"/>
  <c r="O178" i="3"/>
  <c r="L178" i="3"/>
  <c r="I178" i="3"/>
  <c r="F178" i="3"/>
  <c r="O177" i="3"/>
  <c r="L177" i="3"/>
  <c r="I177" i="3"/>
  <c r="F177" i="3"/>
  <c r="O176" i="3"/>
  <c r="L176" i="3"/>
  <c r="I176" i="3"/>
  <c r="F176" i="3"/>
  <c r="N175" i="3"/>
  <c r="M175" i="3"/>
  <c r="K175" i="3"/>
  <c r="J175" i="3"/>
  <c r="J174" i="3" s="1"/>
  <c r="J173" i="3" s="1"/>
  <c r="H175" i="3"/>
  <c r="H174" i="3" s="1"/>
  <c r="H173" i="3" s="1"/>
  <c r="G175" i="3"/>
  <c r="E175" i="3"/>
  <c r="D175" i="3"/>
  <c r="D174" i="3" s="1"/>
  <c r="D173" i="3" s="1"/>
  <c r="N174" i="3"/>
  <c r="N173" i="3" s="1"/>
  <c r="G174" i="3"/>
  <c r="G173" i="3" s="1"/>
  <c r="O172" i="3"/>
  <c r="L172" i="3"/>
  <c r="I172" i="3"/>
  <c r="F172" i="3"/>
  <c r="O171" i="3"/>
  <c r="L171" i="3"/>
  <c r="I171" i="3"/>
  <c r="F171" i="3"/>
  <c r="O170" i="3"/>
  <c r="L170" i="3"/>
  <c r="C170" i="3" s="1"/>
  <c r="I170" i="3"/>
  <c r="F170" i="3"/>
  <c r="O169" i="3"/>
  <c r="L169" i="3"/>
  <c r="C169" i="3" s="1"/>
  <c r="I169" i="3"/>
  <c r="F169" i="3"/>
  <c r="O168" i="3"/>
  <c r="L168" i="3"/>
  <c r="I168" i="3"/>
  <c r="F168" i="3"/>
  <c r="O167" i="3"/>
  <c r="L167" i="3"/>
  <c r="I167" i="3"/>
  <c r="I166" i="3" s="1"/>
  <c r="F167" i="3"/>
  <c r="N166" i="3"/>
  <c r="N165" i="3" s="1"/>
  <c r="M166" i="3"/>
  <c r="M165" i="3" s="1"/>
  <c r="K166" i="3"/>
  <c r="K165" i="3" s="1"/>
  <c r="J166" i="3"/>
  <c r="J165" i="3" s="1"/>
  <c r="H166" i="3"/>
  <c r="H165" i="3" s="1"/>
  <c r="G166" i="3"/>
  <c r="G165" i="3" s="1"/>
  <c r="E166" i="3"/>
  <c r="E165" i="3" s="1"/>
  <c r="D166" i="3"/>
  <c r="D165" i="3" s="1"/>
  <c r="O164" i="3"/>
  <c r="L164" i="3"/>
  <c r="I164" i="3"/>
  <c r="F164" i="3"/>
  <c r="O163" i="3"/>
  <c r="L163" i="3"/>
  <c r="I163" i="3"/>
  <c r="F163" i="3"/>
  <c r="O162" i="3"/>
  <c r="L162" i="3"/>
  <c r="I162" i="3"/>
  <c r="F162" i="3"/>
  <c r="O161" i="3"/>
  <c r="O160" i="3" s="1"/>
  <c r="L161" i="3"/>
  <c r="I161" i="3"/>
  <c r="I160" i="3" s="1"/>
  <c r="F161" i="3"/>
  <c r="F160" i="3" s="1"/>
  <c r="N160" i="3"/>
  <c r="M160" i="3"/>
  <c r="K160" i="3"/>
  <c r="J160" i="3"/>
  <c r="H160" i="3"/>
  <c r="G160" i="3"/>
  <c r="E160" i="3"/>
  <c r="D160" i="3"/>
  <c r="O159" i="3"/>
  <c r="L159" i="3"/>
  <c r="I159" i="3"/>
  <c r="F159" i="3"/>
  <c r="O158" i="3"/>
  <c r="L158" i="3"/>
  <c r="I158" i="3"/>
  <c r="F158" i="3"/>
  <c r="O157" i="3"/>
  <c r="L157" i="3"/>
  <c r="I157" i="3"/>
  <c r="F157" i="3"/>
  <c r="O156" i="3"/>
  <c r="L156" i="3"/>
  <c r="I156" i="3"/>
  <c r="F156" i="3"/>
  <c r="O155" i="3"/>
  <c r="L155" i="3"/>
  <c r="I155" i="3"/>
  <c r="F155" i="3"/>
  <c r="O154" i="3"/>
  <c r="L154" i="3"/>
  <c r="I154" i="3"/>
  <c r="F154" i="3"/>
  <c r="O153" i="3"/>
  <c r="L153" i="3"/>
  <c r="I153" i="3"/>
  <c r="F153" i="3"/>
  <c r="O152" i="3"/>
  <c r="L152" i="3"/>
  <c r="I152" i="3"/>
  <c r="I151" i="3" s="1"/>
  <c r="F152" i="3"/>
  <c r="N151" i="3"/>
  <c r="M151" i="3"/>
  <c r="K151" i="3"/>
  <c r="J151" i="3"/>
  <c r="H151" i="3"/>
  <c r="G151" i="3"/>
  <c r="E151" i="3"/>
  <c r="D151" i="3"/>
  <c r="O150" i="3"/>
  <c r="L150" i="3"/>
  <c r="I150" i="3"/>
  <c r="F150" i="3"/>
  <c r="O149" i="3"/>
  <c r="L149" i="3"/>
  <c r="I149" i="3"/>
  <c r="F149" i="3"/>
  <c r="O148" i="3"/>
  <c r="L148" i="3"/>
  <c r="I148" i="3"/>
  <c r="F148" i="3"/>
  <c r="O147" i="3"/>
  <c r="L147" i="3"/>
  <c r="I147" i="3"/>
  <c r="F147" i="3"/>
  <c r="O146" i="3"/>
  <c r="L146" i="3"/>
  <c r="I146" i="3"/>
  <c r="F146" i="3"/>
  <c r="O145" i="3"/>
  <c r="O144" i="3" s="1"/>
  <c r="L145" i="3"/>
  <c r="I145" i="3"/>
  <c r="F145" i="3"/>
  <c r="N144" i="3"/>
  <c r="M144" i="3"/>
  <c r="K144" i="3"/>
  <c r="J144" i="3"/>
  <c r="H144" i="3"/>
  <c r="G144" i="3"/>
  <c r="E144" i="3"/>
  <c r="D144" i="3"/>
  <c r="O143" i="3"/>
  <c r="L143" i="3"/>
  <c r="I143" i="3"/>
  <c r="F143" i="3"/>
  <c r="O142" i="3"/>
  <c r="L142" i="3"/>
  <c r="I142" i="3"/>
  <c r="I141" i="3" s="1"/>
  <c r="F142" i="3"/>
  <c r="O141" i="3"/>
  <c r="N141" i="3"/>
  <c r="M141" i="3"/>
  <c r="K141" i="3"/>
  <c r="J141" i="3"/>
  <c r="H141" i="3"/>
  <c r="G141" i="3"/>
  <c r="F141" i="3"/>
  <c r="E141" i="3"/>
  <c r="D141" i="3"/>
  <c r="O140" i="3"/>
  <c r="L140" i="3"/>
  <c r="I140" i="3"/>
  <c r="F140" i="3"/>
  <c r="O139" i="3"/>
  <c r="L139" i="3"/>
  <c r="I139" i="3"/>
  <c r="F139" i="3"/>
  <c r="O138" i="3"/>
  <c r="L138" i="3"/>
  <c r="I138" i="3"/>
  <c r="F138" i="3"/>
  <c r="O137" i="3"/>
  <c r="L137" i="3"/>
  <c r="L136" i="3" s="1"/>
  <c r="I137" i="3"/>
  <c r="F137" i="3"/>
  <c r="N136" i="3"/>
  <c r="M136" i="3"/>
  <c r="K136" i="3"/>
  <c r="J136" i="3"/>
  <c r="H136" i="3"/>
  <c r="G136" i="3"/>
  <c r="E136" i="3"/>
  <c r="D136" i="3"/>
  <c r="O135" i="3"/>
  <c r="L135" i="3"/>
  <c r="I135" i="3"/>
  <c r="F135" i="3"/>
  <c r="O134" i="3"/>
  <c r="L134" i="3"/>
  <c r="I134" i="3"/>
  <c r="F134" i="3"/>
  <c r="C134" i="3"/>
  <c r="O133" i="3"/>
  <c r="L133" i="3"/>
  <c r="I133" i="3"/>
  <c r="F133" i="3"/>
  <c r="O132" i="3"/>
  <c r="L132" i="3"/>
  <c r="I132" i="3"/>
  <c r="F132" i="3"/>
  <c r="N131" i="3"/>
  <c r="M131" i="3"/>
  <c r="K131" i="3"/>
  <c r="J131" i="3"/>
  <c r="J130" i="3" s="1"/>
  <c r="H131" i="3"/>
  <c r="G131" i="3"/>
  <c r="E131" i="3"/>
  <c r="D131" i="3"/>
  <c r="O129" i="3"/>
  <c r="O128" i="3" s="1"/>
  <c r="L129" i="3"/>
  <c r="L128" i="3" s="1"/>
  <c r="I129" i="3"/>
  <c r="I128" i="3" s="1"/>
  <c r="F129" i="3"/>
  <c r="F128" i="3" s="1"/>
  <c r="N128" i="3"/>
  <c r="M128" i="3"/>
  <c r="K128" i="3"/>
  <c r="J128" i="3"/>
  <c r="H128" i="3"/>
  <c r="G128" i="3"/>
  <c r="E128" i="3"/>
  <c r="D128" i="3"/>
  <c r="O127" i="3"/>
  <c r="L127" i="3"/>
  <c r="I127" i="3"/>
  <c r="F127" i="3"/>
  <c r="O126" i="3"/>
  <c r="L126" i="3"/>
  <c r="I126" i="3"/>
  <c r="F126" i="3"/>
  <c r="O125" i="3"/>
  <c r="L125" i="3"/>
  <c r="I125" i="3"/>
  <c r="F125" i="3"/>
  <c r="O124" i="3"/>
  <c r="L124" i="3"/>
  <c r="I124" i="3"/>
  <c r="F124" i="3"/>
  <c r="O123" i="3"/>
  <c r="L123" i="3"/>
  <c r="I123" i="3"/>
  <c r="F123" i="3"/>
  <c r="N122" i="3"/>
  <c r="M122" i="3"/>
  <c r="K122" i="3"/>
  <c r="J122" i="3"/>
  <c r="H122" i="3"/>
  <c r="G122" i="3"/>
  <c r="E122" i="3"/>
  <c r="D122" i="3"/>
  <c r="O121" i="3"/>
  <c r="L121" i="3"/>
  <c r="I121" i="3"/>
  <c r="F121" i="3"/>
  <c r="O120" i="3"/>
  <c r="L120" i="3"/>
  <c r="I120" i="3"/>
  <c r="F120" i="3"/>
  <c r="O119" i="3"/>
  <c r="L119" i="3"/>
  <c r="I119" i="3"/>
  <c r="F119" i="3"/>
  <c r="O118" i="3"/>
  <c r="L118" i="3"/>
  <c r="I118" i="3"/>
  <c r="F118" i="3"/>
  <c r="O117" i="3"/>
  <c r="L117" i="3"/>
  <c r="L116" i="3" s="1"/>
  <c r="I117" i="3"/>
  <c r="F117" i="3"/>
  <c r="N116" i="3"/>
  <c r="M116" i="3"/>
  <c r="K116" i="3"/>
  <c r="J116" i="3"/>
  <c r="H116" i="3"/>
  <c r="G116" i="3"/>
  <c r="E116" i="3"/>
  <c r="D116" i="3"/>
  <c r="O115" i="3"/>
  <c r="L115" i="3"/>
  <c r="I115" i="3"/>
  <c r="F115" i="3"/>
  <c r="O114" i="3"/>
  <c r="L114" i="3"/>
  <c r="I114" i="3"/>
  <c r="F114" i="3"/>
  <c r="O113" i="3"/>
  <c r="L113" i="3"/>
  <c r="I113" i="3"/>
  <c r="F113" i="3"/>
  <c r="N112" i="3"/>
  <c r="M112" i="3"/>
  <c r="L112" i="3"/>
  <c r="K112" i="3"/>
  <c r="J112" i="3"/>
  <c r="H112" i="3"/>
  <c r="G112" i="3"/>
  <c r="E112" i="3"/>
  <c r="D112" i="3"/>
  <c r="O111" i="3"/>
  <c r="L111" i="3"/>
  <c r="I111" i="3"/>
  <c r="F111" i="3"/>
  <c r="O110" i="3"/>
  <c r="L110" i="3"/>
  <c r="I110" i="3"/>
  <c r="F110" i="3"/>
  <c r="O109" i="3"/>
  <c r="L109" i="3"/>
  <c r="I109" i="3"/>
  <c r="F109" i="3"/>
  <c r="O108" i="3"/>
  <c r="L108" i="3"/>
  <c r="I108" i="3"/>
  <c r="F108" i="3"/>
  <c r="O107" i="3"/>
  <c r="L107" i="3"/>
  <c r="I107" i="3"/>
  <c r="F107" i="3"/>
  <c r="O106" i="3"/>
  <c r="L106" i="3"/>
  <c r="I106" i="3"/>
  <c r="F106" i="3"/>
  <c r="O105" i="3"/>
  <c r="L105" i="3"/>
  <c r="I105" i="3"/>
  <c r="F105" i="3"/>
  <c r="O104" i="3"/>
  <c r="O103" i="3" s="1"/>
  <c r="L104" i="3"/>
  <c r="I104" i="3"/>
  <c r="F104" i="3"/>
  <c r="N103" i="3"/>
  <c r="M103" i="3"/>
  <c r="K103" i="3"/>
  <c r="J103" i="3"/>
  <c r="H103" i="3"/>
  <c r="G103" i="3"/>
  <c r="E103" i="3"/>
  <c r="D103" i="3"/>
  <c r="O102" i="3"/>
  <c r="L102" i="3"/>
  <c r="I102" i="3"/>
  <c r="F102" i="3"/>
  <c r="O101" i="3"/>
  <c r="L101" i="3"/>
  <c r="I101" i="3"/>
  <c r="F101" i="3"/>
  <c r="O100" i="3"/>
  <c r="L100" i="3"/>
  <c r="I100" i="3"/>
  <c r="F100" i="3"/>
  <c r="O99" i="3"/>
  <c r="L99" i="3"/>
  <c r="I99" i="3"/>
  <c r="F99" i="3"/>
  <c r="O98" i="3"/>
  <c r="L98" i="3"/>
  <c r="I98" i="3"/>
  <c r="F98" i="3"/>
  <c r="O97" i="3"/>
  <c r="L97" i="3"/>
  <c r="I97" i="3"/>
  <c r="F97" i="3"/>
  <c r="O96" i="3"/>
  <c r="L96" i="3"/>
  <c r="I96" i="3"/>
  <c r="F96" i="3"/>
  <c r="N95" i="3"/>
  <c r="M95" i="3"/>
  <c r="K95" i="3"/>
  <c r="J95" i="3"/>
  <c r="H95" i="3"/>
  <c r="G95" i="3"/>
  <c r="E95" i="3"/>
  <c r="D95" i="3"/>
  <c r="O94" i="3"/>
  <c r="L94" i="3"/>
  <c r="I94" i="3"/>
  <c r="F94" i="3"/>
  <c r="O93" i="3"/>
  <c r="L93" i="3"/>
  <c r="I93" i="3"/>
  <c r="F93" i="3"/>
  <c r="O92" i="3"/>
  <c r="L92" i="3"/>
  <c r="I92" i="3"/>
  <c r="F92" i="3"/>
  <c r="O91" i="3"/>
  <c r="L91" i="3"/>
  <c r="I91" i="3"/>
  <c r="F91" i="3"/>
  <c r="O90" i="3"/>
  <c r="L90" i="3"/>
  <c r="L89" i="3" s="1"/>
  <c r="I90" i="3"/>
  <c r="F90" i="3"/>
  <c r="N89" i="3"/>
  <c r="M89" i="3"/>
  <c r="K89" i="3"/>
  <c r="J89" i="3"/>
  <c r="H89" i="3"/>
  <c r="G89" i="3"/>
  <c r="E89" i="3"/>
  <c r="D89" i="3"/>
  <c r="O88" i="3"/>
  <c r="L88" i="3"/>
  <c r="I88" i="3"/>
  <c r="F88" i="3"/>
  <c r="O87" i="3"/>
  <c r="L87" i="3"/>
  <c r="I87" i="3"/>
  <c r="F87" i="3"/>
  <c r="O86" i="3"/>
  <c r="L86" i="3"/>
  <c r="I86" i="3"/>
  <c r="F86" i="3"/>
  <c r="O85" i="3"/>
  <c r="L85" i="3"/>
  <c r="L84" i="3" s="1"/>
  <c r="I85" i="3"/>
  <c r="I84" i="3" s="1"/>
  <c r="F85" i="3"/>
  <c r="N84" i="3"/>
  <c r="M84" i="3"/>
  <c r="M83" i="3" s="1"/>
  <c r="K84" i="3"/>
  <c r="J84" i="3"/>
  <c r="H84" i="3"/>
  <c r="G84" i="3"/>
  <c r="G83" i="3" s="1"/>
  <c r="E84" i="3"/>
  <c r="D84" i="3"/>
  <c r="O82" i="3"/>
  <c r="L82" i="3"/>
  <c r="I82" i="3"/>
  <c r="F82" i="3"/>
  <c r="O81" i="3"/>
  <c r="O80" i="3" s="1"/>
  <c r="L81" i="3"/>
  <c r="C81" i="3" s="1"/>
  <c r="I81" i="3"/>
  <c r="F81" i="3"/>
  <c r="F80" i="3" s="1"/>
  <c r="N80" i="3"/>
  <c r="M80" i="3"/>
  <c r="K80" i="3"/>
  <c r="J80" i="3"/>
  <c r="H80" i="3"/>
  <c r="G80" i="3"/>
  <c r="G76" i="3" s="1"/>
  <c r="E80" i="3"/>
  <c r="D80" i="3"/>
  <c r="O79" i="3"/>
  <c r="L79" i="3"/>
  <c r="I79" i="3"/>
  <c r="F79" i="3"/>
  <c r="O78" i="3"/>
  <c r="L78" i="3"/>
  <c r="I78" i="3"/>
  <c r="I77" i="3" s="1"/>
  <c r="F78" i="3"/>
  <c r="O77" i="3"/>
  <c r="N77" i="3"/>
  <c r="M77" i="3"/>
  <c r="K77" i="3"/>
  <c r="K76" i="3" s="1"/>
  <c r="J77" i="3"/>
  <c r="H77" i="3"/>
  <c r="G77" i="3"/>
  <c r="E77" i="3"/>
  <c r="E76" i="3" s="1"/>
  <c r="D77" i="3"/>
  <c r="M76" i="3"/>
  <c r="J76" i="3"/>
  <c r="O74" i="3"/>
  <c r="L74" i="3"/>
  <c r="I74" i="3"/>
  <c r="C74" i="3" s="1"/>
  <c r="F74" i="3"/>
  <c r="O73" i="3"/>
  <c r="L73" i="3"/>
  <c r="I73" i="3"/>
  <c r="F73" i="3"/>
  <c r="O72" i="3"/>
  <c r="L72" i="3"/>
  <c r="I72" i="3"/>
  <c r="F72" i="3"/>
  <c r="O71" i="3"/>
  <c r="L71" i="3"/>
  <c r="I71" i="3"/>
  <c r="F71" i="3"/>
  <c r="O70" i="3"/>
  <c r="L70" i="3"/>
  <c r="L69" i="3" s="1"/>
  <c r="I70" i="3"/>
  <c r="F70" i="3"/>
  <c r="N69" i="3"/>
  <c r="M69" i="3"/>
  <c r="M67" i="3" s="1"/>
  <c r="K69" i="3"/>
  <c r="K67" i="3" s="1"/>
  <c r="J69" i="3"/>
  <c r="H69" i="3"/>
  <c r="H67" i="3" s="1"/>
  <c r="G69" i="3"/>
  <c r="G67" i="3" s="1"/>
  <c r="E69" i="3"/>
  <c r="E67" i="3" s="1"/>
  <c r="D69" i="3"/>
  <c r="D67" i="3" s="1"/>
  <c r="O68" i="3"/>
  <c r="L68" i="3"/>
  <c r="I68" i="3"/>
  <c r="F68" i="3"/>
  <c r="N67" i="3"/>
  <c r="J67" i="3"/>
  <c r="O66" i="3"/>
  <c r="L66" i="3"/>
  <c r="I66" i="3"/>
  <c r="F66" i="3"/>
  <c r="O65" i="3"/>
  <c r="L65" i="3"/>
  <c r="I65" i="3"/>
  <c r="F65" i="3"/>
  <c r="O64" i="3"/>
  <c r="L64" i="3"/>
  <c r="I64" i="3"/>
  <c r="F64" i="3"/>
  <c r="O63" i="3"/>
  <c r="L63" i="3"/>
  <c r="I63" i="3"/>
  <c r="F63" i="3"/>
  <c r="O62" i="3"/>
  <c r="L62" i="3"/>
  <c r="I62" i="3"/>
  <c r="F62" i="3"/>
  <c r="C62" i="3" s="1"/>
  <c r="O61" i="3"/>
  <c r="L61" i="3"/>
  <c r="I61" i="3"/>
  <c r="F61" i="3"/>
  <c r="O60" i="3"/>
  <c r="L60" i="3"/>
  <c r="I60" i="3"/>
  <c r="F60" i="3"/>
  <c r="O59" i="3"/>
  <c r="L59" i="3"/>
  <c r="I59" i="3"/>
  <c r="F59" i="3"/>
  <c r="N58" i="3"/>
  <c r="M58" i="3"/>
  <c r="K58" i="3"/>
  <c r="J58" i="3"/>
  <c r="H58" i="3"/>
  <c r="G58" i="3"/>
  <c r="E58" i="3"/>
  <c r="D58" i="3"/>
  <c r="O57" i="3"/>
  <c r="L57" i="3"/>
  <c r="I57" i="3"/>
  <c r="F57" i="3"/>
  <c r="O56" i="3"/>
  <c r="O55" i="3" s="1"/>
  <c r="L56" i="3"/>
  <c r="L55" i="3" s="1"/>
  <c r="I56" i="3"/>
  <c r="F56" i="3"/>
  <c r="N55" i="3"/>
  <c r="N54" i="3" s="1"/>
  <c r="M55" i="3"/>
  <c r="K55" i="3"/>
  <c r="J55" i="3"/>
  <c r="H55" i="3"/>
  <c r="G55" i="3"/>
  <c r="E55" i="3"/>
  <c r="D55" i="3"/>
  <c r="M54" i="3"/>
  <c r="G54" i="3"/>
  <c r="G53" i="3" s="1"/>
  <c r="O47" i="3"/>
  <c r="C47" i="3" s="1"/>
  <c r="O46" i="3"/>
  <c r="C46" i="3"/>
  <c r="N45" i="3"/>
  <c r="M45" i="3"/>
  <c r="L44" i="3"/>
  <c r="I44" i="3"/>
  <c r="I43" i="3" s="1"/>
  <c r="F44" i="3"/>
  <c r="L43" i="3"/>
  <c r="K43" i="3"/>
  <c r="J43" i="3"/>
  <c r="H43" i="3"/>
  <c r="G43" i="3"/>
  <c r="F43" i="3"/>
  <c r="E43" i="3"/>
  <c r="D43" i="3"/>
  <c r="F42" i="3"/>
  <c r="C42" i="3" s="1"/>
  <c r="E41" i="3"/>
  <c r="D41" i="3"/>
  <c r="L40" i="3"/>
  <c r="C40" i="3" s="1"/>
  <c r="L39" i="3"/>
  <c r="C39" i="3" s="1"/>
  <c r="L38" i="3"/>
  <c r="L37" i="3"/>
  <c r="C37" i="3" s="1"/>
  <c r="K36" i="3"/>
  <c r="J36" i="3"/>
  <c r="L35" i="3"/>
  <c r="L34" i="3"/>
  <c r="C34" i="3" s="1"/>
  <c r="K33" i="3"/>
  <c r="J33" i="3"/>
  <c r="L32" i="3"/>
  <c r="L31" i="3" s="1"/>
  <c r="K31" i="3"/>
  <c r="J31" i="3"/>
  <c r="L30" i="3"/>
  <c r="C30" i="3" s="1"/>
  <c r="L29" i="3"/>
  <c r="C29" i="3" s="1"/>
  <c r="L28" i="3"/>
  <c r="K27" i="3"/>
  <c r="J27" i="3"/>
  <c r="F25" i="3"/>
  <c r="C25" i="3" s="1"/>
  <c r="I24" i="3"/>
  <c r="F24" i="3"/>
  <c r="O23" i="3"/>
  <c r="L23" i="3"/>
  <c r="I23" i="3"/>
  <c r="F23" i="3"/>
  <c r="O22" i="3"/>
  <c r="O21" i="3" s="1"/>
  <c r="L22" i="3"/>
  <c r="L21" i="3" s="1"/>
  <c r="L289" i="3" s="1"/>
  <c r="I22" i="3"/>
  <c r="F22" i="3"/>
  <c r="N21" i="3"/>
  <c r="N289" i="3" s="1"/>
  <c r="N288" i="3" s="1"/>
  <c r="M21" i="3"/>
  <c r="K21" i="3"/>
  <c r="J21" i="3"/>
  <c r="J289" i="3" s="1"/>
  <c r="J288" i="3" s="1"/>
  <c r="I21" i="3"/>
  <c r="H21" i="3"/>
  <c r="H289" i="3" s="1"/>
  <c r="H288" i="3" s="1"/>
  <c r="G21" i="3"/>
  <c r="E21" i="3"/>
  <c r="D21" i="3"/>
  <c r="D289" i="3" s="1"/>
  <c r="D288" i="3" s="1"/>
  <c r="G187" i="3" l="1"/>
  <c r="L36" i="3"/>
  <c r="C36" i="3" s="1"/>
  <c r="C102" i="3"/>
  <c r="C153" i="3"/>
  <c r="C164" i="3"/>
  <c r="M231" i="3"/>
  <c r="C261" i="3"/>
  <c r="G259" i="3"/>
  <c r="I259" i="3"/>
  <c r="C267" i="3"/>
  <c r="C293" i="3"/>
  <c r="G130" i="3"/>
  <c r="C145" i="3"/>
  <c r="L27" i="3"/>
  <c r="C27" i="3" s="1"/>
  <c r="E54" i="3"/>
  <c r="C126" i="3"/>
  <c r="I131" i="3"/>
  <c r="C185" i="3"/>
  <c r="C186" i="3"/>
  <c r="C201" i="3"/>
  <c r="C202" i="3"/>
  <c r="C221" i="3"/>
  <c r="C225" i="3"/>
  <c r="E259" i="3"/>
  <c r="J270" i="3"/>
  <c r="C277" i="3"/>
  <c r="C43" i="3"/>
  <c r="C70" i="3"/>
  <c r="C71" i="3"/>
  <c r="C114" i="3"/>
  <c r="F41" i="3"/>
  <c r="C41" i="3" s="1"/>
  <c r="C44" i="3"/>
  <c r="C66" i="3"/>
  <c r="C86" i="3"/>
  <c r="C88" i="3"/>
  <c r="J83" i="3"/>
  <c r="C94" i="3"/>
  <c r="C98" i="3"/>
  <c r="C101" i="3"/>
  <c r="K26" i="3"/>
  <c r="L33" i="3"/>
  <c r="C33" i="3" s="1"/>
  <c r="C57" i="3"/>
  <c r="F58" i="3"/>
  <c r="C61" i="3"/>
  <c r="O58" i="3"/>
  <c r="K83" i="3"/>
  <c r="I95" i="3"/>
  <c r="C110" i="3"/>
  <c r="C149" i="3"/>
  <c r="C152" i="3"/>
  <c r="C193" i="3"/>
  <c r="C229" i="3"/>
  <c r="C240" i="3"/>
  <c r="C241" i="3"/>
  <c r="C244" i="3"/>
  <c r="C297" i="3"/>
  <c r="O45" i="3"/>
  <c r="C45" i="3" s="1"/>
  <c r="H54" i="3"/>
  <c r="H53" i="3" s="1"/>
  <c r="L58" i="3"/>
  <c r="I69" i="3"/>
  <c r="D76" i="3"/>
  <c r="N76" i="3"/>
  <c r="H83" i="3"/>
  <c r="O84" i="3"/>
  <c r="N83" i="3"/>
  <c r="C106" i="3"/>
  <c r="C118" i="3"/>
  <c r="C125" i="3"/>
  <c r="O122" i="3"/>
  <c r="E130" i="3"/>
  <c r="C138" i="3"/>
  <c r="C181" i="3"/>
  <c r="G230" i="3"/>
  <c r="K231" i="3"/>
  <c r="K230" i="3" s="1"/>
  <c r="C257" i="3"/>
  <c r="M259" i="3"/>
  <c r="M230" i="3" s="1"/>
  <c r="F276" i="3"/>
  <c r="F270" i="3" s="1"/>
  <c r="C279" i="3"/>
  <c r="O283" i="3"/>
  <c r="O289" i="3" s="1"/>
  <c r="C23" i="3"/>
  <c r="C157" i="3"/>
  <c r="C158" i="3"/>
  <c r="C177" i="3"/>
  <c r="K174" i="3"/>
  <c r="K173" i="3" s="1"/>
  <c r="C189" i="3"/>
  <c r="L196" i="3"/>
  <c r="C237" i="3"/>
  <c r="C273" i="3"/>
  <c r="G270" i="3"/>
  <c r="G269" i="3" s="1"/>
  <c r="C285" i="3"/>
  <c r="C292" i="3"/>
  <c r="N187" i="3"/>
  <c r="N20" i="3"/>
  <c r="C24" i="3"/>
  <c r="C28" i="3"/>
  <c r="C32" i="3"/>
  <c r="C35" i="3"/>
  <c r="C38" i="3"/>
  <c r="D54" i="3"/>
  <c r="D53" i="3" s="1"/>
  <c r="J54" i="3"/>
  <c r="O54" i="3"/>
  <c r="O69" i="3"/>
  <c r="G75" i="3"/>
  <c r="C78" i="3"/>
  <c r="I89" i="3"/>
  <c r="I103" i="3"/>
  <c r="C121" i="3"/>
  <c r="N130" i="3"/>
  <c r="L131" i="3"/>
  <c r="C148" i="3"/>
  <c r="C161" i="3"/>
  <c r="C200" i="3"/>
  <c r="I216" i="3"/>
  <c r="C222" i="3"/>
  <c r="C224" i="3"/>
  <c r="M204" i="3"/>
  <c r="M195" i="3" s="1"/>
  <c r="O238" i="3"/>
  <c r="L238" i="3"/>
  <c r="C255" i="3"/>
  <c r="C263" i="3"/>
  <c r="C265" i="3"/>
  <c r="J269" i="3"/>
  <c r="C275" i="3"/>
  <c r="C295" i="3"/>
  <c r="C298" i="3"/>
  <c r="E53" i="3"/>
  <c r="L67" i="3"/>
  <c r="L80" i="3"/>
  <c r="J75" i="3"/>
  <c r="I116" i="3"/>
  <c r="I136" i="3"/>
  <c r="C191" i="3"/>
  <c r="K195" i="3"/>
  <c r="I205" i="3"/>
  <c r="H204" i="3"/>
  <c r="H195" i="3" s="1"/>
  <c r="L216" i="3"/>
  <c r="C223" i="3"/>
  <c r="C226" i="3"/>
  <c r="E230" i="3"/>
  <c r="D230" i="3"/>
  <c r="L260" i="3"/>
  <c r="L259" i="3" s="1"/>
  <c r="C266" i="3"/>
  <c r="C280" i="3"/>
  <c r="O290" i="3"/>
  <c r="L290" i="3"/>
  <c r="L288" i="3" s="1"/>
  <c r="D20" i="3"/>
  <c r="J26" i="3"/>
  <c r="J20" i="3" s="1"/>
  <c r="K54" i="3"/>
  <c r="K53" i="3" s="1"/>
  <c r="C63" i="3"/>
  <c r="C65" i="3"/>
  <c r="O67" i="3"/>
  <c r="C72" i="3"/>
  <c r="O76" i="3"/>
  <c r="C90" i="3"/>
  <c r="C105" i="3"/>
  <c r="K130" i="3"/>
  <c r="K75" i="3" s="1"/>
  <c r="I144" i="3"/>
  <c r="C155" i="3"/>
  <c r="C167" i="3"/>
  <c r="C168" i="3"/>
  <c r="O166" i="3"/>
  <c r="O165" i="3" s="1"/>
  <c r="I175" i="3"/>
  <c r="I179" i="3"/>
  <c r="E187" i="3"/>
  <c r="I188" i="3"/>
  <c r="I187" i="3" s="1"/>
  <c r="C190" i="3"/>
  <c r="C192" i="3"/>
  <c r="C203" i="3"/>
  <c r="G195" i="3"/>
  <c r="G194" i="3" s="1"/>
  <c r="L204" i="3"/>
  <c r="L195" i="3" s="1"/>
  <c r="C211" i="3"/>
  <c r="E204" i="3"/>
  <c r="E195" i="3" s="1"/>
  <c r="E194" i="3" s="1"/>
  <c r="L246" i="3"/>
  <c r="L231" i="3" s="1"/>
  <c r="H20" i="3"/>
  <c r="M53" i="3"/>
  <c r="C64" i="3"/>
  <c r="D83" i="3"/>
  <c r="F89" i="3"/>
  <c r="C93" i="3"/>
  <c r="L95" i="3"/>
  <c r="C109" i="3"/>
  <c r="I112" i="3"/>
  <c r="L122" i="3"/>
  <c r="C150" i="3"/>
  <c r="F166" i="3"/>
  <c r="F165" i="3" s="1"/>
  <c r="C172" i="3"/>
  <c r="E174" i="3"/>
  <c r="E173" i="3" s="1"/>
  <c r="J195" i="3"/>
  <c r="C215" i="3"/>
  <c r="O235" i="3"/>
  <c r="C243" i="3"/>
  <c r="C248" i="3"/>
  <c r="C254" i="3"/>
  <c r="O270" i="3"/>
  <c r="O269" i="3" s="1"/>
  <c r="C274" i="3"/>
  <c r="L276" i="3"/>
  <c r="L270" i="3" s="1"/>
  <c r="C296" i="3"/>
  <c r="C133" i="3"/>
  <c r="F131" i="3"/>
  <c r="I289" i="3"/>
  <c r="I20" i="3"/>
  <c r="L54" i="3"/>
  <c r="L53" i="3" s="1"/>
  <c r="I55" i="3"/>
  <c r="C56" i="3"/>
  <c r="H76" i="3"/>
  <c r="F84" i="3"/>
  <c r="C85" i="3"/>
  <c r="C97" i="3"/>
  <c r="F95" i="3"/>
  <c r="F116" i="3"/>
  <c r="C117" i="3"/>
  <c r="I130" i="3"/>
  <c r="C146" i="3"/>
  <c r="L144" i="3"/>
  <c r="C156" i="3"/>
  <c r="F151" i="3"/>
  <c r="M289" i="3"/>
  <c r="M288" i="3" s="1"/>
  <c r="M20" i="3"/>
  <c r="F55" i="3"/>
  <c r="O20" i="3"/>
  <c r="I67" i="3"/>
  <c r="C68" i="3"/>
  <c r="E83" i="3"/>
  <c r="E75" i="3" s="1"/>
  <c r="F136" i="3"/>
  <c r="C137" i="3"/>
  <c r="C162" i="3"/>
  <c r="L160" i="3"/>
  <c r="C160" i="3" s="1"/>
  <c r="E289" i="3"/>
  <c r="E288" i="3" s="1"/>
  <c r="E20" i="3"/>
  <c r="G52" i="3"/>
  <c r="G51" i="3" s="1"/>
  <c r="G289" i="3"/>
  <c r="G288" i="3" s="1"/>
  <c r="G20" i="3"/>
  <c r="K289" i="3"/>
  <c r="K288" i="3" s="1"/>
  <c r="K20" i="3"/>
  <c r="F21" i="3"/>
  <c r="C22" i="3"/>
  <c r="L26" i="3"/>
  <c r="C31" i="3"/>
  <c r="J53" i="3"/>
  <c r="N53" i="3"/>
  <c r="C60" i="3"/>
  <c r="I58" i="3"/>
  <c r="C58" i="3" s="1"/>
  <c r="C73" i="3"/>
  <c r="F69" i="3"/>
  <c r="C79" i="3"/>
  <c r="F77" i="3"/>
  <c r="C82" i="3"/>
  <c r="O89" i="3"/>
  <c r="C89" i="3" s="1"/>
  <c r="F112" i="3"/>
  <c r="C113" i="3"/>
  <c r="C142" i="3"/>
  <c r="L141" i="3"/>
  <c r="C141" i="3" s="1"/>
  <c r="C176" i="3"/>
  <c r="F175" i="3"/>
  <c r="C268" i="3"/>
  <c r="F264" i="3"/>
  <c r="C264" i="3" s="1"/>
  <c r="C59" i="3"/>
  <c r="I80" i="3"/>
  <c r="C87" i="3"/>
  <c r="C99" i="3"/>
  <c r="C100" i="3"/>
  <c r="F103" i="3"/>
  <c r="C104" i="3"/>
  <c r="L103" i="3"/>
  <c r="L83" i="3" s="1"/>
  <c r="C111" i="3"/>
  <c r="C115" i="3"/>
  <c r="C119" i="3"/>
  <c r="C120" i="3"/>
  <c r="F122" i="3"/>
  <c r="C123" i="3"/>
  <c r="C124" i="3"/>
  <c r="C129" i="3"/>
  <c r="D130" i="3"/>
  <c r="H130" i="3"/>
  <c r="M130" i="3"/>
  <c r="M75" i="3" s="1"/>
  <c r="C135" i="3"/>
  <c r="C139" i="3"/>
  <c r="C140" i="3"/>
  <c r="F144" i="3"/>
  <c r="O151" i="3"/>
  <c r="I165" i="3"/>
  <c r="O179" i="3"/>
  <c r="L179" i="3"/>
  <c r="C182" i="3"/>
  <c r="O205" i="3"/>
  <c r="O95" i="3"/>
  <c r="I122" i="3"/>
  <c r="I83" i="3" s="1"/>
  <c r="C128" i="3"/>
  <c r="O131" i="3"/>
  <c r="C143" i="3"/>
  <c r="C147" i="3"/>
  <c r="L151" i="3"/>
  <c r="C159" i="3"/>
  <c r="C163" i="3"/>
  <c r="L166" i="3"/>
  <c r="L165" i="3" s="1"/>
  <c r="C171" i="3"/>
  <c r="M174" i="3"/>
  <c r="M173" i="3" s="1"/>
  <c r="C180" i="3"/>
  <c r="F179" i="3"/>
  <c r="L184" i="3"/>
  <c r="C184" i="3" s="1"/>
  <c r="I198" i="3"/>
  <c r="I196" i="3" s="1"/>
  <c r="C199" i="3"/>
  <c r="C232" i="3"/>
  <c r="F235" i="3"/>
  <c r="C236" i="3"/>
  <c r="L77" i="3"/>
  <c r="L76" i="3" s="1"/>
  <c r="C91" i="3"/>
  <c r="C92" i="3"/>
  <c r="C96" i="3"/>
  <c r="C107" i="3"/>
  <c r="C108" i="3"/>
  <c r="O112" i="3"/>
  <c r="O116" i="3"/>
  <c r="C127" i="3"/>
  <c r="C132" i="3"/>
  <c r="O136" i="3"/>
  <c r="C154" i="3"/>
  <c r="O175" i="3"/>
  <c r="L175" i="3"/>
  <c r="C178" i="3"/>
  <c r="C183" i="3"/>
  <c r="D195" i="3"/>
  <c r="N231" i="3"/>
  <c r="N230" i="3" s="1"/>
  <c r="N194" i="3" s="1"/>
  <c r="L251" i="3"/>
  <c r="C256" i="3"/>
  <c r="F252" i="3"/>
  <c r="D270" i="3"/>
  <c r="D269" i="3" s="1"/>
  <c r="H270" i="3"/>
  <c r="H269" i="3" s="1"/>
  <c r="O216" i="3"/>
  <c r="O231" i="3"/>
  <c r="O230" i="3" s="1"/>
  <c r="J231" i="3"/>
  <c r="J230" i="3" s="1"/>
  <c r="J194" i="3" s="1"/>
  <c r="F246" i="3"/>
  <c r="C246" i="3" s="1"/>
  <c r="I246" i="3"/>
  <c r="C247" i="3"/>
  <c r="C250" i="3"/>
  <c r="C258" i="3"/>
  <c r="C262" i="3"/>
  <c r="I270" i="3"/>
  <c r="I269" i="3" s="1"/>
  <c r="C271" i="3"/>
  <c r="C276" i="3"/>
  <c r="C282" i="3"/>
  <c r="L188" i="3"/>
  <c r="L187" i="3" s="1"/>
  <c r="C187" i="3" s="1"/>
  <c r="F196" i="3"/>
  <c r="C206" i="3"/>
  <c r="C207" i="3"/>
  <c r="C208" i="3"/>
  <c r="F205" i="3"/>
  <c r="C218" i="3"/>
  <c r="C219" i="3"/>
  <c r="C220" i="3"/>
  <c r="F216" i="3"/>
  <c r="F227" i="3"/>
  <c r="C227" i="3" s="1"/>
  <c r="C228" i="3"/>
  <c r="C234" i="3"/>
  <c r="I238" i="3"/>
  <c r="C238" i="3" s="1"/>
  <c r="C239" i="3"/>
  <c r="C242" i="3"/>
  <c r="H259" i="3"/>
  <c r="H230" i="3" s="1"/>
  <c r="C272" i="3"/>
  <c r="C278" i="3"/>
  <c r="F283" i="3"/>
  <c r="C284" i="3"/>
  <c r="I290" i="3"/>
  <c r="C291" i="3"/>
  <c r="C294" i="3"/>
  <c r="F233" i="3"/>
  <c r="C233" i="3" s="1"/>
  <c r="C260" i="3"/>
  <c r="F281" i="3"/>
  <c r="C281" i="3" s="1"/>
  <c r="D125" i="2"/>
  <c r="O298" i="2"/>
  <c r="L298" i="2"/>
  <c r="I298" i="2"/>
  <c r="F298" i="2"/>
  <c r="O297" i="2"/>
  <c r="L297" i="2"/>
  <c r="I297" i="2"/>
  <c r="F297" i="2"/>
  <c r="O296" i="2"/>
  <c r="L296" i="2"/>
  <c r="I296" i="2"/>
  <c r="F296" i="2"/>
  <c r="O295" i="2"/>
  <c r="L295" i="2"/>
  <c r="I295" i="2"/>
  <c r="F295" i="2"/>
  <c r="O294" i="2"/>
  <c r="L294" i="2"/>
  <c r="I294" i="2"/>
  <c r="F294" i="2"/>
  <c r="O293" i="2"/>
  <c r="L293" i="2"/>
  <c r="I293" i="2"/>
  <c r="F293" i="2"/>
  <c r="O292" i="2"/>
  <c r="L292" i="2"/>
  <c r="I292" i="2"/>
  <c r="F292" i="2"/>
  <c r="O291" i="2"/>
  <c r="O290" i="2" s="1"/>
  <c r="L291" i="2"/>
  <c r="I291" i="2"/>
  <c r="I290" i="2" s="1"/>
  <c r="F291" i="2"/>
  <c r="N290" i="2"/>
  <c r="M290" i="2"/>
  <c r="K290" i="2"/>
  <c r="J290" i="2"/>
  <c r="H290" i="2"/>
  <c r="G290" i="2"/>
  <c r="E290" i="2"/>
  <c r="D290" i="2"/>
  <c r="O285" i="2"/>
  <c r="L285" i="2"/>
  <c r="I285" i="2"/>
  <c r="F285" i="2"/>
  <c r="O284" i="2"/>
  <c r="L284" i="2"/>
  <c r="L283" i="2" s="1"/>
  <c r="I284" i="2"/>
  <c r="F284" i="2"/>
  <c r="F283" i="2" s="1"/>
  <c r="O283" i="2"/>
  <c r="N283" i="2"/>
  <c r="M283" i="2"/>
  <c r="K283" i="2"/>
  <c r="J283" i="2"/>
  <c r="H283" i="2"/>
  <c r="G283" i="2"/>
  <c r="E283" i="2"/>
  <c r="D283" i="2"/>
  <c r="O282" i="2"/>
  <c r="L282" i="2"/>
  <c r="L281" i="2" s="1"/>
  <c r="I282" i="2"/>
  <c r="I281" i="2" s="1"/>
  <c r="F282" i="2"/>
  <c r="O281" i="2"/>
  <c r="N281" i="2"/>
  <c r="M281" i="2"/>
  <c r="K281" i="2"/>
  <c r="J281" i="2"/>
  <c r="H281" i="2"/>
  <c r="G281" i="2"/>
  <c r="E281" i="2"/>
  <c r="D281" i="2"/>
  <c r="O280" i="2"/>
  <c r="L280" i="2"/>
  <c r="I280" i="2"/>
  <c r="F280" i="2"/>
  <c r="O279" i="2"/>
  <c r="L279" i="2"/>
  <c r="I279" i="2"/>
  <c r="F279" i="2"/>
  <c r="O278" i="2"/>
  <c r="L278" i="2"/>
  <c r="I278" i="2"/>
  <c r="F278" i="2"/>
  <c r="O277" i="2"/>
  <c r="L277" i="2"/>
  <c r="L276" i="2" s="1"/>
  <c r="I277" i="2"/>
  <c r="F277" i="2"/>
  <c r="F276" i="2" s="1"/>
  <c r="N276" i="2"/>
  <c r="M276" i="2"/>
  <c r="K276" i="2"/>
  <c r="J276" i="2"/>
  <c r="H276" i="2"/>
  <c r="G276" i="2"/>
  <c r="E276" i="2"/>
  <c r="D276" i="2"/>
  <c r="O275" i="2"/>
  <c r="L275" i="2"/>
  <c r="I275" i="2"/>
  <c r="F275" i="2"/>
  <c r="O274" i="2"/>
  <c r="L274" i="2"/>
  <c r="I274" i="2"/>
  <c r="F274" i="2"/>
  <c r="O273" i="2"/>
  <c r="O272" i="2" s="1"/>
  <c r="L273" i="2"/>
  <c r="L272" i="2" s="1"/>
  <c r="I273" i="2"/>
  <c r="F273" i="2"/>
  <c r="F272" i="2" s="1"/>
  <c r="N272" i="2"/>
  <c r="M272" i="2"/>
  <c r="K272" i="2"/>
  <c r="J272" i="2"/>
  <c r="H272" i="2"/>
  <c r="G272" i="2"/>
  <c r="E272" i="2"/>
  <c r="E270" i="2" s="1"/>
  <c r="E269" i="2" s="1"/>
  <c r="D272" i="2"/>
  <c r="O271" i="2"/>
  <c r="L271" i="2"/>
  <c r="I271" i="2"/>
  <c r="C271" i="2" s="1"/>
  <c r="F271" i="2"/>
  <c r="K270" i="2"/>
  <c r="K269" i="2" s="1"/>
  <c r="G270" i="2"/>
  <c r="G269" i="2" s="1"/>
  <c r="O268" i="2"/>
  <c r="L268" i="2"/>
  <c r="I268" i="2"/>
  <c r="F268" i="2"/>
  <c r="O267" i="2"/>
  <c r="L267" i="2"/>
  <c r="I267" i="2"/>
  <c r="F267" i="2"/>
  <c r="O266" i="2"/>
  <c r="L266" i="2"/>
  <c r="I266" i="2"/>
  <c r="F266" i="2"/>
  <c r="O265" i="2"/>
  <c r="L265" i="2"/>
  <c r="I265" i="2"/>
  <c r="F265" i="2"/>
  <c r="N264" i="2"/>
  <c r="M264" i="2"/>
  <c r="K264" i="2"/>
  <c r="J264" i="2"/>
  <c r="H264" i="2"/>
  <c r="G264" i="2"/>
  <c r="E264" i="2"/>
  <c r="D264" i="2"/>
  <c r="O263" i="2"/>
  <c r="L263" i="2"/>
  <c r="I263" i="2"/>
  <c r="F263" i="2"/>
  <c r="O262" i="2"/>
  <c r="L262" i="2"/>
  <c r="I262" i="2"/>
  <c r="F262" i="2"/>
  <c r="O261" i="2"/>
  <c r="L261" i="2"/>
  <c r="I261" i="2"/>
  <c r="F261" i="2"/>
  <c r="N260" i="2"/>
  <c r="M260" i="2"/>
  <c r="K260" i="2"/>
  <c r="K259" i="2" s="1"/>
  <c r="J260" i="2"/>
  <c r="H260" i="2"/>
  <c r="H259" i="2" s="1"/>
  <c r="G260" i="2"/>
  <c r="E260" i="2"/>
  <c r="E259" i="2" s="1"/>
  <c r="D260" i="2"/>
  <c r="G259" i="2"/>
  <c r="O258" i="2"/>
  <c r="L258" i="2"/>
  <c r="I258" i="2"/>
  <c r="F258" i="2"/>
  <c r="O257" i="2"/>
  <c r="L257" i="2"/>
  <c r="I257" i="2"/>
  <c r="F257" i="2"/>
  <c r="O256" i="2"/>
  <c r="L256" i="2"/>
  <c r="I256" i="2"/>
  <c r="F256" i="2"/>
  <c r="O255" i="2"/>
  <c r="L255" i="2"/>
  <c r="I255" i="2"/>
  <c r="F255" i="2"/>
  <c r="O254" i="2"/>
  <c r="L254" i="2"/>
  <c r="I254" i="2"/>
  <c r="F254" i="2"/>
  <c r="O253" i="2"/>
  <c r="L253" i="2"/>
  <c r="I253" i="2"/>
  <c r="F253" i="2"/>
  <c r="F252" i="2" s="1"/>
  <c r="N252" i="2"/>
  <c r="N251" i="2" s="1"/>
  <c r="M252" i="2"/>
  <c r="M251" i="2" s="1"/>
  <c r="K252" i="2"/>
  <c r="J252" i="2"/>
  <c r="J251" i="2" s="1"/>
  <c r="H252" i="2"/>
  <c r="H251" i="2" s="1"/>
  <c r="G252" i="2"/>
  <c r="G251" i="2" s="1"/>
  <c r="E252" i="2"/>
  <c r="E251" i="2" s="1"/>
  <c r="D252" i="2"/>
  <c r="D251" i="2" s="1"/>
  <c r="K251" i="2"/>
  <c r="O250" i="2"/>
  <c r="L250" i="2"/>
  <c r="I250" i="2"/>
  <c r="F250" i="2"/>
  <c r="O249" i="2"/>
  <c r="L249" i="2"/>
  <c r="I249" i="2"/>
  <c r="F249" i="2"/>
  <c r="O248" i="2"/>
  <c r="L248" i="2"/>
  <c r="I248" i="2"/>
  <c r="F248" i="2"/>
  <c r="O247" i="2"/>
  <c r="O246" i="2" s="1"/>
  <c r="L247" i="2"/>
  <c r="I247" i="2"/>
  <c r="I246" i="2" s="1"/>
  <c r="F247" i="2"/>
  <c r="N246" i="2"/>
  <c r="M246" i="2"/>
  <c r="K246" i="2"/>
  <c r="J246" i="2"/>
  <c r="H246" i="2"/>
  <c r="G246" i="2"/>
  <c r="E246" i="2"/>
  <c r="D246" i="2"/>
  <c r="O245" i="2"/>
  <c r="L245" i="2"/>
  <c r="I245" i="2"/>
  <c r="F245" i="2"/>
  <c r="O244" i="2"/>
  <c r="L244" i="2"/>
  <c r="I244" i="2"/>
  <c r="F244" i="2"/>
  <c r="O243" i="2"/>
  <c r="L243" i="2"/>
  <c r="I243" i="2"/>
  <c r="F243" i="2"/>
  <c r="O242" i="2"/>
  <c r="L242" i="2"/>
  <c r="I242" i="2"/>
  <c r="F242" i="2"/>
  <c r="O241" i="2"/>
  <c r="L241" i="2"/>
  <c r="I241" i="2"/>
  <c r="C241" i="2" s="1"/>
  <c r="F241" i="2"/>
  <c r="O240" i="2"/>
  <c r="L240" i="2"/>
  <c r="I240" i="2"/>
  <c r="F240" i="2"/>
  <c r="O239" i="2"/>
  <c r="O238" i="2" s="1"/>
  <c r="L239" i="2"/>
  <c r="I239" i="2"/>
  <c r="F239" i="2"/>
  <c r="N238" i="2"/>
  <c r="M238" i="2"/>
  <c r="K238" i="2"/>
  <c r="J238" i="2"/>
  <c r="H238" i="2"/>
  <c r="G238" i="2"/>
  <c r="E238" i="2"/>
  <c r="D238" i="2"/>
  <c r="O237" i="2"/>
  <c r="L237" i="2"/>
  <c r="I237" i="2"/>
  <c r="F237" i="2"/>
  <c r="O236" i="2"/>
  <c r="L236" i="2"/>
  <c r="L235" i="2" s="1"/>
  <c r="I236" i="2"/>
  <c r="F236" i="2"/>
  <c r="F235" i="2" s="1"/>
  <c r="O235" i="2"/>
  <c r="N235" i="2"/>
  <c r="M235" i="2"/>
  <c r="K235" i="2"/>
  <c r="J235" i="2"/>
  <c r="H235" i="2"/>
  <c r="G235" i="2"/>
  <c r="E235" i="2"/>
  <c r="D235" i="2"/>
  <c r="O234" i="2"/>
  <c r="L234" i="2"/>
  <c r="L233" i="2" s="1"/>
  <c r="I234" i="2"/>
  <c r="F234" i="2"/>
  <c r="O233" i="2"/>
  <c r="N233" i="2"/>
  <c r="N231" i="2" s="1"/>
  <c r="M233" i="2"/>
  <c r="K233" i="2"/>
  <c r="K231" i="2" s="1"/>
  <c r="K230" i="2" s="1"/>
  <c r="J233" i="2"/>
  <c r="I233" i="2"/>
  <c r="H233" i="2"/>
  <c r="G233" i="2"/>
  <c r="E233" i="2"/>
  <c r="D233" i="2"/>
  <c r="O232" i="2"/>
  <c r="L232" i="2"/>
  <c r="I232" i="2"/>
  <c r="F232" i="2"/>
  <c r="O229" i="2"/>
  <c r="L229" i="2"/>
  <c r="I229" i="2"/>
  <c r="F229" i="2"/>
  <c r="O228" i="2"/>
  <c r="L228" i="2"/>
  <c r="L227" i="2" s="1"/>
  <c r="I228" i="2"/>
  <c r="I227" i="2" s="1"/>
  <c r="F228" i="2"/>
  <c r="F227" i="2" s="1"/>
  <c r="O227" i="2"/>
  <c r="N227" i="2"/>
  <c r="M227" i="2"/>
  <c r="K227" i="2"/>
  <c r="J227" i="2"/>
  <c r="H227" i="2"/>
  <c r="G227" i="2"/>
  <c r="E227" i="2"/>
  <c r="D227" i="2"/>
  <c r="O226" i="2"/>
  <c r="L226" i="2"/>
  <c r="I226" i="2"/>
  <c r="F226" i="2"/>
  <c r="O225" i="2"/>
  <c r="L225" i="2"/>
  <c r="I225" i="2"/>
  <c r="F225" i="2"/>
  <c r="O224" i="2"/>
  <c r="L224" i="2"/>
  <c r="I224" i="2"/>
  <c r="F224" i="2"/>
  <c r="O223" i="2"/>
  <c r="L223" i="2"/>
  <c r="I223" i="2"/>
  <c r="F223" i="2"/>
  <c r="O222" i="2"/>
  <c r="L222" i="2"/>
  <c r="I222" i="2"/>
  <c r="F222" i="2"/>
  <c r="O221" i="2"/>
  <c r="L221" i="2"/>
  <c r="I221" i="2"/>
  <c r="F221" i="2"/>
  <c r="O220" i="2"/>
  <c r="L220" i="2"/>
  <c r="I220" i="2"/>
  <c r="F220" i="2"/>
  <c r="O219" i="2"/>
  <c r="O216" i="2" s="1"/>
  <c r="L219" i="2"/>
  <c r="I219" i="2"/>
  <c r="F219" i="2"/>
  <c r="C219" i="2"/>
  <c r="O218" i="2"/>
  <c r="L218" i="2"/>
  <c r="I218" i="2"/>
  <c r="F218" i="2"/>
  <c r="C218" i="2" s="1"/>
  <c r="O217" i="2"/>
  <c r="L217" i="2"/>
  <c r="I217" i="2"/>
  <c r="F217" i="2"/>
  <c r="C217" i="2" s="1"/>
  <c r="N216" i="2"/>
  <c r="M216" i="2"/>
  <c r="K216" i="2"/>
  <c r="J216" i="2"/>
  <c r="H216" i="2"/>
  <c r="G216" i="2"/>
  <c r="E216" i="2"/>
  <c r="D216" i="2"/>
  <c r="O215" i="2"/>
  <c r="L215" i="2"/>
  <c r="I215" i="2"/>
  <c r="F215" i="2"/>
  <c r="C215" i="2" s="1"/>
  <c r="O214" i="2"/>
  <c r="L214" i="2"/>
  <c r="I214" i="2"/>
  <c r="F214" i="2"/>
  <c r="O213" i="2"/>
  <c r="L213" i="2"/>
  <c r="I213" i="2"/>
  <c r="F213" i="2"/>
  <c r="O212" i="2"/>
  <c r="L212" i="2"/>
  <c r="I212" i="2"/>
  <c r="F212" i="2"/>
  <c r="O211" i="2"/>
  <c r="L211" i="2"/>
  <c r="I211" i="2"/>
  <c r="F211" i="2"/>
  <c r="O210" i="2"/>
  <c r="L210" i="2"/>
  <c r="I210" i="2"/>
  <c r="F210" i="2"/>
  <c r="O209" i="2"/>
  <c r="L209" i="2"/>
  <c r="I209" i="2"/>
  <c r="F209" i="2"/>
  <c r="O208" i="2"/>
  <c r="L208" i="2"/>
  <c r="I208" i="2"/>
  <c r="F208" i="2"/>
  <c r="O207" i="2"/>
  <c r="L207" i="2"/>
  <c r="I207" i="2"/>
  <c r="F207" i="2"/>
  <c r="C207" i="2" s="1"/>
  <c r="O206" i="2"/>
  <c r="L206" i="2"/>
  <c r="I206" i="2"/>
  <c r="F206" i="2"/>
  <c r="N205" i="2"/>
  <c r="M205" i="2"/>
  <c r="K205" i="2"/>
  <c r="J205" i="2"/>
  <c r="H205" i="2"/>
  <c r="G205" i="2"/>
  <c r="E205" i="2"/>
  <c r="D205" i="2"/>
  <c r="N204" i="2"/>
  <c r="O203" i="2"/>
  <c r="L203" i="2"/>
  <c r="I203" i="2"/>
  <c r="F203" i="2"/>
  <c r="O202" i="2"/>
  <c r="L202" i="2"/>
  <c r="I202" i="2"/>
  <c r="F202" i="2"/>
  <c r="O201" i="2"/>
  <c r="L201" i="2"/>
  <c r="I201" i="2"/>
  <c r="F201" i="2"/>
  <c r="O200" i="2"/>
  <c r="L200" i="2"/>
  <c r="I200" i="2"/>
  <c r="F200" i="2"/>
  <c r="O199" i="2"/>
  <c r="O198" i="2" s="1"/>
  <c r="L199" i="2"/>
  <c r="L198" i="2" s="1"/>
  <c r="I199" i="2"/>
  <c r="I198" i="2" s="1"/>
  <c r="F199" i="2"/>
  <c r="N198" i="2"/>
  <c r="M198" i="2"/>
  <c r="M196" i="2" s="1"/>
  <c r="K198" i="2"/>
  <c r="K196" i="2" s="1"/>
  <c r="J198" i="2"/>
  <c r="H198" i="2"/>
  <c r="H196" i="2" s="1"/>
  <c r="G198" i="2"/>
  <c r="G196" i="2" s="1"/>
  <c r="F198" i="2"/>
  <c r="E198" i="2"/>
  <c r="D198" i="2"/>
  <c r="D196" i="2" s="1"/>
  <c r="O197" i="2"/>
  <c r="L197" i="2"/>
  <c r="I197" i="2"/>
  <c r="F197" i="2"/>
  <c r="F196" i="2" s="1"/>
  <c r="N196" i="2"/>
  <c r="J196" i="2"/>
  <c r="E196" i="2"/>
  <c r="O193" i="2"/>
  <c r="L193" i="2"/>
  <c r="L192" i="2" s="1"/>
  <c r="L191" i="2" s="1"/>
  <c r="I193" i="2"/>
  <c r="F193" i="2"/>
  <c r="O192" i="2"/>
  <c r="O191" i="2" s="1"/>
  <c r="N192" i="2"/>
  <c r="N191" i="2" s="1"/>
  <c r="M192" i="2"/>
  <c r="M191" i="2" s="1"/>
  <c r="K192" i="2"/>
  <c r="K191" i="2" s="1"/>
  <c r="J192" i="2"/>
  <c r="J191" i="2" s="1"/>
  <c r="H192" i="2"/>
  <c r="H191" i="2" s="1"/>
  <c r="G192" i="2"/>
  <c r="F192" i="2"/>
  <c r="E192" i="2"/>
  <c r="D192" i="2"/>
  <c r="D191" i="2" s="1"/>
  <c r="G191" i="2"/>
  <c r="E191" i="2"/>
  <c r="O190" i="2"/>
  <c r="L190" i="2"/>
  <c r="I190" i="2"/>
  <c r="F190" i="2"/>
  <c r="O189" i="2"/>
  <c r="L189" i="2"/>
  <c r="L188" i="2" s="1"/>
  <c r="I189" i="2"/>
  <c r="F189" i="2"/>
  <c r="O188" i="2"/>
  <c r="N188" i="2"/>
  <c r="N187" i="2" s="1"/>
  <c r="M188" i="2"/>
  <c r="K188" i="2"/>
  <c r="J188" i="2"/>
  <c r="J187" i="2" s="1"/>
  <c r="H188" i="2"/>
  <c r="G188" i="2"/>
  <c r="G187" i="2" s="1"/>
  <c r="E188" i="2"/>
  <c r="E187" i="2" s="1"/>
  <c r="D188" i="2"/>
  <c r="O186" i="2"/>
  <c r="L186" i="2"/>
  <c r="I186" i="2"/>
  <c r="F186" i="2"/>
  <c r="O185" i="2"/>
  <c r="L185" i="2"/>
  <c r="L184" i="2" s="1"/>
  <c r="I185" i="2"/>
  <c r="F185" i="2"/>
  <c r="F184" i="2" s="1"/>
  <c r="O184" i="2"/>
  <c r="N184" i="2"/>
  <c r="M184" i="2"/>
  <c r="K184" i="2"/>
  <c r="J184" i="2"/>
  <c r="H184" i="2"/>
  <c r="G184" i="2"/>
  <c r="E184" i="2"/>
  <c r="D184" i="2"/>
  <c r="O183" i="2"/>
  <c r="L183" i="2"/>
  <c r="I183" i="2"/>
  <c r="F183" i="2"/>
  <c r="O182" i="2"/>
  <c r="L182" i="2"/>
  <c r="I182" i="2"/>
  <c r="F182" i="2"/>
  <c r="O181" i="2"/>
  <c r="L181" i="2"/>
  <c r="I181" i="2"/>
  <c r="F181" i="2"/>
  <c r="O180" i="2"/>
  <c r="O179" i="2" s="1"/>
  <c r="L180" i="2"/>
  <c r="L179" i="2" s="1"/>
  <c r="I180" i="2"/>
  <c r="I179" i="2" s="1"/>
  <c r="F180" i="2"/>
  <c r="N179" i="2"/>
  <c r="M179" i="2"/>
  <c r="K179" i="2"/>
  <c r="J179" i="2"/>
  <c r="H179" i="2"/>
  <c r="G179" i="2"/>
  <c r="E179" i="2"/>
  <c r="D179" i="2"/>
  <c r="O178" i="2"/>
  <c r="L178" i="2"/>
  <c r="I178" i="2"/>
  <c r="F178" i="2"/>
  <c r="O177" i="2"/>
  <c r="L177" i="2"/>
  <c r="I177" i="2"/>
  <c r="F177" i="2"/>
  <c r="O176" i="2"/>
  <c r="O175" i="2" s="1"/>
  <c r="L176" i="2"/>
  <c r="I176" i="2"/>
  <c r="I175" i="2" s="1"/>
  <c r="I174" i="2" s="1"/>
  <c r="F176" i="2"/>
  <c r="F175" i="2" s="1"/>
  <c r="N175" i="2"/>
  <c r="N174" i="2" s="1"/>
  <c r="M175" i="2"/>
  <c r="K175" i="2"/>
  <c r="J175" i="2"/>
  <c r="J174" i="2" s="1"/>
  <c r="J173" i="2" s="1"/>
  <c r="H175" i="2"/>
  <c r="H174" i="2" s="1"/>
  <c r="G175" i="2"/>
  <c r="G174" i="2" s="1"/>
  <c r="E175" i="2"/>
  <c r="E174" i="2" s="1"/>
  <c r="E173" i="2" s="1"/>
  <c r="D175" i="2"/>
  <c r="O172" i="2"/>
  <c r="L172" i="2"/>
  <c r="I172" i="2"/>
  <c r="F172" i="2"/>
  <c r="O171" i="2"/>
  <c r="L171" i="2"/>
  <c r="I171" i="2"/>
  <c r="F171" i="2"/>
  <c r="O170" i="2"/>
  <c r="L170" i="2"/>
  <c r="I170" i="2"/>
  <c r="F170" i="2"/>
  <c r="O169" i="2"/>
  <c r="L169" i="2"/>
  <c r="I169" i="2"/>
  <c r="F169" i="2"/>
  <c r="O168" i="2"/>
  <c r="L168" i="2"/>
  <c r="I168" i="2"/>
  <c r="F168" i="2"/>
  <c r="O167" i="2"/>
  <c r="L167" i="2"/>
  <c r="I167" i="2"/>
  <c r="F167" i="2"/>
  <c r="N166" i="2"/>
  <c r="N165" i="2" s="1"/>
  <c r="M166" i="2"/>
  <c r="M165" i="2" s="1"/>
  <c r="K166" i="2"/>
  <c r="K165" i="2" s="1"/>
  <c r="J166" i="2"/>
  <c r="I166" i="2"/>
  <c r="I165" i="2" s="1"/>
  <c r="H166" i="2"/>
  <c r="H165" i="2" s="1"/>
  <c r="G166" i="2"/>
  <c r="G165" i="2" s="1"/>
  <c r="E166" i="2"/>
  <c r="E165" i="2" s="1"/>
  <c r="D166" i="2"/>
  <c r="D165" i="2" s="1"/>
  <c r="J165" i="2"/>
  <c r="O164" i="2"/>
  <c r="L164" i="2"/>
  <c r="I164" i="2"/>
  <c r="F164" i="2"/>
  <c r="O163" i="2"/>
  <c r="L163" i="2"/>
  <c r="I163" i="2"/>
  <c r="F163" i="2"/>
  <c r="O162" i="2"/>
  <c r="L162" i="2"/>
  <c r="I162" i="2"/>
  <c r="F162" i="2"/>
  <c r="O161" i="2"/>
  <c r="L161" i="2"/>
  <c r="L160" i="2" s="1"/>
  <c r="I161" i="2"/>
  <c r="F161" i="2"/>
  <c r="F160" i="2" s="1"/>
  <c r="O160" i="2"/>
  <c r="N160" i="2"/>
  <c r="M160" i="2"/>
  <c r="K160" i="2"/>
  <c r="J160" i="2"/>
  <c r="H160" i="2"/>
  <c r="G160" i="2"/>
  <c r="E160" i="2"/>
  <c r="D160" i="2"/>
  <c r="O159" i="2"/>
  <c r="L159" i="2"/>
  <c r="I159" i="2"/>
  <c r="F159" i="2"/>
  <c r="O158" i="2"/>
  <c r="L158" i="2"/>
  <c r="I158" i="2"/>
  <c r="F158" i="2"/>
  <c r="O157" i="2"/>
  <c r="L157" i="2"/>
  <c r="I157" i="2"/>
  <c r="F157" i="2"/>
  <c r="O156" i="2"/>
  <c r="L156" i="2"/>
  <c r="I156" i="2"/>
  <c r="F156" i="2"/>
  <c r="O155" i="2"/>
  <c r="L155" i="2"/>
  <c r="I155" i="2"/>
  <c r="F155" i="2"/>
  <c r="O154" i="2"/>
  <c r="L154" i="2"/>
  <c r="I154" i="2"/>
  <c r="F154" i="2"/>
  <c r="O153" i="2"/>
  <c r="L153" i="2"/>
  <c r="I153" i="2"/>
  <c r="F153" i="2"/>
  <c r="O152" i="2"/>
  <c r="O151" i="2" s="1"/>
  <c r="L152" i="2"/>
  <c r="I152" i="2"/>
  <c r="I151" i="2" s="1"/>
  <c r="F152" i="2"/>
  <c r="N151" i="2"/>
  <c r="M151" i="2"/>
  <c r="K151" i="2"/>
  <c r="J151" i="2"/>
  <c r="H151" i="2"/>
  <c r="G151" i="2"/>
  <c r="E151" i="2"/>
  <c r="D151" i="2"/>
  <c r="O150" i="2"/>
  <c r="L150" i="2"/>
  <c r="I150" i="2"/>
  <c r="F150" i="2"/>
  <c r="O149" i="2"/>
  <c r="L149" i="2"/>
  <c r="I149" i="2"/>
  <c r="F149" i="2"/>
  <c r="O148" i="2"/>
  <c r="L148" i="2"/>
  <c r="I148" i="2"/>
  <c r="F148" i="2"/>
  <c r="O147" i="2"/>
  <c r="L147" i="2"/>
  <c r="I147" i="2"/>
  <c r="F147" i="2"/>
  <c r="O146" i="2"/>
  <c r="L146" i="2"/>
  <c r="I146" i="2"/>
  <c r="F146" i="2"/>
  <c r="O145" i="2"/>
  <c r="L145" i="2"/>
  <c r="L144" i="2" s="1"/>
  <c r="I145" i="2"/>
  <c r="I144" i="2" s="1"/>
  <c r="F145" i="2"/>
  <c r="N144" i="2"/>
  <c r="M144" i="2"/>
  <c r="K144" i="2"/>
  <c r="J144" i="2"/>
  <c r="H144" i="2"/>
  <c r="G144" i="2"/>
  <c r="E144" i="2"/>
  <c r="D144" i="2"/>
  <c r="O143" i="2"/>
  <c r="L143" i="2"/>
  <c r="I143" i="2"/>
  <c r="F143" i="2"/>
  <c r="O142" i="2"/>
  <c r="L142" i="2"/>
  <c r="I142" i="2"/>
  <c r="I141" i="2" s="1"/>
  <c r="F142" i="2"/>
  <c r="N141" i="2"/>
  <c r="M141" i="2"/>
  <c r="K141" i="2"/>
  <c r="J141" i="2"/>
  <c r="H141" i="2"/>
  <c r="G141" i="2"/>
  <c r="F141" i="2"/>
  <c r="E141" i="2"/>
  <c r="D141" i="2"/>
  <c r="O140" i="2"/>
  <c r="L140" i="2"/>
  <c r="I140" i="2"/>
  <c r="F140" i="2"/>
  <c r="O139" i="2"/>
  <c r="L139" i="2"/>
  <c r="I139" i="2"/>
  <c r="F139" i="2"/>
  <c r="O138" i="2"/>
  <c r="L138" i="2"/>
  <c r="I138" i="2"/>
  <c r="F138" i="2"/>
  <c r="O137" i="2"/>
  <c r="L137" i="2"/>
  <c r="I137" i="2"/>
  <c r="I136" i="2" s="1"/>
  <c r="F137" i="2"/>
  <c r="N136" i="2"/>
  <c r="M136" i="2"/>
  <c r="K136" i="2"/>
  <c r="J136" i="2"/>
  <c r="H136" i="2"/>
  <c r="G136" i="2"/>
  <c r="E136" i="2"/>
  <c r="D136" i="2"/>
  <c r="O135" i="2"/>
  <c r="L135" i="2"/>
  <c r="I135" i="2"/>
  <c r="F135" i="2"/>
  <c r="O134" i="2"/>
  <c r="L134" i="2"/>
  <c r="I134" i="2"/>
  <c r="F134" i="2"/>
  <c r="O133" i="2"/>
  <c r="L133" i="2"/>
  <c r="I133" i="2"/>
  <c r="F133" i="2"/>
  <c r="O132" i="2"/>
  <c r="L132" i="2"/>
  <c r="L131" i="2" s="1"/>
  <c r="I132" i="2"/>
  <c r="F132" i="2"/>
  <c r="N131" i="2"/>
  <c r="M131" i="2"/>
  <c r="K131" i="2"/>
  <c r="J131" i="2"/>
  <c r="J130" i="2" s="1"/>
  <c r="H131" i="2"/>
  <c r="G131" i="2"/>
  <c r="E131" i="2"/>
  <c r="D131" i="2"/>
  <c r="O129" i="2"/>
  <c r="L129" i="2"/>
  <c r="L128" i="2" s="1"/>
  <c r="I129" i="2"/>
  <c r="F129" i="2"/>
  <c r="O128" i="2"/>
  <c r="N128" i="2"/>
  <c r="M128" i="2"/>
  <c r="K128" i="2"/>
  <c r="J128" i="2"/>
  <c r="I128" i="2"/>
  <c r="H128" i="2"/>
  <c r="G128" i="2"/>
  <c r="E128" i="2"/>
  <c r="D128" i="2"/>
  <c r="O127" i="2"/>
  <c r="L127" i="2"/>
  <c r="I127" i="2"/>
  <c r="F127" i="2"/>
  <c r="O126" i="2"/>
  <c r="L126" i="2"/>
  <c r="I126" i="2"/>
  <c r="F126" i="2"/>
  <c r="O125" i="2"/>
  <c r="L125" i="2"/>
  <c r="I125" i="2"/>
  <c r="F125" i="2"/>
  <c r="O124" i="2"/>
  <c r="L124" i="2"/>
  <c r="I124" i="2"/>
  <c r="F124" i="2"/>
  <c r="O123" i="2"/>
  <c r="L123" i="2"/>
  <c r="L122" i="2" s="1"/>
  <c r="I123" i="2"/>
  <c r="F123" i="2"/>
  <c r="N122" i="2"/>
  <c r="M122" i="2"/>
  <c r="K122" i="2"/>
  <c r="J122" i="2"/>
  <c r="H122" i="2"/>
  <c r="G122" i="2"/>
  <c r="E122" i="2"/>
  <c r="D122" i="2"/>
  <c r="O121" i="2"/>
  <c r="L121" i="2"/>
  <c r="I121" i="2"/>
  <c r="F121" i="2"/>
  <c r="O120" i="2"/>
  <c r="L120" i="2"/>
  <c r="I120" i="2"/>
  <c r="F120" i="2"/>
  <c r="O119" i="2"/>
  <c r="L119" i="2"/>
  <c r="I119" i="2"/>
  <c r="F119" i="2"/>
  <c r="O118" i="2"/>
  <c r="L118" i="2"/>
  <c r="I118" i="2"/>
  <c r="F118" i="2"/>
  <c r="O117" i="2"/>
  <c r="L117" i="2"/>
  <c r="I117" i="2"/>
  <c r="F117" i="2"/>
  <c r="N116" i="2"/>
  <c r="M116" i="2"/>
  <c r="K116" i="2"/>
  <c r="J116" i="2"/>
  <c r="H116" i="2"/>
  <c r="G116" i="2"/>
  <c r="E116" i="2"/>
  <c r="D116" i="2"/>
  <c r="O115" i="2"/>
  <c r="L115" i="2"/>
  <c r="I115" i="2"/>
  <c r="F115" i="2"/>
  <c r="O114" i="2"/>
  <c r="L114" i="2"/>
  <c r="I114" i="2"/>
  <c r="F114" i="2"/>
  <c r="O113" i="2"/>
  <c r="L113" i="2"/>
  <c r="L112" i="2" s="1"/>
  <c r="I113" i="2"/>
  <c r="F113" i="2"/>
  <c r="O112" i="2"/>
  <c r="N112" i="2"/>
  <c r="M112" i="2"/>
  <c r="K112" i="2"/>
  <c r="J112" i="2"/>
  <c r="H112" i="2"/>
  <c r="G112" i="2"/>
  <c r="F112" i="2"/>
  <c r="E112" i="2"/>
  <c r="D112" i="2"/>
  <c r="O111" i="2"/>
  <c r="L111" i="2"/>
  <c r="I111" i="2"/>
  <c r="F111" i="2"/>
  <c r="O110" i="2"/>
  <c r="L110" i="2"/>
  <c r="I110" i="2"/>
  <c r="F110" i="2"/>
  <c r="O109" i="2"/>
  <c r="L109" i="2"/>
  <c r="I109" i="2"/>
  <c r="F109" i="2"/>
  <c r="O108" i="2"/>
  <c r="L108" i="2"/>
  <c r="I108" i="2"/>
  <c r="F108" i="2"/>
  <c r="O107" i="2"/>
  <c r="L107" i="2"/>
  <c r="I107" i="2"/>
  <c r="F107" i="2"/>
  <c r="O106" i="2"/>
  <c r="L106" i="2"/>
  <c r="I106" i="2"/>
  <c r="F106" i="2"/>
  <c r="O105" i="2"/>
  <c r="L105" i="2"/>
  <c r="I105" i="2"/>
  <c r="F105" i="2"/>
  <c r="O104" i="2"/>
  <c r="L104" i="2"/>
  <c r="L103" i="2" s="1"/>
  <c r="I104" i="2"/>
  <c r="F104" i="2"/>
  <c r="N103" i="2"/>
  <c r="M103" i="2"/>
  <c r="K103" i="2"/>
  <c r="J103" i="2"/>
  <c r="H103" i="2"/>
  <c r="G103" i="2"/>
  <c r="E103" i="2"/>
  <c r="D103" i="2"/>
  <c r="O102" i="2"/>
  <c r="L102" i="2"/>
  <c r="I102" i="2"/>
  <c r="F102" i="2"/>
  <c r="O101" i="2"/>
  <c r="L101" i="2"/>
  <c r="I101" i="2"/>
  <c r="F101" i="2"/>
  <c r="O100" i="2"/>
  <c r="L100" i="2"/>
  <c r="I100" i="2"/>
  <c r="F100" i="2"/>
  <c r="O99" i="2"/>
  <c r="L99" i="2"/>
  <c r="I99" i="2"/>
  <c r="F99" i="2"/>
  <c r="C99" i="2" s="1"/>
  <c r="O98" i="2"/>
  <c r="L98" i="2"/>
  <c r="I98" i="2"/>
  <c r="F98" i="2"/>
  <c r="O97" i="2"/>
  <c r="L97" i="2"/>
  <c r="I97" i="2"/>
  <c r="F97" i="2"/>
  <c r="O96" i="2"/>
  <c r="L96" i="2"/>
  <c r="I96" i="2"/>
  <c r="F96" i="2"/>
  <c r="C96" i="2" s="1"/>
  <c r="N95" i="2"/>
  <c r="M95" i="2"/>
  <c r="K95" i="2"/>
  <c r="J95" i="2"/>
  <c r="H95" i="2"/>
  <c r="G95" i="2"/>
  <c r="E95" i="2"/>
  <c r="D95" i="2"/>
  <c r="O94" i="2"/>
  <c r="L94" i="2"/>
  <c r="I94" i="2"/>
  <c r="F94" i="2"/>
  <c r="O93" i="2"/>
  <c r="L93" i="2"/>
  <c r="I93" i="2"/>
  <c r="F93" i="2"/>
  <c r="O92" i="2"/>
  <c r="L92" i="2"/>
  <c r="I92" i="2"/>
  <c r="F92" i="2"/>
  <c r="O91" i="2"/>
  <c r="L91" i="2"/>
  <c r="I91" i="2"/>
  <c r="F91" i="2"/>
  <c r="O90" i="2"/>
  <c r="L90" i="2"/>
  <c r="I90" i="2"/>
  <c r="I89" i="2" s="1"/>
  <c r="F90" i="2"/>
  <c r="N89" i="2"/>
  <c r="M89" i="2"/>
  <c r="K89" i="2"/>
  <c r="J89" i="2"/>
  <c r="H89" i="2"/>
  <c r="G89" i="2"/>
  <c r="E89" i="2"/>
  <c r="D89" i="2"/>
  <c r="O88" i="2"/>
  <c r="L88" i="2"/>
  <c r="I88" i="2"/>
  <c r="F88" i="2"/>
  <c r="O87" i="2"/>
  <c r="L87" i="2"/>
  <c r="I87" i="2"/>
  <c r="F87" i="2"/>
  <c r="O86" i="2"/>
  <c r="L86" i="2"/>
  <c r="I86" i="2"/>
  <c r="F86" i="2"/>
  <c r="O85" i="2"/>
  <c r="O84" i="2" s="1"/>
  <c r="L85" i="2"/>
  <c r="L84" i="2" s="1"/>
  <c r="I85" i="2"/>
  <c r="F85" i="2"/>
  <c r="N84" i="2"/>
  <c r="M84" i="2"/>
  <c r="K84" i="2"/>
  <c r="J84" i="2"/>
  <c r="J83" i="2" s="1"/>
  <c r="H84" i="2"/>
  <c r="G84" i="2"/>
  <c r="E84" i="2"/>
  <c r="D84" i="2"/>
  <c r="O82" i="2"/>
  <c r="L82" i="2"/>
  <c r="I82" i="2"/>
  <c r="F82" i="2"/>
  <c r="O81" i="2"/>
  <c r="L81" i="2"/>
  <c r="L80" i="2" s="1"/>
  <c r="I81" i="2"/>
  <c r="I80" i="2" s="1"/>
  <c r="F81" i="2"/>
  <c r="O80" i="2"/>
  <c r="N80" i="2"/>
  <c r="M80" i="2"/>
  <c r="K80" i="2"/>
  <c r="J80" i="2"/>
  <c r="H80" i="2"/>
  <c r="G80" i="2"/>
  <c r="F80" i="2"/>
  <c r="E80" i="2"/>
  <c r="D80" i="2"/>
  <c r="O79" i="2"/>
  <c r="L79" i="2"/>
  <c r="I79" i="2"/>
  <c r="F79" i="2"/>
  <c r="O78" i="2"/>
  <c r="L78" i="2"/>
  <c r="L77" i="2" s="1"/>
  <c r="I78" i="2"/>
  <c r="I77" i="2" s="1"/>
  <c r="I76" i="2" s="1"/>
  <c r="F78" i="2"/>
  <c r="N77" i="2"/>
  <c r="M77" i="2"/>
  <c r="M76" i="2" s="1"/>
  <c r="K77" i="2"/>
  <c r="J77" i="2"/>
  <c r="J76" i="2" s="1"/>
  <c r="J75" i="2" s="1"/>
  <c r="H77" i="2"/>
  <c r="G77" i="2"/>
  <c r="G76" i="2" s="1"/>
  <c r="E77" i="2"/>
  <c r="E76" i="2" s="1"/>
  <c r="D77" i="2"/>
  <c r="O74" i="2"/>
  <c r="L74" i="2"/>
  <c r="I74" i="2"/>
  <c r="F74" i="2"/>
  <c r="O73" i="2"/>
  <c r="L73" i="2"/>
  <c r="I73" i="2"/>
  <c r="F73" i="2"/>
  <c r="O72" i="2"/>
  <c r="L72" i="2"/>
  <c r="I72" i="2"/>
  <c r="F72" i="2"/>
  <c r="O71" i="2"/>
  <c r="L71" i="2"/>
  <c r="I71" i="2"/>
  <c r="F71" i="2"/>
  <c r="O70" i="2"/>
  <c r="L70" i="2"/>
  <c r="I70" i="2"/>
  <c r="F70" i="2"/>
  <c r="N69" i="2"/>
  <c r="N67" i="2" s="1"/>
  <c r="M69" i="2"/>
  <c r="M67" i="2" s="1"/>
  <c r="K69" i="2"/>
  <c r="J69" i="2"/>
  <c r="I69" i="2"/>
  <c r="H69" i="2"/>
  <c r="H67" i="2" s="1"/>
  <c r="G69" i="2"/>
  <c r="E69" i="2"/>
  <c r="E67" i="2" s="1"/>
  <c r="D69" i="2"/>
  <c r="D67" i="2" s="1"/>
  <c r="O68" i="2"/>
  <c r="L68" i="2"/>
  <c r="I68" i="2"/>
  <c r="F68" i="2"/>
  <c r="K67" i="2"/>
  <c r="J67" i="2"/>
  <c r="G67" i="2"/>
  <c r="O66" i="2"/>
  <c r="L66" i="2"/>
  <c r="I66" i="2"/>
  <c r="F66" i="2"/>
  <c r="O65" i="2"/>
  <c r="L65" i="2"/>
  <c r="I65" i="2"/>
  <c r="F65" i="2"/>
  <c r="O64" i="2"/>
  <c r="L64" i="2"/>
  <c r="I64" i="2"/>
  <c r="F64" i="2"/>
  <c r="O63" i="2"/>
  <c r="L63" i="2"/>
  <c r="I63" i="2"/>
  <c r="F63" i="2"/>
  <c r="O62" i="2"/>
  <c r="L62" i="2"/>
  <c r="I62" i="2"/>
  <c r="F62" i="2"/>
  <c r="O61" i="2"/>
  <c r="L61" i="2"/>
  <c r="I61" i="2"/>
  <c r="F61" i="2"/>
  <c r="O60" i="2"/>
  <c r="L60" i="2"/>
  <c r="I60" i="2"/>
  <c r="F60" i="2"/>
  <c r="O59" i="2"/>
  <c r="O58" i="2" s="1"/>
  <c r="L59" i="2"/>
  <c r="I59" i="2"/>
  <c r="I58" i="2" s="1"/>
  <c r="F59" i="2"/>
  <c r="N58" i="2"/>
  <c r="M58" i="2"/>
  <c r="L58" i="2"/>
  <c r="K58" i="2"/>
  <c r="J58" i="2"/>
  <c r="H58" i="2"/>
  <c r="G58" i="2"/>
  <c r="E58" i="2"/>
  <c r="D58" i="2"/>
  <c r="D54" i="2" s="1"/>
  <c r="O57" i="2"/>
  <c r="L57" i="2"/>
  <c r="I57" i="2"/>
  <c r="F57" i="2"/>
  <c r="O56" i="2"/>
  <c r="L56" i="2"/>
  <c r="L55" i="2" s="1"/>
  <c r="L54" i="2" s="1"/>
  <c r="I56" i="2"/>
  <c r="F56" i="2"/>
  <c r="F55" i="2" s="1"/>
  <c r="O55" i="2"/>
  <c r="N55" i="2"/>
  <c r="M55" i="2"/>
  <c r="M54" i="2" s="1"/>
  <c r="M53" i="2" s="1"/>
  <c r="K55" i="2"/>
  <c r="J55" i="2"/>
  <c r="H55" i="2"/>
  <c r="G55" i="2"/>
  <c r="G54" i="2" s="1"/>
  <c r="G53" i="2" s="1"/>
  <c r="E55" i="2"/>
  <c r="D55" i="2"/>
  <c r="H54" i="2"/>
  <c r="H53" i="2" s="1"/>
  <c r="O47" i="2"/>
  <c r="C47" i="2" s="1"/>
  <c r="O46" i="2"/>
  <c r="C46" i="2" s="1"/>
  <c r="N45" i="2"/>
  <c r="M45" i="2"/>
  <c r="L44" i="2"/>
  <c r="L43" i="2" s="1"/>
  <c r="I44" i="2"/>
  <c r="I43" i="2" s="1"/>
  <c r="F44" i="2"/>
  <c r="F43" i="2" s="1"/>
  <c r="K43" i="2"/>
  <c r="J43" i="2"/>
  <c r="H43" i="2"/>
  <c r="G43" i="2"/>
  <c r="E43" i="2"/>
  <c r="D43" i="2"/>
  <c r="F42" i="2"/>
  <c r="C42" i="2" s="1"/>
  <c r="E41" i="2"/>
  <c r="D41" i="2"/>
  <c r="L40" i="2"/>
  <c r="C40" i="2" s="1"/>
  <c r="L39" i="2"/>
  <c r="C39" i="2" s="1"/>
  <c r="L38" i="2"/>
  <c r="C38" i="2" s="1"/>
  <c r="L37" i="2"/>
  <c r="C37" i="2" s="1"/>
  <c r="K36" i="2"/>
  <c r="J36" i="2"/>
  <c r="L35" i="2"/>
  <c r="C35" i="2" s="1"/>
  <c r="L34" i="2"/>
  <c r="C34" i="2" s="1"/>
  <c r="K33" i="2"/>
  <c r="J33" i="2"/>
  <c r="L32" i="2"/>
  <c r="C32" i="2" s="1"/>
  <c r="K31" i="2"/>
  <c r="J31" i="2"/>
  <c r="L30" i="2"/>
  <c r="C30" i="2" s="1"/>
  <c r="L29" i="2"/>
  <c r="C29" i="2" s="1"/>
  <c r="L28" i="2"/>
  <c r="C28" i="2" s="1"/>
  <c r="K27" i="2"/>
  <c r="J27" i="2"/>
  <c r="F25" i="2"/>
  <c r="C25" i="2" s="1"/>
  <c r="I24" i="2"/>
  <c r="O23" i="2"/>
  <c r="L23" i="2"/>
  <c r="I23" i="2"/>
  <c r="F23" i="2"/>
  <c r="O22" i="2"/>
  <c r="O21" i="2" s="1"/>
  <c r="L22" i="2"/>
  <c r="L21" i="2" s="1"/>
  <c r="L289" i="2" s="1"/>
  <c r="I22" i="2"/>
  <c r="I21" i="2" s="1"/>
  <c r="F22" i="2"/>
  <c r="F21" i="2" s="1"/>
  <c r="F289" i="2" s="1"/>
  <c r="N21" i="2"/>
  <c r="M21" i="2"/>
  <c r="M289" i="2" s="1"/>
  <c r="M288" i="2" s="1"/>
  <c r="K21" i="2"/>
  <c r="J21" i="2"/>
  <c r="J289" i="2" s="1"/>
  <c r="J288" i="2" s="1"/>
  <c r="H21" i="2"/>
  <c r="H289" i="2" s="1"/>
  <c r="H288" i="2" s="1"/>
  <c r="G21" i="2"/>
  <c r="G289" i="2" s="1"/>
  <c r="E21" i="2"/>
  <c r="E289" i="2" s="1"/>
  <c r="E288" i="2" s="1"/>
  <c r="D21" i="2"/>
  <c r="D289" i="2" s="1"/>
  <c r="M174" i="2" l="1"/>
  <c r="M173" i="2" s="1"/>
  <c r="D187" i="2"/>
  <c r="I174" i="3"/>
  <c r="I173" i="3" s="1"/>
  <c r="O288" i="3"/>
  <c r="G20" i="2"/>
  <c r="C88" i="2"/>
  <c r="C98" i="2"/>
  <c r="O136" i="2"/>
  <c r="L196" i="2"/>
  <c r="C247" i="2"/>
  <c r="M270" i="2"/>
  <c r="C295" i="2"/>
  <c r="C296" i="2"/>
  <c r="J54" i="2"/>
  <c r="J53" i="2" s="1"/>
  <c r="N54" i="2"/>
  <c r="I67" i="2"/>
  <c r="C138" i="2"/>
  <c r="D270" i="2"/>
  <c r="D269" i="2" s="1"/>
  <c r="H270" i="2"/>
  <c r="H269" i="2" s="1"/>
  <c r="J26" i="2"/>
  <c r="C199" i="2"/>
  <c r="C263" i="2"/>
  <c r="L174" i="3"/>
  <c r="L173" i="3" s="1"/>
  <c r="C235" i="3"/>
  <c r="G286" i="3"/>
  <c r="C144" i="3"/>
  <c r="J52" i="3"/>
  <c r="J51" i="3" s="1"/>
  <c r="J50" i="3" s="1"/>
  <c r="N75" i="3"/>
  <c r="I288" i="3"/>
  <c r="C179" i="3"/>
  <c r="D75" i="3"/>
  <c r="D52" i="3" s="1"/>
  <c r="K286" i="3"/>
  <c r="O53" i="3"/>
  <c r="L269" i="3"/>
  <c r="C270" i="3"/>
  <c r="D194" i="3"/>
  <c r="K52" i="3"/>
  <c r="K194" i="3"/>
  <c r="C290" i="3"/>
  <c r="L230" i="3"/>
  <c r="C188" i="3"/>
  <c r="J286" i="3"/>
  <c r="I54" i="3"/>
  <c r="I53" i="3" s="1"/>
  <c r="I52" i="3" s="1"/>
  <c r="I231" i="3"/>
  <c r="I230" i="3" s="1"/>
  <c r="N52" i="3"/>
  <c r="M194" i="3"/>
  <c r="H194" i="3"/>
  <c r="C216" i="3"/>
  <c r="F259" i="3"/>
  <c r="C259" i="3" s="1"/>
  <c r="C95" i="3"/>
  <c r="H75" i="3"/>
  <c r="H52" i="3" s="1"/>
  <c r="I204" i="3"/>
  <c r="I195" i="3" s="1"/>
  <c r="E52" i="3"/>
  <c r="E51" i="3" s="1"/>
  <c r="E286" i="3"/>
  <c r="M52" i="3"/>
  <c r="M286" i="3"/>
  <c r="F204" i="3"/>
  <c r="C205" i="3"/>
  <c r="C84" i="3"/>
  <c r="F83" i="3"/>
  <c r="C198" i="3"/>
  <c r="N286" i="3"/>
  <c r="O174" i="3"/>
  <c r="O173" i="3" s="1"/>
  <c r="L130" i="3"/>
  <c r="L75" i="3" s="1"/>
  <c r="F231" i="3"/>
  <c r="O204" i="3"/>
  <c r="O195" i="3" s="1"/>
  <c r="C103" i="3"/>
  <c r="C80" i="3"/>
  <c r="I76" i="3"/>
  <c r="I75" i="3" s="1"/>
  <c r="C112" i="3"/>
  <c r="G287" i="3"/>
  <c r="G50" i="3"/>
  <c r="C166" i="3"/>
  <c r="C151" i="3"/>
  <c r="C131" i="3"/>
  <c r="F130" i="3"/>
  <c r="C283" i="3"/>
  <c r="F269" i="3"/>
  <c r="C269" i="3" s="1"/>
  <c r="O130" i="3"/>
  <c r="C122" i="3"/>
  <c r="L20" i="3"/>
  <c r="C26" i="3"/>
  <c r="C165" i="3"/>
  <c r="F54" i="3"/>
  <c r="C55" i="3"/>
  <c r="O83" i="3"/>
  <c r="O75" i="3" s="1"/>
  <c r="O52" i="3" s="1"/>
  <c r="F195" i="3"/>
  <c r="C196" i="3"/>
  <c r="H286" i="3"/>
  <c r="C175" i="3"/>
  <c r="F174" i="3"/>
  <c r="C77" i="3"/>
  <c r="F76" i="3"/>
  <c r="F289" i="3"/>
  <c r="F20" i="3"/>
  <c r="C21" i="3"/>
  <c r="F251" i="3"/>
  <c r="C251" i="3" s="1"/>
  <c r="C252" i="3"/>
  <c r="C69" i="3"/>
  <c r="F67" i="3"/>
  <c r="C67" i="3" s="1"/>
  <c r="N51" i="3"/>
  <c r="C136" i="3"/>
  <c r="C116" i="3"/>
  <c r="L187" i="2"/>
  <c r="J204" i="2"/>
  <c r="K289" i="2"/>
  <c r="K288" i="2" s="1"/>
  <c r="C57" i="2"/>
  <c r="C60" i="2"/>
  <c r="C62" i="2"/>
  <c r="C64" i="2"/>
  <c r="C66" i="2"/>
  <c r="O77" i="2"/>
  <c r="O76" i="2" s="1"/>
  <c r="E83" i="2"/>
  <c r="K83" i="2"/>
  <c r="C93" i="2"/>
  <c r="C105" i="2"/>
  <c r="C108" i="2"/>
  <c r="C110" i="2"/>
  <c r="C126" i="2"/>
  <c r="N130" i="2"/>
  <c r="L136" i="2"/>
  <c r="C148" i="2"/>
  <c r="C156" i="2"/>
  <c r="C211" i="2"/>
  <c r="C223" i="2"/>
  <c r="L238" i="2"/>
  <c r="C267" i="2"/>
  <c r="C275" i="2"/>
  <c r="C293" i="2"/>
  <c r="M187" i="2"/>
  <c r="D204" i="2"/>
  <c r="D195" i="2" s="1"/>
  <c r="L31" i="2"/>
  <c r="C31" i="2" s="1"/>
  <c r="C71" i="2"/>
  <c r="C79" i="2"/>
  <c r="D76" i="2"/>
  <c r="H76" i="2"/>
  <c r="N76" i="2"/>
  <c r="N75" i="2" s="1"/>
  <c r="I103" i="2"/>
  <c r="C134" i="2"/>
  <c r="C146" i="2"/>
  <c r="C164" i="2"/>
  <c r="C168" i="2"/>
  <c r="C178" i="2"/>
  <c r="K174" i="2"/>
  <c r="K187" i="2"/>
  <c r="O187" i="2"/>
  <c r="M204" i="2"/>
  <c r="M195" i="2" s="1"/>
  <c r="G231" i="2"/>
  <c r="J231" i="2"/>
  <c r="O231" i="2"/>
  <c r="H231" i="2"/>
  <c r="H230" i="2" s="1"/>
  <c r="L260" i="2"/>
  <c r="M259" i="2"/>
  <c r="O141" i="2"/>
  <c r="H187" i="2"/>
  <c r="D288" i="2"/>
  <c r="K76" i="2"/>
  <c r="N83" i="2"/>
  <c r="C119" i="2"/>
  <c r="C121" i="2"/>
  <c r="C123" i="2"/>
  <c r="E130" i="2"/>
  <c r="G130" i="2"/>
  <c r="M130" i="2"/>
  <c r="L141" i="2"/>
  <c r="L151" i="2"/>
  <c r="C172" i="2"/>
  <c r="G173" i="2"/>
  <c r="C190" i="2"/>
  <c r="C203" i="2"/>
  <c r="H204" i="2"/>
  <c r="C227" i="2"/>
  <c r="C243" i="2"/>
  <c r="C244" i="2"/>
  <c r="C255" i="2"/>
  <c r="C257" i="2"/>
  <c r="C279" i="2"/>
  <c r="I238" i="2"/>
  <c r="N289" i="2"/>
  <c r="N288" i="2" s="1"/>
  <c r="C43" i="2"/>
  <c r="N53" i="2"/>
  <c r="C61" i="2"/>
  <c r="C65" i="2"/>
  <c r="C70" i="2"/>
  <c r="O69" i="2"/>
  <c r="O67" i="2" s="1"/>
  <c r="C85" i="2"/>
  <c r="M83" i="2"/>
  <c r="M75" i="2" s="1"/>
  <c r="M52" i="2" s="1"/>
  <c r="C100" i="2"/>
  <c r="D83" i="2"/>
  <c r="H83" i="2"/>
  <c r="L116" i="2"/>
  <c r="C125" i="2"/>
  <c r="C132" i="2"/>
  <c r="K130" i="2"/>
  <c r="C150" i="2"/>
  <c r="C153" i="2"/>
  <c r="O166" i="2"/>
  <c r="O165" i="2" s="1"/>
  <c r="H173" i="2"/>
  <c r="N173" i="2"/>
  <c r="L175" i="2"/>
  <c r="L174" i="2" s="1"/>
  <c r="L173" i="2" s="1"/>
  <c r="C181" i="2"/>
  <c r="C200" i="2"/>
  <c r="C202" i="2"/>
  <c r="O205" i="2"/>
  <c r="C212" i="2"/>
  <c r="C222" i="2"/>
  <c r="M231" i="2"/>
  <c r="M230" i="2" s="1"/>
  <c r="C245" i="2"/>
  <c r="O252" i="2"/>
  <c r="O251" i="2" s="1"/>
  <c r="L252" i="2"/>
  <c r="L251" i="2" s="1"/>
  <c r="F260" i="2"/>
  <c r="C262" i="2"/>
  <c r="L264" i="2"/>
  <c r="L259" i="2" s="1"/>
  <c r="O276" i="2"/>
  <c r="O270" i="2" s="1"/>
  <c r="O269" i="2" s="1"/>
  <c r="L270" i="2"/>
  <c r="J52" i="2"/>
  <c r="K75" i="2"/>
  <c r="C23" i="2"/>
  <c r="D53" i="2"/>
  <c r="C72" i="2"/>
  <c r="C74" i="2"/>
  <c r="G83" i="2"/>
  <c r="F84" i="2"/>
  <c r="O89" i="2"/>
  <c r="C97" i="2"/>
  <c r="I95" i="2"/>
  <c r="C101" i="2"/>
  <c r="F103" i="2"/>
  <c r="O103" i="2"/>
  <c r="C103" i="2" s="1"/>
  <c r="C109" i="2"/>
  <c r="C118" i="2"/>
  <c r="C124" i="2"/>
  <c r="C133" i="2"/>
  <c r="C140" i="2"/>
  <c r="C154" i="2"/>
  <c r="C157" i="2"/>
  <c r="C159" i="2"/>
  <c r="C171" i="2"/>
  <c r="C176" i="2"/>
  <c r="C182" i="2"/>
  <c r="J195" i="2"/>
  <c r="H195" i="2"/>
  <c r="H194" i="2" s="1"/>
  <c r="C201" i="2"/>
  <c r="E204" i="2"/>
  <c r="E195" i="2" s="1"/>
  <c r="C210" i="2"/>
  <c r="C221" i="2"/>
  <c r="C224" i="2"/>
  <c r="C226" i="2"/>
  <c r="G204" i="2"/>
  <c r="G195" i="2" s="1"/>
  <c r="K204" i="2"/>
  <c r="K195" i="2" s="1"/>
  <c r="K194" i="2" s="1"/>
  <c r="C228" i="2"/>
  <c r="C239" i="2"/>
  <c r="C249" i="2"/>
  <c r="C254" i="2"/>
  <c r="C278" i="2"/>
  <c r="M269" i="2"/>
  <c r="C291" i="2"/>
  <c r="L290" i="2"/>
  <c r="L288" i="2" s="1"/>
  <c r="C152" i="2"/>
  <c r="C180" i="2"/>
  <c r="G288" i="2"/>
  <c r="K26" i="2"/>
  <c r="C44" i="2"/>
  <c r="E54" i="2"/>
  <c r="E53" i="2" s="1"/>
  <c r="K54" i="2"/>
  <c r="K53" i="2" s="1"/>
  <c r="C63" i="2"/>
  <c r="L69" i="2"/>
  <c r="L67" i="2" s="1"/>
  <c r="L53" i="2" s="1"/>
  <c r="C73" i="2"/>
  <c r="E75" i="2"/>
  <c r="C78" i="2"/>
  <c r="I84" i="2"/>
  <c r="C84" i="2" s="1"/>
  <c r="C91" i="2"/>
  <c r="O95" i="2"/>
  <c r="L95" i="2"/>
  <c r="C107" i="2"/>
  <c r="C111" i="2"/>
  <c r="C113" i="2"/>
  <c r="C115" i="2"/>
  <c r="I116" i="2"/>
  <c r="C120" i="2"/>
  <c r="C127" i="2"/>
  <c r="F144" i="2"/>
  <c r="C147" i="2"/>
  <c r="O144" i="2"/>
  <c r="C158" i="2"/>
  <c r="C163" i="2"/>
  <c r="C170" i="2"/>
  <c r="I205" i="2"/>
  <c r="C213" i="2"/>
  <c r="C214" i="2"/>
  <c r="C225" i="2"/>
  <c r="C229" i="2"/>
  <c r="E231" i="2"/>
  <c r="E230" i="2" s="1"/>
  <c r="C240" i="2"/>
  <c r="L246" i="2"/>
  <c r="L231" i="2" s="1"/>
  <c r="C258" i="2"/>
  <c r="D259" i="2"/>
  <c r="C274" i="2"/>
  <c r="C280" i="2"/>
  <c r="C292" i="2"/>
  <c r="O289" i="2"/>
  <c r="L76" i="2"/>
  <c r="I20" i="2"/>
  <c r="O54" i="2"/>
  <c r="C80" i="2"/>
  <c r="K20" i="2"/>
  <c r="F136" i="2"/>
  <c r="C136" i="2" s="1"/>
  <c r="C137" i="2"/>
  <c r="C141" i="2"/>
  <c r="C183" i="2"/>
  <c r="F179" i="2"/>
  <c r="C179" i="2" s="1"/>
  <c r="C298" i="2"/>
  <c r="H20" i="2"/>
  <c r="C21" i="2"/>
  <c r="C56" i="2"/>
  <c r="C68" i="2"/>
  <c r="F69" i="2"/>
  <c r="F77" i="2"/>
  <c r="C81" i="2"/>
  <c r="C86" i="2"/>
  <c r="C87" i="2"/>
  <c r="L89" i="2"/>
  <c r="L83" i="2" s="1"/>
  <c r="C106" i="2"/>
  <c r="I122" i="2"/>
  <c r="D130" i="2"/>
  <c r="H130" i="2"/>
  <c r="H75" i="2" s="1"/>
  <c r="H52" i="2" s="1"/>
  <c r="H51" i="2" s="1"/>
  <c r="I131" i="2"/>
  <c r="C135" i="2"/>
  <c r="C139" i="2"/>
  <c r="C143" i="2"/>
  <c r="C149" i="2"/>
  <c r="C167" i="2"/>
  <c r="F166" i="2"/>
  <c r="K173" i="2"/>
  <c r="K52" i="2" s="1"/>
  <c r="K51" i="2" s="1"/>
  <c r="O174" i="2"/>
  <c r="O173" i="2" s="1"/>
  <c r="G230" i="2"/>
  <c r="G194" i="2" s="1"/>
  <c r="L269" i="2"/>
  <c r="C59" i="2"/>
  <c r="C92" i="2"/>
  <c r="M20" i="2"/>
  <c r="C22" i="2"/>
  <c r="L27" i="2"/>
  <c r="L36" i="2"/>
  <c r="C36" i="2" s="1"/>
  <c r="C82" i="2"/>
  <c r="F89" i="2"/>
  <c r="C94" i="2"/>
  <c r="C114" i="2"/>
  <c r="F116" i="2"/>
  <c r="C117" i="2"/>
  <c r="O116" i="2"/>
  <c r="F128" i="2"/>
  <c r="C128" i="2" s="1"/>
  <c r="C129" i="2"/>
  <c r="C169" i="2"/>
  <c r="C177" i="2"/>
  <c r="C266" i="2"/>
  <c r="F264" i="2"/>
  <c r="C142" i="2"/>
  <c r="L33" i="2"/>
  <c r="C33" i="2" s="1"/>
  <c r="F41" i="2"/>
  <c r="C41" i="2" s="1"/>
  <c r="O45" i="2"/>
  <c r="I55" i="2"/>
  <c r="I54" i="2" s="1"/>
  <c r="I53" i="2" s="1"/>
  <c r="F58" i="2"/>
  <c r="C58" i="2" s="1"/>
  <c r="J20" i="2"/>
  <c r="N20" i="2"/>
  <c r="C90" i="2"/>
  <c r="F95" i="2"/>
  <c r="C102" i="2"/>
  <c r="C104" i="2"/>
  <c r="I112" i="2"/>
  <c r="C112" i="2" s="1"/>
  <c r="F122" i="2"/>
  <c r="O122" i="2"/>
  <c r="F131" i="2"/>
  <c r="O131" i="2"/>
  <c r="O130" i="2" s="1"/>
  <c r="C155" i="2"/>
  <c r="F151" i="2"/>
  <c r="C151" i="2" s="1"/>
  <c r="C162" i="2"/>
  <c r="I160" i="2"/>
  <c r="C160" i="2" s="1"/>
  <c r="L166" i="2"/>
  <c r="L165" i="2" s="1"/>
  <c r="D174" i="2"/>
  <c r="D173" i="2" s="1"/>
  <c r="C186" i="2"/>
  <c r="I184" i="2"/>
  <c r="C184" i="2" s="1"/>
  <c r="F270" i="2"/>
  <c r="I276" i="2"/>
  <c r="C276" i="2" s="1"/>
  <c r="C277" i="2"/>
  <c r="C145" i="2"/>
  <c r="C161" i="2"/>
  <c r="C185" i="2"/>
  <c r="F188" i="2"/>
  <c r="F191" i="2"/>
  <c r="I196" i="2"/>
  <c r="C197" i="2"/>
  <c r="L205" i="2"/>
  <c r="C208" i="2"/>
  <c r="L216" i="2"/>
  <c r="C220" i="2"/>
  <c r="C232" i="2"/>
  <c r="D231" i="2"/>
  <c r="D230" i="2" s="1"/>
  <c r="J259" i="2"/>
  <c r="J230" i="2" s="1"/>
  <c r="N259" i="2"/>
  <c r="N230" i="2" s="1"/>
  <c r="O260" i="2"/>
  <c r="I264" i="2"/>
  <c r="C265" i="2"/>
  <c r="C268" i="2"/>
  <c r="I272" i="2"/>
  <c r="I270" i="2" s="1"/>
  <c r="I269" i="2" s="1"/>
  <c r="C273" i="2"/>
  <c r="C285" i="2"/>
  <c r="I283" i="2"/>
  <c r="C297" i="2"/>
  <c r="C198" i="2"/>
  <c r="C206" i="2"/>
  <c r="F205" i="2"/>
  <c r="O204" i="2"/>
  <c r="C237" i="2"/>
  <c r="I235" i="2"/>
  <c r="C235" i="2" s="1"/>
  <c r="C248" i="2"/>
  <c r="C250" i="2"/>
  <c r="F246" i="2"/>
  <c r="F251" i="2"/>
  <c r="I252" i="2"/>
  <c r="I251" i="2" s="1"/>
  <c r="C253" i="2"/>
  <c r="C256" i="2"/>
  <c r="C282" i="2"/>
  <c r="F281" i="2"/>
  <c r="C281" i="2" s="1"/>
  <c r="I188" i="2"/>
  <c r="C189" i="2"/>
  <c r="I192" i="2"/>
  <c r="I191" i="2" s="1"/>
  <c r="C193" i="2"/>
  <c r="N195" i="2"/>
  <c r="O196" i="2"/>
  <c r="C209" i="2"/>
  <c r="F216" i="2"/>
  <c r="I216" i="2"/>
  <c r="I204" i="2" s="1"/>
  <c r="C234" i="2"/>
  <c r="F233" i="2"/>
  <c r="C242" i="2"/>
  <c r="F238" i="2"/>
  <c r="I260" i="2"/>
  <c r="I259" i="2" s="1"/>
  <c r="C261" i="2"/>
  <c r="O264" i="2"/>
  <c r="J270" i="2"/>
  <c r="J269" i="2" s="1"/>
  <c r="N270" i="2"/>
  <c r="N269" i="2" s="1"/>
  <c r="C294" i="2"/>
  <c r="F290" i="2"/>
  <c r="F288" i="2" s="1"/>
  <c r="O288" i="2"/>
  <c r="C236" i="2"/>
  <c r="C284" i="2"/>
  <c r="E286" i="2" l="1"/>
  <c r="L130" i="2"/>
  <c r="C196" i="2"/>
  <c r="F174" i="2"/>
  <c r="L194" i="3"/>
  <c r="M194" i="2"/>
  <c r="D286" i="3"/>
  <c r="J287" i="3"/>
  <c r="M51" i="3"/>
  <c r="M287" i="3" s="1"/>
  <c r="H51" i="3"/>
  <c r="L52" i="3"/>
  <c r="L51" i="3" s="1"/>
  <c r="L287" i="3" s="1"/>
  <c r="D51" i="3"/>
  <c r="D287" i="3"/>
  <c r="D50" i="3"/>
  <c r="I286" i="3"/>
  <c r="I194" i="3"/>
  <c r="C20" i="3"/>
  <c r="K51" i="3"/>
  <c r="L50" i="3"/>
  <c r="N50" i="3"/>
  <c r="N287" i="3"/>
  <c r="F53" i="3"/>
  <c r="C54" i="3"/>
  <c r="F288" i="3"/>
  <c r="C288" i="3" s="1"/>
  <c r="C289" i="3"/>
  <c r="O194" i="3"/>
  <c r="O51" i="3" s="1"/>
  <c r="O286" i="3"/>
  <c r="E287" i="3"/>
  <c r="E50" i="3"/>
  <c r="I51" i="3"/>
  <c r="C76" i="3"/>
  <c r="F75" i="3"/>
  <c r="C75" i="3" s="1"/>
  <c r="L286" i="3"/>
  <c r="C130" i="3"/>
  <c r="C231" i="3"/>
  <c r="F230" i="3"/>
  <c r="C230" i="3" s="1"/>
  <c r="M50" i="3"/>
  <c r="F173" i="3"/>
  <c r="C173" i="3" s="1"/>
  <c r="C174" i="3"/>
  <c r="C195" i="3"/>
  <c r="C83" i="3"/>
  <c r="C204" i="3"/>
  <c r="H287" i="3"/>
  <c r="H50" i="3"/>
  <c r="M51" i="2"/>
  <c r="M287" i="2" s="1"/>
  <c r="J194" i="2"/>
  <c r="J51" i="2" s="1"/>
  <c r="M286" i="2"/>
  <c r="D75" i="2"/>
  <c r="D52" i="2" s="1"/>
  <c r="C69" i="2"/>
  <c r="N52" i="2"/>
  <c r="C290" i="2"/>
  <c r="K286" i="2"/>
  <c r="O83" i="2"/>
  <c r="E52" i="2"/>
  <c r="G75" i="2"/>
  <c r="G286" i="2" s="1"/>
  <c r="L230" i="2"/>
  <c r="H286" i="2"/>
  <c r="C251" i="2"/>
  <c r="C272" i="2"/>
  <c r="C89" i="2"/>
  <c r="C144" i="2"/>
  <c r="C238" i="2"/>
  <c r="O195" i="2"/>
  <c r="C246" i="2"/>
  <c r="O259" i="2"/>
  <c r="O230" i="2" s="1"/>
  <c r="C95" i="2"/>
  <c r="C175" i="2"/>
  <c r="O53" i="2"/>
  <c r="O75" i="2"/>
  <c r="O52" i="2" s="1"/>
  <c r="E194" i="2"/>
  <c r="J50" i="2"/>
  <c r="J287" i="2"/>
  <c r="M50" i="2"/>
  <c r="H287" i="2"/>
  <c r="H50" i="2"/>
  <c r="K50" i="2"/>
  <c r="K287" i="2"/>
  <c r="I231" i="2"/>
  <c r="I230" i="2" s="1"/>
  <c r="C192" i="2"/>
  <c r="C131" i="2"/>
  <c r="F130" i="2"/>
  <c r="C260" i="2"/>
  <c r="L204" i="2"/>
  <c r="L195" i="2" s="1"/>
  <c r="C191" i="2"/>
  <c r="C45" i="2"/>
  <c r="C283" i="2"/>
  <c r="C264" i="2"/>
  <c r="C116" i="2"/>
  <c r="I130" i="2"/>
  <c r="I83" i="2"/>
  <c r="F54" i="2"/>
  <c r="N286" i="2"/>
  <c r="F231" i="2"/>
  <c r="C233" i="2"/>
  <c r="C216" i="2"/>
  <c r="N194" i="2"/>
  <c r="N51" i="2" s="1"/>
  <c r="I187" i="2"/>
  <c r="F259" i="2"/>
  <c r="C252" i="2"/>
  <c r="C205" i="2"/>
  <c r="F204" i="2"/>
  <c r="C188" i="2"/>
  <c r="F187" i="2"/>
  <c r="C270" i="2"/>
  <c r="F269" i="2"/>
  <c r="C122" i="2"/>
  <c r="C77" i="2"/>
  <c r="F76" i="2"/>
  <c r="I289" i="2"/>
  <c r="F67" i="2"/>
  <c r="C67" i="2" s="1"/>
  <c r="J286" i="2"/>
  <c r="D286" i="2"/>
  <c r="I195" i="2"/>
  <c r="C27" i="2"/>
  <c r="L26" i="2"/>
  <c r="C166" i="2"/>
  <c r="F165" i="2"/>
  <c r="C165" i="2" s="1"/>
  <c r="D194" i="2"/>
  <c r="I173" i="2"/>
  <c r="O20" i="2"/>
  <c r="C174" i="2"/>
  <c r="F173" i="2"/>
  <c r="C55" i="2"/>
  <c r="F83" i="2"/>
  <c r="L75" i="2"/>
  <c r="L52" i="2" s="1"/>
  <c r="L286" i="2" l="1"/>
  <c r="F194" i="3"/>
  <c r="C194" i="3" s="1"/>
  <c r="K50" i="3"/>
  <c r="K287" i="3"/>
  <c r="E51" i="2"/>
  <c r="E50" i="2" s="1"/>
  <c r="O50" i="3"/>
  <c r="O287" i="3"/>
  <c r="I287" i="3"/>
  <c r="I50" i="3"/>
  <c r="F286" i="3"/>
  <c r="C286" i="3" s="1"/>
  <c r="C53" i="3"/>
  <c r="F52" i="3"/>
  <c r="G52" i="2"/>
  <c r="G51" i="2" s="1"/>
  <c r="D51" i="2"/>
  <c r="D24" i="2" s="1"/>
  <c r="D287" i="2" s="1"/>
  <c r="I75" i="2"/>
  <c r="I52" i="2" s="1"/>
  <c r="I51" i="2" s="1"/>
  <c r="O194" i="2"/>
  <c r="O51" i="2" s="1"/>
  <c r="E24" i="2"/>
  <c r="L51" i="2"/>
  <c r="L50" i="2" s="1"/>
  <c r="C130" i="2"/>
  <c r="O286" i="2"/>
  <c r="I194" i="2"/>
  <c r="C259" i="2"/>
  <c r="L194" i="2"/>
  <c r="I286" i="2"/>
  <c r="D50" i="2"/>
  <c r="C269" i="2"/>
  <c r="F230" i="2"/>
  <c r="C230" i="2" s="1"/>
  <c r="C231" i="2"/>
  <c r="C173" i="2"/>
  <c r="C83" i="2"/>
  <c r="C187" i="2"/>
  <c r="I288" i="2"/>
  <c r="C288" i="2" s="1"/>
  <c r="C289" i="2"/>
  <c r="C54" i="2"/>
  <c r="F53" i="2"/>
  <c r="C204" i="2"/>
  <c r="F195" i="2"/>
  <c r="C26" i="2"/>
  <c r="L20" i="2"/>
  <c r="F75" i="2"/>
  <c r="C75" i="2" s="1"/>
  <c r="C76" i="2"/>
  <c r="N50" i="2"/>
  <c r="N287" i="2"/>
  <c r="C52" i="3" l="1"/>
  <c r="F51" i="3"/>
  <c r="O50" i="2"/>
  <c r="O287" i="2"/>
  <c r="I287" i="2"/>
  <c r="I50" i="2"/>
  <c r="G287" i="2"/>
  <c r="G50" i="2"/>
  <c r="L287" i="2"/>
  <c r="E20" i="2"/>
  <c r="E287" i="2"/>
  <c r="F194" i="2"/>
  <c r="C194" i="2" s="1"/>
  <c r="C195" i="2"/>
  <c r="F286" i="2"/>
  <c r="C286" i="2" s="1"/>
  <c r="F24" i="2"/>
  <c r="D20" i="2"/>
  <c r="C53" i="2"/>
  <c r="F52" i="2"/>
  <c r="F287" i="3" l="1"/>
  <c r="C287" i="3" s="1"/>
  <c r="F50" i="3"/>
  <c r="C50" i="3" s="1"/>
  <c r="C51" i="3"/>
  <c r="C24" i="2"/>
  <c r="F20" i="2"/>
  <c r="C20" i="2" s="1"/>
  <c r="F51" i="2"/>
  <c r="C52" i="2"/>
  <c r="F287" i="2" l="1"/>
  <c r="C287" i="2" s="1"/>
  <c r="F50" i="2"/>
  <c r="C50" i="2" s="1"/>
  <c r="C51" i="2"/>
  <c r="O61" i="1" l="1"/>
  <c r="O298" i="1"/>
  <c r="O297" i="1"/>
  <c r="O296" i="1"/>
  <c r="O295" i="1"/>
  <c r="O294" i="1"/>
  <c r="O293" i="1"/>
  <c r="O292" i="1"/>
  <c r="O291" i="1"/>
  <c r="O285" i="1"/>
  <c r="O284" i="1"/>
  <c r="O282" i="1"/>
  <c r="O280" i="1"/>
  <c r="O279" i="1"/>
  <c r="O278" i="1"/>
  <c r="O277" i="1"/>
  <c r="O275" i="1"/>
  <c r="O274" i="1"/>
  <c r="O273" i="1"/>
  <c r="O271" i="1"/>
  <c r="O268" i="1"/>
  <c r="O267" i="1"/>
  <c r="O266" i="1"/>
  <c r="O265" i="1"/>
  <c r="O263" i="1"/>
  <c r="O262" i="1"/>
  <c r="O261" i="1"/>
  <c r="O258" i="1"/>
  <c r="O257" i="1"/>
  <c r="O256" i="1"/>
  <c r="O255" i="1"/>
  <c r="O254" i="1"/>
  <c r="O253" i="1"/>
  <c r="O250" i="1"/>
  <c r="O249" i="1"/>
  <c r="O248" i="1"/>
  <c r="O247" i="1"/>
  <c r="O245" i="1"/>
  <c r="O244" i="1"/>
  <c r="O243" i="1"/>
  <c r="O242" i="1"/>
  <c r="O241" i="1"/>
  <c r="O240" i="1"/>
  <c r="O239" i="1"/>
  <c r="O237" i="1"/>
  <c r="O236" i="1"/>
  <c r="O234" i="1"/>
  <c r="O232" i="1"/>
  <c r="O229" i="1"/>
  <c r="O228" i="1"/>
  <c r="O226" i="1"/>
  <c r="O225" i="1"/>
  <c r="O224" i="1"/>
  <c r="O223" i="1"/>
  <c r="O222" i="1"/>
  <c r="O221" i="1"/>
  <c r="O220" i="1"/>
  <c r="O219" i="1"/>
  <c r="O218" i="1"/>
  <c r="O217" i="1"/>
  <c r="O215" i="1"/>
  <c r="O214" i="1"/>
  <c r="O213" i="1"/>
  <c r="O212" i="1"/>
  <c r="O211" i="1"/>
  <c r="O210" i="1"/>
  <c r="O209" i="1"/>
  <c r="O208" i="1"/>
  <c r="O207" i="1"/>
  <c r="O206" i="1"/>
  <c r="O203" i="1"/>
  <c r="O202" i="1"/>
  <c r="O201" i="1"/>
  <c r="O200" i="1"/>
  <c r="O199" i="1"/>
  <c r="O197" i="1"/>
  <c r="O193" i="1"/>
  <c r="O190" i="1"/>
  <c r="O189" i="1"/>
  <c r="O186" i="1"/>
  <c r="O185" i="1"/>
  <c r="O183" i="1"/>
  <c r="O182" i="1"/>
  <c r="O181" i="1"/>
  <c r="O180" i="1"/>
  <c r="O178" i="1"/>
  <c r="O177" i="1"/>
  <c r="O176" i="1"/>
  <c r="O172" i="1"/>
  <c r="O171" i="1"/>
  <c r="O170" i="1"/>
  <c r="O169" i="1"/>
  <c r="O168" i="1"/>
  <c r="O167" i="1"/>
  <c r="O164" i="1"/>
  <c r="O163" i="1"/>
  <c r="O162" i="1"/>
  <c r="O161" i="1"/>
  <c r="O159" i="1"/>
  <c r="O158" i="1"/>
  <c r="O157" i="1"/>
  <c r="O156" i="1"/>
  <c r="O155" i="1"/>
  <c r="O154" i="1"/>
  <c r="O153" i="1"/>
  <c r="O152" i="1"/>
  <c r="O150" i="1"/>
  <c r="O149" i="1"/>
  <c r="O148" i="1"/>
  <c r="O147" i="1"/>
  <c r="O146" i="1"/>
  <c r="O145" i="1"/>
  <c r="O143" i="1"/>
  <c r="O142" i="1"/>
  <c r="O140" i="1"/>
  <c r="O139" i="1"/>
  <c r="O138" i="1"/>
  <c r="O137" i="1"/>
  <c r="O135" i="1"/>
  <c r="O134" i="1"/>
  <c r="O133" i="1"/>
  <c r="O132" i="1"/>
  <c r="O129" i="1"/>
  <c r="O127" i="1"/>
  <c r="O126" i="1"/>
  <c r="O125" i="1"/>
  <c r="O124" i="1"/>
  <c r="O123" i="1"/>
  <c r="O121" i="1"/>
  <c r="O120" i="1"/>
  <c r="O119" i="1"/>
  <c r="O118" i="1"/>
  <c r="O117" i="1"/>
  <c r="O115" i="1"/>
  <c r="O114" i="1"/>
  <c r="O113" i="1"/>
  <c r="O111" i="1"/>
  <c r="O110" i="1"/>
  <c r="O109" i="1"/>
  <c r="O108" i="1"/>
  <c r="O107" i="1"/>
  <c r="O106" i="1"/>
  <c r="O105" i="1"/>
  <c r="O104" i="1"/>
  <c r="O102" i="1"/>
  <c r="O101" i="1"/>
  <c r="O100" i="1"/>
  <c r="O99" i="1"/>
  <c r="O98" i="1"/>
  <c r="O97" i="1"/>
  <c r="O96" i="1"/>
  <c r="O94" i="1"/>
  <c r="O93" i="1"/>
  <c r="O92" i="1"/>
  <c r="O91" i="1"/>
  <c r="O90" i="1"/>
  <c r="O88" i="1"/>
  <c r="O87" i="1"/>
  <c r="O86" i="1"/>
  <c r="O85" i="1"/>
  <c r="O82" i="1"/>
  <c r="O81" i="1"/>
  <c r="O79" i="1"/>
  <c r="O78" i="1"/>
  <c r="O74" i="1"/>
  <c r="O73" i="1"/>
  <c r="O72" i="1"/>
  <c r="O71" i="1"/>
  <c r="O70" i="1"/>
  <c r="O68" i="1"/>
  <c r="O66" i="1"/>
  <c r="O65" i="1"/>
  <c r="O64" i="1"/>
  <c r="O63" i="1"/>
  <c r="O62" i="1"/>
  <c r="O60" i="1"/>
  <c r="O59" i="1"/>
  <c r="O57" i="1"/>
  <c r="O56" i="1"/>
  <c r="O47" i="1"/>
  <c r="C47" i="1" s="1"/>
  <c r="O46" i="1"/>
  <c r="C46" i="1" s="1"/>
  <c r="O23" i="1"/>
  <c r="O22" i="1"/>
  <c r="I23" i="1"/>
  <c r="O290" i="1" l="1"/>
  <c r="N290" i="1"/>
  <c r="O283" i="1"/>
  <c r="N283" i="1"/>
  <c r="O281" i="1"/>
  <c r="N281" i="1"/>
  <c r="O276" i="1"/>
  <c r="N276" i="1"/>
  <c r="O272" i="1"/>
  <c r="O270" i="1" s="1"/>
  <c r="N272" i="1"/>
  <c r="O264" i="1"/>
  <c r="N264" i="1"/>
  <c r="O260" i="1"/>
  <c r="N260" i="1"/>
  <c r="O252" i="1"/>
  <c r="O251" i="1" s="1"/>
  <c r="N252" i="1"/>
  <c r="N251" i="1" s="1"/>
  <c r="O246" i="1"/>
  <c r="N246" i="1"/>
  <c r="O238" i="1"/>
  <c r="N238" i="1"/>
  <c r="O235" i="1"/>
  <c r="N235" i="1"/>
  <c r="O233" i="1"/>
  <c r="N233" i="1"/>
  <c r="O227" i="1"/>
  <c r="N227" i="1"/>
  <c r="O216" i="1"/>
  <c r="N216" i="1"/>
  <c r="O205" i="1"/>
  <c r="N205" i="1"/>
  <c r="O198" i="1"/>
  <c r="O196" i="1" s="1"/>
  <c r="N198" i="1"/>
  <c r="N196" i="1" s="1"/>
  <c r="O192" i="1"/>
  <c r="O191" i="1" s="1"/>
  <c r="N192" i="1"/>
  <c r="N191" i="1" s="1"/>
  <c r="O188" i="1"/>
  <c r="N188" i="1"/>
  <c r="O184" i="1"/>
  <c r="N184" i="1"/>
  <c r="O179" i="1"/>
  <c r="N179" i="1"/>
  <c r="O175" i="1"/>
  <c r="N175" i="1"/>
  <c r="O166" i="1"/>
  <c r="O165" i="1" s="1"/>
  <c r="N166" i="1"/>
  <c r="N165" i="1" s="1"/>
  <c r="O160" i="1"/>
  <c r="N160" i="1"/>
  <c r="O151" i="1"/>
  <c r="N151" i="1"/>
  <c r="O144" i="1"/>
  <c r="N144" i="1"/>
  <c r="O141" i="1"/>
  <c r="N141" i="1"/>
  <c r="O136" i="1"/>
  <c r="N136" i="1"/>
  <c r="O131" i="1"/>
  <c r="N131" i="1"/>
  <c r="O128" i="1"/>
  <c r="N128" i="1"/>
  <c r="O122" i="1"/>
  <c r="N122" i="1"/>
  <c r="O116" i="1"/>
  <c r="N116" i="1"/>
  <c r="O112" i="1"/>
  <c r="N112" i="1"/>
  <c r="O103" i="1"/>
  <c r="N103" i="1"/>
  <c r="O95" i="1"/>
  <c r="N95" i="1"/>
  <c r="O89" i="1"/>
  <c r="N89" i="1"/>
  <c r="O84" i="1"/>
  <c r="N84" i="1"/>
  <c r="O80" i="1"/>
  <c r="N80" i="1"/>
  <c r="O77" i="1"/>
  <c r="N77" i="1"/>
  <c r="O69" i="1"/>
  <c r="O67" i="1" s="1"/>
  <c r="N69" i="1"/>
  <c r="N67" i="1" s="1"/>
  <c r="O58" i="1"/>
  <c r="N58" i="1"/>
  <c r="O55" i="1"/>
  <c r="N55" i="1"/>
  <c r="O45" i="1"/>
  <c r="C45" i="1" s="1"/>
  <c r="N45" i="1"/>
  <c r="O21" i="1"/>
  <c r="O289" i="1" s="1"/>
  <c r="N21" i="1"/>
  <c r="L60" i="1"/>
  <c r="L298" i="1"/>
  <c r="L297" i="1"/>
  <c r="L296" i="1"/>
  <c r="L295" i="1"/>
  <c r="L294" i="1"/>
  <c r="L293" i="1"/>
  <c r="L292" i="1"/>
  <c r="L291" i="1"/>
  <c r="L285" i="1"/>
  <c r="L284" i="1"/>
  <c r="L282" i="1"/>
  <c r="L280" i="1"/>
  <c r="L279" i="1"/>
  <c r="L278" i="1"/>
  <c r="L277" i="1"/>
  <c r="L275" i="1"/>
  <c r="L274" i="1"/>
  <c r="L273" i="1"/>
  <c r="L271" i="1"/>
  <c r="L268" i="1"/>
  <c r="L267" i="1"/>
  <c r="L266" i="1"/>
  <c r="L265" i="1"/>
  <c r="L263" i="1"/>
  <c r="L262" i="1"/>
  <c r="L261" i="1"/>
  <c r="L258" i="1"/>
  <c r="L257" i="1"/>
  <c r="L256" i="1"/>
  <c r="L255" i="1"/>
  <c r="L254" i="1"/>
  <c r="L253" i="1"/>
  <c r="L250" i="1"/>
  <c r="L249" i="1"/>
  <c r="L248" i="1"/>
  <c r="L247" i="1"/>
  <c r="L245" i="1"/>
  <c r="L244" i="1"/>
  <c r="L243" i="1"/>
  <c r="L242" i="1"/>
  <c r="L241" i="1"/>
  <c r="L240" i="1"/>
  <c r="L239" i="1"/>
  <c r="L237" i="1"/>
  <c r="L236" i="1"/>
  <c r="L234" i="1"/>
  <c r="L233" i="1" s="1"/>
  <c r="L232" i="1"/>
  <c r="L229" i="1"/>
  <c r="L228" i="1"/>
  <c r="L227" i="1" s="1"/>
  <c r="L226" i="1"/>
  <c r="L225" i="1"/>
  <c r="L224" i="1"/>
  <c r="L223" i="1"/>
  <c r="L222" i="1"/>
  <c r="L221" i="1"/>
  <c r="L220" i="1"/>
  <c r="L219" i="1"/>
  <c r="L218" i="1"/>
  <c r="L217" i="1"/>
  <c r="L215" i="1"/>
  <c r="L214" i="1"/>
  <c r="L213" i="1"/>
  <c r="L212" i="1"/>
  <c r="L211" i="1"/>
  <c r="L210" i="1"/>
  <c r="L209" i="1"/>
  <c r="L208" i="1"/>
  <c r="L207" i="1"/>
  <c r="L206" i="1"/>
  <c r="L203" i="1"/>
  <c r="L202" i="1"/>
  <c r="L201" i="1"/>
  <c r="L200" i="1"/>
  <c r="L199" i="1"/>
  <c r="L197" i="1"/>
  <c r="L193" i="1"/>
  <c r="L192" i="1" s="1"/>
  <c r="L191" i="1" s="1"/>
  <c r="L190" i="1"/>
  <c r="L189" i="1"/>
  <c r="L186" i="1"/>
  <c r="L185" i="1"/>
  <c r="L183" i="1"/>
  <c r="L182" i="1"/>
  <c r="L181" i="1"/>
  <c r="L180" i="1"/>
  <c r="L178" i="1"/>
  <c r="L177" i="1"/>
  <c r="L176" i="1"/>
  <c r="L172" i="1"/>
  <c r="L171" i="1"/>
  <c r="L170" i="1"/>
  <c r="L169" i="1"/>
  <c r="L168" i="1"/>
  <c r="L167" i="1"/>
  <c r="L164" i="1"/>
  <c r="L163" i="1"/>
  <c r="L162" i="1"/>
  <c r="L161" i="1"/>
  <c r="L159" i="1"/>
  <c r="L158" i="1"/>
  <c r="L157" i="1"/>
  <c r="L156" i="1"/>
  <c r="L155" i="1"/>
  <c r="L154" i="1"/>
  <c r="L153" i="1"/>
  <c r="L152" i="1"/>
  <c r="L150" i="1"/>
  <c r="L149" i="1"/>
  <c r="L148" i="1"/>
  <c r="L147" i="1"/>
  <c r="L146" i="1"/>
  <c r="L145" i="1"/>
  <c r="L143" i="1"/>
  <c r="L142" i="1"/>
  <c r="L140" i="1"/>
  <c r="L139" i="1"/>
  <c r="L138" i="1"/>
  <c r="L137" i="1"/>
  <c r="L135" i="1"/>
  <c r="L134" i="1"/>
  <c r="L133" i="1"/>
  <c r="L132" i="1"/>
  <c r="L129" i="1"/>
  <c r="L128" i="1" s="1"/>
  <c r="L127" i="1"/>
  <c r="L126" i="1"/>
  <c r="L125" i="1"/>
  <c r="L124" i="1"/>
  <c r="L123" i="1"/>
  <c r="L121" i="1"/>
  <c r="L120" i="1"/>
  <c r="L119" i="1"/>
  <c r="L118" i="1"/>
  <c r="L117" i="1"/>
  <c r="L115" i="1"/>
  <c r="L114" i="1"/>
  <c r="L113" i="1"/>
  <c r="L111" i="1"/>
  <c r="L110" i="1"/>
  <c r="L109" i="1"/>
  <c r="L108" i="1"/>
  <c r="L107" i="1"/>
  <c r="L106" i="1"/>
  <c r="L105" i="1"/>
  <c r="L104" i="1"/>
  <c r="L102" i="1"/>
  <c r="L101" i="1"/>
  <c r="L100" i="1"/>
  <c r="L99" i="1"/>
  <c r="L98" i="1"/>
  <c r="L97" i="1"/>
  <c r="L96" i="1"/>
  <c r="L94" i="1"/>
  <c r="L93" i="1"/>
  <c r="L92" i="1"/>
  <c r="L91" i="1"/>
  <c r="L90" i="1"/>
  <c r="L88" i="1"/>
  <c r="L87" i="1"/>
  <c r="L86" i="1"/>
  <c r="L85" i="1"/>
  <c r="L82" i="1"/>
  <c r="L81" i="1"/>
  <c r="L79" i="1"/>
  <c r="L78" i="1"/>
  <c r="L74" i="1"/>
  <c r="L73" i="1"/>
  <c r="L72" i="1"/>
  <c r="L71" i="1"/>
  <c r="L70" i="1"/>
  <c r="L68" i="1"/>
  <c r="L66" i="1"/>
  <c r="L65" i="1"/>
  <c r="L64" i="1"/>
  <c r="L63" i="1"/>
  <c r="L62" i="1"/>
  <c r="L61" i="1"/>
  <c r="L59" i="1"/>
  <c r="L57" i="1"/>
  <c r="L56" i="1"/>
  <c r="L44" i="1"/>
  <c r="L43" i="1" s="1"/>
  <c r="L40" i="1"/>
  <c r="C40" i="1" s="1"/>
  <c r="L39" i="1"/>
  <c r="C39" i="1" s="1"/>
  <c r="L38" i="1"/>
  <c r="C38" i="1" s="1"/>
  <c r="L37" i="1"/>
  <c r="C37" i="1" s="1"/>
  <c r="L35" i="1"/>
  <c r="C35" i="1" s="1"/>
  <c r="L34" i="1"/>
  <c r="C34" i="1" s="1"/>
  <c r="L32" i="1"/>
  <c r="L30" i="1"/>
  <c r="C30" i="1" s="1"/>
  <c r="L29" i="1"/>
  <c r="C29" i="1" s="1"/>
  <c r="L28" i="1"/>
  <c r="C28" i="1" s="1"/>
  <c r="L23" i="1"/>
  <c r="L22" i="1"/>
  <c r="K290" i="1"/>
  <c r="K283" i="1"/>
  <c r="L281" i="1"/>
  <c r="K281" i="1"/>
  <c r="K276" i="1"/>
  <c r="K272" i="1"/>
  <c r="K264" i="1"/>
  <c r="K260" i="1"/>
  <c r="K252" i="1"/>
  <c r="K251" i="1" s="1"/>
  <c r="K246" i="1"/>
  <c r="K238" i="1"/>
  <c r="K235" i="1"/>
  <c r="K233" i="1"/>
  <c r="K227" i="1"/>
  <c r="K216" i="1"/>
  <c r="K205" i="1"/>
  <c r="K198" i="1"/>
  <c r="K196" i="1" s="1"/>
  <c r="K192" i="1"/>
  <c r="K191" i="1" s="1"/>
  <c r="K188" i="1"/>
  <c r="K184" i="1"/>
  <c r="K179" i="1"/>
  <c r="K175" i="1"/>
  <c r="K166" i="1"/>
  <c r="K165" i="1" s="1"/>
  <c r="K160" i="1"/>
  <c r="K151" i="1"/>
  <c r="K144" i="1"/>
  <c r="K141" i="1"/>
  <c r="K136" i="1"/>
  <c r="K131" i="1"/>
  <c r="K128" i="1"/>
  <c r="K122" i="1"/>
  <c r="K116" i="1"/>
  <c r="K112" i="1"/>
  <c r="K103" i="1"/>
  <c r="K95" i="1"/>
  <c r="K89" i="1"/>
  <c r="K84" i="1"/>
  <c r="K80" i="1"/>
  <c r="K77" i="1"/>
  <c r="K69" i="1"/>
  <c r="K67" i="1" s="1"/>
  <c r="K58" i="1"/>
  <c r="K55" i="1"/>
  <c r="K43" i="1"/>
  <c r="K36" i="1"/>
  <c r="K33" i="1"/>
  <c r="K31" i="1"/>
  <c r="K27" i="1"/>
  <c r="K21" i="1"/>
  <c r="I298" i="1"/>
  <c r="I297" i="1"/>
  <c r="I296" i="1"/>
  <c r="I295" i="1"/>
  <c r="I294" i="1"/>
  <c r="I293" i="1"/>
  <c r="I292" i="1"/>
  <c r="I291" i="1"/>
  <c r="I285" i="1"/>
  <c r="I284" i="1"/>
  <c r="I282" i="1"/>
  <c r="I281" i="1" s="1"/>
  <c r="I280" i="1"/>
  <c r="I279" i="1"/>
  <c r="I278" i="1"/>
  <c r="I277" i="1"/>
  <c r="I275" i="1"/>
  <c r="I274" i="1"/>
  <c r="I273" i="1"/>
  <c r="I271" i="1"/>
  <c r="I268" i="1"/>
  <c r="I267" i="1"/>
  <c r="I266" i="1"/>
  <c r="I265" i="1"/>
  <c r="I263" i="1"/>
  <c r="I262" i="1"/>
  <c r="I261" i="1"/>
  <c r="I258" i="1"/>
  <c r="I257" i="1"/>
  <c r="I256" i="1"/>
  <c r="I255" i="1"/>
  <c r="I254" i="1"/>
  <c r="I253" i="1"/>
  <c r="I250" i="1"/>
  <c r="I249" i="1"/>
  <c r="I248" i="1"/>
  <c r="I247" i="1"/>
  <c r="I245" i="1"/>
  <c r="I244" i="1"/>
  <c r="I243" i="1"/>
  <c r="I242" i="1"/>
  <c r="I241" i="1"/>
  <c r="I240" i="1"/>
  <c r="I239" i="1"/>
  <c r="I237" i="1"/>
  <c r="I236" i="1"/>
  <c r="I234" i="1"/>
  <c r="I233" i="1" s="1"/>
  <c r="I232" i="1"/>
  <c r="I229" i="1"/>
  <c r="I228" i="1"/>
  <c r="I227" i="1" s="1"/>
  <c r="I226" i="1"/>
  <c r="I225" i="1"/>
  <c r="I224" i="1"/>
  <c r="I223" i="1"/>
  <c r="I222" i="1"/>
  <c r="I221" i="1"/>
  <c r="I220" i="1"/>
  <c r="I219" i="1"/>
  <c r="I218" i="1"/>
  <c r="I217" i="1"/>
  <c r="I215" i="1"/>
  <c r="I214" i="1"/>
  <c r="I213" i="1"/>
  <c r="I212" i="1"/>
  <c r="I211" i="1"/>
  <c r="I210" i="1"/>
  <c r="I209" i="1"/>
  <c r="I208" i="1"/>
  <c r="I207" i="1"/>
  <c r="I206" i="1"/>
  <c r="I203" i="1"/>
  <c r="I202" i="1"/>
  <c r="I201" i="1"/>
  <c r="I200" i="1"/>
  <c r="I199" i="1"/>
  <c r="I197" i="1"/>
  <c r="I193" i="1"/>
  <c r="I192" i="1" s="1"/>
  <c r="I191" i="1" s="1"/>
  <c r="I190" i="1"/>
  <c r="I189" i="1"/>
  <c r="I186" i="1"/>
  <c r="I185" i="1"/>
  <c r="I183" i="1"/>
  <c r="I182" i="1"/>
  <c r="I181" i="1"/>
  <c r="I180" i="1"/>
  <c r="I178" i="1"/>
  <c r="I177" i="1"/>
  <c r="I176" i="1"/>
  <c r="I172" i="1"/>
  <c r="I171" i="1"/>
  <c r="I170" i="1"/>
  <c r="I169" i="1"/>
  <c r="I168" i="1"/>
  <c r="I167" i="1"/>
  <c r="I164" i="1"/>
  <c r="I163" i="1"/>
  <c r="I162" i="1"/>
  <c r="I161" i="1"/>
  <c r="I159" i="1"/>
  <c r="I158" i="1"/>
  <c r="I157" i="1"/>
  <c r="I156" i="1"/>
  <c r="I155" i="1"/>
  <c r="I154" i="1"/>
  <c r="I153" i="1"/>
  <c r="I152" i="1"/>
  <c r="I150" i="1"/>
  <c r="I149" i="1"/>
  <c r="I148" i="1"/>
  <c r="I147" i="1"/>
  <c r="I146" i="1"/>
  <c r="I145" i="1"/>
  <c r="I143" i="1"/>
  <c r="I142" i="1"/>
  <c r="I140" i="1"/>
  <c r="I139" i="1"/>
  <c r="I138" i="1"/>
  <c r="I137" i="1"/>
  <c r="I135" i="1"/>
  <c r="I134" i="1"/>
  <c r="I133" i="1"/>
  <c r="I132" i="1"/>
  <c r="I129" i="1"/>
  <c r="I128" i="1" s="1"/>
  <c r="I127" i="1"/>
  <c r="I126" i="1"/>
  <c r="I125" i="1"/>
  <c r="I124" i="1"/>
  <c r="I123" i="1"/>
  <c r="I121" i="1"/>
  <c r="I120" i="1"/>
  <c r="I119" i="1"/>
  <c r="I118" i="1"/>
  <c r="I117" i="1"/>
  <c r="I115" i="1"/>
  <c r="I114" i="1"/>
  <c r="I113" i="1"/>
  <c r="I111" i="1"/>
  <c r="I110" i="1"/>
  <c r="I109" i="1"/>
  <c r="I108" i="1"/>
  <c r="I107" i="1"/>
  <c r="I106" i="1"/>
  <c r="I105" i="1"/>
  <c r="I104" i="1"/>
  <c r="I102" i="1"/>
  <c r="I101" i="1"/>
  <c r="I100" i="1"/>
  <c r="I99" i="1"/>
  <c r="I98" i="1"/>
  <c r="I97" i="1"/>
  <c r="I96" i="1"/>
  <c r="I94" i="1"/>
  <c r="I93" i="1"/>
  <c r="I92" i="1"/>
  <c r="I91" i="1"/>
  <c r="I90" i="1"/>
  <c r="I88" i="1"/>
  <c r="I87" i="1"/>
  <c r="I86" i="1"/>
  <c r="I85" i="1"/>
  <c r="I82" i="1"/>
  <c r="I81" i="1"/>
  <c r="I79" i="1"/>
  <c r="I78" i="1"/>
  <c r="I74" i="1"/>
  <c r="I73" i="1"/>
  <c r="I72" i="1"/>
  <c r="I71" i="1"/>
  <c r="I70" i="1"/>
  <c r="I68" i="1"/>
  <c r="I66" i="1"/>
  <c r="I65" i="1"/>
  <c r="I64" i="1"/>
  <c r="I63" i="1"/>
  <c r="I62" i="1"/>
  <c r="I61" i="1"/>
  <c r="I60" i="1"/>
  <c r="I59" i="1"/>
  <c r="I57" i="1"/>
  <c r="I56" i="1"/>
  <c r="I44" i="1"/>
  <c r="I43" i="1" s="1"/>
  <c r="I24" i="1"/>
  <c r="I22" i="1"/>
  <c r="I21" i="1" s="1"/>
  <c r="H290" i="1"/>
  <c r="H283" i="1"/>
  <c r="H281" i="1"/>
  <c r="H276" i="1"/>
  <c r="H272" i="1"/>
  <c r="H264" i="1"/>
  <c r="H260" i="1"/>
  <c r="H252" i="1"/>
  <c r="H251" i="1" s="1"/>
  <c r="H246" i="1"/>
  <c r="H238" i="1"/>
  <c r="H235" i="1"/>
  <c r="H233" i="1"/>
  <c r="H227" i="1"/>
  <c r="H216" i="1"/>
  <c r="H205" i="1"/>
  <c r="H198" i="1"/>
  <c r="H196" i="1" s="1"/>
  <c r="H192" i="1"/>
  <c r="H191" i="1" s="1"/>
  <c r="H188" i="1"/>
  <c r="H184" i="1"/>
  <c r="H179" i="1"/>
  <c r="H175" i="1"/>
  <c r="H166" i="1"/>
  <c r="H165" i="1" s="1"/>
  <c r="H160" i="1"/>
  <c r="H151" i="1"/>
  <c r="H144" i="1"/>
  <c r="H141" i="1"/>
  <c r="H136" i="1"/>
  <c r="H131" i="1"/>
  <c r="H128" i="1"/>
  <c r="H122" i="1"/>
  <c r="H116" i="1"/>
  <c r="H112" i="1"/>
  <c r="H103" i="1"/>
  <c r="H95" i="1"/>
  <c r="H89" i="1"/>
  <c r="H84" i="1"/>
  <c r="H80" i="1"/>
  <c r="H77" i="1"/>
  <c r="H69" i="1"/>
  <c r="H67" i="1" s="1"/>
  <c r="H58" i="1"/>
  <c r="H55" i="1"/>
  <c r="H43" i="1"/>
  <c r="H21" i="1"/>
  <c r="F298" i="1"/>
  <c r="F297" i="1"/>
  <c r="F296" i="1"/>
  <c r="C296" i="1" s="1"/>
  <c r="F295" i="1"/>
  <c r="C295" i="1" s="1"/>
  <c r="F294" i="1"/>
  <c r="F293" i="1"/>
  <c r="F292" i="1"/>
  <c r="C292" i="1" s="1"/>
  <c r="F291" i="1"/>
  <c r="C291" i="1" s="1"/>
  <c r="F285" i="1"/>
  <c r="F284" i="1"/>
  <c r="F282" i="1"/>
  <c r="F280" i="1"/>
  <c r="C280" i="1" s="1"/>
  <c r="F279" i="1"/>
  <c r="F278" i="1"/>
  <c r="F277" i="1"/>
  <c r="C277" i="1" s="1"/>
  <c r="F275" i="1"/>
  <c r="C275" i="1" s="1"/>
  <c r="F274" i="1"/>
  <c r="F273" i="1"/>
  <c r="F271" i="1"/>
  <c r="C271" i="1" s="1"/>
  <c r="F268" i="1"/>
  <c r="C268" i="1" s="1"/>
  <c r="F267" i="1"/>
  <c r="F266" i="1"/>
  <c r="F265" i="1"/>
  <c r="C265" i="1" s="1"/>
  <c r="F263" i="1"/>
  <c r="C263" i="1" s="1"/>
  <c r="F262" i="1"/>
  <c r="F261" i="1"/>
  <c r="F258" i="1"/>
  <c r="C258" i="1" s="1"/>
  <c r="F257" i="1"/>
  <c r="C257" i="1" s="1"/>
  <c r="F256" i="1"/>
  <c r="F255" i="1"/>
  <c r="F254" i="1"/>
  <c r="C254" i="1" s="1"/>
  <c r="F253" i="1"/>
  <c r="C253" i="1" s="1"/>
  <c r="F250" i="1"/>
  <c r="F249" i="1"/>
  <c r="F248" i="1"/>
  <c r="C248" i="1" s="1"/>
  <c r="F247" i="1"/>
  <c r="C247" i="1" s="1"/>
  <c r="F245" i="1"/>
  <c r="F244" i="1"/>
  <c r="F243" i="1"/>
  <c r="C243" i="1" s="1"/>
  <c r="F242" i="1"/>
  <c r="C242" i="1" s="1"/>
  <c r="F241" i="1"/>
  <c r="F240" i="1"/>
  <c r="F239" i="1"/>
  <c r="C239" i="1" s="1"/>
  <c r="F237" i="1"/>
  <c r="C237" i="1" s="1"/>
  <c r="F236" i="1"/>
  <c r="F234" i="1"/>
  <c r="F232" i="1"/>
  <c r="C232" i="1" s="1"/>
  <c r="F229" i="1"/>
  <c r="C229" i="1" s="1"/>
  <c r="F228" i="1"/>
  <c r="F226" i="1"/>
  <c r="F225" i="1"/>
  <c r="C225" i="1" s="1"/>
  <c r="F224" i="1"/>
  <c r="C224" i="1" s="1"/>
  <c r="F223" i="1"/>
  <c r="F222" i="1"/>
  <c r="F221" i="1"/>
  <c r="C221" i="1" s="1"/>
  <c r="F220" i="1"/>
  <c r="C220" i="1" s="1"/>
  <c r="F219" i="1"/>
  <c r="F218" i="1"/>
  <c r="F217" i="1"/>
  <c r="C217" i="1" s="1"/>
  <c r="F215" i="1"/>
  <c r="C215" i="1" s="1"/>
  <c r="F214" i="1"/>
  <c r="F213" i="1"/>
  <c r="F212" i="1"/>
  <c r="C212" i="1" s="1"/>
  <c r="F211" i="1"/>
  <c r="C211" i="1" s="1"/>
  <c r="F210" i="1"/>
  <c r="F209" i="1"/>
  <c r="F208" i="1"/>
  <c r="C208" i="1" s="1"/>
  <c r="F207" i="1"/>
  <c r="C207" i="1" s="1"/>
  <c r="F206" i="1"/>
  <c r="F203" i="1"/>
  <c r="F202" i="1"/>
  <c r="C202" i="1" s="1"/>
  <c r="F201" i="1"/>
  <c r="C201" i="1" s="1"/>
  <c r="F200" i="1"/>
  <c r="F199" i="1"/>
  <c r="F197" i="1"/>
  <c r="C197" i="1" s="1"/>
  <c r="F193" i="1"/>
  <c r="F190" i="1"/>
  <c r="F189" i="1"/>
  <c r="F186" i="1"/>
  <c r="C186" i="1" s="1"/>
  <c r="F185" i="1"/>
  <c r="C185" i="1" s="1"/>
  <c r="F183" i="1"/>
  <c r="F182" i="1"/>
  <c r="F181" i="1"/>
  <c r="C181" i="1" s="1"/>
  <c r="F180" i="1"/>
  <c r="C180" i="1" s="1"/>
  <c r="F178" i="1"/>
  <c r="F177" i="1"/>
  <c r="F176" i="1"/>
  <c r="C176" i="1" s="1"/>
  <c r="F172" i="1"/>
  <c r="C172" i="1" s="1"/>
  <c r="F171" i="1"/>
  <c r="F170" i="1"/>
  <c r="F169" i="1"/>
  <c r="C169" i="1" s="1"/>
  <c r="F168" i="1"/>
  <c r="C168" i="1" s="1"/>
  <c r="F167" i="1"/>
  <c r="F164" i="1"/>
  <c r="F163" i="1"/>
  <c r="C163" i="1" s="1"/>
  <c r="F162" i="1"/>
  <c r="C162" i="1" s="1"/>
  <c r="F161" i="1"/>
  <c r="F159" i="1"/>
  <c r="F158" i="1"/>
  <c r="C158" i="1" s="1"/>
  <c r="F157" i="1"/>
  <c r="C157" i="1" s="1"/>
  <c r="F156" i="1"/>
  <c r="F155" i="1"/>
  <c r="F154" i="1"/>
  <c r="C154" i="1" s="1"/>
  <c r="F153" i="1"/>
  <c r="C153" i="1" s="1"/>
  <c r="F152" i="1"/>
  <c r="F150" i="1"/>
  <c r="F149" i="1"/>
  <c r="C149" i="1" s="1"/>
  <c r="F148" i="1"/>
  <c r="C148" i="1" s="1"/>
  <c r="F147" i="1"/>
  <c r="F146" i="1"/>
  <c r="F145" i="1"/>
  <c r="C145" i="1" s="1"/>
  <c r="F143" i="1"/>
  <c r="C143" i="1" s="1"/>
  <c r="F142" i="1"/>
  <c r="F140" i="1"/>
  <c r="F139" i="1"/>
  <c r="C139" i="1" s="1"/>
  <c r="F138" i="1"/>
  <c r="C138" i="1" s="1"/>
  <c r="F137" i="1"/>
  <c r="F135" i="1"/>
  <c r="F134" i="1"/>
  <c r="C134" i="1" s="1"/>
  <c r="F133" i="1"/>
  <c r="C133" i="1" s="1"/>
  <c r="F132" i="1"/>
  <c r="F129" i="1"/>
  <c r="F127" i="1"/>
  <c r="C127" i="1" s="1"/>
  <c r="F126" i="1"/>
  <c r="C126" i="1" s="1"/>
  <c r="F125" i="1"/>
  <c r="F124" i="1"/>
  <c r="F123" i="1"/>
  <c r="C123" i="1" s="1"/>
  <c r="F121" i="1"/>
  <c r="C121" i="1" s="1"/>
  <c r="F120" i="1"/>
  <c r="F119" i="1"/>
  <c r="F118" i="1"/>
  <c r="C118" i="1" s="1"/>
  <c r="F117" i="1"/>
  <c r="C117" i="1" s="1"/>
  <c r="F115" i="1"/>
  <c r="F114" i="1"/>
  <c r="F113" i="1"/>
  <c r="C113" i="1" s="1"/>
  <c r="F111" i="1"/>
  <c r="C111" i="1" s="1"/>
  <c r="F110" i="1"/>
  <c r="F109" i="1"/>
  <c r="F108" i="1"/>
  <c r="C108" i="1" s="1"/>
  <c r="F107" i="1"/>
  <c r="C107" i="1" s="1"/>
  <c r="F106" i="1"/>
  <c r="F105" i="1"/>
  <c r="F104" i="1"/>
  <c r="C104" i="1" s="1"/>
  <c r="F102" i="1"/>
  <c r="C102" i="1" s="1"/>
  <c r="F101" i="1"/>
  <c r="F100" i="1"/>
  <c r="F99" i="1"/>
  <c r="C99" i="1" s="1"/>
  <c r="F98" i="1"/>
  <c r="C98" i="1" s="1"/>
  <c r="F97" i="1"/>
  <c r="F96" i="1"/>
  <c r="F94" i="1"/>
  <c r="C94" i="1" s="1"/>
  <c r="F93" i="1"/>
  <c r="C93" i="1" s="1"/>
  <c r="F92" i="1"/>
  <c r="F91" i="1"/>
  <c r="F90" i="1"/>
  <c r="C90" i="1" s="1"/>
  <c r="F88" i="1"/>
  <c r="C88" i="1" s="1"/>
  <c r="F87" i="1"/>
  <c r="F86" i="1"/>
  <c r="F85" i="1"/>
  <c r="C85" i="1" s="1"/>
  <c r="F82" i="1"/>
  <c r="C82" i="1" s="1"/>
  <c r="F81" i="1"/>
  <c r="F79" i="1"/>
  <c r="F78" i="1"/>
  <c r="C78" i="1" s="1"/>
  <c r="F74" i="1"/>
  <c r="C74" i="1" s="1"/>
  <c r="F73" i="1"/>
  <c r="F72" i="1"/>
  <c r="F71" i="1"/>
  <c r="C71" i="1" s="1"/>
  <c r="F70" i="1"/>
  <c r="C70" i="1" s="1"/>
  <c r="F68" i="1"/>
  <c r="F66" i="1"/>
  <c r="F65" i="1"/>
  <c r="C65" i="1" s="1"/>
  <c r="F64" i="1"/>
  <c r="C64" i="1" s="1"/>
  <c r="F63" i="1"/>
  <c r="F62" i="1"/>
  <c r="F61" i="1"/>
  <c r="C61" i="1" s="1"/>
  <c r="F60" i="1"/>
  <c r="C60" i="1" s="1"/>
  <c r="F59" i="1"/>
  <c r="F57" i="1"/>
  <c r="F56" i="1"/>
  <c r="C56" i="1" s="1"/>
  <c r="F44" i="1"/>
  <c r="F42" i="1"/>
  <c r="F25" i="1"/>
  <c r="C25" i="1" s="1"/>
  <c r="F24" i="1"/>
  <c r="F23" i="1"/>
  <c r="C23" i="1" s="1"/>
  <c r="F22" i="1"/>
  <c r="C22" i="1" s="1"/>
  <c r="E290" i="1"/>
  <c r="E283" i="1"/>
  <c r="E281" i="1"/>
  <c r="E276" i="1"/>
  <c r="E272" i="1"/>
  <c r="E264" i="1"/>
  <c r="E260" i="1"/>
  <c r="E252" i="1"/>
  <c r="E251" i="1" s="1"/>
  <c r="E246" i="1"/>
  <c r="E238" i="1"/>
  <c r="E235" i="1"/>
  <c r="E233" i="1"/>
  <c r="E227" i="1"/>
  <c r="E216" i="1"/>
  <c r="E205" i="1"/>
  <c r="E198" i="1"/>
  <c r="E196" i="1" s="1"/>
  <c r="E192" i="1"/>
  <c r="E191" i="1" s="1"/>
  <c r="E188" i="1"/>
  <c r="E184" i="1"/>
  <c r="E179" i="1"/>
  <c r="E175" i="1"/>
  <c r="E166" i="1"/>
  <c r="E165" i="1" s="1"/>
  <c r="E160" i="1"/>
  <c r="E151" i="1"/>
  <c r="E144" i="1"/>
  <c r="E141" i="1"/>
  <c r="E136" i="1"/>
  <c r="E131" i="1"/>
  <c r="F128" i="1"/>
  <c r="E128" i="1"/>
  <c r="E122" i="1"/>
  <c r="E116" i="1"/>
  <c r="E112" i="1"/>
  <c r="E103" i="1"/>
  <c r="E95" i="1"/>
  <c r="E89" i="1"/>
  <c r="E84" i="1"/>
  <c r="E80" i="1"/>
  <c r="E77" i="1"/>
  <c r="E69" i="1"/>
  <c r="E67" i="1" s="1"/>
  <c r="E58" i="1"/>
  <c r="E55" i="1"/>
  <c r="E43" i="1"/>
  <c r="E41" i="1"/>
  <c r="E21" i="1"/>
  <c r="C59" i="1" l="1"/>
  <c r="C63" i="1"/>
  <c r="C68" i="1"/>
  <c r="C73" i="1"/>
  <c r="C81" i="1"/>
  <c r="C87" i="1"/>
  <c r="C92" i="1"/>
  <c r="C97" i="1"/>
  <c r="C101" i="1"/>
  <c r="C106" i="1"/>
  <c r="C110" i="1"/>
  <c r="C115" i="1"/>
  <c r="C120" i="1"/>
  <c r="C125" i="1"/>
  <c r="C132" i="1"/>
  <c r="C137" i="1"/>
  <c r="C142" i="1"/>
  <c r="C147" i="1"/>
  <c r="C152" i="1"/>
  <c r="C156" i="1"/>
  <c r="C161" i="1"/>
  <c r="C167" i="1"/>
  <c r="C171" i="1"/>
  <c r="C178" i="1"/>
  <c r="C183" i="1"/>
  <c r="C190" i="1"/>
  <c r="C200" i="1"/>
  <c r="C206" i="1"/>
  <c r="C210" i="1"/>
  <c r="C214" i="1"/>
  <c r="C219" i="1"/>
  <c r="C223" i="1"/>
  <c r="C236" i="1"/>
  <c r="C241" i="1"/>
  <c r="C245" i="1"/>
  <c r="C250" i="1"/>
  <c r="C256" i="1"/>
  <c r="C262" i="1"/>
  <c r="C267" i="1"/>
  <c r="C274" i="1"/>
  <c r="C279" i="1"/>
  <c r="C285" i="1"/>
  <c r="C294" i="1"/>
  <c r="C298" i="1"/>
  <c r="F41" i="1"/>
  <c r="C41" i="1" s="1"/>
  <c r="C42" i="1"/>
  <c r="F227" i="1"/>
  <c r="C227" i="1" s="1"/>
  <c r="C228" i="1"/>
  <c r="F43" i="1"/>
  <c r="C43" i="1" s="1"/>
  <c r="C44" i="1"/>
  <c r="F192" i="1"/>
  <c r="C193" i="1"/>
  <c r="C24" i="1"/>
  <c r="F281" i="1"/>
  <c r="C281" i="1" s="1"/>
  <c r="C282" i="1"/>
  <c r="C128" i="1"/>
  <c r="C57" i="1"/>
  <c r="C62" i="1"/>
  <c r="C66" i="1"/>
  <c r="C72" i="1"/>
  <c r="C79" i="1"/>
  <c r="C86" i="1"/>
  <c r="C91" i="1"/>
  <c r="C96" i="1"/>
  <c r="C100" i="1"/>
  <c r="C105" i="1"/>
  <c r="C109" i="1"/>
  <c r="C114" i="1"/>
  <c r="C119" i="1"/>
  <c r="C124" i="1"/>
  <c r="C129" i="1"/>
  <c r="C135" i="1"/>
  <c r="C140" i="1"/>
  <c r="C146" i="1"/>
  <c r="C150" i="1"/>
  <c r="C155" i="1"/>
  <c r="C159" i="1"/>
  <c r="C164" i="1"/>
  <c r="C170" i="1"/>
  <c r="C177" i="1"/>
  <c r="C182" i="1"/>
  <c r="C189" i="1"/>
  <c r="C199" i="1"/>
  <c r="C203" i="1"/>
  <c r="C209" i="1"/>
  <c r="C213" i="1"/>
  <c r="C218" i="1"/>
  <c r="C222" i="1"/>
  <c r="C226" i="1"/>
  <c r="F233" i="1"/>
  <c r="C233" i="1" s="1"/>
  <c r="C234" i="1"/>
  <c r="C240" i="1"/>
  <c r="C244" i="1"/>
  <c r="C249" i="1"/>
  <c r="C255" i="1"/>
  <c r="C261" i="1"/>
  <c r="C266" i="1"/>
  <c r="C273" i="1"/>
  <c r="C278" i="1"/>
  <c r="C284" i="1"/>
  <c r="C293" i="1"/>
  <c r="C297" i="1"/>
  <c r="L31" i="1"/>
  <c r="C31" i="1" s="1"/>
  <c r="C32" i="1"/>
  <c r="N174" i="1"/>
  <c r="N173" i="1" s="1"/>
  <c r="N204" i="1"/>
  <c r="L141" i="1"/>
  <c r="O130" i="1"/>
  <c r="N54" i="1"/>
  <c r="N53" i="1" s="1"/>
  <c r="N76" i="1"/>
  <c r="N130" i="1"/>
  <c r="O231" i="1"/>
  <c r="O174" i="1"/>
  <c r="O173" i="1" s="1"/>
  <c r="N270" i="1"/>
  <c r="N269" i="1" s="1"/>
  <c r="N187" i="1"/>
  <c r="K259" i="1"/>
  <c r="N20" i="1"/>
  <c r="N195" i="1"/>
  <c r="N259" i="1"/>
  <c r="H20" i="1"/>
  <c r="H204" i="1"/>
  <c r="H195" i="1" s="1"/>
  <c r="K26" i="1"/>
  <c r="K20" i="1" s="1"/>
  <c r="L55" i="1"/>
  <c r="L84" i="1"/>
  <c r="L216" i="1"/>
  <c r="L260" i="1"/>
  <c r="O83" i="1"/>
  <c r="O259" i="1"/>
  <c r="O204" i="1"/>
  <c r="O195" i="1" s="1"/>
  <c r="O20" i="1"/>
  <c r="H76" i="1"/>
  <c r="I112" i="1"/>
  <c r="I175" i="1"/>
  <c r="I276" i="1"/>
  <c r="K270" i="1"/>
  <c r="K269" i="1" s="1"/>
  <c r="L33" i="1"/>
  <c r="C33" i="1" s="1"/>
  <c r="L80" i="1"/>
  <c r="L95" i="1"/>
  <c r="L131" i="1"/>
  <c r="L160" i="1"/>
  <c r="L188" i="1"/>
  <c r="L187" i="1" s="1"/>
  <c r="L198" i="1"/>
  <c r="L196" i="1" s="1"/>
  <c r="L235" i="1"/>
  <c r="L272" i="1"/>
  <c r="L283" i="1"/>
  <c r="O288" i="1"/>
  <c r="O269" i="1"/>
  <c r="O54" i="1"/>
  <c r="O53" i="1" s="1"/>
  <c r="O76" i="1"/>
  <c r="N83" i="1"/>
  <c r="N231" i="1"/>
  <c r="N230" i="1" s="1"/>
  <c r="I188" i="1"/>
  <c r="I187" i="1" s="1"/>
  <c r="I283" i="1"/>
  <c r="I289" i="1" s="1"/>
  <c r="L27" i="1"/>
  <c r="C27" i="1" s="1"/>
  <c r="L69" i="1"/>
  <c r="L67" i="1" s="1"/>
  <c r="L77" i="1"/>
  <c r="L112" i="1"/>
  <c r="L122" i="1"/>
  <c r="L151" i="1"/>
  <c r="L166" i="1"/>
  <c r="L165" i="1" s="1"/>
  <c r="L179" i="1"/>
  <c r="L184" i="1"/>
  <c r="L238" i="1"/>
  <c r="L246" i="1"/>
  <c r="L252" i="1"/>
  <c r="L251" i="1" s="1"/>
  <c r="L290" i="1"/>
  <c r="O187" i="1"/>
  <c r="O230" i="1"/>
  <c r="N289" i="1"/>
  <c r="N288" i="1" s="1"/>
  <c r="I55" i="1"/>
  <c r="I77" i="1"/>
  <c r="I198" i="1"/>
  <c r="I196" i="1" s="1"/>
  <c r="I216" i="1"/>
  <c r="I272" i="1"/>
  <c r="I270" i="1" s="1"/>
  <c r="I269" i="1" s="1"/>
  <c r="K54" i="1"/>
  <c r="K53" i="1" s="1"/>
  <c r="K76" i="1"/>
  <c r="L36" i="1"/>
  <c r="C36" i="1" s="1"/>
  <c r="K130" i="1"/>
  <c r="K187" i="1"/>
  <c r="L89" i="1"/>
  <c r="L103" i="1"/>
  <c r="L116" i="1"/>
  <c r="L136" i="1"/>
  <c r="L144" i="1"/>
  <c r="L175" i="1"/>
  <c r="L174" i="1" s="1"/>
  <c r="L205" i="1"/>
  <c r="L264" i="1"/>
  <c r="L276" i="1"/>
  <c r="F188" i="1"/>
  <c r="I80" i="1"/>
  <c r="I136" i="1"/>
  <c r="I141" i="1"/>
  <c r="I160" i="1"/>
  <c r="I184" i="1"/>
  <c r="I235" i="1"/>
  <c r="K174" i="1"/>
  <c r="K173" i="1" s="1"/>
  <c r="K204" i="1"/>
  <c r="K195" i="1" s="1"/>
  <c r="L58" i="1"/>
  <c r="L21" i="1"/>
  <c r="K83" i="1"/>
  <c r="K231" i="1"/>
  <c r="F112" i="1"/>
  <c r="F252" i="1"/>
  <c r="I58" i="1"/>
  <c r="I69" i="1"/>
  <c r="I67" i="1" s="1"/>
  <c r="I84" i="1"/>
  <c r="I95" i="1"/>
  <c r="I116" i="1"/>
  <c r="I122" i="1"/>
  <c r="I131" i="1"/>
  <c r="I151" i="1"/>
  <c r="I166" i="1"/>
  <c r="I165" i="1" s="1"/>
  <c r="I179" i="1"/>
  <c r="I205" i="1"/>
  <c r="I238" i="1"/>
  <c r="I246" i="1"/>
  <c r="I252" i="1"/>
  <c r="I251" i="1" s="1"/>
  <c r="I260" i="1"/>
  <c r="I264" i="1"/>
  <c r="I290" i="1"/>
  <c r="K289" i="1"/>
  <c r="K288" i="1" s="1"/>
  <c r="H174" i="1"/>
  <c r="H173" i="1" s="1"/>
  <c r="F55" i="1"/>
  <c r="F77" i="1"/>
  <c r="C77" i="1" s="1"/>
  <c r="F166" i="1"/>
  <c r="F175" i="1"/>
  <c r="F179" i="1"/>
  <c r="F198" i="1"/>
  <c r="F216" i="1"/>
  <c r="C216" i="1" s="1"/>
  <c r="F238" i="1"/>
  <c r="F264" i="1"/>
  <c r="C264" i="1" s="1"/>
  <c r="F272" i="1"/>
  <c r="F276" i="1"/>
  <c r="F283" i="1"/>
  <c r="C283" i="1" s="1"/>
  <c r="H54" i="1"/>
  <c r="H53" i="1" s="1"/>
  <c r="H83" i="1"/>
  <c r="I89" i="1"/>
  <c r="I103" i="1"/>
  <c r="I144" i="1"/>
  <c r="F80" i="1"/>
  <c r="F136" i="1"/>
  <c r="F141" i="1"/>
  <c r="F160" i="1"/>
  <c r="F235" i="1"/>
  <c r="C235" i="1" s="1"/>
  <c r="H130" i="1"/>
  <c r="H231" i="1"/>
  <c r="E289" i="1"/>
  <c r="E288" i="1" s="1"/>
  <c r="E231" i="1"/>
  <c r="F58" i="1"/>
  <c r="F69" i="1"/>
  <c r="F84" i="1"/>
  <c r="F89" i="1"/>
  <c r="F95" i="1"/>
  <c r="F103" i="1"/>
  <c r="C103" i="1" s="1"/>
  <c r="F116" i="1"/>
  <c r="F122" i="1"/>
  <c r="F131" i="1"/>
  <c r="F144" i="1"/>
  <c r="F151" i="1"/>
  <c r="C151" i="1" s="1"/>
  <c r="F184" i="1"/>
  <c r="F205" i="1"/>
  <c r="F246" i="1"/>
  <c r="F260" i="1"/>
  <c r="F290" i="1"/>
  <c r="I20" i="1"/>
  <c r="H259" i="1"/>
  <c r="H270" i="1"/>
  <c r="H269" i="1" s="1"/>
  <c r="H289" i="1"/>
  <c r="H288" i="1" s="1"/>
  <c r="H187" i="1"/>
  <c r="E174" i="1"/>
  <c r="E173" i="1" s="1"/>
  <c r="E204" i="1"/>
  <c r="E195" i="1" s="1"/>
  <c r="E130" i="1"/>
  <c r="E83" i="1"/>
  <c r="F21" i="1"/>
  <c r="E54" i="1"/>
  <c r="E53" i="1" s="1"/>
  <c r="E76" i="1"/>
  <c r="E187" i="1"/>
  <c r="E259" i="1"/>
  <c r="E270" i="1"/>
  <c r="E269" i="1" s="1"/>
  <c r="E20" i="1"/>
  <c r="D41" i="1"/>
  <c r="C290" i="1" l="1"/>
  <c r="C184" i="1"/>
  <c r="C122" i="1"/>
  <c r="C89" i="1"/>
  <c r="C80" i="1"/>
  <c r="C272" i="1"/>
  <c r="C260" i="1"/>
  <c r="C179" i="1"/>
  <c r="C55" i="1"/>
  <c r="F196" i="1"/>
  <c r="C196" i="1" s="1"/>
  <c r="C198" i="1"/>
  <c r="C116" i="1"/>
  <c r="C84" i="1"/>
  <c r="C160" i="1"/>
  <c r="F251" i="1"/>
  <c r="C251" i="1" s="1"/>
  <c r="C252" i="1"/>
  <c r="F191" i="1"/>
  <c r="C191" i="1" s="1"/>
  <c r="C192" i="1"/>
  <c r="C21" i="1"/>
  <c r="C246" i="1"/>
  <c r="C144" i="1"/>
  <c r="F67" i="1"/>
  <c r="C67" i="1" s="1"/>
  <c r="C69" i="1"/>
  <c r="C141" i="1"/>
  <c r="C238" i="1"/>
  <c r="C175" i="1"/>
  <c r="C112" i="1"/>
  <c r="F204" i="1"/>
  <c r="C205" i="1"/>
  <c r="C131" i="1"/>
  <c r="C95" i="1"/>
  <c r="C58" i="1"/>
  <c r="C136" i="1"/>
  <c r="C276" i="1"/>
  <c r="F165" i="1"/>
  <c r="C165" i="1" s="1"/>
  <c r="C166" i="1"/>
  <c r="F187" i="1"/>
  <c r="C187" i="1" s="1"/>
  <c r="C188" i="1"/>
  <c r="L76" i="1"/>
  <c r="H75" i="1"/>
  <c r="H52" i="1" s="1"/>
  <c r="L231" i="1"/>
  <c r="F54" i="1"/>
  <c r="K230" i="1"/>
  <c r="K194" i="1" s="1"/>
  <c r="L54" i="1"/>
  <c r="L53" i="1" s="1"/>
  <c r="L204" i="1"/>
  <c r="L195" i="1" s="1"/>
  <c r="N75" i="1"/>
  <c r="N52" i="1" s="1"/>
  <c r="I231" i="1"/>
  <c r="I130" i="1"/>
  <c r="O75" i="1"/>
  <c r="O52" i="1" s="1"/>
  <c r="F289" i="1"/>
  <c r="L173" i="1"/>
  <c r="F270" i="1"/>
  <c r="F76" i="1"/>
  <c r="I174" i="1"/>
  <c r="I173" i="1" s="1"/>
  <c r="L83" i="1"/>
  <c r="I288" i="1"/>
  <c r="I54" i="1"/>
  <c r="I53" i="1" s="1"/>
  <c r="L289" i="1"/>
  <c r="L288" i="1" s="1"/>
  <c r="L259" i="1"/>
  <c r="I76" i="1"/>
  <c r="N194" i="1"/>
  <c r="L270" i="1"/>
  <c r="L269" i="1" s="1"/>
  <c r="L26" i="1"/>
  <c r="I204" i="1"/>
  <c r="I195" i="1" s="1"/>
  <c r="H230" i="1"/>
  <c r="I259" i="1"/>
  <c r="L130" i="1"/>
  <c r="O194" i="1"/>
  <c r="F231" i="1"/>
  <c r="K75" i="1"/>
  <c r="K52" i="1" s="1"/>
  <c r="F130" i="1"/>
  <c r="F174" i="1"/>
  <c r="E230" i="1"/>
  <c r="E194" i="1" s="1"/>
  <c r="F259" i="1"/>
  <c r="C259" i="1" s="1"/>
  <c r="F83" i="1"/>
  <c r="I83" i="1"/>
  <c r="E75" i="1"/>
  <c r="E52" i="1" s="1"/>
  <c r="F20" i="1"/>
  <c r="J276" i="1"/>
  <c r="M276" i="1"/>
  <c r="G276" i="1"/>
  <c r="D276" i="1"/>
  <c r="F195" i="1" l="1"/>
  <c r="C130" i="1"/>
  <c r="C231" i="1"/>
  <c r="C76" i="1"/>
  <c r="F269" i="1"/>
  <c r="C269" i="1" s="1"/>
  <c r="C270" i="1"/>
  <c r="C204" i="1"/>
  <c r="C195" i="1"/>
  <c r="L20" i="1"/>
  <c r="C20" i="1" s="1"/>
  <c r="C26" i="1"/>
  <c r="C83" i="1"/>
  <c r="F173" i="1"/>
  <c r="C173" i="1" s="1"/>
  <c r="C174" i="1"/>
  <c r="F288" i="1"/>
  <c r="C288" i="1" s="1"/>
  <c r="C289" i="1"/>
  <c r="F53" i="1"/>
  <c r="C53" i="1" s="1"/>
  <c r="C54" i="1"/>
  <c r="N51" i="1"/>
  <c r="N50" i="1" s="1"/>
  <c r="O286" i="1"/>
  <c r="N286" i="1"/>
  <c r="H286" i="1"/>
  <c r="H194" i="1"/>
  <c r="H51" i="1" s="1"/>
  <c r="H287" i="1" s="1"/>
  <c r="O51" i="1"/>
  <c r="O287" i="1" s="1"/>
  <c r="L230" i="1"/>
  <c r="L194" i="1" s="1"/>
  <c r="I230" i="1"/>
  <c r="I194" i="1" s="1"/>
  <c r="K286" i="1"/>
  <c r="E286" i="1"/>
  <c r="L75" i="1"/>
  <c r="L52" i="1" s="1"/>
  <c r="I75" i="1"/>
  <c r="F230" i="1"/>
  <c r="F75" i="1"/>
  <c r="K51" i="1"/>
  <c r="K50" i="1" s="1"/>
  <c r="E51" i="1"/>
  <c r="C75" i="1" l="1"/>
  <c r="F194" i="1"/>
  <c r="C194" i="1" s="1"/>
  <c r="C230" i="1"/>
  <c r="F52" i="1"/>
  <c r="O50" i="1"/>
  <c r="N287" i="1"/>
  <c r="L51" i="1"/>
  <c r="L50" i="1" s="1"/>
  <c r="F286" i="1"/>
  <c r="I286" i="1"/>
  <c r="I52" i="1"/>
  <c r="I51" i="1" s="1"/>
  <c r="I50" i="1" s="1"/>
  <c r="L286" i="1"/>
  <c r="H50" i="1"/>
  <c r="K287" i="1"/>
  <c r="E50" i="1"/>
  <c r="E287" i="1"/>
  <c r="C52" i="1" l="1"/>
  <c r="C286" i="1"/>
  <c r="F51" i="1"/>
  <c r="C51" i="1" s="1"/>
  <c r="L287" i="1"/>
  <c r="I287" i="1"/>
  <c r="M272" i="1"/>
  <c r="J272" i="1"/>
  <c r="G272" i="1"/>
  <c r="D272" i="1"/>
  <c r="F287" i="1" l="1"/>
  <c r="C287" i="1" s="1"/>
  <c r="F50" i="1"/>
  <c r="C50" i="1" s="1"/>
  <c r="M281" i="1"/>
  <c r="J281" i="1"/>
  <c r="G281" i="1"/>
  <c r="D281" i="1"/>
  <c r="M290" i="1" l="1"/>
  <c r="J290" i="1"/>
  <c r="G290" i="1"/>
  <c r="D290" i="1"/>
  <c r="M283" i="1"/>
  <c r="J283" i="1"/>
  <c r="G283" i="1"/>
  <c r="D283" i="1"/>
  <c r="M270" i="1"/>
  <c r="M269" i="1" s="1"/>
  <c r="M264" i="1"/>
  <c r="J264" i="1"/>
  <c r="G264" i="1"/>
  <c r="D264" i="1"/>
  <c r="M260" i="1"/>
  <c r="J260" i="1"/>
  <c r="G260" i="1"/>
  <c r="D260" i="1"/>
  <c r="M252" i="1"/>
  <c r="M251" i="1" s="1"/>
  <c r="J252" i="1"/>
  <c r="J251" i="1" s="1"/>
  <c r="G252" i="1"/>
  <c r="G251" i="1" s="1"/>
  <c r="D252" i="1"/>
  <c r="D251" i="1" s="1"/>
  <c r="M246" i="1"/>
  <c r="J246" i="1"/>
  <c r="G246" i="1"/>
  <c r="D246" i="1"/>
  <c r="M238" i="1"/>
  <c r="J238" i="1"/>
  <c r="G238" i="1"/>
  <c r="D238" i="1"/>
  <c r="M235" i="1"/>
  <c r="J235" i="1"/>
  <c r="G235" i="1"/>
  <c r="D235" i="1"/>
  <c r="M233" i="1"/>
  <c r="J233" i="1"/>
  <c r="G233" i="1"/>
  <c r="D233" i="1"/>
  <c r="M227" i="1"/>
  <c r="J227" i="1"/>
  <c r="G227" i="1"/>
  <c r="D227" i="1"/>
  <c r="M216" i="1"/>
  <c r="J216" i="1"/>
  <c r="G216" i="1"/>
  <c r="M205" i="1"/>
  <c r="J205" i="1"/>
  <c r="G205" i="1"/>
  <c r="D205" i="1"/>
  <c r="M198" i="1"/>
  <c r="M196" i="1" s="1"/>
  <c r="J198" i="1"/>
  <c r="G198" i="1"/>
  <c r="G196" i="1" s="1"/>
  <c r="D198" i="1"/>
  <c r="D196" i="1" s="1"/>
  <c r="M192" i="1"/>
  <c r="M191" i="1" s="1"/>
  <c r="J192" i="1"/>
  <c r="G192" i="1"/>
  <c r="G191" i="1" s="1"/>
  <c r="D192" i="1"/>
  <c r="D191" i="1" s="1"/>
  <c r="M188" i="1"/>
  <c r="J188" i="1"/>
  <c r="G188" i="1"/>
  <c r="D188" i="1"/>
  <c r="M184" i="1"/>
  <c r="J184" i="1"/>
  <c r="G184" i="1"/>
  <c r="D184" i="1"/>
  <c r="M179" i="1"/>
  <c r="J179" i="1"/>
  <c r="G179" i="1"/>
  <c r="D179" i="1"/>
  <c r="M175" i="1"/>
  <c r="J175" i="1"/>
  <c r="G175" i="1"/>
  <c r="D175" i="1"/>
  <c r="M166" i="1"/>
  <c r="M165" i="1" s="1"/>
  <c r="J166" i="1"/>
  <c r="J165" i="1" s="1"/>
  <c r="G166" i="1"/>
  <c r="G165" i="1" s="1"/>
  <c r="D166" i="1"/>
  <c r="D165" i="1" s="1"/>
  <c r="M160" i="1"/>
  <c r="J160" i="1"/>
  <c r="G160" i="1"/>
  <c r="D160" i="1"/>
  <c r="M151" i="1"/>
  <c r="J151" i="1"/>
  <c r="G151" i="1"/>
  <c r="D151" i="1"/>
  <c r="M144" i="1"/>
  <c r="J144" i="1"/>
  <c r="G144" i="1"/>
  <c r="D144" i="1"/>
  <c r="M141" i="1"/>
  <c r="J141" i="1"/>
  <c r="G141" i="1"/>
  <c r="D141" i="1"/>
  <c r="M136" i="1"/>
  <c r="J136" i="1"/>
  <c r="G136" i="1"/>
  <c r="D136" i="1"/>
  <c r="M131" i="1"/>
  <c r="J131" i="1"/>
  <c r="G131" i="1"/>
  <c r="D131" i="1"/>
  <c r="M128" i="1"/>
  <c r="J128" i="1"/>
  <c r="G128" i="1"/>
  <c r="D128" i="1"/>
  <c r="M122" i="1"/>
  <c r="J122" i="1"/>
  <c r="G122" i="1"/>
  <c r="D122" i="1"/>
  <c r="M116" i="1"/>
  <c r="J116" i="1"/>
  <c r="G116" i="1"/>
  <c r="D116" i="1"/>
  <c r="M112" i="1"/>
  <c r="J112" i="1"/>
  <c r="G112" i="1"/>
  <c r="D112" i="1"/>
  <c r="M103" i="1"/>
  <c r="J103" i="1"/>
  <c r="G103" i="1"/>
  <c r="D103" i="1"/>
  <c r="M95" i="1"/>
  <c r="J95" i="1"/>
  <c r="G95" i="1"/>
  <c r="D95" i="1"/>
  <c r="M89" i="1"/>
  <c r="J89" i="1"/>
  <c r="G89" i="1"/>
  <c r="D89" i="1"/>
  <c r="M84" i="1"/>
  <c r="J84" i="1"/>
  <c r="G84" i="1"/>
  <c r="D84" i="1"/>
  <c r="M80" i="1"/>
  <c r="J80" i="1"/>
  <c r="G80" i="1"/>
  <c r="D80" i="1"/>
  <c r="M77" i="1"/>
  <c r="J77" i="1"/>
  <c r="G77" i="1"/>
  <c r="D77" i="1"/>
  <c r="G69" i="1"/>
  <c r="G67" i="1" s="1"/>
  <c r="M69" i="1"/>
  <c r="M67" i="1" s="1"/>
  <c r="J69" i="1"/>
  <c r="J67" i="1" s="1"/>
  <c r="D69" i="1"/>
  <c r="D67" i="1" s="1"/>
  <c r="M58" i="1"/>
  <c r="J58" i="1"/>
  <c r="G58" i="1"/>
  <c r="D58" i="1"/>
  <c r="G55" i="1"/>
  <c r="M55" i="1"/>
  <c r="J55" i="1"/>
  <c r="D55" i="1"/>
  <c r="M45" i="1"/>
  <c r="J43" i="1"/>
  <c r="G43" i="1"/>
  <c r="D43" i="1"/>
  <c r="J36" i="1"/>
  <c r="J33" i="1"/>
  <c r="J31" i="1"/>
  <c r="J27" i="1"/>
  <c r="M21" i="1"/>
  <c r="J21" i="1"/>
  <c r="G21" i="1"/>
  <c r="D21" i="1"/>
  <c r="D76" i="1" l="1"/>
  <c r="D20" i="1"/>
  <c r="G76" i="1"/>
  <c r="J76" i="1"/>
  <c r="G130" i="1"/>
  <c r="J54" i="1"/>
  <c r="J53" i="1" s="1"/>
  <c r="M54" i="1"/>
  <c r="M53" i="1" s="1"/>
  <c r="D289" i="1"/>
  <c r="D288" i="1" s="1"/>
  <c r="D270" i="1"/>
  <c r="D269" i="1" s="1"/>
  <c r="D259" i="1"/>
  <c r="J204" i="1"/>
  <c r="G174" i="1"/>
  <c r="G173" i="1" s="1"/>
  <c r="M174" i="1"/>
  <c r="M173" i="1" s="1"/>
  <c r="J259" i="1"/>
  <c r="D54" i="1"/>
  <c r="D53" i="1" s="1"/>
  <c r="G259" i="1"/>
  <c r="J289" i="1"/>
  <c r="J288" i="1" s="1"/>
  <c r="J174" i="1"/>
  <c r="J173" i="1" s="1"/>
  <c r="G187" i="1"/>
  <c r="D231" i="1"/>
  <c r="M83" i="1"/>
  <c r="D187" i="1"/>
  <c r="M231" i="1"/>
  <c r="M130" i="1"/>
  <c r="M289" i="1"/>
  <c r="M288" i="1" s="1"/>
  <c r="M204" i="1"/>
  <c r="M195" i="1" s="1"/>
  <c r="M20" i="1"/>
  <c r="M259" i="1"/>
  <c r="G270" i="1"/>
  <c r="G269" i="1" s="1"/>
  <c r="G289" i="1"/>
  <c r="G288" i="1" s="1"/>
  <c r="M76" i="1"/>
  <c r="J83" i="1"/>
  <c r="J231" i="1"/>
  <c r="J270" i="1"/>
  <c r="J269" i="1" s="1"/>
  <c r="G204" i="1"/>
  <c r="G195" i="1" s="1"/>
  <c r="D130" i="1"/>
  <c r="G83" i="1"/>
  <c r="G54" i="1"/>
  <c r="G53" i="1" s="1"/>
  <c r="D216" i="1"/>
  <c r="D83" i="1"/>
  <c r="J196" i="1"/>
  <c r="J130" i="1"/>
  <c r="M187" i="1"/>
  <c r="J191" i="1"/>
  <c r="J187" i="1" s="1"/>
  <c r="G231" i="1"/>
  <c r="G20" i="1"/>
  <c r="J26" i="1"/>
  <c r="D174" i="1"/>
  <c r="G75" i="1" l="1"/>
  <c r="G52" i="1" s="1"/>
  <c r="J75" i="1"/>
  <c r="J52" i="1" s="1"/>
  <c r="M75" i="1"/>
  <c r="M52" i="1" s="1"/>
  <c r="D230" i="1"/>
  <c r="J230" i="1"/>
  <c r="M230" i="1"/>
  <c r="M194" i="1" s="1"/>
  <c r="D204" i="1"/>
  <c r="J20" i="1"/>
  <c r="D75" i="1"/>
  <c r="D173" i="1"/>
  <c r="J195" i="1"/>
  <c r="G230" i="1"/>
  <c r="M286" i="1" l="1"/>
  <c r="M51" i="1"/>
  <c r="M287" i="1" s="1"/>
  <c r="D195" i="1"/>
  <c r="D286" i="1" s="1"/>
  <c r="D52" i="1"/>
  <c r="G286" i="1"/>
  <c r="G194" i="1"/>
  <c r="G51" i="1" s="1"/>
  <c r="J194" i="1"/>
  <c r="J51" i="1" s="1"/>
  <c r="J286" i="1"/>
  <c r="M50" i="1" l="1"/>
  <c r="D194" i="1"/>
  <c r="D51" i="1" s="1"/>
  <c r="D50" i="1" s="1"/>
  <c r="J50" i="1"/>
  <c r="J287" i="1"/>
  <c r="G287" i="1"/>
  <c r="G50" i="1"/>
  <c r="D287" i="1" l="1"/>
</calcChain>
</file>

<file path=xl/comments1.xml><?xml version="1.0" encoding="utf-8"?>
<comments xmlns="http://schemas.openxmlformats.org/spreadsheetml/2006/main">
  <authors>
    <author>Vita Madjare</author>
  </authors>
  <commentList>
    <comment ref="A78" authorId="0">
      <text>
        <r>
          <rPr>
            <b/>
            <sz val="9"/>
            <color indexed="81"/>
            <rFont val="Tahoma"/>
            <family val="2"/>
            <charset val="186"/>
          </rPr>
          <t>Vita Madjare:</t>
        </r>
        <r>
          <rPr>
            <sz val="9"/>
            <color indexed="81"/>
            <rFont val="Tahoma"/>
            <family val="2"/>
            <charset val="186"/>
          </rPr>
          <t xml:space="preserve">
Šāda summa ir pēc 16.12.sēdes grozījumiem</t>
        </r>
      </text>
    </comment>
    <comment ref="I94" authorId="0">
      <text>
        <r>
          <rPr>
            <b/>
            <sz val="9"/>
            <color indexed="81"/>
            <rFont val="Tahoma"/>
            <family val="2"/>
            <charset val="186"/>
          </rPr>
          <t>Vita Madjare:</t>
        </r>
        <r>
          <rPr>
            <sz val="9"/>
            <color indexed="81"/>
            <rFont val="Tahoma"/>
            <family val="2"/>
            <charset val="186"/>
          </rPr>
          <t xml:space="preserve">
precizēt summas, jo daļa tika atmaksāta 2016.gadā kā ERAF fianansējums (18.04.2016) Tad arī tika pilnībā dzēsts kredīts Nr.A2/15/129</t>
        </r>
      </text>
    </comment>
    <comment ref="C114" authorId="0">
      <text>
        <r>
          <rPr>
            <b/>
            <sz val="9"/>
            <color indexed="81"/>
            <rFont val="Tahoma"/>
            <family val="2"/>
            <charset val="186"/>
          </rPr>
          <t>Vita Madjare:</t>
        </r>
        <r>
          <rPr>
            <sz val="9"/>
            <color indexed="81"/>
            <rFont val="Tahoma"/>
            <family val="2"/>
            <charset val="186"/>
          </rPr>
          <t xml:space="preserve">
Saskaņā ar 13.05.2016. grozījumiem</t>
        </r>
      </text>
    </comment>
  </commentList>
</comments>
</file>

<file path=xl/sharedStrings.xml><?xml version="1.0" encoding="utf-8"?>
<sst xmlns="http://schemas.openxmlformats.org/spreadsheetml/2006/main" count="27300" uniqueCount="1883">
  <si>
    <t>Budžeta finansēta institūcija</t>
  </si>
  <si>
    <t>Reģistrācijas Nr.</t>
  </si>
  <si>
    <t>Adrese</t>
  </si>
  <si>
    <t>Funkcionālās klasifikācijas kods</t>
  </si>
  <si>
    <t>Programma</t>
  </si>
  <si>
    <t>Konta Nr.</t>
  </si>
  <si>
    <t>pamatbudžetam</t>
  </si>
  <si>
    <t>Valsts budžeta transfertiem</t>
  </si>
  <si>
    <t>projektiem</t>
  </si>
  <si>
    <t>maksas pakalpojumiem</t>
  </si>
  <si>
    <t>ziedojumiem, dāvinājumiem</t>
  </si>
  <si>
    <t>Budžeta klasifikācijas                                                         kods</t>
  </si>
  <si>
    <t>Rādītāju nosaukumi</t>
  </si>
  <si>
    <t>Kopā</t>
  </si>
  <si>
    <t>Pamatbudžets</t>
  </si>
  <si>
    <t>Maksas pakalpojumi</t>
  </si>
  <si>
    <t>Ziedojumi, dāvinājumi</t>
  </si>
  <si>
    <t>1</t>
  </si>
  <si>
    <t xml:space="preserve">  I   IEŅĒMUMI</t>
  </si>
  <si>
    <t>Ieņēmumi pavisam kopā, t.sk.:</t>
  </si>
  <si>
    <t>Atlikums gada sākumā, t.sk:</t>
  </si>
  <si>
    <t>F21010000   kasē</t>
  </si>
  <si>
    <t>F22010000 bankā</t>
  </si>
  <si>
    <t>X</t>
  </si>
  <si>
    <t>Ieņēmumi no citiem avotiem saskaņā ar noslēgtajiem līgumiem</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</si>
  <si>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</si>
  <si>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</si>
  <si>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</si>
  <si>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</si>
  <si>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</si>
  <si>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</si>
  <si>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</si>
  <si>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no kustamā īpašuma iznomāšanas</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</si>
  <si>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</si>
  <si>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</si>
  <si>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</si>
  <si>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</si>
  <si>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</si>
  <si>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</si>
  <si>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</si>
  <si>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</si>
  <si>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</si>
  <si>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</si>
  <si>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</si>
  <si>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</si>
  <si>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</si>
  <si>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</si>
  <si>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</si>
  <si>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</si>
  <si>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</si>
  <si>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</si>
  <si>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</si>
  <si>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</si>
  <si>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</si>
  <si>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</si>
  <si>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</si>
  <si>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</si>
  <si>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</si>
  <si>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</si>
  <si>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</si>
  <si>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sociālās apdrošin. obligātās iemaksas</t>
  </si>
  <si>
    <t>Darba devēja pabalsti, kompensācijas un citi maksājumi</t>
  </si>
  <si>
    <t>Mācību maksas kompensācija</t>
  </si>
  <si>
    <t>Uzturdevas kompensācija</t>
  </si>
  <si>
    <t>Darba devēja izdevumi veselības, dzīvības un nelaimes gadījumu apdrošināšanai</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</si>
  <si>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</si>
  <si>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</si>
  <si>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</si>
  <si>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</si>
  <si>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</si>
  <si>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</si>
  <si>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</si>
  <si>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Pasta, telefona un citi sakaru pakalpojumi</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</si>
  <si>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</si>
  <si>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</si>
  <si>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</si>
  <si>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</si>
  <si>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</si>
  <si>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ūdeni un kanalizāciju</t>
  </si>
  <si>
    <t>Izdevumi par elektroenerģiju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</si>
  <si>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</si>
  <si>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</si>
  <si>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</si>
  <si>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</si>
  <si>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</si>
  <si>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</si>
  <si>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apmācību pakalpojumiem</t>
  </si>
  <si>
    <t>Bankas komisija, pakalpojumi</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</si>
  <si>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</si>
  <si>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</si>
  <si>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</si>
  <si>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</si>
  <si>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</si>
  <si>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</si>
  <si>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</si>
  <si>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</si>
  <si>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</si>
  <si>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</si>
  <si>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</si>
  <si>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</si>
  <si>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</si>
  <si>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</si>
  <si>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</si>
  <si>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</si>
  <si>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</si>
  <si>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</si>
  <si>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</si>
  <si>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</si>
  <si>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</si>
  <si>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Pašvaldību līdzekļi neparedzētiem gadījumiem</t>
  </si>
  <si>
    <t>Izdevumi juridiskās palīdzības sniedzējiem un zvērinātiem tiesu izpildītājiem</t>
  </si>
  <si>
    <t>Pārējie iepriekš neklasificētie pakalpojumu veidi</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</si>
  <si>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</si>
  <si>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</si>
  <si>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</si>
  <si>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</si>
  <si>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</si>
  <si>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</si>
  <si>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Kurināmais un enerģētiskie  materiāli</t>
  </si>
  <si>
    <t>Kurināmais</t>
  </si>
  <si>
    <t>Degviela</t>
  </si>
  <si>
    <t>Pārējie enerģētiskie materiāli</t>
  </si>
  <si>
    <t>Materiāli un izejvielas palīgražošanai</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</si>
  <si>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</si>
  <si>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</si>
  <si>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</si>
  <si>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</si>
  <si>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</si>
  <si>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</si>
  <si>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</si>
  <si>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</si>
  <si>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</si>
  <si>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</si>
  <si>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</si>
  <si>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</si>
  <si>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</si>
  <si>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</si>
  <si>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 naudā</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</si>
  <si>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</si>
  <si>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</si>
  <si>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</si>
  <si>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</si>
  <si>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t>
  </si>
  <si>
    <t>Pārējie specifiskas lietošanas materiāli un inventārs</t>
  </si>
  <si>
    <t>Pārējās preces</t>
  </si>
  <si>
    <t>Izdevumi periodikas iegādei</t>
  </si>
  <si>
    <t>Budžeta iestāžu nodokļu, nodevu un naudas sodu maksājumi</t>
  </si>
  <si>
    <t>Budžeta iestāžu nodokļu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</si>
  <si>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</si>
  <si>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</si>
  <si>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</si>
  <si>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</si>
  <si>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Budžeta iestāžu naudas sodu maksājumi</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</si>
  <si>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</si>
  <si>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</si>
  <si>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</si>
  <si>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</si>
  <si>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</si>
  <si>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</si>
  <si>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</si>
  <si>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</si>
  <si>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</si>
  <si>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</si>
  <si>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</si>
  <si>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</si>
  <si>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</si>
  <si>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</si>
  <si>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</si>
  <si>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</si>
  <si>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</si>
  <si>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</si>
  <si>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</si>
  <si>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</si>
  <si>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</si>
  <si>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</si>
  <si>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</si>
  <si>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</si>
  <si>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</si>
  <si>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</si>
  <si>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</si>
  <si>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</si>
  <si>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</si>
  <si>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</si>
  <si>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</si>
  <si>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</si>
  <si>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ēkas un būves</t>
  </si>
  <si>
    <t>Dzīvojamās ēkas</t>
  </si>
  <si>
    <t>Nedzīvojamās ēkas</t>
  </si>
  <si>
    <t>Transporta būves</t>
  </si>
  <si>
    <t>Zeme zem ēkām un būvēm</t>
  </si>
  <si>
    <t>Kultivētā zeme</t>
  </si>
  <si>
    <t>Atpūtai un izklaidei izmantojamā zeme</t>
  </si>
  <si>
    <t>Pārējā zeme</t>
  </si>
  <si>
    <t>Celtnes un 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</si>
  <si>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</si>
  <si>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</si>
  <si>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</si>
  <si>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</si>
  <si>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</si>
  <si>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</si>
  <si>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</si>
  <si>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</si>
  <si>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</si>
  <si>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</si>
  <si>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</si>
  <si>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</si>
  <si>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</si>
  <si>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</si>
  <si>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</si>
  <si>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</si>
  <si>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</si>
  <si>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</si>
  <si>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</si>
  <si>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</si>
  <si>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</si>
  <si>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</si>
  <si>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</si>
  <si>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</si>
  <si>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</si>
  <si>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</si>
  <si>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</si>
  <si>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vienreizējie pabalsti naudā ārkārtas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</si>
  <si>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</si>
  <si>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</si>
  <si>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</si>
  <si>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</si>
  <si>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</si>
  <si>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</si>
  <si>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</si>
  <si>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</si>
  <si>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</si>
  <si>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</si>
  <si>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Pabalsti ēdināšanai natūrā</t>
  </si>
  <si>
    <t>Pašvaldības vienreizējie pabalsti natūrā ārkārtas situācijā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</si>
  <si>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</si>
  <si>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</si>
  <si>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</si>
  <si>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</si>
  <si>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</si>
  <si>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</si>
  <si>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</si>
  <si>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Maksājumi iedzīvotājiem natūrā, naudas balvas, izdevumi pašvaldību brīvprātīgo iniciatīvu izpildei</t>
  </si>
  <si>
    <t>Maksājumi iedzīvotājiem natūrā</t>
  </si>
  <si>
    <t>Naudas balvas</t>
  </si>
  <si>
    <t>Izdevumi brīvprātīgo iniciatīvu izpildei</t>
  </si>
  <si>
    <t>Izsoles nodrošinājuma un citu maksājumu, kas saistīti ar dalību izsolēs, atmaksa</t>
  </si>
  <si>
    <t>Uzturēšanas izdevumu transferti, pašu resursu maksājumi, starptautiskā sadarbība</t>
  </si>
  <si>
    <t>Pašvaldību  uzturēšanas izdevumu transferti</t>
  </si>
  <si>
    <t>Pašvaldību  uzturēšanas izdevumu transferti citām pašvaldībām</t>
  </si>
  <si>
    <t>Pašvaldību uzturēšanas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</si>
  <si>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</si>
  <si>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</si>
  <si>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</si>
  <si>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</si>
  <si>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</si>
  <si>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Pašvaldības iemaksa pašvaldību finanšu izlīdzināšanas fondā</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</si>
  <si>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</si>
  <si>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</si>
  <si>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</si>
  <si>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</si>
  <si>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</si>
  <si>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</si>
  <si>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</si>
  <si>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</si>
  <si>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</si>
  <si>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</si>
  <si>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</si>
  <si>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</si>
  <si>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</si>
  <si>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</si>
  <si>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</si>
  <si>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</si>
  <si>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</si>
  <si>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</si>
  <si>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</si>
  <si>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</si>
  <si>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</si>
  <si>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</si>
  <si>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</si>
  <si>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</si>
  <si>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</si>
  <si>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</si>
  <si>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</si>
  <si>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</si>
  <si>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Starptautiskā sadarbība</t>
  </si>
  <si>
    <t>Pārējie pārskaitījumi ārvalstīm</t>
  </si>
  <si>
    <t>Subsīdijas un dotācijas komersantiem, biedrībām un nodibinājumiem, ostām un speciālajām ekonomiskajām zonām Eiropas Savienības politiku instrumentu un pārējās ārvalstu finanšu palīdzības līdzfinansēto projektu un (vai) pasākumu ietvaros</t>
  </si>
  <si>
    <t>Sociālās garantijas bāreņiem un audžuģimenēm natūrā</t>
  </si>
  <si>
    <t>Pārējā sociālā palīdzība  natūrā</t>
  </si>
  <si>
    <t>Izdevumi par siltumenerģiju, tai skaitā apkuri</t>
  </si>
  <si>
    <t>Ar brīvprātīgā darba veikšanu saistītie izdevumi</t>
  </si>
  <si>
    <t>Izdevumi par precēm iestādes administratīvās darbības nodrošināšanai un sabiedrisko attiecību īstenošanai</t>
  </si>
  <si>
    <t>Pašvaldības un tās iestāžu savstarpējie uzturēšanas izdevumu transferti</t>
  </si>
  <si>
    <t>IEŅĒMUMU UN IZDEVUMU TĀME 2018.GADAM</t>
  </si>
  <si>
    <t>Izdevumu tāme 2018.gadam</t>
  </si>
  <si>
    <t>Piemaksas, prēmijas un naudas balvas</t>
  </si>
  <si>
    <t>Darba devēja valsts soc. apdroš. obl. iemaksas, pabalsti un kompensācijas</t>
  </si>
  <si>
    <t>Darba devēja pabalsti un kompensācijas, no kuriem aprēķina iedzīvotāju ienākuma nodokli un valsts soc. apdroš. obl. iemaksas</t>
  </si>
  <si>
    <t>Darba devēja pabalsti un kompensācijas, no kā neaprēķina iedzīvotāju ienākuma nodokli un valsts soc. apdroš. obl. Iemaksas</t>
  </si>
  <si>
    <t>Izdevumi par atkritumu savākšanu, izvešanu no apdzīvotām vietām un teritorijām ārpus apdzīvotām vietām un atkritumu utilizāciju</t>
  </si>
  <si>
    <t>Profesionālās darbības civiltiesiskās atbildības apdrošināšanas izdevumi</t>
  </si>
  <si>
    <t>Maksājumi par saņemtajiem finanšu pakalpojumiem</t>
  </si>
  <si>
    <t>Zāles, ķimikālijas, laboratorijas preces, medicīniskās ierīces, medicīniskie instrumenti, laboratorijas dzīvnieki un to uzturēšana</t>
  </si>
  <si>
    <t>Pašvaldību sociālā palīdzība iedzīvotājiem natūrā</t>
  </si>
  <si>
    <t>Pašvaldības un tās iestāžu savstarpējie transferti</t>
  </si>
  <si>
    <t>Ieņēmumi no iestāžu sniegtajiem maksas pakalpojumiem un citi pašu ieņēmumi</t>
  </si>
  <si>
    <t>Ieņēmumi par telpu nomu</t>
  </si>
  <si>
    <t>Ieņēmumi par pārējiem sniegtajiem maksas pakalpojumiem</t>
  </si>
  <si>
    <t>Valsts un citu pašvaldību (iestāžu) budžeta transferti</t>
  </si>
  <si>
    <t>Pašvaldību uzturēšanas izdevumu transferti (izņemot atmaksas) uz valsts budžetu</t>
  </si>
  <si>
    <t>Pārējie iepriekš neklasificētie īpašiem mērķiem noteiktie ieņēmumi</t>
  </si>
  <si>
    <t>Pamatbudžets pirms priekšlikumiem</t>
  </si>
  <si>
    <t>Priekšlikumi izmaiņām pamatbudž. (+/-)</t>
  </si>
  <si>
    <t>Valsts un citu pašvaldību (iestāžu) budžeta transferti pirms priekšlikumiem</t>
  </si>
  <si>
    <t>Maksas pakalpojumi pirms priekšlikumiem</t>
  </si>
  <si>
    <t>Ziedojumi, dāvinājumi pirms priekšlikumiem</t>
  </si>
  <si>
    <t>Priekšlikumi izmaiņām ziedojumi, dāvinājumi (+/-)</t>
  </si>
  <si>
    <t>Priekšlikumi izmaiņām maksas pakalpojumi (+/-)</t>
  </si>
  <si>
    <t>Finanšu līdzekļu nepieciešamības pamatojums, aprēķini, atšifrējumi, ekonomijas vai samazinājuma iemesli</t>
  </si>
  <si>
    <t>Priekšlikumi izmaiņām Valsts u.c. pašvaldību (iestāžu) budž.transf. (+/-)</t>
  </si>
  <si>
    <t>Projekts "Alberta Kronenberga interaktīvā izstāde "Zīmē un Rīmē" Aspazijas mājā"</t>
  </si>
  <si>
    <t>Jūrmalas pilsētas muzejs</t>
  </si>
  <si>
    <t>90000056408</t>
  </si>
  <si>
    <t>Tirgoņu iela 29, Jūrmala, LV-2015</t>
  </si>
  <si>
    <t>08.620</t>
  </si>
  <si>
    <t>LV34TREL9813050002000</t>
  </si>
  <si>
    <t>Projekta neiztērētie līdzekļi 0,01 EUR (2312); 0,75 EUR (1210)</t>
  </si>
  <si>
    <t>Tāme Nr.08.6.3.</t>
  </si>
  <si>
    <t>Tāme Nr.04.3.1.</t>
  </si>
  <si>
    <t>Pašvaldības pamatbudžets</t>
  </si>
  <si>
    <t>Jomas iela 1/5, Jūrmala</t>
  </si>
  <si>
    <t>04.900</t>
  </si>
  <si>
    <t>Līdzfinansējuma un priekšfinansējuma nodrošināšana ES un citas ārvalstu finanšu palīdzības projektu īstenošanā</t>
  </si>
  <si>
    <t>Pašvaldības budžeta kopējie izdevumu konti</t>
  </si>
  <si>
    <t>Tāme Nr. 03.3.1.</t>
  </si>
  <si>
    <t>Jūrmalas pilsētas pašvaldības policija</t>
  </si>
  <si>
    <t>90000056554</t>
  </si>
  <si>
    <t>Dubultu prospekts 2, Jūrmala</t>
  </si>
  <si>
    <t>03.110.</t>
  </si>
  <si>
    <t>Iestādes uzturēšana un sabiedriskās kārtības nodrošināšana</t>
  </si>
  <si>
    <t>LV30PARX0002484572003</t>
  </si>
  <si>
    <t>LV79PARX0002484572091</t>
  </si>
  <si>
    <t>LV54PARX0002484577003</t>
  </si>
  <si>
    <t>4 inspektori amata vakances augustā.  Līdzekļus nepieciešams novirzīt:
- EUR 875.00 naudas balvas izmaksai vienam darbiniekam    (EKK 1148);                                      - EUR 875.00 darbinieku apdrošināšanas izdevumie (EKK 1227). - EUR 907.00 nomas maksa Smilšu ielai 7 ( EKK 2263)</t>
  </si>
  <si>
    <t>Naudas balva vienam darbiniekam (inspektors 8st.), sakarā ar bērna piedzimšanu.</t>
  </si>
  <si>
    <t>Ārštata darbinieki ( no EKK 1150) tiek pārcelti pamatdarbā ( uz EKK1119), ekonomija no atvaļinājuma kompensāciju izmaksas, ņemot vērā, ka iepriekš šīs amata vienības tika plānotas līdz š.g. decembrim.</t>
  </si>
  <si>
    <t xml:space="preserve"> </t>
  </si>
  <si>
    <t xml:space="preserve">Nepieciešams plānotais finansējums EUR 875.00 EUR apmērā ERGO apdrošin. darbiniekiem no 28.09. ( EUR 17.78 x ~16 cilv. x 3 mēn)(sakarā ar jaunpieņemtiem darbiniekiem 2017. gada nogalē  pēc 2018.gada budžeta projekta pieņemšanas, ar kadru mainību 2018. gadā un ārštata darbinieku pārcelšanu štatā 2018.g. septembrī.Precīzs papildus apdrošināmo darbinieku skaits tiks noteikts š.g. decembrī,  bet nepieciešamais plānotais papildus finansējums  EUR 875.00 apmērā ir starpība, kāda nepieciešama, lai nodrošinātu ERGO apdrošināšanu visiem darbiniekiem līdz š.g. beigām.  </t>
  </si>
  <si>
    <t>Ietaupījums no datu pārraides             (interneta) 2 retranslatoriem              (retranslators Jūrmalas ūdenī - Promenādes 1a,  Kauguri - Raiņa 79) un datu pārraides (interneta) Dubultu prospektā 2. No 2018.gada jūnija internetu nodrošina Jūrmalas pilsētas dome. Līdzekļus nepieciešams novirzīt:
- EUR 1943.00 kurināmā (granulu) iegādēm Bulduru glābšanas stacijai (EKK 2321);                                      - EUR 307.00 apdrošināšanas izdevumie, saska'nā ar veiktajām iepirkuma procedūrām (EKK 2247);</t>
  </si>
  <si>
    <t>Daļēji pārejot uz elektronisku Administratīvo pārkāpumu protokolu sagatavošanu, līdzekļi EUR 473.00 vērtībā par protokolu izgatavošanu nepieciešams novirzīt apdrošināšanas izdevumiem.</t>
  </si>
  <si>
    <t>Nepieciešams papildus finansējums 2018.gadā, projekta „ Laivu, dzinēju un kvadricikla iegāde zivju resursu aizsardzībai” ietvaros iegādātiem pamatlīdzekļiem t.i. kvadracikls EUR 500.00 (KASKO, OCTA), 2 laivas EUR 140.00, 2 dzinēji 140.00.</t>
  </si>
  <si>
    <t>Nepieciešams plānotais papildus finansējums Smilšu ielas 7  (kadastra apzīmējumu 1300 009 2704 006) nomas maksai (septembris -decembris) 906.92 EUR apmērā ( 226.73 x 4 mēn). Pieredzen liecina, ka nomas maksa jāmaksā par tekošo mēnesi.</t>
  </si>
  <si>
    <t>Bulduru glābšanas stacijā izveidota (granulu) apkures sistēma (iepirkumu veica Jūrmalas pilsētas dome, 2017.gada nogalē).  Sākoties apkures sezonai iestāde plāno patērēt 5 tonnas granulu , vienas tonnas izmaksas EUR 500.00, kopā nepieciešams EUR 2500.00. Iepriekš tika kurināts ar briketēm.</t>
  </si>
  <si>
    <t>Līdzeļu samazinājums, netiks iegādāti putekļu maisi putekļu sūcējam.</t>
  </si>
  <si>
    <t xml:space="preserve">2018.gadā netiks iegādāta munīcija EUR 575.00 apmērā, ņemot vērā, ka ar esošo krājumu daudzumu iespējams 2018.gadā nodrošināt policijas darbinieku praktiskās nodarbības.
Līdzekļus nepieciešams novirzīt:
-- EUR 18.00 NIN Smilšu ielā 7 (EKK 2513);
- EUR 557.00 kurināmā (granulu) iegādēm Bulduru glābšanas stacijai (EKK 2321).
</t>
  </si>
  <si>
    <t>NIN Smilšu ielā 7 par četriem mēnešiem (septembris-decembris).</t>
  </si>
  <si>
    <t>Valsts nodeva neapmaksāto debitoru nodošanai Zvērinātam tiesu izpildītajam parāda piedziņai Plāns 3.00 x 3302 = 9906.00.</t>
  </si>
  <si>
    <t>Tāme Nr.01.3.1.</t>
  </si>
  <si>
    <t>Jūrmalas pilsētas vēlēšanu komisija</t>
  </si>
  <si>
    <t>90000543728</t>
  </si>
  <si>
    <t>Jomas iela 1/5, Jūrmala, LV 2015</t>
  </si>
  <si>
    <t>01.110</t>
  </si>
  <si>
    <t>Iestādes uzturēšana</t>
  </si>
  <si>
    <t>LV24TREL981059100700B</t>
  </si>
  <si>
    <t>Jūrmalas pilsētas pašvaldības 2018.-2020.gada Ceļu fonda izlietojuma programma</t>
  </si>
  <si>
    <t>Nr.</t>
  </si>
  <si>
    <t>Objekta nosaukums</t>
  </si>
  <si>
    <t>Orientē-jošais apjoms</t>
  </si>
  <si>
    <t>FKK</t>
  </si>
  <si>
    <t>EKK</t>
  </si>
  <si>
    <t>Kopā, Ceļu fonds</t>
  </si>
  <si>
    <t>Mērķdotācija pašvaldību autoceļiem (ielām)</t>
  </si>
  <si>
    <t xml:space="preserve">Pašvaldības pamatbudžeta asignējumi </t>
  </si>
  <si>
    <t>Mērķa ziedojumi</t>
  </si>
  <si>
    <t xml:space="preserve">2019.gadā </t>
  </si>
  <si>
    <t xml:space="preserve">2020.gadā </t>
  </si>
  <si>
    <t xml:space="preserve">Attīstības plānošanas dokumenta nosaukums/ Rīcības virziens un aktiv.numurs* </t>
  </si>
  <si>
    <t>2018.gada budžets</t>
  </si>
  <si>
    <t>2018.gada budžets pirms priekšlikumiem</t>
  </si>
  <si>
    <t>Priekšlikumi izmaiņām</t>
  </si>
  <si>
    <t>2018.gada budžets apstiprināts pēc izmaiņām</t>
  </si>
  <si>
    <t xml:space="preserve">Finansē-juma apjoms </t>
  </si>
  <si>
    <t>Finansē-juma apjoms</t>
  </si>
  <si>
    <t xml:space="preserve">PAVISAM KOPĀ </t>
  </si>
  <si>
    <r>
      <t xml:space="preserve">Struktūrvienība: </t>
    </r>
    <r>
      <rPr>
        <b/>
        <sz val="9"/>
        <rFont val="Times New Roman"/>
        <family val="1"/>
        <charset val="186"/>
      </rPr>
      <t>Attīstības pārvaldes Infrastruktūras investīciju projektu nodaļas Būvniecības daļa</t>
    </r>
  </si>
  <si>
    <t xml:space="preserve">KOPĀ </t>
  </si>
  <si>
    <t>Kapitālais remonts</t>
  </si>
  <si>
    <t>2.1.</t>
  </si>
  <si>
    <t>Ielu seguma kapitālais remonts</t>
  </si>
  <si>
    <r>
      <t>53 157 m</t>
    </r>
    <r>
      <rPr>
        <sz val="9"/>
        <rFont val="Calibri"/>
        <family val="2"/>
        <charset val="186"/>
      </rPr>
      <t>²</t>
    </r>
  </si>
  <si>
    <t>04.510.</t>
  </si>
  <si>
    <t>5250</t>
  </si>
  <si>
    <r>
      <t>77 000 m</t>
    </r>
    <r>
      <rPr>
        <sz val="9"/>
        <rFont val="Calibri"/>
        <family val="2"/>
        <charset val="186"/>
      </rPr>
      <t>²</t>
    </r>
  </si>
  <si>
    <r>
      <t>65 000 m</t>
    </r>
    <r>
      <rPr>
        <sz val="9"/>
        <rFont val="Calibri"/>
        <family val="2"/>
        <charset val="186"/>
      </rPr>
      <t>²</t>
    </r>
  </si>
  <si>
    <t>JPAP_R.2.1.1._62</t>
  </si>
  <si>
    <t>2.2.</t>
  </si>
  <si>
    <t>Trotuāru izbūve un esošo trotuāru atjaunošana</t>
  </si>
  <si>
    <r>
      <t>17 586 m</t>
    </r>
    <r>
      <rPr>
        <sz val="9"/>
        <rFont val="Calibri"/>
        <family val="2"/>
        <charset val="186"/>
      </rPr>
      <t>²</t>
    </r>
  </si>
  <si>
    <r>
      <t>13 500 m</t>
    </r>
    <r>
      <rPr>
        <sz val="9"/>
        <rFont val="Calibri"/>
        <family val="2"/>
        <charset val="186"/>
      </rPr>
      <t>²</t>
    </r>
  </si>
  <si>
    <r>
      <t>12 015 m</t>
    </r>
    <r>
      <rPr>
        <sz val="9"/>
        <rFont val="Calibri"/>
        <family val="2"/>
        <charset val="186"/>
      </rPr>
      <t>²</t>
    </r>
  </si>
  <si>
    <t>2.3.</t>
  </si>
  <si>
    <t>Seguma remonts, atjaunošana publiskās vietās un pašvaldības teritorijās</t>
  </si>
  <si>
    <r>
      <t>135 m</t>
    </r>
    <r>
      <rPr>
        <sz val="9"/>
        <rFont val="Calibri"/>
        <family val="2"/>
        <charset val="186"/>
      </rPr>
      <t>²</t>
    </r>
  </si>
  <si>
    <t>Finanšu līdzekļu ekonomija (noslēgti līgumi un izpildīti darbu uzdevumi).</t>
  </si>
  <si>
    <r>
      <t>6 655 m</t>
    </r>
    <r>
      <rPr>
        <sz val="9"/>
        <rFont val="Calibri"/>
        <family val="2"/>
        <charset val="186"/>
      </rPr>
      <t>²</t>
    </r>
  </si>
  <si>
    <r>
      <t>2 829 m</t>
    </r>
    <r>
      <rPr>
        <sz val="9"/>
        <rFont val="Calibri"/>
        <family val="2"/>
        <charset val="186"/>
      </rPr>
      <t>²</t>
    </r>
  </si>
  <si>
    <t>2.4.</t>
  </si>
  <si>
    <t>Seguma atjaunošana, teritorijas labiekārtošana pilsētas iekškvartālos</t>
  </si>
  <si>
    <r>
      <t>3 155 m</t>
    </r>
    <r>
      <rPr>
        <sz val="9"/>
        <rFont val="Calibri"/>
        <family val="2"/>
        <charset val="186"/>
      </rPr>
      <t>²</t>
    </r>
  </si>
  <si>
    <t>JPAP_R.2.8.1._106</t>
  </si>
  <si>
    <t>2.5.</t>
  </si>
  <si>
    <t>Jaunu autostāvvietu izbūve</t>
  </si>
  <si>
    <r>
      <t>2 000 m</t>
    </r>
    <r>
      <rPr>
        <sz val="9"/>
        <rFont val="Calibri"/>
        <family val="2"/>
        <charset val="186"/>
      </rPr>
      <t>²</t>
    </r>
  </si>
  <si>
    <t>5240</t>
  </si>
  <si>
    <r>
      <t>15 553 m</t>
    </r>
    <r>
      <rPr>
        <sz val="9"/>
        <rFont val="Calibri"/>
        <family val="2"/>
        <charset val="186"/>
      </rPr>
      <t>²</t>
    </r>
  </si>
  <si>
    <r>
      <t>13 727 m</t>
    </r>
    <r>
      <rPr>
        <sz val="9"/>
        <rFont val="Calibri"/>
        <family val="2"/>
        <charset val="186"/>
      </rPr>
      <t>²</t>
    </r>
  </si>
  <si>
    <t>2.6.</t>
  </si>
  <si>
    <t>Grantēto ielu asfaltēšana</t>
  </si>
  <si>
    <r>
      <t>22 340 m</t>
    </r>
    <r>
      <rPr>
        <sz val="9"/>
        <rFont val="Calibri"/>
        <family val="2"/>
        <charset val="186"/>
      </rPr>
      <t>²</t>
    </r>
  </si>
  <si>
    <r>
      <t>38 300 m</t>
    </r>
    <r>
      <rPr>
        <sz val="9"/>
        <rFont val="Calibri"/>
        <family val="2"/>
        <charset val="186"/>
      </rPr>
      <t>²</t>
    </r>
  </si>
  <si>
    <r>
      <t>34 400 m</t>
    </r>
    <r>
      <rPr>
        <sz val="9"/>
        <rFont val="Calibri"/>
        <family val="2"/>
        <charset val="186"/>
      </rPr>
      <t>²</t>
    </r>
  </si>
  <si>
    <t>2.7.</t>
  </si>
  <si>
    <t>Tiltu atjaunošana</t>
  </si>
  <si>
    <t>1 gb.</t>
  </si>
  <si>
    <t>17 gab.</t>
  </si>
  <si>
    <t>17 gab</t>
  </si>
  <si>
    <t>2.8.</t>
  </si>
  <si>
    <t>Kauguru-Slokas apvedceļa posma dzelzceļa dienvidu pusē izbūve (I kārta, pieslēgums A10/E22 ceļam)</t>
  </si>
  <si>
    <t>2.9.</t>
  </si>
  <si>
    <t>Dubultu satiksmes mezgla pie Slokas ielas pārbūve</t>
  </si>
  <si>
    <t>2.10.</t>
  </si>
  <si>
    <t>Veloceliņu tīkla attīstība Jūrmalas pilsētā</t>
  </si>
  <si>
    <t>1950 m</t>
  </si>
  <si>
    <t>468 m</t>
  </si>
  <si>
    <t>3 510 m</t>
  </si>
  <si>
    <t>JPAP_R.2.1.2._67</t>
  </si>
  <si>
    <t>Kārtējais remonts</t>
  </si>
  <si>
    <t>Grantēto ielu uzturēšana</t>
  </si>
  <si>
    <t>101.07 km</t>
  </si>
  <si>
    <t>2246</t>
  </si>
  <si>
    <t>101.07.km</t>
  </si>
  <si>
    <t>Ceļa seguma remonts (t.sk.bedrīšu remonts)</t>
  </si>
  <si>
    <r>
      <t>9 700 m</t>
    </r>
    <r>
      <rPr>
        <sz val="9"/>
        <rFont val="Calibri"/>
        <family val="2"/>
        <charset val="186"/>
      </rPr>
      <t>²</t>
    </r>
  </si>
  <si>
    <t>Finanšu līdzekļi nepieciešami ielu ceļu uzturēšanai, veicot bedrīšu remontus.</t>
  </si>
  <si>
    <t>Asfalta seguma remonts iekškvartālos</t>
  </si>
  <si>
    <r>
      <t>1 500 m</t>
    </r>
    <r>
      <rPr>
        <sz val="9"/>
        <rFont val="Calibri"/>
        <family val="2"/>
        <charset val="186"/>
      </rPr>
      <t>²</t>
    </r>
  </si>
  <si>
    <t>Ceļu infrastruktūra</t>
  </si>
  <si>
    <t>4.1.</t>
  </si>
  <si>
    <t>Ceļa horizontālo apzīmējumu uzklāšana</t>
  </si>
  <si>
    <r>
      <t>8 670 m</t>
    </r>
    <r>
      <rPr>
        <sz val="9"/>
        <rFont val="Calibri"/>
        <family val="2"/>
        <charset val="186"/>
      </rPr>
      <t>²</t>
    </r>
  </si>
  <si>
    <t>4.2.</t>
  </si>
  <si>
    <t>Ceļa zīmju un barjeru ekspluotācija</t>
  </si>
  <si>
    <t>7 333 gab./3 560 m</t>
  </si>
  <si>
    <t>4.3.</t>
  </si>
  <si>
    <t>Barjeru remonts</t>
  </si>
  <si>
    <t>25 m</t>
  </si>
  <si>
    <t>4.4.</t>
  </si>
  <si>
    <t>Jaunu barjeru uzstādīšana</t>
  </si>
  <si>
    <t>250 m</t>
  </si>
  <si>
    <t>5239</t>
  </si>
  <si>
    <t>4.5.</t>
  </si>
  <si>
    <t>Ceļa zīmju nomaiņa</t>
  </si>
  <si>
    <t>520 gb.</t>
  </si>
  <si>
    <t>2312</t>
  </si>
  <si>
    <t>Citi</t>
  </si>
  <si>
    <t>5.1.</t>
  </si>
  <si>
    <t>Tiltu inspekcija</t>
  </si>
  <si>
    <t>17.obj.</t>
  </si>
  <si>
    <t>5.2.</t>
  </si>
  <si>
    <t>Tilta ielas krasta stiprināšana un atbalstsienas atjaunošana zem tilta</t>
  </si>
  <si>
    <t>5.3.</t>
  </si>
  <si>
    <t xml:space="preserve">Jūrmalas pilsētas satiksmes drošības uzlabošana </t>
  </si>
  <si>
    <t>4.obj.</t>
  </si>
  <si>
    <t>5.4.</t>
  </si>
  <si>
    <t>Ceļu infrastruktūras atjaunošana un autostāvvietas izbūve Ķemeros</t>
  </si>
  <si>
    <t>5.5.</t>
  </si>
  <si>
    <t>Pilsētas centrālās daļas ielu brauktuvju un gājēju celiņu atjaunošana un autostāvvietu izbūve</t>
  </si>
  <si>
    <r>
      <t xml:space="preserve">Struktūrvienība: </t>
    </r>
    <r>
      <rPr>
        <b/>
        <sz val="9"/>
        <rFont val="Times New Roman"/>
        <family val="1"/>
        <charset val="186"/>
      </rPr>
      <t>Īpašumu pārvaldes Pilsētsaimniecības un labiekārtošanas nodaļa</t>
    </r>
  </si>
  <si>
    <t>Labiekārtošanas pasākumi</t>
  </si>
  <si>
    <t xml:space="preserve">Ielu ietvju un zaļo zonu mehanizētā un nemehanizētā tīrīšana (tai skaitā arī BC kategorijas ielas) </t>
  </si>
  <si>
    <t>365 km</t>
  </si>
  <si>
    <t>05.100.</t>
  </si>
  <si>
    <t>2244</t>
  </si>
  <si>
    <t>Kredītu atmaksa</t>
  </si>
  <si>
    <t>Ceļu un to kompleksa investīciju projektu īstenošana</t>
  </si>
  <si>
    <t>*Informatīvi</t>
  </si>
  <si>
    <t>Jūrmalas pilsētas attīstības programma 2014.-2020.gadam (JPAP):</t>
  </si>
  <si>
    <t>Rīcības virziens: R.2.1.1. Ielu un ceļu rekonstrukcija, satiksmes drošības uzlabošana</t>
  </si>
  <si>
    <t xml:space="preserve">    Aktivitāte: Nr.62 Jūrmalas ielu un tiltu tīkla pilnveide</t>
  </si>
  <si>
    <t>Rīcības virziens: R.2.1.2. Velotransporta infrastruktūras attīstība</t>
  </si>
  <si>
    <t xml:space="preserve">    Aktivitāte: Nr.67 Veloceliņu tīkla attīstība                </t>
  </si>
  <si>
    <t>Rīcības virziens: R.2.8.1. Publiskās telpas pilnveide</t>
  </si>
  <si>
    <t xml:space="preserve">    Aktivitāte: Nr. 106 Jūrmalas pilsētā esošo daudzdzīvokļu namu pagalmu, izglītības iestāžu un piebraucamo ceļu rekonstrukcija</t>
  </si>
  <si>
    <t>2017.gada 19.decembra saistošajiem noteikumiem Nr.39</t>
  </si>
  <si>
    <r>
      <rPr>
        <b/>
        <sz val="9"/>
        <rFont val="Times New Roman"/>
        <family val="1"/>
        <charset val="186"/>
      </rPr>
      <t>3.pielikums</t>
    </r>
    <r>
      <rPr>
        <sz val="9"/>
        <rFont val="Times New Roman"/>
        <family val="1"/>
        <charset val="186"/>
      </rPr>
      <t xml:space="preserve"> Jūrmalas pilsētas domes</t>
    </r>
  </si>
  <si>
    <t>Tāme Nr.04.1.9.</t>
  </si>
  <si>
    <t>Jūrmalas pilsētas dome</t>
  </si>
  <si>
    <t>90000056357</t>
  </si>
  <si>
    <t>Jūrmala, Jomas iela 1/5</t>
  </si>
  <si>
    <t>04.510</t>
  </si>
  <si>
    <t>LV84PARX0002484572001</t>
  </si>
  <si>
    <t xml:space="preserve">2018.gada budžeta atšifrējums pa programmām </t>
  </si>
  <si>
    <t>Struktūrvienība</t>
  </si>
  <si>
    <t>Īpašumu pārvaldes Pilsētsaimniecības un labiekārtošanas nodaļa</t>
  </si>
  <si>
    <t>Programma:</t>
  </si>
  <si>
    <t>Pašvaldības pārziņā esošo teritoriju apsaimniekošana (kopšana un tīrīšana)</t>
  </si>
  <si>
    <t>Funkcionālās klasifikācijas kods:</t>
  </si>
  <si>
    <t>05.100</t>
  </si>
  <si>
    <t>Pasākums/ aktivitāte/ projekts/ pakalpojuma nosaukums/ objekts</t>
  </si>
  <si>
    <t>Ekonomiskās klasifikācijas kodi</t>
  </si>
  <si>
    <t>Priekšlikumi izmaiņām (+/-)</t>
  </si>
  <si>
    <t>KOPĀ</t>
  </si>
  <si>
    <t>Parku, skvēru, atpūtas vietu un apstādījumu kopšana</t>
  </si>
  <si>
    <t>JPAP_R2.8.1._98 JPAS_K4         JPAS_J4</t>
  </si>
  <si>
    <t>Iekšpagalmu kopšana</t>
  </si>
  <si>
    <t>JPAP_R2.8.1._99</t>
  </si>
  <si>
    <t>Pašvaldības īpašumu kopšana</t>
  </si>
  <si>
    <t>Jaunu puķu trauku iegāde un apsaimniekošana</t>
  </si>
  <si>
    <t>Jaunu puķu trauku iegāde</t>
  </si>
  <si>
    <t>Jaunu puķu trauku apsaimniekošana</t>
  </si>
  <si>
    <t>Puķu siena</t>
  </si>
  <si>
    <t>Dzintaru mežaparka apsaimniekošana</t>
  </si>
  <si>
    <t>JPAP_R2.8.1._98</t>
  </si>
  <si>
    <t>Dzintaru mežaparkā esošo koka laipu atjaunošana</t>
  </si>
  <si>
    <t>Pludmales sakopšana</t>
  </si>
  <si>
    <t>JPAP_R1.6.2._33   JPŪRRP_4.1._9</t>
  </si>
  <si>
    <t>Sadzīves atkritumu konteinieru izvietošana pludmalē un izejās uz jūru un atkritumu izvešana</t>
  </si>
  <si>
    <t>Sabiedrisko tualešu apsaimniekošana</t>
  </si>
  <si>
    <t>JPAP_R1.6.2._33   JPTARP_P2.3.5.</t>
  </si>
  <si>
    <t>Sadzīves atkritumu savākšana un aizvešana</t>
  </si>
  <si>
    <t>JPAP_R2.7.1._96</t>
  </si>
  <si>
    <t>Dzīvnieku uzturēšanas izmaksas patversmē</t>
  </si>
  <si>
    <t>JPAP_R2.8.1._110</t>
  </si>
  <si>
    <t>Bezsaimnieku dzīvnieku (kaķu) sterilizācija</t>
  </si>
  <si>
    <t>Klejojošu dzīvnieku izķeršana, dzīvnieku līķu apglabāšana</t>
  </si>
  <si>
    <t>Vasara puķu dobes ierīkošana un kopšana Lāčplēša skvērā</t>
  </si>
  <si>
    <t>Pavasara un vasaras puķu iegāde un apsaimniekošana P 128 četros rotācijas apļos</t>
  </si>
  <si>
    <t xml:space="preserve">Apstādījumu ierīkošana pie Kauguru kultūras nama </t>
  </si>
  <si>
    <t>Vasara puķu dobes ierīkošana un kopšana skvērā pie Dzintaru KZ</t>
  </si>
  <si>
    <t>Pilsētas teritoriju labiekārtošanas pasākumi</t>
  </si>
  <si>
    <t>06.600</t>
  </si>
  <si>
    <t>Ielu nosaukumu plāksnīšu un to stiprinājuma stabiņu  komplektu apsaimniekošana</t>
  </si>
  <si>
    <t>1.1.</t>
  </si>
  <si>
    <t>apsaimniekošana</t>
  </si>
  <si>
    <t>1.2.</t>
  </si>
  <si>
    <t>izgatavošana</t>
  </si>
  <si>
    <t>Autobusu pieturu remonts vai izveidošana</t>
  </si>
  <si>
    <t>Bērnu rotaļu laukumu un sporta laukumu izveide un remonts iekšpagalmos, parkos un pludmalē</t>
  </si>
  <si>
    <t>3.1.</t>
  </si>
  <si>
    <t>Bērnu rotaļu un sporta laukumu atjaunošana un izveide un sintētiskā seguma ieklāšana</t>
  </si>
  <si>
    <t>JPAP_R2.8.1._106 JPAP_R2.8.1._99</t>
  </si>
  <si>
    <t>3.2.</t>
  </si>
  <si>
    <t>Bērnu rotaļu laukumu un sporta laukumu remonts iekšpagalmos un pludmalē</t>
  </si>
  <si>
    <t>3.3.</t>
  </si>
  <si>
    <t>Slidotavas ierīkošana Engures ielas iekšpagalmā</t>
  </si>
  <si>
    <t>JPAP_R2.8.1._106</t>
  </si>
  <si>
    <t>Jaunu solu un atkritumu urnu izvietošana parkos un uz ielām</t>
  </si>
  <si>
    <t>5</t>
  </si>
  <si>
    <t>Pārējie izdevumi pilsētas apsaimniekošanā</t>
  </si>
  <si>
    <t>Strūklaku uzturēšana</t>
  </si>
  <si>
    <t>Atpūtu un sportu veicinošas infrastruktūras izveide, atjaunošana un labiekārtošana</t>
  </si>
  <si>
    <t>08.100</t>
  </si>
  <si>
    <t xml:space="preserve">Pludmales labiekārtošana, tai skaitā informatīvo norāžu un pārģērbšanās kabīņu remonts, izvietošana, demontāža, atjaunošana   </t>
  </si>
  <si>
    <t>JPAP_R1.6.2._33  JPŪRRP_4.1._10</t>
  </si>
  <si>
    <t>Pludmales solu uzglabāšana ziemas sezonā</t>
  </si>
  <si>
    <t>JPAP_R1.6.2._33</t>
  </si>
  <si>
    <t>Izeju uz jūru labiekārtošana pludmalēs (laipas, kāpnes, betona plāksnes)</t>
  </si>
  <si>
    <t>JPŪRRP_4.1._10</t>
  </si>
  <si>
    <t>Dušu, kāju mazgājamo krānu un sabiedrisko tualešu konteinieru un ūdens sūkņu apkopei un remontam</t>
  </si>
  <si>
    <t>Jaunu pludmales solu izgatavošanai</t>
  </si>
  <si>
    <t>Pirmsskolas izglītības iestāžu labiekārtošanas pasākumi</t>
  </si>
  <si>
    <t>09.100</t>
  </si>
  <si>
    <t>Bērnu rotaļu laukumu izveide pirmsskolas izglītības iestādēs un vispārizglītojošās iestādēs</t>
  </si>
  <si>
    <t xml:space="preserve">JPAP_3.2.2_155 JPAP_3.2.3_165 P.1.9, R1.9.2._54 </t>
  </si>
  <si>
    <t>* Informatīvi -</t>
  </si>
  <si>
    <t>Jūrmalas pilsētas attīstības stratēģija 2010. - 2030.gadam (JPAS)</t>
  </si>
  <si>
    <t xml:space="preserve">K4 Ķemeru kūrortvides veidošana </t>
  </si>
  <si>
    <t xml:space="preserve">J4 Publiskās telpas izcilība </t>
  </si>
  <si>
    <t>Jūrmalas pilsētas attīstības programma 2014. - 2020.gadam (JPAP)</t>
  </si>
  <si>
    <t>Rīcības virziens R1.6.2.: Peldvietu infrastruktūras attīstība</t>
  </si>
  <si>
    <t>Aktivitāte Nr.29 Baltijas jūras Rīgas jūras līča peldvietu un Jūrmalas iekšzemes peldvietas infrastruktūras attīstība saskaņā ar „Zilā karoga” programmas standartu un Jūrmalas iekšzemes peldvietu un atpūtas vietu infrastruktūras attīstība</t>
  </si>
  <si>
    <t>Aktivitāte Nr.32 Peldvietu un atpūtas vietu attīstība Lielupes krastos</t>
  </si>
  <si>
    <t>Aktivitāte Nr.33 Pludmales zonas labiekārtošana un apsaimniekošana</t>
  </si>
  <si>
    <t xml:space="preserve">Rīcības virziens R1.9.2.: Informācijas pieejamības nodrošināšana </t>
  </si>
  <si>
    <t>Aktivitāte Nr.54 Ģeogrāfijas informācijas sistēmas ieviešana</t>
  </si>
  <si>
    <t>Rīcības virziens R2.7.1.: Atkritumu apsaimniekošanas sistēmas pilnveide</t>
  </si>
  <si>
    <t>Aktivitāte Nr.96 Atkritumu apsaimniekošanas sistēmas pilnveide</t>
  </si>
  <si>
    <t>Rīcības virziens R2.8.1.: Publiskās telpas pilnveide</t>
  </si>
  <si>
    <t>Aktivitāte Nr.98 Parku, skvēru un kūrorta mazās infrastruktūras attīstība uzturēšana</t>
  </si>
  <si>
    <t>Aktivitāte Nr.99 Publiskās telpas apsaimniekošana</t>
  </si>
  <si>
    <t>Aktivitāte Nr.106 Jūrmalas pilsētā esošo daudzdzīvokļu namu pagalmu, izglītības iestāžu un piebraucamo ceļu rekonstrukcija</t>
  </si>
  <si>
    <t>Aktivitāte Nr.104  Aļģu aizvešana</t>
  </si>
  <si>
    <t>Aktivitāte Nr.110 Dzīvnieku labturības pasākumu nodrošināšana</t>
  </si>
  <si>
    <t>Rīcības virziens R2.10.1.: Privātā īpašuma sakopšanas motivēšana</t>
  </si>
  <si>
    <t>Aktivitāte Nr.117 Privātīpašumu sakoptības veicināšana</t>
  </si>
  <si>
    <t>Rīcības virziens R3.2.2.: Pirmsskolas izglītības pakalpojmi</t>
  </si>
  <si>
    <t>Aktivitāte Nr.155 Pirmsskolas izglītības iestāžu mācību vides uzlabošana</t>
  </si>
  <si>
    <t>Rīcības virziens R3.2.3. : Vispārizglītojošo skolu  izglītības pakalpojmi</t>
  </si>
  <si>
    <t>Aktivitāte Nr.165 Vispārējās izglītības iestāžu mācību vides uzlabošana</t>
  </si>
  <si>
    <t>Jūrmalas pilsētas tūrisma attīstības rīcības plāns 2018.-2020.gadam (JPTARP)</t>
  </si>
  <si>
    <t>Pasākums P2.3.5. Sanitāro mezglu (WC) izveide un uzturēšana pilsētas viesu koncentrēšanās vietās, t.sk. ārpus vasaras sezonas</t>
  </si>
  <si>
    <t>Jūrmalas pilsētas ūdens resursu rīcības plāns 2016.-2020.gadam (JPŪRRP)</t>
  </si>
  <si>
    <t>Mērķis 4: Piekrastes ūdeņu un Lielupes plānotā izmantošana. Rīcības virziens R4.1. Peldvietu infrastruktūras attīstība</t>
  </si>
  <si>
    <t>Aktivitāte Nr.9 Uzlabot publisko ūdeņu piekrastes pieejamību</t>
  </si>
  <si>
    <t xml:space="preserve">Aktivitāte Nr.10 Aktualizēt pludmales aktivitāšu zonējumu un labiekārtojumu
</t>
  </si>
  <si>
    <r>
      <rPr>
        <b/>
        <sz val="9"/>
        <rFont val="Times New Roman"/>
        <family val="1"/>
        <charset val="186"/>
      </rPr>
      <t>12.pielikums</t>
    </r>
    <r>
      <rPr>
        <sz val="9"/>
        <rFont val="Times New Roman"/>
        <family val="1"/>
        <charset val="186"/>
      </rPr>
      <t xml:space="preserve"> Jūrmalas pilsētas domes</t>
    </r>
  </si>
  <si>
    <t>Tāme Nr.06.1.4.</t>
  </si>
  <si>
    <t>Pilsētas teritoriju labiekārtošanās pasākumi</t>
  </si>
  <si>
    <r>
      <rPr>
        <b/>
        <sz val="9"/>
        <rFont val="Times New Roman"/>
        <family val="1"/>
        <charset val="186"/>
      </rPr>
      <t>21.pielikums</t>
    </r>
    <r>
      <rPr>
        <sz val="9"/>
        <rFont val="Times New Roman"/>
        <family val="1"/>
        <charset val="186"/>
      </rPr>
      <t xml:space="preserve"> Jūrmalas pilsētas domes</t>
    </r>
  </si>
  <si>
    <t>2018.gada budžeta atšifrējums pa programmām un budžeta veidiem</t>
  </si>
  <si>
    <t>Struktūrvienība:</t>
  </si>
  <si>
    <t>Mārketinga un ārējo sakaru pārvaldes Tūrisma nodaļa</t>
  </si>
  <si>
    <t>Tūrisma attīstības nodrošināšanas pasākumi</t>
  </si>
  <si>
    <t>04.730</t>
  </si>
  <si>
    <t>pamatbudžets</t>
  </si>
  <si>
    <t>maksas pakalpojumi</t>
  </si>
  <si>
    <t>KOPĀ:</t>
  </si>
  <si>
    <t>Dalības maksa</t>
  </si>
  <si>
    <t>Dalība Latvijas kūrortpilsētu asociācijā</t>
  </si>
  <si>
    <t>JPTARP P.1.9.13.</t>
  </si>
  <si>
    <t>Dalība EDEN asociācijā</t>
  </si>
  <si>
    <t>1.3.</t>
  </si>
  <si>
    <t>Dalības maksa ESPA(Eiropas kūrortu asociācija)</t>
  </si>
  <si>
    <t>Dalība tūrisma gadatirgos un izstādēs</t>
  </si>
  <si>
    <t>Dalība tūrisma izstādē Rīgā, Latvijā, Baltour</t>
  </si>
  <si>
    <t>JPTARP P.1.9.6.</t>
  </si>
  <si>
    <t>Tūrisma stenda nodrošinājums Baltijas valstīs, dalība Baltour izstādē</t>
  </si>
  <si>
    <t>Vizītes</t>
  </si>
  <si>
    <t>Dalība tūrisma darba semināros, dienās, prezentācijās un to rīkošana augsti prioritārajos tirgos, pieredzes apmaiņa ārvalstīs</t>
  </si>
  <si>
    <t>JPTARP P.1.9.11.; 
P.4.5.2.; P.4.5.3.</t>
  </si>
  <si>
    <t>Tūrisma mārketinga pasākumi</t>
  </si>
  <si>
    <t>Tūrisma informatīvie materiāli par Jūrmalu</t>
  </si>
  <si>
    <t>JPTARP P.1.9.4.</t>
  </si>
  <si>
    <t>Tulkojumi</t>
  </si>
  <si>
    <t>Ekonomija</t>
  </si>
  <si>
    <t>JPTARP P.3.3.2.</t>
  </si>
  <si>
    <t>Tūrisma mobilās aplikācijas izstrādāšana</t>
  </si>
  <si>
    <t>Pēc iepirkuma veikšanas avansa maksājumma nepieciešami papildus 46 EUR.</t>
  </si>
  <si>
    <t>JPTARP P.1.9.12.</t>
  </si>
  <si>
    <t>Tūrisma  mārketinga kampaņas ar citām LV institūcijām(RTAB, LI, LIAA airbaltic u.c.) ārvalstīs</t>
  </si>
  <si>
    <t>JPTARP P.1.9.9.</t>
  </si>
  <si>
    <t>Tūrisma mārketinga kampaņa augsti prioritārajos tirgos</t>
  </si>
  <si>
    <t>JPTARP P.2.4.4.</t>
  </si>
  <si>
    <t>4.6.</t>
  </si>
  <si>
    <t>Darījuma tūrisma kampaņu īstenošana Baltijas valstīs</t>
  </si>
  <si>
    <t>JPTARP P.3.2.3.</t>
  </si>
  <si>
    <t>4.7.</t>
  </si>
  <si>
    <t>Ārvalstu tūrisma aģentu un žurnālistu uzņemšana Jūrmalā</t>
  </si>
  <si>
    <t>JPTARP P.1.9.10.</t>
  </si>
  <si>
    <t>4.8.</t>
  </si>
  <si>
    <t>Videoklipa par veselības tūrismu izstrāde</t>
  </si>
  <si>
    <t>JPTARP P.2.4.2.</t>
  </si>
  <si>
    <t>4.9.</t>
  </si>
  <si>
    <t>Tūrisma mājas lapas visitjurmala.lv attīstības nodrošināšana</t>
  </si>
  <si>
    <t>JPTARP P.1.8.2., P.2.1.2.</t>
  </si>
  <si>
    <t>4.10.</t>
  </si>
  <si>
    <t>Jaunā gada pasākuma rīkošana Dzintaru mežparkā</t>
  </si>
  <si>
    <t>JPTARP P.1.5.2.</t>
  </si>
  <si>
    <t>4.11.</t>
  </si>
  <si>
    <t>Jūrmalas reklāma Meet Riga portālā</t>
  </si>
  <si>
    <t>JPTARP P.3.7.2.</t>
  </si>
  <si>
    <t>4.12.</t>
  </si>
  <si>
    <t>Nestandarta tūrisma reklāma pilsētvidē Rīgā/Rīgas lidostā</t>
  </si>
  <si>
    <t>JPTARP P.1.9.7.</t>
  </si>
  <si>
    <t>Tūrisma produktu attīstības pasākumi</t>
  </si>
  <si>
    <t>Tūrisma informatīvo ceļa zīmju kājāmgājējiem un autotransportam finansējums, kultūras objektu plāksnes, tai skaitā norādes uz ārstniecības iestādēm, tūrisma stendu uzlabošana</t>
  </si>
  <si>
    <t>JPTARP P.2.2.4.</t>
  </si>
  <si>
    <t>Tūrisma viesmīlības un tūrisma produktu veidošanas apmācību rīkošana Jūrmalas tūrisma nozares darbiniekiem/Tīklošanās pasākumu rīkošana</t>
  </si>
  <si>
    <t>JPTARP P.1.8.3.; P.2.1.1.; P.2.1.3.; P.2.3.4.; P.3.6.1.;</t>
  </si>
  <si>
    <t>Projekts "Pārgājienu maršruts gar Baltijas jūras piekrasti Latvijā un Igaunijā"</t>
  </si>
  <si>
    <t>JPTARP P.2.3.1.; P.1.4.3.</t>
  </si>
  <si>
    <t>Pārējie pakalpojumi</t>
  </si>
  <si>
    <t>6.1.</t>
  </si>
  <si>
    <t>Tūrisma statistikas datu sagatavošana</t>
  </si>
  <si>
    <t>JPTARP P.4.4.2.</t>
  </si>
  <si>
    <t>6.2.</t>
  </si>
  <si>
    <t>Pasākums ''Jūrmala Art Fair 2018''</t>
  </si>
  <si>
    <t>6.3.</t>
  </si>
  <si>
    <t>Publiskās slidotavas darbības nodrošināšana</t>
  </si>
  <si>
    <t>Finansējums ir nepieciešams publiskās slidotavas darbības nodrošināšanas izdevumu segšanai, lai veicinātu tūrisma pakalpojumu dažādību ziemas periodā pilsētas iedzīvotājiem un viesiem.</t>
  </si>
  <si>
    <t xml:space="preserve">JPAP_R1.7.1._43
JPKK_3
</t>
  </si>
  <si>
    <t>PVN</t>
  </si>
  <si>
    <t>JPAP_R3.1.2._131</t>
  </si>
  <si>
    <t>Realizācijas līgumi</t>
  </si>
  <si>
    <t>Attīstības plānošanas dokumenta nosaukums un rīcības virzienu atšifrējums.</t>
  </si>
  <si>
    <t>P.1.9.13.Dalība vietējās un starptautiskās (Baltijas, Eiropas) tūrisma organizācijās un darbības efektivitātes izvērtēšana.</t>
  </si>
  <si>
    <t>P.1.9.12 . Jūrmalas tūrisma piedāvājuma mobilās aplikācijas izveide</t>
  </si>
  <si>
    <t>P.1.8.2. Ēdināšanas uzņēmumu grupēšana tūrisma portālā atbilstoši klientu informācijas meklēšanas paradumiem.</t>
  </si>
  <si>
    <t>P.2.1.1. Personāla viesmīlības kompetenču pilnveides veicināšanas pasākumi.</t>
  </si>
  <si>
    <t>P.3.1.2. Finansiālā atbalsta piešķiršana starptautisku konferenču organizēšanā.</t>
  </si>
  <si>
    <t>P.1.9.6.Dalība tūrisma izstādēs/gadatirgos augsti prioritāros mērķa tirgos t.sk. Latvijā un MICE.</t>
  </si>
  <si>
    <t>P.1.9.9. Sadarbībā ar LIVE Rīga un citām Latvijas tūrismu veicinošām organizācijām kopēju mārketinga kampaņu īstenošana ārvalstīs.</t>
  </si>
  <si>
    <t>P.2.1.2. Jaunu labjūtes un Spa pakalpojumu veicināšana.</t>
  </si>
  <si>
    <t>P.2.1.3. Tīklošanās pasākumi komplekso pakalpojumu/produktu veidošanas veicināšanai.</t>
  </si>
  <si>
    <t>P.1.9.11. Dalība darbsemināros, misijās, semināros.</t>
  </si>
  <si>
    <t>P.2.4.4. Mārketinga kampaņas augsti prioritārajos mērķa tirgos.</t>
  </si>
  <si>
    <t>P.1.5.2. Kompleksā pakalpojuma piedāvājuma ģimenēm ar bērniem izveides veicināšana.</t>
  </si>
  <si>
    <t>P.2.3.4. Veselīga dzīvesveida elementu iekļaušanas viesmīlības uzņēmumu piedāvājumā veicināšana.</t>
  </si>
  <si>
    <t>P.4.5.2.Piedalīšanās Jūrmalas pilsētas sadraudzības pilsētu rīkotajos pasākumos.</t>
  </si>
  <si>
    <t>P.3.2.3. Darījuma tūrisma kampaņu īstenošana Baltijas valstīs.</t>
  </si>
  <si>
    <t>P.3.7.2. Sadarbība ar Latvijas konferenču un kongresu biroju un Meet Riga.</t>
  </si>
  <si>
    <t>P.3.6.1. Tūrisma un ar tūrismu saistītu uzņēmēju kompetenču pilnveidošanas veicināšana par MICE tūrisma pieprasījuma specifiku.</t>
  </si>
  <si>
    <t>P.4.5.3. Tūrisma un mārketinga nodaļu darbinieku pieredzes apmaiņas vizītes ārvalstu kūrortpilsētās.</t>
  </si>
  <si>
    <t>P.1.9.7. Nestandarta tūrisma reklāmas pilsētvidē Rīgā un/vai lidostā par Jūrmalu kā tūrisma galamērķi.</t>
  </si>
  <si>
    <t>P.1.2.6. Mākslīgā ledus slidotavas izveide un ar to saistīto pakalpojumu nodrošināšana Majoros un  Kauguros ziemā</t>
  </si>
  <si>
    <t>P.2.3.1. Pastaigu maršrutu izveide un marķēšana vidē.</t>
  </si>
  <si>
    <t>P.1.9.4. Tūrisma informatīvo reklāmas materiālu izveide mērķa tirgu vajadzībām.</t>
  </si>
  <si>
    <t>P.1.9.10. Žurnālistu un tūrisma operatoru iepazīšanās vizīšu uzņemšana no ārvalstu tirgiem.</t>
  </si>
  <si>
    <t>P.2.2.4. Norāžu izvietošana vienotas zīmju sistēmas ietvaros t.sk.uz medicīnas pakalpojumu iestādēm.</t>
  </si>
  <si>
    <t>P.4.4.2. Statistikas apkopošana un datu pieejamības nodrošināšana (datu bankas izveide).</t>
  </si>
  <si>
    <t>P.3.3.2.Informācijas par pasākumiem nodrošināšana dažādiem mērķa tirgiem (afišu valodas, informācija tūrisma portālā, TIC)</t>
  </si>
  <si>
    <t>P.2.4.2. Veselības tūrisma gada aktivitātes.</t>
  </si>
  <si>
    <t>P.1.8.3. Tūrisma un viesmīlības darbinieku zināšanu par Jūrmalas tūrisma piedāvājumu veicināšana.</t>
  </si>
  <si>
    <t>P.1.9.14. Tūrisma tirgus pētījumi.</t>
  </si>
  <si>
    <t>Tāme Nr.04.1.6.</t>
  </si>
  <si>
    <t>LV81PARX0002484577002</t>
  </si>
  <si>
    <t>Jūrmalas pilsētas Labklājības pārvalde</t>
  </si>
  <si>
    <t>90000594245</t>
  </si>
  <si>
    <t>Mellužu pr.83., Jūrmala, LV-2008</t>
  </si>
  <si>
    <t>10.920</t>
  </si>
  <si>
    <t>Finansējums novirzīts apmācībām un supervīzijām, izvēloties pakalpojuma sniedzēju</t>
  </si>
  <si>
    <t>Saskaņā ar MK nr.193, izvēlēts pakalpojuma sniedzējs apmācībām un supervīzijām</t>
  </si>
  <si>
    <t>Tāme Nr.10.2.11.</t>
  </si>
  <si>
    <t>Projekts ''Profesionāla sociālā darba attīstība pašvaldībās''</t>
  </si>
  <si>
    <t>konts tiks atvērts</t>
  </si>
  <si>
    <t>Mellužu pr. 83, Jūrmala, LV - 2008</t>
  </si>
  <si>
    <t>10.120</t>
  </si>
  <si>
    <t>Sociālā aizsardzība invaliditātes gadījumā</t>
  </si>
  <si>
    <t>LV72PARX0002484572023</t>
  </si>
  <si>
    <t>Lai nodrošinātu asistentu pakalpojumu sniegšanu nepieciešams lielāks finanšu apjoms kā plānots. (2018.gadā jau 230 asistenti)</t>
  </si>
  <si>
    <t>VSAOI asistentiem</t>
  </si>
  <si>
    <t>Valsts trasfertos - Asistentu pakalpojumu sniedzēji kā pašnodarbinātas personas apgūst mazāk finanšu līdzekļu kā plānots. Pamatbudžetā - Ergoterapeita novērtējumiem nepieciešams papildus finansējums, sakarā ar klientu skaita palielināšanos</t>
  </si>
  <si>
    <t>Pabalsts personām ar funkcionāliem traucējumiem nepieciešams lielākā apjomā kā plānots</t>
  </si>
  <si>
    <t>Tāme Nr.10.2.2.</t>
  </si>
  <si>
    <t>10.200</t>
  </si>
  <si>
    <t>Atbalsts gados veciem cilvēkiem</t>
  </si>
  <si>
    <t>Sakarā ar to, ka pabalstu pieprasa vairāk maznodrošināto pensionāru kā plānots nepieciešams papildus finansējums</t>
  </si>
  <si>
    <t>Pabalsts netiek pieprasīts plānotajā apjomā.</t>
  </si>
  <si>
    <t>Tāme Nr.10.2.3.</t>
  </si>
  <si>
    <t>10.400</t>
  </si>
  <si>
    <t>Atbalsts ģimenēm ar bērniem</t>
  </si>
  <si>
    <t>LV91TREL9812180130000</t>
  </si>
  <si>
    <t>pabalstu pieprasītāju skaits ir samazinājies</t>
  </si>
  <si>
    <t>Saskaņā ar grozījumiem Saistošajos noteikumos Nr.11 (SN nr.7(15.02.18)) par pabalsta apmēru audžuģimenēm, nepieciešamas papildus finansējums pabalsta izmaksām</t>
  </si>
  <si>
    <t>Pabalsta pieprasītāju skaits ir samazinājies (samazinājies trūcīgu ģimeņu skaits)</t>
  </si>
  <si>
    <t>Pieaugot daudzbērnu ģimeņu aktivitātēm apmeklējot kultūras un sporta pasākumus, pabalstam piesakās vairāk ģimeņu kā plānots, kā arī ņemot vērā to, ka mācību gads vēl tikai sāksies pabalstu izmaksām skolas piederumu iegādei būs nepieciešams papildus finansējums</t>
  </si>
  <si>
    <t>Tāme Nr.10.2.4.</t>
  </si>
  <si>
    <t>10.600</t>
  </si>
  <si>
    <t>Mājokļa atbalsts</t>
  </si>
  <si>
    <t>Pabalstu saņēmēju skaits ir samazinājies, šogad pabalstu vēlas saņemt 13 personas</t>
  </si>
  <si>
    <t xml:space="preserve">Sakarā ar to, ka palielinājies maznodrošināto pensionāru skaits arī pabalsta pieprasītāju skaits ir palielinājies </t>
  </si>
  <si>
    <t>Tāme Nr.10.2.5.</t>
  </si>
  <si>
    <t>10.700</t>
  </si>
  <si>
    <t>Pārējais citur nekvalificēts atbalsts sociāli atstumtām personām</t>
  </si>
  <si>
    <t>Šogad pabalsts piešķirts 12 personām, 2017.gadā bija 10 personas</t>
  </si>
  <si>
    <t>Tāme Nr.10.2.7.</t>
  </si>
  <si>
    <r>
      <rPr>
        <b/>
        <sz val="9"/>
        <rFont val="Times New Roman"/>
        <family val="1"/>
        <charset val="186"/>
      </rPr>
      <t>27.pielikums</t>
    </r>
    <r>
      <rPr>
        <sz val="9"/>
        <rFont val="Times New Roman"/>
        <family val="1"/>
        <charset val="186"/>
      </rPr>
      <t xml:space="preserve"> Jūrmalas pilsētas domes</t>
    </r>
  </si>
  <si>
    <t>Sociālā darba daļa</t>
  </si>
  <si>
    <t>10.400.</t>
  </si>
  <si>
    <t>KOPĀ (Euro):</t>
  </si>
  <si>
    <t>Pabalsts audžu  ģimenei</t>
  </si>
  <si>
    <t>Saskaņā ar grozījumiem Saistošajos noteikumos Nr.11 (SN nr.7(15.02.18)) par pabalsta apmēru audžuģimenēm, nepieciešamas papildus finansējums pabalsta izmaksām - katram bērnam 322.5 euro/mēnesī un 300 euro gadā mīkstā inventāra iegādei. Audžuģimenēs ievietoti 4 bērni</t>
  </si>
  <si>
    <t xml:space="preserve">JPAS_J10 JPAP_R3.5.1._216 </t>
  </si>
  <si>
    <t>Atlīdzība audžu  ģimenes vecākam</t>
  </si>
  <si>
    <t xml:space="preserve">Pabalsts jaundzimušā aprūpei </t>
  </si>
  <si>
    <t>JPAS_J10 JPAP_R3.5.1._223</t>
  </si>
  <si>
    <t>Pabalsts aizbildņiem</t>
  </si>
  <si>
    <t>Pabalsts kultūras pasākumu apmeklēšanai daudzbērnu ģimenēm</t>
  </si>
  <si>
    <t>Pieaugot ģimeņu aktivitātēm apmeklējot kultūras un sporta pasākumus, pabalstam piesakās vairāk ģimeņu kā plānots</t>
  </si>
  <si>
    <t>JPAS_J10 JPAP_R3.5.1._217</t>
  </si>
  <si>
    <t>Ziemassvētku apsveikums aizbildnībā esošiem bērniem un bērniem no sociālā riska ģimenēm</t>
  </si>
  <si>
    <t>Sociālās rehabilitācijas pakalpojumu nodrošināšana bērnam invalīdam VSAC''Rīga'' filiālē ''Rīga''</t>
  </si>
  <si>
    <t>JPAS_J10 JPAP_R3.5.1._219</t>
  </si>
  <si>
    <t>10.600.</t>
  </si>
  <si>
    <t>JPAS_J10 JPAP_R3.5.1._224</t>
  </si>
  <si>
    <t xml:space="preserve">Pārējais citur nekvalificēts atbalsts sociāli atstumtām personām </t>
  </si>
  <si>
    <t>10.700.</t>
  </si>
  <si>
    <t>Pabalsts garā slimo rīcības nespējīgo personu aizgādnim</t>
  </si>
  <si>
    <t>Pabalsts sociālās rehabilitācijas mērķu sasniegšanai</t>
  </si>
  <si>
    <t>JPAS_J10 JPAP_R3.5.1._220</t>
  </si>
  <si>
    <t>pabalsts bāreņiem un bez vecāku gādības palikušiem bērniem pēc ārpusģimenes aprūpes beigšanās (vsk mācību laikā)</t>
  </si>
  <si>
    <t xml:space="preserve">Bērnu namu audzēkņiem un aizbildnībā esošiem bērniem sasniedzot pilngadību </t>
  </si>
  <si>
    <t>Jūrmalas pilsētas attīstības stratēģija 2010-2030 (JPAS)</t>
  </si>
  <si>
    <t>Aktivitāte: J10 sociāli drošas vides nodrošināšana</t>
  </si>
  <si>
    <t>Jūrmalas pilsētas attīstības programma 2014.-2020.gadam (JPAP)</t>
  </si>
  <si>
    <t>Rīcības virziens: R3.5.1. Sociālo pakalpojumu attīstība</t>
  </si>
  <si>
    <t>Aktivitāte: Nr.216 Sociālā atbalsta infrastruktūras attīstība</t>
  </si>
  <si>
    <t>Aktivitāte: Nr.217 Daudzbērnu ģimeņu atbalsta pasākumi</t>
  </si>
  <si>
    <t>Aktivitāte: Nr.220 Sociālās aprūpes un sociālās rehabilitācijas pakalpojumu pieejamība</t>
  </si>
  <si>
    <t>Aktivitāte: Nr.223 Kvalitatīva sociālās palīdzības nodrošināšana un sociālā atbalsta sniegšana</t>
  </si>
  <si>
    <t>Aktivitāte: Nr.224 Kvalitatīva sociālā atbalsta sniegšana mazaizsargātām personām mājokļa nodrošināšanai</t>
  </si>
  <si>
    <t>Īres maksa par īrētiem dzīvokļiem bāreņiem un bez vecāku gādības palikušiem bērniem pēc ārpusģimenes aprūpes beigšanās, līdz pašvaldība nodrošina ar dzīvojamo platību</t>
  </si>
  <si>
    <r>
      <rPr>
        <b/>
        <sz val="9"/>
        <rFont val="Times New Roman"/>
        <family val="1"/>
        <charset val="186"/>
      </rPr>
      <t>28.pielikums</t>
    </r>
    <r>
      <rPr>
        <sz val="9"/>
        <rFont val="Times New Roman"/>
        <family val="1"/>
        <charset val="186"/>
      </rPr>
      <t xml:space="preserve"> Jūrmalas pilsētas domes</t>
    </r>
  </si>
  <si>
    <t>Sociālās palīdzības daļa</t>
  </si>
  <si>
    <t>10.120.</t>
  </si>
  <si>
    <t>Pabalsts nepieciešams vairāk personām kā plānots.</t>
  </si>
  <si>
    <t xml:space="preserve">Speciāli pielāgota autotransporta degvielas iegādes apmaksa </t>
  </si>
  <si>
    <t>10.200.</t>
  </si>
  <si>
    <t xml:space="preserve">Veselības aprūpes pabalsts </t>
  </si>
  <si>
    <t>Veselības uzlabošanas pabalsts pensijas vecuma cilvēkiem</t>
  </si>
  <si>
    <t xml:space="preserve">Pabalsts garentētā minimālā ienākumu GMI līmeņa nodrošināšanai </t>
  </si>
  <si>
    <t>Pabalsts ģimenēm, kurās bērns uzsāk mācības pirmajā klasē</t>
  </si>
  <si>
    <t>Pabalsts skolas piederumu iegādei daudzbērnu ģimenēm</t>
  </si>
  <si>
    <t>Palielinājies pabalstu pieprasītāju skaits, kā arī ņemot vērā to, ka mācību gads vēl tikai sāksies pabalstu izmaksām būs nepieciešams papildus finansējums</t>
  </si>
  <si>
    <t>Pabalsts izglītības ieguves atbalstam</t>
  </si>
  <si>
    <t xml:space="preserve">Dzīvokļa pabalsts </t>
  </si>
  <si>
    <t>Apbedīšanas pabalsts</t>
  </si>
  <si>
    <t xml:space="preserve">Vienreizējie pabalsti krīzes situācijās, kā arī stihiskas nelaimes gadījumiem un ugunsgrēka gadījumiem   </t>
  </si>
  <si>
    <t>Pārējie citur neklasificētie sociālās aizsardzības pasākumi</t>
  </si>
  <si>
    <t>10.920.</t>
  </si>
  <si>
    <t>Jūrmalas pašvaldības pabalsts politiski represētām personām</t>
  </si>
  <si>
    <t>Pabalsts ilgdzīvotājiem</t>
  </si>
  <si>
    <t>Pabalsts personām par izcilu mūža ieguldījumu Jūrmalas pilsētas attīstībā</t>
  </si>
  <si>
    <t>Pabalsts Černobiļas atomelektrostacijas avārijas seku likvidēšanas dalībniekiem</t>
  </si>
  <si>
    <t xml:space="preserve">Reģistrācijas Nr. </t>
  </si>
  <si>
    <t xml:space="preserve">Pabalsts personām ar funkcionāliem traucējumiem </t>
  </si>
  <si>
    <r>
      <rPr>
        <b/>
        <sz val="9"/>
        <rFont val="Times New Roman"/>
        <family val="1"/>
        <charset val="186"/>
      </rPr>
      <t>29.pielikums</t>
    </r>
    <r>
      <rPr>
        <sz val="9"/>
        <rFont val="Times New Roman"/>
        <family val="1"/>
        <charset val="186"/>
      </rPr>
      <t xml:space="preserve"> Jūrmalas pilsētas domes</t>
    </r>
  </si>
  <si>
    <t>Sociālo pakalpojumu daļa</t>
  </si>
  <si>
    <t>Sociālā palīdzība</t>
  </si>
  <si>
    <t>Sabiedriskās vietās mirušo personu transporta izdevumu segšana</t>
  </si>
  <si>
    <t>JPAS_J10 JPAP_R3.5.1._225</t>
  </si>
  <si>
    <t xml:space="preserve">Pabalsts mājokļa vides pieejamības nodrošināšanai    </t>
  </si>
  <si>
    <t>JPAS_J6 JPAP_R3.5.1._216</t>
  </si>
  <si>
    <t>Ergoterapeita vides novērtējumam, ja prasītājs ir trūcīga persona</t>
  </si>
  <si>
    <t>Ergoterapeita novērtējuma nodrošināšan</t>
  </si>
  <si>
    <t>Vidēji mēnesī 16-18 personas, Iepirkumu procedūras rezultātā iegūtā cena 25 euro par vienu klienta novērtējumu</t>
  </si>
  <si>
    <t>Asistenta pakalpojuma nodrošināšana (Valsts atmaksāts)</t>
  </si>
  <si>
    <t>Asistentu pakalpojumu sniedzēji kā pašnodarbinātas personas apgūst mazāk finanšu līdzekļu kā plānots</t>
  </si>
  <si>
    <t xml:space="preserve">Veselības un sociālās aprūpes centrs - Sloka -sociālās aprūpes nodaļa SAN   </t>
  </si>
  <si>
    <t>SIA''Pansionāts Dzimtene'' līdz 1998.gada 1.janvārim ievietotajiem iemītniekiem paredzētie līdzekļi</t>
  </si>
  <si>
    <t>sociālie dzīvokļi un mājas</t>
  </si>
  <si>
    <t xml:space="preserve">Pārējais citur nekvalificēts atbalsts sociāli atstumtām personām  </t>
  </si>
  <si>
    <t xml:space="preserve">Veselības un sociālās aprūpes centrs - Sloka -īslaicīga sociālās aprūpes un sociālās rehabilitācijas nodaļa SASRN    </t>
  </si>
  <si>
    <t xml:space="preserve">Veselības un sociālās aprūpes centrs - Sloka - Veselības un sociālās aprūpes nodaļa   </t>
  </si>
  <si>
    <t xml:space="preserve">Bezpiederīgo apglabāšana </t>
  </si>
  <si>
    <t xml:space="preserve">Pabalsts aprūpes mājās nodrošināšanai </t>
  </si>
  <si>
    <t>Higiēnas un sociālo iemaņu apgūšanas pakalpojumu nodrošinājums sociāli mazaizsargātiem pašvaldības iedzīvotājiem</t>
  </si>
  <si>
    <t>Aktivitāte: J5 droša pilsēta</t>
  </si>
  <si>
    <t>Aktivitāte: J6 labs mājoklis</t>
  </si>
  <si>
    <t>Aktivitāte: Nr.225 Iestādes ''Jūrmalas kapi'' sniegto pakalpojumu pilnveide</t>
  </si>
  <si>
    <t>Tāme Nr.10.5.1.</t>
  </si>
  <si>
    <t>Jūrmalas pilsētas bāriņtiesa</t>
  </si>
  <si>
    <t>90000091456</t>
  </si>
  <si>
    <t>Dubultu prospekts 1, Jūrmala</t>
  </si>
  <si>
    <t>Bērnu tiesību aizsardzības nodrošināšana</t>
  </si>
  <si>
    <t>LV45PARX0002484572024</t>
  </si>
  <si>
    <t>LV35PARX0002484577054</t>
  </si>
  <si>
    <t>Nepieciešams papildus finansējumus darbinieku darba nespējas izdevumiem līdz gada beigām (plāns) EUR 1000.00, samazinot EKK 1119 (Pārējo darbinieku mēnešalga (darba alga)), palielinot EKK 1221 (Darba devēja pabalsti un kompensācijas, no kuriem aprēķina iedzīvotāju ienākuma nodokli un valsts sociālās apdrošināšanas obligātās iemaksas).</t>
  </si>
  <si>
    <r>
      <t>Nepieciešams papildus finansējumus darbinieku veselības apdrošināšanas izdevumiem līdz gada beigām EUR 17.00, samazinot EKK 1210 (Darba devēja valsts sociālās apdrošināšanas obligātās iemaksas)</t>
    </r>
    <r>
      <rPr>
        <sz val="8"/>
        <color theme="1"/>
        <rFont val="Calibri"/>
        <family val="2"/>
        <charset val="186"/>
        <scheme val="minor"/>
      </rPr>
      <t xml:space="preserve"> </t>
    </r>
    <r>
      <rPr>
        <sz val="8"/>
        <color theme="1"/>
        <rFont val="Times New Roman"/>
        <family val="1"/>
        <charset val="186"/>
      </rPr>
      <t>ietaupījums VSAOI DD, samazināta VSAOI likme pensionāriem, palielinot EKK 1227 (Darba devēja pabalsti un kompensācijas, no kuriem aprēķina iedzīvotāju ienākuma nodokli un valsts sociālās apdrošināšanas obligātās iemaksas).</t>
    </r>
  </si>
  <si>
    <t>Skat. EKK 1119 skaidrojumu</t>
  </si>
  <si>
    <t>Skat. EKK 1210 skaidrojumu</t>
  </si>
  <si>
    <t>Skat. EKK 2223 skaidrojumu</t>
  </si>
  <si>
    <t xml:space="preserve">Plānotās izmaksas par oktobra mēnesi EUR 158.00, par novembri EUR 300.00, tāmes atlikums uz š.g. 3.septembri EUR 203.90.Ņemot vērā nepieciešamību pēc papildus finansējuma EKK 2221 (Izdevumi par siltumenerģiju, tai skaitā apkuri) EUR 255.00 apkures izdevumiem līdz gada beigām, nepieciešams samazināt izdevumus EKK 2519 (Pārējie budžeta iestāžu pārskaitītie nodokļi un nodevas) ņemot vērā izveidojušos ekonomiju no transportlīdzekļu ekspluatācijas nodokļa EUR 168.00, EKK 2247 (Apdrošināšanas izdevumi) no transportlīdzekļu apdrošināšanas (OCTA, KASKO) EUR 30.00, EKK 2351 (Remontmateriāli), jo netiks iegādāti metāla kalumi (dībeļi, kronšteins) EUR 20.00, EKK 2224 (Izdevumi par atkritumu savākšanu, izvešanu no apdzīvotām vietām un teritorijām ārpus apdzīvotām vietām un atkritumu utilizāciju) EUR 37.00. Sakarā ar 01.03.2018. ieviesto pakalpojumu, proti, atkritumu izvešanas maksas noteikšanu par to svaru, plānojas ekonomija. Plāns: EUR 10.00 x 4 mēn.= EUR 40.00 apmērā. Atlikums uz 03.09.2018. EUR 77.08 - (plāns) EUR 40.00 =  EUR 37.08. </t>
  </si>
  <si>
    <t>Ņemot vērā nepieciešamību pēc papildus finansējuma EKK 2222 (Izdevumi par ūdeni un kanalizāciju) EUR 29.00 ūdens un kanalizācijas izdevumiem līdz gada beigām, nepieciešams samazināt izdevumus EKK 2244 (Nekustamā īpašuma uzturēšana) ņemot vērā izveidojušos ekonomiju no ugunsdzēšamo aparātu uzpildēm EUR 4.00 un EKK 2247 (Apdrošināšanas izdevumi) no transportlīdzekļu apdrošināšanas (OCTA, KASKO) EUR 25.00.</t>
  </si>
  <si>
    <t xml:space="preserve">Ņemot vērā nepieciešamību pēc papildus finansējuma EKK 2223 (Izdevumi par elektroenerģiju) EUR 135.00 elektroenerģijas izdevumiem līdz gada beigām, nepieciešams samazināt izdevumus EKK 2243 (Iekārtas, inventāra un aparatūras remonts, tehniskā apkalpošana) netiks veikta iekārtu, inventāra tehniskā apkalpošana EUR 100.00, EKK 2212 (Tīkla telefoni un internets) ekonomija no vietējo un tālsarunu apmaksas EUR 35.00. </t>
  </si>
  <si>
    <t>Skat. EKK 2221 skaidrojumu</t>
  </si>
  <si>
    <t>Skat. EKK 2222 skaidrojumu</t>
  </si>
  <si>
    <t>Skat. EKK 2222 un EKK 2221 skaidrojumu</t>
  </si>
  <si>
    <t>Majoru vidusskola</t>
  </si>
  <si>
    <t>90000051627</t>
  </si>
  <si>
    <t>Rīgas iela3</t>
  </si>
  <si>
    <t>09.210</t>
  </si>
  <si>
    <t>Iestādes uzturēšanas un vispārējās izglītibas nodrošināšanai</t>
  </si>
  <si>
    <t>LV78PARX0002484572012</t>
  </si>
  <si>
    <t>LV44PARX0002484573012</t>
  </si>
  <si>
    <t>LV05PARX0002484577012</t>
  </si>
  <si>
    <t>LV39PARX0002484576012</t>
  </si>
  <si>
    <t>Līdzekļi nepieciešami balvas izmaksai  skolot. E.Dolģei-Vārpsalietei, sakarā ar bērna piedzimšanu</t>
  </si>
  <si>
    <t xml:space="preserve"> kodā 1221 neizlietoti līdzekļi  atv.pabalstiem un slimības lapām. </t>
  </si>
  <si>
    <t>Līdzekļu sadalijums.</t>
  </si>
  <si>
    <r>
      <rPr>
        <b/>
        <sz val="9"/>
        <rFont val="Times New Roman"/>
        <family val="1"/>
        <charset val="186"/>
      </rPr>
      <t xml:space="preserve">
1.  Latvijas dabas muzejs</t>
    </r>
    <r>
      <rPr>
        <sz val="9"/>
        <rFont val="Times New Roman"/>
        <family val="1"/>
        <charset val="186"/>
      </rPr>
      <t xml:space="preserve"> 275skol. 18 pavaditāji.  izmaksas1136,7 EUR 
</t>
    </r>
    <r>
      <rPr>
        <b/>
        <sz val="9"/>
        <rFont val="Times New Roman"/>
        <family val="1"/>
        <charset val="186"/>
      </rPr>
      <t>2.  Latvijas Nacionālais vēstures muzejs</t>
    </r>
    <r>
      <rPr>
        <sz val="9"/>
        <rFont val="Times New Roman"/>
        <family val="1"/>
        <charset val="186"/>
      </rPr>
      <t xml:space="preserve"> 54 skol. 5pavaditāji. izmaksas 221,70 EUR
3. </t>
    </r>
    <r>
      <rPr>
        <b/>
        <sz val="9"/>
        <rFont val="Times New Roman"/>
        <family val="1"/>
        <charset val="186"/>
      </rPr>
      <t xml:space="preserve"> Latvijas Nacionālais mākslas muzejs </t>
    </r>
    <r>
      <rPr>
        <sz val="9"/>
        <rFont val="Times New Roman"/>
        <family val="1"/>
        <charset val="186"/>
      </rPr>
      <t xml:space="preserve">168 skol. 11pavaditāji. 824.00 EUR 
</t>
    </r>
    <r>
      <rPr>
        <b/>
        <sz val="9"/>
        <rFont val="Times New Roman"/>
        <family val="1"/>
        <charset val="186"/>
      </rPr>
      <t>4</t>
    </r>
    <r>
      <rPr>
        <sz val="9"/>
        <rFont val="Times New Roman"/>
        <family val="1"/>
        <charset val="186"/>
      </rPr>
      <t xml:space="preserve">. </t>
    </r>
    <r>
      <rPr>
        <b/>
        <sz val="9"/>
        <rFont val="Times New Roman"/>
        <family val="1"/>
        <charset val="186"/>
      </rPr>
      <t xml:space="preserve"> O.Vācieša muzejs </t>
    </r>
    <r>
      <rPr>
        <sz val="9"/>
        <rFont val="Times New Roman"/>
        <family val="1"/>
        <charset val="186"/>
      </rPr>
      <t xml:space="preserve">53 skol. 6 pavaditāji. izmaksas 228,2 EUR
</t>
    </r>
    <r>
      <rPr>
        <b/>
        <sz val="9"/>
        <rFont val="Times New Roman"/>
        <family val="1"/>
        <charset val="186"/>
      </rPr>
      <t>5</t>
    </r>
    <r>
      <rPr>
        <sz val="9"/>
        <rFont val="Times New Roman"/>
        <family val="1"/>
        <charset val="186"/>
      </rPr>
      <t xml:space="preserve">. </t>
    </r>
    <r>
      <rPr>
        <b/>
        <sz val="9"/>
        <rFont val="Times New Roman"/>
        <family val="1"/>
        <charset val="186"/>
      </rPr>
      <t xml:space="preserve"> Kr.Barona muzejs </t>
    </r>
    <r>
      <rPr>
        <sz val="9"/>
        <rFont val="Times New Roman"/>
        <family val="1"/>
        <charset val="186"/>
      </rPr>
      <t xml:space="preserve">54 skol. 4 pavaditāji.  izmaksas 226,4 EUR
</t>
    </r>
    <r>
      <rPr>
        <b/>
        <sz val="9"/>
        <rFont val="Times New Roman"/>
        <family val="1"/>
        <charset val="186"/>
      </rPr>
      <t>6</t>
    </r>
    <r>
      <rPr>
        <sz val="9"/>
        <rFont val="Times New Roman"/>
        <family val="1"/>
        <charset val="186"/>
      </rPr>
      <t xml:space="preserve">.  </t>
    </r>
    <r>
      <rPr>
        <b/>
        <sz val="9"/>
        <rFont val="Times New Roman"/>
        <family val="1"/>
        <charset val="186"/>
      </rPr>
      <t>Dekoratīvās mākslas un dizaina muzejs</t>
    </r>
    <r>
      <rPr>
        <sz val="9"/>
        <rFont val="Times New Roman"/>
        <family val="1"/>
        <charset val="186"/>
      </rPr>
      <t xml:space="preserve"> 44 skol. 6 pavaditāji. izmaksas 240.00 EUR 
</t>
    </r>
    <r>
      <rPr>
        <b/>
        <sz val="9"/>
        <rFont val="Times New Roman"/>
        <family val="1"/>
        <charset val="186"/>
      </rPr>
      <t>7.  Raiņa un Aspazijas vasarnīca Jūrmalā</t>
    </r>
    <r>
      <rPr>
        <sz val="9"/>
        <rFont val="Times New Roman"/>
        <family val="1"/>
        <charset val="186"/>
      </rPr>
      <t xml:space="preserve"> 53  skol. 2pavaditāji. izmaksas 63.00 EUR
  Izmaksās iekļauts: ieejas biļešu cena, gida pakalpojumi un sab.transporta biļetes.                                        Kopā   2940.00 EUR .
</t>
    </r>
  </si>
  <si>
    <t>Tāme Nr.09.9.1.</t>
  </si>
  <si>
    <t>Tāme Nr.09.7.1.</t>
  </si>
  <si>
    <t>Ķemeru pamatskola</t>
  </si>
  <si>
    <t>90009251338</t>
  </si>
  <si>
    <t>Tukuma iela 10</t>
  </si>
  <si>
    <t>Iestādes uzturēšana un vispārējās izglītības nodrošināšana</t>
  </si>
  <si>
    <t xml:space="preserve">                                                                                                                                LV26PARX0002484572075</t>
  </si>
  <si>
    <t>LV26PARX0002484573045</t>
  </si>
  <si>
    <t>LV03PARX0002484577048</t>
  </si>
  <si>
    <t>Autobusu noma ekskursijām: 27.09.2018.: 5.-7.kl. Rīga Kara muzejs un Rīgas Birža 240 Eur, 27.09.2018., 1.-4.kl. Džūkstes pasaku muzejs 250 Eur, 27.09.2018., Rīga Medicīnas muzejs 15vietīgs autobuss 35.40 Eur</t>
  </si>
  <si>
    <t>Programmas "Latvijas skolas soma" īstenošanai</t>
  </si>
  <si>
    <t>Ieejas biļetes ekskursijām:  27.09.2018. , Džūkstes pasaku muzejā - 60 cilv.x 2Eur=120 Eur , Latv.Nac.mākslas muzejs 12 cilv.x 1.60 Eur = 19.20 Eur, Medic.muz. 12 cilv.x2.25 = 27.00 Eur, Māksl.muz. Rīgas Birža 42 cilv.x1.20= 50.40 Eur</t>
  </si>
  <si>
    <t>Jūrmalas pilsētas Mežmalas vidusskola</t>
  </si>
  <si>
    <t>90000051595</t>
  </si>
  <si>
    <t>Rūpniecības iela 13, Jūrmala</t>
  </si>
  <si>
    <t>LV89PARX0002484572008</t>
  </si>
  <si>
    <t>LV55PARX0002484573008</t>
  </si>
  <si>
    <t>LV16PARX0002484577008</t>
  </si>
  <si>
    <r>
      <rPr>
        <b/>
        <sz val="9"/>
        <rFont val="Times New Roman"/>
        <family val="1"/>
        <charset val="186"/>
      </rPr>
      <t>PB-</t>
    </r>
    <r>
      <rPr>
        <sz val="9"/>
        <rFont val="Times New Roman"/>
        <family val="1"/>
        <charset val="186"/>
      </rPr>
      <t xml:space="preserve">Darbinieku slimības rezultātā ir radusies ekonomija:"B" slimības lapas -  64 darba dienas x 21.50 vid./dienā  = 1376.00, no kuras 383.00EUR tiek pārnesta uz EKK1150                                                                                                                       </t>
    </r>
    <r>
      <rPr>
        <b/>
        <sz val="9"/>
        <rFont val="Times New Roman"/>
        <family val="1"/>
        <charset val="186"/>
      </rPr>
      <t xml:space="preserve"> MD (visp.izgl.) -</t>
    </r>
    <r>
      <rPr>
        <sz val="9"/>
        <rFont val="Times New Roman"/>
        <family val="1"/>
        <charset val="186"/>
      </rPr>
      <t xml:space="preserve">Darbinieku slimības rezultātā ir radusies ekonomija:"A" lapas 176 dd. un ""B" slimības lapas -224 dd., latviešu valodas priekšmeta 8 stundas netika dalītas grupās, jo nebija pedagoga, ekonomija 2253.39 Eur, no kuras 953.00 EUR tiek pārnesta uz EKK1221. </t>
    </r>
  </si>
  <si>
    <r>
      <rPr>
        <b/>
        <sz val="9"/>
        <rFont val="Times New Roman"/>
        <family val="1"/>
        <charset val="186"/>
      </rPr>
      <t>PB-</t>
    </r>
    <r>
      <rPr>
        <sz val="9"/>
        <rFont val="Times New Roman"/>
        <family val="1"/>
        <charset val="186"/>
      </rPr>
      <t>Ēkas un teritorijas sargu slimības laikā strādāja darbinieks uz līguma pamata: 1.slimības lapa no 23.02.-04.03.2018. 66 stundas pēc grafika un 2.slimības lapa no 16.08.līdz 15.09.2018.  68 stundas pēc grafika, kopā 134 stundas x 2.8555 =  382.57 EUR</t>
    </r>
  </si>
  <si>
    <r>
      <t>MD-</t>
    </r>
    <r>
      <rPr>
        <sz val="9"/>
        <rFont val="Times New Roman"/>
        <family val="1"/>
        <charset val="186"/>
      </rPr>
      <t>no gada sākuma uz 31.08.2018.aprēķināta slimības nauda 4461.65Eur: 8 mēneši= 557.71 vid. Eur/mēn. x 4 mēneši= 2230.84 Eur. Šobrīd neizlietoti līdzekļi ir 1278.35, palielinam par 952.49 Eur (visp.izgl.)</t>
    </r>
  </si>
  <si>
    <r>
      <rPr>
        <b/>
        <sz val="9"/>
        <rFont val="Times New Roman"/>
        <family val="1"/>
        <charset val="186"/>
      </rPr>
      <t>PB-</t>
    </r>
    <r>
      <rPr>
        <sz val="9"/>
        <rFont val="Times New Roman"/>
        <family val="1"/>
        <charset val="186"/>
      </rPr>
      <t>plānotā braukšanas kartiņas iegāde nav nepieciešama, jo Jūrmalā sabiedriskais transports ir bezmaksas, atlikums 126,00Eur.</t>
    </r>
  </si>
  <si>
    <r>
      <rPr>
        <b/>
        <sz val="9"/>
        <rFont val="Times New Roman"/>
        <family val="1"/>
        <charset val="186"/>
      </rPr>
      <t xml:space="preserve">PB- </t>
    </r>
    <r>
      <rPr>
        <sz val="9"/>
        <rFont val="Times New Roman"/>
        <family val="1"/>
        <charset val="186"/>
      </rPr>
      <t xml:space="preserve">22.00 Eur/mēn. x 4 mēneši = 88.00Eur (līdz gada beigām), atlikums 111.00 Eur </t>
    </r>
  </si>
  <si>
    <r>
      <rPr>
        <b/>
        <sz val="9"/>
        <rFont val="Times New Roman"/>
        <family val="1"/>
        <charset val="186"/>
      </rPr>
      <t>PB-</t>
    </r>
    <r>
      <rPr>
        <sz val="9"/>
        <rFont val="Times New Roman"/>
        <family val="1"/>
        <charset val="186"/>
      </rPr>
      <t xml:space="preserve">Auto OCTA apdrošināšanas izdevumu atlikums 33.00Eur </t>
    </r>
  </si>
  <si>
    <r>
      <t xml:space="preserve">PB- </t>
    </r>
    <r>
      <rPr>
        <sz val="9"/>
        <rFont val="Times New Roman"/>
        <family val="1"/>
        <charset val="186"/>
      </rPr>
      <t xml:space="preserve">Līdz gada beigām veļas mazgāšanai  nepieciešams: 66 pirmsk.bērni x 0.800 kg x 8 reizes x 1.09 Eur/kg = 460.42 Eur, atlikums  207,40 Eur </t>
    </r>
  </si>
  <si>
    <r>
      <rPr>
        <b/>
        <sz val="9"/>
        <rFont val="Times New Roman"/>
        <family val="1"/>
        <charset val="186"/>
      </rPr>
      <t>PB-</t>
    </r>
    <r>
      <rPr>
        <sz val="9"/>
        <rFont val="Times New Roman"/>
        <family val="1"/>
        <charset val="186"/>
      </rPr>
      <t xml:space="preserve"> līdz gada beigām  datu bāzes "E klase" izmantošanas izmaksām nepieciešams 108,90 Eur, atlikums 84,00 Eur</t>
    </r>
  </si>
  <si>
    <r>
      <rPr>
        <b/>
        <sz val="9"/>
        <rFont val="Times New Roman"/>
        <family val="1"/>
        <charset val="186"/>
      </rPr>
      <t>MD-</t>
    </r>
    <r>
      <rPr>
        <sz val="9"/>
        <rFont val="Times New Roman"/>
        <family val="1"/>
        <charset val="186"/>
      </rPr>
      <t xml:space="preserve">  transporta noma, skatīt 2.pielikumu</t>
    </r>
  </si>
  <si>
    <r>
      <rPr>
        <b/>
        <sz val="9"/>
        <rFont val="Times New Roman"/>
        <family val="1"/>
        <charset val="186"/>
      </rPr>
      <t>MD -</t>
    </r>
    <r>
      <rPr>
        <sz val="9"/>
        <rFont val="Times New Roman"/>
        <family val="1"/>
        <charset val="186"/>
      </rPr>
      <t xml:space="preserve"> pārkārtot valsts budžeta  finansējumu programmas "Latvijas skolas soma" īstenošanas aktivitātēm</t>
    </r>
  </si>
  <si>
    <r>
      <rPr>
        <b/>
        <sz val="9"/>
        <rFont val="Times New Roman"/>
        <family val="1"/>
        <charset val="186"/>
      </rPr>
      <t xml:space="preserve">MD- </t>
    </r>
    <r>
      <rPr>
        <sz val="9"/>
        <rFont val="Times New Roman"/>
        <family val="1"/>
        <charset val="186"/>
      </rPr>
      <t xml:space="preserve"> pasākumu biļetes; skatīt 2.pielikumu</t>
    </r>
  </si>
  <si>
    <r>
      <rPr>
        <b/>
        <sz val="9"/>
        <rFont val="Times New Roman"/>
        <family val="1"/>
        <charset val="186"/>
      </rPr>
      <t>PB-</t>
    </r>
    <r>
      <rPr>
        <sz val="9"/>
        <rFont val="Times New Roman"/>
        <family val="1"/>
        <charset val="186"/>
      </rPr>
      <t>Griestu stiprinājumu iegāde projektoriem 3 gab.  kopā ar  skrūvēm, dībeļiem un uzstādīšanu(120,00 x 3 gab.)</t>
    </r>
  </si>
  <si>
    <r>
      <rPr>
        <b/>
        <sz val="9"/>
        <rFont val="Times New Roman"/>
        <family val="1"/>
        <charset val="186"/>
      </rPr>
      <t>PB-</t>
    </r>
    <r>
      <rPr>
        <sz val="9"/>
        <rFont val="Times New Roman"/>
        <family val="1"/>
        <charset val="186"/>
      </rPr>
      <t>Datoru skaļruņu iegāde 18.75 x 8 gab.=150,00</t>
    </r>
  </si>
  <si>
    <t xml:space="preserve">PB- sakarā ar to, ka 01.09.2018. palielinājās skolēnu skaits 1. klasē (šobrīd ir 2 paralēlklases) ir jāiegādājas mācību uzskates līdzekļi: Lielās burtu kartes (komplektā ir 33 viegli notīrāmas "raksti un dzēs" kartes un alfabēta plakāts). 1kompl.x51=51.00Eur. </t>
  </si>
  <si>
    <r>
      <rPr>
        <b/>
        <sz val="9"/>
        <rFont val="Times New Roman"/>
        <family val="1"/>
        <charset val="186"/>
      </rPr>
      <t>PB-</t>
    </r>
    <r>
      <rPr>
        <sz val="9"/>
        <rFont val="Times New Roman"/>
        <family val="1"/>
        <charset val="186"/>
      </rPr>
      <t>pirmskolas izglītojamās grupas (3-4 gadi) mēbeles - skapji, 3 sekciju (mācību materiāliem) tika iepirkti par 70.59 Eur lētāk.  Atlikumu 70.00Eur pārkārtojam uz EKK5238</t>
    </r>
  </si>
  <si>
    <r>
      <rPr>
        <b/>
        <sz val="9"/>
        <rFont val="Times New Roman"/>
        <family val="1"/>
        <charset val="186"/>
      </rPr>
      <t>PB-</t>
    </r>
    <r>
      <rPr>
        <sz val="9"/>
        <rFont val="Times New Roman"/>
        <family val="1"/>
        <charset val="186"/>
      </rPr>
      <t>Saskaņā ar 2018.gada budžetu un IT nodaļas birojas tehnikas sadales sarakstu skolai jāiegādājas portatīvais dators ar plānoto summu 1350.00 Eur, tā kā stacionāru datoru iegāde no šī EKK notika par 16819.42Eur (plānots 16500.00Eur), tad starpības mazināšanai 70.00 Eur pārkārtojam no EKK 5232.</t>
    </r>
  </si>
  <si>
    <t>Tāme Nr.09.11.1.</t>
  </si>
  <si>
    <t>Tāme Nr. 09.23.1.</t>
  </si>
  <si>
    <t>90000051542</t>
  </si>
  <si>
    <t>Kronvalda iela 8, Jūrmala, LV2008</t>
  </si>
  <si>
    <t>LV35PARX0002484572010</t>
  </si>
  <si>
    <t>LV98PARX0002484573010</t>
  </si>
  <si>
    <t>LV59PARX0002484577010</t>
  </si>
  <si>
    <t>Asignējumu samazinājums, jo komunālos pakalp.varēs apmaksāt no papildu ieņēmumiem maksas pakalpojumos</t>
  </si>
  <si>
    <t>Papildu ieņēmumu aprēķins iesniegts atsevišķā pielikumā</t>
  </si>
  <si>
    <t>Visp.izgl.programā novirzīti piemaksām 2720 eur un slimības naudām 350 eur; pirmssk.izgl.progr.novirzīti slimības naudām 150 eur.</t>
  </si>
  <si>
    <t>Par darbu sargiem svētku dienā 24.09., kas nebija iekļauta budžetā. 24 st * 2.59= 62,16 eur</t>
  </si>
  <si>
    <t>Par papildu pedagoģisko darbu veikšanu 680 eur x 4mēn=2720 eur visp.izgl.programmā (mēnesī - metodisko komis.vad.220 eur; mentoriem 175 eur; par projektu vad.285 eur)</t>
  </si>
  <si>
    <t>Tā kā interešu izglītības ped.ne visiem ir piešķirtas pakāpes, tad veidojas ekonomija par kvalitātes pakāpēm.</t>
  </si>
  <si>
    <t>Slimības lapu apmaksai  350 eur visp.izgl.progr.un 150 eur pirmssk.izgl.progr.</t>
  </si>
  <si>
    <t>Papildu maksas pak.ieņēmumi novirzīti apkures izdevumiem</t>
  </si>
  <si>
    <t>No 1.sept.ir par 55 skolēniem vairāk. Patēriņš pieaugtu par 90 kbm x (1.089+2.0691)eur=284 eur.</t>
  </si>
  <si>
    <t>Papildu maksas pak.ieņēmumi novirzīti elektroenerģijas izdevumiem</t>
  </si>
  <si>
    <t>Līdzekļi novirzīti skolēnu izdevumiem programmā "Latvijas skolas soma"</t>
  </si>
  <si>
    <t>Izdevumi skolēniem par ceļa biļetēm 2107 eur un maksu muzejos 1638 eur programmā "Latvijas skola soma"</t>
  </si>
  <si>
    <t>Sask.ar darba aizsardzības prasībām, jāpērk jaunas aptieciņas māc.kb. 8 gb x 15eur</t>
  </si>
  <si>
    <t>No 1.sept.ir par 55 skolēniem vairāk. Papildus jāiepērk tualetes papīrs 360gb x 0.60=216 eur; roku salvetes 300 pac.x 0.527= 158 eur. Jāmaina 1.stāvā  uz ekonomiskajām LED spuldzēm 230gb x 2=460 eur.</t>
  </si>
  <si>
    <t>Pumpuru vidusskola</t>
  </si>
  <si>
    <t>Tāme Nr.09.1.14</t>
  </si>
  <si>
    <t>Jomas iela 1/5, Jūrmala, LV-2015</t>
  </si>
  <si>
    <t>09.510</t>
  </si>
  <si>
    <t>Projekts "Jaunie gidi"</t>
  </si>
  <si>
    <t>LV57TREL9802008032000</t>
  </si>
  <si>
    <t>275 EUR lidmašīnas biļetes; 180 EUR nakšņošanas izmaksas.</t>
  </si>
  <si>
    <t>Nakšņošana paredzēta Teračinā, nevis Latvijā, tādēļ viesnīca tiks iegādāta visiem dalībniekiem ar ceļojumu aģentūras starpniecību.</t>
  </si>
  <si>
    <t>Atbilstoši 05.-11.08.īstenotajai aktivitātei Jūrmalā, transporta izmaksas sastādīja 192.95 EUR. Lai nodrošinātu dalībnieku vietējo transportu no lidostas uz Teračinu, tiks izmantojoti ceļojumu aģentūras pakalpojumi.</t>
  </si>
  <si>
    <t>275 EUR lidmašīnas biļetes 1 Jūrmalas dalībniekam; 180 EUR nakšņošanas izmaksas x 3 personas (1 Jūrmalas dalībnieks, 2 Kabūras parstāvji).</t>
  </si>
  <si>
    <t>275 EUR x 2 pers. Aktivitāte tiks īstenota Teračinā, tādēļ izmaksas par ceļu jāparedz tikai 2 Kabūras dalībniekiem.</t>
  </si>
  <si>
    <r>
      <rPr>
        <b/>
        <sz val="9"/>
        <rFont val="Times New Roman"/>
        <family val="1"/>
        <charset val="186"/>
      </rPr>
      <t>33.pielikums</t>
    </r>
    <r>
      <rPr>
        <sz val="9"/>
        <rFont val="Times New Roman"/>
        <family val="1"/>
        <charset val="186"/>
      </rPr>
      <t xml:space="preserve"> Jūrmalas pilsētas domes</t>
    </r>
  </si>
  <si>
    <t>Jūrmalas pilsētas pašvaldības saistības (EUR)</t>
  </si>
  <si>
    <t>Aizņēmuma apjoms</t>
  </si>
  <si>
    <t>Aizņēmuma paņemšanas gads</t>
  </si>
  <si>
    <t xml:space="preserve">Projekts/Aizņēmuma atdošanas maksajuma gads </t>
  </si>
  <si>
    <t>2032 un turpmākie gadi</t>
  </si>
  <si>
    <t xml:space="preserve"> KOPĀ SAISTĪBU APJOMS</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</si>
  <si>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</si>
  <si>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</si>
  <si>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</si>
  <si>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</si>
  <si>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</si>
  <si>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</si>
  <si>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t>Ceļu un to kompleksa investīciju projektu īstenošanai</t>
  </si>
  <si>
    <t>Kredīta % atmaksa 2,7%</t>
  </si>
  <si>
    <t xml:space="preserve"> 2019 - 2020</t>
  </si>
  <si>
    <t>Lielupes pamatskolas pārbūve un sporta zāles piebūve</t>
  </si>
  <si>
    <t>Pirmsskolas izglītības iestāde "Mārīte" pārbūve</t>
  </si>
  <si>
    <r>
      <t>(</t>
    </r>
    <r>
      <rPr>
        <sz val="12"/>
        <rFont val="Times New Roman"/>
        <family val="1"/>
        <charset val="186"/>
      </rPr>
      <t>Kredīta % atmaksa 2,7%)</t>
    </r>
  </si>
  <si>
    <t>Pirmsskolas izglītības iestāde "Bitīte" pārbūve</t>
  </si>
  <si>
    <t>(Kredīta % atmaksa 2,7%)</t>
  </si>
  <si>
    <t>Pirmsskolas izglītības iestāde "Madara" pārbūve</t>
  </si>
  <si>
    <t>2020-2021</t>
  </si>
  <si>
    <t>Dzintaru koncertzāles attīstība</t>
  </si>
  <si>
    <t>Kredīta % atmaksas 2.7%</t>
  </si>
  <si>
    <t>2019-2021</t>
  </si>
  <si>
    <t>Domes ēkas pārbūve un energoefektivitātes paaugstināšana Jomas ielā 1/5</t>
  </si>
  <si>
    <t>Majoru vidusskolas energoefektivitātes paaugstināšana</t>
  </si>
  <si>
    <t>2019 - 2020</t>
  </si>
  <si>
    <t>Jaunu dabas un kultūras tūrisma pakalpojumu radīšana Rīgas jūras līča rietumu piekrastē - Ķemeru ūdenstorņa pārbūve un restaurācija</t>
  </si>
  <si>
    <t>Daudzfunkcionāla dabas tūrisma centra jaunbūve un meža parka labiekārtojums Ķemeros</t>
  </si>
  <si>
    <t>2018-2020</t>
  </si>
  <si>
    <t>Ķemeru parka pārbūve un restaurācija</t>
  </si>
  <si>
    <t>Apvedceļa Kauguri-Sloka Jūrmalā izbūve (I kārta, pieslēgums A10/E22)</t>
  </si>
  <si>
    <t>Jūrmalas pašvaldības Lielupes radīto plūdu un krasta erozijas risku apdraudējumu novēršanas pasākumi Dubultos - Majoros - Dzintaros</t>
  </si>
  <si>
    <t>Pilsētas atpūtas parka un jauniešu mājas izveide Kauguros</t>
  </si>
  <si>
    <t>2018-2019</t>
  </si>
  <si>
    <t>Jūrmalas sporta skolas peldbaseina ēkas pārbūve un energoefektivitātes paaugstināšana</t>
  </si>
  <si>
    <t>2019-2020</t>
  </si>
  <si>
    <t>Jūrmalas veselības veicināšanas un sociālo pakalpojumu centra ēku pārbūve un energoefektivitātes paaugstināšana</t>
  </si>
  <si>
    <t>Jūrmalas pilsētas Ķemeru pamatskolas ēkas pārbūve un energoefektivitātes paaugstināšana</t>
  </si>
  <si>
    <t xml:space="preserve">Jūrmalas Valsts ģimnāzijas ēkas Raiņa ielā 55, Jūrmalā, pārbūve </t>
  </si>
  <si>
    <t>Jūrmalas pilsētas Jaundubultu vidusskolas ēkas energoefektivitātes paaugstināšana (ITI SAM 4.2.2.)</t>
  </si>
  <si>
    <t>Jūrmalas pilsētas Jaundubultu vidusskolas ēkas k-1 (autoskolas ēka) energoefektivitātes paaugstināšana (ITI SAM 4.2.2.)</t>
  </si>
  <si>
    <t xml:space="preserve">Jūrmalas ūdenstūrisma pakalpojuma infrastruktūras attīstība atbilstoši pilsētas ekonomiskajai specializācijai </t>
  </si>
  <si>
    <t>Ūdenstūrisma pakalpojuma centra "Majori" izveide</t>
  </si>
  <si>
    <t>Jūrmalas pilsētas Kauguru vidusskolas ēkas energoefektivitātes paaugstināšana un telpu atjaunošana</t>
  </si>
  <si>
    <t xml:space="preserve">Ceļu infrastruktūras atjaunošana un autostāvvietas izbūve Ķemeros </t>
  </si>
  <si>
    <t>stāvvietas izbūve E.Dārziņa ielā 17 un Tūristu ielas posma atjaunošana</t>
  </si>
  <si>
    <t>Jūrmalas pilsētas vispārējās vidējās izglītības iestāžu infrastruktūras pilnveide - Jūrmalas pilsētas Kauguru vidusskolas telpu atjaunošana un infrastruktūras pilnveide</t>
  </si>
  <si>
    <t>Infrastruktūras izbūve bez vecāku gādības palikušu bērnu un jauniešu aprūpei ģimeniskā vidē</t>
  </si>
  <si>
    <t>Jaunu dabas un kultūras tūrisma pakalpojumu radīšana Rīgas jūras līča rietumu piekrastē - Mellužu estrādes ēkas restaurācija un bāra ēkas pārbūve, teritorijas labiekārtojums</t>
  </si>
  <si>
    <t>2019; …</t>
  </si>
  <si>
    <t>Plānojamās kredītsaistības, t.sk. Ceļu investīciju projektiem</t>
  </si>
  <si>
    <t>Aizņēmumu atmaksa</t>
  </si>
  <si>
    <t>Raiņa ielas rekonstrukcija posmā no Satiksmes ielas līdz Nometņu ielai, Jūrmalā</t>
  </si>
  <si>
    <t xml:space="preserve">Kredīta atm. 1,852% </t>
  </si>
  <si>
    <t>2012, 2013</t>
  </si>
  <si>
    <t>Ēkas rekonstrukcijai ar funkcijas maiņu par sociālās aprūpes ēku ar publiski pieejamām telpām 1.stāvā Skolas ielā 44</t>
  </si>
  <si>
    <t>Kredīta % atmaksa 1,833%</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</si>
  <si>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</si>
  <si>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</si>
  <si>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</si>
  <si>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</si>
  <si>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</si>
  <si>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</si>
  <si>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</si>
  <si>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</si>
  <si>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</si>
  <si>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Mācību korpusa lit.002 rekonstrukcija bez apjoma palielināšanas Dūņu ceļš 2, Jūrmalā</t>
  </si>
  <si>
    <t>Kredīta % atmaksa 0,55%</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</si>
  <si>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</si>
  <si>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</si>
  <si>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</si>
  <si>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</si>
  <si>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Ielu asfalta seguma kapitālais remonts</t>
  </si>
  <si>
    <t>Jūrmalas ūdenssaimniecības attīstības projekta II kārta (ar sadārdzinājumu) (atmaksa 10 gados)</t>
  </si>
  <si>
    <t>Kredīta atmaksa 2,7%</t>
  </si>
  <si>
    <t>Kompleksi risinājumi siltumnīcefekta gāzu emisiju samazināšanai Jūrmalas pilsētas Mežmalas vidusskolā (atmaksa 5 gados)</t>
  </si>
  <si>
    <t>Jūrmalas pilsētas tranzītielas P128 (Talsu šoseja/Kolkas iela) izbūve (atmaksa 10 gados)</t>
  </si>
  <si>
    <t>Ielu asfalta seguma kapitālais remonts (atmaksa 10 gados)</t>
  </si>
  <si>
    <t>2016;2017;
2018</t>
  </si>
  <si>
    <t>Dubultu kultūras un izglītības centra Strēlnieku prospektā 30, Jūrmalā būvniecība  (atmaksa 10 gados)</t>
  </si>
  <si>
    <t>Ceļu un to kompleksa investīciju projektu īstenošanai (2016)</t>
  </si>
  <si>
    <t>Ceļu un to kompleksa investīciju projektu īstenošanai (2017)</t>
  </si>
  <si>
    <t>Ceļu un to kompleksa investīciju projektu īstenošanai (2018)</t>
  </si>
  <si>
    <t>Administratīvās ēkas pārbūve sociālo funkciju nodrošināšanai</t>
  </si>
  <si>
    <t>Jūrmalas ūdenssaimniecības attīstības projekta trešā kārta (atmaksa 20 gados)</t>
  </si>
  <si>
    <t>Galvojumi un ilgtermiņa saistības</t>
  </si>
  <si>
    <t>Galvojums Ūdenssaimn.NEFCO</t>
  </si>
  <si>
    <t>Kredīta % atmaksa 3%</t>
  </si>
  <si>
    <t>2008, 2009</t>
  </si>
  <si>
    <t>Galvojums projektā "Piejūra" (20 gadi)</t>
  </si>
  <si>
    <t>Studējošā kredīta galvojums Konstantīnam Ņedošivinam</t>
  </si>
  <si>
    <t>Kredīta %atmaksa, 6 mēn. euribor</t>
  </si>
  <si>
    <t>Studiju kredīta galvojums Konstantīnam Ņedošivinam</t>
  </si>
  <si>
    <t xml:space="preserve">Kredīta %atmaksa, </t>
  </si>
  <si>
    <t>2020-2039</t>
  </si>
  <si>
    <t>Galvojums SIA "Jūrmalas ūdens" aizņēmumam projekta "Jūrmalas ūdenssaimniecības attīstības projekts IV kārta" īstenošanai</t>
  </si>
  <si>
    <t>2007, 2011</t>
  </si>
  <si>
    <t>Ilgtermiņa saistības</t>
  </si>
  <si>
    <t>Saistības pavisam kopā:</t>
  </si>
  <si>
    <t>Atmaksājamā pamatsumma</t>
  </si>
  <si>
    <t>Kredītprocenti</t>
  </si>
  <si>
    <t>2017. gadā veiktā pamatsummas atmaksa</t>
  </si>
  <si>
    <t>Tāme Nr. 09.23.2.</t>
  </si>
  <si>
    <t>09.600</t>
  </si>
  <si>
    <t>Brīvpusdienu nodrošināšana</t>
  </si>
  <si>
    <t>Nepieciešamais papildu finansējums skolēnu brīvpusdienām 4 mēnešiem.</t>
  </si>
  <si>
    <t>Ar 01.09.2018.par 55 skolēniem vairāk. Sept.-dec.mēnešiem 1.-4.klases 198 sk x 73 dienas x 0.13eur= 1879 eur; 5.-12.klases 392 sk x 73 dienas x 1.80eur= 51509 eur; pirmsskola 38 bērni x 73 dienas x 2.30eur= 6380 eur. Kopā 4 mēn izmaksas 59768 eur mīnuss 8965 eur (15% kavējumi) mīnuss atlikums 36772 eur  uz 01.09. Nepieciešams papildus 14031 eur.</t>
  </si>
  <si>
    <t>Tāme Nr.08.4.2.</t>
  </si>
  <si>
    <t>Jūrmalas Kultūras centrs</t>
  </si>
  <si>
    <t>900092296800</t>
  </si>
  <si>
    <t>Jomas ielā 35, Jūrmalā LV-2010</t>
  </si>
  <si>
    <t>Pilsētas kultūras un atpūtas pasākumi</t>
  </si>
  <si>
    <t>LV59PARX0002484572063</t>
  </si>
  <si>
    <t>LV59PARX0002484573033</t>
  </si>
  <si>
    <t>LV20PARX0002484577033</t>
  </si>
  <si>
    <t>Ieņēmumu palielinājums no kinoseansu biļešu realizācijas. Prognozējamais ieņemumu palielinājums Kultūras centrā (Jomas ielā 35) - 3360,00 EUR (14 seansi x 2,00 EUR/apmeklējums (vid.cena) x 120 apmeklētāji (vidēji); Kauguru kultūras namā - 1920,00 EUR (12 seansix 2,00 EUR/apmeklējums (vid.cena) x 80 apmeklētāji (vidēji)</t>
  </si>
  <si>
    <t>saskaņā ar 5a. Pielikumu no 12.09.2018.</t>
  </si>
  <si>
    <t>Tāme Nr. 08.4.1.</t>
  </si>
  <si>
    <t>90009229680</t>
  </si>
  <si>
    <t>Jomas ielā 35, Jūrmalā LV-215</t>
  </si>
  <si>
    <t>08.230</t>
  </si>
  <si>
    <t>Iestādes uzturēšanas un kultūras pakalpojumu sniegšanas nodrošināšana</t>
  </si>
  <si>
    <t xml:space="preserve">Ieņēmumu palielinājums - tirdzniecības mājiņu iznomāšana ( 3,76 EUR/dienā x 2 dienasx 10 gab) </t>
  </si>
  <si>
    <t>Ieņēmumu palielinājums no kinoseansu biļešu realizācijas. Prognozējamais ieņemumu palielinājums Kultūras centrā (Jomas ielā 35) - 960,00 EUR (4 seansi x 2,00 EUR/apmeklējums (vid.cena) x 120 apmeklētāji (vidēji); Kauguru kultūras namā - 800,00 EUR (5 seansix 2,00 EUR/apmeklējums (vid.cena) x 80 apmeklētāji (vidēji)</t>
  </si>
  <si>
    <t>Ieņēmumu palielinājums -sakarā ar Mellužu estrāde rekonstrukciju celtniecības uzņēmuma el.enerģijas patēriņa atmaksa</t>
  </si>
  <si>
    <t>Izdevumu palielinājums pakalpojumiem saskaņā ar vidējo mēneša patērīņu (apstiprināto līdzekļu izlietojums uz 12.09.2018 - 2381,00 EUR; vid.patēriņš mēnesī 272,00 EUR)</t>
  </si>
  <si>
    <t>El.enerģijas patēriņa apmaksas pieaugums sakarā ar Mellužu estrādes rekonstrukciju (kopā apmēram 13800 kWh).; izdevumu palielinājums kinoseansu nodrošināšanai. Pamatbudžeta izdevumi netiek samazināti, jo maksas pakalpojumu ieņēmumu/izdevumu palielinājums nav 100% garantēts (ieņēmumu pieaugums par sniegtiem pakalpojumiem).</t>
  </si>
  <si>
    <t>Izdevumu samazinājums atkritumu izvešanai sakarā ar tarifu maiņu</t>
  </si>
  <si>
    <t>Bankas pakalpojumu izdevumu palielinājums sakarā ar izmaiņām naudas ieņēmumu inkasācijā. Sakarā ar Citadels bankas Jūrmalas filiāles likvidāciju no 01.09.2018 vairs nav iespējas veikt skaidrās naudas iemaksu iestādes kontā Majoros. Kultūras centram būs jāsāk izmantot naudas inkasācijas pakalpojumus. Šobrīd banka nevar sniegt precīzu cenrādi šim pakalpojumam - maksas apmēru ietekmē vairāki faktori (reižu skaits, inkasējamās naudas summas, inkasācijas vietas)., kā arī jānosaka jauna iekšējā kārtība operācijām ar skaidro naudu.  Izdevumu palielinājums tiek lēsts aptuveni.</t>
  </si>
  <si>
    <t>Izdevumu samazinājums grīdas prof.tīrīšanai</t>
  </si>
  <si>
    <t>Izdevumu palielinājums tekstīlizstrādājumu (lielizmēra galauti, aizkari, teātra tērpi) ķīmiskai tīrīšanai. Izdevumu apjoms šim mērķim ir mainīgs - tērpi tiek tīrīti vienu reizi divos-trīs gados (2016.gadā šim mērķim tika iztērēti 1174,54 EUR), izdevumu apjomu nosāka arī skatuves aizkaru, žālūziju tīrīšana. Šogad tiks tīrīta daļa tērpu DK Tapa, DK Vēlreiz un teātra Ziemassvētku vecīša tērpi (2 gab.)</t>
  </si>
  <si>
    <r>
      <rPr>
        <b/>
        <sz val="9"/>
        <rFont val="Times New Roman"/>
        <family val="1"/>
        <charset val="186"/>
      </rPr>
      <t>24.pielikums</t>
    </r>
    <r>
      <rPr>
        <sz val="9"/>
        <rFont val="Times New Roman"/>
        <family val="1"/>
        <charset val="186"/>
      </rPr>
      <t xml:space="preserve"> Jūrmalas pilsētas domes</t>
    </r>
  </si>
  <si>
    <t>Valsts svētki, svinamās un atceres dienas</t>
  </si>
  <si>
    <t>JPAP_R3.3.1._191 JPAP_R3.3.1._194  JPKAP_U2.2._P2.2.1.</t>
  </si>
  <si>
    <t>Gadskārtu svētki</t>
  </si>
  <si>
    <t>JPAP_R3.3.1._191  JPAP_R3.3.1._194 JPKAP_ U2.2._P2.2.3.</t>
  </si>
  <si>
    <t>Lielākie Jūrmalas pilsētas pasākumi</t>
  </si>
  <si>
    <t>3.1</t>
  </si>
  <si>
    <t>Kūrorta svētku gājiens</t>
  </si>
  <si>
    <t>JPAP_R3.3.1._191 JPAP_R3.3.1._194  JPKAP_U2.2._P2.2.3.</t>
  </si>
  <si>
    <t>3.2</t>
  </si>
  <si>
    <t>Jomas ielas svētki</t>
  </si>
  <si>
    <t>JPAP_R3.3.1._191  JPKAP_U2.2._P2.2.3. JPTARP_AM1_U1.2._P.1.2.4.</t>
  </si>
  <si>
    <t>3.3</t>
  </si>
  <si>
    <t>Naksts ekspedīcija ģimenei ''Nestāsti pasaciņas''</t>
  </si>
  <si>
    <t>JPAP_R1.7.1._43 JPAP_R3.3.1._191  JPKAP_U2.2._P2.2.3. JPKAP_U1.3._U1.3.6. JPKAP_U1.3._U1.3.7.  JPTARP_AM1_U1.5._P.1.5.1.</t>
  </si>
  <si>
    <t>3.4</t>
  </si>
  <si>
    <t>Jaunā gada sagaidīšana</t>
  </si>
  <si>
    <t>JPAP_R1.7.1._43 JPAP_R3.3.1._191   JPKAP_U2.2._P2.2.3.</t>
  </si>
  <si>
    <t>4</t>
  </si>
  <si>
    <t>JKC piedāvājums</t>
  </si>
  <si>
    <t>4.1</t>
  </si>
  <si>
    <t>Vasaras koncerti</t>
  </si>
  <si>
    <t>JPAP_R3.3.1._191  JPKAP_U1.3._U1.3.6.</t>
  </si>
  <si>
    <t>4.2</t>
  </si>
  <si>
    <t>Dzejas dienas</t>
  </si>
  <si>
    <t>4.3</t>
  </si>
  <si>
    <t>Pasākumu cikli</t>
  </si>
  <si>
    <t>JPAP_R3.3.1._191  JPKAP_U1.3._U1.3.6.  JPKAP_U2.1._P2.1.4.</t>
  </si>
  <si>
    <t>4.4</t>
  </si>
  <si>
    <t>Atpūtas pasākumi- džeza klubs, balles</t>
  </si>
  <si>
    <t>JPAP_R3.3.1_191 JPKAP_U1.3._U1.3.6.  JPKAP_U2.1._P2.1.4.</t>
  </si>
  <si>
    <t>4.5</t>
  </si>
  <si>
    <t>Mākslas izstādes</t>
  </si>
  <si>
    <t>JPAP_R3.3.1._191 JPKAP_U1.3._U1.3.6.;  JPKAP_U2.1._P2.1.4.</t>
  </si>
  <si>
    <t>2247</t>
  </si>
  <si>
    <t>4.6</t>
  </si>
  <si>
    <t>Kinoseansi</t>
  </si>
  <si>
    <t>JPAP_R3.3.1._203 JPKAP_U2.1._P2.1.4.</t>
  </si>
  <si>
    <t>Izdevumu palielinājums kinofilmu demonstrēšanas tiesību apmaksai</t>
  </si>
  <si>
    <t xml:space="preserve">KKN piedāvājums </t>
  </si>
  <si>
    <t>5.1</t>
  </si>
  <si>
    <t>'Jokosim tautiski''</t>
  </si>
  <si>
    <t>JPAP_R3.3.1._191 JPAP_R3.3.1._194 JPKAP_U1.3._U1.3.4.  JPKAP_U1.3._U1.3.6.</t>
  </si>
  <si>
    <t>5.2</t>
  </si>
  <si>
    <t>Ceļojošais mini-festivāls ''Pirkstiņi pa taustiņiem''</t>
  </si>
  <si>
    <t>JPAP_R3.3.1._191 JPAP_R3.3.1._194 JPKAP_U1.3._U1.3.2. JPKAP_U2.2._P2.2.5.</t>
  </si>
  <si>
    <t>5.3</t>
  </si>
  <si>
    <t>Neformālo pianistu festivāls</t>
  </si>
  <si>
    <t>5.4</t>
  </si>
  <si>
    <t>Pasākumu cikls ''Bērnu vasara''</t>
  </si>
  <si>
    <t>JPAP_R3.3.1._191 JPKAP_U1.3._U1.3.6. JPKAP_U1.3._U1.3.7.</t>
  </si>
  <si>
    <t>5.5</t>
  </si>
  <si>
    <t>JPAP_R3.3.1._191 JPKAP_U1.3._U1.3.6.  JPKAP_U2.1._P2.1.4.; JPKAP_U1.3._U1.3.7.</t>
  </si>
  <si>
    <t>5.6</t>
  </si>
  <si>
    <t>5.7</t>
  </si>
  <si>
    <t>JPAP_R3.3.1._191  JPKAP_U1.3.U_1.3.6.</t>
  </si>
  <si>
    <t>5.8</t>
  </si>
  <si>
    <t>Jauniešu teātra studija ''Eksperiments''</t>
  </si>
  <si>
    <t>JPAP_R3.3.1._191 JPAP_R3.3.1._194 JPKAP_U1.3._U1.3.1.; JPKAP_U1.3._U1.3.4.</t>
  </si>
  <si>
    <t>5.9</t>
  </si>
  <si>
    <t>Mātes dienas koncerts</t>
  </si>
  <si>
    <t>JPAP_R3.3.1._191 JPAP_R3.3.1._194 JPKAP_U1.3._U1.3.6. JPKAP_U2.2._P2.2.3.</t>
  </si>
  <si>
    <t>5.10</t>
  </si>
  <si>
    <t>JPAP_R3.3.1._191 JPKAP_U1.3._U1.3.6.  JPKAP_U2.1._P2.1.4. JPKAP_U1.3._U1.3.7.</t>
  </si>
  <si>
    <t>6</t>
  </si>
  <si>
    <t>Mākslinieku nama piedāvājums</t>
  </si>
  <si>
    <t>6.1</t>
  </si>
  <si>
    <t xml:space="preserve">Mākslas dienas </t>
  </si>
  <si>
    <t xml:space="preserve">JPAP_R3.3.1._191 JPKAP_U1.3._U1.3.6.; JPKAP_U1.3._U1.3.7.; </t>
  </si>
  <si>
    <t>6.2</t>
  </si>
  <si>
    <t>Muzeju nakts</t>
  </si>
  <si>
    <t xml:space="preserve">JPAP_R3.3.1._191 JPKAP_U1.3._U1.3.6. JPKAP_U1.3._U1.3.7. </t>
  </si>
  <si>
    <t>6.3</t>
  </si>
  <si>
    <t>Mākslas projekts - konkurss-izstāde ''JĀ/Neatkarība''</t>
  </si>
  <si>
    <t>JPAP_R3.3.1._191 JPKAP_U1.3._U1.3.6; JPKAP_U1.3._U1.3.7; JPKAP_U2.1_P2.1.4.</t>
  </si>
  <si>
    <t>6.4</t>
  </si>
  <si>
    <t>JPAP_R3.3.1._191 JPKAP_U1.3._U1.3.6.  JPKAP_U2.1._P2.1.4.</t>
  </si>
  <si>
    <t>7</t>
  </si>
  <si>
    <t>Jūrmalas teātra piedāvājums</t>
  </si>
  <si>
    <t>7.1</t>
  </si>
  <si>
    <t>Jauniestudējumi</t>
  </si>
  <si>
    <t>JPAP_R3.3.1._191 JPAP_R3.3.1._194 JPAP_R3.3.1._197 JPKAP_U1.3._U1.3.1. JPKAP_U1.3._U1.3.4.</t>
  </si>
  <si>
    <t>2279</t>
  </si>
  <si>
    <t>7.2</t>
  </si>
  <si>
    <t>Jūrmalas Bērnu un jauniešu teātris. Uzvedums-eksāmens sezonas noslēgumā</t>
  </si>
  <si>
    <t>JPAP_R3.3.1._191 JPAP_R3.3.1._194 JPAP_R3.3.1._197 JPKAP_U1.3._U1.3.1.; JPKAP_U1.3._U1.3.4.</t>
  </si>
  <si>
    <t>7.3</t>
  </si>
  <si>
    <t>Teātra pirmizrādes</t>
  </si>
  <si>
    <t>JPAP_R3.3.1._191 JPAP_R3.3.1._194 JPAP_R3.3.1._197 JPKAP_U1.3._U1.3.6.</t>
  </si>
  <si>
    <t>7.4</t>
  </si>
  <si>
    <t>Ziemassvētku koncerts</t>
  </si>
  <si>
    <t>JPAP_R1.7.1._43 JPAP_R3.3.1._191 JPAP_R3.3.1._194 JPKAP_U1.3._U1.3.6. JPKAP_U1.3._U1.3.4.</t>
  </si>
  <si>
    <t>7.5</t>
  </si>
  <si>
    <t>Piedalīšanās amatierteātru skatēs, festivālos valsts robežās un ārvalstīs</t>
  </si>
  <si>
    <t>JPAP_R3.3.1._191 JPAP_R3.3.1._194 JPKAP_U1.3._U1.3.2.</t>
  </si>
  <si>
    <t>8</t>
  </si>
  <si>
    <t>Dažādi projekti</t>
  </si>
  <si>
    <t>8.1</t>
  </si>
  <si>
    <t>Pilsētas Ziemassvētku noformējuma konkursa noslēguma pasākums</t>
  </si>
  <si>
    <t>JPAP_R3.3.1._191 JPKAP_U1.3._U1.3.3.</t>
  </si>
  <si>
    <t>8.2</t>
  </si>
  <si>
    <t>Zvaigznes dienas pasākums</t>
  </si>
  <si>
    <t xml:space="preserve">JPAP_R3.3.1_191 </t>
  </si>
  <si>
    <t>8.3</t>
  </si>
  <si>
    <t>JPAP_R3.3.1._191  JPKAP_U1.3._U1.3.6. JPKAP_U1.3._U1.3.7.  JPTARP_AM1_U1.2._P.1.2.4.</t>
  </si>
  <si>
    <t>8.4</t>
  </si>
  <si>
    <t>Starptautiskais senioru deju festivāls ''Puķu balle''</t>
  </si>
  <si>
    <t>JPAP_R3.3.1._191 JPKAP_U2.2._P2.2.5.</t>
  </si>
  <si>
    <t>8.5</t>
  </si>
  <si>
    <t>Atklāšanas un tematiskie pasākumi</t>
  </si>
  <si>
    <t>JPAP_R3.3.1._191 JPKAP_U2.1._P2.1.4.</t>
  </si>
  <si>
    <t>8.6</t>
  </si>
  <si>
    <t>Ķemeru svētki</t>
  </si>
  <si>
    <t>JPAP_R3.3.1._191 JPKAP_U1.3._U1.3.3.  JPKAP_U2.2._P2.2.3.  JPTARP_AM1_U1.2._P.1.2.4.</t>
  </si>
  <si>
    <t>8.7</t>
  </si>
  <si>
    <t>18.novembra svinības Ķemeros</t>
  </si>
  <si>
    <t>JPAP_R3.3.1._191 JPKAP_U1.3._U1.3.3.  JPKAP_U2.2._P2.2.1.</t>
  </si>
  <si>
    <t>8.8</t>
  </si>
  <si>
    <t>Pasākums jauniešiem "Augsim Latvijai"</t>
  </si>
  <si>
    <t>8.9</t>
  </si>
  <si>
    <t>Projekti/pasākumi Latvijas simtgadei</t>
  </si>
  <si>
    <t>JPAP_R3.3.1._191 JPAP_R3.3.1._194  JPKAP_U1.3._U1.3.6.; JPKAP_U2.2._P2.2.1.; JPKAP_U2.1._P2.1.4.;</t>
  </si>
  <si>
    <t>8.10</t>
  </si>
  <si>
    <t>XXVI Dziesmu un XVI Deju svētku translācija Majoros un Kauguros</t>
  </si>
  <si>
    <t xml:space="preserve">JPAP_R1.7.1._43 JPAP_R3.3.1._191  </t>
  </si>
  <si>
    <t>2239</t>
  </si>
  <si>
    <t>2262</t>
  </si>
  <si>
    <t>2264</t>
  </si>
  <si>
    <t>2314</t>
  </si>
  <si>
    <t>9</t>
  </si>
  <si>
    <t>Jūrmalas radošo kolektīvu darbības finansējums</t>
  </si>
  <si>
    <t>9.1</t>
  </si>
  <si>
    <t>Pilsētas radošo kolektīvu piedalīšanās republikas mēroga pasākumos</t>
  </si>
  <si>
    <t>JPAP_R3.3.1._194 JPKAP_U1.3._U1.3.2. JPKAP_U3.1._P3.1.4. JPKAP_U3.1._P3.1.5.</t>
  </si>
  <si>
    <r>
      <rPr>
        <b/>
        <sz val="9"/>
        <rFont val="Times New Roman"/>
        <family val="1"/>
        <charset val="186"/>
      </rPr>
      <t>Palielinājums:</t>
    </r>
    <r>
      <rPr>
        <sz val="9"/>
        <rFont val="Times New Roman"/>
        <family val="1"/>
        <charset val="186"/>
      </rPr>
      <t xml:space="preserve"> atlīdzība trim vieshoreogrāfiem-oriģināldeju autoriem BG deju studijai gatavojot nākamo Skolu jaunatnes dziesmu un deju svētku mūsdienu deju programmu.</t>
    </r>
  </si>
  <si>
    <r>
      <rPr>
        <b/>
        <sz val="9"/>
        <rFont val="Times New Roman"/>
        <family val="1"/>
        <charset val="186"/>
      </rPr>
      <t xml:space="preserve">Palielinājums: </t>
    </r>
    <r>
      <rPr>
        <sz val="9"/>
        <rFont val="Times New Roman"/>
        <family val="1"/>
        <charset val="186"/>
      </rPr>
      <t>VSAOI atbilstoši atlīdzībai</t>
    </r>
  </si>
  <si>
    <r>
      <rPr>
        <b/>
        <sz val="9"/>
        <rFont val="Times New Roman"/>
        <family val="1"/>
        <charset val="186"/>
      </rPr>
      <t xml:space="preserve">Samazinājums: </t>
    </r>
    <r>
      <rPr>
        <sz val="9"/>
        <rFont val="Times New Roman"/>
        <family val="1"/>
        <charset val="186"/>
      </rPr>
      <t xml:space="preserve">-1049,00 EUR BG deju studijas transporta izdevumi republikas mērogā pasākumos. </t>
    </r>
    <r>
      <rPr>
        <b/>
        <sz val="9"/>
        <rFont val="Times New Roman"/>
        <family val="1"/>
        <charset val="186"/>
      </rPr>
      <t>Palielinājums:</t>
    </r>
    <r>
      <rPr>
        <sz val="9"/>
        <rFont val="Times New Roman"/>
        <family val="1"/>
        <charset val="186"/>
      </rPr>
      <t xml:space="preserve"> 350,00 EUR pūtēju orķestra transportam, 500,00 EUR transportam DK Ābelīte.</t>
    </r>
  </si>
  <si>
    <t>Izdevumi  pūtēju orķestra Jūrmala dalībai republikas mēroga pasākumos</t>
  </si>
  <si>
    <r>
      <rPr>
        <b/>
        <sz val="9"/>
        <rFont val="Times New Roman"/>
        <family val="1"/>
        <charset val="186"/>
      </rPr>
      <t>Palielinājums</t>
    </r>
    <r>
      <rPr>
        <sz val="9"/>
        <rFont val="Times New Roman"/>
        <family val="1"/>
        <charset val="186"/>
      </rPr>
      <t>: 1050,00 EUR pūtēju orķestra Jūrmala rudens koncerttūres nodrošinājums</t>
    </r>
  </si>
  <si>
    <r>
      <rPr>
        <b/>
        <sz val="9"/>
        <rFont val="Times New Roman"/>
        <family val="1"/>
        <charset val="186"/>
      </rPr>
      <t>Samazinājums:</t>
    </r>
    <r>
      <rPr>
        <sz val="9"/>
        <rFont val="Times New Roman"/>
        <family val="1"/>
        <charset val="186"/>
      </rPr>
      <t xml:space="preserve"> 300,00 EUR DK Ābelīte rekvizīta iegādei</t>
    </r>
  </si>
  <si>
    <r>
      <rPr>
        <b/>
        <sz val="9"/>
        <rFont val="Times New Roman"/>
        <family val="1"/>
        <charset val="186"/>
      </rPr>
      <t xml:space="preserve">Samazinājums: </t>
    </r>
    <r>
      <rPr>
        <sz val="9"/>
        <rFont val="Times New Roman"/>
        <family val="1"/>
        <charset val="186"/>
      </rPr>
      <t>100,00 EUR BG deju studijai materiālu iegādei</t>
    </r>
  </si>
  <si>
    <r>
      <rPr>
        <b/>
        <sz val="9"/>
        <rFont val="Times New Roman"/>
        <family val="1"/>
        <charset val="186"/>
      </rPr>
      <t xml:space="preserve">Samazinājums: </t>
    </r>
    <r>
      <rPr>
        <sz val="9"/>
        <rFont val="Times New Roman"/>
        <family val="1"/>
        <charset val="186"/>
      </rPr>
      <t>205,00 EUR teātra studijas Eksperiments ēdināšanas izdevumi teātru skates laikā</t>
    </r>
  </si>
  <si>
    <t>9.2</t>
  </si>
  <si>
    <t>Pilsētas radošo kolektīvu un kultūras darbinieku pilsētas mēroga konkursi un skates</t>
  </si>
  <si>
    <t>9.3</t>
  </si>
  <si>
    <t xml:space="preserve">Radošo kolektīvu jubilejas un citi  kolektīvu iniciēti projekti </t>
  </si>
  <si>
    <t>JPAP_R3.3.1._194 JPKAP_U1.3._U1.3.4.; JPKAP_U2.1._P2.1.4.; JPKAP_U2.2._P2.2.3.</t>
  </si>
  <si>
    <t>Izdevumi DK Zālīte 15 gadu jubilejas pasākumam</t>
  </si>
  <si>
    <r>
      <rPr>
        <b/>
        <sz val="9"/>
        <rFont val="Times New Roman"/>
        <family val="1"/>
        <charset val="186"/>
      </rPr>
      <t xml:space="preserve">Palielinājums: </t>
    </r>
    <r>
      <rPr>
        <sz val="9"/>
        <rFont val="Times New Roman"/>
        <family val="1"/>
        <charset val="186"/>
      </rPr>
      <t>500,00 EUR radoši-tehn.pakalpojumi DK Zālīte 15 gadu jubilejas pasākumam</t>
    </r>
  </si>
  <si>
    <r>
      <rPr>
        <b/>
        <sz val="9"/>
        <rFont val="Times New Roman"/>
        <family val="1"/>
        <charset val="186"/>
      </rPr>
      <t>Samazinājums:</t>
    </r>
    <r>
      <rPr>
        <sz val="9"/>
        <rFont val="Times New Roman"/>
        <family val="1"/>
        <charset val="186"/>
      </rPr>
      <t xml:space="preserve"> 100,00 EUR BG deju studijai materiālu iegādei</t>
    </r>
  </si>
  <si>
    <t>9.4</t>
  </si>
  <si>
    <t>Pilsētas radošo kolektīvu piedalīšanās ārzemēs rīkotajos koncertos, festivālos, konkursos un izstādēs</t>
  </si>
  <si>
    <t>JPAP_R3.3.1._194 JPKAP_U1.3._U1.3.2.</t>
  </si>
  <si>
    <r>
      <rPr>
        <b/>
        <sz val="9"/>
        <rFont val="Times New Roman"/>
        <family val="1"/>
        <charset val="186"/>
      </rPr>
      <t xml:space="preserve">Palielinājums: </t>
    </r>
    <r>
      <rPr>
        <sz val="9"/>
        <rFont val="Times New Roman"/>
        <family val="1"/>
        <charset val="186"/>
      </rPr>
      <t>116,00 EUR DK Zītariņi (2 grupas) kom.dienas nauda  diviem grupas vadītājiem uz deju festivālu Lietuvā 10/2018 (29 EUR/dienāx2persx2dienas); 280,00 EUR BG deju studijas (2 grupas - jaunākā un vidējā) kom.dienas nauda  diviem grupas vadītājiem uz deju festivālu Čehijā 11/2018 (35,00 EUR/dienāx 2persx4dienas)</t>
    </r>
  </si>
  <si>
    <r>
      <rPr>
        <b/>
        <sz val="9"/>
        <rFont val="Times New Roman"/>
        <family val="1"/>
        <charset val="186"/>
      </rPr>
      <t>Palielinājums:</t>
    </r>
    <r>
      <rPr>
        <sz val="9"/>
        <rFont val="Times New Roman"/>
        <family val="1"/>
        <charset val="186"/>
      </rPr>
      <t xml:space="preserve"> 205,00 EUR transports teātra studijai Eksperiments uz teātra festivālu Lietuvā; 1334,00 EUR transports DK Zītariņi uz deju festivālu Lietuvā. </t>
    </r>
    <r>
      <rPr>
        <b/>
        <sz val="9"/>
        <rFont val="Times New Roman"/>
        <family val="1"/>
        <charset val="186"/>
      </rPr>
      <t>Samazinājums:</t>
    </r>
    <r>
      <rPr>
        <sz val="9"/>
        <rFont val="Times New Roman"/>
        <family val="1"/>
        <charset val="186"/>
      </rPr>
      <t xml:space="preserve"> 500,00 EUR transporta izdevumi DK Ābelīte ārzemju braucieniem</t>
    </r>
  </si>
  <si>
    <t>Izdevumi DK Zītariņi (divas grupas) braucienam uz deju festivālu Lietuvā</t>
  </si>
  <si>
    <r>
      <rPr>
        <b/>
        <sz val="9"/>
        <rFont val="Times New Roman"/>
        <family val="1"/>
        <charset val="186"/>
      </rPr>
      <t xml:space="preserve">Palielinājums: </t>
    </r>
    <r>
      <rPr>
        <sz val="9"/>
        <rFont val="Times New Roman"/>
        <family val="1"/>
        <charset val="186"/>
      </rPr>
      <t>370,00 EUR dalības maksa deju festivālā Čehijā 2 personām BG deju studija; 1250,00 EUR - dalības maksa deju festivālā Lietuvā DK Zītariņi; 300,00 EUR deju kopas Vējs ābeļziedos vadītājs dalības maksas avanss Starptautiskā senioru deju kopu kongresā Lillihammerā 2019.gadā</t>
    </r>
  </si>
  <si>
    <t>9.5</t>
  </si>
  <si>
    <t>Tērpi</t>
  </si>
  <si>
    <t>JPAP_R3.3.1._194 JPKAP_U1.3._U1.3.2.; JPKAP_U3.1._P3.1.4.; JPKAP_U3.1._P3.1.5.</t>
  </si>
  <si>
    <t>10</t>
  </si>
  <si>
    <t>Citas kultūras pasākumu izmaksas</t>
  </si>
  <si>
    <t>10.1</t>
  </si>
  <si>
    <t>Tipogrāfijas pakalpojumi (biļetes, afišas un tml.)</t>
  </si>
  <si>
    <t>Izdevumi palielinājums ieējas biļešu, afišu izgatavošanai</t>
  </si>
  <si>
    <t>JPAP_R3.3.1._191 JPKAP_U4.1._P4.1.4.;  JPKAP_U4.3._P4.3.3.  JPTARP_AM3_U3.3._P.3.3.2.</t>
  </si>
  <si>
    <t>10.2</t>
  </si>
  <si>
    <t>AKKA/LAA un LaIPA</t>
  </si>
  <si>
    <t>Izdevumu palielinājums autortiesību apmaksai par publisko izpildījumu (kinoseansi)</t>
  </si>
  <si>
    <t>JPAP_R3.3.1._191</t>
  </si>
  <si>
    <t>10.3</t>
  </si>
  <si>
    <t>Publisko pasākumu apdrošināšana</t>
  </si>
  <si>
    <t>10.4</t>
  </si>
  <si>
    <t>Elektroenerģijas apmaksa un pieslēguma nodrošinājumskultūras pasākumos dabā</t>
  </si>
  <si>
    <t>10.5</t>
  </si>
  <si>
    <t>Reklāmas izdevumi kultūras pasākumiem</t>
  </si>
  <si>
    <t>Piešķirto līdzekļu ekonomisko izdevumu kodu korekcija atbilstoši plānotiem izdevumiem līdz 2018.gada beigām</t>
  </si>
  <si>
    <t>JPAP_R3.3.1._191 JPKAP_U4.1._P4.1.4.; JPKAP_U4.3._P4.3.3. JPTARP_AM3_U3.3._P.3.3.2.</t>
  </si>
  <si>
    <t>Izdevumu samazinājums reklāmas pakalpojumiem (informācijas izvietošana presē, radio, interneta vidē)</t>
  </si>
  <si>
    <t xml:space="preserve">Izdevumu palielinājums pakalpojumiem saistītiem ar reklāmas materiālu izveidošanu un izvietošanu dabā </t>
  </si>
  <si>
    <t>Izdevumu palielinājums reklāmas materiālu izgatavošanai - pasākumu reklāmas baneri</t>
  </si>
  <si>
    <t>I.Stratēģiskā dokumenta nosaukums - Jūrmalas pilsētas attīstības programmas 2014.-2020.gadam (JPAP)</t>
  </si>
  <si>
    <t>Rīcības virziens R1.7.1. Kultūras tūrisma piedāvājuma attīstība</t>
  </si>
  <si>
    <t>Rīcības virziena aktivitātes:</t>
  </si>
  <si>
    <t>43 Kultūras dzīves piedāvājuma attīstība visa gada garumā</t>
  </si>
  <si>
    <t>Prioritāte P3.3. Daudzveidīgas kultūras un sporta vide</t>
  </si>
  <si>
    <t>Rīcības virziens R3.3.1. Pilsētas kultūras iestāžu un muzeju darbības pilnveide.</t>
  </si>
  <si>
    <t>191 Daudzveidīgu kultūras pasākumu pieejamība Jūrmalas iedzīvotājiem Jūrmalas pilsētā;</t>
  </si>
  <si>
    <t>194 Amatiermākslas attīstības veicināšana;</t>
  </si>
  <si>
    <t>197 Tēātra attīstība;</t>
  </si>
  <si>
    <t>203 Kino pakalpojuma attīstība.</t>
  </si>
  <si>
    <t>II. Stratēģiskā dokumenta nosaukums - Jūrmalas pilsētas kultūrvides attīstības plāns 2017.-2020. gadam (JPKAP)</t>
  </si>
  <si>
    <t>Strātēģiskā dokumenta kodu atšifrējums - 1.rīcības virziens  "Radošā Jūrmala: apkaimju unikalitātes stiprināšana un iedzīvotāju līdzdalības sekmēšana":</t>
  </si>
  <si>
    <t>Rīcības virziena uzdevums - U1.3.: Nodrošināt mūžizglītības un radošuma attīstīšanas iespējas jurmalniekiem.</t>
  </si>
  <si>
    <t>Rīcības virziena uzdevuma pasākumi:</t>
  </si>
  <si>
    <t>U1.3.1. Daudzveidīgu amatiermākslas un interešu izglītības iespēju nodrošināšana Jūrmalas iedzīvotājiem</t>
  </si>
  <si>
    <t>U1.3.2. Jūrmalas radošo kolektīvu dalība pilsētas, nacionāla unstarptautiska mēroga pasākumos (ārpus Dziesmu un deju svētku kustības)</t>
  </si>
  <si>
    <t>U1.3.4. Jūrmalas radošo kolektīvu koncertuzvedumu un izrāžu veidošana (t.sk. Jūrmalas teātra iestudējumi).</t>
  </si>
  <si>
    <t>U1.3.6. Kultūrizglītojošu pasākumu veidošana ģimenēm, bērniem un jauniešiem, senioriem.</t>
  </si>
  <si>
    <t>U1.3.7. Interaktīvu līdzdalības formu attīstība kultūras pasākumos.</t>
  </si>
  <si>
    <t>Rīcības virziena uzdevums -  U2.1.: Rīkot kavalitatīvas un daudzveidīgas kultūras norises konkrētiem auditorijas segmentiem katrā sezonā.</t>
  </si>
  <si>
    <t>P2.1.4. Kultūras centru piedāvājuma daudzveidošana, tajā skaitā ar mērķauditorijas iesaisti.</t>
  </si>
  <si>
    <t>Rīcības virziena uzdevums - U2.2.: Nostiprināt Jūrmalas kā kultūras un mākslas pilsētas identitāti un konkurentspēju.</t>
  </si>
  <si>
    <t>P2.2.1. Valsts svētku un atceres dienu rīkošana pilsētas iedzīvotājiem un viesiem, tai skaitā Latvijai-100 atzīmēšana.</t>
  </si>
  <si>
    <t>P2.2.3. Gadskārtu svētku, pilsētassvētku un dažādām sabiedrības mērķgrupām domātu pasākumu rīkošana, nostiprinot Jūrmalas zīmolu vietējā, nacionālā un starptautiskā mērogā.</t>
  </si>
  <si>
    <t>P2.2.5. Jūrmalas kā festivālu pilsētas tēla nostiprināšana.</t>
  </si>
  <si>
    <t>Strātēģiskā dokumenta kodu atšifrējums - rīcības virziens 3  "Jūrmalas kultūras mantojums: kultūras mantojuma saglabāšana, musdienīga interpretācija un popularizēšana"</t>
  </si>
  <si>
    <t>Rīcības virziena uzdevums - U3.1.: Nodrošināt Latvijas Dziesmu un deju svētku tradīcijas saglabāšanu un attīstību.</t>
  </si>
  <si>
    <t>P3.1.1. Telpu nodrošināšana Dziesmu un deju svētku mēģinājumiem, skatēm un koncertiem.</t>
  </si>
  <si>
    <t>P3.1.2. Dziesmu un deju kolektīvu materiālās bāzes nodrošināšana.</t>
  </si>
  <si>
    <t>P3.1.3. Jūrmalas kolektīvu līdzdalības nodrošināšana Latvijas Dziesmu un deju svētkos.</t>
  </si>
  <si>
    <t>P3.1.4. Jūrmalas kolektīvu līdzdalības nodrošināšana Latvijas Dziesmu un deju svētku procesā.</t>
  </si>
  <si>
    <t>P3.1.5. Dziesmu un deju svētku kustības pasākumu atbalsts.</t>
  </si>
  <si>
    <t>P3.3.1. Jaunu pakalpojumu ieviešana vietējiem iedzīvotājiem un tūristiem, īpaši skolēnu-tūristu un ģimeņu piesaistei.</t>
  </si>
  <si>
    <t>Strātēģiskā dokumenta kodu atšifrējums - rīcības virziens 4  "Sadarbība Jūrmalā: kultūrvides attīstībā iesaistīto dalībnieku sadarbības veicināšana"</t>
  </si>
  <si>
    <t>Rīcības virziena uzdevums - U4.1.: Attīstīt sadarbību starp dažādām pašvaldības kultūras un citām iestādēm, ģeogrāfiski līdzsvarotā kultūras piedāvājuma veidošanā un pieejamības veicināšanā.</t>
  </si>
  <si>
    <t>P4.1.4. Informācijas nodrošināšana par apkaimju kultūras pasākumu norises vietām un pasākumiem.</t>
  </si>
  <si>
    <t>Rīcības virziena uzdevums - U4.3.: Nodrošināt informācijas pieejamību atbilstoši kultūras auditorijas vajadzībām.</t>
  </si>
  <si>
    <t>P4.3.3. Kultūras pasākumu reklāmas un mārketinga materiālu izdošana.</t>
  </si>
  <si>
    <t>III. Stratēģiskā dokumenta nosaukums - Jūrmalas pilsētas tūrisma attīstības rīcības plāns  2018.-2020. gadam (JPTARP)</t>
  </si>
  <si>
    <t>Strātēģiskā dokumenta kodu atšifrējums - mērķis AM 1: Atpūtas, rekreācijas un viesmīlības pakalpojumu pilnveidošana un kvalitāte.</t>
  </si>
  <si>
    <t>Mērķa uzdevums - U 1.2. Atpūtas, rekreācijas tūrisma piedāvājuma pilnveidošana vietējiem un ārvalstu viesiem.</t>
  </si>
  <si>
    <t>Mērķa uzdevuma pasākums - P.1.2.4. Liela izmēra galda spēļu dažādām vecuma grupām) izvietošana Horna dārzā, Mellužu estrādes teritorijā, Ķemeru kūrparkā un citās vietās.</t>
  </si>
  <si>
    <t>Mērķa uzdevums - U 1.5. Pasākumu/aktivitāšu piedāvājuma pilnveidošana ģimenēm ar bērniem</t>
  </si>
  <si>
    <t>Mērķa uzdevuma pasākums - P 1.5.1. Pasākuma ''Nestasti pasaciņas'' pilnveidošana, divu dienu pasākuma programmas (festivāla) izveide un popularizēšana Latvijā, perspektīvā Baltijas valstīs</t>
  </si>
  <si>
    <t>Strātēģiskā dokumenta kodu atšifrējums - mērķis AM 3: Jūrmalas kā konferenču, kongresu, pasākumu un motivējošā tūrisma (MICE) galamērķa attīstība</t>
  </si>
  <si>
    <t>Mērķa uzdevums - U 3.3.Kultūras pasākumu kā atraktīvu tūrisma piesaišu izmantošana, koncentrejoties uz dažādu tūristu segmentu vajadzībām un pieprasījuma sezonālām svārstībām</t>
  </si>
  <si>
    <t>Mērķa uzdevuma pasākums - P.3.3.2. Informācijas par pasākumiem nodrošināšana dažādiem mērķa tirgiem (afišu valodas, informācija tūrisma portālā, TIC).</t>
  </si>
  <si>
    <t>iedzīvotāju auditorijām.</t>
  </si>
  <si>
    <t>U1.3.3. Jūrmalas pilsētas iedzīvotāju un nevalstisko organizāciju radošo kultūras iniciatīvu atbalstīšana, līdzfinansējot un līdzorganizējot dažādu žanru kultūras pasākumus specifiskām</t>
  </si>
  <si>
    <t>mērķauditorījas grupām vietējā, nacionālā un starptautiskā mērogā''.</t>
  </si>
  <si>
    <t>Strātēģiskā dokumenta kodu atšifrējums - rīcības virziens 2  "Kultūras piedāvājuma izcilība un daudzveidība Jūrmalā: kvalitatīva un sistema'tiska kultūras piedāvājuma veidošana dažādām</t>
  </si>
  <si>
    <t>Tāme Nr.09.5.1.</t>
  </si>
  <si>
    <t>Jūrmalas Valsts ģimnāzija</t>
  </si>
  <si>
    <t>90000051487</t>
  </si>
  <si>
    <t>Raiņa iela 55, Jūrmala, LV-2011</t>
  </si>
  <si>
    <t>LV73PARX0002484572005</t>
  </si>
  <si>
    <t>LV39PARX0002484573005</t>
  </si>
  <si>
    <t>LV97PARX0002484577005</t>
  </si>
  <si>
    <t>Autobusu noma</t>
  </si>
  <si>
    <t>Programmas ”Latvijas skolas soma” īstenošanai</t>
  </si>
  <si>
    <t>biļetes 364 EUR
ceļa izdevumi 123 EUR
koncertlekcija 400 EUR
mācību filmu abonēšanā 100 EUR
monoizrāde 600 EUR</t>
  </si>
  <si>
    <t>Tāme Nr.08.3.1.</t>
  </si>
  <si>
    <t>Jūrmalas Centrālā bibliotēka</t>
  </si>
  <si>
    <t>90000056450</t>
  </si>
  <si>
    <t>Dubultu prospekts 42 , Jūrmala, LV2015</t>
  </si>
  <si>
    <t>08.210</t>
  </si>
  <si>
    <t>Iestādes uzturēšana un bibliotēku pakalpojumu pieejamības nodrošināšana</t>
  </si>
  <si>
    <t>LV61PARX0002484572027</t>
  </si>
  <si>
    <t>LV85PARX0002484577027</t>
  </si>
  <si>
    <t>Papildus nepieciešamais finansējums</t>
  </si>
  <si>
    <t>Atalgojums papildus piešķirtajām štata vietām, pamatojoties uz JPD 2018.gada 23.augusta lēmumu Nr. 393, t.i., vecākais lietvedis 1 X 797.00, projektu vadītājs 1 X 952.00, apkopējs 1.25 X 430 = 537.50</t>
  </si>
  <si>
    <t>Vienreizējs bērna piedzimšanas pabalsts (vec. bibliotekārei Baibai Zvaigznei 874.00, bibliotekārei Sintijai Zukulei 719.00), prēmija papildus slodzei 1,25 apkopējām 322.50</t>
  </si>
  <si>
    <t>Darba devēja sociālais nodoklis pabalstiem</t>
  </si>
  <si>
    <t>Vienreizēja bēru pabalsta izmaksai</t>
  </si>
  <si>
    <t>Vidējais atkritumu daudzums trijos mēnešos 0.48 t X102.6 euro = 48.99 euro x 4 mēneši = 195.96 euro. Atlikums iestādes tāmē uz 31.07.2018. ir 102.85 euro. Atkritumu daudzums palielinājies tieši Centrālās bibliotēkas un Dubultu bērnu bibliotēkas pārcelšanās laikā uz jaunajām bibliotēkas telpām Strēlnieku prospektā 30. Lai līdz gada beigām apmaksātu atkritumu savākšanas un izvešanas rēķinus, nepieciešami vēl 100 euro.</t>
  </si>
  <si>
    <t>Finansējums nepieciešams iestādes transportlīdzekļa Opel Zafira (2006.gads) neparedzētajam remontam- ģeneratora maiņai (190.00 euro). Informācijai šogad jau paveikto remontdarbu saraksts: Lambda zondes (280.60), riepu (20.00) priekšējo amortizatoru (2 gab. ), putekļu sarga (2gab.), atsperu (2 gab.), amortizatora pagrieziena gultņu (2 gab.) (kopsumma 425.10), dzinēja dzesēšanas sistēmas cauruļu, bremžu disku, kluču, suportu (4 gab.) (536.55) maiņa un tehniskā apskate (26.88)</t>
  </si>
  <si>
    <t>Jaunās bibliotēkas telpu Strēlnieku prospektā 30 ventilācijas sistēmas servisa apkalpošanas izmaksas 382.50x 2 mēn=765.00; J.namsaimnieka izmaksas siltummezgla uzturēšanai no okt. līdz dec. 181.52</t>
  </si>
  <si>
    <t>Līdzekļu ekonomija, lai nodrošinātu transportlīdzekļa neparedzētā remonta apmaksu - netiks iegādāts biroja galds Bulduru bibliotēkai (120.00)</t>
  </si>
  <si>
    <t>Līdzekļu ekonomija, lai nodrošinātu komunālo pakalpojumu apmaksu</t>
  </si>
  <si>
    <t>Ir iegādāts A4 skeneris (555.39 euro) un A4 printeris (270.35 euro). Par atlikumu (70 euro) nav paredzēta pamatlīdzekļu iegāde</t>
  </si>
  <si>
    <t>Tāme Nr.08.1.5.</t>
  </si>
  <si>
    <t>Kultūras pasākumi</t>
  </si>
  <si>
    <t>LV75TREL980200805400B, LV30TREL980200804700B</t>
  </si>
  <si>
    <r>
      <rPr>
        <b/>
        <sz val="9"/>
        <rFont val="Times New Roman"/>
        <family val="1"/>
        <charset val="186"/>
      </rPr>
      <t>11.pielikums</t>
    </r>
    <r>
      <rPr>
        <sz val="9"/>
        <rFont val="Times New Roman"/>
        <family val="1"/>
        <charset val="186"/>
      </rPr>
      <t xml:space="preserve"> Jūrmalas pilsētas domes</t>
    </r>
  </si>
  <si>
    <t>Kultūras nodaļa</t>
  </si>
  <si>
    <t>Jūrmala Raiņa un Aspazijas pilsēta</t>
  </si>
  <si>
    <t>JPAP_R3.3.1.-202     JPKAP_U2.2_P2.2.2</t>
  </si>
  <si>
    <t>Kultūras projektu konkurss - Profesionālās mākslas pieejamība Jūrmalā</t>
  </si>
  <si>
    <t xml:space="preserve">JPAP_R1.7.1._42 JPAP_R1.7.1._43  JPAP_R3.3.1._191      JPKAP_U2.1_P2.1.1    JPKAP_U2.1_P2.1.3 </t>
  </si>
  <si>
    <t>Jūrmalas pilsētas domes līdzfinansēto iniciatīvas projektu konkurss</t>
  </si>
  <si>
    <t xml:space="preserve">JPAP_R3.3.1._191  JPAP_R1.7.1._43    JPKAP_U1.3_U1.3.3      JPKAP_U4.1_P4.1.1 </t>
  </si>
  <si>
    <t>Projektu konkurss Jūrmala - Latvijas valsts simtgadei.</t>
  </si>
  <si>
    <t xml:space="preserve">JPAP_R1.7.1._42 JPAP_R1.7.1._43  JPAP_R3.3.1._191   JPKAP_U1.3_U1.3.3   JPKAP_U2.2_P2.2.1   </t>
  </si>
  <si>
    <t>Izglītības semināri nozares darbiniekiem</t>
  </si>
  <si>
    <t xml:space="preserve">JPAP_R.1.4.3._17   JPAP_R1.7.1._42    JPKAP_U4.2_P4.2.1   </t>
  </si>
  <si>
    <t>Kūrorta svētki</t>
  </si>
  <si>
    <t xml:space="preserve">JPAP_R.1.4.3._17 JPAP_R1.7.1._42 JPAP_R3.3.1._191    JPAP_R3.3.1._193  JPKAP_U2.1_P2.1.2 JPKAP_U2.1._P.2.1.3 JPKAP_U2.2_P2.2.3     JPKAP_U4.1_P4.1.2      </t>
  </si>
  <si>
    <t>Kauguru rudens svētki</t>
  </si>
  <si>
    <t xml:space="preserve">JPAP_R1.7.1._42 JPAP_R3.3.1._191   JPAP_R3.3.1._193    JPKAP_U2.2_P2.2.3     JPKAP_U4.1_P4.1.2      </t>
  </si>
  <si>
    <t>Gada balva kultūrā</t>
  </si>
  <si>
    <t xml:space="preserve">JPAP_R1.7.1._42  JPAP_R1.7.1._43 JPAP_R3.3.1._191   JPAP_R3.3.1._193        JPKAP_U4.2_P4.2.2 </t>
  </si>
  <si>
    <t>Starptautiskais Baltijas jūras koru konkurss, festivāls u.tml.</t>
  </si>
  <si>
    <t xml:space="preserve">JPAP_R1.7.1._42    JPAP_R3.3.1._193   JPKAP_U2.1_P2.1.2 JPKAP_U2.1_P2.1.3    JPKAP_U2.2_P2.2.5  </t>
  </si>
  <si>
    <t>Valsts svētku svinīgais pasākums</t>
  </si>
  <si>
    <t xml:space="preserve">JPAP_R1.7.1._43     JPKAP_U2.2_P2.2.1     </t>
  </si>
  <si>
    <t xml:space="preserve">Radošā darba stipendijas, tai skaitā uzturēšanās izdevumu kompensācijas </t>
  </si>
  <si>
    <t>JPAP_R3.3.1._193     JPKAP_U4.2_P4.2.3</t>
  </si>
  <si>
    <t>Latvija simtades projekts - Brīvības ielas stāsts</t>
  </si>
  <si>
    <t>JPAP_R3.3.1._191    JPAP_R3.3.1._193      JPKAP_U2.2_P2.2.1</t>
  </si>
  <si>
    <t>Izdevumi nepieciešami izstādes "Jūrmalas brīvības stāsti" organizēšanai</t>
  </si>
  <si>
    <t>Kultūras nozares mājas lapas izstrāde</t>
  </si>
  <si>
    <t>JPAP_R1.7.1._42  JPAP_R1.7.1._43    JPKAP_U 4.1._P4.1.4     JPKAP_U 4.3._P4.3.1. JPTARP_U3.3_P.3.3.2.</t>
  </si>
  <si>
    <t>Audiogida izveidošana Jūrmalas pilsētas mizejā</t>
  </si>
  <si>
    <t xml:space="preserve">JPAP_R1.7.1._42
JPAP_R3.3..1._199
JPKAP_U2.1_P2.1.1  </t>
  </si>
  <si>
    <t>Muzeja informatīvā stenda izveide</t>
  </si>
  <si>
    <t>Starptautiska festivāla organizēšana</t>
  </si>
  <si>
    <t xml:space="preserve">JPAP_R1.7.1._42    JPAP_R1.7.1._43  JPAP_R3.3.1._193 JPKAP_U2.1_P2.1.1 JPKAP_U2.1_P2.1.3      </t>
  </si>
  <si>
    <t>Katalogs ''Bibliotēkas, kas palīdzēja izaugt Latvijai''</t>
  </si>
  <si>
    <t xml:space="preserve">JPAP_R1.7.1._43  JPAP_R3.3.1._193 JPKAP_U2.2._P2.2.3 JPKAP_U4.1_P4.1.4      </t>
  </si>
  <si>
    <t>Pilsētas ģērboņa dekoratīvais gleznojums ''Latvijas pilsētas un novadi valsts simtgadei'' Vecrīgā</t>
  </si>
  <si>
    <t>JPKAP_U2.2_P2.2.1</t>
  </si>
  <si>
    <t>Grāmata ''Zelta laiki''</t>
  </si>
  <si>
    <t xml:space="preserve">JPAP_R3.3.1._193 JPKAP_U1.3._U1.3.3 JPKAP_U4.3_P4.3.3      </t>
  </si>
  <si>
    <t xml:space="preserve">Jūrmalas teātrim 40.dzimšanas diena </t>
  </si>
  <si>
    <t>Izdevumi jaunas datortehnikas iegādei  Jūrmalas teātra 40.jubilejas sezonas uzsākšanai</t>
  </si>
  <si>
    <t xml:space="preserve">JPAP_R3.3.1._193 </t>
  </si>
  <si>
    <t xml:space="preserve">Jūrmalas pilsētas attīstības programmas 2014.-2020.gadam (07.11.2013. lēmums Nr.625). </t>
  </si>
  <si>
    <t>Rīcības virziens: R1.4.3.: Citu tūrisma pakalpojumu attīstība</t>
  </si>
  <si>
    <t>Aktivitāte: Nr. 17. Tūrisma pakalpojumu piedāvājuma dažādošana</t>
  </si>
  <si>
    <t>Rīcības virziens: R1.7.1. Kultūras tūrisma piedāvājuma attīstība</t>
  </si>
  <si>
    <t>Aktivitāte: Nr.42. Jaunu kultūras tūrisma produktu attīstība</t>
  </si>
  <si>
    <t>Aktivitāte: Nr.43. Kultūras dzīves piedāvājuma attīstība visa gada garumā</t>
  </si>
  <si>
    <t>Rīcības virziens: R.3.3.1. Pilsētas kultūras iestāžu un muzeju darbības pilnveide</t>
  </si>
  <si>
    <t>Aktivitāte: Nr.191. Daudzveidīgu kultūras pasākumu pieejamība Jūrmalas iedzīvotājiem Jūrmalas pilsētā</t>
  </si>
  <si>
    <t>Aktivitāte: Nr.202. Pilsētas tēla "Jūrmala - Raiņa un Aspazijas pilsēta" izveide</t>
  </si>
  <si>
    <t>Aktivitāte: Nr. 193 Jūrmalas kā kultūras un mākslas pilsētas identitātes un konkurētspējas nostiprināšana</t>
  </si>
  <si>
    <t>Jūrmalas pilsētas kultūrvides attīstības plāns 2017. - 2020.gadam</t>
  </si>
  <si>
    <t>U.1.3.: Nodrošināt  mūžizglītības un radošuma attīstīšanas iespējas jūrmalniekiem.</t>
  </si>
  <si>
    <t xml:space="preserve">Pasākums: U1.3.3.Jūrmalas pilsētas iedzīvotāju un nevalstisko organizāciju radošo kultūras iniciatīvu atbalstīšana, </t>
  </si>
  <si>
    <t>līdzfinansējot un līdzorganizējot dažādu žanru kultūras pasākumus specifiskām iedzīvotāju auditorijām</t>
  </si>
  <si>
    <t>U.2.1. Rīkot kvalitatīvas un daudzveidīgas kultūras norises konkrētiem auditorijas segmentiem (jūrmalniekiem, vietēja mēroga un starptautiskiem tūristiem) katrā sezonā).</t>
  </si>
  <si>
    <t>Pasākums: P2.1.1. Nodrošināt dažādu mērķauditorijas segmentu vajadzībām atbilstošas profesionālās mākslas pieejamību Jūrmalā.</t>
  </si>
  <si>
    <t>Pasājums: P2.1.2. Dzintaru koncertzāles konkurētspējas stiprināšana nacionālā un starptautiskā mērogā (t.sk. ilgtermiņa finanšu instrumenta nodrošināšana starptaurtisko mākslinieku piesaistei)</t>
  </si>
  <si>
    <t>Pasākums: P2.1.3. Jūrmalu kā kūrortpilsētu pozicionējošu ikgadēju profesionālās mākslas festivālu un pasākumu rīkošana vai līdzfinansēšana</t>
  </si>
  <si>
    <t xml:space="preserve">U.2.2. Nostiprināt Jūrmalas kā kultūras un mākslas pilsētas identitāti un konkurētspēju </t>
  </si>
  <si>
    <t>Pasākums: P2.2.1. Valsts svētku un atceres dienu rīkošana pilsētas iedzīvotājiem un viesiem, tai skaitā Latvijai-100 atzīmēšana.</t>
  </si>
  <si>
    <t>Pasākums: P2.2.2. Jūrmalas kā Aspazijas un Raiņa pilsētas tēla nostiprināšana</t>
  </si>
  <si>
    <t xml:space="preserve">Pasākums: P2.2.3. Gadskārtu svētku, pilsētas svētku un dažādām sabiedrības mērķgrupām domātu pasākumu rīkošana, nostiprinot Jūrmalas zīmolu vietējā, nacionālā un starptautiskā mērogā. </t>
  </si>
  <si>
    <t>Pasākums: P2.2.5. Jūrmalas kā festivālu pilsētas tēla nostiprināšana</t>
  </si>
  <si>
    <t>U.4.1. Attīstīt sadarbību starp dažādām pašvaldības kultūras un citām iestādēm, ģeogrāfiski līdzsvarota kultūras piedāvājuma veidošanā un pieejamības veicināšanā.</t>
  </si>
  <si>
    <t>Pasākums: P4.1.1. Nevalstisko organizāciju un citu operatoru iesaiste apkaimju piederības sajūtas veidošanā un mehānisms tā nodrošināšanai –iedzīvotāju iniciatīvu projektu konkurss.</t>
  </si>
  <si>
    <t>Pasākums: P4.1.2. Mazākumtautību iesaiste apkaimju kultūras dzīvē</t>
  </si>
  <si>
    <t xml:space="preserve">Pasākums: P4.1.4. Informācijas nodrošināšana par apkaimju kultūras pasākumu  norises vietām un pasākumiem </t>
  </si>
  <si>
    <t>U.4.2. Stiprināt kultūras nozares darbinieku kapacitāti un profesionālo izaugsmi.</t>
  </si>
  <si>
    <t xml:space="preserve">Pasākums: P4.2.1. Kultūras nozares darbinieku profesionālās izaugsmes atbalsta programma </t>
  </si>
  <si>
    <t>Pasākums: P4.2.2. Konkursa „Gada balva kultūrā"  rīkošana, novērtējot Jūrmalas pilsētas kultūras dzīves spilgtākos notikumus pašvaldības, valsts un starptautiskā mērogā.</t>
  </si>
  <si>
    <t xml:space="preserve">Pasākums: P4.2.3. Mūža stipendijas izciliem kultūras un sabiedriskiem darbiniekiem. </t>
  </si>
  <si>
    <t>U.4.3. Nodrošināt informācijas pieejamību atbilstoši kultūras auditorijas vajadzībām</t>
  </si>
  <si>
    <t>Pasākums: P4.3.1. Kultūras pasākumu aktuālās informācijas regulāra izvietošana interneta resursos un plašsaziņas līdzekļos.</t>
  </si>
  <si>
    <t xml:space="preserve">Pasākums:P4.3.3. Kultūras pasākumu reklāmas un mārketinga materiālu izdošana (ikmēneša pasākumu bukleti, afišas u.c.) </t>
  </si>
  <si>
    <t>Jūrmalas pilsētas tūrisma attīstības rīcības plāns 2018. - 2020.gadam</t>
  </si>
  <si>
    <t>U3.3.
Kultūras pasākumu 
kā atraktīvu  tūrisma  
piesaišu  
izmantošana, 
koncentrējoties  uz 
dažādu  tūristu 
segmentu 
vajadzībām  un 
pieprasījuma 
sezonālām
svārstībām</t>
  </si>
  <si>
    <t xml:space="preserve">Pasākums: P.3.3.2. Informācijas par  pasākumiem 
nodrošināšana  dažādiem  mērķa 
tirgiem  (afišu valodas, informācija
tūrisma portālā, TIC) </t>
  </si>
  <si>
    <t>Tāme Nr.09.1.7.</t>
  </si>
  <si>
    <t>Pasākumi kvalitatīvas un daudzveidīgas izglītības attīstībai un atbalstam</t>
  </si>
  <si>
    <t>Projekts "Mediji vieno un šķir"</t>
  </si>
  <si>
    <t>LV27TREL981304500400B</t>
  </si>
  <si>
    <t>Nordplus Jauniešu izglītības programmas finansējums</t>
  </si>
  <si>
    <t>Pārskaitījums somu un igauņu partneriem, lai viņi varētu īstenot mobilitāti Latvijā</t>
  </si>
  <si>
    <t>Tāme Nr. 09.23.6.</t>
  </si>
  <si>
    <t>Tāme Nr.09.5.3.</t>
  </si>
  <si>
    <t>Reģionālā metodiskā centra un pedagogu tālākizglītības centra darbības nodrošināšana</t>
  </si>
  <si>
    <t>LV63TREL9813493003000</t>
  </si>
  <si>
    <t>IZM vienošanas Nr.2-2/2018/260</t>
  </si>
  <si>
    <t>Lektoru autoratlīdzība</t>
  </si>
  <si>
    <t>DD VSAOI 5% no autoratlīdzības lektoriem</t>
  </si>
  <si>
    <t>Kursu apmaksa:
1) Netradicionālu metožu izmantošana latviešu valodas un literatūras stundā pārejai uz kompetencēs balstītu izglītības satura apguvi - 23 dalībn./16 st-1200EUR, t.sk.23dal*48EUR;
2) Atbalsts pozitīvai uzvedībai 35 dalībn./36 st-2280EUR;
3) Darbs ar kompetencēm 1 skol - 20 EUR.</t>
  </si>
  <si>
    <t>Kursu "Vizuālo informācijas avotu lasītprasmes veidošana un izkopšana" laikā kafijas pauzes organizāšana</t>
  </si>
  <si>
    <t>Tāme Nr.09.3.1.</t>
  </si>
  <si>
    <t>Jūrmalas pilsētas Jaundubultu vidusskola</t>
  </si>
  <si>
    <t>90000051561</t>
  </si>
  <si>
    <t>Lielupes-21</t>
  </si>
  <si>
    <t>Istādes uzturēšanaun vispārējās izglītības nodrošināšana</t>
  </si>
  <si>
    <t>LV19PARX0002484572007</t>
  </si>
  <si>
    <t>LV82PARX0002484573007</t>
  </si>
  <si>
    <t>LV43PARX0002484577007</t>
  </si>
  <si>
    <t>LV77PARX0002484576007</t>
  </si>
  <si>
    <r>
      <t xml:space="preserve">Saskaņā ar 21.08.2018. Ministru Kabineta noteikumiem Nr.529 un izglītojamo vecāku iniciatīvas rezultātā autobusu noma tiek plānota no dažādiem pakalpojuma sniedzējiem:                                                                                                         brauciens uz Rīgas kara muzeju  = </t>
    </r>
    <r>
      <rPr>
        <b/>
        <sz val="8"/>
        <rFont val="Times New Roman"/>
        <family val="1"/>
        <charset val="186"/>
      </rPr>
      <t>600</t>
    </r>
    <r>
      <rPr>
        <sz val="8"/>
        <rFont val="Times New Roman"/>
        <family val="1"/>
        <charset val="186"/>
      </rPr>
      <t xml:space="preserve">,-€,                                                                                                                                   brauciens uz  Rīgas nacionālo Zooloģisko dārzu= </t>
    </r>
    <r>
      <rPr>
        <b/>
        <sz val="8"/>
        <rFont val="Times New Roman"/>
        <family val="1"/>
        <charset val="186"/>
      </rPr>
      <t>180</t>
    </r>
    <r>
      <rPr>
        <sz val="8"/>
        <rFont val="Times New Roman"/>
        <family val="1"/>
        <charset val="186"/>
      </rPr>
      <t>,-€,                                                                                                                                            brauciens uz  Līgatnes dabas taku</t>
    </r>
    <r>
      <rPr>
        <b/>
        <sz val="8"/>
        <rFont val="Times New Roman"/>
        <family val="1"/>
        <charset val="186"/>
      </rPr>
      <t>=330</t>
    </r>
    <r>
      <rPr>
        <sz val="8"/>
        <rFont val="Times New Roman"/>
        <family val="1"/>
        <charset val="186"/>
      </rPr>
      <t>,-€,                                                                                                                                                                                                                                                                                                         ekskursija LNO un kara muzeju=</t>
    </r>
    <r>
      <rPr>
        <b/>
        <sz val="8"/>
        <rFont val="Times New Roman"/>
        <family val="1"/>
        <charset val="186"/>
      </rPr>
      <t>361</t>
    </r>
    <r>
      <rPr>
        <sz val="8"/>
        <rFont val="Times New Roman"/>
        <family val="1"/>
        <charset val="186"/>
      </rPr>
      <t xml:space="preserve">,-€                                                                                                                                                                                                                                                                                                                                                                                                                                      </t>
    </r>
  </si>
  <si>
    <t>Programmas "Latvijas skolas soma" īstenošanai.</t>
  </si>
  <si>
    <r>
      <t>Rīgas nacionālais zooloģiskais darzs =</t>
    </r>
    <r>
      <rPr>
        <b/>
        <sz val="8"/>
        <rFont val="Times New Roman"/>
        <family val="1"/>
        <charset val="186"/>
      </rPr>
      <t xml:space="preserve"> 90,</t>
    </r>
    <r>
      <rPr>
        <sz val="8"/>
        <rFont val="Times New Roman"/>
        <family val="1"/>
        <charset val="186"/>
      </rPr>
      <t>-€( 40 izglītojamie , 2,-€ ieejas biļete ar kuponu x30 izglītojamiem= 60,-€ un  grupas biļete 10 x 3,-izglītojamiem 30,-€)                                                                                            Līgatnes dabas taka=</t>
    </r>
    <r>
      <rPr>
        <b/>
        <sz val="8"/>
        <rFont val="Times New Roman"/>
        <family val="1"/>
        <charset val="186"/>
      </rPr>
      <t>30,80</t>
    </r>
    <r>
      <rPr>
        <sz val="8"/>
        <rFont val="Times New Roman"/>
        <family val="1"/>
        <charset val="186"/>
      </rPr>
      <t>€= 52 izglītojamie(30 izglītojāmie biļete ar kuponu , 22 izglītojamie x 1,40€ ieejas biļete= 30,80€),                                                                                                                                                Kara muzejs=</t>
    </r>
    <r>
      <rPr>
        <b/>
        <sz val="8"/>
        <rFont val="Times New Roman"/>
        <family val="1"/>
        <charset val="186"/>
      </rPr>
      <t>128</t>
    </r>
    <r>
      <rPr>
        <sz val="8"/>
        <rFont val="Times New Roman"/>
        <family val="1"/>
        <charset val="186"/>
      </rPr>
      <t>,-€(92 izglītojāmie = 12,-€ gida pakalpojumi 4 grupas=48,-€,izglītojošas                                                                                                                                                                                                                                                                                                      nodarabības 4 gab.x20€= 80,-€).                                                                                                                                                                                           Ekskursija LNO un kara muzeja=</t>
    </r>
    <r>
      <rPr>
        <b/>
        <sz val="8"/>
        <rFont val="Times New Roman"/>
        <family val="1"/>
        <charset val="186"/>
      </rPr>
      <t>298</t>
    </r>
    <r>
      <rPr>
        <sz val="8"/>
        <rFont val="Times New Roman"/>
        <family val="1"/>
        <charset val="186"/>
      </rPr>
      <t xml:space="preserve">,-€= 78 izglītojamie ( ekskursija LNO 3,-€ x 78                                                                                                                   izglītojāmie=234-€,kara muzeja 12,-€ gida pakalpojumi 2 grupas = 24,-€ izglītojošas nodarbības 20,-€ x 2 nodarbības= 40,-€),                                                                                                                                                      Kara muzeja = </t>
    </r>
    <r>
      <rPr>
        <b/>
        <sz val="8"/>
        <rFont val="Times New Roman"/>
        <family val="1"/>
        <charset val="186"/>
      </rPr>
      <t>96</t>
    </r>
    <r>
      <rPr>
        <sz val="8"/>
        <rFont val="Times New Roman"/>
        <family val="1"/>
        <charset val="186"/>
      </rPr>
      <t xml:space="preserve">,-€= 60 izglītojamie ( 12,-€ gida pakalpojumi 3 grupa= 36,-€ + izglītojoša nodarbības 20,-,-€=x 3 nodarbības60,-€).                                                                                                                                                                                                                                                                                                                                              </t>
    </r>
  </si>
  <si>
    <t>Jūrmalas Mūzikas vidusskola</t>
  </si>
  <si>
    <t>90000056465</t>
  </si>
  <si>
    <t>Smilšu iela 7, Jūrmala, LV-2015</t>
  </si>
  <si>
    <t>LV56PARX0002484572020</t>
  </si>
  <si>
    <t>LV22PARX0002484573020</t>
  </si>
  <si>
    <t>LV80PARX0002484577020</t>
  </si>
  <si>
    <t>LV17PARX0002484576020</t>
  </si>
  <si>
    <t>Venden ūdenim 2018.gada oktobrim- decembrim nepieciešams:  6 statīvi x 12 pudeles x 3 mēneši x 1.95 = 421.20- budžetā ir 149.66 = 271.54  , kartridžu uzpilde kopētājam 2x 30 = 60.00, krāsainajiem printeriem 2 x 25 = 50.00, melnbaltajiem printerierm 15 x15 =225.00</t>
  </si>
  <si>
    <t>Līdzekļi nav nepieciešami, jo no 2017.gada 01.janvāra netiek maksāta JMV telpu nomas maksa V.F.Koppitzam, saskaņā ar līguma izbeigšanu no īpašnieka puses</t>
  </si>
  <si>
    <t>Lai nodrošinātu mācību procesu nepieciešamas vēl dienasgrāmatas audzēkņiem 197 x 1.50 = 295.50 , nošu krājumi 76 x 4 = 304.00</t>
  </si>
  <si>
    <t>Ekonomija iegādājoties LED lielo televizoru</t>
  </si>
  <si>
    <t>Tāme Nr.   09.12.1.</t>
  </si>
  <si>
    <t>Iestādes uzturēšana, profesionālās ievirzes izglītības nodrošināšana</t>
  </si>
  <si>
    <t>Tāme Nr.09.1.12.</t>
  </si>
  <si>
    <t>Jūrmala, Jomas iela 1/5, LV-2015</t>
  </si>
  <si>
    <t>09.210.</t>
  </si>
  <si>
    <t>Projekts ''Karjeras atbalsts vispārējās un profesionālās izglītības iestādēs''</t>
  </si>
  <si>
    <t>LV23TREL9802008033000</t>
  </si>
  <si>
    <t>Tāme Nr.09.24.3.</t>
  </si>
  <si>
    <t>Jūrmalas sākumskola "Atvase"</t>
  </si>
  <si>
    <t>90001175873</t>
  </si>
  <si>
    <t>Raiņa 53, Jūrmala</t>
  </si>
  <si>
    <t>Projekts "Karjeras atbalsts vispārējās un profesionālās izglītības iestādēs"</t>
  </si>
  <si>
    <t>LV53TREL981305300300B</t>
  </si>
  <si>
    <t>Tāme Nr.09.5.5.</t>
  </si>
  <si>
    <t>LV48TREL981349300500B</t>
  </si>
  <si>
    <t>Tāme Nr.09.11.3.</t>
  </si>
  <si>
    <t>LV46TREL981304700300B</t>
  </si>
  <si>
    <t>Slokas pamatskola</t>
  </si>
  <si>
    <t>90000051612</t>
  </si>
  <si>
    <t>Skolas iela 3, Jūrmala</t>
  </si>
  <si>
    <t>LV80TREL981304800200B</t>
  </si>
  <si>
    <t>Tāme Nr.09.27.3.</t>
  </si>
  <si>
    <t xml:space="preserve">Projekts "Karjeras atbalsts vispārējās un profesionālās izglītības iestādēs" </t>
  </si>
  <si>
    <t>Tāme Nr.08.5.1.</t>
  </si>
  <si>
    <t>Jūrmalas Sporta servisa centrs</t>
  </si>
  <si>
    <t>90010478153</t>
  </si>
  <si>
    <t>Jomas iela 17 , Jūrmala , LV-2015</t>
  </si>
  <si>
    <t>08.100.</t>
  </si>
  <si>
    <t>LV95PARX0002484572094</t>
  </si>
  <si>
    <t>LV62PARX0002484577053</t>
  </si>
  <si>
    <t>LV26PARX0002484576052</t>
  </si>
  <si>
    <t>Ieturējumi no Jūrmalas Sporta servisa centra darbinieku atlīdzības par piešķirto degvielas un sakaru  limitu pārtēriņu</t>
  </si>
  <si>
    <t>Tāme Nr.08.5.2.</t>
  </si>
  <si>
    <t>Jūrmalas pilsētas stadiona ''Sloka'' uzturēšana</t>
  </si>
  <si>
    <t>Finanšu līdzekļi tiek novirzīti degvielas izdevumu segšanai (EKK 2322) un elektroiekārtu remonta un uzturēšanas materiāliem (EKK 2353).
Inventāra daļēja iegāde tiek plānota no atlikušajiem līdzekļiem un daļēji 2019.gadā.</t>
  </si>
  <si>
    <t>Dabiskā zālāja laukuma uzturēšanai un pasākumu organizēšanai ir nepieciešams vairāk pļaut un kopt zāli kam tiek patērēta vairāk diegvielas, nekā bija ieplānots. 
Kā arī degviela tiek patērēta lapu pūtējam un ziemas periodā degviela tiek paredzēta sniega tīrīšanai.
Papildus līdz gada beigām ir nepieciešami vēl 533.06 EUR ar PVN, līdzekļi tiek  novirzīti no inventāra iegādei paredzētajiem līdzekļiem. Uz doto brīdi iestādes rīkojuma uzliktais limits ir sasniegts, līdz ar to tiks veikti rīkojuma grozījumi.</t>
  </si>
  <si>
    <t>Sakarā ar to, ka zāles pļaušanas mašīnas ir novecojušas papildus līdzekļi ir nepieciešami tās remotam. Ņemot vērā iepriekšējo periodu šajā pozicijā provizoriski nepieciešami vēl 322.08 EUR. Pļaujmašīnas JSSC rīcībā ir lietošanā no 2005.-2008.g., kam ir iestājusies dabiskais nolietojums. Veicot pļaujmašīnu apkopi tiek prognozēta nepieciešamība mainīt pamata detaļas pļaujmašīnām apmērām pēc 40 darba stundām, līdz ar ko tiek prasīti papildus līdzekļi  remonta materiāliem. 1. Husqvarna zāles savācēja remontam - 172.38 EUR ar PVN; 2. Zāles pļāveju siksnas, naži, gultņi - 149.70 EUR ar PVN</t>
  </si>
  <si>
    <t>Tāme Nr.08.5.3.</t>
  </si>
  <si>
    <t>Raiņa iela 55 , Jūrmala , LV-2016</t>
  </si>
  <si>
    <t>Jūrmalas Valsts ģimnāzijas sporta halles uzturēšana</t>
  </si>
  <si>
    <t>Sakarā ar Sporta halles lielu noslodzi ir palielinājušies izdevumi ūdens un kanalizācijai. Līdz gada beigam provizoriski nepieciešami vēl 400 EUR. Līdzekļus plānots novirzīt no nekustamā īpašuma uzturešanas EKK 2244</t>
  </si>
  <si>
    <t>400 EUR tiek novirzīti ūdens un kanalizācijas izdevumu segšanai EKK 2222</t>
  </si>
  <si>
    <t>Tāme Nr.08.5.4.</t>
  </si>
  <si>
    <t>Majoru sporta laukuma uzturēšana</t>
  </si>
  <si>
    <t xml:space="preserve">Papildus līdzekļi ir nepieciešami lai iegādātu Ledus kopšanas mašīnu (9995.00 EUR) pārējie līdzekļi ir paredzēti  1. Slidošanas palīgs bērniem 1420.00 EUR; 2. Gumijas triecienabsorbējošā paklāja iegādei 6300.00 EUR; 3 nestuves 235.00 EUR; Hokeja vārti 1700.00 EUR. </t>
  </si>
  <si>
    <t>Tāme Nr.08.5.5.</t>
  </si>
  <si>
    <t>Sporta nama ''Taurenītis'' uzturēšana</t>
  </si>
  <si>
    <t xml:space="preserve">Līdzekļi ir nepieciešami elektroenerģijas apmaksai. Līdzekļi </t>
  </si>
  <si>
    <t>Līdzekļi ir nepieciešami lai iegādātu 30 krēsli*Eur39= Eur1170 un savienojumi 26.gb.*Eur 2.30  = Eur 59.80, kopā= Eur 1229.80( Eur 1170+Eur 59.80)</t>
  </si>
  <si>
    <t>Tāme Nr.08.5.6.</t>
  </si>
  <si>
    <t>Jūrmalas pludmales centra uzturēšana</t>
  </si>
  <si>
    <t>Līdzekļi nepieciešami pludmales centra laukumos uzstādītā inventāra demontāžai un transportēšanai, teritorijas sakopšanai un ieziemošanai. 1. Iepirkuma Līgums Nr. 4-3/14 (2.daļa 3993.00 Ar PVN) 2. Ikgadējai konteineru ieziemošanai  - apsegšānai ar tentu. Izmaksas - (1200.00 Ar PVN) 3. Papildus smilšu līdzināšanai - kāpu zonas sakārtošanai 1200.00 ar PVN. Līdzekļi tika izlietoti pludmales smilšu šķurēšanai vairāk nekā 2017. gadā.</t>
  </si>
  <si>
    <t>Tāme Nr.08.1.7.</t>
  </si>
  <si>
    <t>Sporta pasākumi</t>
  </si>
  <si>
    <t>Tāme Nr.08.1.8.</t>
  </si>
  <si>
    <t>Sporta veidu attīstība</t>
  </si>
  <si>
    <r>
      <rPr>
        <b/>
        <sz val="9"/>
        <rFont val="Times New Roman"/>
        <family val="1"/>
        <charset val="186"/>
      </rPr>
      <t>18.pielikums</t>
    </r>
    <r>
      <rPr>
        <sz val="9"/>
        <rFont val="Times New Roman"/>
        <family val="1"/>
        <charset val="186"/>
      </rPr>
      <t xml:space="preserve"> Jūrmalas pilsētas domes</t>
    </r>
  </si>
  <si>
    <t>900000056357</t>
  </si>
  <si>
    <t>Programmai "Sporta pasākumi"</t>
  </si>
  <si>
    <t xml:space="preserve">JPAP _R.1.6.3.41;
JPAAAS Mērķi Nr. 1; Nr. 3; Nr. 4 </t>
  </si>
  <si>
    <t>Jūrmalas atklātais amatieru čempionāts hokejā 2018. gadā</t>
  </si>
  <si>
    <t>Jūrmalas atklātais čempionāts basketbolā vīriešiem 17/18</t>
  </si>
  <si>
    <t>Jūrmalas skriešanas svētki</t>
  </si>
  <si>
    <t>Neatkarības dienas velobrauciens</t>
  </si>
  <si>
    <t>Džudo turnīrs ''Young Stars Jūrmala 2018''</t>
  </si>
  <si>
    <t>Starptautiskais karatē WKF turnīrs ''Grand Prix Jūrmala  2018''</t>
  </si>
  <si>
    <t>Jūrmalas domes atklātais futbola kauss 2018.gadā</t>
  </si>
  <si>
    <t>Filter velokauss</t>
  </si>
  <si>
    <t>Orientēšanas spēles ''Ķemeri 180/40''</t>
  </si>
  <si>
    <t>Pasaules kausa posms ielu vingrošana Jūrmalā</t>
  </si>
  <si>
    <t xml:space="preserve"> LAF  organizētās sacensības airēšanā 2018.gadā</t>
  </si>
  <si>
    <t>Jūrmalas kauss Plūdmales Regbijā - 5, 2018</t>
  </si>
  <si>
    <t xml:space="preserve">Jūrmalas Cup'' ūdens motosporta sacensības </t>
  </si>
  <si>
    <t>Starptautiskās karatē sacensības  '' Jūrmalas kauss - 2018''</t>
  </si>
  <si>
    <t>CEV eiropas Čempionāts pludmales volejbolā U22</t>
  </si>
  <si>
    <t>Jūrmalas velomarotons</t>
  </si>
  <si>
    <t>Projektu konkurss sporta pasākumiem</t>
  </si>
  <si>
    <t>Latvijas čempionāts pludmales volejbolā</t>
  </si>
  <si>
    <t>Jūrmalas Rogainings</t>
  </si>
  <si>
    <t>Starptautiskais pludmales handbola turnīrs ''Jūrmala''</t>
  </si>
  <si>
    <t>Līdzfinansējuma nodrošināšana Jūrmalas pilsētai raksturīgiem un nozīmīgiem sporta pasākumiem, kas Jūrmalā norisinājušies vismaz trīs gadus</t>
  </si>
  <si>
    <t xml:space="preserve">Latvijas senioru atklātais čempionāts tenisā </t>
  </si>
  <si>
    <t>Eiropas pludmales tenisa čempionāts</t>
  </si>
  <si>
    <t>Jūrmalas domes  kauss pludmales futbolā</t>
  </si>
  <si>
    <t>Sporta speles</t>
  </si>
  <si>
    <t>Jūrmalas krāsu skrējiens</t>
  </si>
  <si>
    <t>Elektric Run Jūrmalā</t>
  </si>
  <si>
    <t>Jūrmalas MTB velomaratons</t>
  </si>
  <si>
    <t>24.starptautiskās sacensības mākslas vingrošanā ''Mazā un lielā grācija''</t>
  </si>
  <si>
    <t>Skriešanas seriāls ''Dzintaru apļi''</t>
  </si>
  <si>
    <t>Jūrmalas čempionāts basketbolā 2018/19</t>
  </si>
  <si>
    <t>Lai nodrošinātu savlaicīgu pasākumu organizēšanu (iepirkumu veikšanai)</t>
  </si>
  <si>
    <t>Jūrmalas gada balva sportā</t>
  </si>
  <si>
    <t>Izmaiņas kopā</t>
  </si>
  <si>
    <t>Programmai "Sporta veidu attīstība"</t>
  </si>
  <si>
    <t xml:space="preserve">JPAP _R.3.3.3. 207              JPAP_ R3.1.3. 133                JPAAAS Mērķi Nr. 1; Nr. 4 </t>
  </si>
  <si>
    <t>Airēšanas sporta attīstībai un sporta inventāra iegādei</t>
  </si>
  <si>
    <t>Olivera Ritinieka atbalstam</t>
  </si>
  <si>
    <t>Profboksa klubs Jūrmalā, atbalsts 2017.gadam</t>
  </si>
  <si>
    <t>Veterānu futbola kluba ''Devro Jūrmala'' atbalsts 2017.gadā</t>
  </si>
  <si>
    <t>Veterānu futbola kluba ''Devro Jūrmala'' atbalsts 2018.gadā</t>
  </si>
  <si>
    <t>Sportistes Žanetes Vasaraudzes Gailītes riteņtenisa attīstībai</t>
  </si>
  <si>
    <t>Hokeja attīstības veicināšanai Jūrmalas pilsētā</t>
  </si>
  <si>
    <t>Biedrības ''Hokeja klubs ''Kauguri '' ledus īres nomaksai 2017/2018 g. sezonai</t>
  </si>
  <si>
    <t>Volejbola attīstība Jūrmalā 2017.gadā</t>
  </si>
  <si>
    <t>Līdzfinansējums biedrībai ''Jūrmalai un sportam''</t>
  </si>
  <si>
    <t>Jurmalas Racing Team</t>
  </si>
  <si>
    <t>Biedrība ''Skolas sporta klubs ''Neguss''</t>
  </si>
  <si>
    <t>Biedrība ''Jūrmalas Sports'' handbola komandas līdzfinansēšana</t>
  </si>
  <si>
    <t>Biedrība ''Jūrmalas Sports'' airēšanas komandas līdzfinansēšana</t>
  </si>
  <si>
    <t>Alvila Branta Pasaules kausā parabobslejā</t>
  </si>
  <si>
    <t>Florbola klubs Jūrmala</t>
  </si>
  <si>
    <t>Jāņa  Roviča boksa klubs</t>
  </si>
  <si>
    <t>Karatiste Marijas Luīzes Muižnieces atbalstam</t>
  </si>
  <si>
    <t>Karatista Leonīda Vorožeikina atbalstam</t>
  </si>
  <si>
    <t>Aleksandra Samoilova atbalstam</t>
  </si>
  <si>
    <t>Mihaila Samoilova atbalstam</t>
  </si>
  <si>
    <t>Ratiņtenisistes Žanetes Vasarzudzes - Gailītes attīstībai</t>
  </si>
  <si>
    <t xml:space="preserve">Biedrības PAPA’S Sacīkšu komanda atbalstam </t>
  </si>
  <si>
    <t>Pašvaldības atzinības izteikšana par īpašiem sasniegumiem un rezultātiem</t>
  </si>
  <si>
    <t>Gargabalnieces Jeļenas Čelhovas - Prokopčukas attīstībai</t>
  </si>
  <si>
    <t>Līdzfinansējuma nodrošināšana sporta organizāciju, to pārstāvēto komandu un individuālo sportistu atbalstam</t>
  </si>
  <si>
    <t>Par Senioru sporta biedrības Jūrmala galda tenisistu atbalstam</t>
  </si>
  <si>
    <t xml:space="preserve">Loka šāvējas Anetes Kreicbergas atbalstam </t>
  </si>
  <si>
    <t>Golfera Roberta Matisona atbalstam</t>
  </si>
  <si>
    <t>Regbija klubs Jūrmala atbalstam</t>
  </si>
  <si>
    <t>Airētājas Annas Karasas atbalstam</t>
  </si>
  <si>
    <t>Airētājas Jelizavetes Simačevas atbalstam</t>
  </si>
  <si>
    <t>Airētāja Kalvja Kazāka atbalstam</t>
  </si>
  <si>
    <t>Airētāja Kaspara Golmeistera atbalstam</t>
  </si>
  <si>
    <t>Airētāja Ģirta Sokolova atbalstam</t>
  </si>
  <si>
    <t>Airētāja Oskara Anša Ruģeļa atbalstam</t>
  </si>
  <si>
    <t>Airētājas Zanes Putniņas atbalstam</t>
  </si>
  <si>
    <t>Pludmales volejbolistes Tīnas Lauras Graudiņas atbalstam</t>
  </si>
  <si>
    <t>Darta spēlētāja Uldi Zeitmaņa atbalstam</t>
  </si>
  <si>
    <t>Biedrība ''Jūrmalai un sportam''</t>
  </si>
  <si>
    <t>Lai nodrošinātu  pasākumu organizēšanu , saskaņā ar izvērtējumu pēc sēdes protokoliem</t>
  </si>
  <si>
    <t>Dambretista Gunta Valnera atbalstam</t>
  </si>
  <si>
    <t>Sporta attīstība un publicitātes pasākumi</t>
  </si>
  <si>
    <t>Grāmata "Jūrmalas Sporta vēsture"</t>
  </si>
  <si>
    <t xml:space="preserve">JPAP _R.1.6.3.41  </t>
  </si>
  <si>
    <t>Jūrmalas pilsētas attīstības programma 2014. – 2020.gadam (JPAP)</t>
  </si>
  <si>
    <t>Rīcības virziens:      R.1.6.3. Sporta pasākumu un pakalpojumu attīstība</t>
  </si>
  <si>
    <t>Rīcības virziens:      R.3.3.3.: Sporta sektora attīstība</t>
  </si>
  <si>
    <t>Mērķi no JPAAAS</t>
  </si>
  <si>
    <t>Mērķis Nr. 1 Fiziskās aktivitātēs iesaistīto Jūrmalas pilsētas iedzīvotāju, īpaši bērnu un jauniešu skaita pieaugums.</t>
  </si>
  <si>
    <t>Mērķis Nr.2 Cilvēku ar invaliditāti dalības sporta un aktīvās atpūtas aktivitātēs pieaugums</t>
  </si>
  <si>
    <t>Mērķis Nr. 3 Starptautiska, nacionāla un vietēja mēroga sporta sacensību un aktīvās atpūtas norišu skaita pieaugums.</t>
  </si>
  <si>
    <t>Mērķis Nr. 4 .Jūrmalas pilsētas iedzīvotāju veselības rādītāju uzlabošanās.</t>
  </si>
  <si>
    <t>Ielu dejošanas pasākums''Ghetto dance''</t>
  </si>
  <si>
    <r>
      <rPr>
        <b/>
        <sz val="9"/>
        <rFont val="Times New Roman"/>
        <family val="1"/>
        <charset val="186"/>
      </rPr>
      <t>9.pielikums</t>
    </r>
    <r>
      <rPr>
        <sz val="9"/>
        <rFont val="Times New Roman"/>
        <family val="1"/>
        <charset val="186"/>
      </rPr>
      <t xml:space="preserve"> Jūrmalas pilsētas domes</t>
    </r>
  </si>
  <si>
    <t>Izglītības pārvalde</t>
  </si>
  <si>
    <t>Kultūrizglītības un vides izglītības pasākumi</t>
  </si>
  <si>
    <t>Pilsētas mēroga pasākumi</t>
  </si>
  <si>
    <t>Kapteiņa  P. Zolta piemiņas pasākums un NBS diena Jūrmalā  „Augsim Latvijai!”</t>
  </si>
  <si>
    <t>JPAP_R3.2.1._146</t>
  </si>
  <si>
    <t>Pasākumi Latvijas simtgadei "Jaunais Muzeju eksperts"</t>
  </si>
  <si>
    <t>JPAP_R3.2.4._184</t>
  </si>
  <si>
    <t>Vidusskolēnu militārās spēles</t>
  </si>
  <si>
    <t>Literārās jaunrades konkurss "Izlaid vēju caur matiem"</t>
  </si>
  <si>
    <t>JPAP_R3.2.4._174</t>
  </si>
  <si>
    <t>Teātra un literāro uzvedumu skate "Labais!"</t>
  </si>
  <si>
    <t xml:space="preserve">Zēnu koru un 1.- 4. klašu koru skate pilsētā </t>
  </si>
  <si>
    <t>Mazo vokālistu konkurss "Jūrmalas Cālis"</t>
  </si>
  <si>
    <t>Konkurss "Popiela"</t>
  </si>
  <si>
    <t>Vokālās mūzikas konkurss "Balsis"</t>
  </si>
  <si>
    <t>Tautisko deju kolektīvu skate-koncerts</t>
  </si>
  <si>
    <t>Skatuves runas konkurss "Jūras malā"</t>
  </si>
  <si>
    <t xml:space="preserve">Profesora Valtnera konkurss "Pazīsti savu organismu" </t>
  </si>
  <si>
    <t>Kulturoloģijas konkurss Latvijas 100-gadei „Jūrmalas kultūras kanons”</t>
  </si>
  <si>
    <t>Vēstures konkurss 6.-8.kl. „Jaunais vēsturnieks”</t>
  </si>
  <si>
    <t xml:space="preserve">Matemātikas konkurss </t>
  </si>
  <si>
    <t>Konkurss „Pazīsti savu organismu”</t>
  </si>
  <si>
    <t>IT konkurss 10.-12. klašu skolēniem.</t>
  </si>
  <si>
    <t>Sākumskolas olimpiādes</t>
  </si>
  <si>
    <t xml:space="preserve">Atklātā angļu valodas olimpiāde </t>
  </si>
  <si>
    <t>Atklātā vizuālās mākslas olimpiāde</t>
  </si>
  <si>
    <t xml:space="preserve">Skolēnu un jauno pedagogu zinātnisko darbu lasījumu konference "Es dzīvoju pie jūras" </t>
  </si>
  <si>
    <t>JPAP_R3.2.3._161</t>
  </si>
  <si>
    <t>Kaligrāfijas konkurss</t>
  </si>
  <si>
    <t>Pilsētas valodu konkurss</t>
  </si>
  <si>
    <t>Jauniešu diena</t>
  </si>
  <si>
    <t>JPAP_ R3.1.3._134</t>
  </si>
  <si>
    <t>Mazās Mākslas dienas, sadarbībā ar Jūrmalas mākslinieku namu un Jūrmalas teātri</t>
  </si>
  <si>
    <t>Rudens svētki Kauguros</t>
  </si>
  <si>
    <t>Meistarklases "Mācies" mūžizglītības kontekstā pilsētas interesentiem</t>
  </si>
  <si>
    <t>Ziemassvētku mākslas akcija "Bērnu egle Jaundubultos"</t>
  </si>
  <si>
    <t>Mazie baltā galdauta svētki Jaundubultos sadarbībā ar kaimiņu kultūras un izglītības iestādēm - LV 100gades pasākums</t>
  </si>
  <si>
    <t>Sadziedāšanās svētki pirmsskolas un sākumskolas vecuma bērniem ar un bez īpašām vajadzībām</t>
  </si>
  <si>
    <t>JPAP_R3.2.5._186</t>
  </si>
  <si>
    <t>Aktivitāšu pasākums "Pepija tūrisma takās " bērniem ar un bez attīstības traucējumiem</t>
  </si>
  <si>
    <t>Aktivitāšu pasākums "Pepija Ziemassvētkos " bērniem ar un bez invaliditātes</t>
  </si>
  <si>
    <t>Baltā spieķa diena</t>
  </si>
  <si>
    <t>Konkurss "Skolēni eksperimentē"</t>
  </si>
  <si>
    <t>Vides izziņas spēļu konkurss</t>
  </si>
  <si>
    <t xml:space="preserve">Konkurss "Vides erudīts" </t>
  </si>
  <si>
    <t xml:space="preserve">Vides pētnieku konkursss </t>
  </si>
  <si>
    <t>Reģiona un valsts mēroga skates, konkursi, sacensības</t>
  </si>
  <si>
    <t>Literāro uzvedumu un skatuves runas novada skate</t>
  </si>
  <si>
    <t>Latvijas izglītības iestāžu profesionālās ievirzes izglītības mākslas un dizaina jomas programmu audzēkņu Valsts konkurss "DIZAINS"</t>
  </si>
  <si>
    <t xml:space="preserve">Vokālās mūzikas novada konkurss "Balsis" </t>
  </si>
  <si>
    <t xml:space="preserve">Tautasdiesmu dziedāšanas sacensības "Lakstīgala" </t>
  </si>
  <si>
    <t>5.-9.klašu koru novada skate</t>
  </si>
  <si>
    <t>Zēnu koru novada skate</t>
  </si>
  <si>
    <t>Festivāls "Latvju bērni danci veda"</t>
  </si>
  <si>
    <t xml:space="preserve">5.-9.klašu deju kolektīvu pasākums "Lecam pa jaunam, lecam pa vecam" </t>
  </si>
  <si>
    <t>Latvijas zēnu koru salidojums "Puikas var!"</t>
  </si>
  <si>
    <t>Latvijas bērnu un jauniešu teātra festivāls "..Un es iešu un iešu" Valmierā</t>
  </si>
  <si>
    <t>Starptautiskās vizuāli plastiskās mākslas konkurss "Es dzīvoju pie jūras"</t>
  </si>
  <si>
    <t>JPAP_R3.2.4._170</t>
  </si>
  <si>
    <t xml:space="preserve">Starptautiskais konkurss "Jūrmala" daudzstīgu mūzikas instrumentiem </t>
  </si>
  <si>
    <t xml:space="preserve">Latvijas profesionālās ievirze 4s un profesionālās vidējās mūzikas izglītības iestāžu izglītības programmau "Stīgu lociņinstrumentu spēles" audzēkņu valsts konkurss </t>
  </si>
  <si>
    <t xml:space="preserve">Radošas darbnīcas kora klasei </t>
  </si>
  <si>
    <t>Konkurss mūzikas literatūrā  "Komponistam E.Grīgam 175"</t>
  </si>
  <si>
    <t xml:space="preserve">JMV reģiona skolu klavierspēles festivāls -Lietuvai un Igaunijai 100 </t>
  </si>
  <si>
    <t>Koncerts pirmajā adventē</t>
  </si>
  <si>
    <t>Citi pasākumi</t>
  </si>
  <si>
    <t>Iniciatīvas ''Latvijas skolas soma'' atvēršanas pasākums</t>
  </si>
  <si>
    <t>JPAP_R3.2.4._175</t>
  </si>
  <si>
    <t>Skolēnu olimpiādes sacensības spēlē "Tautas bumba"</t>
  </si>
  <si>
    <t>Latvijas skolēnu sacensības "Tautas bumba"</t>
  </si>
  <si>
    <t>Skolēnu olimpiādes sacensības dambretē un šahā</t>
  </si>
  <si>
    <t>Latvijas skolu sacensības dambretē un šahā</t>
  </si>
  <si>
    <t xml:space="preserve">Skolēnu olimpiādes sacensības florbolā </t>
  </si>
  <si>
    <t xml:space="preserve"> ,,Lāses" kauss </t>
  </si>
  <si>
    <t>Skolēnu olimpiādes sacensības vieglatlētikā "Jūrmalas pavasaris"</t>
  </si>
  <si>
    <t>Sporta svētki pirmsskolas vecuma bērniem "Jautrie starti"</t>
  </si>
  <si>
    <t>Bērnu sporta svētki  "Pirmais solis"</t>
  </si>
  <si>
    <t>Skolēnu olimpiādes sacensības basketbolā</t>
  </si>
  <si>
    <t>Jūrmalas pilsētas bērnu un jauniešu atklātais čempionāts individuālajā  programmā mākslas vingrošanā</t>
  </si>
  <si>
    <t>Jūrmalas pilsētas bērnu un jauniešu atklātais turnīrs basketbolā meitenēm</t>
  </si>
  <si>
    <t>Jūrmalas pilsētas bērnu un jauniešu atklātās meistarsacīkstes individuālajā programmā mākslas vingrošanā</t>
  </si>
  <si>
    <t>Jūrmalas meistarsacīkstes vieglatlētikas krosā "Jūrmalas rudens 2018"</t>
  </si>
  <si>
    <t>Jūrmalas pilsētas bērnu un jauniešu atklātais čempionāts daudzcīņā</t>
  </si>
  <si>
    <t>Jūrmalas pilsētas bērnu un jauniešu  atklātais turnīrs hokejā trijās vecuma grupās</t>
  </si>
  <si>
    <t>Skolēnu olimpiādes sacensības stafetēs "Drošie un veiklie"</t>
  </si>
  <si>
    <t>Latvijas skolu sacensības "Veiklo stafetes"</t>
  </si>
  <si>
    <t>Jūrmalas pilsētas bērnu un jauniešu atklātais turnīrs basketbolā "Pirtnieka kauss"</t>
  </si>
  <si>
    <t>Jūrmalas pilsētas bērnu un jauniešu atklātais daiļslidošanā</t>
  </si>
  <si>
    <t>Jūrmalas pilsētas bērnu un jauniešu atklātais turnīrs pludmales volejbolā</t>
  </si>
  <si>
    <t xml:space="preserve">Jūrmalas pilsētas bērnu un jauniešu Atklātais turnīrs handbolā </t>
  </si>
  <si>
    <t>Jūrmalas pilsētas skolēnu čempionāts futbolā</t>
  </si>
  <si>
    <t>Futbola sacensības "Lieldienu kauss"</t>
  </si>
  <si>
    <t xml:space="preserve">Regbija sacensības "JSS ziemas kauss" </t>
  </si>
  <si>
    <t>Pludmales regbija sacensības "JD kauss"</t>
  </si>
  <si>
    <t xml:space="preserve">Jūrmalas skolēnu peldēšanas čempionāts </t>
  </si>
  <si>
    <t>Starptautiskās peldēšanas sacensības "Medūzas kauss"</t>
  </si>
  <si>
    <t>Peldēšanas sacensības "Jūrmalas domes kauss"</t>
  </si>
  <si>
    <t>Peldēšanas  sacensības "JSS kauss"</t>
  </si>
  <si>
    <t>Peldēšanas sacensības "Ziemassvētku čempionāts"</t>
  </si>
  <si>
    <t>Futbola sacensības  "Zelta rudens"</t>
  </si>
  <si>
    <t>"Olimpiskā diena"</t>
  </si>
  <si>
    <t>Peldēšanas sacensības "Jaunais līderis"</t>
  </si>
  <si>
    <t>Peldēšanas sacensības "Uzlecošā zvaigzne"</t>
  </si>
  <si>
    <t>Peldēšanas sacensības "Pirmais burbulis"</t>
  </si>
  <si>
    <t>Autodaudzcīņa ar kartingiem Jūrmalā</t>
  </si>
  <si>
    <t>JPAP_R3.2.4._174  JPAP_R3.2.4._184</t>
  </si>
  <si>
    <t>Starptautisks PLUDMALES regbija turnīrs  jauniešiem “Together In Jurmala"</t>
  </si>
  <si>
    <t xml:space="preserve">Konference "Bērnu  tiesību aizsardzības stāvoklis Jūrmalā </t>
  </si>
  <si>
    <t>JPAP_R3.2.3._157</t>
  </si>
  <si>
    <t xml:space="preserve">Pilsētas Skolēnu bērnu tiesību aizsardzības komisijas dalībnieku diskusija ar Jūrmalas pilsētas domes deputātiem un pašvaldības institūciju vadītājiem </t>
  </si>
  <si>
    <t>JPAP_R3.2.3._159</t>
  </si>
  <si>
    <t xml:space="preserve">Ekskursija skolēnu bērnu tiesību aizsardzības komisijas dalībniekiem </t>
  </si>
  <si>
    <t xml:space="preserve">Talantīgo Jūrmalas skolēnu  nometne </t>
  </si>
  <si>
    <t xml:space="preserve">Projekts- Digitālā rokasgrāmata - ceļvedis karjeras izglītībā par Jūrmalas pašvaldības teritorijā esošajiem uzņēmumiem </t>
  </si>
  <si>
    <t>Jauniešu forums Jūrmalā</t>
  </si>
  <si>
    <t>JPAP_R3.1.3._134</t>
  </si>
  <si>
    <t>Konkurss "Gada jaunietis"</t>
  </si>
  <si>
    <t>Skolotāju dienai veltīts pasākums</t>
  </si>
  <si>
    <t>Papildus naudas līdzekļi nepieciešami Skolotāju dienas pasākuma organizēšanai</t>
  </si>
  <si>
    <t>JPAP_R3.2.1._147</t>
  </si>
  <si>
    <t>Mācību priekšmetu olimpiāžu uzvarētāju apbalvošana</t>
  </si>
  <si>
    <t>Labāko pedagogu apbalvošana</t>
  </si>
  <si>
    <t>Labāko izglītojamo apbalvošana</t>
  </si>
  <si>
    <t>Bukleta "Izglītība Jūrmalā" atjaunošana</t>
  </si>
  <si>
    <t>Metodiskās reģiona pasākumi (JMVS - zonas skolu centrs). Stīgu instrumentu spēles audzēkņiem un pedagogiem (paralēli ģitārspēle, čells, aktiermeistarība) pasākumi</t>
  </si>
  <si>
    <t>Starptautiskā konference</t>
  </si>
  <si>
    <t>Izglītības darbinieku augusta konference, ietverot izbraukuma semināru izglītības iestāžu vadītājiem, viņu vietniekiem un metodisko apvienību vadītājiem</t>
  </si>
  <si>
    <t>Semināri, konferences un kursi metodiskajām apvienībām, pedagogiem</t>
  </si>
  <si>
    <t>Semināri un kursi pašvaldības iestāžu, t.sk. izglītības iestāžu tehniskajam personālam</t>
  </si>
  <si>
    <t xml:space="preserve">Kursi un praktiskās apmācības mūžizglītības kontekstā </t>
  </si>
  <si>
    <t>E-apmācības sistēma e-apmācības sistēma efektivitātes, kvalitātes un kontroles uzlabošanai</t>
  </si>
  <si>
    <t>JPAP_R3.2.3._163</t>
  </si>
  <si>
    <t>Izglītības iestāžu vadītāju praktiskās darbības semināri</t>
  </si>
  <si>
    <t>Vides interešu izglītības pedagogu metodisko izstrādņu skate</t>
  </si>
  <si>
    <t>JPAP_R3.2.4._169</t>
  </si>
  <si>
    <t>Ziemassvētku pasākums pedagogiem</t>
  </si>
  <si>
    <t>Pedagoģiski medicīniskās komisijas dalībnieku darba apmaksai</t>
  </si>
  <si>
    <t>Vecāku forums “ Vecāki 2030”</t>
  </si>
  <si>
    <t>Centralizētie pasākumi vispārējās izglītības jomā</t>
  </si>
  <si>
    <t>Atestāti un apliecības</t>
  </si>
  <si>
    <t>Izglītības iestāžu akreditācija</t>
  </si>
  <si>
    <t>Līdzfinansējums privātajām izglītības iestādēm</t>
  </si>
  <si>
    <t>Līdzfinansējums privātajām pirmsskolas izglītības iestādēm</t>
  </si>
  <si>
    <t>Rīcības virziens R3.1.2.: Pašvaldības pārvaldes kapacitātes celšana</t>
  </si>
  <si>
    <t>Aktivitāte Nr.131 Kvalitatīva pašvaldības pārvaldes kapacitātes nodrošināšana</t>
  </si>
  <si>
    <t>Rīcības virziens R3.1.3.: Nevalstiskā sektora attīstības atbalsts</t>
  </si>
  <si>
    <t>Aktivitāte Nr.134 Atbalsts jauniešu sabiedriskajām organizācijām un iniciatīvas grupām</t>
  </si>
  <si>
    <t>Rīcības virziens R3.2.1.: Kopējā sektora attīstība, pārvaldība</t>
  </si>
  <si>
    <t>Aktivitāte Nr.146 Nacionālās un starptautiskās nozīmes izglītības jomas pasākumu organizēšana</t>
  </si>
  <si>
    <t>Aktivitāte Nr.147 Labāko izglītības sektora darbinieku godināšanas tradīciju izveide</t>
  </si>
  <si>
    <t>Rīcības virziens R3.2.3.: Vispārizglītojošo skolu izglītības pakalpojumi</t>
  </si>
  <si>
    <t>Aktivitāte Nr.156 Papildus atbalsts talantīgo skolotāju piesaistei</t>
  </si>
  <si>
    <t>Aktivitāte Nr.157 Pašvaldības atbalsts pedagogu tālākizglītībai</t>
  </si>
  <si>
    <t>Aktivitāte Nr.159 Karjeras konsultāciju attīstība</t>
  </si>
  <si>
    <t>Aktivitāte Nr.161 Starptautiskās sadarbības attīstība</t>
  </si>
  <si>
    <t>Aktivitāte Nr.163 Pašvaldības izglītības iestāžu pedagogu informācijas un komunikāciju tehnoloģiju lietošanas apmācības</t>
  </si>
  <si>
    <t>Rīcības virziens R3.2.4.: Profesionālās ievirzes un interešu izglītības pakalpojumi</t>
  </si>
  <si>
    <t>Aktivitāte Nr.169. Interešu izglītības attīstība dabaszinātņu jomā, materiāltehniskais aprīkojums</t>
  </si>
  <si>
    <t>Aktivitāte Nr.170. Starptautiskās sadarbības attīstība</t>
  </si>
  <si>
    <t>Aktivitāte Nr.171. Profesionālās ievirzes un interešu izglītības attīstība mūzikā, pedagogu piesaiste</t>
  </si>
  <si>
    <t>Aktivitāte Nr.174. Jūrmalas skolu un valsts mēroga sacensību rīkošana izglītojamajiem</t>
  </si>
  <si>
    <t>Aktivitāte Nr.175. Profesionālās ievirzes un interešu izglītības attīstība  mākslas jomā</t>
  </si>
  <si>
    <t>Aktivitāte Nr.182. Jauniešu informācijas pieejamības nodrošināšana saskaņā ar ikviena pilsētas jaunieša vajadzībām</t>
  </si>
  <si>
    <t>Aktivitāte Nr.184. Brīvā laika pavadīšanas iespējas pilsētā, izmantojot esošās un radot jaunas</t>
  </si>
  <si>
    <t>Rīcības virziens R3.2.5.: Iekļaujošās un alternatīvās izglītības pakalpojumi</t>
  </si>
  <si>
    <t>Aktivitāte Nr.186. Iekļaujošās izglītības attīstības centra attīstība</t>
  </si>
  <si>
    <t>Rīcības virziens R3.3.1.: Pilsētas kultūras iestāžu un muzeju darbības pilnveide</t>
  </si>
  <si>
    <t>Aktivitāte Nr.194. Amatiermākslas attīstības veicināšana</t>
  </si>
  <si>
    <t>Tāme Nr.01.1.7.</t>
  </si>
  <si>
    <t>Administratīvo ēku būvniecība, atjaunošana un uzlabošana</t>
  </si>
  <si>
    <t>Tāme Nr.06.1.7.</t>
  </si>
  <si>
    <t>Publisko teritoriju, ēku un mājokļu būvniecība, atjaunošana un uzlabošana</t>
  </si>
  <si>
    <t>Tāme Nr.08.1.3.</t>
  </si>
  <si>
    <r>
      <rPr>
        <b/>
        <sz val="9"/>
        <rFont val="Times New Roman"/>
        <family val="1"/>
        <charset val="186"/>
      </rPr>
      <t>34.pielikums</t>
    </r>
    <r>
      <rPr>
        <sz val="9"/>
        <rFont val="Times New Roman"/>
        <family val="1"/>
        <charset val="186"/>
      </rPr>
      <t xml:space="preserve"> Jūrmalas pilsētas domes</t>
    </r>
  </si>
  <si>
    <t>Īpašumu pārvaldes Pašvaldības īpašumu nodaļas pašvaldības īpašumu tehniskā nodrošinājuma daļa</t>
  </si>
  <si>
    <t xml:space="preserve"> 01.110.</t>
  </si>
  <si>
    <t>Domes administratīvo ēku infrastruktūras attīstība</t>
  </si>
  <si>
    <t>Finansējums nepieciešams elktroinstalācijas remontdarbiem, siltummezgla pārbūvei un ūdensvada ievada izbūvei Smilšu ielā 7 k.2</t>
  </si>
  <si>
    <t>JPAP_R.3.2.1._131 JPAP R.2.8.1._99</t>
  </si>
  <si>
    <t>Glābšanas staciju būvniecība, atjaunošana un uzlabošana</t>
  </si>
  <si>
    <t>03.600.</t>
  </si>
  <si>
    <t>Glābšanas stacijas</t>
  </si>
  <si>
    <t>JPAP_R1.6.2._30</t>
  </si>
  <si>
    <t>06.600.</t>
  </si>
  <si>
    <t>Jauno Slokas kapu izbūve un labiekārtošana</t>
  </si>
  <si>
    <t>JPAP_R2.8.2._114</t>
  </si>
  <si>
    <t>Pašvaldības dzīvojamā fonda remonts</t>
  </si>
  <si>
    <t>JPAP_R2.9.1._115</t>
  </si>
  <si>
    <t>Finansējums nepieciešams grīdas remontam Raiņa ielā 62</t>
  </si>
  <si>
    <t>Ēku nojaukšana</t>
  </si>
  <si>
    <t>Finansējums nepieciešams būves nojaukšanai Piekrastes ielā 19</t>
  </si>
  <si>
    <t>JPAP_R2.8.1._105</t>
  </si>
  <si>
    <t>Apsekošana, specifikāciju un tāmju sagatavošana</t>
  </si>
  <si>
    <t>JPAP_R.3.1.2._131</t>
  </si>
  <si>
    <t>Kapteiņa Zolta piemiņas vietas teritorijas labiekārtošana Kaugurciema ielā, Jūrmalā</t>
  </si>
  <si>
    <t>Tirdzniecības nojumes jaunbūve un inženierkomunikāciju izbūve Slokas ielā 3313, Jūrmalā</t>
  </si>
  <si>
    <t>JPAP_R3..2._231</t>
  </si>
  <si>
    <t>Pašvaldības īpašumā esošo ēku kapitālais remonts</t>
  </si>
  <si>
    <t>Ēku konservācija</t>
  </si>
  <si>
    <t>Ēkas restaurācija un atjaunošana Pils ielā 1, Jūrmalā</t>
  </si>
  <si>
    <t>JPAP_R3.1.3._133</t>
  </si>
  <si>
    <t>Pašvaldības policijas postenis ''Priedaine''</t>
  </si>
  <si>
    <t>Finansējums nepieciešams karoga masta būvniecībai Priedaines satiksmes mezglā</t>
  </si>
  <si>
    <t>JPAP_R3.4.1._213</t>
  </si>
  <si>
    <t>Aizvietotājizpildes piemērošana patvaļīgi veiktas būvniecības vai vidi degradējošas/bīstamas būves esamības gadījumos</t>
  </si>
  <si>
    <t xml:space="preserve"> 08.100.</t>
  </si>
  <si>
    <t>Ķemeru sēravota nojume</t>
  </si>
  <si>
    <t>JPAP_R1.6.3. 41</t>
  </si>
  <si>
    <t>Sabiedriskās tualetes remontdarbi</t>
  </si>
  <si>
    <t xml:space="preserve">Sporta nams "Taurenītis" </t>
  </si>
  <si>
    <t>JPAP_R.3.3.3_206</t>
  </si>
  <si>
    <t>Majoru sporta laukums</t>
  </si>
  <si>
    <t>Finanšu līdzekļi nepieciešami Majoru sporta laukuma konstrukciju un pārseguma deformāciju tehniskai izpētei.</t>
  </si>
  <si>
    <t>Slokas stadions</t>
  </si>
  <si>
    <t>Dzintaru mežaparks</t>
  </si>
  <si>
    <t>Avārijas darbi</t>
  </si>
  <si>
    <t>JPAP_R1.6.3. 41 JPAP_R.3.3.3_206</t>
  </si>
  <si>
    <t>Bibliotēku ēku būvniecība, atjaunošana un uzlabošana</t>
  </si>
  <si>
    <t>08.210.</t>
  </si>
  <si>
    <t>Bibliotēku remonts</t>
  </si>
  <si>
    <t>R3.3.1. Nr.169</t>
  </si>
  <si>
    <t>Muzeja ēku būvniecība, atjaunošana un uzlabošana</t>
  </si>
  <si>
    <t>08.220.</t>
  </si>
  <si>
    <t>Muzeji un izstāžu zāles</t>
  </si>
  <si>
    <t>JPAP_R3.3.1._192</t>
  </si>
  <si>
    <t>Kultūras centru un namu būvniecība, atjaunošana un uzlabošana</t>
  </si>
  <si>
    <t>08.230.</t>
  </si>
  <si>
    <t xml:space="preserve">Kultūras centra ēku remonts </t>
  </si>
  <si>
    <t>Pirmsskolas  izglītības iestāžu būvniecība, atjaunošana un uzlabošana</t>
  </si>
  <si>
    <t>09.100.</t>
  </si>
  <si>
    <t>JPAP_R3.2.2._155</t>
  </si>
  <si>
    <t>Pirmsskolas  izglītības iestādes</t>
  </si>
  <si>
    <t>Jūrmalas PII ''Austras koks''</t>
  </si>
  <si>
    <t>Jūrmalas PII ''Katrīna''</t>
  </si>
  <si>
    <t>Jūrmalas PII ''Madara''</t>
  </si>
  <si>
    <t>Jūrmalas PII ''Mārīte''</t>
  </si>
  <si>
    <t>Jūrmalas PII ''Saulīte''</t>
  </si>
  <si>
    <t>Jūrmalas PII ''Zvaniņš''</t>
  </si>
  <si>
    <t>Jūrmalas PII ''Lācītis''</t>
  </si>
  <si>
    <t xml:space="preserve">Sākumskolu, pamatskolu, vidusskolu būvniecība, atjaunošana un uzlabošana </t>
  </si>
  <si>
    <t>JPAP_R3.2.3._165</t>
  </si>
  <si>
    <t>Vispārējās izglītības iestādes</t>
  </si>
  <si>
    <t>Jūrmalas sākumskola ''Atvase''</t>
  </si>
  <si>
    <t>Jūrmalas sākumskola ''Ābelīte''</t>
  </si>
  <si>
    <t xml:space="preserve">Jūrmalas pilsētas Kauguru vidusskola </t>
  </si>
  <si>
    <t>Jūrmalas pilsētas internātpamatskola</t>
  </si>
  <si>
    <t>Jūrmalas Valsts ģimnāzijas un sākumskolas "Atvase" daudzfunkcionālās sporta halles projektēšana un celtniecība</t>
  </si>
  <si>
    <t xml:space="preserve">Slokas pamatskola </t>
  </si>
  <si>
    <t>Vakara vidusskola</t>
  </si>
  <si>
    <t>Jūrmalas sākumskola ''Taurenītis''</t>
  </si>
  <si>
    <t>Interešu profesionālās ievirzes izglītības iestāžu būvniecība, atjaunošana un uzlabošana</t>
  </si>
  <si>
    <t xml:space="preserve"> 09.510.</t>
  </si>
  <si>
    <t>Jūrmalas Sporta skola</t>
  </si>
  <si>
    <t>JPAP_R3.2.4._185</t>
  </si>
  <si>
    <t xml:space="preserve">Jūrmalas bērnu un jauniešu interešu centrs </t>
  </si>
  <si>
    <t>Pārējo sociālo iestāžu būvniecība, atjaunošana un uzlabošana</t>
  </si>
  <si>
    <t>Veselības veicināšanas un sociālo pakalpojumu centrs</t>
  </si>
  <si>
    <t>JPAP_R3.5.1._216</t>
  </si>
  <si>
    <t>* Informatīvi -  Jūrmalas pilsētas attstības programma 2014 -2020.gadam (JPAP), sasaiste ar attstības plānošanas dokumentiem tiks precizēta</t>
  </si>
  <si>
    <t>Stratēģiskā dokumenta nosaukums - "Jūrmalas pilsētas attīstības programma 2014.-2020.gadam"</t>
  </si>
  <si>
    <t>Stratēģiskā dokumenta kodu atšifrējums - saskaņā ar "Jūrmalas pilsētas attīstības programma 2014.-2020.gadam" mērķiem M1, M2, M3</t>
  </si>
  <si>
    <t>Tāme Nr.09.4.1.</t>
  </si>
  <si>
    <t>Jūrmalas Bērnu un jauniešu interešu centrs</t>
  </si>
  <si>
    <t>90009226256</t>
  </si>
  <si>
    <t>Zemgales iela 4, Jūrmala</t>
  </si>
  <si>
    <t>Iestādes uzturēšana, interešu izglītības un jaunatnes darba nodrošinājums</t>
  </si>
  <si>
    <t>LV32PARX0002484572064</t>
  </si>
  <si>
    <t>LV32PARX0002484573034</t>
  </si>
  <si>
    <t>LV90PARX0002484577034</t>
  </si>
  <si>
    <t>Plānotā jauniešu brauciena uz Terračīnu Itālijā ēdināšanas pakalpojumus nodrošinās Itālijas paklapojumu sniedzējs</t>
  </si>
  <si>
    <t>Plānotā jauniešu brauciena uz Terračīnu, Itālijā, ēdināšanas pakalpojumus nodrošinās Itālijas paklapojumu sniedzējs</t>
  </si>
  <si>
    <t>izpilde uz 01.09.2018.=2166.00 euro. Līdz gada beigām izmaksu apjoms plānots mazāks, kā līdzekļu atlikums.</t>
  </si>
  <si>
    <t>Apbedīšanas pabalsts darbiniecei L.Cielavai</t>
  </si>
  <si>
    <t>Netiks piesaistīts arpakalpojums iestādes administratīviem izdevumiem par saņemtajiem pakalpojumiem citu institūciju pārstāvju un citu pasākumu saimnieciskai apkalpošanai.</t>
  </si>
  <si>
    <t>Līdzekļi nepieciešami iestādes administratīvo izdevumu iegādei vēlēšanu iecirkņos administratīvās darbības nodrošināšanai, pēc Centralizētās veļēšanu komisijas norādījumiem.</t>
  </si>
  <si>
    <t>Nepieciešami līdzekļi iestādes administratīvās darbības nodrošināšanai, vēlēšanu komisijas darbības uzsākšanai.</t>
  </si>
  <si>
    <t>Līdzekļi nepieciešami vairākās velēšanu komisijās (15 iecirkņiem) aizslietņi, kabīņu sienu nodrošināšanai. Plānojot budžetu tika rēķināts uz vienu nepieciešamo stendu 70.00 Eur, bet reālais piedāvājums uz 2018.gada 5.septembri ir 79.86*15 vēlēšanu iecirkņiem=1197,90 Eur, kā rezultātā nepieciešami papildus līdzekļi 148,00 Euro apmērā.</t>
  </si>
  <si>
    <t>Veidosies līdzekļu ekonomija apsekojot vēlēšanu iecirkņus un novērtējot esošo situāciju.</t>
  </si>
  <si>
    <t>Veidosies līdzekļu ekomonija izvērtējot un apkopojot piedāvājumus.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</si>
</sst>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_ ;[Red]\-#,##0\ "/>
  </numFmts>
  <fonts count="46" x14ac:knownFonts="1">
    <font>
      <sz val="11"/>
      <color theme="1"/>
      <name val="Calibri"/>
      <family val="2"/>
      <charset val="186"/>
      <scheme val="minor"/>
    </font>
    <font>
      <sz val="10"/>
      <name val="Arial"/>
      <family val="2"/>
      <charset val="186"/>
    </font>
    <font>
      <sz val="9"/>
      <name val="Times New Roman"/>
      <family val="1"/>
      <charset val="186"/>
    </font>
    <font>
      <b/>
      <u/>
      <sz val="12"/>
      <name val="Times New Roman"/>
      <family val="1"/>
      <charset val="186"/>
    </font>
    <font>
      <sz val="10"/>
      <name val="Times New Roman"/>
      <family val="1"/>
      <charset val="186"/>
    </font>
    <font>
      <b/>
      <sz val="9"/>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sz val="11"/>
      <color theme="1"/>
      <name val="Calibri"/>
      <family val="2"/>
      <charset val="186"/>
      <scheme val="minor"/>
    </font>
    <font>
      <sz val="9"/>
      <color theme="1"/>
      <name val="Times New Roman"/>
      <family val="1"/>
      <charset val="186"/>
    </font>
    <font>
      <sz val="9"/>
      <color rgb="FF000000"/>
      <name val="Times New Roman"/>
      <family val="1"/>
      <charset val="186"/>
    </font>
    <font>
      <b/>
      <sz val="14"/>
      <name val="Times New Roman"/>
      <family val="1"/>
      <charset val="186"/>
    </font>
    <font>
      <sz val="12"/>
      <name val="Times New Roman"/>
      <family val="1"/>
      <charset val="186"/>
    </font>
    <font>
      <b/>
      <sz val="11"/>
      <name val="Times New Roman"/>
      <family val="1"/>
      <charset val="186"/>
    </font>
    <font>
      <b/>
      <sz val="10"/>
      <name val="Times New Roman"/>
      <family val="1"/>
      <charset val="186"/>
    </font>
    <font>
      <sz val="11"/>
      <name val="Times New Roman"/>
      <family val="1"/>
      <charset val="186"/>
    </font>
    <font>
      <i/>
      <sz val="11"/>
      <name val="Times New Roman"/>
      <family val="1"/>
      <charset val="186"/>
    </font>
    <font>
      <sz val="9"/>
      <name val="Calibri"/>
      <family val="2"/>
      <charset val="186"/>
    </font>
    <font>
      <b/>
      <sz val="9"/>
      <color rgb="FFFF0000"/>
      <name val="Times New Roman"/>
      <family val="1"/>
      <charset val="186"/>
    </font>
    <font>
      <b/>
      <sz val="12"/>
      <name val="Times New Roman"/>
      <family val="1"/>
      <charset val="186"/>
    </font>
    <font>
      <b/>
      <i/>
      <sz val="12"/>
      <name val="Times New Roman"/>
      <family val="1"/>
      <charset val="186"/>
    </font>
    <font>
      <b/>
      <i/>
      <sz val="8"/>
      <color rgb="FF555555"/>
      <name val="Arial"/>
      <family val="2"/>
      <charset val="186"/>
    </font>
    <font>
      <sz val="11"/>
      <color indexed="8"/>
      <name val="Calibri"/>
      <family val="2"/>
      <charset val="186"/>
    </font>
    <font>
      <sz val="11"/>
      <color theme="1"/>
      <name val="Calibri"/>
      <family val="2"/>
      <scheme val="minor"/>
    </font>
    <font>
      <sz val="11"/>
      <name val="Calibri"/>
      <family val="2"/>
      <scheme val="minor"/>
    </font>
    <font>
      <sz val="9"/>
      <name val="Arial"/>
      <family val="2"/>
      <charset val="186"/>
    </font>
    <font>
      <sz val="9"/>
      <color theme="1"/>
      <name val="Calibri"/>
      <family val="2"/>
      <scheme val="minor"/>
    </font>
    <font>
      <sz val="8"/>
      <color theme="1"/>
      <name val="Times New Roman"/>
      <family val="1"/>
      <charset val="186"/>
    </font>
    <font>
      <sz val="8"/>
      <color theme="1"/>
      <name val="Calibri"/>
      <family val="2"/>
      <charset val="186"/>
      <scheme val="minor"/>
    </font>
    <font>
      <b/>
      <sz val="18"/>
      <name val="Times New Roman"/>
      <family val="1"/>
      <charset val="186"/>
    </font>
    <font>
      <sz val="8"/>
      <name val="Times New Roman"/>
      <family val="1"/>
      <charset val="186"/>
    </font>
    <font>
      <i/>
      <sz val="12"/>
      <name val="Times New Roman"/>
      <family val="1"/>
      <charset val="186"/>
    </font>
    <font>
      <sz val="12"/>
      <color rgb="FFFF0000"/>
      <name val="Times New Roman"/>
      <family val="1"/>
      <charset val="186"/>
    </font>
    <font>
      <b/>
      <sz val="12"/>
      <color theme="1"/>
      <name val="Times New Roman"/>
      <family val="1"/>
      <charset val="186"/>
    </font>
    <font>
      <sz val="12"/>
      <name val="Arial"/>
      <family val="2"/>
      <charset val="186"/>
    </font>
    <font>
      <b/>
      <sz val="9"/>
      <color indexed="81"/>
      <name val="Tahoma"/>
      <family val="2"/>
      <charset val="186"/>
    </font>
    <font>
      <sz val="9"/>
      <color indexed="81"/>
      <name val="Tahoma"/>
      <family val="2"/>
      <charset val="186"/>
    </font>
    <font>
      <b/>
      <i/>
      <sz val="9"/>
      <name val="Times New Roman"/>
      <family val="1"/>
      <charset val="186"/>
    </font>
    <font>
      <b/>
      <sz val="8"/>
      <name val="Times New Roman"/>
      <family val="1"/>
      <charset val="186"/>
    </font>
    <font>
      <b/>
      <sz val="9"/>
      <color rgb="FF009900"/>
      <name val="Times New Roman"/>
      <family val="1"/>
      <charset val="186"/>
    </font>
    <font>
      <sz val="9"/>
      <color rgb="FF00B050"/>
      <name val="Times New Roman"/>
      <family val="1"/>
      <charset val="186"/>
    </font>
    <font>
      <sz val="9"/>
      <color rgb="FF009900"/>
      <name val="Times New Roman"/>
      <family val="1"/>
      <charset val="186"/>
    </font>
    <font>
      <b/>
      <sz val="9"/>
      <color rgb="FF00B050"/>
      <name val="Times New Roman"/>
      <family val="1"/>
      <charset val="186"/>
    </font>
    <font>
      <i/>
      <sz val="9"/>
      <color theme="1"/>
      <name val="Times New Roman"/>
      <family val="1"/>
      <charset val="186"/>
    </font>
    <font>
      <i/>
      <sz val="8"/>
      <name val="Times New Roman"/>
      <family val="1"/>
      <charset val="186"/>
    </font>
  </fonts>
  <fills count="12">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indexed="13"/>
        <bgColor indexed="64"/>
      </patternFill>
    </fill>
    <fill>
      <patternFill patternType="solid">
        <fgColor theme="9" tint="0.59999389629810485"/>
        <bgColor indexed="64"/>
      </patternFill>
    </fill>
    <fill>
      <patternFill patternType="solid">
        <fgColor rgb="FF92D050"/>
        <bgColor indexed="64"/>
      </patternFill>
    </fill>
  </fills>
  <borders count="168">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style="thin">
        <color indexed="64"/>
      </right>
      <top/>
      <bottom style="double">
        <color indexed="64"/>
      </bottom>
      <diagonal/>
    </border>
    <border>
      <left style="hair">
        <color indexed="64"/>
      </left>
      <right style="hair">
        <color indexed="64"/>
      </right>
      <top/>
      <bottom/>
      <diagonal/>
    </border>
    <border>
      <left style="hair">
        <color indexed="64"/>
      </left>
      <right style="hair">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double">
        <color indexed="64"/>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top style="hair">
        <color indexed="64"/>
      </top>
      <bottom/>
      <diagonal/>
    </border>
    <border>
      <left/>
      <right/>
      <top/>
      <bottom style="hair">
        <color indexed="64"/>
      </bottom>
      <diagonal/>
    </border>
    <border>
      <left/>
      <right/>
      <top style="thin">
        <color indexed="64"/>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top/>
      <bottom style="double">
        <color indexed="64"/>
      </bottom>
      <diagonal/>
    </border>
    <border>
      <left/>
      <right/>
      <top style="double">
        <color indexed="64"/>
      </top>
      <bottom style="thin">
        <color indexed="64"/>
      </bottom>
      <diagonal/>
    </border>
    <border>
      <left/>
      <right style="hair">
        <color indexed="64"/>
      </right>
      <top/>
      <bottom/>
      <diagonal/>
    </border>
    <border>
      <left/>
      <right style="hair">
        <color indexed="64"/>
      </right>
      <top/>
      <bottom style="hair">
        <color indexed="64"/>
      </bottom>
      <diagonal/>
    </border>
    <border>
      <left/>
      <right/>
      <top style="double">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double">
        <color indexed="64"/>
      </bottom>
      <diagonal/>
    </border>
    <border>
      <left style="thin">
        <color indexed="64"/>
      </left>
      <right style="hair">
        <color indexed="64"/>
      </right>
      <top style="double">
        <color indexed="64"/>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hair">
        <color indexed="64"/>
      </top>
      <bottom/>
      <diagonal/>
    </border>
    <border>
      <left/>
      <right style="hair">
        <color indexed="64"/>
      </right>
      <top style="double">
        <color indexed="64"/>
      </top>
      <bottom style="thin">
        <color indexed="64"/>
      </bottom>
      <diagonal/>
    </border>
    <border>
      <left/>
      <right style="hair">
        <color indexed="64"/>
      </right>
      <top/>
      <bottom style="double">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double">
        <color indexed="64"/>
      </top>
      <bottom style="hair">
        <color indexed="64"/>
      </bottom>
      <diagonal/>
    </border>
    <border>
      <left/>
      <right style="hair">
        <color indexed="64"/>
      </right>
      <top style="thin">
        <color indexed="64"/>
      </top>
      <bottom style="thin">
        <color indexed="64"/>
      </bottom>
      <diagonal/>
    </border>
    <border>
      <left/>
      <right style="hair">
        <color indexed="64"/>
      </right>
      <top style="double">
        <color indexed="64"/>
      </top>
      <bottom style="double">
        <color indexed="64"/>
      </bottom>
      <diagonal/>
    </border>
    <border>
      <left style="hair">
        <color indexed="64"/>
      </left>
      <right style="thin">
        <color indexed="64"/>
      </right>
      <top/>
      <bottom style="double">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top/>
      <bottom/>
      <diagonal/>
    </border>
    <border>
      <left style="hair">
        <color indexed="64"/>
      </left>
      <right/>
      <top/>
      <bottom style="double">
        <color indexed="64"/>
      </bottom>
      <diagonal/>
    </border>
    <border>
      <left style="hair">
        <color indexed="64"/>
      </left>
      <right/>
      <top style="double">
        <color indexed="64"/>
      </top>
      <bottom style="thin">
        <color indexed="64"/>
      </bottom>
      <diagonal/>
    </border>
    <border>
      <left style="hair">
        <color indexed="64"/>
      </left>
      <right/>
      <top style="thin">
        <color indexed="64"/>
      </top>
      <bottom style="double">
        <color indexed="64"/>
      </bottom>
      <diagonal/>
    </border>
    <border>
      <left style="hair">
        <color indexed="64"/>
      </left>
      <right/>
      <top style="hair">
        <color indexed="64"/>
      </top>
      <bottom style="hair">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double">
        <color indexed="64"/>
      </top>
      <bottom style="hair">
        <color indexed="64"/>
      </bottom>
      <diagonal/>
    </border>
    <border>
      <left style="hair">
        <color indexed="64"/>
      </left>
      <right/>
      <top style="thin">
        <color indexed="64"/>
      </top>
      <bottom style="thin">
        <color indexed="64"/>
      </bottom>
      <diagonal/>
    </border>
    <border>
      <left style="hair">
        <color indexed="64"/>
      </left>
      <right/>
      <top style="hair">
        <color indexed="64"/>
      </top>
      <bottom/>
      <diagonal/>
    </border>
    <border>
      <left style="hair">
        <color indexed="64"/>
      </left>
      <right/>
      <top style="double">
        <color indexed="64"/>
      </top>
      <bottom style="double">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hair">
        <color indexed="64"/>
      </bottom>
      <diagonal/>
    </border>
    <border>
      <left/>
      <right style="thin">
        <color indexed="64"/>
      </right>
      <top/>
      <bottom style="medium">
        <color auto="1"/>
      </bottom>
      <diagonal/>
    </border>
    <border>
      <left style="thin">
        <color indexed="64"/>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auto="1"/>
      </bottom>
      <diagonal/>
    </border>
    <border>
      <left/>
      <right/>
      <top style="medium">
        <color indexed="64"/>
      </top>
      <bottom style="medium">
        <color indexed="64"/>
      </bottom>
      <diagonal/>
    </border>
    <border>
      <left/>
      <right/>
      <top style="medium">
        <color indexed="64"/>
      </top>
      <bottom/>
      <diagonal/>
    </border>
  </borders>
  <cellStyleXfs count="12">
    <xf numFmtId="0" fontId="0" fillId="0" borderId="0"/>
    <xf numFmtId="0" fontId="1" fillId="0" borderId="0"/>
    <xf numFmtId="0" fontId="1" fillId="0" borderId="0"/>
    <xf numFmtId="0" fontId="1" fillId="0" borderId="0"/>
    <xf numFmtId="0" fontId="1" fillId="0" borderId="0"/>
    <xf numFmtId="0" fontId="9" fillId="0" borderId="0"/>
    <xf numFmtId="0" fontId="1" fillId="0" borderId="0"/>
    <xf numFmtId="0" fontId="23" fillId="0" borderId="0"/>
    <xf numFmtId="0" fontId="24" fillId="0" borderId="0"/>
    <xf numFmtId="0" fontId="1" fillId="0" borderId="0"/>
    <xf numFmtId="0" fontId="9" fillId="0" borderId="0"/>
    <xf numFmtId="0" fontId="24" fillId="0" borderId="0"/>
  </cellStyleXfs>
  <cellXfs count="2002">
    <xf numFmtId="0" fontId="0" fillId="0" borderId="0" xfId="0"/>
    <xf numFmtId="0" fontId="2" fillId="0" borderId="0" xfId="1" applyFont="1" applyFill="1" applyBorder="1" applyAlignment="1" applyProtection="1">
      <alignment vertical="center"/>
    </xf>
    <xf numFmtId="49" fontId="2" fillId="2" borderId="1"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4" fillId="2" borderId="1" xfId="1" applyNumberFormat="1" applyFont="1" applyFill="1" applyBorder="1" applyAlignment="1" applyProtection="1">
      <alignment vertical="center"/>
    </xf>
    <xf numFmtId="49" fontId="5" fillId="2" borderId="0" xfId="1" applyNumberFormat="1" applyFont="1" applyFill="1" applyBorder="1" applyAlignment="1" applyProtection="1">
      <alignment vertical="center"/>
    </xf>
    <xf numFmtId="0" fontId="2" fillId="0" borderId="0" xfId="1" applyFont="1" applyBorder="1" applyAlignment="1" applyProtection="1">
      <alignment vertical="center"/>
    </xf>
    <xf numFmtId="49" fontId="6" fillId="2" borderId="1" xfId="1" applyNumberFormat="1" applyFont="1" applyFill="1" applyBorder="1" applyAlignment="1" applyProtection="1">
      <alignment vertical="center"/>
    </xf>
    <xf numFmtId="49" fontId="2" fillId="2" borderId="9" xfId="1" applyNumberFormat="1" applyFont="1" applyFill="1" applyBorder="1" applyAlignment="1" applyProtection="1">
      <alignment vertical="center"/>
    </xf>
    <xf numFmtId="49" fontId="2" fillId="2" borderId="10" xfId="1" applyNumberFormat="1" applyFont="1" applyFill="1" applyBorder="1" applyAlignment="1" applyProtection="1">
      <alignment vertical="center"/>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4" xfId="1" applyNumberFormat="1" applyFont="1" applyFill="1" applyBorder="1" applyAlignment="1" applyProtection="1">
      <alignment horizontal="center" vertical="center"/>
    </xf>
    <xf numFmtId="1" fontId="7" fillId="0" borderId="25" xfId="1" applyNumberFormat="1" applyFont="1" applyFill="1" applyBorder="1" applyAlignment="1" applyProtection="1">
      <alignment horizontal="center" vertical="center"/>
    </xf>
    <xf numFmtId="1" fontId="7" fillId="0" borderId="26" xfId="1" applyNumberFormat="1" applyFont="1" applyFill="1" applyBorder="1" applyAlignment="1" applyProtection="1">
      <alignment horizontal="center" vertical="center"/>
    </xf>
    <xf numFmtId="1" fontId="7" fillId="0" borderId="27" xfId="1" applyNumberFormat="1" applyFont="1" applyFill="1" applyBorder="1" applyAlignment="1" applyProtection="1">
      <alignment horizontal="center" vertical="center"/>
    </xf>
    <xf numFmtId="0" fontId="5" fillId="0" borderId="17" xfId="1" applyFont="1" applyFill="1" applyBorder="1" applyAlignment="1" applyProtection="1">
      <alignment vertical="center" wrapText="1"/>
    </xf>
    <xf numFmtId="0" fontId="5" fillId="0" borderId="17" xfId="1" applyFont="1" applyFill="1" applyBorder="1" applyAlignment="1" applyProtection="1">
      <alignment horizontal="left" vertical="center" wrapText="1"/>
    </xf>
    <xf numFmtId="0" fontId="5" fillId="0" borderId="1" xfId="1" applyFont="1" applyFill="1" applyBorder="1" applyAlignment="1" applyProtection="1">
      <alignment vertical="center"/>
    </xf>
    <xf numFmtId="0" fontId="5" fillId="0" borderId="21" xfId="1" applyFont="1" applyFill="1" applyBorder="1" applyAlignment="1" applyProtection="1">
      <alignment vertical="center"/>
      <protection locked="0"/>
    </xf>
    <xf numFmtId="0" fontId="5" fillId="0" borderId="19" xfId="1" applyFont="1" applyFill="1" applyBorder="1" applyAlignment="1" applyProtection="1">
      <alignment vertical="center"/>
      <protection locked="0"/>
    </xf>
    <xf numFmtId="0" fontId="5" fillId="0" borderId="0" xfId="1" applyFont="1" applyFill="1" applyBorder="1" applyAlignment="1" applyProtection="1">
      <alignment vertical="center"/>
    </xf>
    <xf numFmtId="0" fontId="5" fillId="0" borderId="28" xfId="1" applyFont="1" applyFill="1" applyBorder="1" applyAlignment="1" applyProtection="1">
      <alignment vertical="center" wrapText="1"/>
    </xf>
    <xf numFmtId="0" fontId="5" fillId="0" borderId="28" xfId="1" applyFont="1" applyFill="1" applyBorder="1" applyAlignment="1" applyProtection="1">
      <alignment horizontal="left" vertical="center" wrapText="1"/>
    </xf>
    <xf numFmtId="3" fontId="5" fillId="0" borderId="29" xfId="1" applyNumberFormat="1" applyFont="1" applyFill="1" applyBorder="1" applyAlignment="1" applyProtection="1">
      <alignment horizontal="right" vertical="center"/>
    </xf>
    <xf numFmtId="3" fontId="5" fillId="0" borderId="30" xfId="1" applyNumberFormat="1" applyFont="1" applyFill="1" applyBorder="1" applyAlignment="1" applyProtection="1">
      <alignment horizontal="right" vertical="center"/>
    </xf>
    <xf numFmtId="3" fontId="5" fillId="0" borderId="31" xfId="1" applyNumberFormat="1" applyFont="1" applyFill="1" applyBorder="1" applyAlignment="1" applyProtection="1">
      <alignment horizontal="right" vertical="center"/>
    </xf>
    <xf numFmtId="0" fontId="2" fillId="0" borderId="24" xfId="1" applyFont="1" applyFill="1" applyBorder="1" applyAlignment="1" applyProtection="1">
      <alignment vertical="center" wrapText="1"/>
    </xf>
    <xf numFmtId="0" fontId="2" fillId="0" borderId="24" xfId="1" applyFont="1" applyFill="1" applyBorder="1" applyAlignment="1" applyProtection="1">
      <alignment horizontal="left" vertical="center" wrapText="1"/>
    </xf>
    <xf numFmtId="3" fontId="2" fillId="0" borderId="25" xfId="1" applyNumberFormat="1" applyFont="1" applyFill="1" applyBorder="1" applyAlignment="1" applyProtection="1">
      <alignment horizontal="right" vertical="center"/>
    </xf>
    <xf numFmtId="3" fontId="2" fillId="0" borderId="26" xfId="1" applyNumberFormat="1" applyFont="1" applyFill="1" applyBorder="1" applyAlignment="1" applyProtection="1">
      <alignment horizontal="right" vertical="center"/>
    </xf>
    <xf numFmtId="3" fontId="2" fillId="0" borderId="27" xfId="1" applyNumberFormat="1" applyFont="1" applyFill="1" applyBorder="1" applyAlignment="1" applyProtection="1">
      <alignment horizontal="right" vertical="center"/>
    </xf>
    <xf numFmtId="0" fontId="2" fillId="0" borderId="17" xfId="1" applyFont="1" applyFill="1" applyBorder="1" applyAlignment="1" applyProtection="1">
      <alignment vertical="center" wrapText="1"/>
    </xf>
    <xf numFmtId="0" fontId="2" fillId="0" borderId="17" xfId="1" applyFont="1" applyFill="1" applyBorder="1" applyAlignment="1" applyProtection="1">
      <alignment horizontal="right" vertical="center" wrapText="1"/>
    </xf>
    <xf numFmtId="3" fontId="2" fillId="0" borderId="1" xfId="1" applyNumberFormat="1" applyFont="1" applyFill="1" applyBorder="1" applyAlignment="1" applyProtection="1">
      <alignment horizontal="right" vertical="center"/>
    </xf>
    <xf numFmtId="3" fontId="2" fillId="0" borderId="21" xfId="1" applyNumberFormat="1" applyFont="1" applyFill="1" applyBorder="1" applyAlignment="1" applyProtection="1">
      <alignment horizontal="right" vertical="center"/>
      <protection locked="0"/>
    </xf>
    <xf numFmtId="3" fontId="2" fillId="0" borderId="19" xfId="1" applyNumberFormat="1" applyFont="1" applyFill="1" applyBorder="1" applyAlignment="1" applyProtection="1">
      <alignment horizontal="right" vertical="center"/>
      <protection locked="0"/>
    </xf>
    <xf numFmtId="0" fontId="2" fillId="0" borderId="32" xfId="1" applyFont="1" applyFill="1" applyBorder="1" applyAlignment="1" applyProtection="1">
      <alignment vertical="center" wrapText="1"/>
    </xf>
    <xf numFmtId="0" fontId="2" fillId="0" borderId="32" xfId="1" applyFont="1" applyFill="1" applyBorder="1" applyAlignment="1" applyProtection="1">
      <alignment horizontal="right" vertical="center" wrapText="1"/>
    </xf>
    <xf numFmtId="3" fontId="2" fillId="0" borderId="33" xfId="1" applyNumberFormat="1" applyFont="1" applyFill="1" applyBorder="1" applyAlignment="1" applyProtection="1">
      <alignment horizontal="right" vertical="center"/>
    </xf>
    <xf numFmtId="3" fontId="2" fillId="0" borderId="6" xfId="1" applyNumberFormat="1" applyFont="1" applyFill="1" applyBorder="1" applyAlignment="1" applyProtection="1">
      <alignment horizontal="right" vertical="center"/>
      <protection locked="0"/>
    </xf>
    <xf numFmtId="0" fontId="5" fillId="0" borderId="20" xfId="1" applyFont="1" applyFill="1" applyBorder="1" applyAlignment="1" applyProtection="1">
      <alignment horizontal="left" vertical="center" wrapText="1"/>
    </xf>
    <xf numFmtId="3" fontId="2" fillId="0" borderId="23" xfId="1" applyNumberFormat="1" applyFont="1" applyFill="1" applyBorder="1" applyAlignment="1" applyProtection="1">
      <alignment vertical="center"/>
    </xf>
    <xf numFmtId="3" fontId="2" fillId="0" borderId="22" xfId="1" applyNumberFormat="1" applyFont="1" applyFill="1" applyBorder="1" applyAlignment="1" applyProtection="1">
      <alignment vertical="center"/>
      <protection locked="0"/>
    </xf>
    <xf numFmtId="3" fontId="2" fillId="0" borderId="22" xfId="1" applyNumberFormat="1" applyFont="1" applyFill="1" applyBorder="1" applyAlignment="1" applyProtection="1">
      <alignment horizontal="center" vertical="center"/>
    </xf>
    <xf numFmtId="3" fontId="2" fillId="0" borderId="34" xfId="1" applyNumberFormat="1" applyFont="1" applyFill="1" applyBorder="1" applyAlignment="1" applyProtection="1">
      <alignment horizontal="center" vertical="center"/>
    </xf>
    <xf numFmtId="0" fontId="5" fillId="0" borderId="35" xfId="1" applyFont="1" applyFill="1" applyBorder="1" applyAlignment="1" applyProtection="1">
      <alignment horizontal="left" vertical="center" wrapText="1"/>
    </xf>
    <xf numFmtId="3" fontId="2" fillId="0" borderId="9" xfId="1" applyNumberFormat="1" applyFont="1" applyFill="1" applyBorder="1" applyAlignment="1" applyProtection="1">
      <alignment vertical="center"/>
    </xf>
    <xf numFmtId="3" fontId="2" fillId="0" borderId="36" xfId="1" applyNumberFormat="1" applyFont="1" applyFill="1" applyBorder="1" applyAlignment="1" applyProtection="1">
      <alignment horizontal="right" vertical="center"/>
      <protection locked="0"/>
    </xf>
    <xf numFmtId="3" fontId="2" fillId="0" borderId="36" xfId="1" applyNumberFormat="1" applyFont="1" applyFill="1" applyBorder="1" applyAlignment="1" applyProtection="1">
      <alignment horizontal="center" vertical="center"/>
    </xf>
    <xf numFmtId="3" fontId="2" fillId="0" borderId="37" xfId="1" applyNumberFormat="1" applyFont="1" applyFill="1" applyBorder="1" applyAlignment="1" applyProtection="1">
      <alignment horizontal="center" vertical="center"/>
    </xf>
    <xf numFmtId="3" fontId="2" fillId="0" borderId="36" xfId="1" applyNumberFormat="1" applyFont="1" applyFill="1" applyBorder="1" applyAlignment="1" applyProtection="1">
      <alignment vertical="center"/>
    </xf>
    <xf numFmtId="0" fontId="5" fillId="0" borderId="35" xfId="1" applyFont="1" applyFill="1" applyBorder="1" applyAlignment="1" applyProtection="1">
      <alignment horizontal="center" vertical="center" wrapText="1"/>
    </xf>
    <xf numFmtId="0" fontId="2" fillId="0" borderId="17" xfId="1" applyFont="1" applyFill="1" applyBorder="1" applyAlignment="1" applyProtection="1">
      <alignment horizontal="left" vertical="center" wrapText="1"/>
    </xf>
    <xf numFmtId="3" fontId="2" fillId="0" borderId="1" xfId="1" applyNumberFormat="1" applyFont="1" applyFill="1" applyBorder="1" applyAlignment="1" applyProtection="1">
      <alignment vertical="center"/>
    </xf>
    <xf numFmtId="3" fontId="2" fillId="0" borderId="21" xfId="1" applyNumberFormat="1" applyFont="1" applyFill="1" applyBorder="1" applyAlignment="1" applyProtection="1">
      <alignment horizontal="center" vertical="center"/>
    </xf>
    <xf numFmtId="3" fontId="2" fillId="0" borderId="21" xfId="1" applyNumberFormat="1" applyFont="1" applyFill="1" applyBorder="1" applyAlignment="1" applyProtection="1">
      <alignment vertical="center"/>
      <protection locked="0"/>
    </xf>
    <xf numFmtId="3" fontId="2" fillId="0" borderId="19" xfId="1" applyNumberFormat="1" applyFont="1" applyFill="1" applyBorder="1" applyAlignment="1" applyProtection="1">
      <alignment horizontal="center" vertical="center"/>
    </xf>
    <xf numFmtId="0" fontId="2" fillId="0" borderId="32" xfId="1" applyFont="1" applyFill="1" applyBorder="1" applyAlignment="1" applyProtection="1">
      <alignment horizontal="left" vertical="center" wrapText="1"/>
    </xf>
    <xf numFmtId="3" fontId="2" fillId="0" borderId="33" xfId="1" applyNumberFormat="1" applyFont="1" applyFill="1" applyBorder="1" applyAlignment="1" applyProtection="1">
      <alignment vertical="center"/>
    </xf>
    <xf numFmtId="3" fontId="2" fillId="0" borderId="6"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vertical="center"/>
      <protection locked="0"/>
    </xf>
    <xf numFmtId="3" fontId="2" fillId="0" borderId="8" xfId="1" applyNumberFormat="1" applyFont="1" applyFill="1" applyBorder="1" applyAlignment="1" applyProtection="1">
      <alignment horizontal="center" vertical="center"/>
    </xf>
    <xf numFmtId="0" fontId="2" fillId="0" borderId="38" xfId="1" applyFont="1" applyFill="1" applyBorder="1" applyAlignment="1" applyProtection="1">
      <alignment horizontal="right" vertical="center" wrapText="1"/>
    </xf>
    <xf numFmtId="0" fontId="2" fillId="0" borderId="38" xfId="1" applyFont="1" applyFill="1" applyBorder="1" applyAlignment="1" applyProtection="1">
      <alignment horizontal="left" vertical="center" wrapText="1"/>
    </xf>
    <xf numFmtId="3" fontId="2" fillId="0" borderId="14" xfId="1" applyNumberFormat="1" applyFont="1" applyFill="1" applyBorder="1" applyAlignment="1" applyProtection="1">
      <alignment vertical="center"/>
    </xf>
    <xf numFmtId="3" fontId="2" fillId="0" borderId="39" xfId="1" applyNumberFormat="1" applyFont="1" applyFill="1" applyBorder="1" applyAlignment="1" applyProtection="1">
      <alignment horizontal="center" vertical="center"/>
    </xf>
    <xf numFmtId="3" fontId="2" fillId="0" borderId="39" xfId="1" applyNumberFormat="1" applyFont="1" applyFill="1" applyBorder="1" applyAlignment="1" applyProtection="1">
      <alignment vertical="center"/>
      <protection locked="0"/>
    </xf>
    <xf numFmtId="3" fontId="2" fillId="0" borderId="16" xfId="1" applyNumberFormat="1" applyFont="1" applyFill="1" applyBorder="1" applyAlignment="1" applyProtection="1">
      <alignment horizontal="center" vertical="center"/>
    </xf>
    <xf numFmtId="3" fontId="2" fillId="0" borderId="9" xfId="1" applyNumberFormat="1" applyFont="1" applyFill="1" applyBorder="1" applyAlignment="1" applyProtection="1">
      <alignment horizontal="right" vertical="center"/>
    </xf>
    <xf numFmtId="0" fontId="5" fillId="0" borderId="40" xfId="1" applyFont="1" applyFill="1" applyBorder="1" applyAlignment="1" applyProtection="1">
      <alignment horizontal="left" vertical="center" wrapText="1"/>
    </xf>
    <xf numFmtId="3" fontId="2" fillId="0" borderId="39" xfId="1" applyNumberFormat="1" applyFont="1" applyFill="1" applyBorder="1" applyAlignment="1" applyProtection="1">
      <alignment horizontal="right" vertical="center"/>
      <protection locked="0"/>
    </xf>
    <xf numFmtId="3" fontId="2" fillId="0" borderId="42" xfId="1" applyNumberFormat="1" applyFont="1" applyFill="1" applyBorder="1" applyAlignment="1" applyProtection="1">
      <alignment horizontal="center" vertical="center"/>
    </xf>
    <xf numFmtId="0" fontId="5" fillId="0" borderId="44" xfId="1" applyFont="1" applyFill="1" applyBorder="1" applyAlignment="1" applyProtection="1">
      <alignment horizontal="center" vertical="center" wrapText="1"/>
    </xf>
    <xf numFmtId="0" fontId="5" fillId="0" borderId="44" xfId="1" applyFont="1" applyFill="1" applyBorder="1" applyAlignment="1" applyProtection="1">
      <alignment horizontal="left" vertical="center" wrapText="1"/>
    </xf>
    <xf numFmtId="3" fontId="2" fillId="0" borderId="45" xfId="1" applyNumberFormat="1" applyFont="1" applyFill="1" applyBorder="1" applyAlignment="1" applyProtection="1">
      <alignment horizontal="right" vertical="center"/>
    </xf>
    <xf numFmtId="3" fontId="2" fillId="0" borderId="36" xfId="1" applyNumberFormat="1" applyFont="1" applyFill="1" applyBorder="1" applyAlignment="1" applyProtection="1">
      <alignment horizontal="right" vertical="center"/>
    </xf>
    <xf numFmtId="3" fontId="2" fillId="0" borderId="46" xfId="1" applyNumberFormat="1" applyFont="1" applyFill="1" applyBorder="1" applyAlignment="1" applyProtection="1">
      <alignment horizontal="center" vertical="center"/>
    </xf>
    <xf numFmtId="0" fontId="2" fillId="0" borderId="47" xfId="1" applyFont="1" applyFill="1" applyBorder="1" applyAlignment="1" applyProtection="1">
      <alignment horizontal="right" vertical="center" wrapText="1"/>
    </xf>
    <xf numFmtId="0" fontId="2" fillId="0" borderId="47" xfId="1" applyFont="1" applyFill="1" applyBorder="1" applyAlignment="1" applyProtection="1">
      <alignment horizontal="left" vertical="center" wrapText="1"/>
    </xf>
    <xf numFmtId="3" fontId="2" fillId="0" borderId="48" xfId="1" applyNumberFormat="1" applyFont="1" applyFill="1" applyBorder="1" applyAlignment="1" applyProtection="1">
      <alignment horizontal="right" vertical="center"/>
    </xf>
    <xf numFmtId="3" fontId="2" fillId="0" borderId="49" xfId="1" applyNumberFormat="1" applyFont="1" applyFill="1" applyBorder="1" applyAlignment="1" applyProtection="1">
      <alignment horizontal="center" vertical="center"/>
    </xf>
    <xf numFmtId="3" fontId="2" fillId="0" borderId="5" xfId="1" applyNumberFormat="1" applyFont="1" applyFill="1" applyBorder="1" applyAlignment="1" applyProtection="1">
      <alignment horizontal="right" vertical="center"/>
      <protection locked="0"/>
    </xf>
    <xf numFmtId="3" fontId="2" fillId="0" borderId="50" xfId="1" applyNumberFormat="1" applyFont="1" applyFill="1" applyBorder="1" applyAlignment="1" applyProtection="1">
      <alignment horizontal="right" vertical="center"/>
    </xf>
    <xf numFmtId="0" fontId="2" fillId="0" borderId="47" xfId="1" applyFont="1" applyFill="1" applyBorder="1" applyAlignment="1" applyProtection="1">
      <alignment vertical="center" wrapText="1"/>
    </xf>
    <xf numFmtId="3" fontId="2" fillId="0" borderId="50" xfId="1" applyNumberFormat="1" applyFont="1" applyFill="1" applyBorder="1" applyAlignment="1" applyProtection="1">
      <alignment vertical="center"/>
    </xf>
    <xf numFmtId="0" fontId="5" fillId="0" borderId="17" xfId="1" applyFont="1" applyBorder="1" applyAlignment="1" applyProtection="1">
      <alignment vertical="center" wrapText="1"/>
    </xf>
    <xf numFmtId="0" fontId="5" fillId="0" borderId="17" xfId="1" applyFont="1" applyBorder="1" applyAlignment="1" applyProtection="1">
      <alignment horizontal="left" vertical="center" wrapText="1"/>
    </xf>
    <xf numFmtId="3" fontId="5" fillId="0" borderId="1" xfId="1" applyNumberFormat="1" applyFont="1" applyBorder="1" applyAlignment="1" applyProtection="1">
      <alignment vertical="center"/>
    </xf>
    <xf numFmtId="0" fontId="5" fillId="0" borderId="28" xfId="1" applyFont="1" applyFill="1" applyBorder="1" applyAlignment="1" applyProtection="1">
      <alignment vertical="center"/>
    </xf>
    <xf numFmtId="3" fontId="5" fillId="0" borderId="29" xfId="1" applyNumberFormat="1" applyFont="1" applyFill="1" applyBorder="1" applyAlignment="1" applyProtection="1">
      <alignment vertical="center"/>
    </xf>
    <xf numFmtId="3" fontId="5" fillId="0" borderId="30" xfId="1" applyNumberFormat="1" applyFont="1" applyFill="1" applyBorder="1" applyAlignment="1" applyProtection="1">
      <alignment vertical="center"/>
    </xf>
    <xf numFmtId="3" fontId="5" fillId="0" borderId="31" xfId="1" applyNumberFormat="1" applyFont="1" applyFill="1" applyBorder="1" applyAlignment="1" applyProtection="1">
      <alignment vertical="center"/>
    </xf>
    <xf numFmtId="0" fontId="5" fillId="0" borderId="51" xfId="1" applyFont="1" applyFill="1" applyBorder="1" applyAlignment="1" applyProtection="1">
      <alignment vertical="center"/>
    </xf>
    <xf numFmtId="0" fontId="5" fillId="0" borderId="51" xfId="1" applyFont="1" applyFill="1" applyBorder="1" applyAlignment="1" applyProtection="1">
      <alignment vertical="center" wrapText="1"/>
    </xf>
    <xf numFmtId="3" fontId="5" fillId="0" borderId="52" xfId="1" applyNumberFormat="1" applyFont="1" applyFill="1" applyBorder="1" applyAlignment="1" applyProtection="1">
      <alignment vertical="center"/>
    </xf>
    <xf numFmtId="3" fontId="5" fillId="0" borderId="53" xfId="1" applyNumberFormat="1" applyFont="1" applyFill="1" applyBorder="1" applyAlignment="1" applyProtection="1">
      <alignment vertical="center"/>
    </xf>
    <xf numFmtId="3" fontId="5" fillId="0" borderId="54" xfId="1" applyNumberFormat="1" applyFont="1" applyFill="1" applyBorder="1" applyAlignment="1" applyProtection="1">
      <alignment vertical="center"/>
    </xf>
    <xf numFmtId="0" fontId="5" fillId="0" borderId="17" xfId="1" applyFont="1" applyFill="1" applyBorder="1" applyAlignment="1" applyProtection="1">
      <alignment vertical="center"/>
    </xf>
    <xf numFmtId="3" fontId="5" fillId="0" borderId="1" xfId="1" applyNumberFormat="1" applyFont="1" applyFill="1" applyBorder="1" applyAlignment="1" applyProtection="1">
      <alignment vertical="center"/>
    </xf>
    <xf numFmtId="3" fontId="5" fillId="0" borderId="21" xfId="1" applyNumberFormat="1" applyFont="1" applyFill="1" applyBorder="1" applyAlignment="1" applyProtection="1">
      <alignment vertical="center"/>
    </xf>
    <xf numFmtId="3" fontId="5" fillId="0" borderId="19" xfId="1" applyNumberFormat="1" applyFont="1" applyFill="1" applyBorder="1" applyAlignment="1" applyProtection="1">
      <alignment vertical="center"/>
    </xf>
    <xf numFmtId="0" fontId="5" fillId="3" borderId="40" xfId="1" applyFont="1" applyFill="1" applyBorder="1" applyAlignment="1" applyProtection="1">
      <alignment horizontal="left" vertical="center" wrapText="1"/>
    </xf>
    <xf numFmtId="3" fontId="5" fillId="3" borderId="55" xfId="1" applyNumberFormat="1" applyFont="1" applyFill="1" applyBorder="1" applyAlignment="1" applyProtection="1">
      <alignment vertical="center"/>
    </xf>
    <xf numFmtId="3" fontId="5" fillId="3" borderId="41" xfId="1" applyNumberFormat="1" applyFont="1" applyFill="1" applyBorder="1" applyAlignment="1" applyProtection="1">
      <alignment vertical="center"/>
    </xf>
    <xf numFmtId="3" fontId="5" fillId="3" borderId="56" xfId="1" applyNumberFormat="1" applyFont="1" applyFill="1" applyBorder="1" applyAlignment="1" applyProtection="1">
      <alignment vertical="center"/>
    </xf>
    <xf numFmtId="0" fontId="2" fillId="0" borderId="35" xfId="1" applyFont="1" applyFill="1" applyBorder="1" applyAlignment="1" applyProtection="1">
      <alignment horizontal="left" vertical="center" wrapText="1"/>
    </xf>
    <xf numFmtId="3" fontId="2" fillId="0" borderId="57" xfId="1" applyNumberFormat="1" applyFont="1" applyFill="1" applyBorder="1" applyAlignment="1" applyProtection="1">
      <alignment vertical="center"/>
    </xf>
    <xf numFmtId="0" fontId="2" fillId="0" borderId="47" xfId="1" applyFont="1" applyFill="1" applyBorder="1" applyAlignment="1" applyProtection="1">
      <alignment horizontal="center" vertical="center" wrapText="1"/>
    </xf>
    <xf numFmtId="3" fontId="2" fillId="0" borderId="49" xfId="1" applyNumberFormat="1" applyFont="1" applyFill="1" applyBorder="1" applyAlignment="1" applyProtection="1">
      <alignment vertical="center"/>
    </xf>
    <xf numFmtId="3" fontId="2" fillId="0" borderId="5" xfId="1" applyNumberFormat="1" applyFont="1" applyFill="1" applyBorder="1" applyAlignment="1" applyProtection="1">
      <alignment vertical="center"/>
    </xf>
    <xf numFmtId="3" fontId="2" fillId="0" borderId="19" xfId="1" applyNumberFormat="1" applyFont="1" applyFill="1" applyBorder="1" applyAlignment="1" applyProtection="1">
      <alignment vertical="center"/>
      <protection locked="0"/>
    </xf>
    <xf numFmtId="3" fontId="2" fillId="0" borderId="8" xfId="1" applyNumberFormat="1" applyFont="1" applyFill="1" applyBorder="1" applyAlignment="1" applyProtection="1">
      <alignment vertical="center"/>
      <protection locked="0"/>
    </xf>
    <xf numFmtId="0" fontId="2" fillId="0" borderId="32" xfId="1" applyFont="1" applyFill="1" applyBorder="1" applyAlignment="1" applyProtection="1">
      <alignment horizontal="center" vertical="center" wrapText="1"/>
    </xf>
    <xf numFmtId="3" fontId="2" fillId="0" borderId="6" xfId="1" applyNumberFormat="1" applyFont="1" applyFill="1" applyBorder="1" applyAlignment="1" applyProtection="1">
      <alignment vertical="center"/>
    </xf>
    <xf numFmtId="3" fontId="2" fillId="0" borderId="8" xfId="1" applyNumberFormat="1" applyFont="1" applyFill="1" applyBorder="1" applyAlignment="1" applyProtection="1">
      <alignment vertical="center"/>
    </xf>
    <xf numFmtId="3" fontId="2" fillId="0" borderId="49" xfId="1" applyNumberFormat="1" applyFont="1" applyFill="1" applyBorder="1" applyAlignment="1" applyProtection="1">
      <alignment vertical="center"/>
      <protection locked="0"/>
    </xf>
    <xf numFmtId="3" fontId="2" fillId="0" borderId="5" xfId="1" applyNumberFormat="1" applyFont="1" applyFill="1" applyBorder="1" applyAlignment="1" applyProtection="1">
      <alignment vertical="center"/>
      <protection locked="0"/>
    </xf>
    <xf numFmtId="3" fontId="2" fillId="0" borderId="37" xfId="1" applyNumberFormat="1" applyFont="1" applyFill="1" applyBorder="1" applyAlignment="1" applyProtection="1">
      <alignment vertical="center"/>
    </xf>
    <xf numFmtId="0" fontId="2" fillId="0" borderId="17" xfId="1" applyFont="1" applyFill="1" applyBorder="1" applyAlignment="1" applyProtection="1">
      <alignment horizontal="center" vertical="center" wrapText="1"/>
    </xf>
    <xf numFmtId="3" fontId="2" fillId="0" borderId="21" xfId="1" applyNumberFormat="1" applyFont="1" applyFill="1" applyBorder="1" applyAlignment="1" applyProtection="1">
      <alignment vertical="center"/>
    </xf>
    <xf numFmtId="3" fontId="2" fillId="0" borderId="19" xfId="1" applyNumberFormat="1" applyFont="1" applyFill="1" applyBorder="1" applyAlignment="1" applyProtection="1">
      <alignment vertical="center"/>
    </xf>
    <xf numFmtId="3" fontId="2" fillId="0" borderId="58" xfId="1" applyNumberFormat="1" applyFont="1" applyFill="1" applyBorder="1" applyAlignment="1" applyProtection="1">
      <alignment vertical="center"/>
    </xf>
    <xf numFmtId="3" fontId="2" fillId="0" borderId="36" xfId="1" applyNumberFormat="1" applyFont="1" applyFill="1" applyBorder="1" applyAlignment="1" applyProtection="1">
      <alignment vertical="center"/>
      <protection locked="0"/>
    </xf>
    <xf numFmtId="3" fontId="2" fillId="0" borderId="37" xfId="1" applyNumberFormat="1" applyFont="1" applyFill="1" applyBorder="1" applyAlignment="1" applyProtection="1">
      <alignment vertical="center"/>
      <protection locked="0"/>
    </xf>
    <xf numFmtId="0" fontId="5" fillId="0" borderId="0" xfId="1" applyFont="1" applyFill="1" applyBorder="1" applyAlignment="1" applyProtection="1">
      <alignment horizontal="left" vertical="center"/>
    </xf>
    <xf numFmtId="0" fontId="2" fillId="0" borderId="40" xfId="1" applyFont="1" applyFill="1" applyBorder="1" applyAlignment="1" applyProtection="1">
      <alignment horizontal="left" vertical="center" wrapText="1"/>
    </xf>
    <xf numFmtId="3" fontId="2" fillId="0" borderId="10" xfId="1" applyNumberFormat="1" applyFont="1" applyFill="1" applyBorder="1" applyAlignment="1" applyProtection="1">
      <alignment vertical="center"/>
    </xf>
    <xf numFmtId="3" fontId="2" fillId="0" borderId="59" xfId="1" applyNumberFormat="1" applyFont="1" applyFill="1" applyBorder="1" applyAlignment="1" applyProtection="1">
      <alignment vertical="center"/>
    </xf>
    <xf numFmtId="0" fontId="2" fillId="0" borderId="60" xfId="1" applyFont="1" applyFill="1" applyBorder="1" applyAlignment="1" applyProtection="1">
      <alignment horizontal="right" vertical="center" wrapText="1"/>
    </xf>
    <xf numFmtId="3" fontId="2" fillId="0" borderId="18" xfId="1" applyNumberFormat="1" applyFont="1" applyFill="1" applyBorder="1" applyAlignment="1" applyProtection="1">
      <alignment vertical="center"/>
      <protection locked="0"/>
    </xf>
    <xf numFmtId="3" fontId="2" fillId="0" borderId="55" xfId="1" applyNumberFormat="1" applyFont="1" applyFill="1" applyBorder="1" applyAlignment="1" applyProtection="1">
      <alignment vertical="center"/>
    </xf>
    <xf numFmtId="3" fontId="2" fillId="0" borderId="41"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xf>
    <xf numFmtId="1" fontId="5" fillId="3" borderId="40" xfId="1" applyNumberFormat="1" applyFont="1" applyFill="1" applyBorder="1" applyAlignment="1" applyProtection="1">
      <alignment horizontal="left" vertical="center" wrapText="1"/>
    </xf>
    <xf numFmtId="1" fontId="5" fillId="0" borderId="35" xfId="1" applyNumberFormat="1" applyFont="1" applyFill="1" applyBorder="1" applyAlignment="1" applyProtection="1">
      <alignment horizontal="left" vertical="center" wrapText="1"/>
    </xf>
    <xf numFmtId="0" fontId="5" fillId="0" borderId="17" xfId="1" applyFont="1" applyFill="1" applyBorder="1" applyAlignment="1" applyProtection="1">
      <alignment horizontal="center" vertical="center" wrapText="1"/>
    </xf>
    <xf numFmtId="3" fontId="2" fillId="0" borderId="7" xfId="1" applyNumberFormat="1" applyFont="1" applyFill="1" applyBorder="1" applyAlignment="1" applyProtection="1">
      <alignment vertical="center"/>
    </xf>
    <xf numFmtId="3" fontId="2" fillId="0" borderId="62" xfId="1" applyNumberFormat="1" applyFont="1" applyFill="1" applyBorder="1" applyAlignment="1" applyProtection="1">
      <alignment vertical="center"/>
    </xf>
    <xf numFmtId="3" fontId="5" fillId="3" borderId="63" xfId="1" applyNumberFormat="1" applyFont="1" applyFill="1" applyBorder="1" applyAlignment="1" applyProtection="1">
      <alignment vertical="center"/>
    </xf>
    <xf numFmtId="3" fontId="2" fillId="0" borderId="63"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0" borderId="61" xfId="1" applyNumberFormat="1" applyFont="1" applyFill="1" applyBorder="1" applyAlignment="1" applyProtection="1">
      <alignment vertical="center"/>
    </xf>
    <xf numFmtId="3" fontId="2" fillId="0" borderId="64" xfId="1" applyNumberFormat="1" applyFont="1" applyFill="1" applyBorder="1" applyAlignment="1" applyProtection="1">
      <alignment vertical="center"/>
    </xf>
    <xf numFmtId="0" fontId="2" fillId="0" borderId="60" xfId="1" applyFont="1" applyFill="1" applyBorder="1" applyAlignment="1" applyProtection="1">
      <alignment horizontal="center" vertical="center" wrapText="1"/>
    </xf>
    <xf numFmtId="0" fontId="2" fillId="0" borderId="60" xfId="1" applyFont="1" applyFill="1" applyBorder="1" applyAlignment="1" applyProtection="1">
      <alignment horizontal="left" vertical="center" wrapText="1"/>
    </xf>
    <xf numFmtId="3" fontId="2" fillId="0" borderId="42" xfId="1" applyNumberFormat="1" applyFont="1" applyFill="1" applyBorder="1" applyAlignment="1" applyProtection="1">
      <alignment vertical="center"/>
    </xf>
    <xf numFmtId="0" fontId="2" fillId="0" borderId="32" xfId="1" applyFont="1" applyFill="1" applyBorder="1" applyAlignment="1" applyProtection="1">
      <alignment vertical="center"/>
    </xf>
    <xf numFmtId="3" fontId="2" fillId="0" borderId="65" xfId="1" applyNumberFormat="1" applyFont="1" applyFill="1" applyBorder="1" applyAlignment="1" applyProtection="1">
      <alignment vertical="center"/>
    </xf>
    <xf numFmtId="0" fontId="8" fillId="0" borderId="0" xfId="1" applyFont="1" applyFill="1" applyBorder="1" applyAlignment="1" applyProtection="1">
      <alignment vertical="center"/>
    </xf>
    <xf numFmtId="0" fontId="5" fillId="3" borderId="35" xfId="1" applyFont="1" applyFill="1" applyBorder="1" applyAlignment="1" applyProtection="1">
      <alignment horizontal="left" vertical="center" wrapText="1"/>
    </xf>
    <xf numFmtId="3" fontId="5" fillId="3" borderId="10" xfId="1" applyNumberFormat="1" applyFont="1" applyFill="1" applyBorder="1" applyAlignment="1" applyProtection="1">
      <alignment vertical="center"/>
    </xf>
    <xf numFmtId="3" fontId="5" fillId="3" borderId="36" xfId="1" applyNumberFormat="1" applyFont="1" applyFill="1" applyBorder="1" applyAlignment="1" applyProtection="1">
      <alignment vertical="center"/>
    </xf>
    <xf numFmtId="3" fontId="5" fillId="3" borderId="9" xfId="1" applyNumberFormat="1" applyFont="1" applyFill="1" applyBorder="1" applyAlignment="1" applyProtection="1">
      <alignment vertical="center"/>
    </xf>
    <xf numFmtId="0" fontId="2" fillId="0" borderId="35" xfId="1" applyFont="1" applyFill="1" applyBorder="1" applyAlignment="1" applyProtection="1">
      <alignment horizontal="right" vertical="center" wrapText="1"/>
    </xf>
    <xf numFmtId="0" fontId="2" fillId="0" borderId="47" xfId="1" applyFont="1" applyFill="1" applyBorder="1" applyAlignment="1" applyProtection="1">
      <alignment vertical="center"/>
    </xf>
    <xf numFmtId="3" fontId="2" fillId="0" borderId="16" xfId="1" applyNumberFormat="1" applyFont="1" applyFill="1" applyBorder="1" applyAlignment="1" applyProtection="1">
      <alignment vertical="center"/>
      <protection locked="0"/>
    </xf>
    <xf numFmtId="0" fontId="2" fillId="0" borderId="60" xfId="1" applyFont="1" applyFill="1" applyBorder="1" applyAlignment="1" applyProtection="1">
      <alignment vertical="center"/>
    </xf>
    <xf numFmtId="0" fontId="2" fillId="0" borderId="60" xfId="1" applyFont="1" applyFill="1" applyBorder="1" applyAlignment="1" applyProtection="1">
      <alignment vertical="center" wrapText="1"/>
    </xf>
    <xf numFmtId="3" fontId="2" fillId="0" borderId="67" xfId="1" applyNumberFormat="1" applyFont="1" applyFill="1" applyBorder="1" applyAlignment="1" applyProtection="1">
      <alignment vertical="center"/>
      <protection locked="0"/>
    </xf>
    <xf numFmtId="3" fontId="5" fillId="0" borderId="10" xfId="1" applyNumberFormat="1" applyFont="1" applyFill="1" applyBorder="1" applyAlignment="1" applyProtection="1">
      <alignment vertical="center"/>
    </xf>
    <xf numFmtId="3" fontId="5" fillId="0" borderId="36" xfId="1" applyNumberFormat="1" applyFont="1" applyFill="1" applyBorder="1" applyAlignment="1" applyProtection="1">
      <alignment vertical="center"/>
    </xf>
    <xf numFmtId="3" fontId="5" fillId="0" borderId="37" xfId="1" applyNumberFormat="1" applyFont="1" applyFill="1" applyBorder="1" applyAlignment="1" applyProtection="1">
      <alignment vertical="center"/>
    </xf>
    <xf numFmtId="0" fontId="5" fillId="0" borderId="10" xfId="1" applyFont="1" applyFill="1" applyBorder="1" applyAlignment="1" applyProtection="1">
      <alignment vertical="center" wrapText="1"/>
    </xf>
    <xf numFmtId="3" fontId="5" fillId="0" borderId="9" xfId="1" applyNumberFormat="1" applyFont="1" applyFill="1" applyBorder="1" applyAlignment="1" applyProtection="1">
      <alignment vertical="center"/>
    </xf>
    <xf numFmtId="0" fontId="2" fillId="2" borderId="0" xfId="1" applyFont="1" applyFill="1" applyBorder="1" applyAlignment="1" applyProtection="1">
      <alignment vertical="center"/>
      <protection locked="0"/>
    </xf>
    <xf numFmtId="0" fontId="2" fillId="0" borderId="44" xfId="1" applyFont="1" applyFill="1" applyBorder="1" applyAlignment="1" applyProtection="1">
      <alignment horizontal="left" vertical="center" wrapText="1"/>
    </xf>
    <xf numFmtId="3" fontId="2" fillId="0" borderId="68"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xf>
    <xf numFmtId="3" fontId="2" fillId="0" borderId="12" xfId="1" applyNumberFormat="1" applyFont="1" applyFill="1" applyBorder="1" applyAlignment="1" applyProtection="1">
      <alignment vertical="center"/>
    </xf>
    <xf numFmtId="3" fontId="2" fillId="0" borderId="8"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right" vertical="center"/>
    </xf>
    <xf numFmtId="3" fontId="2" fillId="0" borderId="5" xfId="1" applyNumberFormat="1" applyFont="1" applyFill="1" applyBorder="1" applyAlignment="1" applyProtection="1">
      <alignment horizontal="right" vertical="center"/>
    </xf>
    <xf numFmtId="3" fontId="5" fillId="0" borderId="19" xfId="1" applyNumberFormat="1" applyFont="1" applyBorder="1" applyAlignment="1" applyProtection="1">
      <alignment vertical="center"/>
    </xf>
    <xf numFmtId="3" fontId="5" fillId="0" borderId="69" xfId="1" applyNumberFormat="1" applyFont="1" applyFill="1" applyBorder="1" applyAlignment="1" applyProtection="1">
      <alignment vertical="center"/>
    </xf>
    <xf numFmtId="0" fontId="2" fillId="0" borderId="28" xfId="1" applyFont="1" applyFill="1" applyBorder="1" applyAlignment="1" applyProtection="1">
      <alignment vertical="center"/>
    </xf>
    <xf numFmtId="3" fontId="2" fillId="0" borderId="30" xfId="1" applyNumberFormat="1" applyFont="1" applyFill="1" applyBorder="1" applyAlignment="1" applyProtection="1">
      <alignment vertical="center"/>
    </xf>
    <xf numFmtId="3" fontId="2" fillId="0" borderId="71" xfId="1" applyNumberFormat="1" applyFont="1" applyFill="1" applyBorder="1" applyAlignment="1" applyProtection="1">
      <alignment vertical="center"/>
    </xf>
    <xf numFmtId="3" fontId="5" fillId="0" borderId="74" xfId="1" applyNumberFormat="1" applyFont="1" applyFill="1" applyBorder="1" applyAlignment="1" applyProtection="1">
      <alignment vertical="center"/>
    </xf>
    <xf numFmtId="3" fontId="5" fillId="0" borderId="75" xfId="1" applyNumberFormat="1" applyFont="1" applyFill="1" applyBorder="1" applyAlignment="1" applyProtection="1">
      <alignment vertical="center"/>
    </xf>
    <xf numFmtId="3" fontId="5" fillId="0" borderId="73" xfId="1" applyNumberFormat="1" applyFont="1" applyFill="1" applyBorder="1" applyAlignment="1" applyProtection="1">
      <alignment vertical="center"/>
    </xf>
    <xf numFmtId="0" fontId="5" fillId="0" borderId="35" xfId="1" applyFont="1" applyFill="1" applyBorder="1" applyAlignment="1" applyProtection="1">
      <alignment vertical="center"/>
    </xf>
    <xf numFmtId="3" fontId="5" fillId="0" borderId="76" xfId="1" applyNumberFormat="1" applyFont="1" applyFill="1" applyBorder="1" applyAlignment="1" applyProtection="1">
      <alignment vertical="center"/>
    </xf>
    <xf numFmtId="0" fontId="5" fillId="0" borderId="77" xfId="1" applyFont="1" applyFill="1" applyBorder="1" applyAlignment="1" applyProtection="1">
      <alignment vertical="center"/>
    </xf>
    <xf numFmtId="3" fontId="5" fillId="0" borderId="78" xfId="1" applyNumberFormat="1" applyFont="1" applyFill="1" applyBorder="1" applyAlignment="1" applyProtection="1">
      <alignment vertical="center"/>
    </xf>
    <xf numFmtId="3" fontId="5" fillId="0" borderId="75" xfId="1" applyNumberFormat="1" applyFont="1" applyFill="1" applyBorder="1" applyAlignment="1" applyProtection="1">
      <alignment vertical="center"/>
      <protection locked="0"/>
    </xf>
    <xf numFmtId="3" fontId="5" fillId="0" borderId="79" xfId="1" applyNumberFormat="1" applyFont="1" applyFill="1" applyBorder="1" applyAlignment="1" applyProtection="1">
      <alignment vertical="center"/>
      <protection locked="0"/>
    </xf>
    <xf numFmtId="0" fontId="2" fillId="0" borderId="0" xfId="1" applyFont="1" applyFill="1" applyBorder="1" applyAlignment="1" applyProtection="1">
      <alignment vertical="center" wrapText="1"/>
    </xf>
    <xf numFmtId="0" fontId="5" fillId="0" borderId="35" xfId="1" applyFont="1" applyFill="1" applyBorder="1" applyAlignment="1" applyProtection="1">
      <alignment horizontal="left" vertical="center" wrapText="1"/>
      <protection locked="0"/>
    </xf>
    <xf numFmtId="0" fontId="2" fillId="0" borderId="17" xfId="1" applyFont="1" applyFill="1" applyBorder="1" applyAlignment="1" applyProtection="1">
      <alignment horizontal="center" vertical="center" wrapText="1"/>
    </xf>
    <xf numFmtId="3" fontId="2" fillId="0" borderId="5" xfId="1" applyNumberFormat="1" applyFont="1" applyFill="1" applyBorder="1" applyAlignment="1" applyProtection="1">
      <alignment horizontal="center" vertical="center"/>
    </xf>
    <xf numFmtId="0" fontId="2" fillId="0" borderId="44" xfId="1" applyFont="1" applyFill="1" applyBorder="1" applyAlignment="1" applyProtection="1">
      <alignment horizontal="right" vertical="center" wrapText="1"/>
    </xf>
    <xf numFmtId="3" fontId="2" fillId="0" borderId="46"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horizontal="center" vertical="center"/>
    </xf>
    <xf numFmtId="0" fontId="5" fillId="0" borderId="47" xfId="1" applyFont="1" applyFill="1" applyBorder="1" applyAlignment="1" applyProtection="1">
      <alignment horizontal="center" vertical="center" wrapText="1"/>
    </xf>
    <xf numFmtId="0" fontId="5" fillId="0" borderId="47" xfId="1" applyFont="1" applyFill="1" applyBorder="1" applyAlignment="1" applyProtection="1">
      <alignment horizontal="left" vertical="center" wrapText="1"/>
    </xf>
    <xf numFmtId="3" fontId="2" fillId="0" borderId="46" xfId="1" applyNumberFormat="1" applyFont="1" applyFill="1" applyBorder="1" applyAlignment="1" applyProtection="1">
      <alignment horizontal="right" vertical="center"/>
      <protection locked="0"/>
    </xf>
    <xf numFmtId="1" fontId="7" fillId="0" borderId="81" xfId="1" applyNumberFormat="1" applyFont="1" applyFill="1" applyBorder="1" applyAlignment="1" applyProtection="1">
      <alignment horizontal="center" vertical="center"/>
    </xf>
    <xf numFmtId="3" fontId="5" fillId="0" borderId="76" xfId="1" applyNumberFormat="1" applyFont="1" applyFill="1" applyBorder="1" applyAlignment="1" applyProtection="1">
      <alignment horizontal="right" vertical="center"/>
    </xf>
    <xf numFmtId="3" fontId="2" fillId="0" borderId="81" xfId="1" applyNumberFormat="1" applyFont="1" applyFill="1" applyBorder="1" applyAlignment="1" applyProtection="1">
      <alignment horizontal="right" vertical="center"/>
    </xf>
    <xf numFmtId="3" fontId="2" fillId="0" borderId="0" xfId="1" applyNumberFormat="1" applyFont="1" applyFill="1" applyBorder="1" applyAlignment="1" applyProtection="1">
      <alignment horizontal="right" vertical="center"/>
    </xf>
    <xf numFmtId="3" fontId="2" fillId="0" borderId="7" xfId="1" applyNumberFormat="1" applyFont="1" applyFill="1" applyBorder="1" applyAlignment="1" applyProtection="1">
      <alignment horizontal="right" vertical="center"/>
    </xf>
    <xf numFmtId="3" fontId="2" fillId="0" borderId="15" xfId="1" applyNumberFormat="1" applyFont="1" applyFill="1" applyBorder="1" applyAlignment="1" applyProtection="1">
      <alignment vertical="center"/>
    </xf>
    <xf numFmtId="3" fontId="2" fillId="0" borderId="11" xfId="1" applyNumberFormat="1" applyFont="1" applyFill="1" applyBorder="1" applyAlignment="1" applyProtection="1">
      <alignment vertical="center"/>
    </xf>
    <xf numFmtId="3" fontId="2" fillId="0" borderId="10" xfId="1" applyNumberFormat="1" applyFont="1" applyFill="1" applyBorder="1" applyAlignment="1" applyProtection="1">
      <alignment horizontal="right" vertical="center"/>
    </xf>
    <xf numFmtId="3" fontId="2" fillId="0" borderId="57" xfId="1" applyNumberFormat="1" applyFont="1" applyFill="1" applyBorder="1" applyAlignment="1" applyProtection="1">
      <alignment horizontal="right" vertical="center"/>
    </xf>
    <xf numFmtId="3" fontId="5" fillId="0" borderId="84" xfId="1" applyNumberFormat="1" applyFont="1" applyFill="1" applyBorder="1" applyAlignment="1" applyProtection="1">
      <alignment vertical="center"/>
    </xf>
    <xf numFmtId="3" fontId="5" fillId="0" borderId="0" xfId="1" applyNumberFormat="1" applyFont="1" applyFill="1" applyBorder="1" applyAlignment="1" applyProtection="1">
      <alignment vertical="center"/>
    </xf>
    <xf numFmtId="3" fontId="2" fillId="0" borderId="83" xfId="1" applyNumberFormat="1" applyFont="1" applyFill="1" applyBorder="1" applyAlignment="1" applyProtection="1">
      <alignment vertical="center"/>
    </xf>
    <xf numFmtId="3" fontId="2" fillId="0" borderId="14" xfId="1" applyNumberFormat="1" applyFont="1" applyFill="1" applyBorder="1" applyAlignment="1" applyProtection="1">
      <alignment horizontal="right" vertical="center"/>
    </xf>
    <xf numFmtId="3" fontId="2" fillId="0" borderId="76" xfId="1" applyNumberFormat="1" applyFont="1" applyFill="1" applyBorder="1" applyAlignment="1" applyProtection="1">
      <alignment vertical="center"/>
    </xf>
    <xf numFmtId="1" fontId="7" fillId="0" borderId="88" xfId="1" applyNumberFormat="1" applyFont="1" applyFill="1" applyBorder="1" applyAlignment="1" applyProtection="1">
      <alignment horizontal="center" vertical="center"/>
    </xf>
    <xf numFmtId="0" fontId="5" fillId="0" borderId="89" xfId="1" applyFont="1" applyFill="1" applyBorder="1" applyAlignment="1" applyProtection="1">
      <alignment vertical="center"/>
      <protection locked="0"/>
    </xf>
    <xf numFmtId="3" fontId="5" fillId="0" borderId="90" xfId="1" applyNumberFormat="1" applyFont="1" applyFill="1" applyBorder="1" applyAlignment="1" applyProtection="1">
      <alignment horizontal="right" vertical="center"/>
    </xf>
    <xf numFmtId="3" fontId="2" fillId="0" borderId="88" xfId="1" applyNumberFormat="1" applyFont="1" applyFill="1" applyBorder="1" applyAlignment="1" applyProtection="1">
      <alignment horizontal="right" vertical="center"/>
    </xf>
    <xf numFmtId="3" fontId="2" fillId="0" borderId="89" xfId="1" applyNumberFormat="1" applyFont="1" applyFill="1" applyBorder="1" applyAlignment="1" applyProtection="1">
      <alignment horizontal="right" vertical="center"/>
      <protection locked="0"/>
    </xf>
    <xf numFmtId="3" fontId="2" fillId="0" borderId="91" xfId="1" applyNumberFormat="1" applyFont="1" applyFill="1" applyBorder="1" applyAlignment="1" applyProtection="1">
      <alignment horizontal="right" vertical="center"/>
      <protection locked="0"/>
    </xf>
    <xf numFmtId="3" fontId="2" fillId="0" borderId="87" xfId="1" applyNumberFormat="1" applyFont="1" applyFill="1" applyBorder="1" applyAlignment="1" applyProtection="1">
      <alignment vertical="center"/>
      <protection locked="0"/>
    </xf>
    <xf numFmtId="3" fontId="2" fillId="0" borderId="45"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center" vertical="center"/>
    </xf>
    <xf numFmtId="3" fontId="2" fillId="0" borderId="89" xfId="1" applyNumberFormat="1" applyFont="1" applyFill="1" applyBorder="1" applyAlignment="1" applyProtection="1">
      <alignment horizontal="center" vertical="center"/>
    </xf>
    <xf numFmtId="3" fontId="2" fillId="0" borderId="91" xfId="1" applyNumberFormat="1" applyFont="1" applyFill="1" applyBorder="1" applyAlignment="1" applyProtection="1">
      <alignment horizontal="center" vertical="center"/>
    </xf>
    <xf numFmtId="3" fontId="2" fillId="0" borderId="43" xfId="1" applyNumberFormat="1" applyFont="1" applyFill="1" applyBorder="1" applyAlignment="1" applyProtection="1">
      <alignment horizontal="center" vertical="center"/>
    </xf>
    <xf numFmtId="3" fontId="2" fillId="0" borderId="85" xfId="1" applyNumberFormat="1" applyFont="1" applyFill="1" applyBorder="1" applyAlignment="1" applyProtection="1">
      <alignment horizontal="center" vertical="center"/>
    </xf>
    <xf numFmtId="3" fontId="2" fillId="0" borderId="85" xfId="1" applyNumberFormat="1" applyFont="1" applyFill="1" applyBorder="1" applyAlignment="1" applyProtection="1">
      <alignment horizontal="right" vertical="center"/>
      <protection locked="0"/>
    </xf>
    <xf numFmtId="3" fontId="2" fillId="0" borderId="48" xfId="1" applyNumberFormat="1" applyFont="1" applyFill="1" applyBorder="1" applyAlignment="1" applyProtection="1">
      <alignment horizontal="center" vertical="center"/>
    </xf>
    <xf numFmtId="3" fontId="5" fillId="0" borderId="90" xfId="1" applyNumberFormat="1" applyFont="1" applyFill="1" applyBorder="1" applyAlignment="1" applyProtection="1">
      <alignment vertical="center"/>
    </xf>
    <xf numFmtId="3" fontId="5" fillId="0" borderId="92" xfId="1" applyNumberFormat="1" applyFont="1" applyFill="1" applyBorder="1" applyAlignment="1" applyProtection="1">
      <alignment vertical="center"/>
    </xf>
    <xf numFmtId="3" fontId="5" fillId="0" borderId="89" xfId="1" applyNumberFormat="1" applyFont="1" applyFill="1" applyBorder="1" applyAlignment="1" applyProtection="1">
      <alignment vertical="center"/>
    </xf>
    <xf numFmtId="3" fontId="5" fillId="3" borderId="93"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xf>
    <xf numFmtId="3" fontId="2" fillId="0" borderId="89" xfId="1" applyNumberFormat="1" applyFont="1" applyFill="1" applyBorder="1" applyAlignment="1" applyProtection="1">
      <alignment vertical="center"/>
      <protection locked="0"/>
    </xf>
    <xf numFmtId="3" fontId="2" fillId="0" borderId="91" xfId="1" applyNumberFormat="1" applyFont="1" applyFill="1" applyBorder="1" applyAlignment="1" applyProtection="1">
      <alignment vertical="center"/>
      <protection locked="0"/>
    </xf>
    <xf numFmtId="3" fontId="2" fillId="0" borderId="91"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protection locked="0"/>
    </xf>
    <xf numFmtId="3" fontId="2" fillId="0" borderId="89"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protection locked="0"/>
    </xf>
    <xf numFmtId="3" fontId="2" fillId="0" borderId="86" xfId="1" applyNumberFormat="1" applyFont="1" applyFill="1" applyBorder="1" applyAlignment="1" applyProtection="1">
      <alignment vertical="center"/>
      <protection locked="0"/>
    </xf>
    <xf numFmtId="3" fontId="2" fillId="0" borderId="93" xfId="1" applyNumberFormat="1" applyFont="1" applyFill="1" applyBorder="1" applyAlignment="1" applyProtection="1">
      <alignment vertical="center"/>
    </xf>
    <xf numFmtId="3" fontId="5" fillId="3" borderId="45" xfId="1" applyNumberFormat="1" applyFont="1" applyFill="1" applyBorder="1" applyAlignment="1" applyProtection="1">
      <alignment vertical="center"/>
    </xf>
    <xf numFmtId="3" fontId="2" fillId="0" borderId="85" xfId="1" applyNumberFormat="1" applyFont="1" applyFill="1" applyBorder="1" applyAlignment="1" applyProtection="1">
      <alignment vertical="center"/>
    </xf>
    <xf numFmtId="3" fontId="2" fillId="0" borderId="43" xfId="1" applyNumberFormat="1" applyFont="1" applyFill="1" applyBorder="1" applyAlignment="1" applyProtection="1">
      <alignment vertical="center"/>
      <protection locked="0"/>
    </xf>
    <xf numFmtId="3" fontId="2" fillId="0" borderId="90" xfId="1" applyNumberFormat="1" applyFont="1" applyFill="1" applyBorder="1" applyAlignment="1" applyProtection="1">
      <alignment vertical="center"/>
    </xf>
    <xf numFmtId="3" fontId="5" fillId="0" borderId="72" xfId="1" applyNumberFormat="1" applyFont="1" applyFill="1" applyBorder="1" applyAlignment="1" applyProtection="1">
      <alignment vertical="center"/>
    </xf>
    <xf numFmtId="3" fontId="5" fillId="0" borderId="45" xfId="1" applyNumberFormat="1" applyFont="1" applyFill="1" applyBorder="1" applyAlignment="1" applyProtection="1">
      <alignment vertical="center"/>
    </xf>
    <xf numFmtId="3" fontId="5" fillId="0" borderId="72" xfId="1" applyNumberFormat="1" applyFont="1" applyFill="1" applyBorder="1" applyAlignment="1" applyProtection="1">
      <alignment vertical="center"/>
      <protection locked="0"/>
    </xf>
    <xf numFmtId="1" fontId="7" fillId="0" borderId="95" xfId="1" applyNumberFormat="1" applyFont="1" applyFill="1" applyBorder="1" applyAlignment="1" applyProtection="1">
      <alignment horizontal="center" vertical="center"/>
    </xf>
    <xf numFmtId="0" fontId="5" fillId="0" borderId="82" xfId="1" applyFont="1" applyFill="1" applyBorder="1" applyAlignment="1" applyProtection="1">
      <alignment vertical="center"/>
      <protection locked="0"/>
    </xf>
    <xf numFmtId="3" fontId="5" fillId="0" borderId="71" xfId="1" applyNumberFormat="1" applyFont="1" applyFill="1" applyBorder="1" applyAlignment="1" applyProtection="1">
      <alignment horizontal="right" vertical="center"/>
    </xf>
    <xf numFmtId="3" fontId="2" fillId="0" borderId="95" xfId="1" applyNumberFormat="1" applyFont="1" applyFill="1" applyBorder="1" applyAlignment="1" applyProtection="1">
      <alignment horizontal="right" vertical="center"/>
    </xf>
    <xf numFmtId="3" fontId="2" fillId="0" borderId="82" xfId="1" applyNumberFormat="1" applyFont="1" applyFill="1" applyBorder="1" applyAlignment="1" applyProtection="1">
      <alignment horizontal="right" vertical="center"/>
      <protection locked="0"/>
    </xf>
    <xf numFmtId="3" fontId="2" fillId="0" borderId="58" xfId="1" applyNumberFormat="1" applyFont="1" applyFill="1" applyBorder="1" applyAlignment="1" applyProtection="1">
      <alignment horizontal="right" vertical="center"/>
      <protection locked="0"/>
    </xf>
    <xf numFmtId="3" fontId="2" fillId="0" borderId="96"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horizontal="center" vertical="center"/>
    </xf>
    <xf numFmtId="3" fontId="2" fillId="0" borderId="82"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center" vertical="center"/>
    </xf>
    <xf numFmtId="3" fontId="2" fillId="0" borderId="97" xfId="1" applyNumberFormat="1" applyFont="1" applyFill="1" applyBorder="1" applyAlignment="1" applyProtection="1">
      <alignment horizontal="center" vertical="center"/>
    </xf>
    <xf numFmtId="3" fontId="2" fillId="0" borderId="98" xfId="1" applyNumberFormat="1" applyFont="1" applyFill="1" applyBorder="1" applyAlignment="1" applyProtection="1">
      <alignment horizontal="center" vertical="center"/>
    </xf>
    <xf numFmtId="3" fontId="2" fillId="0" borderId="83" xfId="1" applyNumberFormat="1" applyFont="1" applyFill="1" applyBorder="1" applyAlignment="1" applyProtection="1">
      <alignment horizontal="center" vertical="center"/>
    </xf>
    <xf numFmtId="3" fontId="5" fillId="0" borderId="71" xfId="1" applyNumberFormat="1" applyFont="1" applyFill="1" applyBorder="1" applyAlignment="1" applyProtection="1">
      <alignment vertical="center"/>
    </xf>
    <xf numFmtId="3" fontId="5" fillId="0" borderId="99" xfId="1" applyNumberFormat="1" applyFont="1" applyFill="1" applyBorder="1" applyAlignment="1" applyProtection="1">
      <alignment vertical="center"/>
    </xf>
    <xf numFmtId="3" fontId="5" fillId="0" borderId="82" xfId="1" applyNumberFormat="1" applyFont="1" applyFill="1" applyBorder="1" applyAlignment="1" applyProtection="1">
      <alignment vertical="center"/>
    </xf>
    <xf numFmtId="3" fontId="5" fillId="3" borderId="100" xfId="1" applyNumberFormat="1" applyFont="1" applyFill="1" applyBorder="1" applyAlignment="1" applyProtection="1">
      <alignment vertical="center"/>
    </xf>
    <xf numFmtId="3" fontId="2" fillId="0" borderId="82" xfId="1" applyNumberFormat="1" applyFont="1" applyFill="1" applyBorder="1" applyAlignment="1" applyProtection="1">
      <alignment vertical="center"/>
      <protection locked="0"/>
    </xf>
    <xf numFmtId="3" fontId="2" fillId="0" borderId="58" xfId="1" applyNumberFormat="1" applyFont="1" applyFill="1" applyBorder="1" applyAlignment="1" applyProtection="1">
      <alignment vertical="center"/>
      <protection locked="0"/>
    </xf>
    <xf numFmtId="3" fontId="2" fillId="0" borderId="83" xfId="1" applyNumberFormat="1" applyFont="1" applyFill="1" applyBorder="1" applyAlignment="1" applyProtection="1">
      <alignment vertical="center"/>
      <protection locked="0"/>
    </xf>
    <xf numFmtId="3" fontId="2" fillId="0" borderId="82"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protection locked="0"/>
    </xf>
    <xf numFmtId="3" fontId="2" fillId="0" borderId="94" xfId="1" applyNumberFormat="1" applyFont="1" applyFill="1" applyBorder="1" applyAlignment="1" applyProtection="1">
      <alignment vertical="center"/>
      <protection locked="0"/>
    </xf>
    <xf numFmtId="3" fontId="2" fillId="0" borderId="100" xfId="1" applyNumberFormat="1" applyFont="1" applyFill="1" applyBorder="1" applyAlignment="1" applyProtection="1">
      <alignment vertical="center"/>
    </xf>
    <xf numFmtId="3" fontId="5" fillId="3" borderId="57" xfId="1" applyNumberFormat="1" applyFont="1" applyFill="1" applyBorder="1" applyAlignment="1" applyProtection="1">
      <alignment vertical="center"/>
    </xf>
    <xf numFmtId="3" fontId="2" fillId="0" borderId="98" xfId="1" applyNumberFormat="1" applyFont="1" applyFill="1" applyBorder="1" applyAlignment="1" applyProtection="1">
      <alignment vertical="center"/>
    </xf>
    <xf numFmtId="3" fontId="2" fillId="0" borderId="97" xfId="1" applyNumberFormat="1" applyFont="1" applyFill="1" applyBorder="1" applyAlignment="1" applyProtection="1">
      <alignment vertical="center"/>
      <protection locked="0"/>
    </xf>
    <xf numFmtId="3" fontId="5" fillId="0" borderId="101" xfId="1" applyNumberFormat="1" applyFont="1" applyFill="1" applyBorder="1" applyAlignment="1" applyProtection="1">
      <alignment vertical="center"/>
    </xf>
    <xf numFmtId="3" fontId="5" fillId="0" borderId="57" xfId="1" applyNumberFormat="1" applyFont="1" applyFill="1" applyBorder="1" applyAlignment="1" applyProtection="1">
      <alignment vertical="center"/>
    </xf>
    <xf numFmtId="3" fontId="5" fillId="0" borderId="101" xfId="1" applyNumberFormat="1" applyFont="1" applyFill="1" applyBorder="1" applyAlignment="1" applyProtection="1">
      <alignment vertical="center"/>
      <protection locked="0"/>
    </xf>
    <xf numFmtId="3" fontId="2" fillId="0" borderId="103" xfId="1" applyNumberFormat="1" applyFont="1" applyFill="1" applyBorder="1" applyAlignment="1" applyProtection="1">
      <alignment horizontal="right" vertical="center"/>
    </xf>
    <xf numFmtId="3" fontId="2" fillId="0" borderId="69" xfId="1" applyNumberFormat="1" applyFont="1" applyFill="1" applyBorder="1" applyAlignment="1" applyProtection="1">
      <alignment horizontal="center" vertical="center"/>
    </xf>
    <xf numFmtId="3" fontId="2" fillId="0" borderId="66" xfId="1" applyNumberFormat="1" applyFont="1" applyFill="1" applyBorder="1" applyAlignment="1" applyProtection="1">
      <alignment horizontal="center" vertical="center"/>
    </xf>
    <xf numFmtId="3" fontId="2" fillId="0" borderId="65" xfId="1" applyNumberFormat="1" applyFont="1" applyFill="1" applyBorder="1" applyAlignment="1" applyProtection="1">
      <alignment horizontal="center" vertical="center"/>
    </xf>
    <xf numFmtId="3" fontId="2" fillId="0" borderId="104" xfId="1" applyNumberFormat="1" applyFont="1" applyFill="1" applyBorder="1" applyAlignment="1" applyProtection="1">
      <alignment horizontal="center" vertical="center"/>
    </xf>
    <xf numFmtId="3" fontId="2" fillId="0" borderId="105" xfId="1" applyNumberFormat="1" applyFont="1" applyFill="1" applyBorder="1" applyAlignment="1" applyProtection="1">
      <alignment horizontal="right" vertical="center"/>
    </xf>
    <xf numFmtId="3" fontId="2" fillId="0" borderId="69" xfId="1" applyNumberFormat="1" applyFont="1" applyFill="1" applyBorder="1" applyAlignment="1" applyProtection="1">
      <alignment horizontal="right" vertical="center"/>
    </xf>
    <xf numFmtId="3" fontId="2" fillId="0" borderId="105" xfId="1" applyNumberFormat="1" applyFont="1" applyFill="1" applyBorder="1" applyAlignment="1" applyProtection="1">
      <alignment horizontal="center" vertical="center"/>
    </xf>
    <xf numFmtId="3" fontId="5" fillId="0" borderId="70" xfId="1" applyNumberFormat="1" applyFont="1" applyFill="1" applyBorder="1" applyAlignment="1" applyProtection="1">
      <alignment vertical="center"/>
    </xf>
    <xf numFmtId="3" fontId="5" fillId="0" borderId="66" xfId="1" applyNumberFormat="1" applyFont="1" applyFill="1" applyBorder="1" applyAlignment="1" applyProtection="1">
      <alignment vertical="center"/>
    </xf>
    <xf numFmtId="3" fontId="5" fillId="3" borderId="106" xfId="1" applyNumberFormat="1" applyFont="1" applyFill="1" applyBorder="1" applyAlignment="1" applyProtection="1">
      <alignment vertical="center"/>
    </xf>
    <xf numFmtId="3" fontId="2" fillId="0" borderId="69" xfId="1" applyNumberFormat="1" applyFont="1" applyFill="1" applyBorder="1" applyAlignment="1" applyProtection="1">
      <alignment vertical="center"/>
    </xf>
    <xf numFmtId="3" fontId="2" fillId="0" borderId="105"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2" fillId="0" borderId="106" xfId="1" applyNumberFormat="1" applyFont="1" applyFill="1" applyBorder="1" applyAlignment="1" applyProtection="1">
      <alignment vertical="center"/>
    </xf>
    <xf numFmtId="3" fontId="5" fillId="3" borderId="69" xfId="1" applyNumberFormat="1" applyFont="1" applyFill="1" applyBorder="1" applyAlignment="1" applyProtection="1">
      <alignment vertical="center"/>
    </xf>
    <xf numFmtId="3" fontId="2" fillId="0" borderId="104" xfId="1" applyNumberFormat="1" applyFont="1" applyFill="1" applyBorder="1" applyAlignment="1" applyProtection="1">
      <alignment vertical="center"/>
    </xf>
    <xf numFmtId="3" fontId="2" fillId="0" borderId="96" xfId="1" applyNumberFormat="1" applyFont="1" applyFill="1" applyBorder="1" applyAlignment="1" applyProtection="1">
      <alignment horizontal="center" vertical="center"/>
    </xf>
    <xf numFmtId="3" fontId="2" fillId="0" borderId="98" xfId="1" applyNumberFormat="1" applyFont="1" applyFill="1" applyBorder="1" applyAlignment="1" applyProtection="1">
      <alignment vertical="center"/>
      <protection locked="0"/>
    </xf>
    <xf numFmtId="3" fontId="2" fillId="0" borderId="37"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vertical="center"/>
    </xf>
    <xf numFmtId="3" fontId="5" fillId="3" borderId="37" xfId="1" applyNumberFormat="1" applyFont="1" applyFill="1" applyBorder="1" applyAlignment="1" applyProtection="1">
      <alignment vertical="center"/>
    </xf>
    <xf numFmtId="3" fontId="2" fillId="0" borderId="31" xfId="1" applyNumberFormat="1" applyFont="1" applyFill="1" applyBorder="1" applyAlignment="1" applyProtection="1">
      <alignment vertical="center"/>
    </xf>
    <xf numFmtId="3" fontId="5" fillId="0" borderId="79" xfId="1" applyNumberFormat="1" applyFont="1" applyFill="1" applyBorder="1" applyAlignment="1" applyProtection="1">
      <alignment vertical="center"/>
    </xf>
    <xf numFmtId="3" fontId="2" fillId="0" borderId="80"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xf>
    <xf numFmtId="3" fontId="2" fillId="0" borderId="62" xfId="1" applyNumberFormat="1" applyFont="1" applyFill="1" applyBorder="1" applyAlignment="1" applyProtection="1">
      <alignment horizontal="center" vertical="center"/>
    </xf>
    <xf numFmtId="3" fontId="2" fillId="0" borderId="11" xfId="1" applyNumberFormat="1" applyFont="1" applyFill="1" applyBorder="1" applyAlignment="1" applyProtection="1">
      <alignment horizontal="center" vertical="center"/>
    </xf>
    <xf numFmtId="3" fontId="2" fillId="0" borderId="43" xfId="1" applyNumberFormat="1" applyFont="1" applyFill="1" applyBorder="1" applyAlignment="1" applyProtection="1">
      <alignment horizontal="right" vertical="center"/>
      <protection locked="0"/>
    </xf>
    <xf numFmtId="3" fontId="2" fillId="0" borderId="97"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right" vertical="center"/>
      <protection locked="0"/>
    </xf>
    <xf numFmtId="3" fontId="2" fillId="0" borderId="39" xfId="1" applyNumberFormat="1" applyFont="1" applyFill="1" applyBorder="1" applyAlignment="1" applyProtection="1">
      <alignment vertical="center"/>
    </xf>
    <xf numFmtId="3" fontId="2" fillId="0" borderId="18" xfId="1" applyNumberFormat="1" applyFont="1" applyFill="1" applyBorder="1" applyAlignment="1" applyProtection="1">
      <alignment vertical="center"/>
    </xf>
    <xf numFmtId="3" fontId="5" fillId="0" borderId="46" xfId="1" applyNumberFormat="1" applyFont="1" applyFill="1" applyBorder="1" applyAlignment="1" applyProtection="1">
      <alignment vertical="center"/>
    </xf>
    <xf numFmtId="3" fontId="5" fillId="3" borderId="46" xfId="1" applyNumberFormat="1" applyFont="1" applyFill="1" applyBorder="1" applyAlignment="1" applyProtection="1">
      <alignment vertical="center"/>
    </xf>
    <xf numFmtId="3" fontId="2" fillId="0" borderId="8" xfId="1" applyNumberFormat="1" applyFont="1" applyFill="1" applyBorder="1" applyAlignment="1" applyProtection="1">
      <alignment horizontal="right" vertical="center"/>
    </xf>
    <xf numFmtId="3" fontId="2" fillId="0" borderId="16" xfId="1" applyNumberFormat="1" applyFont="1" applyFill="1" applyBorder="1" applyAlignment="1" applyProtection="1">
      <alignment vertical="center"/>
    </xf>
    <xf numFmtId="3" fontId="2" fillId="0" borderId="67" xfId="1" applyNumberFormat="1" applyFont="1" applyFill="1" applyBorder="1" applyAlignment="1" applyProtection="1">
      <alignment vertical="center"/>
    </xf>
    <xf numFmtId="3" fontId="5" fillId="0" borderId="12" xfId="1" applyNumberFormat="1" applyFont="1" applyFill="1" applyBorder="1" applyAlignment="1" applyProtection="1">
      <alignment vertical="center"/>
    </xf>
    <xf numFmtId="3" fontId="5" fillId="3" borderId="12" xfId="1" applyNumberFormat="1" applyFont="1" applyFill="1" applyBorder="1" applyAlignment="1" applyProtection="1">
      <alignment vertical="center"/>
    </xf>
    <xf numFmtId="3" fontId="2" fillId="0" borderId="29" xfId="1" applyNumberFormat="1" applyFont="1" applyFill="1" applyBorder="1" applyAlignment="1" applyProtection="1">
      <alignment vertical="center"/>
    </xf>
    <xf numFmtId="0" fontId="5" fillId="0" borderId="1" xfId="1" applyFont="1" applyFill="1" applyBorder="1" applyAlignment="1" applyProtection="1">
      <alignment vertical="center"/>
      <protection locked="0"/>
    </xf>
    <xf numFmtId="3" fontId="2" fillId="0" borderId="1" xfId="1" applyNumberFormat="1" applyFont="1" applyFill="1" applyBorder="1" applyAlignment="1" applyProtection="1">
      <alignment horizontal="right" vertical="center"/>
      <protection locked="0"/>
    </xf>
    <xf numFmtId="3" fontId="2" fillId="0" borderId="23" xfId="1" applyNumberFormat="1" applyFont="1" applyFill="1" applyBorder="1" applyAlignment="1" applyProtection="1">
      <alignment horizontal="center" vertical="center"/>
    </xf>
    <xf numFmtId="3" fontId="2" fillId="0" borderId="9" xfId="1" applyNumberFormat="1" applyFont="1" applyFill="1" applyBorder="1" applyAlignment="1" applyProtection="1">
      <alignment horizontal="center" vertical="center"/>
    </xf>
    <xf numFmtId="3" fontId="2" fillId="0" borderId="1" xfId="1" applyNumberFormat="1" applyFont="1" applyFill="1" applyBorder="1" applyAlignment="1" applyProtection="1">
      <alignment horizontal="center" vertical="center"/>
    </xf>
    <xf numFmtId="3" fontId="2" fillId="0" borderId="33"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xf>
    <xf numFmtId="3" fontId="2" fillId="0" borderId="68" xfId="1" applyNumberFormat="1" applyFont="1" applyFill="1" applyBorder="1" applyAlignment="1" applyProtection="1">
      <alignment horizontal="center" vertical="center"/>
    </xf>
    <xf numFmtId="3" fontId="2" fillId="0" borderId="50" xfId="1" applyNumberFormat="1" applyFont="1" applyFill="1" applyBorder="1" applyAlignment="1" applyProtection="1">
      <alignment horizontal="center" vertical="center"/>
    </xf>
    <xf numFmtId="3" fontId="2" fillId="0" borderId="50" xfId="1" applyNumberFormat="1" applyFont="1" applyFill="1" applyBorder="1" applyAlignment="1" applyProtection="1">
      <alignment horizontal="right" vertical="center"/>
      <protection locked="0"/>
    </xf>
    <xf numFmtId="3" fontId="2" fillId="0" borderId="1" xfId="1" applyNumberFormat="1" applyFont="1" applyFill="1" applyBorder="1" applyAlignment="1" applyProtection="1">
      <alignment vertical="center"/>
      <protection locked="0"/>
    </xf>
    <xf numFmtId="3" fontId="2" fillId="0" borderId="33" xfId="1" applyNumberFormat="1" applyFont="1" applyFill="1" applyBorder="1" applyAlignment="1" applyProtection="1">
      <alignment vertical="center"/>
      <protection locked="0"/>
    </xf>
    <xf numFmtId="3" fontId="2" fillId="0" borderId="50" xfId="1" applyNumberFormat="1" applyFont="1" applyFill="1" applyBorder="1" applyAlignment="1" applyProtection="1">
      <alignment vertical="center"/>
      <protection locked="0"/>
    </xf>
    <xf numFmtId="3" fontId="2" fillId="0" borderId="9" xfId="1" applyNumberFormat="1" applyFont="1" applyFill="1" applyBorder="1" applyAlignment="1" applyProtection="1">
      <alignment vertical="center"/>
      <protection locked="0"/>
    </xf>
    <xf numFmtId="3" fontId="2" fillId="0" borderId="59" xfId="1" applyNumberFormat="1" applyFont="1" applyFill="1" applyBorder="1" applyAlignment="1" applyProtection="1">
      <alignment vertical="center"/>
      <protection locked="0"/>
    </xf>
    <xf numFmtId="3" fontId="5" fillId="0" borderId="68" xfId="1" applyNumberFormat="1" applyFont="1" applyFill="1" applyBorder="1" applyAlignment="1" applyProtection="1">
      <alignment vertical="center"/>
    </xf>
    <xf numFmtId="3" fontId="5" fillId="3" borderId="68"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protection locked="0"/>
    </xf>
    <xf numFmtId="3" fontId="5" fillId="0" borderId="78" xfId="1" applyNumberFormat="1" applyFont="1" applyFill="1" applyBorder="1" applyAlignment="1" applyProtection="1">
      <alignment vertical="center"/>
      <protection locked="0"/>
    </xf>
    <xf numFmtId="0" fontId="2" fillId="2" borderId="0" xfId="1" applyFont="1" applyFill="1" applyBorder="1" applyAlignment="1" applyProtection="1">
      <alignment vertical="center"/>
    </xf>
    <xf numFmtId="3" fontId="5" fillId="0" borderId="31" xfId="1" applyNumberFormat="1" applyFont="1" applyFill="1" applyBorder="1" applyAlignment="1" applyProtection="1">
      <alignment horizontal="right" vertical="center"/>
      <protection locked="0"/>
    </xf>
    <xf numFmtId="3" fontId="2" fillId="0" borderId="27" xfId="1" applyNumberFormat="1" applyFont="1" applyFill="1" applyBorder="1" applyAlignment="1" applyProtection="1">
      <alignment horizontal="right" vertical="center"/>
      <protection locked="0"/>
    </xf>
    <xf numFmtId="3" fontId="2" fillId="0" borderId="34" xfId="1" applyNumberFormat="1" applyFont="1" applyFill="1" applyBorder="1" applyAlignment="1" applyProtection="1">
      <alignment horizontal="center" vertical="center"/>
      <protection locked="0"/>
    </xf>
    <xf numFmtId="3" fontId="2" fillId="0" borderId="37" xfId="1" applyNumberFormat="1" applyFont="1" applyFill="1" applyBorder="1" applyAlignment="1" applyProtection="1">
      <alignment horizontal="center" vertical="center"/>
      <protection locked="0"/>
    </xf>
    <xf numFmtId="3" fontId="2" fillId="0" borderId="19" xfId="1" applyNumberFormat="1" applyFont="1" applyFill="1" applyBorder="1" applyAlignment="1" applyProtection="1">
      <alignment horizontal="center" vertical="center"/>
      <protection locked="0"/>
    </xf>
    <xf numFmtId="3" fontId="2" fillId="0" borderId="8" xfId="1" applyNumberFormat="1" applyFont="1" applyFill="1" applyBorder="1" applyAlignment="1" applyProtection="1">
      <alignment horizontal="center" vertical="center"/>
      <protection locked="0"/>
    </xf>
    <xf numFmtId="3" fontId="2" fillId="0" borderId="16" xfId="1" applyNumberFormat="1" applyFont="1" applyFill="1" applyBorder="1" applyAlignment="1" applyProtection="1">
      <alignment horizontal="center" vertical="center"/>
      <protection locked="0"/>
    </xf>
    <xf numFmtId="3" fontId="2" fillId="0" borderId="12" xfId="1" applyNumberFormat="1" applyFont="1" applyFill="1" applyBorder="1" applyAlignment="1" applyProtection="1">
      <alignment horizontal="center" vertical="center"/>
      <protection locked="0"/>
    </xf>
    <xf numFmtId="3" fontId="2" fillId="0" borderId="5" xfId="1" applyNumberFormat="1" applyFont="1" applyFill="1" applyBorder="1" applyAlignment="1" applyProtection="1">
      <alignment horizontal="center" vertical="center"/>
      <protection locked="0"/>
    </xf>
    <xf numFmtId="3" fontId="2" fillId="0" borderId="37" xfId="1" applyNumberFormat="1" applyFont="1" applyFill="1" applyBorder="1" applyAlignment="1" applyProtection="1">
      <alignment horizontal="right" vertical="center"/>
      <protection locked="0"/>
    </xf>
    <xf numFmtId="3" fontId="5" fillId="0" borderId="19" xfId="1" applyNumberFormat="1" applyFont="1" applyBorder="1" applyAlignment="1" applyProtection="1">
      <alignment vertical="center"/>
      <protection locked="0"/>
    </xf>
    <xf numFmtId="3" fontId="5" fillId="0" borderId="31" xfId="1" applyNumberFormat="1" applyFont="1" applyFill="1" applyBorder="1" applyAlignment="1" applyProtection="1">
      <alignment vertical="center"/>
      <protection locked="0"/>
    </xf>
    <xf numFmtId="3" fontId="5" fillId="0" borderId="54" xfId="1" applyNumberFormat="1" applyFont="1" applyFill="1" applyBorder="1" applyAlignment="1" applyProtection="1">
      <alignment vertical="center"/>
      <protection locked="0"/>
    </xf>
    <xf numFmtId="3" fontId="5" fillId="0" borderId="19" xfId="1" applyNumberFormat="1" applyFont="1" applyFill="1" applyBorder="1" applyAlignment="1" applyProtection="1">
      <alignment vertical="center"/>
      <protection locked="0"/>
    </xf>
    <xf numFmtId="3" fontId="5" fillId="3" borderId="56" xfId="1" applyNumberFormat="1" applyFont="1" applyFill="1" applyBorder="1" applyAlignment="1" applyProtection="1">
      <alignment vertical="center"/>
      <protection locked="0"/>
    </xf>
    <xf numFmtId="3" fontId="2" fillId="0" borderId="56"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vertical="center"/>
      <protection locked="0"/>
    </xf>
    <xf numFmtId="3" fontId="5" fillId="0" borderId="12" xfId="1" applyNumberFormat="1" applyFont="1" applyFill="1" applyBorder="1" applyAlignment="1" applyProtection="1">
      <alignment vertical="center"/>
      <protection locked="0"/>
    </xf>
    <xf numFmtId="3" fontId="5" fillId="3" borderId="12" xfId="1" applyNumberFormat="1" applyFont="1" applyFill="1" applyBorder="1" applyAlignment="1" applyProtection="1">
      <alignment vertical="center"/>
      <protection locked="0"/>
    </xf>
    <xf numFmtId="3" fontId="2" fillId="0" borderId="31" xfId="1" applyNumberFormat="1" applyFont="1" applyFill="1" applyBorder="1" applyAlignment="1" applyProtection="1">
      <alignment vertical="center"/>
      <protection locked="0"/>
    </xf>
    <xf numFmtId="3" fontId="5" fillId="0" borderId="37" xfId="1" applyNumberFormat="1" applyFont="1" applyFill="1" applyBorder="1" applyAlignment="1" applyProtection="1">
      <alignment vertical="center"/>
      <protection locked="0"/>
    </xf>
    <xf numFmtId="3" fontId="2" fillId="0" borderId="66" xfId="1" applyNumberFormat="1" applyFont="1" applyFill="1" applyBorder="1" applyAlignment="1" applyProtection="1">
      <alignment horizontal="right" vertical="center"/>
    </xf>
    <xf numFmtId="3" fontId="2" fillId="0" borderId="102" xfId="1" applyNumberFormat="1" applyFont="1" applyFill="1" applyBorder="1" applyAlignment="1" applyProtection="1">
      <alignment vertical="center"/>
    </xf>
    <xf numFmtId="0" fontId="5" fillId="0" borderId="19" xfId="1" applyFont="1" applyFill="1" applyBorder="1" applyAlignment="1" applyProtection="1">
      <alignment vertical="center"/>
    </xf>
    <xf numFmtId="3" fontId="2" fillId="0" borderId="19" xfId="1" applyNumberFormat="1" applyFont="1" applyFill="1" applyBorder="1" applyAlignment="1" applyProtection="1">
      <alignment horizontal="right" vertical="center"/>
    </xf>
    <xf numFmtId="3" fontId="2" fillId="0" borderId="34" xfId="1" applyNumberFormat="1" applyFont="1" applyFill="1" applyBorder="1" applyAlignment="1" applyProtection="1">
      <alignment vertical="center"/>
    </xf>
    <xf numFmtId="3" fontId="2" fillId="0" borderId="16" xfId="1" applyNumberFormat="1" applyFont="1" applyFill="1" applyBorder="1" applyAlignment="1" applyProtection="1">
      <alignment horizontal="right" vertical="center"/>
    </xf>
    <xf numFmtId="3" fontId="2" fillId="0" borderId="15" xfId="1" applyNumberFormat="1" applyFont="1" applyFill="1" applyBorder="1" applyAlignment="1" applyProtection="1">
      <alignment horizontal="right" vertical="center"/>
    </xf>
    <xf numFmtId="3" fontId="2" fillId="0" borderId="11" xfId="1" applyNumberFormat="1" applyFont="1" applyFill="1" applyBorder="1" applyAlignment="1" applyProtection="1">
      <alignment horizontal="right" vertical="center"/>
    </xf>
    <xf numFmtId="3" fontId="2" fillId="0" borderId="48" xfId="1" applyNumberFormat="1" applyFont="1" applyFill="1" applyBorder="1" applyAlignment="1" applyProtection="1">
      <alignment horizontal="center" vertical="center"/>
      <protection locked="0"/>
    </xf>
    <xf numFmtId="3" fontId="5" fillId="0" borderId="89" xfId="1" applyNumberFormat="1" applyFont="1" applyBorder="1" applyAlignment="1" applyProtection="1">
      <alignment vertical="center"/>
      <protection locked="0"/>
    </xf>
    <xf numFmtId="3" fontId="5" fillId="0" borderId="21" xfId="1" applyNumberFormat="1" applyFont="1" applyBorder="1" applyAlignment="1" applyProtection="1">
      <alignment vertical="center"/>
      <protection locked="0"/>
    </xf>
    <xf numFmtId="3" fontId="2" fillId="0" borderId="83" xfId="1" applyNumberFormat="1" applyFont="1" applyFill="1" applyBorder="1" applyAlignment="1" applyProtection="1">
      <alignment horizontal="center" vertical="center"/>
      <protection locked="0"/>
    </xf>
    <xf numFmtId="3" fontId="5" fillId="0" borderId="82" xfId="1" applyNumberFormat="1" applyFont="1" applyBorder="1" applyAlignment="1" applyProtection="1">
      <alignment vertical="center"/>
      <protection locked="0"/>
    </xf>
    <xf numFmtId="3" fontId="2" fillId="0" borderId="83" xfId="1" applyNumberFormat="1" applyFont="1" applyFill="1" applyBorder="1" applyAlignment="1" applyProtection="1">
      <alignment horizontal="right" vertical="center"/>
      <protection locked="0"/>
    </xf>
    <xf numFmtId="3" fontId="2" fillId="0" borderId="33" xfId="1" applyNumberFormat="1" applyFont="1" applyFill="1" applyBorder="1" applyAlignment="1" applyProtection="1">
      <alignment horizontal="right" vertical="center"/>
      <protection locked="0"/>
    </xf>
    <xf numFmtId="3" fontId="5" fillId="0" borderId="1" xfId="1" applyNumberFormat="1" applyFont="1" applyBorder="1" applyAlignment="1" applyProtection="1">
      <alignment vertical="center"/>
      <protection locked="0"/>
    </xf>
    <xf numFmtId="0" fontId="5" fillId="2" borderId="0" xfId="1" applyFont="1" applyFill="1" applyBorder="1" applyAlignment="1" applyProtection="1">
      <alignment horizontal="right" vertical="center"/>
      <protection locked="0"/>
    </xf>
    <xf numFmtId="3" fontId="2" fillId="0" borderId="5" xfId="1" applyNumberFormat="1" applyFont="1" applyFill="1" applyBorder="1" applyAlignment="1" applyProtection="1">
      <alignment vertical="center" wrapText="1"/>
      <protection locked="0"/>
    </xf>
    <xf numFmtId="3" fontId="2" fillId="0" borderId="19" xfId="1" applyNumberFormat="1" applyFont="1" applyFill="1" applyBorder="1" applyAlignment="1" applyProtection="1">
      <alignment vertical="center" wrapText="1"/>
      <protection locked="0"/>
    </xf>
    <xf numFmtId="3" fontId="2" fillId="0" borderId="8" xfId="1" applyNumberFormat="1" applyFont="1" applyFill="1" applyBorder="1" applyAlignment="1" applyProtection="1">
      <alignment vertical="center" wrapText="1"/>
      <protection locked="0"/>
    </xf>
    <xf numFmtId="0" fontId="2" fillId="0" borderId="32" xfId="0" applyFont="1" applyBorder="1" applyAlignment="1" applyProtection="1">
      <alignment horizontal="left" wrapText="1"/>
      <protection locked="0"/>
    </xf>
    <xf numFmtId="0" fontId="2" fillId="0" borderId="32" xfId="0" applyFont="1" applyBorder="1" applyAlignment="1" applyProtection="1">
      <alignment wrapText="1"/>
      <protection locked="0"/>
    </xf>
    <xf numFmtId="0" fontId="2" fillId="0" borderId="17" xfId="1" applyFont="1" applyFill="1" applyBorder="1" applyAlignment="1" applyProtection="1">
      <alignment horizontal="center" vertical="center" wrapText="1"/>
    </xf>
    <xf numFmtId="0" fontId="2" fillId="0" borderId="17" xfId="1" applyFont="1" applyFill="1" applyBorder="1" applyAlignment="1" applyProtection="1">
      <alignment horizontal="center" vertical="center" wrapText="1"/>
    </xf>
    <xf numFmtId="0" fontId="2" fillId="0" borderId="1" xfId="1" applyFont="1" applyFill="1" applyBorder="1" applyAlignment="1" applyProtection="1">
      <alignment vertical="center"/>
    </xf>
    <xf numFmtId="49" fontId="2" fillId="0" borderId="1" xfId="1" applyNumberFormat="1" applyFont="1" applyFill="1" applyBorder="1" applyAlignment="1" applyProtection="1">
      <alignment horizontal="center" vertical="center" wrapText="1"/>
    </xf>
    <xf numFmtId="1" fontId="7" fillId="0" borderId="109" xfId="1" applyNumberFormat="1" applyFont="1" applyFill="1" applyBorder="1" applyAlignment="1" applyProtection="1">
      <alignment horizontal="center" vertical="center"/>
    </xf>
    <xf numFmtId="0" fontId="5" fillId="0" borderId="107" xfId="1" applyFont="1" applyFill="1" applyBorder="1" applyAlignment="1" applyProtection="1">
      <alignment vertical="center"/>
      <protection locked="0"/>
    </xf>
    <xf numFmtId="3" fontId="5" fillId="0" borderId="110" xfId="1" applyNumberFormat="1" applyFont="1" applyFill="1" applyBorder="1" applyAlignment="1" applyProtection="1">
      <alignment horizontal="right" vertical="center"/>
    </xf>
    <xf numFmtId="3" fontId="5" fillId="0" borderId="28" xfId="1" applyNumberFormat="1" applyFont="1" applyFill="1" applyBorder="1" applyAlignment="1" applyProtection="1">
      <alignment horizontal="right" vertical="center"/>
    </xf>
    <xf numFmtId="3" fontId="2" fillId="0" borderId="109" xfId="1" applyNumberFormat="1" applyFont="1" applyFill="1" applyBorder="1" applyAlignment="1" applyProtection="1">
      <alignment horizontal="right" vertical="center"/>
    </xf>
    <xf numFmtId="3" fontId="2" fillId="0" borderId="24" xfId="1" applyNumberFormat="1" applyFont="1" applyFill="1" applyBorder="1" applyAlignment="1" applyProtection="1">
      <alignment horizontal="right" vertical="center"/>
    </xf>
    <xf numFmtId="3" fontId="2" fillId="0" borderId="107" xfId="1" applyNumberFormat="1" applyFont="1" applyFill="1" applyBorder="1" applyAlignment="1" applyProtection="1">
      <alignment horizontal="right" vertical="center"/>
      <protection locked="0"/>
    </xf>
    <xf numFmtId="3" fontId="2" fillId="0" borderId="17" xfId="1" applyNumberFormat="1" applyFont="1" applyFill="1" applyBorder="1" applyAlignment="1" applyProtection="1">
      <alignment horizontal="right" vertical="center"/>
    </xf>
    <xf numFmtId="3" fontId="2" fillId="0" borderId="111" xfId="1" applyNumberFormat="1" applyFont="1" applyFill="1" applyBorder="1" applyAlignment="1" applyProtection="1">
      <alignment horizontal="right" vertical="center"/>
      <protection locked="0"/>
    </xf>
    <xf numFmtId="3" fontId="2" fillId="0" borderId="32" xfId="1" applyNumberFormat="1" applyFont="1" applyFill="1" applyBorder="1" applyAlignment="1" applyProtection="1">
      <alignment vertical="center"/>
    </xf>
    <xf numFmtId="3" fontId="2" fillId="0" borderId="108" xfId="1" applyNumberFormat="1" applyFont="1" applyFill="1" applyBorder="1" applyAlignment="1" applyProtection="1">
      <alignment vertical="center"/>
      <protection locked="0"/>
    </xf>
    <xf numFmtId="3" fontId="2" fillId="0" borderId="20" xfId="1" applyNumberFormat="1" applyFont="1" applyFill="1" applyBorder="1" applyAlignment="1" applyProtection="1">
      <alignment vertical="center"/>
    </xf>
    <xf numFmtId="3" fontId="2" fillId="0" borderId="112" xfId="1" applyNumberFormat="1" applyFont="1" applyFill="1" applyBorder="1" applyAlignment="1" applyProtection="1">
      <alignment horizontal="right" vertical="center"/>
      <protection locked="0"/>
    </xf>
    <xf numFmtId="3" fontId="2" fillId="0" borderId="35" xfId="1" applyNumberFormat="1" applyFont="1" applyFill="1" applyBorder="1" applyAlignment="1" applyProtection="1">
      <alignment vertical="center"/>
    </xf>
    <xf numFmtId="3" fontId="2" fillId="0" borderId="112" xfId="1" applyNumberFormat="1" applyFont="1" applyFill="1" applyBorder="1" applyAlignment="1" applyProtection="1">
      <alignment horizontal="center" vertical="center"/>
    </xf>
    <xf numFmtId="3" fontId="2" fillId="0" borderId="35" xfId="1" applyNumberFormat="1" applyFont="1" applyFill="1" applyBorder="1" applyAlignment="1" applyProtection="1">
      <alignment horizontal="center" vertical="center"/>
    </xf>
    <xf numFmtId="3" fontId="2" fillId="0" borderId="107" xfId="1" applyNumberFormat="1" applyFont="1" applyFill="1" applyBorder="1" applyAlignment="1" applyProtection="1">
      <alignment horizontal="center" vertical="center"/>
    </xf>
    <xf numFmtId="3" fontId="2" fillId="0" borderId="17" xfId="1" applyNumberFormat="1" applyFont="1" applyFill="1" applyBorder="1" applyAlignment="1" applyProtection="1">
      <alignment horizontal="center" vertical="center"/>
    </xf>
    <xf numFmtId="3" fontId="2" fillId="0" borderId="111" xfId="1" applyNumberFormat="1" applyFont="1" applyFill="1" applyBorder="1" applyAlignment="1" applyProtection="1">
      <alignment horizontal="center" vertical="center"/>
    </xf>
    <xf numFmtId="3" fontId="2" fillId="0" borderId="32" xfId="1" applyNumberFormat="1" applyFont="1" applyFill="1" applyBorder="1" applyAlignment="1" applyProtection="1">
      <alignment horizontal="center" vertical="center"/>
    </xf>
    <xf numFmtId="3" fontId="2" fillId="0" borderId="113"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horizontal="center" vertical="center"/>
    </xf>
    <xf numFmtId="3" fontId="2" fillId="0" borderId="114" xfId="1" applyNumberFormat="1" applyFont="1" applyFill="1" applyBorder="1" applyAlignment="1" applyProtection="1">
      <alignment horizontal="center" vertical="center"/>
    </xf>
    <xf numFmtId="3" fontId="2" fillId="0" borderId="44" xfId="1" applyNumberFormat="1" applyFont="1" applyFill="1" applyBorder="1" applyAlignment="1" applyProtection="1">
      <alignment horizontal="center" vertical="center"/>
    </xf>
    <xf numFmtId="3" fontId="2" fillId="0" borderId="12" xfId="1" applyNumberFormat="1" applyFont="1" applyFill="1" applyBorder="1" applyAlignment="1" applyProtection="1">
      <alignment horizontal="right" vertical="center"/>
    </xf>
    <xf numFmtId="3" fontId="2" fillId="0" borderId="115" xfId="1" applyNumberFormat="1" applyFont="1" applyFill="1" applyBorder="1" applyAlignment="1" applyProtection="1">
      <alignment horizontal="right" vertical="center"/>
    </xf>
    <xf numFmtId="3" fontId="2" fillId="0" borderId="47" xfId="1" applyNumberFormat="1" applyFont="1" applyFill="1" applyBorder="1" applyAlignment="1" applyProtection="1">
      <alignment horizontal="right" vertical="center"/>
    </xf>
    <xf numFmtId="3" fontId="2" fillId="0" borderId="114" xfId="1" applyNumberFormat="1" applyFont="1" applyFill="1" applyBorder="1" applyAlignment="1" applyProtection="1">
      <alignment horizontal="right" vertical="center"/>
      <protection locked="0"/>
    </xf>
    <xf numFmtId="3" fontId="2" fillId="0" borderId="44" xfId="1" applyNumberFormat="1" applyFont="1" applyFill="1" applyBorder="1" applyAlignment="1" applyProtection="1">
      <alignment vertical="center"/>
    </xf>
    <xf numFmtId="3" fontId="2" fillId="0" borderId="112" xfId="1" applyNumberFormat="1" applyFont="1" applyFill="1" applyBorder="1" applyAlignment="1" applyProtection="1">
      <alignment horizontal="right" vertical="center"/>
    </xf>
    <xf numFmtId="3" fontId="2" fillId="0" borderId="35" xfId="1" applyNumberFormat="1" applyFont="1" applyFill="1" applyBorder="1" applyAlignment="1" applyProtection="1">
      <alignment horizontal="right" vertical="center"/>
    </xf>
    <xf numFmtId="3" fontId="2" fillId="0" borderId="113" xfId="1" applyNumberFormat="1" applyFont="1" applyFill="1" applyBorder="1" applyAlignment="1" applyProtection="1">
      <alignment horizontal="right" vertical="center"/>
      <protection locked="0"/>
    </xf>
    <xf numFmtId="3" fontId="2" fillId="0" borderId="38" xfId="1" applyNumberFormat="1" applyFont="1" applyFill="1" applyBorder="1" applyAlignment="1" applyProtection="1">
      <alignment vertical="center"/>
    </xf>
    <xf numFmtId="3" fontId="2" fillId="0" borderId="115" xfId="1" applyNumberFormat="1" applyFont="1" applyFill="1" applyBorder="1" applyAlignment="1" applyProtection="1">
      <alignment horizontal="center" vertical="center"/>
    </xf>
    <xf numFmtId="3" fontId="2" fillId="0" borderId="47" xfId="1" applyNumberFormat="1" applyFont="1" applyFill="1" applyBorder="1" applyAlignment="1" applyProtection="1">
      <alignment horizontal="center" vertical="center"/>
    </xf>
    <xf numFmtId="3" fontId="2" fillId="0" borderId="115" xfId="1" applyNumberFormat="1" applyFont="1" applyFill="1" applyBorder="1" applyAlignment="1" applyProtection="1">
      <alignment horizontal="center" vertical="center"/>
      <protection locked="0"/>
    </xf>
    <xf numFmtId="3" fontId="5" fillId="0" borderId="107" xfId="1" applyNumberFormat="1" applyFont="1" applyBorder="1" applyAlignment="1" applyProtection="1">
      <alignment vertical="center"/>
      <protection locked="0"/>
    </xf>
    <xf numFmtId="3" fontId="5" fillId="0" borderId="17" xfId="1" applyNumberFormat="1" applyFont="1" applyBorder="1" applyAlignment="1" applyProtection="1">
      <alignment vertical="center"/>
    </xf>
    <xf numFmtId="3" fontId="5" fillId="0" borderId="110" xfId="1" applyNumberFormat="1" applyFont="1" applyFill="1" applyBorder="1" applyAlignment="1" applyProtection="1">
      <alignment vertical="center"/>
    </xf>
    <xf numFmtId="3" fontId="5" fillId="0" borderId="28" xfId="1" applyNumberFormat="1" applyFont="1" applyFill="1" applyBorder="1" applyAlignment="1" applyProtection="1">
      <alignment vertical="center"/>
    </xf>
    <xf numFmtId="3" fontId="5" fillId="0" borderId="116" xfId="1" applyNumberFormat="1" applyFont="1" applyFill="1" applyBorder="1" applyAlignment="1" applyProtection="1">
      <alignment vertical="center"/>
    </xf>
    <xf numFmtId="3" fontId="5" fillId="0" borderId="51" xfId="1" applyNumberFormat="1" applyFont="1" applyFill="1" applyBorder="1" applyAlignment="1" applyProtection="1">
      <alignment vertical="center"/>
    </xf>
    <xf numFmtId="3" fontId="5" fillId="0" borderId="107" xfId="1" applyNumberFormat="1" applyFont="1" applyFill="1" applyBorder="1" applyAlignment="1" applyProtection="1">
      <alignment vertical="center"/>
    </xf>
    <xf numFmtId="3" fontId="5" fillId="0" borderId="17" xfId="1" applyNumberFormat="1" applyFont="1" applyFill="1" applyBorder="1" applyAlignment="1" applyProtection="1">
      <alignment vertical="center"/>
    </xf>
    <xf numFmtId="3" fontId="5" fillId="3" borderId="117" xfId="1" applyNumberFormat="1" applyFont="1" applyFill="1" applyBorder="1" applyAlignment="1" applyProtection="1">
      <alignment vertical="center"/>
    </xf>
    <xf numFmtId="3" fontId="5" fillId="3" borderId="40" xfId="1" applyNumberFormat="1" applyFont="1" applyFill="1" applyBorder="1" applyAlignment="1" applyProtection="1">
      <alignment vertical="center"/>
    </xf>
    <xf numFmtId="3" fontId="2" fillId="0" borderId="112" xfId="1" applyNumberFormat="1" applyFont="1" applyFill="1" applyBorder="1" applyAlignment="1" applyProtection="1">
      <alignment vertical="center"/>
    </xf>
    <xf numFmtId="3" fontId="2" fillId="0" borderId="115" xfId="1" applyNumberFormat="1" applyFont="1" applyFill="1" applyBorder="1" applyAlignment="1" applyProtection="1">
      <alignment vertical="center"/>
    </xf>
    <xf numFmtId="3" fontId="2" fillId="0" borderId="47" xfId="1" applyNumberFormat="1" applyFont="1" applyFill="1" applyBorder="1" applyAlignment="1" applyProtection="1">
      <alignment vertical="center"/>
    </xf>
    <xf numFmtId="3" fontId="2" fillId="0" borderId="107" xfId="1" applyNumberFormat="1" applyFont="1" applyFill="1" applyBorder="1" applyAlignment="1" applyProtection="1">
      <alignment vertical="center"/>
      <protection locked="0"/>
    </xf>
    <xf numFmtId="3" fontId="2" fillId="0" borderId="17" xfId="1" applyNumberFormat="1" applyFont="1" applyFill="1" applyBorder="1" applyAlignment="1" applyProtection="1">
      <alignment vertical="center"/>
    </xf>
    <xf numFmtId="3" fontId="2" fillId="0" borderId="111" xfId="1" applyNumberFormat="1" applyFont="1" applyFill="1" applyBorder="1" applyAlignment="1" applyProtection="1">
      <alignment vertical="center"/>
      <protection locked="0"/>
    </xf>
    <xf numFmtId="3" fontId="2" fillId="0" borderId="111" xfId="1" applyNumberFormat="1" applyFont="1" applyFill="1" applyBorder="1" applyAlignment="1" applyProtection="1">
      <alignment vertical="center"/>
    </xf>
    <xf numFmtId="3" fontId="2" fillId="0" borderId="115" xfId="1" applyNumberFormat="1" applyFont="1" applyFill="1" applyBorder="1" applyAlignment="1" applyProtection="1">
      <alignment vertical="center"/>
      <protection locked="0"/>
    </xf>
    <xf numFmtId="3" fontId="2" fillId="0" borderId="107" xfId="1" applyNumberFormat="1" applyFont="1" applyFill="1" applyBorder="1" applyAlignment="1" applyProtection="1">
      <alignment vertical="center"/>
    </xf>
    <xf numFmtId="3" fontId="2" fillId="0" borderId="112" xfId="1" applyNumberFormat="1" applyFont="1" applyFill="1" applyBorder="1" applyAlignment="1" applyProtection="1">
      <alignment vertical="center"/>
      <protection locked="0"/>
    </xf>
    <xf numFmtId="3" fontId="2" fillId="0" borderId="118" xfId="1" applyNumberFormat="1" applyFont="1" applyFill="1" applyBorder="1" applyAlignment="1" applyProtection="1">
      <alignment vertical="center"/>
      <protection locked="0"/>
    </xf>
    <xf numFmtId="3" fontId="2" fillId="0" borderId="60" xfId="1" applyNumberFormat="1" applyFont="1" applyFill="1" applyBorder="1" applyAlignment="1" applyProtection="1">
      <alignment vertical="center"/>
    </xf>
    <xf numFmtId="3" fontId="2" fillId="0" borderId="117"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xf>
    <xf numFmtId="3" fontId="5" fillId="3" borderId="112" xfId="1" applyNumberFormat="1" applyFont="1" applyFill="1" applyBorder="1" applyAlignment="1" applyProtection="1">
      <alignment vertical="center"/>
    </xf>
    <xf numFmtId="3" fontId="5" fillId="3" borderId="35" xfId="1" applyNumberFormat="1" applyFont="1" applyFill="1" applyBorder="1" applyAlignment="1" applyProtection="1">
      <alignment vertical="center"/>
    </xf>
    <xf numFmtId="3" fontId="2" fillId="0" borderId="114" xfId="1" applyNumberFormat="1" applyFont="1" applyFill="1" applyBorder="1" applyAlignment="1" applyProtection="1">
      <alignment vertical="center"/>
    </xf>
    <xf numFmtId="3" fontId="2" fillId="0" borderId="113" xfId="1" applyNumberFormat="1" applyFont="1" applyFill="1" applyBorder="1" applyAlignment="1" applyProtection="1">
      <alignment vertical="center"/>
      <protection locked="0"/>
    </xf>
    <xf numFmtId="3" fontId="2" fillId="0" borderId="110" xfId="1" applyNumberFormat="1" applyFont="1" applyFill="1" applyBorder="1" applyAlignment="1" applyProtection="1">
      <alignment vertical="center"/>
    </xf>
    <xf numFmtId="3" fontId="2" fillId="0" borderId="28" xfId="1" applyNumberFormat="1" applyFont="1" applyFill="1" applyBorder="1" applyAlignment="1" applyProtection="1">
      <alignment vertical="center"/>
    </xf>
    <xf numFmtId="3" fontId="5" fillId="0" borderId="119" xfId="1" applyNumberFormat="1" applyFont="1" applyFill="1" applyBorder="1" applyAlignment="1" applyProtection="1">
      <alignment vertical="center"/>
    </xf>
    <xf numFmtId="3" fontId="5" fillId="0" borderId="77" xfId="1" applyNumberFormat="1" applyFont="1" applyFill="1" applyBorder="1" applyAlignment="1" applyProtection="1">
      <alignment vertical="center"/>
    </xf>
    <xf numFmtId="3" fontId="5" fillId="0" borderId="112" xfId="1" applyNumberFormat="1" applyFont="1" applyFill="1" applyBorder="1" applyAlignment="1" applyProtection="1">
      <alignment vertical="center"/>
    </xf>
    <xf numFmtId="3" fontId="5" fillId="0" borderId="35" xfId="1" applyNumberFormat="1" applyFont="1" applyFill="1" applyBorder="1" applyAlignment="1" applyProtection="1">
      <alignment vertical="center"/>
    </xf>
    <xf numFmtId="3" fontId="5" fillId="0" borderId="119" xfId="1" applyNumberFormat="1" applyFont="1" applyFill="1" applyBorder="1" applyAlignment="1" applyProtection="1">
      <alignment vertical="center"/>
      <protection locked="0"/>
    </xf>
    <xf numFmtId="0" fontId="2" fillId="0" borderId="17" xfId="1" applyFont="1" applyFill="1" applyBorder="1" applyAlignment="1" applyProtection="1">
      <alignment horizontal="center" vertical="center" wrapText="1"/>
    </xf>
    <xf numFmtId="3" fontId="5" fillId="0" borderId="31" xfId="1" applyNumberFormat="1" applyFont="1" applyFill="1" applyBorder="1" applyAlignment="1" applyProtection="1">
      <alignment horizontal="right" vertical="center" wrapText="1"/>
      <protection locked="0"/>
    </xf>
    <xf numFmtId="0" fontId="5" fillId="4" borderId="20" xfId="1" applyFont="1" applyFill="1" applyBorder="1" applyAlignment="1" applyProtection="1">
      <alignment horizontal="left" vertical="center" wrapText="1"/>
    </xf>
    <xf numFmtId="3" fontId="2" fillId="4" borderId="23" xfId="1" applyNumberFormat="1" applyFont="1" applyFill="1" applyBorder="1" applyAlignment="1" applyProtection="1">
      <alignment vertical="center"/>
    </xf>
    <xf numFmtId="3" fontId="2" fillId="4" borderId="87" xfId="1" applyNumberFormat="1" applyFont="1" applyFill="1" applyBorder="1" applyAlignment="1" applyProtection="1">
      <alignment vertical="center"/>
      <protection locked="0"/>
    </xf>
    <xf numFmtId="3" fontId="2" fillId="4" borderId="96" xfId="1" applyNumberFormat="1" applyFont="1" applyFill="1" applyBorder="1" applyAlignment="1" applyProtection="1">
      <alignment vertical="center"/>
      <protection locked="0"/>
    </xf>
    <xf numFmtId="3" fontId="2" fillId="4" borderId="34" xfId="1" applyNumberFormat="1" applyFont="1" applyFill="1" applyBorder="1" applyAlignment="1" applyProtection="1">
      <alignment vertical="center"/>
    </xf>
    <xf numFmtId="3" fontId="2" fillId="4" borderId="96" xfId="1" applyNumberFormat="1" applyFont="1" applyFill="1" applyBorder="1" applyAlignment="1" applyProtection="1">
      <alignment horizontal="center" vertical="center"/>
    </xf>
    <xf numFmtId="3" fontId="2" fillId="4" borderId="22" xfId="1" applyNumberFormat="1" applyFont="1" applyFill="1" applyBorder="1" applyAlignment="1" applyProtection="1">
      <alignment horizontal="center" vertical="center"/>
    </xf>
    <xf numFmtId="3" fontId="2" fillId="4" borderId="23" xfId="1" applyNumberFormat="1" applyFont="1" applyFill="1" applyBorder="1" applyAlignment="1" applyProtection="1">
      <alignment horizontal="center" vertical="center"/>
    </xf>
    <xf numFmtId="3" fontId="2" fillId="4" borderId="34" xfId="1" applyNumberFormat="1" applyFont="1" applyFill="1" applyBorder="1" applyAlignment="1" applyProtection="1">
      <alignment horizontal="center" vertical="center"/>
    </xf>
    <xf numFmtId="3" fontId="2" fillId="4" borderId="34" xfId="1" applyNumberFormat="1" applyFont="1" applyFill="1" applyBorder="1" applyAlignment="1" applyProtection="1">
      <alignment horizontal="center" vertical="center" wrapText="1"/>
      <protection locked="0"/>
    </xf>
    <xf numFmtId="0" fontId="5" fillId="4" borderId="0" xfId="1" applyFont="1" applyFill="1" applyBorder="1" applyAlignment="1" applyProtection="1">
      <alignment vertical="center"/>
    </xf>
    <xf numFmtId="0" fontId="5" fillId="4" borderId="17" xfId="1" applyFont="1" applyFill="1" applyBorder="1" applyAlignment="1" applyProtection="1">
      <alignment vertical="center" wrapText="1"/>
    </xf>
    <xf numFmtId="0" fontId="5" fillId="4" borderId="17" xfId="1" applyFont="1" applyFill="1" applyBorder="1" applyAlignment="1" applyProtection="1">
      <alignment horizontal="left" vertical="center" wrapText="1"/>
    </xf>
    <xf numFmtId="3" fontId="5" fillId="4" borderId="1" xfId="1" applyNumberFormat="1" applyFont="1" applyFill="1" applyBorder="1" applyAlignment="1" applyProtection="1">
      <alignment vertical="center"/>
    </xf>
    <xf numFmtId="3" fontId="5" fillId="4" borderId="89" xfId="1" applyNumberFormat="1" applyFont="1" applyFill="1" applyBorder="1" applyAlignment="1" applyProtection="1">
      <alignment vertical="center"/>
      <protection locked="0"/>
    </xf>
    <xf numFmtId="3" fontId="5" fillId="4" borderId="21" xfId="1" applyNumberFormat="1" applyFont="1" applyFill="1" applyBorder="1" applyAlignment="1" applyProtection="1">
      <alignment vertical="center"/>
      <protection locked="0"/>
    </xf>
    <xf numFmtId="3" fontId="5" fillId="4" borderId="82" xfId="1" applyNumberFormat="1" applyFont="1" applyFill="1" applyBorder="1" applyAlignment="1" applyProtection="1">
      <alignment vertical="center"/>
      <protection locked="0"/>
    </xf>
    <xf numFmtId="3" fontId="5" fillId="4" borderId="19" xfId="1" applyNumberFormat="1" applyFont="1" applyFill="1" applyBorder="1" applyAlignment="1" applyProtection="1">
      <alignment vertical="center"/>
    </xf>
    <xf numFmtId="3" fontId="5" fillId="4" borderId="1" xfId="1" applyNumberFormat="1" applyFont="1" applyFill="1" applyBorder="1" applyAlignment="1" applyProtection="1">
      <alignment vertical="center"/>
      <protection locked="0"/>
    </xf>
    <xf numFmtId="3" fontId="5" fillId="4" borderId="19" xfId="1" applyNumberFormat="1" applyFont="1" applyFill="1" applyBorder="1" applyAlignment="1" applyProtection="1">
      <alignment vertical="center"/>
      <protection locked="0"/>
    </xf>
    <xf numFmtId="0" fontId="5" fillId="4" borderId="28" xfId="1" applyFont="1" applyFill="1" applyBorder="1" applyAlignment="1" applyProtection="1">
      <alignment vertical="center"/>
    </xf>
    <xf numFmtId="0" fontId="5" fillId="4" borderId="28" xfId="1" applyFont="1" applyFill="1" applyBorder="1" applyAlignment="1" applyProtection="1">
      <alignment vertical="center" wrapText="1"/>
    </xf>
    <xf numFmtId="3" fontId="5" fillId="4" borderId="29" xfId="1" applyNumberFormat="1" applyFont="1" applyFill="1" applyBorder="1" applyAlignment="1" applyProtection="1">
      <alignment vertical="center"/>
    </xf>
    <xf numFmtId="3" fontId="5" fillId="4" borderId="90" xfId="1" applyNumberFormat="1" applyFont="1" applyFill="1" applyBorder="1" applyAlignment="1" applyProtection="1">
      <alignment vertical="center"/>
    </xf>
    <xf numFmtId="3" fontId="5" fillId="4" borderId="30" xfId="1" applyNumberFormat="1" applyFont="1" applyFill="1" applyBorder="1" applyAlignment="1" applyProtection="1">
      <alignment vertical="center"/>
    </xf>
    <xf numFmtId="3" fontId="5" fillId="4" borderId="71" xfId="1" applyNumberFormat="1" applyFont="1" applyFill="1" applyBorder="1" applyAlignment="1" applyProtection="1">
      <alignment vertical="center"/>
    </xf>
    <xf numFmtId="3" fontId="5" fillId="4" borderId="31" xfId="1" applyNumberFormat="1" applyFont="1" applyFill="1" applyBorder="1" applyAlignment="1" applyProtection="1">
      <alignment vertical="center"/>
    </xf>
    <xf numFmtId="3" fontId="5" fillId="4" borderId="31" xfId="1" applyNumberFormat="1" applyFont="1" applyFill="1" applyBorder="1" applyAlignment="1" applyProtection="1">
      <alignment vertical="center"/>
      <protection locked="0"/>
    </xf>
    <xf numFmtId="0" fontId="5" fillId="4" borderId="51" xfId="1" applyFont="1" applyFill="1" applyBorder="1" applyAlignment="1" applyProtection="1">
      <alignment vertical="center"/>
    </xf>
    <xf numFmtId="0" fontId="5" fillId="4" borderId="51" xfId="1" applyFont="1" applyFill="1" applyBorder="1" applyAlignment="1" applyProtection="1">
      <alignment vertical="center" wrapText="1"/>
    </xf>
    <xf numFmtId="3" fontId="5" fillId="4" borderId="52" xfId="1" applyNumberFormat="1" applyFont="1" applyFill="1" applyBorder="1" applyAlignment="1" applyProtection="1">
      <alignment vertical="center"/>
    </xf>
    <xf numFmtId="3" fontId="5" fillId="4" borderId="92" xfId="1" applyNumberFormat="1" applyFont="1" applyFill="1" applyBorder="1" applyAlignment="1" applyProtection="1">
      <alignment vertical="center"/>
    </xf>
    <xf numFmtId="3" fontId="5" fillId="4" borderId="53" xfId="1" applyNumberFormat="1" applyFont="1" applyFill="1" applyBorder="1" applyAlignment="1" applyProtection="1">
      <alignment vertical="center"/>
    </xf>
    <xf numFmtId="3" fontId="5" fillId="4" borderId="99" xfId="1" applyNumberFormat="1" applyFont="1" applyFill="1" applyBorder="1" applyAlignment="1" applyProtection="1">
      <alignment vertical="center"/>
    </xf>
    <xf numFmtId="3" fontId="5" fillId="4" borderId="54" xfId="1" applyNumberFormat="1" applyFont="1" applyFill="1" applyBorder="1" applyAlignment="1" applyProtection="1">
      <alignment vertical="center"/>
    </xf>
    <xf numFmtId="3" fontId="5" fillId="4" borderId="54" xfId="1" applyNumberFormat="1" applyFont="1" applyFill="1" applyBorder="1" applyAlignment="1" applyProtection="1">
      <alignment vertical="center"/>
      <protection locked="0"/>
    </xf>
    <xf numFmtId="0" fontId="5" fillId="4" borderId="17" xfId="1" applyFont="1" applyFill="1" applyBorder="1" applyAlignment="1" applyProtection="1">
      <alignment vertical="center"/>
    </xf>
    <xf numFmtId="3" fontId="5" fillId="4" borderId="89" xfId="1" applyNumberFormat="1" applyFont="1" applyFill="1" applyBorder="1" applyAlignment="1" applyProtection="1">
      <alignment vertical="center"/>
    </xf>
    <xf numFmtId="3" fontId="5" fillId="4" borderId="21" xfId="1" applyNumberFormat="1" applyFont="1" applyFill="1" applyBorder="1" applyAlignment="1" applyProtection="1">
      <alignment vertical="center"/>
    </xf>
    <xf numFmtId="3" fontId="5" fillId="4" borderId="82" xfId="1" applyNumberFormat="1" applyFont="1" applyFill="1" applyBorder="1" applyAlignment="1" applyProtection="1">
      <alignment vertical="center"/>
    </xf>
    <xf numFmtId="0" fontId="5" fillId="4" borderId="40" xfId="1" applyFont="1" applyFill="1" applyBorder="1" applyAlignment="1" applyProtection="1">
      <alignment horizontal="left" vertical="center" wrapText="1"/>
    </xf>
    <xf numFmtId="3" fontId="5" fillId="4" borderId="55" xfId="1" applyNumberFormat="1" applyFont="1" applyFill="1" applyBorder="1" applyAlignment="1" applyProtection="1">
      <alignment vertical="center"/>
    </xf>
    <xf numFmtId="3" fontId="5" fillId="4" borderId="93" xfId="1" applyNumberFormat="1" applyFont="1" applyFill="1" applyBorder="1" applyAlignment="1" applyProtection="1">
      <alignment vertical="center"/>
    </xf>
    <xf numFmtId="3" fontId="5" fillId="4" borderId="41" xfId="1" applyNumberFormat="1" applyFont="1" applyFill="1" applyBorder="1" applyAlignment="1" applyProtection="1">
      <alignment vertical="center"/>
    </xf>
    <xf numFmtId="3" fontId="5" fillId="4" borderId="100" xfId="1" applyNumberFormat="1" applyFont="1" applyFill="1" applyBorder="1" applyAlignment="1" applyProtection="1">
      <alignment vertical="center"/>
    </xf>
    <xf numFmtId="3" fontId="5" fillId="4" borderId="56" xfId="1" applyNumberFormat="1" applyFont="1" applyFill="1" applyBorder="1" applyAlignment="1" applyProtection="1">
      <alignment vertical="center"/>
    </xf>
    <xf numFmtId="3" fontId="5" fillId="4" borderId="56" xfId="1" applyNumberFormat="1" applyFont="1" applyFill="1" applyBorder="1" applyAlignment="1" applyProtection="1">
      <alignment vertical="center"/>
      <protection locked="0"/>
    </xf>
    <xf numFmtId="0" fontId="5" fillId="4" borderId="35" xfId="1" applyFont="1" applyFill="1" applyBorder="1" applyAlignment="1" applyProtection="1">
      <alignment horizontal="left" vertical="center" wrapText="1"/>
    </xf>
    <xf numFmtId="0" fontId="2" fillId="4" borderId="35" xfId="1" applyFont="1" applyFill="1" applyBorder="1" applyAlignment="1" applyProtection="1">
      <alignment horizontal="left" vertical="center" wrapText="1"/>
    </xf>
    <xf numFmtId="3" fontId="2" fillId="4" borderId="9" xfId="1" applyNumberFormat="1" applyFont="1" applyFill="1" applyBorder="1" applyAlignment="1" applyProtection="1">
      <alignment vertical="center"/>
    </xf>
    <xf numFmtId="3" fontId="2" fillId="4" borderId="45" xfId="1" applyNumberFormat="1" applyFont="1" applyFill="1" applyBorder="1" applyAlignment="1" applyProtection="1">
      <alignment vertical="center"/>
    </xf>
    <xf numFmtId="3" fontId="2" fillId="4" borderId="36" xfId="1" applyNumberFormat="1" applyFont="1" applyFill="1" applyBorder="1" applyAlignment="1" applyProtection="1">
      <alignment vertical="center"/>
    </xf>
    <xf numFmtId="3" fontId="2" fillId="4" borderId="57" xfId="1" applyNumberFormat="1" applyFont="1" applyFill="1" applyBorder="1" applyAlignment="1" applyProtection="1">
      <alignment vertical="center"/>
    </xf>
    <xf numFmtId="3" fontId="2" fillId="4" borderId="37" xfId="1" applyNumberFormat="1" applyFont="1" applyFill="1" applyBorder="1" applyAlignment="1" applyProtection="1">
      <alignment vertical="center"/>
    </xf>
    <xf numFmtId="3" fontId="2" fillId="4" borderId="55" xfId="1" applyNumberFormat="1" applyFont="1" applyFill="1" applyBorder="1" applyAlignment="1" applyProtection="1">
      <alignment vertical="center"/>
    </xf>
    <xf numFmtId="3" fontId="2" fillId="4" borderId="41" xfId="1" applyNumberFormat="1" applyFont="1" applyFill="1" applyBorder="1" applyAlignment="1" applyProtection="1">
      <alignment vertical="center"/>
    </xf>
    <xf numFmtId="3" fontId="2" fillId="4" borderId="56" xfId="1" applyNumberFormat="1" applyFont="1" applyFill="1" applyBorder="1" applyAlignment="1" applyProtection="1">
      <alignment vertical="center"/>
    </xf>
    <xf numFmtId="3" fontId="2" fillId="4" borderId="56" xfId="1" applyNumberFormat="1" applyFont="1" applyFill="1" applyBorder="1" applyAlignment="1" applyProtection="1">
      <alignment vertical="center"/>
      <protection locked="0"/>
    </xf>
    <xf numFmtId="0" fontId="2" fillId="4" borderId="47" xfId="1" applyFont="1" applyFill="1" applyBorder="1" applyAlignment="1" applyProtection="1">
      <alignment horizontal="center" vertical="center" wrapText="1"/>
    </xf>
    <xf numFmtId="0" fontId="2" fillId="4" borderId="47" xfId="1" applyFont="1" applyFill="1" applyBorder="1" applyAlignment="1" applyProtection="1">
      <alignment horizontal="left" vertical="center" wrapText="1"/>
    </xf>
    <xf numFmtId="3" fontId="2" fillId="4" borderId="50" xfId="1" applyNumberFormat="1" applyFont="1" applyFill="1" applyBorder="1" applyAlignment="1" applyProtection="1">
      <alignment vertical="center"/>
    </xf>
    <xf numFmtId="3" fontId="2" fillId="4" borderId="48" xfId="1" applyNumberFormat="1" applyFont="1" applyFill="1" applyBorder="1" applyAlignment="1" applyProtection="1">
      <alignment vertical="center"/>
    </xf>
    <xf numFmtId="3" fontId="2" fillId="4" borderId="49" xfId="1" applyNumberFormat="1" applyFont="1" applyFill="1" applyBorder="1" applyAlignment="1" applyProtection="1">
      <alignment vertical="center"/>
    </xf>
    <xf numFmtId="3" fontId="2" fillId="4" borderId="83" xfId="1" applyNumberFormat="1" applyFont="1" applyFill="1" applyBorder="1" applyAlignment="1" applyProtection="1">
      <alignment vertical="center"/>
    </xf>
    <xf numFmtId="3" fontId="2" fillId="4" borderId="5" xfId="1" applyNumberFormat="1" applyFont="1" applyFill="1" applyBorder="1" applyAlignment="1" applyProtection="1">
      <alignment vertical="center"/>
    </xf>
    <xf numFmtId="3" fontId="2" fillId="4" borderId="5" xfId="1" applyNumberFormat="1" applyFont="1" applyFill="1" applyBorder="1" applyAlignment="1" applyProtection="1">
      <alignment vertical="center"/>
      <protection locked="0"/>
    </xf>
    <xf numFmtId="0" fontId="2" fillId="4" borderId="17" xfId="1" applyFont="1" applyFill="1" applyBorder="1" applyAlignment="1" applyProtection="1">
      <alignment horizontal="right" vertical="center" wrapText="1"/>
    </xf>
    <xf numFmtId="0" fontId="2" fillId="4" borderId="17" xfId="1" applyFont="1" applyFill="1" applyBorder="1" applyAlignment="1" applyProtection="1">
      <alignment horizontal="left" vertical="center" wrapText="1"/>
    </xf>
    <xf numFmtId="3" fontId="2" fillId="4" borderId="1" xfId="1" applyNumberFormat="1" applyFont="1" applyFill="1" applyBorder="1" applyAlignment="1" applyProtection="1">
      <alignment vertical="center"/>
    </xf>
    <xf numFmtId="3" fontId="2" fillId="4" borderId="89" xfId="1" applyNumberFormat="1" applyFont="1" applyFill="1" applyBorder="1" applyAlignment="1" applyProtection="1">
      <alignment vertical="center"/>
      <protection locked="0"/>
    </xf>
    <xf numFmtId="3" fontId="2" fillId="4" borderId="21" xfId="1" applyNumberFormat="1" applyFont="1" applyFill="1" applyBorder="1" applyAlignment="1" applyProtection="1">
      <alignment vertical="center"/>
      <protection locked="0"/>
    </xf>
    <xf numFmtId="3" fontId="2" fillId="4" borderId="82" xfId="1" applyNumberFormat="1" applyFont="1" applyFill="1" applyBorder="1" applyAlignment="1" applyProtection="1">
      <alignment vertical="center"/>
      <protection locked="0"/>
    </xf>
    <xf numFmtId="3" fontId="2" fillId="4" borderId="19" xfId="1" applyNumberFormat="1" applyFont="1" applyFill="1" applyBorder="1" applyAlignment="1" applyProtection="1">
      <alignment vertical="center"/>
    </xf>
    <xf numFmtId="3" fontId="2" fillId="4" borderId="1" xfId="1" applyNumberFormat="1" applyFont="1" applyFill="1" applyBorder="1" applyAlignment="1" applyProtection="1">
      <alignment vertical="center"/>
      <protection locked="0"/>
    </xf>
    <xf numFmtId="3" fontId="2" fillId="4" borderId="19" xfId="1" applyNumberFormat="1" applyFont="1" applyFill="1" applyBorder="1" applyAlignment="1" applyProtection="1">
      <alignment vertical="center"/>
      <protection locked="0"/>
    </xf>
    <xf numFmtId="0" fontId="2" fillId="4" borderId="32" xfId="1" applyFont="1" applyFill="1" applyBorder="1" applyAlignment="1" applyProtection="1">
      <alignment horizontal="right" vertical="center" wrapText="1"/>
    </xf>
    <xf numFmtId="0" fontId="2" fillId="4" borderId="32" xfId="1" applyFont="1" applyFill="1" applyBorder="1" applyAlignment="1" applyProtection="1">
      <alignment horizontal="left" vertical="center" wrapText="1"/>
    </xf>
    <xf numFmtId="3" fontId="2" fillId="4" borderId="33" xfId="1" applyNumberFormat="1" applyFont="1" applyFill="1" applyBorder="1" applyAlignment="1" applyProtection="1">
      <alignment vertical="center"/>
    </xf>
    <xf numFmtId="3" fontId="2" fillId="4" borderId="91" xfId="1" applyNumberFormat="1" applyFont="1" applyFill="1" applyBorder="1" applyAlignment="1" applyProtection="1">
      <alignment vertical="center"/>
      <protection locked="0"/>
    </xf>
    <xf numFmtId="3" fontId="2" fillId="4" borderId="6" xfId="1" applyNumberFormat="1" applyFont="1" applyFill="1" applyBorder="1" applyAlignment="1" applyProtection="1">
      <alignment vertical="center"/>
      <protection locked="0"/>
    </xf>
    <xf numFmtId="3" fontId="2" fillId="4" borderId="65" xfId="1" applyNumberFormat="1" applyFont="1" applyFill="1" applyBorder="1" applyAlignment="1" applyProtection="1">
      <alignment vertical="center"/>
    </xf>
    <xf numFmtId="3" fontId="2" fillId="4" borderId="58" xfId="1" applyNumberFormat="1" applyFont="1" applyFill="1" applyBorder="1" applyAlignment="1" applyProtection="1">
      <alignment vertical="center"/>
      <protection locked="0"/>
    </xf>
    <xf numFmtId="3" fontId="2" fillId="4" borderId="8" xfId="1" applyNumberFormat="1" applyFont="1" applyFill="1" applyBorder="1" applyAlignment="1" applyProtection="1">
      <alignment vertical="center"/>
    </xf>
    <xf numFmtId="3" fontId="2" fillId="4" borderId="7" xfId="1" applyNumberFormat="1" applyFont="1" applyFill="1" applyBorder="1" applyAlignment="1" applyProtection="1">
      <alignment vertical="center"/>
    </xf>
    <xf numFmtId="3" fontId="2" fillId="4" borderId="33" xfId="1" applyNumberFormat="1" applyFont="1" applyFill="1" applyBorder="1" applyAlignment="1" applyProtection="1">
      <alignment vertical="center"/>
      <protection locked="0"/>
    </xf>
    <xf numFmtId="3" fontId="2" fillId="4" borderId="8" xfId="1" applyNumberFormat="1" applyFont="1" applyFill="1" applyBorder="1" applyAlignment="1" applyProtection="1">
      <alignment vertical="center" wrapText="1"/>
      <protection locked="0"/>
    </xf>
    <xf numFmtId="0" fontId="2" fillId="4" borderId="32" xfId="1" applyFont="1" applyFill="1" applyBorder="1" applyAlignment="1" applyProtection="1">
      <alignment horizontal="center" vertical="center" wrapText="1"/>
    </xf>
    <xf numFmtId="3" fontId="2" fillId="4" borderId="91" xfId="1" applyNumberFormat="1" applyFont="1" applyFill="1" applyBorder="1" applyAlignment="1" applyProtection="1">
      <alignment vertical="center"/>
    </xf>
    <xf numFmtId="3" fontId="2" fillId="4" borderId="6" xfId="1" applyNumberFormat="1" applyFont="1" applyFill="1" applyBorder="1" applyAlignment="1" applyProtection="1">
      <alignment vertical="center"/>
    </xf>
    <xf numFmtId="3" fontId="2" fillId="4" borderId="58" xfId="1" applyNumberFormat="1" applyFont="1" applyFill="1" applyBorder="1" applyAlignment="1" applyProtection="1">
      <alignment vertical="center"/>
    </xf>
    <xf numFmtId="3" fontId="2" fillId="4" borderId="8" xfId="1" applyNumberFormat="1" applyFont="1" applyFill="1" applyBorder="1" applyAlignment="1" applyProtection="1">
      <alignment vertical="center"/>
      <protection locked="0"/>
    </xf>
    <xf numFmtId="3" fontId="2" fillId="4" borderId="48" xfId="1" applyNumberFormat="1" applyFont="1" applyFill="1" applyBorder="1" applyAlignment="1" applyProtection="1">
      <alignment vertical="center"/>
      <protection locked="0"/>
    </xf>
    <xf numFmtId="3" fontId="2" fillId="4" borderId="49" xfId="1" applyNumberFormat="1" applyFont="1" applyFill="1" applyBorder="1" applyAlignment="1" applyProtection="1">
      <alignment vertical="center"/>
      <protection locked="0"/>
    </xf>
    <xf numFmtId="3" fontId="2" fillId="4" borderId="83" xfId="1" applyNumberFormat="1" applyFont="1" applyFill="1" applyBorder="1" applyAlignment="1" applyProtection="1">
      <alignment vertical="center"/>
      <protection locked="0"/>
    </xf>
    <xf numFmtId="3" fontId="2" fillId="4" borderId="50" xfId="1" applyNumberFormat="1" applyFont="1" applyFill="1" applyBorder="1" applyAlignment="1" applyProtection="1">
      <alignment vertical="center"/>
      <protection locked="0"/>
    </xf>
    <xf numFmtId="0" fontId="10" fillId="0" borderId="44" xfId="0" applyFont="1" applyBorder="1" applyAlignment="1">
      <alignment vertical="center" wrapText="1"/>
    </xf>
    <xf numFmtId="3" fontId="2" fillId="4" borderId="37" xfId="1" applyNumberFormat="1" applyFont="1" applyFill="1" applyBorder="1" applyAlignment="1" applyProtection="1">
      <alignment vertical="center"/>
      <protection locked="0"/>
    </xf>
    <xf numFmtId="0" fontId="2" fillId="4" borderId="17" xfId="1" applyFont="1" applyFill="1" applyBorder="1" applyAlignment="1" applyProtection="1">
      <alignment horizontal="center" vertical="center" wrapText="1"/>
    </xf>
    <xf numFmtId="0" fontId="10" fillId="4" borderId="38" xfId="0" applyFont="1" applyFill="1" applyBorder="1" applyAlignment="1" applyProtection="1">
      <alignment vertical="center" wrapText="1"/>
      <protection locked="0"/>
    </xf>
    <xf numFmtId="3" fontId="2" fillId="4" borderId="89" xfId="1" applyNumberFormat="1" applyFont="1" applyFill="1" applyBorder="1" applyAlignment="1" applyProtection="1">
      <alignment vertical="center"/>
    </xf>
    <xf numFmtId="3" fontId="2" fillId="4" borderId="21" xfId="1" applyNumberFormat="1" applyFont="1" applyFill="1" applyBorder="1" applyAlignment="1" applyProtection="1">
      <alignment vertical="center"/>
    </xf>
    <xf numFmtId="3" fontId="2" fillId="4" borderId="82" xfId="1" applyNumberFormat="1" applyFont="1" applyFill="1" applyBorder="1" applyAlignment="1" applyProtection="1">
      <alignment vertical="center"/>
    </xf>
    <xf numFmtId="3" fontId="2" fillId="4" borderId="68" xfId="1" applyNumberFormat="1" applyFont="1" applyFill="1" applyBorder="1" applyAlignment="1" applyProtection="1">
      <alignment vertical="center"/>
    </xf>
    <xf numFmtId="3" fontId="2" fillId="4" borderId="46" xfId="1" applyNumberFormat="1" applyFont="1" applyFill="1" applyBorder="1" applyAlignment="1" applyProtection="1">
      <alignment vertical="center"/>
    </xf>
    <xf numFmtId="3" fontId="2" fillId="4" borderId="12" xfId="1" applyNumberFormat="1" applyFont="1" applyFill="1" applyBorder="1" applyAlignment="1" applyProtection="1">
      <alignment vertical="center"/>
    </xf>
    <xf numFmtId="3" fontId="2" fillId="4" borderId="12" xfId="1" applyNumberFormat="1" applyFont="1" applyFill="1" applyBorder="1" applyAlignment="1" applyProtection="1">
      <alignment vertical="center"/>
      <protection locked="0"/>
    </xf>
    <xf numFmtId="0" fontId="2" fillId="4" borderId="32" xfId="1" applyFont="1" applyFill="1" applyBorder="1" applyAlignment="1" applyProtection="1">
      <alignment vertical="center"/>
      <protection locked="0"/>
    </xf>
    <xf numFmtId="0" fontId="10" fillId="0" borderId="0" xfId="0" applyFont="1" applyAlignment="1">
      <alignment vertical="center" wrapText="1"/>
    </xf>
    <xf numFmtId="0" fontId="2" fillId="4" borderId="32" xfId="1" applyFont="1" applyFill="1" applyBorder="1" applyAlignment="1" applyProtection="1">
      <alignment vertical="center"/>
    </xf>
    <xf numFmtId="0" fontId="2" fillId="4" borderId="0" xfId="1" applyFont="1" applyFill="1" applyBorder="1" applyAlignment="1" applyProtection="1">
      <alignment vertical="center" wrapText="1"/>
    </xf>
    <xf numFmtId="0" fontId="2" fillId="4" borderId="0" xfId="1" applyFont="1" applyFill="1" applyBorder="1" applyAlignment="1" applyProtection="1">
      <alignment vertical="center"/>
    </xf>
    <xf numFmtId="0" fontId="2" fillId="4" borderId="32" xfId="1" applyFont="1" applyFill="1" applyBorder="1" applyAlignment="1" applyProtection="1">
      <alignment vertical="center" wrapText="1"/>
      <protection locked="0"/>
    </xf>
    <xf numFmtId="0" fontId="2" fillId="4" borderId="32" xfId="1" applyFont="1" applyFill="1" applyBorder="1" applyAlignment="1" applyProtection="1">
      <alignment vertical="center" wrapText="1"/>
    </xf>
    <xf numFmtId="0" fontId="2" fillId="4" borderId="17" xfId="1" applyFont="1" applyFill="1" applyBorder="1" applyAlignment="1" applyProtection="1">
      <alignment vertical="center" wrapText="1"/>
    </xf>
    <xf numFmtId="3" fontId="2" fillId="4" borderId="19" xfId="1" applyNumberFormat="1" applyFont="1" applyFill="1" applyBorder="1" applyAlignment="1" applyProtection="1">
      <alignment vertical="center" wrapText="1"/>
      <protection locked="0"/>
    </xf>
    <xf numFmtId="3" fontId="2" fillId="4" borderId="45" xfId="1" applyNumberFormat="1" applyFont="1" applyFill="1" applyBorder="1" applyAlignment="1" applyProtection="1">
      <alignment vertical="center"/>
      <protection locked="0"/>
    </xf>
    <xf numFmtId="3" fontId="2" fillId="4" borderId="36" xfId="1" applyNumberFormat="1" applyFont="1" applyFill="1" applyBorder="1" applyAlignment="1" applyProtection="1">
      <alignment vertical="center"/>
      <protection locked="0"/>
    </xf>
    <xf numFmtId="3" fontId="2" fillId="4" borderId="57" xfId="1" applyNumberFormat="1" applyFont="1" applyFill="1" applyBorder="1" applyAlignment="1" applyProtection="1">
      <alignment vertical="center"/>
      <protection locked="0"/>
    </xf>
    <xf numFmtId="3" fontId="2" fillId="4" borderId="9" xfId="1" applyNumberFormat="1" applyFont="1" applyFill="1" applyBorder="1" applyAlignment="1" applyProtection="1">
      <alignment vertical="center"/>
      <protection locked="0"/>
    </xf>
    <xf numFmtId="3" fontId="2" fillId="4" borderId="14" xfId="1" applyNumberFormat="1" applyFont="1" applyFill="1" applyBorder="1" applyAlignment="1" applyProtection="1">
      <alignment vertical="center"/>
    </xf>
    <xf numFmtId="3" fontId="2" fillId="4" borderId="39" xfId="1" applyNumberFormat="1" applyFont="1" applyFill="1" applyBorder="1" applyAlignment="1" applyProtection="1">
      <alignment vertical="center"/>
    </xf>
    <xf numFmtId="3" fontId="2" fillId="4" borderId="16" xfId="1" applyNumberFormat="1" applyFont="1" applyFill="1" applyBorder="1" applyAlignment="1" applyProtection="1">
      <alignment vertical="center"/>
    </xf>
    <xf numFmtId="3" fontId="2" fillId="4" borderId="16" xfId="1" applyNumberFormat="1" applyFont="1" applyFill="1" applyBorder="1" applyAlignment="1" applyProtection="1">
      <alignment vertical="center"/>
      <protection locked="0"/>
    </xf>
    <xf numFmtId="3" fontId="2" fillId="4" borderId="89" xfId="1" applyNumberFormat="1" applyFont="1" applyFill="1" applyBorder="1" applyAlignment="1" applyProtection="1">
      <alignment horizontal="right" vertical="center"/>
      <protection locked="0"/>
    </xf>
    <xf numFmtId="3" fontId="2" fillId="4" borderId="21" xfId="1" applyNumberFormat="1" applyFont="1" applyFill="1" applyBorder="1" applyAlignment="1" applyProtection="1">
      <alignment horizontal="right" vertical="center"/>
      <protection locked="0"/>
    </xf>
    <xf numFmtId="3" fontId="2" fillId="4" borderId="82" xfId="1" applyNumberFormat="1" applyFont="1" applyFill="1" applyBorder="1" applyAlignment="1" applyProtection="1">
      <alignment horizontal="right" vertical="center"/>
      <protection locked="0"/>
    </xf>
    <xf numFmtId="3" fontId="2" fillId="4" borderId="19" xfId="1" applyNumberFormat="1" applyFont="1" applyFill="1" applyBorder="1" applyAlignment="1" applyProtection="1">
      <alignment horizontal="right" vertical="center"/>
    </xf>
    <xf numFmtId="3" fontId="2" fillId="4" borderId="1" xfId="1" applyNumberFormat="1" applyFont="1" applyFill="1" applyBorder="1" applyAlignment="1" applyProtection="1">
      <alignment horizontal="right" vertical="center"/>
      <protection locked="0"/>
    </xf>
    <xf numFmtId="3" fontId="2" fillId="4" borderId="19" xfId="1" applyNumberFormat="1" applyFont="1" applyFill="1" applyBorder="1" applyAlignment="1" applyProtection="1">
      <alignment horizontal="right" vertical="center"/>
      <protection locked="0"/>
    </xf>
    <xf numFmtId="0" fontId="2" fillId="4" borderId="40" xfId="1" applyFont="1" applyFill="1" applyBorder="1" applyAlignment="1" applyProtection="1">
      <alignment horizontal="left" vertical="center" wrapText="1"/>
    </xf>
    <xf numFmtId="3" fontId="2" fillId="4" borderId="59" xfId="1" applyNumberFormat="1" applyFont="1" applyFill="1" applyBorder="1" applyAlignment="1" applyProtection="1">
      <alignment vertical="center"/>
    </xf>
    <xf numFmtId="3" fontId="2" fillId="4" borderId="18" xfId="1" applyNumberFormat="1" applyFont="1" applyFill="1" applyBorder="1" applyAlignment="1" applyProtection="1">
      <alignment vertical="center"/>
    </xf>
    <xf numFmtId="3" fontId="2" fillId="4" borderId="67" xfId="1" applyNumberFormat="1" applyFont="1" applyFill="1" applyBorder="1" applyAlignment="1" applyProtection="1">
      <alignment vertical="center"/>
    </xf>
    <xf numFmtId="3" fontId="2" fillId="4" borderId="67" xfId="1" applyNumberFormat="1" applyFont="1" applyFill="1" applyBorder="1" applyAlignment="1" applyProtection="1">
      <alignment vertical="center"/>
      <protection locked="0"/>
    </xf>
    <xf numFmtId="0" fontId="2" fillId="4" borderId="60" xfId="1" applyFont="1" applyFill="1" applyBorder="1" applyAlignment="1" applyProtection="1">
      <alignment horizontal="right" vertical="center" wrapText="1"/>
    </xf>
    <xf numFmtId="3" fontId="2" fillId="4" borderId="86" xfId="1" applyNumberFormat="1" applyFont="1" applyFill="1" applyBorder="1" applyAlignment="1" applyProtection="1">
      <alignment vertical="center"/>
      <protection locked="0"/>
    </xf>
    <xf numFmtId="3" fontId="2" fillId="4" borderId="18" xfId="1" applyNumberFormat="1" applyFont="1" applyFill="1" applyBorder="1" applyAlignment="1" applyProtection="1">
      <alignment vertical="center"/>
      <protection locked="0"/>
    </xf>
    <xf numFmtId="3" fontId="2" fillId="4" borderId="94" xfId="1" applyNumberFormat="1" applyFont="1" applyFill="1" applyBorder="1" applyAlignment="1" applyProtection="1">
      <alignment vertical="center"/>
      <protection locked="0"/>
    </xf>
    <xf numFmtId="3" fontId="2" fillId="4" borderId="59" xfId="1" applyNumberFormat="1" applyFont="1" applyFill="1" applyBorder="1" applyAlignment="1" applyProtection="1">
      <alignment vertical="center"/>
      <protection locked="0"/>
    </xf>
    <xf numFmtId="3" fontId="2" fillId="4" borderId="93" xfId="1" applyNumberFormat="1" applyFont="1" applyFill="1" applyBorder="1" applyAlignment="1" applyProtection="1">
      <alignment vertical="center"/>
    </xf>
    <xf numFmtId="3" fontId="2" fillId="4" borderId="100" xfId="1" applyNumberFormat="1" applyFont="1" applyFill="1" applyBorder="1" applyAlignment="1" applyProtection="1">
      <alignment vertical="center"/>
    </xf>
    <xf numFmtId="0" fontId="2" fillId="4" borderId="47" xfId="1" applyFont="1" applyFill="1" applyBorder="1" applyAlignment="1" applyProtection="1">
      <alignment horizontal="right" vertical="center" wrapText="1"/>
    </xf>
    <xf numFmtId="1" fontId="5" fillId="4" borderId="40" xfId="1" applyNumberFormat="1" applyFont="1" applyFill="1" applyBorder="1" applyAlignment="1" applyProtection="1">
      <alignment horizontal="left" vertical="center" wrapText="1"/>
    </xf>
    <xf numFmtId="1" fontId="5" fillId="4" borderId="35" xfId="1" applyNumberFormat="1" applyFont="1" applyFill="1" applyBorder="1" applyAlignment="1" applyProtection="1">
      <alignment horizontal="left" vertical="center" wrapText="1"/>
    </xf>
    <xf numFmtId="0" fontId="5" fillId="4" borderId="17" xfId="1" applyFont="1" applyFill="1" applyBorder="1" applyAlignment="1" applyProtection="1">
      <alignment horizontal="center" vertical="center" wrapText="1"/>
    </xf>
    <xf numFmtId="3" fontId="5" fillId="4" borderId="68" xfId="1" applyNumberFormat="1" applyFont="1" applyFill="1" applyBorder="1" applyAlignment="1" applyProtection="1">
      <alignment vertical="center"/>
    </xf>
    <xf numFmtId="3" fontId="5" fillId="4" borderId="46" xfId="1" applyNumberFormat="1" applyFont="1" applyFill="1" applyBorder="1" applyAlignment="1" applyProtection="1">
      <alignment vertical="center"/>
    </xf>
    <xf numFmtId="3" fontId="5" fillId="4" borderId="12" xfId="1" applyNumberFormat="1" applyFont="1" applyFill="1" applyBorder="1" applyAlignment="1" applyProtection="1">
      <alignment vertical="center"/>
    </xf>
    <xf numFmtId="3" fontId="5" fillId="4" borderId="12" xfId="1" applyNumberFormat="1" applyFont="1" applyFill="1" applyBorder="1" applyAlignment="1" applyProtection="1">
      <alignment vertical="center"/>
      <protection locked="0"/>
    </xf>
    <xf numFmtId="0" fontId="11" fillId="4" borderId="32" xfId="0" applyNumberFormat="1" applyFont="1" applyFill="1" applyBorder="1" applyAlignment="1" applyProtection="1">
      <alignment wrapText="1"/>
      <protection locked="0"/>
    </xf>
    <xf numFmtId="0" fontId="2" fillId="4" borderId="60" xfId="1" applyFont="1" applyFill="1" applyBorder="1" applyAlignment="1" applyProtection="1">
      <alignment horizontal="center" vertical="center" wrapText="1"/>
    </xf>
    <xf numFmtId="0" fontId="2" fillId="4" borderId="60" xfId="1" applyFont="1" applyFill="1" applyBorder="1" applyAlignment="1" applyProtection="1">
      <alignment horizontal="left" vertical="center" wrapText="1"/>
    </xf>
    <xf numFmtId="3" fontId="5" fillId="4" borderId="9" xfId="1" applyNumberFormat="1" applyFont="1" applyFill="1" applyBorder="1" applyAlignment="1" applyProtection="1">
      <alignment vertical="center"/>
    </xf>
    <xf numFmtId="3" fontId="5" fillId="4" borderId="45" xfId="1" applyNumberFormat="1" applyFont="1" applyFill="1" applyBorder="1" applyAlignment="1" applyProtection="1">
      <alignment vertical="center"/>
    </xf>
    <xf numFmtId="3" fontId="5" fillId="4" borderId="36" xfId="1" applyNumberFormat="1" applyFont="1" applyFill="1" applyBorder="1" applyAlignment="1" applyProtection="1">
      <alignment vertical="center"/>
    </xf>
    <xf numFmtId="3" fontId="5" fillId="4" borderId="57" xfId="1" applyNumberFormat="1" applyFont="1" applyFill="1" applyBorder="1" applyAlignment="1" applyProtection="1">
      <alignment vertical="center"/>
    </xf>
    <xf numFmtId="3" fontId="5" fillId="4" borderId="37" xfId="1" applyNumberFormat="1" applyFont="1" applyFill="1" applyBorder="1" applyAlignment="1" applyProtection="1">
      <alignment vertical="center"/>
    </xf>
    <xf numFmtId="0" fontId="5" fillId="4" borderId="44" xfId="1" applyFont="1" applyFill="1" applyBorder="1" applyAlignment="1" applyProtection="1">
      <alignment horizontal="left" vertical="center" wrapText="1"/>
    </xf>
    <xf numFmtId="0" fontId="2" fillId="4" borderId="44" xfId="1" applyFont="1" applyFill="1" applyBorder="1" applyAlignment="1" applyProtection="1">
      <alignment horizontal="left" vertical="center" wrapText="1"/>
    </xf>
    <xf numFmtId="3" fontId="2" fillId="4" borderId="85" xfId="1" applyNumberFormat="1" applyFont="1" applyFill="1" applyBorder="1" applyAlignment="1" applyProtection="1">
      <alignment vertical="center"/>
    </xf>
    <xf numFmtId="3" fontId="2" fillId="4" borderId="98" xfId="1" applyNumberFormat="1" applyFont="1" applyFill="1" applyBorder="1" applyAlignment="1" applyProtection="1">
      <alignment vertical="center"/>
    </xf>
    <xf numFmtId="3" fontId="2" fillId="4" borderId="43" xfId="1" applyNumberFormat="1" applyFont="1" applyFill="1" applyBorder="1" applyAlignment="1" applyProtection="1">
      <alignment vertical="center"/>
      <protection locked="0"/>
    </xf>
    <xf numFmtId="3" fontId="2" fillId="4" borderId="39" xfId="1" applyNumberFormat="1" applyFont="1" applyFill="1" applyBorder="1" applyAlignment="1" applyProtection="1">
      <alignment vertical="center"/>
      <protection locked="0"/>
    </xf>
    <xf numFmtId="3" fontId="2" fillId="4" borderId="97" xfId="1" applyNumberFormat="1" applyFont="1" applyFill="1" applyBorder="1" applyAlignment="1" applyProtection="1">
      <alignment vertical="center"/>
      <protection locked="0"/>
    </xf>
    <xf numFmtId="3" fontId="2" fillId="4" borderId="14" xfId="1" applyNumberFormat="1" applyFont="1" applyFill="1" applyBorder="1" applyAlignment="1" applyProtection="1">
      <alignment vertical="center"/>
      <protection locked="0"/>
    </xf>
    <xf numFmtId="0" fontId="2" fillId="4" borderId="35" xfId="1" applyFont="1" applyFill="1" applyBorder="1" applyAlignment="1" applyProtection="1">
      <alignment horizontal="right" vertical="center" wrapText="1"/>
    </xf>
    <xf numFmtId="0" fontId="2" fillId="4" borderId="28" xfId="1" applyFont="1" applyFill="1" applyBorder="1" applyAlignment="1" applyProtection="1">
      <alignment vertical="center"/>
    </xf>
    <xf numFmtId="3" fontId="2" fillId="4" borderId="29" xfId="1" applyNumberFormat="1" applyFont="1" applyFill="1" applyBorder="1" applyAlignment="1" applyProtection="1">
      <alignment vertical="center"/>
    </xf>
    <xf numFmtId="3" fontId="2" fillId="4" borderId="90" xfId="1" applyNumberFormat="1" applyFont="1" applyFill="1" applyBorder="1" applyAlignment="1" applyProtection="1">
      <alignment vertical="center"/>
    </xf>
    <xf numFmtId="3" fontId="2" fillId="4" borderId="30" xfId="1" applyNumberFormat="1" applyFont="1" applyFill="1" applyBorder="1" applyAlignment="1" applyProtection="1">
      <alignment vertical="center"/>
    </xf>
    <xf numFmtId="3" fontId="2" fillId="4" borderId="71" xfId="1" applyNumberFormat="1" applyFont="1" applyFill="1" applyBorder="1" applyAlignment="1" applyProtection="1">
      <alignment vertical="center"/>
    </xf>
    <xf numFmtId="3" fontId="2" fillId="4" borderId="31" xfId="1" applyNumberFormat="1" applyFont="1" applyFill="1" applyBorder="1" applyAlignment="1" applyProtection="1">
      <alignment vertical="center"/>
    </xf>
    <xf numFmtId="3" fontId="2" fillId="4" borderId="31" xfId="1" applyNumberFormat="1" applyFont="1" applyFill="1" applyBorder="1" applyAlignment="1" applyProtection="1">
      <alignment vertical="center"/>
      <protection locked="0"/>
    </xf>
    <xf numFmtId="3" fontId="5" fillId="4" borderId="78" xfId="1" applyNumberFormat="1" applyFont="1" applyFill="1" applyBorder="1" applyAlignment="1" applyProtection="1">
      <alignment vertical="center"/>
    </xf>
    <xf numFmtId="3" fontId="5" fillId="4" borderId="72" xfId="1" applyNumberFormat="1" applyFont="1" applyFill="1" applyBorder="1" applyAlignment="1" applyProtection="1">
      <alignment vertical="center"/>
    </xf>
    <xf numFmtId="3" fontId="5" fillId="4" borderId="75" xfId="1" applyNumberFormat="1" applyFont="1" applyFill="1" applyBorder="1" applyAlignment="1" applyProtection="1">
      <alignment vertical="center"/>
    </xf>
    <xf numFmtId="3" fontId="5" fillId="4" borderId="101" xfId="1" applyNumberFormat="1" applyFont="1" applyFill="1" applyBorder="1" applyAlignment="1" applyProtection="1">
      <alignment vertical="center"/>
    </xf>
    <xf numFmtId="3" fontId="5" fillId="4" borderId="79" xfId="1" applyNumberFormat="1" applyFont="1" applyFill="1" applyBorder="1" applyAlignment="1" applyProtection="1">
      <alignment vertical="center"/>
    </xf>
    <xf numFmtId="3" fontId="5" fillId="4" borderId="79" xfId="1" applyNumberFormat="1" applyFont="1" applyFill="1" applyBorder="1" applyAlignment="1" applyProtection="1">
      <alignment vertical="center"/>
      <protection locked="0"/>
    </xf>
    <xf numFmtId="3" fontId="5" fillId="4" borderId="37" xfId="1" applyNumberFormat="1" applyFont="1" applyFill="1" applyBorder="1" applyAlignment="1" applyProtection="1">
      <alignment vertical="center"/>
      <protection locked="0"/>
    </xf>
    <xf numFmtId="0" fontId="5" fillId="4" borderId="35" xfId="1" applyFont="1" applyFill="1" applyBorder="1" applyAlignment="1" applyProtection="1">
      <alignment vertical="center"/>
    </xf>
    <xf numFmtId="0" fontId="2" fillId="4" borderId="47" xfId="1" applyFont="1" applyFill="1" applyBorder="1" applyAlignment="1" applyProtection="1">
      <alignment vertical="center"/>
    </xf>
    <xf numFmtId="0" fontId="2" fillId="4" borderId="47" xfId="1" applyFont="1" applyFill="1" applyBorder="1" applyAlignment="1" applyProtection="1">
      <alignment vertical="center" wrapText="1"/>
    </xf>
    <xf numFmtId="0" fontId="2" fillId="4" borderId="60" xfId="1" applyFont="1" applyFill="1" applyBorder="1" applyAlignment="1" applyProtection="1">
      <alignment vertical="center"/>
    </xf>
    <xf numFmtId="0" fontId="2" fillId="4" borderId="60" xfId="1" applyFont="1" applyFill="1" applyBorder="1" applyAlignment="1" applyProtection="1">
      <alignment vertical="center" wrapText="1"/>
    </xf>
    <xf numFmtId="0" fontId="5" fillId="4" borderId="77" xfId="1" applyFont="1" applyFill="1" applyBorder="1" applyAlignment="1" applyProtection="1">
      <alignment vertical="center"/>
    </xf>
    <xf numFmtId="3" fontId="5" fillId="4" borderId="72" xfId="1" applyNumberFormat="1" applyFont="1" applyFill="1" applyBorder="1" applyAlignment="1" applyProtection="1">
      <alignment vertical="center"/>
      <protection locked="0"/>
    </xf>
    <xf numFmtId="3" fontId="5" fillId="4" borderId="75" xfId="1" applyNumberFormat="1" applyFont="1" applyFill="1" applyBorder="1" applyAlignment="1" applyProtection="1">
      <alignment vertical="center"/>
      <protection locked="0"/>
    </xf>
    <xf numFmtId="3" fontId="5" fillId="4" borderId="101" xfId="1" applyNumberFormat="1" applyFont="1" applyFill="1" applyBorder="1" applyAlignment="1" applyProtection="1">
      <alignment vertical="center"/>
      <protection locked="0"/>
    </xf>
    <xf numFmtId="3" fontId="5" fillId="4" borderId="78" xfId="1" applyNumberFormat="1" applyFont="1" applyFill="1" applyBorder="1" applyAlignment="1" applyProtection="1">
      <alignment vertical="center"/>
      <protection locked="0"/>
    </xf>
    <xf numFmtId="0" fontId="5" fillId="4" borderId="10" xfId="1" applyFont="1" applyFill="1" applyBorder="1" applyAlignment="1" applyProtection="1">
      <alignment vertical="center" wrapText="1"/>
    </xf>
    <xf numFmtId="0" fontId="13" fillId="0" borderId="0" xfId="2" applyFont="1" applyFill="1" applyAlignment="1">
      <alignment vertical="center"/>
    </xf>
    <xf numFmtId="0" fontId="7" fillId="0" borderId="0" xfId="2" applyFont="1" applyFill="1" applyAlignment="1">
      <alignment vertical="center"/>
    </xf>
    <xf numFmtId="0" fontId="14" fillId="0" borderId="0" xfId="2" applyFont="1" applyFill="1" applyAlignment="1">
      <alignment horizontal="left" vertical="center"/>
    </xf>
    <xf numFmtId="0" fontId="14" fillId="0" borderId="0" xfId="2" applyFont="1" applyFill="1" applyBorder="1" applyAlignment="1">
      <alignment horizontal="left" vertical="center"/>
    </xf>
    <xf numFmtId="49" fontId="14" fillId="0" borderId="0" xfId="2" applyNumberFormat="1" applyFont="1" applyFill="1" applyBorder="1" applyAlignment="1">
      <alignment horizontal="left" vertical="center"/>
    </xf>
    <xf numFmtId="3" fontId="15" fillId="0" borderId="0" xfId="2" applyNumberFormat="1" applyFont="1" applyFill="1" applyAlignment="1">
      <alignment horizontal="left" vertical="center"/>
    </xf>
    <xf numFmtId="0" fontId="16" fillId="0" borderId="0" xfId="2" applyFont="1" applyFill="1" applyBorder="1" applyAlignment="1">
      <alignment vertical="center"/>
    </xf>
    <xf numFmtId="0" fontId="17" fillId="0" borderId="0" xfId="2" applyFont="1" applyFill="1" applyBorder="1" applyAlignment="1">
      <alignment horizontal="right" vertical="center"/>
    </xf>
    <xf numFmtId="0" fontId="2" fillId="0" borderId="0" xfId="2" applyFont="1" applyFill="1" applyAlignment="1">
      <alignment vertical="center"/>
    </xf>
    <xf numFmtId="0" fontId="5" fillId="0" borderId="111" xfId="2" applyFont="1" applyFill="1" applyBorder="1" applyAlignment="1">
      <alignment horizontal="center" vertical="center"/>
    </xf>
    <xf numFmtId="0" fontId="5" fillId="0" borderId="7" xfId="2" applyFont="1" applyFill="1" applyBorder="1" applyAlignment="1">
      <alignment horizontal="center" vertical="center" wrapText="1"/>
    </xf>
    <xf numFmtId="3" fontId="5" fillId="0" borderId="6" xfId="2" applyNumberFormat="1" applyFont="1" applyFill="1" applyBorder="1" applyAlignment="1">
      <alignment horizontal="center" vertical="center" wrapText="1"/>
    </xf>
    <xf numFmtId="3" fontId="2" fillId="0" borderId="6" xfId="1" applyNumberFormat="1" applyFont="1" applyBorder="1" applyAlignment="1" applyProtection="1">
      <alignment horizontal="center" vertical="center" wrapText="1"/>
      <protection locked="0"/>
    </xf>
    <xf numFmtId="0" fontId="2" fillId="0" borderId="7" xfId="2" applyFont="1" applyFill="1" applyBorder="1" applyAlignment="1">
      <alignment horizontal="center" vertical="center" wrapText="1"/>
    </xf>
    <xf numFmtId="49" fontId="2" fillId="0" borderId="7" xfId="2" applyNumberFormat="1" applyFont="1" applyFill="1" applyBorder="1" applyAlignment="1">
      <alignment horizontal="center" vertical="center" wrapText="1"/>
    </xf>
    <xf numFmtId="49" fontId="2" fillId="0" borderId="0" xfId="2" applyNumberFormat="1" applyFont="1" applyFill="1" applyBorder="1" applyAlignment="1">
      <alignment horizontal="center" vertical="center" wrapText="1"/>
    </xf>
    <xf numFmtId="3" fontId="2" fillId="0" borderId="0" xfId="2" applyNumberFormat="1" applyFont="1" applyFill="1" applyBorder="1" applyAlignment="1">
      <alignment horizontal="center" vertical="center" wrapText="1"/>
    </xf>
    <xf numFmtId="3" fontId="2" fillId="0" borderId="58" xfId="2" applyNumberFormat="1" applyFont="1" applyFill="1" applyBorder="1" applyAlignment="1">
      <alignment horizontal="center" vertical="center" wrapText="1"/>
    </xf>
    <xf numFmtId="0" fontId="2" fillId="0" borderId="6" xfId="2" applyFont="1" applyFill="1" applyBorder="1" applyAlignment="1">
      <alignment vertical="center"/>
    </xf>
    <xf numFmtId="0" fontId="2" fillId="0" borderId="0" xfId="2" applyFont="1" applyFill="1" applyBorder="1" applyAlignment="1">
      <alignment horizontal="center" vertical="center" wrapText="1"/>
    </xf>
    <xf numFmtId="49" fontId="5" fillId="0" borderId="0" xfId="2" applyNumberFormat="1" applyFont="1" applyFill="1" applyBorder="1" applyAlignment="1">
      <alignment horizontal="right" vertical="center" wrapText="1"/>
    </xf>
    <xf numFmtId="3" fontId="5" fillId="0" borderId="6" xfId="2" applyNumberFormat="1" applyFont="1" applyFill="1" applyBorder="1" applyAlignment="1">
      <alignment vertical="center" wrapText="1"/>
    </xf>
    <xf numFmtId="3" fontId="5" fillId="0" borderId="6" xfId="2" applyNumberFormat="1" applyFont="1" applyFill="1" applyBorder="1" applyAlignment="1">
      <alignment horizontal="right" vertical="center" wrapText="1"/>
    </xf>
    <xf numFmtId="3" fontId="2" fillId="0" borderId="6" xfId="1" applyNumberFormat="1" applyFont="1" applyBorder="1" applyAlignment="1" applyProtection="1">
      <alignment vertical="center" wrapText="1"/>
      <protection locked="0"/>
    </xf>
    <xf numFmtId="3" fontId="2" fillId="0" borderId="0" xfId="2" applyNumberFormat="1" applyFont="1" applyFill="1" applyAlignment="1">
      <alignment vertical="center"/>
    </xf>
    <xf numFmtId="0" fontId="5" fillId="0" borderId="6" xfId="2" applyFont="1" applyFill="1" applyBorder="1" applyAlignment="1">
      <alignment horizontal="center" vertical="center"/>
    </xf>
    <xf numFmtId="0" fontId="5" fillId="0" borderId="6" xfId="2" applyFont="1" applyFill="1" applyBorder="1" applyAlignment="1">
      <alignment vertical="center" wrapText="1"/>
    </xf>
    <xf numFmtId="3" fontId="5" fillId="0" borderId="6" xfId="2" applyNumberFormat="1" applyFont="1" applyFill="1" applyBorder="1" applyAlignment="1">
      <alignment horizontal="center" vertical="center"/>
    </xf>
    <xf numFmtId="49" fontId="5" fillId="0" borderId="6" xfId="2" applyNumberFormat="1" applyFont="1" applyFill="1" applyBorder="1" applyAlignment="1">
      <alignment horizontal="center" vertical="center"/>
    </xf>
    <xf numFmtId="3" fontId="5" fillId="0" borderId="6" xfId="2" applyNumberFormat="1" applyFont="1" applyFill="1" applyBorder="1" applyAlignment="1">
      <alignment vertical="center"/>
    </xf>
    <xf numFmtId="3" fontId="5" fillId="0" borderId="6" xfId="2" applyNumberFormat="1" applyFont="1" applyFill="1" applyBorder="1" applyAlignment="1">
      <alignment horizontal="right" vertical="center"/>
    </xf>
    <xf numFmtId="0" fontId="2" fillId="0" borderId="6" xfId="2" applyFont="1" applyFill="1" applyBorder="1" applyAlignment="1">
      <alignment horizontal="center" vertical="center"/>
    </xf>
    <xf numFmtId="0" fontId="2" fillId="0" borderId="49" xfId="2" applyFont="1" applyFill="1" applyBorder="1" applyAlignment="1">
      <alignment horizontal="center" vertical="center"/>
    </xf>
    <xf numFmtId="0" fontId="2" fillId="0" borderId="49" xfId="2" applyFont="1" applyFill="1" applyBorder="1" applyAlignment="1">
      <alignment horizontal="left" vertical="center" wrapText="1"/>
    </xf>
    <xf numFmtId="3" fontId="2" fillId="0" borderId="6" xfId="2" applyNumberFormat="1" applyFont="1" applyFill="1" applyBorder="1" applyAlignment="1">
      <alignment horizontal="center" vertical="center"/>
    </xf>
    <xf numFmtId="49" fontId="2" fillId="0" borderId="6" xfId="2" applyNumberFormat="1" applyFont="1" applyFill="1" applyBorder="1" applyAlignment="1">
      <alignment horizontal="center" vertical="center"/>
    </xf>
    <xf numFmtId="3" fontId="2" fillId="0" borderId="6" xfId="2" applyNumberFormat="1" applyFont="1" applyFill="1" applyBorder="1" applyAlignment="1">
      <alignment horizontal="right" vertical="center"/>
    </xf>
    <xf numFmtId="3" fontId="2" fillId="0" borderId="6" xfId="2" applyNumberFormat="1" applyFont="1" applyFill="1" applyBorder="1" applyAlignment="1">
      <alignment vertical="center"/>
    </xf>
    <xf numFmtId="3" fontId="19" fillId="4" borderId="6" xfId="2" applyNumberFormat="1" applyFont="1" applyFill="1" applyBorder="1" applyAlignment="1">
      <alignment vertical="center"/>
    </xf>
    <xf numFmtId="3" fontId="2" fillId="0" borderId="6" xfId="2" applyNumberFormat="1" applyFont="1" applyFill="1" applyBorder="1" applyAlignment="1">
      <alignment horizontal="justify" vertical="center" wrapText="1"/>
    </xf>
    <xf numFmtId="0" fontId="2" fillId="0" borderId="6" xfId="2" applyFont="1" applyFill="1" applyBorder="1" applyAlignment="1">
      <alignment vertical="center" wrapText="1"/>
    </xf>
    <xf numFmtId="3" fontId="2" fillId="0" borderId="6" xfId="2" applyNumberFormat="1" applyFont="1" applyFill="1" applyBorder="1" applyAlignment="1">
      <alignment vertical="center" wrapText="1"/>
    </xf>
    <xf numFmtId="0" fontId="2" fillId="0" borderId="6" xfId="1" applyFont="1" applyFill="1" applyBorder="1" applyAlignment="1">
      <alignment horizontal="left" vertical="center" wrapText="1"/>
    </xf>
    <xf numFmtId="164" fontId="2" fillId="0" borderId="6" xfId="2" applyNumberFormat="1" applyFont="1" applyFill="1" applyBorder="1" applyAlignment="1">
      <alignment horizontal="center" vertical="center"/>
    </xf>
    <xf numFmtId="0" fontId="2" fillId="0" borderId="6" xfId="2" applyFont="1" applyFill="1" applyBorder="1" applyAlignment="1">
      <alignment horizontal="left" vertical="center" wrapText="1"/>
    </xf>
    <xf numFmtId="0" fontId="2" fillId="0" borderId="6" xfId="2" applyFont="1" applyFill="1" applyBorder="1" applyAlignment="1">
      <alignment horizontal="center" vertical="center" wrapText="1" shrinkToFit="1"/>
    </xf>
    <xf numFmtId="3" fontId="2" fillId="0" borderId="6" xfId="2" applyNumberFormat="1" applyFont="1" applyFill="1" applyBorder="1" applyAlignment="1">
      <alignment horizontal="center" vertical="center" wrapText="1"/>
    </xf>
    <xf numFmtId="0" fontId="8" fillId="0" borderId="0" xfId="2" applyFont="1" applyFill="1" applyAlignment="1">
      <alignment vertical="center"/>
    </xf>
    <xf numFmtId="0" fontId="2" fillId="0" borderId="111" xfId="0" applyFont="1" applyFill="1" applyBorder="1" applyAlignment="1">
      <alignment vertical="center" wrapText="1"/>
    </xf>
    <xf numFmtId="0" fontId="5" fillId="0" borderId="58" xfId="0" applyFont="1" applyFill="1" applyBorder="1" applyAlignment="1">
      <alignment horizontal="center" vertical="center" wrapText="1"/>
    </xf>
    <xf numFmtId="0" fontId="2" fillId="0" borderId="58" xfId="0" applyFont="1" applyFill="1" applyBorder="1" applyAlignment="1">
      <alignment horizontal="center" vertical="center" wrapText="1"/>
    </xf>
    <xf numFmtId="0" fontId="2" fillId="0" borderId="61" xfId="2" applyFont="1" applyFill="1" applyBorder="1" applyAlignment="1">
      <alignment horizontal="center" vertical="center"/>
    </xf>
    <xf numFmtId="0" fontId="2" fillId="0" borderId="61" xfId="0" applyFont="1" applyFill="1" applyBorder="1" applyAlignment="1">
      <alignment vertical="center" wrapText="1"/>
    </xf>
    <xf numFmtId="0" fontId="2" fillId="0" borderId="61" xfId="0" applyFont="1" applyFill="1" applyBorder="1" applyAlignment="1">
      <alignment horizontal="center" vertical="center" wrapText="1"/>
    </xf>
    <xf numFmtId="49" fontId="2" fillId="0" borderId="61" xfId="2" applyNumberFormat="1" applyFont="1" applyFill="1" applyBorder="1" applyAlignment="1">
      <alignment horizontal="center" vertical="center"/>
    </xf>
    <xf numFmtId="3" fontId="2" fillId="0" borderId="61" xfId="2" applyNumberFormat="1" applyFont="1" applyFill="1" applyBorder="1" applyAlignment="1">
      <alignment horizontal="right" vertical="center"/>
    </xf>
    <xf numFmtId="0" fontId="2" fillId="0" borderId="61" xfId="2" applyFont="1" applyFill="1" applyBorder="1" applyAlignment="1">
      <alignment vertical="center"/>
    </xf>
    <xf numFmtId="0" fontId="2" fillId="0" borderId="0" xfId="2" applyFont="1" applyFill="1" applyBorder="1" applyAlignment="1">
      <alignment horizontal="center" vertical="center"/>
    </xf>
    <xf numFmtId="0" fontId="2" fillId="0" borderId="0" xfId="0" applyFont="1" applyFill="1" applyBorder="1" applyAlignment="1">
      <alignment vertical="center" wrapText="1"/>
    </xf>
    <xf numFmtId="0" fontId="2" fillId="0" borderId="0" xfId="0" applyFont="1" applyFill="1" applyBorder="1" applyAlignment="1">
      <alignment horizontal="center" vertical="center" wrapText="1"/>
    </xf>
    <xf numFmtId="3" fontId="2" fillId="0" borderId="0" xfId="2" applyNumberFormat="1" applyFont="1" applyFill="1" applyBorder="1" applyAlignment="1">
      <alignment horizontal="center" vertical="center"/>
    </xf>
    <xf numFmtId="49" fontId="2" fillId="0" borderId="0" xfId="2" applyNumberFormat="1" applyFont="1" applyFill="1" applyBorder="1" applyAlignment="1">
      <alignment horizontal="center" vertical="center"/>
    </xf>
    <xf numFmtId="3" fontId="2" fillId="0" borderId="0" xfId="2" applyNumberFormat="1" applyFont="1" applyFill="1" applyBorder="1" applyAlignment="1">
      <alignment vertical="center"/>
    </xf>
    <xf numFmtId="3" fontId="2" fillId="0" borderId="0" xfId="2" applyNumberFormat="1" applyFont="1" applyFill="1" applyBorder="1" applyAlignment="1">
      <alignment horizontal="right" vertical="center"/>
    </xf>
    <xf numFmtId="0" fontId="2" fillId="0" borderId="0" xfId="2" applyFont="1" applyFill="1" applyBorder="1" applyAlignment="1">
      <alignment vertical="center"/>
    </xf>
    <xf numFmtId="0" fontId="2" fillId="0" borderId="62" xfId="2" applyFont="1" applyFill="1" applyBorder="1" applyAlignment="1">
      <alignment vertical="center" wrapText="1"/>
    </xf>
    <xf numFmtId="0" fontId="2" fillId="0" borderId="0" xfId="2" applyFont="1" applyFill="1" applyBorder="1" applyAlignment="1">
      <alignment vertical="center" wrapText="1"/>
    </xf>
    <xf numFmtId="0" fontId="2" fillId="0" borderId="62" xfId="2" applyFont="1" applyFill="1" applyBorder="1" applyAlignment="1">
      <alignment vertical="center"/>
    </xf>
    <xf numFmtId="0" fontId="2" fillId="0" borderId="0" xfId="3" applyFont="1" applyFill="1" applyBorder="1" applyAlignment="1">
      <alignment horizontal="left" vertical="center" wrapText="1"/>
    </xf>
    <xf numFmtId="0" fontId="5" fillId="0" borderId="0" xfId="3" applyFont="1" applyFill="1" applyBorder="1" applyAlignment="1">
      <alignment horizontal="right" vertical="center"/>
    </xf>
    <xf numFmtId="3" fontId="5" fillId="0" borderId="6" xfId="3" applyNumberFormat="1" applyFont="1" applyFill="1" applyBorder="1" applyAlignment="1">
      <alignment vertical="center"/>
    </xf>
    <xf numFmtId="3" fontId="5" fillId="0" borderId="6" xfId="3" applyNumberFormat="1" applyFont="1" applyFill="1" applyBorder="1" applyAlignment="1">
      <alignment horizontal="center" vertical="center"/>
    </xf>
    <xf numFmtId="3" fontId="5" fillId="0" borderId="6" xfId="3" applyNumberFormat="1" applyFont="1" applyFill="1" applyBorder="1" applyAlignment="1">
      <alignment horizontal="right" vertical="center"/>
    </xf>
    <xf numFmtId="3" fontId="2" fillId="0" borderId="6" xfId="1" applyNumberFormat="1" applyFont="1" applyFill="1" applyBorder="1" applyAlignment="1" applyProtection="1">
      <alignment horizontal="center" vertical="center" wrapText="1"/>
      <protection locked="0"/>
    </xf>
    <xf numFmtId="0" fontId="5" fillId="0" borderId="111" xfId="2" applyFont="1" applyFill="1" applyBorder="1" applyAlignment="1">
      <alignment vertical="center"/>
    </xf>
    <xf numFmtId="0" fontId="2" fillId="0" borderId="7" xfId="2" applyFont="1" applyFill="1" applyBorder="1" applyAlignment="1">
      <alignment vertical="center"/>
    </xf>
    <xf numFmtId="0" fontId="2" fillId="0" borderId="7" xfId="2" applyFont="1" applyFill="1" applyBorder="1" applyAlignment="1">
      <alignment vertical="center" wrapText="1"/>
    </xf>
    <xf numFmtId="0" fontId="2" fillId="0" borderId="58" xfId="2" applyFont="1" applyFill="1" applyBorder="1" applyAlignment="1">
      <alignment vertical="center" wrapText="1"/>
    </xf>
    <xf numFmtId="0" fontId="2" fillId="0" borderId="0" xfId="2" applyFont="1" applyAlignment="1">
      <alignment vertical="center"/>
    </xf>
    <xf numFmtId="0" fontId="13" fillId="0" borderId="0" xfId="2" applyFont="1" applyAlignment="1">
      <alignment vertical="center"/>
    </xf>
    <xf numFmtId="49" fontId="13" fillId="0" borderId="0" xfId="2" applyNumberFormat="1" applyFont="1" applyAlignment="1">
      <alignment vertical="center"/>
    </xf>
    <xf numFmtId="49" fontId="13" fillId="0" borderId="0" xfId="2" applyNumberFormat="1" applyFont="1" applyFill="1" applyAlignment="1">
      <alignment vertical="center"/>
    </xf>
    <xf numFmtId="49" fontId="2" fillId="0" borderId="0" xfId="2" applyNumberFormat="1" applyFont="1" applyAlignment="1">
      <alignment vertical="center"/>
    </xf>
    <xf numFmtId="0" fontId="2" fillId="0" borderId="0" xfId="2" applyFont="1" applyAlignment="1">
      <alignment horizontal="left" vertical="center"/>
    </xf>
    <xf numFmtId="0" fontId="2" fillId="0" borderId="0" xfId="2" applyFont="1" applyAlignment="1">
      <alignment horizontal="left" vertical="center" wrapText="1"/>
    </xf>
    <xf numFmtId="0" fontId="2" fillId="0" borderId="0" xfId="2" applyFont="1" applyAlignment="1">
      <alignment vertical="center" wrapText="1"/>
    </xf>
    <xf numFmtId="0" fontId="7" fillId="0" borderId="0" xfId="2" applyFont="1" applyAlignment="1">
      <alignment vertical="center"/>
    </xf>
    <xf numFmtId="0" fontId="2" fillId="0" borderId="0" xfId="1" applyFont="1" applyAlignment="1">
      <alignment horizontal="right"/>
    </xf>
    <xf numFmtId="0" fontId="2" fillId="0" borderId="0" xfId="1" applyFont="1" applyAlignment="1">
      <alignment vertical="center"/>
    </xf>
    <xf numFmtId="0" fontId="20" fillId="0" borderId="0" xfId="1" applyFont="1" applyFill="1" applyAlignment="1">
      <alignment horizontal="center" vertical="center"/>
    </xf>
    <xf numFmtId="0" fontId="21" fillId="0" borderId="0" xfId="1" applyFont="1" applyFill="1" applyAlignment="1">
      <alignment vertical="center"/>
    </xf>
    <xf numFmtId="3" fontId="5" fillId="0" borderId="6" xfId="1" applyNumberFormat="1" applyFont="1" applyFill="1" applyBorder="1" applyAlignment="1">
      <alignment vertical="center" wrapText="1"/>
    </xf>
    <xf numFmtId="0" fontId="2" fillId="0" borderId="6" xfId="1" applyFont="1" applyFill="1" applyBorder="1" applyAlignment="1" applyProtection="1">
      <alignment horizontal="center" vertical="center" wrapText="1"/>
      <protection locked="0"/>
    </xf>
    <xf numFmtId="3" fontId="5" fillId="0" borderId="6" xfId="1" applyNumberFormat="1" applyFont="1" applyFill="1" applyBorder="1" applyAlignment="1" applyProtection="1">
      <alignment horizontal="center" vertical="center" wrapText="1"/>
      <protection locked="0"/>
    </xf>
    <xf numFmtId="3" fontId="2" fillId="0" borderId="6" xfId="1" applyNumberFormat="1" applyFont="1" applyFill="1" applyBorder="1" applyAlignment="1" applyProtection="1">
      <alignment vertical="center" wrapText="1"/>
      <protection locked="0"/>
    </xf>
    <xf numFmtId="16" fontId="2" fillId="0" borderId="6" xfId="1" applyNumberFormat="1" applyFont="1" applyFill="1" applyBorder="1" applyAlignment="1" applyProtection="1">
      <alignment horizontal="center" vertical="center" wrapText="1"/>
      <protection locked="0"/>
    </xf>
    <xf numFmtId="3" fontId="5" fillId="0" borderId="6" xfId="1" applyNumberFormat="1" applyFont="1" applyFill="1" applyBorder="1" applyAlignment="1" applyProtection="1">
      <alignment horizontal="center" vertical="center"/>
      <protection locked="0"/>
    </xf>
    <xf numFmtId="3" fontId="5" fillId="0" borderId="6" xfId="1" applyNumberFormat="1" applyFont="1" applyFill="1" applyBorder="1" applyAlignment="1" applyProtection="1">
      <alignment vertical="center" wrapText="1"/>
      <protection locked="0"/>
    </xf>
    <xf numFmtId="3" fontId="2" fillId="0" borderId="18" xfId="1" applyNumberFormat="1" applyFont="1" applyFill="1" applyBorder="1" applyAlignment="1" applyProtection="1">
      <alignment vertical="center" wrapText="1"/>
      <protection locked="0"/>
    </xf>
    <xf numFmtId="3" fontId="2" fillId="0" borderId="18" xfId="1" applyNumberFormat="1" applyFont="1" applyFill="1" applyBorder="1" applyAlignment="1" applyProtection="1">
      <alignment horizontal="center" vertical="center" wrapText="1"/>
      <protection locked="0"/>
    </xf>
    <xf numFmtId="3" fontId="5" fillId="0" borderId="58" xfId="1" applyNumberFormat="1" applyFont="1" applyFill="1" applyBorder="1" applyAlignment="1" applyProtection="1">
      <alignment horizontal="center" vertical="center" wrapText="1"/>
      <protection locked="0"/>
    </xf>
    <xf numFmtId="3" fontId="2" fillId="0" borderId="58" xfId="1" applyNumberFormat="1" applyFont="1" applyFill="1" applyBorder="1" applyAlignment="1" applyProtection="1">
      <alignment vertical="center" wrapText="1"/>
      <protection locked="0"/>
    </xf>
    <xf numFmtId="0" fontId="5" fillId="0" borderId="0" xfId="1" applyFont="1" applyFill="1" applyBorder="1" applyAlignment="1" applyProtection="1">
      <alignment horizontal="center" vertical="center" wrapText="1"/>
      <protection locked="0"/>
    </xf>
    <xf numFmtId="0" fontId="5" fillId="0" borderId="0" xfId="1" applyFont="1" applyFill="1" applyBorder="1" applyAlignment="1" applyProtection="1">
      <alignment horizontal="left" vertical="center" wrapText="1"/>
      <protection locked="0"/>
    </xf>
    <xf numFmtId="3" fontId="5" fillId="0" borderId="0" xfId="1" applyNumberFormat="1" applyFont="1" applyFill="1" applyBorder="1" applyAlignment="1" applyProtection="1">
      <alignment horizontal="right" vertical="center" wrapText="1"/>
      <protection locked="0"/>
    </xf>
    <xf numFmtId="3" fontId="2" fillId="0" borderId="0" xfId="1" applyNumberFormat="1" applyFont="1" applyFill="1" applyBorder="1" applyAlignment="1" applyProtection="1">
      <alignment vertical="center" wrapText="1"/>
      <protection locked="0"/>
    </xf>
    <xf numFmtId="3" fontId="5" fillId="0" borderId="6" xfId="1" applyNumberFormat="1" applyFont="1" applyFill="1" applyBorder="1" applyAlignment="1" applyProtection="1">
      <alignment horizontal="right" vertical="center" wrapText="1"/>
      <protection locked="0"/>
    </xf>
    <xf numFmtId="0" fontId="2" fillId="0" borderId="6" xfId="1" applyFont="1" applyFill="1" applyBorder="1" applyAlignment="1" applyProtection="1">
      <alignment horizontal="center" vertical="center"/>
      <protection locked="0"/>
    </xf>
    <xf numFmtId="0" fontId="2" fillId="0" borderId="0" xfId="1" applyFont="1" applyFill="1" applyBorder="1" applyAlignment="1">
      <alignment horizontal="center" vertical="center" wrapText="1"/>
    </xf>
    <xf numFmtId="0" fontId="2" fillId="0" borderId="0" xfId="1" applyFont="1" applyFill="1" applyBorder="1" applyAlignment="1">
      <alignment vertical="center" wrapText="1"/>
    </xf>
    <xf numFmtId="3" fontId="2" fillId="0" borderId="0" xfId="1" applyNumberFormat="1" applyFont="1" applyFill="1" applyBorder="1" applyAlignment="1">
      <alignment vertical="center" wrapText="1"/>
    </xf>
    <xf numFmtId="0" fontId="2" fillId="0" borderId="0" xfId="1" applyFont="1" applyBorder="1" applyAlignment="1">
      <alignment vertical="center"/>
    </xf>
    <xf numFmtId="0" fontId="2" fillId="0" borderId="0" xfId="1" applyFont="1" applyFill="1" applyAlignment="1">
      <alignment vertical="center"/>
    </xf>
    <xf numFmtId="0" fontId="2" fillId="0" borderId="0" xfId="1" applyFont="1" applyFill="1" applyBorder="1" applyAlignment="1" applyProtection="1">
      <alignment horizontal="center" vertical="center" wrapText="1"/>
      <protection locked="0"/>
    </xf>
    <xf numFmtId="0" fontId="2" fillId="0" borderId="0" xfId="1" applyFont="1" applyFill="1" applyBorder="1" applyAlignment="1" applyProtection="1">
      <alignment vertical="center" wrapText="1"/>
      <protection locked="0"/>
    </xf>
    <xf numFmtId="3" fontId="2" fillId="0" borderId="0" xfId="1" applyNumberFormat="1" applyFont="1" applyFill="1" applyBorder="1" applyAlignment="1" applyProtection="1">
      <alignment horizontal="right" vertical="center" wrapText="1"/>
      <protection locked="0"/>
    </xf>
    <xf numFmtId="3" fontId="2" fillId="0" borderId="61" xfId="1" applyNumberFormat="1" applyFont="1" applyFill="1" applyBorder="1" applyAlignment="1" applyProtection="1">
      <alignment vertical="center" wrapText="1"/>
      <protection locked="0"/>
    </xf>
    <xf numFmtId="3" fontId="5" fillId="0" borderId="18" xfId="1" applyNumberFormat="1" applyFont="1" applyFill="1" applyBorder="1" applyAlignment="1">
      <alignment vertical="center" wrapText="1"/>
    </xf>
    <xf numFmtId="3" fontId="2" fillId="0" borderId="111" xfId="1" applyNumberFormat="1" applyFont="1" applyFill="1" applyBorder="1" applyAlignment="1" applyProtection="1">
      <alignment vertical="center" wrapText="1"/>
      <protection locked="0"/>
    </xf>
    <xf numFmtId="3" fontId="2" fillId="0" borderId="6" xfId="1" applyNumberFormat="1" applyFont="1" applyFill="1" applyBorder="1" applyAlignment="1">
      <alignment horizontal="center" vertical="center" wrapText="1"/>
    </xf>
    <xf numFmtId="0" fontId="2" fillId="0" borderId="0" xfId="1" applyFont="1" applyFill="1" applyBorder="1" applyAlignment="1">
      <alignment horizontal="left" vertical="center"/>
    </xf>
    <xf numFmtId="0" fontId="2" fillId="0" borderId="0" xfId="1" applyFont="1" applyFill="1" applyAlignment="1">
      <alignment horizontal="center" vertical="center"/>
    </xf>
    <xf numFmtId="0" fontId="2" fillId="0" borderId="0" xfId="1" applyFont="1" applyFill="1" applyAlignment="1">
      <alignment vertical="center" wrapText="1"/>
    </xf>
    <xf numFmtId="0" fontId="2" fillId="0" borderId="0" xfId="1" applyFont="1" applyFill="1" applyAlignment="1">
      <alignment horizontal="left" vertical="center"/>
    </xf>
    <xf numFmtId="0" fontId="1" fillId="0" borderId="0" xfId="1" applyFill="1" applyAlignment="1">
      <alignment vertical="center"/>
    </xf>
    <xf numFmtId="0" fontId="1" fillId="0" borderId="0" xfId="1" applyAlignment="1">
      <alignment vertical="center"/>
    </xf>
    <xf numFmtId="0" fontId="2" fillId="0" borderId="0" xfId="1" applyFont="1"/>
    <xf numFmtId="0" fontId="2" fillId="0" borderId="0" xfId="1" applyFont="1" applyAlignment="1">
      <alignment horizontal="center" vertical="center"/>
    </xf>
    <xf numFmtId="3" fontId="5" fillId="0" borderId="56" xfId="1" applyNumberFormat="1" applyFont="1" applyFill="1" applyBorder="1" applyAlignment="1" applyProtection="1">
      <alignment vertical="center"/>
      <protection locked="0"/>
    </xf>
    <xf numFmtId="0" fontId="2" fillId="0" borderId="0" xfId="1" applyFont="1" applyFill="1"/>
    <xf numFmtId="0" fontId="2" fillId="0" borderId="0" xfId="2" applyFont="1" applyFill="1" applyAlignment="1">
      <alignment horizontal="right"/>
    </xf>
    <xf numFmtId="0" fontId="2" fillId="0" borderId="0" xfId="4" applyFont="1" applyBorder="1" applyAlignment="1">
      <alignment vertical="center"/>
    </xf>
    <xf numFmtId="0" fontId="2" fillId="0" borderId="0" xfId="4" applyFont="1" applyBorder="1" applyAlignment="1" applyProtection="1">
      <alignment vertical="center"/>
      <protection locked="0"/>
    </xf>
    <xf numFmtId="0" fontId="2" fillId="0" borderId="0" xfId="4" applyFont="1" applyBorder="1" applyAlignment="1" applyProtection="1">
      <alignment horizontal="center" vertical="center"/>
      <protection locked="0"/>
    </xf>
    <xf numFmtId="0" fontId="2" fillId="0" borderId="0" xfId="4" applyFont="1" applyAlignment="1">
      <alignment vertical="center"/>
    </xf>
    <xf numFmtId="0" fontId="2" fillId="0" borderId="0" xfId="4" quotePrefix="1" applyFont="1" applyBorder="1" applyAlignment="1" applyProtection="1">
      <alignment horizontal="left" vertical="center"/>
      <protection locked="0"/>
    </xf>
    <xf numFmtId="0" fontId="2" fillId="0" borderId="0" xfId="4" applyFont="1" applyBorder="1" applyAlignment="1" applyProtection="1">
      <alignment vertical="center" wrapText="1"/>
      <protection locked="0"/>
    </xf>
    <xf numFmtId="0" fontId="2" fillId="0" borderId="0" xfId="4" applyFont="1" applyBorder="1" applyAlignment="1" applyProtection="1">
      <alignment horizontal="center" vertical="center" wrapText="1"/>
      <protection locked="0"/>
    </xf>
    <xf numFmtId="0" fontId="20" fillId="0" borderId="0" xfId="4" applyFont="1" applyAlignment="1">
      <alignment vertical="center"/>
    </xf>
    <xf numFmtId="0" fontId="20" fillId="0" borderId="0" xfId="4" applyFont="1" applyBorder="1" applyAlignment="1">
      <alignment horizontal="center" vertical="center"/>
    </xf>
    <xf numFmtId="0" fontId="21" fillId="0" borderId="0" xfId="4" applyFont="1" applyBorder="1" applyAlignment="1" applyProtection="1">
      <alignment vertical="center"/>
      <protection locked="0"/>
    </xf>
    <xf numFmtId="0" fontId="2" fillId="0" borderId="62" xfId="4" applyFont="1" applyBorder="1" applyAlignment="1">
      <alignment vertical="center"/>
    </xf>
    <xf numFmtId="49" fontId="5" fillId="0" borderId="62" xfId="4" applyNumberFormat="1" applyFont="1" applyFill="1" applyBorder="1" applyAlignment="1" applyProtection="1">
      <alignment vertical="center"/>
      <protection locked="0"/>
    </xf>
    <xf numFmtId="49" fontId="5" fillId="0" borderId="0" xfId="4" applyNumberFormat="1" applyFont="1" applyFill="1" applyBorder="1" applyAlignment="1" applyProtection="1">
      <alignment vertical="center"/>
      <protection locked="0"/>
    </xf>
    <xf numFmtId="49" fontId="2" fillId="0" borderId="0" xfId="4" applyNumberFormat="1" applyFont="1" applyBorder="1" applyAlignment="1" applyProtection="1">
      <alignment horizontal="center" vertical="center"/>
      <protection locked="0"/>
    </xf>
    <xf numFmtId="0" fontId="2" fillId="0" borderId="18" xfId="4" applyFont="1" applyBorder="1" applyAlignment="1">
      <alignment horizontal="center" vertical="center" wrapText="1"/>
    </xf>
    <xf numFmtId="0" fontId="2" fillId="0" borderId="6" xfId="4" applyFont="1" applyBorder="1" applyAlignment="1">
      <alignment horizontal="center" vertical="center" wrapText="1"/>
    </xf>
    <xf numFmtId="3" fontId="5" fillId="0" borderId="49" xfId="4" applyNumberFormat="1" applyFont="1" applyBorder="1" applyAlignment="1">
      <alignment vertical="center" wrapText="1"/>
    </xf>
    <xf numFmtId="0" fontId="5" fillId="0" borderId="6" xfId="4" applyFont="1" applyFill="1" applyBorder="1" applyAlignment="1" applyProtection="1">
      <alignment horizontal="center" vertical="center" wrapText="1"/>
      <protection locked="0"/>
    </xf>
    <xf numFmtId="0" fontId="5" fillId="0" borderId="6" xfId="4" applyFont="1" applyFill="1" applyBorder="1" applyAlignment="1" applyProtection="1">
      <alignment vertical="center" wrapText="1"/>
      <protection locked="0"/>
    </xf>
    <xf numFmtId="3" fontId="2" fillId="0" borderId="6" xfId="4" applyNumberFormat="1" applyFont="1" applyFill="1" applyBorder="1" applyAlignment="1" applyProtection="1">
      <alignment vertical="center" wrapText="1"/>
      <protection locked="0"/>
    </xf>
    <xf numFmtId="3" fontId="2" fillId="0" borderId="6" xfId="4" applyNumberFormat="1" applyFont="1" applyFill="1" applyBorder="1" applyAlignment="1" applyProtection="1">
      <alignment vertical="center"/>
      <protection locked="0"/>
    </xf>
    <xf numFmtId="0" fontId="2" fillId="0" borderId="6" xfId="4" applyFont="1" applyFill="1" applyBorder="1" applyAlignment="1">
      <alignment vertical="center"/>
    </xf>
    <xf numFmtId="0" fontId="2" fillId="0" borderId="6" xfId="4" applyFont="1" applyFill="1" applyBorder="1" applyAlignment="1">
      <alignment horizontal="center" vertical="center" wrapText="1"/>
    </xf>
    <xf numFmtId="0" fontId="2" fillId="0" borderId="6" xfId="4" applyFont="1" applyFill="1" applyBorder="1" applyAlignment="1">
      <alignment vertical="center" wrapText="1"/>
    </xf>
    <xf numFmtId="3" fontId="5" fillId="0" borderId="6" xfId="4" applyNumberFormat="1" applyFont="1" applyFill="1" applyBorder="1" applyAlignment="1">
      <alignment horizontal="center" vertical="center" wrapText="1"/>
    </xf>
    <xf numFmtId="3" fontId="2" fillId="0" borderId="18" xfId="4" applyNumberFormat="1" applyFont="1" applyFill="1" applyBorder="1" applyAlignment="1" applyProtection="1">
      <alignment vertical="center"/>
      <protection locked="0"/>
    </xf>
    <xf numFmtId="3" fontId="2" fillId="0" borderId="6" xfId="4" applyNumberFormat="1" applyFont="1" applyFill="1" applyBorder="1" applyAlignment="1" applyProtection="1">
      <alignment horizontal="center" vertical="center" wrapText="1"/>
      <protection locked="0"/>
    </xf>
    <xf numFmtId="49" fontId="2" fillId="0" borderId="6" xfId="4" applyNumberFormat="1" applyFont="1" applyFill="1" applyBorder="1" applyAlignment="1">
      <alignment horizontal="center" vertical="center" wrapText="1"/>
    </xf>
    <xf numFmtId="0" fontId="2" fillId="0" borderId="18" xfId="4" applyFont="1" applyFill="1" applyBorder="1" applyAlignment="1" applyProtection="1">
      <alignment horizontal="center" vertical="center" wrapText="1"/>
      <protection locked="0"/>
    </xf>
    <xf numFmtId="0" fontId="2" fillId="0" borderId="18" xfId="4" applyFont="1" applyFill="1" applyBorder="1" applyAlignment="1">
      <alignment vertical="center" wrapText="1"/>
    </xf>
    <xf numFmtId="3" fontId="5" fillId="0" borderId="6" xfId="4" applyNumberFormat="1" applyFont="1" applyFill="1" applyBorder="1" applyAlignment="1" applyProtection="1">
      <alignment vertical="center"/>
      <protection locked="0"/>
    </xf>
    <xf numFmtId="0" fontId="5" fillId="0" borderId="6" xfId="4" applyFont="1" applyFill="1" applyBorder="1" applyAlignment="1">
      <alignment horizontal="left" vertical="center" wrapText="1"/>
    </xf>
    <xf numFmtId="0" fontId="2" fillId="0" borderId="6" xfId="4" applyFont="1" applyFill="1" applyBorder="1" applyAlignment="1" applyProtection="1">
      <alignment horizontal="center" vertical="center"/>
      <protection locked="0"/>
    </xf>
    <xf numFmtId="0" fontId="2" fillId="0" borderId="6" xfId="4" applyFont="1" applyFill="1" applyBorder="1" applyAlignment="1" applyProtection="1">
      <alignment vertical="center" wrapText="1"/>
      <protection locked="0"/>
    </xf>
    <xf numFmtId="0" fontId="2" fillId="0" borderId="6" xfId="4" applyFont="1" applyFill="1" applyBorder="1" applyAlignment="1" applyProtection="1">
      <alignment horizontal="center" vertical="center" wrapText="1"/>
      <protection locked="0"/>
    </xf>
    <xf numFmtId="0" fontId="2" fillId="0" borderId="18" xfId="4" applyFont="1" applyFill="1" applyBorder="1" applyAlignment="1" applyProtection="1">
      <alignment vertical="center" wrapText="1"/>
      <protection locked="0"/>
    </xf>
    <xf numFmtId="0" fontId="2" fillId="0" borderId="0" xfId="4" applyFont="1" applyBorder="1" applyAlignment="1">
      <alignment vertical="center" wrapText="1"/>
    </xf>
    <xf numFmtId="0" fontId="2" fillId="0" borderId="0" xfId="4" applyFont="1" applyAlignment="1" applyProtection="1">
      <alignment vertical="center"/>
      <protection locked="0"/>
    </xf>
    <xf numFmtId="0" fontId="5" fillId="0" borderId="0" xfId="1" applyFont="1" applyBorder="1" applyAlignment="1">
      <alignment vertical="center"/>
    </xf>
    <xf numFmtId="3" fontId="2" fillId="0" borderId="0" xfId="1" applyNumberFormat="1" applyFont="1" applyBorder="1" applyAlignment="1">
      <alignment vertical="center" wrapText="1"/>
    </xf>
    <xf numFmtId="0" fontId="2" fillId="0" borderId="0" xfId="1" applyFont="1" applyBorder="1"/>
    <xf numFmtId="0" fontId="2" fillId="0" borderId="17" xfId="1" applyFont="1" applyFill="1" applyBorder="1" applyAlignment="1" applyProtection="1">
      <alignment horizontal="center" vertical="center" wrapText="1"/>
    </xf>
    <xf numFmtId="3" fontId="2" fillId="0" borderId="8" xfId="1" applyNumberFormat="1" applyFont="1" applyFill="1" applyBorder="1" applyAlignment="1" applyProtection="1">
      <alignment horizontal="left" vertical="center"/>
      <protection locked="0"/>
    </xf>
    <xf numFmtId="3" fontId="2" fillId="0" borderId="34" xfId="1" applyNumberFormat="1" applyFont="1" applyFill="1" applyBorder="1" applyAlignment="1" applyProtection="1">
      <alignment horizontal="left" vertical="center" wrapText="1"/>
      <protection locked="0"/>
    </xf>
    <xf numFmtId="0" fontId="1" fillId="0" borderId="0" xfId="6" applyFont="1"/>
    <xf numFmtId="0" fontId="1" fillId="0" borderId="0" xfId="6" applyFont="1" applyFill="1"/>
    <xf numFmtId="0" fontId="2" fillId="0" borderId="0" xfId="2" applyFont="1" applyAlignment="1">
      <alignment horizontal="right"/>
    </xf>
    <xf numFmtId="0" fontId="4" fillId="0" borderId="0" xfId="6" applyFont="1" applyAlignment="1">
      <alignment horizontal="right"/>
    </xf>
    <xf numFmtId="0" fontId="2" fillId="0" borderId="0" xfId="6" applyFont="1"/>
    <xf numFmtId="0" fontId="2" fillId="0" borderId="0" xfId="6" applyFont="1" applyAlignment="1"/>
    <xf numFmtId="0" fontId="12" fillId="0" borderId="0" xfId="6" applyFont="1" applyFill="1" applyAlignment="1"/>
    <xf numFmtId="0" fontId="12" fillId="0" borderId="0" xfId="6" applyFont="1" applyAlignment="1"/>
    <xf numFmtId="0" fontId="4" fillId="0" borderId="0" xfId="6" applyFont="1"/>
    <xf numFmtId="0" fontId="2" fillId="0" borderId="0" xfId="6" applyFont="1" applyAlignment="1">
      <alignment horizontal="left"/>
    </xf>
    <xf numFmtId="0" fontId="2" fillId="0" borderId="0" xfId="6" applyFont="1" applyFill="1" applyAlignment="1">
      <alignment horizontal="left"/>
    </xf>
    <xf numFmtId="0" fontId="4" fillId="0" borderId="0" xfId="7" applyFont="1" applyFill="1" applyBorder="1" applyAlignment="1">
      <alignment vertical="center"/>
    </xf>
    <xf numFmtId="0" fontId="4" fillId="4" borderId="0" xfId="7" applyFont="1" applyFill="1" applyBorder="1" applyAlignment="1">
      <alignment vertical="center" wrapText="1"/>
    </xf>
    <xf numFmtId="0" fontId="4" fillId="0" borderId="0" xfId="7" applyFont="1" applyBorder="1" applyAlignment="1">
      <alignment vertical="center" wrapText="1"/>
    </xf>
    <xf numFmtId="0" fontId="25" fillId="0" borderId="0" xfId="8" applyFont="1"/>
    <xf numFmtId="0" fontId="1" fillId="0" borderId="0" xfId="6" applyFont="1" applyAlignment="1">
      <alignment horizontal="left" vertical="center"/>
    </xf>
    <xf numFmtId="0" fontId="4" fillId="0" borderId="0" xfId="7" applyFont="1" applyBorder="1" applyAlignment="1"/>
    <xf numFmtId="0" fontId="4" fillId="0" borderId="0" xfId="7" applyFont="1" applyFill="1" applyBorder="1" applyAlignment="1"/>
    <xf numFmtId="0" fontId="4" fillId="4" borderId="0" xfId="7" applyFont="1" applyFill="1" applyBorder="1" applyAlignment="1"/>
    <xf numFmtId="0" fontId="4" fillId="0" borderId="0" xfId="7" applyFont="1" applyBorder="1" applyAlignment="1">
      <alignment horizontal="left"/>
    </xf>
    <xf numFmtId="3" fontId="2" fillId="0" borderId="6" xfId="2" applyNumberFormat="1" applyFont="1" applyBorder="1" applyAlignment="1">
      <alignment horizontal="center" vertical="center" wrapText="1"/>
    </xf>
    <xf numFmtId="3" fontId="15" fillId="0" borderId="18" xfId="7" applyNumberFormat="1" applyFont="1" applyBorder="1" applyAlignment="1">
      <alignment wrapText="1"/>
    </xf>
    <xf numFmtId="3" fontId="15" fillId="0" borderId="18" xfId="7" applyNumberFormat="1" applyFont="1" applyFill="1" applyBorder="1" applyAlignment="1">
      <alignment wrapText="1"/>
    </xf>
    <xf numFmtId="0" fontId="4" fillId="0" borderId="6" xfId="6" applyFont="1" applyBorder="1"/>
    <xf numFmtId="3" fontId="2" fillId="0" borderId="6" xfId="7" applyNumberFormat="1" applyFont="1" applyFill="1" applyBorder="1" applyAlignment="1">
      <alignment wrapText="1"/>
    </xf>
    <xf numFmtId="0" fontId="4" fillId="0" borderId="0" xfId="7" applyFont="1" applyBorder="1" applyAlignment="1">
      <alignment wrapText="1"/>
    </xf>
    <xf numFmtId="0" fontId="4" fillId="0" borderId="0" xfId="7" applyFont="1" applyFill="1" applyBorder="1" applyAlignment="1">
      <alignment wrapText="1"/>
    </xf>
    <xf numFmtId="0" fontId="4" fillId="4" borderId="0" xfId="7" applyFont="1" applyFill="1" applyBorder="1" applyAlignment="1">
      <alignment wrapText="1"/>
    </xf>
    <xf numFmtId="0" fontId="2" fillId="0" borderId="0" xfId="2" applyFont="1"/>
    <xf numFmtId="0" fontId="1" fillId="0" borderId="0" xfId="2" applyFont="1"/>
    <xf numFmtId="0" fontId="14" fillId="0" borderId="0" xfId="6" applyFont="1" applyAlignment="1">
      <alignment horizontal="center"/>
    </xf>
    <xf numFmtId="0" fontId="2" fillId="0" borderId="0" xfId="7" applyFont="1" applyBorder="1" applyAlignment="1">
      <alignment vertical="center"/>
    </xf>
    <xf numFmtId="0" fontId="2" fillId="0" borderId="0" xfId="7" applyFont="1" applyBorder="1" applyAlignment="1"/>
    <xf numFmtId="0" fontId="5" fillId="0" borderId="0" xfId="7" applyFont="1" applyBorder="1" applyAlignment="1"/>
    <xf numFmtId="3" fontId="5" fillId="0" borderId="18" xfId="7" applyNumberFormat="1" applyFont="1" applyBorder="1" applyAlignment="1">
      <alignment wrapText="1"/>
    </xf>
    <xf numFmtId="3" fontId="5" fillId="0" borderId="18" xfId="7" applyNumberFormat="1" applyFont="1" applyFill="1" applyBorder="1" applyAlignment="1">
      <alignment wrapText="1"/>
    </xf>
    <xf numFmtId="0" fontId="2" fillId="0" borderId="6" xfId="6" applyFont="1" applyBorder="1"/>
    <xf numFmtId="0" fontId="2" fillId="0" borderId="111" xfId="7" applyFont="1" applyBorder="1" applyAlignment="1">
      <alignment horizontal="center" vertical="center" wrapText="1"/>
    </xf>
    <xf numFmtId="0" fontId="2" fillId="0" borderId="6" xfId="1" applyFont="1" applyBorder="1" applyAlignment="1">
      <alignment vertical="center" wrapText="1"/>
    </xf>
    <xf numFmtId="0" fontId="5" fillId="0" borderId="6" xfId="1" applyFont="1" applyFill="1" applyBorder="1" applyAlignment="1">
      <alignment horizontal="center" vertical="center" wrapText="1"/>
    </xf>
    <xf numFmtId="3" fontId="2" fillId="0" borderId="6" xfId="1" applyNumberFormat="1" applyFont="1" applyFill="1" applyBorder="1" applyAlignment="1">
      <alignment horizontal="center" vertical="center"/>
    </xf>
    <xf numFmtId="3" fontId="2" fillId="4" borderId="6" xfId="1" applyNumberFormat="1" applyFont="1" applyFill="1" applyBorder="1" applyAlignment="1">
      <alignment horizontal="center" vertical="center"/>
    </xf>
    <xf numFmtId="3" fontId="2" fillId="0" borderId="6" xfId="1" applyNumberFormat="1" applyFont="1" applyFill="1" applyBorder="1" applyAlignment="1">
      <alignment horizontal="right" vertical="center" wrapText="1"/>
    </xf>
    <xf numFmtId="0" fontId="2" fillId="0" borderId="6" xfId="6" applyFont="1" applyBorder="1" applyAlignment="1">
      <alignment horizontal="center" wrapText="1"/>
    </xf>
    <xf numFmtId="0" fontId="2" fillId="0" borderId="21" xfId="7" applyFont="1" applyBorder="1" applyAlignment="1">
      <alignment horizontal="center" vertical="center" wrapText="1"/>
    </xf>
    <xf numFmtId="3" fontId="2" fillId="0" borderId="18" xfId="7" applyNumberFormat="1" applyFont="1" applyFill="1" applyBorder="1" applyAlignment="1">
      <alignment wrapText="1"/>
    </xf>
    <xf numFmtId="0" fontId="2" fillId="0" borderId="6" xfId="7" applyFont="1" applyBorder="1" applyAlignment="1">
      <alignment horizontal="center" vertical="center" wrapText="1"/>
    </xf>
    <xf numFmtId="3" fontId="2" fillId="0" borderId="6" xfId="1" applyNumberFormat="1" applyFont="1" applyFill="1" applyBorder="1" applyAlignment="1">
      <alignment horizontal="right" vertical="center"/>
    </xf>
    <xf numFmtId="3" fontId="2" fillId="4" borderId="6" xfId="1" applyNumberFormat="1" applyFont="1" applyFill="1" applyBorder="1" applyAlignment="1">
      <alignment horizontal="right" vertical="center"/>
    </xf>
    <xf numFmtId="3" fontId="2" fillId="4" borderId="6" xfId="1" applyNumberFormat="1" applyFont="1" applyFill="1" applyBorder="1" applyAlignment="1">
      <alignment horizontal="right" vertical="center" wrapText="1"/>
    </xf>
    <xf numFmtId="0" fontId="2" fillId="0" borderId="6" xfId="6" applyFont="1" applyBorder="1" applyAlignment="1">
      <alignment horizontal="center" vertical="center" wrapText="1"/>
    </xf>
    <xf numFmtId="0" fontId="2" fillId="0" borderId="0" xfId="7" applyFont="1"/>
    <xf numFmtId="3" fontId="2" fillId="0" borderId="6" xfId="7" applyNumberFormat="1" applyFont="1" applyFill="1" applyBorder="1" applyAlignment="1">
      <alignment horizontal="left" vertical="center" wrapText="1"/>
    </xf>
    <xf numFmtId="0" fontId="2" fillId="0" borderId="0" xfId="7" applyFont="1" applyFill="1" applyBorder="1" applyAlignment="1"/>
    <xf numFmtId="0" fontId="2" fillId="4" borderId="0" xfId="7" applyFont="1" applyFill="1" applyBorder="1" applyAlignment="1"/>
    <xf numFmtId="0" fontId="26" fillId="0" borderId="0" xfId="6" applyFont="1"/>
    <xf numFmtId="0" fontId="2" fillId="0" borderId="0" xfId="7" applyFont="1" applyBorder="1" applyAlignment="1">
      <alignment horizontal="left"/>
    </xf>
    <xf numFmtId="0" fontId="2" fillId="0" borderId="18" xfId="7" applyFont="1" applyBorder="1" applyAlignment="1">
      <alignment horizontal="center" vertical="center" wrapText="1"/>
    </xf>
    <xf numFmtId="0" fontId="2" fillId="0" borderId="18" xfId="1" applyFont="1" applyBorder="1" applyAlignment="1">
      <alignment vertical="center" wrapText="1"/>
    </xf>
    <xf numFmtId="3" fontId="2" fillId="0" borderId="18" xfId="1" applyNumberFormat="1" applyFont="1" applyFill="1" applyBorder="1" applyAlignment="1">
      <alignment horizontal="center" vertical="center"/>
    </xf>
    <xf numFmtId="0" fontId="2" fillId="0" borderId="6" xfId="1" applyFont="1" applyFill="1" applyBorder="1" applyAlignment="1">
      <alignment vertical="center" wrapText="1"/>
    </xf>
    <xf numFmtId="0" fontId="5" fillId="0" borderId="18" xfId="1" applyFont="1" applyFill="1" applyBorder="1" applyAlignment="1">
      <alignment horizontal="center" vertical="center" wrapText="1"/>
    </xf>
    <xf numFmtId="0" fontId="1" fillId="0" borderId="0" xfId="6" applyFont="1" applyBorder="1" applyAlignment="1">
      <alignment vertical="center" wrapText="1"/>
    </xf>
    <xf numFmtId="0" fontId="1" fillId="0" borderId="0" xfId="6" applyFont="1" applyFill="1" applyBorder="1" applyAlignment="1">
      <alignment vertical="center" wrapText="1"/>
    </xf>
    <xf numFmtId="3" fontId="1" fillId="4" borderId="0" xfId="6" applyNumberFormat="1" applyFont="1" applyFill="1" applyBorder="1" applyAlignment="1">
      <alignment vertical="center" wrapText="1"/>
    </xf>
    <xf numFmtId="0" fontId="1" fillId="0" borderId="0" xfId="6"/>
    <xf numFmtId="0" fontId="1" fillId="0" borderId="0" xfId="6" applyFill="1"/>
    <xf numFmtId="3" fontId="1" fillId="0" borderId="0" xfId="6" applyNumberFormat="1"/>
    <xf numFmtId="3" fontId="1" fillId="0" borderId="0" xfId="6" applyNumberFormat="1" applyFont="1"/>
    <xf numFmtId="0" fontId="1" fillId="0" borderId="0" xfId="6" applyAlignment="1">
      <alignment horizontal="left" vertical="center"/>
    </xf>
    <xf numFmtId="0" fontId="2" fillId="0" borderId="49" xfId="7" applyFont="1" applyBorder="1" applyAlignment="1">
      <alignment vertical="center" wrapText="1"/>
    </xf>
    <xf numFmtId="3" fontId="5" fillId="4" borderId="18" xfId="7" applyNumberFormat="1" applyFont="1" applyFill="1" applyBorder="1" applyAlignment="1">
      <alignment wrapText="1"/>
    </xf>
    <xf numFmtId="0" fontId="5" fillId="0" borderId="0" xfId="7" applyFont="1" applyBorder="1" applyAlignment="1">
      <alignment horizontal="center" vertical="center" wrapText="1"/>
    </xf>
    <xf numFmtId="0" fontId="2" fillId="4" borderId="0" xfId="1" applyFont="1" applyFill="1" applyBorder="1" applyAlignment="1">
      <alignment vertical="center" wrapText="1"/>
    </xf>
    <xf numFmtId="0" fontId="2" fillId="0" borderId="0" xfId="7" applyFont="1" applyBorder="1" applyAlignment="1">
      <alignment wrapText="1"/>
    </xf>
    <xf numFmtId="0" fontId="2" fillId="0" borderId="0" xfId="7" applyFont="1" applyFill="1" applyBorder="1" applyAlignment="1">
      <alignment wrapText="1"/>
    </xf>
    <xf numFmtId="0" fontId="2" fillId="4" borderId="0" xfId="7" applyFont="1" applyFill="1" applyBorder="1" applyAlignment="1">
      <alignment wrapText="1"/>
    </xf>
    <xf numFmtId="3" fontId="5" fillId="0" borderId="6" xfId="7" applyNumberFormat="1" applyFont="1" applyBorder="1" applyAlignment="1">
      <alignment wrapText="1"/>
    </xf>
    <xf numFmtId="3" fontId="5" fillId="0" borderId="6" xfId="7" applyNumberFormat="1" applyFont="1" applyFill="1" applyBorder="1" applyAlignment="1">
      <alignment wrapText="1"/>
    </xf>
    <xf numFmtId="0" fontId="2" fillId="0" borderId="0" xfId="7" applyFont="1" applyBorder="1" applyAlignment="1">
      <alignment horizontal="center" vertical="center" wrapText="1"/>
    </xf>
    <xf numFmtId="0" fontId="2" fillId="0" borderId="0" xfId="1" applyFont="1" applyBorder="1" applyAlignment="1">
      <alignment vertical="center" wrapText="1"/>
    </xf>
    <xf numFmtId="0" fontId="2" fillId="0" borderId="0" xfId="7" applyFont="1" applyFill="1" applyBorder="1" applyAlignment="1">
      <alignment vertical="center"/>
    </xf>
    <xf numFmtId="0" fontId="2" fillId="4" borderId="0" xfId="7" applyFont="1" applyFill="1" applyBorder="1" applyAlignment="1">
      <alignment vertical="center" wrapText="1"/>
    </xf>
    <xf numFmtId="0" fontId="2" fillId="0" borderId="0" xfId="7" applyFont="1" applyBorder="1" applyAlignment="1">
      <alignment vertical="center" wrapText="1"/>
    </xf>
    <xf numFmtId="0" fontId="27" fillId="0" borderId="0" xfId="8" applyFont="1"/>
    <xf numFmtId="0" fontId="2" fillId="0" borderId="0" xfId="7" applyFont="1" applyFill="1" applyBorder="1" applyAlignment="1">
      <alignment vertical="center" wrapText="1"/>
    </xf>
    <xf numFmtId="3" fontId="2" fillId="0" borderId="6" xfId="7" applyNumberFormat="1" applyFont="1" applyFill="1" applyBorder="1" applyAlignment="1">
      <alignment horizontal="center" vertical="center" wrapText="1"/>
    </xf>
    <xf numFmtId="0" fontId="2" fillId="0" borderId="49" xfId="1" applyFont="1" applyFill="1" applyBorder="1" applyAlignment="1">
      <alignment vertical="center" wrapText="1"/>
    </xf>
    <xf numFmtId="0" fontId="2" fillId="0" borderId="49" xfId="7" applyFont="1" applyBorder="1" applyAlignment="1">
      <alignment wrapText="1"/>
    </xf>
    <xf numFmtId="3" fontId="2" fillId="4" borderId="6" xfId="7" applyNumberFormat="1" applyFont="1" applyFill="1" applyBorder="1" applyAlignment="1">
      <alignment horizontal="center" vertical="center" wrapText="1"/>
    </xf>
    <xf numFmtId="0" fontId="26" fillId="0" borderId="0" xfId="2" applyFont="1"/>
    <xf numFmtId="0" fontId="26" fillId="0" borderId="0" xfId="6" applyFont="1" applyFill="1"/>
    <xf numFmtId="0" fontId="2" fillId="0" borderId="6" xfId="4" applyFont="1" applyBorder="1" applyAlignment="1">
      <alignment vertical="center" wrapText="1"/>
    </xf>
    <xf numFmtId="0" fontId="5" fillId="0" borderId="6" xfId="4" applyFont="1" applyBorder="1" applyAlignment="1">
      <alignment horizontal="right" vertical="center" wrapText="1"/>
    </xf>
    <xf numFmtId="0" fontId="5" fillId="0" borderId="6" xfId="1" applyFont="1" applyFill="1" applyBorder="1" applyAlignment="1">
      <alignment horizontal="center" vertical="center"/>
    </xf>
    <xf numFmtId="3" fontId="5" fillId="0" borderId="6" xfId="7" applyNumberFormat="1" applyFont="1" applyBorder="1" applyAlignment="1">
      <alignment horizontal="center" vertical="center" wrapText="1"/>
    </xf>
    <xf numFmtId="3" fontId="2" fillId="0" borderId="6" xfId="7" applyNumberFormat="1" applyFont="1" applyFill="1" applyBorder="1" applyAlignment="1">
      <alignment horizontal="right" vertical="center" wrapText="1"/>
    </xf>
    <xf numFmtId="0" fontId="26" fillId="0" borderId="0" xfId="6" applyFont="1" applyBorder="1" applyAlignment="1">
      <alignment vertical="center" wrapText="1"/>
    </xf>
    <xf numFmtId="0" fontId="26" fillId="0" borderId="0" xfId="6" applyFont="1" applyFill="1" applyBorder="1" applyAlignment="1">
      <alignment vertical="center" wrapText="1"/>
    </xf>
    <xf numFmtId="3" fontId="26" fillId="4" borderId="0" xfId="6" applyNumberFormat="1" applyFont="1" applyFill="1" applyBorder="1" applyAlignment="1">
      <alignment vertical="center" wrapText="1"/>
    </xf>
    <xf numFmtId="0" fontId="2" fillId="0" borderId="6" xfId="7" applyFont="1" applyBorder="1" applyAlignment="1">
      <alignment wrapText="1"/>
    </xf>
    <xf numFmtId="0" fontId="2" fillId="0" borderId="0" xfId="9" applyFont="1"/>
    <xf numFmtId="0" fontId="2" fillId="0" borderId="0" xfId="2" applyFont="1" applyAlignment="1">
      <alignment horizontal="right" wrapText="1"/>
    </xf>
    <xf numFmtId="0" fontId="2" fillId="0" borderId="0" xfId="9" applyFont="1" applyAlignment="1"/>
    <xf numFmtId="0" fontId="5" fillId="0" borderId="0" xfId="9" applyFont="1" applyAlignment="1">
      <alignment horizontal="center"/>
    </xf>
    <xf numFmtId="0" fontId="2" fillId="0" borderId="6" xfId="9" applyFont="1" applyBorder="1" applyAlignment="1">
      <alignment horizontal="center" vertical="center" wrapText="1"/>
    </xf>
    <xf numFmtId="0" fontId="2" fillId="0" borderId="111" xfId="9" applyFont="1" applyBorder="1" applyAlignment="1">
      <alignment horizontal="center" vertical="center" wrapText="1"/>
    </xf>
    <xf numFmtId="3" fontId="2" fillId="0" borderId="6" xfId="7" applyNumberFormat="1" applyFont="1" applyFill="1" applyBorder="1" applyAlignment="1">
      <alignment horizontal="center" wrapText="1"/>
    </xf>
    <xf numFmtId="0" fontId="2" fillId="0" borderId="0" xfId="9" applyFont="1" applyAlignment="1">
      <alignment horizontal="left"/>
    </xf>
    <xf numFmtId="3" fontId="5" fillId="0" borderId="0" xfId="7" applyNumberFormat="1" applyFont="1" applyFill="1" applyBorder="1" applyAlignment="1">
      <alignment wrapText="1"/>
    </xf>
    <xf numFmtId="0" fontId="2" fillId="0" borderId="6" xfId="1" applyFont="1" applyBorder="1" applyAlignment="1">
      <alignment horizontal="left" vertical="center" wrapText="1"/>
    </xf>
    <xf numFmtId="0" fontId="2" fillId="0" borderId="118" xfId="7" applyFont="1" applyBorder="1" applyAlignment="1">
      <alignment horizontal="center" vertical="center" wrapText="1"/>
    </xf>
    <xf numFmtId="3" fontId="5" fillId="0" borderId="0" xfId="7" applyNumberFormat="1" applyFont="1" applyBorder="1" applyAlignment="1">
      <alignment wrapText="1"/>
    </xf>
    <xf numFmtId="0" fontId="2" fillId="0" borderId="6" xfId="6" applyFont="1" applyBorder="1" applyAlignment="1">
      <alignment horizontal="center" vertical="center"/>
    </xf>
    <xf numFmtId="0" fontId="2" fillId="0" borderId="6" xfId="6" applyFont="1" applyBorder="1" applyAlignment="1">
      <alignment wrapText="1"/>
    </xf>
    <xf numFmtId="0" fontId="26" fillId="0" borderId="0" xfId="9" applyFont="1"/>
    <xf numFmtId="0" fontId="21" fillId="0" borderId="0" xfId="9" applyFont="1" applyAlignment="1"/>
    <xf numFmtId="0" fontId="2" fillId="0" borderId="6" xfId="1" applyFont="1" applyFill="1" applyBorder="1" applyAlignment="1">
      <alignment horizontal="right" vertical="center"/>
    </xf>
    <xf numFmtId="0" fontId="5" fillId="0" borderId="6" xfId="6" applyFont="1" applyBorder="1" applyAlignment="1">
      <alignment horizontal="center" vertical="center"/>
    </xf>
    <xf numFmtId="3" fontId="2" fillId="0" borderId="6" xfId="6" applyNumberFormat="1" applyFont="1" applyBorder="1" applyAlignment="1">
      <alignment horizontal="right" vertical="center"/>
    </xf>
    <xf numFmtId="3" fontId="2" fillId="4" borderId="6" xfId="6" applyNumberFormat="1" applyFont="1" applyFill="1" applyBorder="1" applyAlignment="1">
      <alignment horizontal="right" vertical="center"/>
    </xf>
    <xf numFmtId="0" fontId="28" fillId="0" borderId="38" xfId="0" applyFont="1" applyBorder="1" applyAlignment="1">
      <alignment horizontal="justify" vertical="center"/>
    </xf>
    <xf numFmtId="0" fontId="2" fillId="0" borderId="17" xfId="1" applyFont="1" applyFill="1" applyBorder="1" applyAlignment="1" applyProtection="1">
      <alignment horizontal="center" vertical="center" wrapText="1"/>
    </xf>
    <xf numFmtId="3" fontId="2" fillId="0" borderId="8" xfId="1" applyNumberFormat="1" applyFont="1" applyFill="1" applyBorder="1" applyAlignment="1" applyProtection="1">
      <alignment horizontal="left" vertical="center" wrapText="1"/>
      <protection locked="0"/>
    </xf>
    <xf numFmtId="3" fontId="2" fillId="5" borderId="56" xfId="1" applyNumberFormat="1" applyFont="1" applyFill="1" applyBorder="1" applyAlignment="1" applyProtection="1">
      <alignment vertical="center"/>
      <protection locked="0"/>
    </xf>
    <xf numFmtId="3" fontId="2" fillId="5" borderId="8" xfId="1" applyNumberFormat="1" applyFont="1" applyFill="1" applyBorder="1" applyAlignment="1" applyProtection="1">
      <alignment vertical="center"/>
      <protection locked="0"/>
    </xf>
    <xf numFmtId="0" fontId="2" fillId="5" borderId="32" xfId="1" applyFont="1" applyFill="1" applyBorder="1" applyAlignment="1" applyProtection="1">
      <alignment horizontal="right" vertical="center" wrapText="1"/>
    </xf>
    <xf numFmtId="0" fontId="2" fillId="5" borderId="32" xfId="1" applyFont="1" applyFill="1" applyBorder="1" applyAlignment="1" applyProtection="1">
      <alignment horizontal="left" vertical="center" wrapText="1"/>
    </xf>
    <xf numFmtId="3" fontId="2" fillId="5" borderId="91" xfId="1" applyNumberFormat="1" applyFont="1" applyFill="1" applyBorder="1" applyAlignment="1" applyProtection="1">
      <alignment vertical="center"/>
      <protection locked="0"/>
    </xf>
    <xf numFmtId="3" fontId="2" fillId="5" borderId="6" xfId="1" applyNumberFormat="1" applyFont="1" applyFill="1" applyBorder="1" applyAlignment="1" applyProtection="1">
      <alignment vertical="center"/>
      <protection locked="0"/>
    </xf>
    <xf numFmtId="3" fontId="2" fillId="5" borderId="65" xfId="1" applyNumberFormat="1" applyFont="1" applyFill="1" applyBorder="1" applyAlignment="1" applyProtection="1">
      <alignment vertical="center"/>
    </xf>
    <xf numFmtId="3" fontId="2" fillId="5" borderId="8" xfId="1" applyNumberFormat="1" applyFont="1" applyFill="1" applyBorder="1" applyAlignment="1" applyProtection="1">
      <alignment vertical="center" wrapText="1"/>
      <protection locked="0"/>
    </xf>
    <xf numFmtId="3" fontId="2" fillId="0" borderId="91" xfId="1" applyNumberFormat="1" applyFont="1" applyFill="1" applyBorder="1" applyAlignment="1" applyProtection="1">
      <alignment horizontal="left" vertical="center"/>
      <protection locked="0"/>
    </xf>
    <xf numFmtId="3" fontId="2" fillId="0" borderId="6" xfId="1" applyNumberFormat="1" applyFont="1" applyFill="1" applyBorder="1" applyAlignment="1" applyProtection="1">
      <alignment horizontal="left" vertical="center"/>
      <protection locked="0"/>
    </xf>
    <xf numFmtId="3" fontId="2" fillId="0" borderId="58" xfId="1" applyNumberFormat="1" applyFont="1" applyFill="1" applyBorder="1" applyAlignment="1" applyProtection="1">
      <alignment horizontal="left" vertical="center"/>
      <protection locked="0"/>
    </xf>
    <xf numFmtId="3" fontId="2" fillId="0" borderId="33" xfId="1" applyNumberFormat="1" applyFont="1" applyFill="1" applyBorder="1" applyAlignment="1" applyProtection="1">
      <alignment horizontal="left" vertical="center"/>
      <protection locked="0"/>
    </xf>
    <xf numFmtId="0" fontId="2" fillId="0" borderId="0" xfId="1" applyFont="1" applyFill="1" applyBorder="1" applyAlignment="1" applyProtection="1">
      <alignment horizontal="left" vertical="center"/>
    </xf>
    <xf numFmtId="3" fontId="2" fillId="5" borderId="37" xfId="1" applyNumberFormat="1" applyFont="1" applyFill="1" applyBorder="1" applyAlignment="1" applyProtection="1">
      <alignment vertical="center"/>
      <protection locked="0"/>
    </xf>
    <xf numFmtId="3" fontId="2" fillId="5" borderId="58" xfId="1" applyNumberFormat="1" applyFont="1" applyFill="1" applyBorder="1" applyAlignment="1" applyProtection="1">
      <alignment vertical="center"/>
      <protection locked="0"/>
    </xf>
    <xf numFmtId="3" fontId="2" fillId="5" borderId="8" xfId="1" applyNumberFormat="1" applyFont="1" applyFill="1" applyBorder="1" applyAlignment="1" applyProtection="1">
      <alignment vertical="center"/>
    </xf>
    <xf numFmtId="0" fontId="2" fillId="0" borderId="17" xfId="1" applyFont="1" applyFill="1" applyBorder="1" applyAlignment="1" applyProtection="1">
      <alignment horizontal="center" vertical="center" wrapText="1"/>
    </xf>
    <xf numFmtId="49" fontId="2" fillId="0" borderId="6" xfId="2" applyNumberFormat="1" applyFont="1" applyFill="1" applyBorder="1" applyAlignment="1">
      <alignment horizontal="center" vertical="center" wrapText="1"/>
    </xf>
    <xf numFmtId="0" fontId="2" fillId="0" borderId="18" xfId="7" applyFont="1" applyBorder="1" applyAlignment="1">
      <alignment horizontal="center" vertical="center" wrapText="1"/>
    </xf>
    <xf numFmtId="0" fontId="2" fillId="0" borderId="6" xfId="7" applyFont="1" applyBorder="1" applyAlignment="1">
      <alignment horizontal="center" vertical="center" wrapText="1"/>
    </xf>
    <xf numFmtId="3" fontId="2" fillId="0" borderId="34" xfId="1" applyNumberFormat="1" applyFont="1" applyFill="1" applyBorder="1" applyAlignment="1" applyProtection="1">
      <alignment horizontal="center" vertical="center" wrapText="1"/>
      <protection locked="0"/>
    </xf>
    <xf numFmtId="49" fontId="2" fillId="0" borderId="8" xfId="1" applyNumberFormat="1" applyFont="1" applyFill="1" applyBorder="1" applyAlignment="1" applyProtection="1">
      <alignment vertical="center" wrapText="1"/>
      <protection locked="0"/>
    </xf>
    <xf numFmtId="3" fontId="2" fillId="0" borderId="32" xfId="1" applyNumberFormat="1" applyFont="1" applyFill="1" applyBorder="1" applyAlignment="1" applyProtection="1">
      <alignment vertical="top" wrapText="1"/>
      <protection locked="0"/>
    </xf>
    <xf numFmtId="3" fontId="2" fillId="0" borderId="32" xfId="1" applyNumberFormat="1" applyFont="1" applyFill="1" applyBorder="1" applyAlignment="1" applyProtection="1">
      <alignment vertical="center" wrapText="1"/>
      <protection locked="0"/>
    </xf>
    <xf numFmtId="3" fontId="2" fillId="0" borderId="47" xfId="1" applyNumberFormat="1" applyFont="1" applyFill="1" applyBorder="1" applyAlignment="1" applyProtection="1">
      <alignment vertical="center"/>
      <protection locked="0"/>
    </xf>
    <xf numFmtId="0" fontId="2" fillId="2" borderId="0" xfId="1" applyFont="1" applyFill="1" applyBorder="1" applyAlignment="1" applyProtection="1">
      <alignment vertical="center" wrapText="1"/>
    </xf>
    <xf numFmtId="1" fontId="7" fillId="0" borderId="27" xfId="1" applyNumberFormat="1" applyFont="1" applyFill="1" applyBorder="1" applyAlignment="1" applyProtection="1">
      <alignment horizontal="center" vertical="center" wrapText="1"/>
    </xf>
    <xf numFmtId="0" fontId="5" fillId="0" borderId="19" xfId="1" applyFont="1" applyFill="1" applyBorder="1" applyAlignment="1" applyProtection="1">
      <alignment vertical="center" wrapText="1"/>
      <protection locked="0"/>
    </xf>
    <xf numFmtId="3" fontId="2" fillId="0" borderId="27" xfId="1" applyNumberFormat="1" applyFont="1" applyFill="1" applyBorder="1" applyAlignment="1" applyProtection="1">
      <alignment horizontal="right" vertical="center" wrapText="1"/>
      <protection locked="0"/>
    </xf>
    <xf numFmtId="3" fontId="2" fillId="0" borderId="19" xfId="1" applyNumberFormat="1" applyFont="1" applyFill="1" applyBorder="1" applyAlignment="1" applyProtection="1">
      <alignment horizontal="right" vertical="center" wrapText="1"/>
      <protection locked="0"/>
    </xf>
    <xf numFmtId="3" fontId="2" fillId="0" borderId="8" xfId="1" applyNumberFormat="1" applyFont="1" applyFill="1" applyBorder="1" applyAlignment="1" applyProtection="1">
      <alignment horizontal="right" vertical="center" wrapText="1"/>
      <protection locked="0"/>
    </xf>
    <xf numFmtId="3" fontId="2" fillId="0" borderId="37" xfId="1" applyNumberFormat="1" applyFont="1" applyFill="1" applyBorder="1" applyAlignment="1" applyProtection="1">
      <alignment horizontal="center" vertical="center" wrapText="1"/>
      <protection locked="0"/>
    </xf>
    <xf numFmtId="3" fontId="2" fillId="0" borderId="19" xfId="1" applyNumberFormat="1" applyFont="1" applyFill="1" applyBorder="1" applyAlignment="1" applyProtection="1">
      <alignment horizontal="center" vertical="center" wrapText="1"/>
      <protection locked="0"/>
    </xf>
    <xf numFmtId="3" fontId="2" fillId="0" borderId="8" xfId="1" applyNumberFormat="1" applyFont="1" applyFill="1" applyBorder="1" applyAlignment="1" applyProtection="1">
      <alignment horizontal="center" vertical="center" wrapText="1"/>
      <protection locked="0"/>
    </xf>
    <xf numFmtId="3" fontId="2" fillId="0" borderId="16" xfId="1" applyNumberFormat="1" applyFont="1" applyFill="1" applyBorder="1" applyAlignment="1" applyProtection="1">
      <alignment horizontal="center" vertical="center" wrapText="1"/>
      <protection locked="0"/>
    </xf>
    <xf numFmtId="3" fontId="2" fillId="0" borderId="12" xfId="1" applyNumberFormat="1" applyFont="1" applyFill="1" applyBorder="1" applyAlignment="1" applyProtection="1">
      <alignment horizontal="center" vertical="center" wrapText="1"/>
      <protection locked="0"/>
    </xf>
    <xf numFmtId="3" fontId="2" fillId="0" borderId="5" xfId="1" applyNumberFormat="1" applyFont="1" applyFill="1" applyBorder="1" applyAlignment="1" applyProtection="1">
      <alignment horizontal="center" vertical="center" wrapText="1"/>
      <protection locked="0"/>
    </xf>
    <xf numFmtId="3" fontId="2" fillId="0" borderId="37" xfId="1" applyNumberFormat="1" applyFont="1" applyFill="1" applyBorder="1" applyAlignment="1" applyProtection="1">
      <alignment horizontal="right" vertical="center" wrapText="1"/>
      <protection locked="0"/>
    </xf>
    <xf numFmtId="3" fontId="2" fillId="0" borderId="5" xfId="1" applyNumberFormat="1" applyFont="1" applyFill="1" applyBorder="1" applyAlignment="1" applyProtection="1">
      <alignment horizontal="right" vertical="center" wrapText="1"/>
      <protection locked="0"/>
    </xf>
    <xf numFmtId="3" fontId="5" fillId="0" borderId="19" xfId="1" applyNumberFormat="1" applyFont="1" applyBorder="1" applyAlignment="1" applyProtection="1">
      <alignment vertical="center" wrapText="1"/>
      <protection locked="0"/>
    </xf>
    <xf numFmtId="3" fontId="5" fillId="0" borderId="31" xfId="1" applyNumberFormat="1" applyFont="1" applyFill="1" applyBorder="1" applyAlignment="1" applyProtection="1">
      <alignment vertical="center" wrapText="1"/>
      <protection locked="0"/>
    </xf>
    <xf numFmtId="3" fontId="5" fillId="0" borderId="54" xfId="1" applyNumberFormat="1" applyFont="1" applyFill="1" applyBorder="1" applyAlignment="1" applyProtection="1">
      <alignment vertical="center" wrapText="1"/>
      <protection locked="0"/>
    </xf>
    <xf numFmtId="3" fontId="5" fillId="0" borderId="19" xfId="1" applyNumberFormat="1" applyFont="1" applyFill="1" applyBorder="1" applyAlignment="1" applyProtection="1">
      <alignment vertical="center" wrapText="1"/>
      <protection locked="0"/>
    </xf>
    <xf numFmtId="3" fontId="5" fillId="3" borderId="56" xfId="1" applyNumberFormat="1" applyFont="1" applyFill="1" applyBorder="1" applyAlignment="1" applyProtection="1">
      <alignment vertical="center" wrapText="1"/>
      <protection locked="0"/>
    </xf>
    <xf numFmtId="3" fontId="2" fillId="0" borderId="56" xfId="1" applyNumberFormat="1" applyFont="1" applyFill="1" applyBorder="1" applyAlignment="1" applyProtection="1">
      <alignment vertical="center" wrapText="1"/>
      <protection locked="0"/>
    </xf>
    <xf numFmtId="3" fontId="2" fillId="0" borderId="37" xfId="1" applyNumberFormat="1" applyFont="1" applyFill="1" applyBorder="1" applyAlignment="1" applyProtection="1">
      <alignment vertical="center" wrapText="1"/>
      <protection locked="0"/>
    </xf>
    <xf numFmtId="3" fontId="5" fillId="0" borderId="8" xfId="1" applyNumberFormat="1" applyFont="1" applyFill="1" applyBorder="1" applyAlignment="1" applyProtection="1">
      <alignment vertical="center" wrapText="1"/>
      <protection locked="0"/>
    </xf>
    <xf numFmtId="3" fontId="2" fillId="0" borderId="12" xfId="1" applyNumberFormat="1" applyFont="1" applyFill="1" applyBorder="1" applyAlignment="1" applyProtection="1">
      <alignment vertical="center" wrapText="1"/>
      <protection locked="0"/>
    </xf>
    <xf numFmtId="3" fontId="2" fillId="0" borderId="8" xfId="1" applyNumberFormat="1" applyFont="1" applyFill="1" applyBorder="1" applyAlignment="1" applyProtection="1">
      <alignment wrapText="1"/>
      <protection locked="0"/>
    </xf>
    <xf numFmtId="0" fontId="2" fillId="4" borderId="0" xfId="1" applyFont="1" applyFill="1" applyBorder="1" applyAlignment="1" applyProtection="1">
      <alignment vertical="center"/>
      <protection locked="0"/>
    </xf>
    <xf numFmtId="3" fontId="2" fillId="5" borderId="33" xfId="1" applyNumberFormat="1" applyFont="1" applyFill="1" applyBorder="1" applyAlignment="1" applyProtection="1">
      <alignment vertical="center"/>
    </xf>
    <xf numFmtId="3" fontId="2" fillId="5" borderId="7" xfId="1" applyNumberFormat="1" applyFont="1" applyFill="1" applyBorder="1" applyAlignment="1" applyProtection="1">
      <alignment vertical="center"/>
    </xf>
    <xf numFmtId="3" fontId="2" fillId="5" borderId="33" xfId="1" applyNumberFormat="1" applyFont="1" applyFill="1" applyBorder="1" applyAlignment="1" applyProtection="1">
      <alignment vertical="center"/>
      <protection locked="0"/>
    </xf>
    <xf numFmtId="3" fontId="2" fillId="0" borderId="16" xfId="1" applyNumberFormat="1" applyFont="1" applyFill="1" applyBorder="1" applyAlignment="1" applyProtection="1">
      <alignment vertical="center" wrapText="1"/>
      <protection locked="0"/>
    </xf>
    <xf numFmtId="3" fontId="2" fillId="0" borderId="67" xfId="1" applyNumberFormat="1" applyFont="1" applyFill="1" applyBorder="1" applyAlignment="1" applyProtection="1">
      <alignment vertical="center" wrapText="1"/>
      <protection locked="0"/>
    </xf>
    <xf numFmtId="3" fontId="5" fillId="0" borderId="12" xfId="1" applyNumberFormat="1" applyFont="1" applyFill="1" applyBorder="1" applyAlignment="1" applyProtection="1">
      <alignment vertical="center" wrapText="1"/>
      <protection locked="0"/>
    </xf>
    <xf numFmtId="3" fontId="5" fillId="3" borderId="12" xfId="1" applyNumberFormat="1" applyFont="1" applyFill="1" applyBorder="1" applyAlignment="1" applyProtection="1">
      <alignment vertical="center" wrapText="1"/>
      <protection locked="0"/>
    </xf>
    <xf numFmtId="3" fontId="2" fillId="0" borderId="31" xfId="1" applyNumberFormat="1" applyFont="1" applyFill="1" applyBorder="1" applyAlignment="1" applyProtection="1">
      <alignment vertical="center" wrapText="1"/>
      <protection locked="0"/>
    </xf>
    <xf numFmtId="3" fontId="5" fillId="0" borderId="79" xfId="1" applyNumberFormat="1" applyFont="1" applyFill="1" applyBorder="1" applyAlignment="1" applyProtection="1">
      <alignment vertical="center" wrapText="1"/>
      <protection locked="0"/>
    </xf>
    <xf numFmtId="3" fontId="5" fillId="0" borderId="37" xfId="1" applyNumberFormat="1" applyFont="1" applyFill="1" applyBorder="1" applyAlignment="1" applyProtection="1">
      <alignment vertical="center" wrapText="1"/>
      <protection locked="0"/>
    </xf>
    <xf numFmtId="3" fontId="2" fillId="0" borderId="32" xfId="1" applyNumberFormat="1" applyFont="1" applyFill="1" applyBorder="1" applyAlignment="1" applyProtection="1">
      <alignment horizontal="left" vertical="center" wrapText="1"/>
      <protection locked="0"/>
    </xf>
    <xf numFmtId="0" fontId="5" fillId="0" borderId="0" xfId="1" applyFont="1" applyFill="1" applyBorder="1" applyAlignment="1" applyProtection="1">
      <alignment horizontal="right" vertical="center"/>
      <protection locked="0"/>
    </xf>
    <xf numFmtId="0" fontId="9" fillId="0" borderId="0" xfId="10"/>
    <xf numFmtId="0" fontId="1" fillId="0" borderId="0" xfId="4"/>
    <xf numFmtId="0" fontId="31" fillId="0" borderId="120" xfId="1" applyFont="1" applyFill="1" applyBorder="1" applyAlignment="1">
      <alignment wrapText="1"/>
    </xf>
    <xf numFmtId="0" fontId="4" fillId="0" borderId="120" xfId="1" applyFont="1" applyFill="1" applyBorder="1" applyAlignment="1">
      <alignment horizontal="right" vertical="justify" wrapText="1"/>
    </xf>
    <xf numFmtId="3" fontId="4" fillId="0" borderId="120" xfId="1" applyNumberFormat="1" applyFont="1" applyBorder="1" applyAlignment="1">
      <alignment wrapText="1"/>
    </xf>
    <xf numFmtId="0" fontId="1" fillId="0" borderId="120" xfId="1" applyFont="1" applyBorder="1" applyAlignment="1">
      <alignment wrapText="1"/>
    </xf>
    <xf numFmtId="0" fontId="1" fillId="0" borderId="120" xfId="1" applyFont="1" applyFill="1" applyBorder="1" applyAlignment="1">
      <alignment wrapText="1"/>
    </xf>
    <xf numFmtId="0" fontId="20" fillId="0" borderId="121" xfId="1" applyFont="1" applyFill="1" applyBorder="1" applyAlignment="1">
      <alignment horizontal="center" vertical="center" wrapText="1"/>
    </xf>
    <xf numFmtId="0" fontId="20" fillId="0" borderId="122" xfId="1" applyFont="1" applyFill="1" applyBorder="1" applyAlignment="1">
      <alignment horizontal="center" vertical="center" wrapText="1"/>
    </xf>
    <xf numFmtId="3" fontId="20" fillId="0" borderId="122" xfId="1" applyNumberFormat="1" applyFont="1" applyFill="1" applyBorder="1" applyAlignment="1">
      <alignment horizontal="center" vertical="center" wrapText="1"/>
    </xf>
    <xf numFmtId="0" fontId="20" fillId="0" borderId="123" xfId="1" applyFont="1" applyFill="1" applyBorder="1" applyAlignment="1">
      <alignment horizontal="center" vertical="center" wrapText="1"/>
    </xf>
    <xf numFmtId="0" fontId="20" fillId="0" borderId="124" xfId="1" applyFont="1" applyFill="1" applyBorder="1" applyAlignment="1">
      <alignment horizontal="center" vertical="center" wrapText="1"/>
    </xf>
    <xf numFmtId="0" fontId="20" fillId="0" borderId="125" xfId="1" applyFont="1" applyFill="1" applyBorder="1" applyAlignment="1">
      <alignment horizontal="center" vertical="center" wrapText="1"/>
    </xf>
    <xf numFmtId="0" fontId="20" fillId="0" borderId="126" xfId="1" applyFont="1" applyFill="1" applyBorder="1" applyAlignment="1">
      <alignment horizontal="center" vertical="center" wrapText="1"/>
    </xf>
    <xf numFmtId="0" fontId="20" fillId="0" borderId="127" xfId="1" applyFont="1" applyFill="1" applyBorder="1" applyAlignment="1">
      <alignment vertical="center" wrapText="1"/>
    </xf>
    <xf numFmtId="0" fontId="20" fillId="0" borderId="35" xfId="1" applyFont="1" applyFill="1" applyBorder="1" applyAlignment="1">
      <alignment vertical="center" wrapText="1"/>
    </xf>
    <xf numFmtId="0" fontId="20" fillId="0" borderId="35" xfId="1" applyFont="1" applyFill="1" applyBorder="1" applyAlignment="1">
      <alignment horizontal="center" vertical="center" wrapText="1"/>
    </xf>
    <xf numFmtId="3" fontId="32" fillId="0" borderId="35" xfId="1" applyNumberFormat="1" applyFont="1" applyFill="1" applyBorder="1" applyAlignment="1">
      <alignment wrapText="1"/>
    </xf>
    <xf numFmtId="3" fontId="32" fillId="0" borderId="128" xfId="1" applyNumberFormat="1" applyFont="1" applyFill="1" applyBorder="1" applyAlignment="1">
      <alignment wrapText="1"/>
    </xf>
    <xf numFmtId="0" fontId="20" fillId="0" borderId="129" xfId="1" applyFont="1" applyFill="1" applyBorder="1" applyAlignment="1">
      <alignment vertical="center" wrapText="1"/>
    </xf>
    <xf numFmtId="0" fontId="20" fillId="0" borderId="40" xfId="1" applyFont="1" applyFill="1" applyBorder="1" applyAlignment="1">
      <alignment vertical="center" wrapText="1"/>
    </xf>
    <xf numFmtId="0" fontId="20" fillId="7" borderId="40" xfId="1" applyFont="1" applyFill="1" applyBorder="1" applyAlignment="1">
      <alignment horizontal="left" vertical="center" wrapText="1"/>
    </xf>
    <xf numFmtId="10" fontId="20" fillId="7" borderId="40" xfId="1" applyNumberFormat="1" applyFont="1" applyFill="1" applyBorder="1" applyAlignment="1">
      <alignment wrapText="1"/>
    </xf>
    <xf numFmtId="10" fontId="20" fillId="7" borderId="55" xfId="1" applyNumberFormat="1" applyFont="1" applyFill="1" applyBorder="1" applyAlignment="1">
      <alignment wrapText="1"/>
    </xf>
    <xf numFmtId="10" fontId="20" fillId="8" borderId="128" xfId="1" applyNumberFormat="1" applyFont="1" applyFill="1" applyBorder="1" applyAlignment="1">
      <alignment wrapText="1"/>
    </xf>
    <xf numFmtId="3" fontId="32" fillId="0" borderId="40" xfId="1" applyNumberFormat="1" applyFont="1" applyFill="1" applyBorder="1" applyAlignment="1">
      <alignment wrapText="1"/>
    </xf>
    <xf numFmtId="3" fontId="32" fillId="0" borderId="55" xfId="1" applyNumberFormat="1" applyFont="1" applyFill="1" applyBorder="1" applyAlignment="1">
      <alignment wrapText="1"/>
    </xf>
    <xf numFmtId="3" fontId="13" fillId="0" borderId="40" xfId="1" applyNumberFormat="1" applyFont="1" applyBorder="1" applyAlignment="1">
      <alignment wrapText="1"/>
    </xf>
    <xf numFmtId="3" fontId="13" fillId="0" borderId="55" xfId="1" applyNumberFormat="1" applyFont="1" applyBorder="1" applyAlignment="1">
      <alignment wrapText="1"/>
    </xf>
    <xf numFmtId="3" fontId="13" fillId="0" borderId="128" xfId="1" applyNumberFormat="1" applyFont="1" applyFill="1" applyBorder="1" applyAlignment="1">
      <alignment wrapText="1"/>
    </xf>
    <xf numFmtId="10" fontId="21" fillId="0" borderId="40" xfId="1" applyNumberFormat="1" applyFont="1" applyFill="1" applyBorder="1" applyAlignment="1">
      <alignment wrapText="1"/>
    </xf>
    <xf numFmtId="10" fontId="21" fillId="0" borderId="55" xfId="1" applyNumberFormat="1" applyFont="1" applyFill="1" applyBorder="1" applyAlignment="1">
      <alignment wrapText="1"/>
    </xf>
    <xf numFmtId="10" fontId="21" fillId="0" borderId="128" xfId="1" applyNumberFormat="1" applyFont="1" applyFill="1" applyBorder="1" applyAlignment="1">
      <alignment wrapText="1"/>
    </xf>
    <xf numFmtId="0" fontId="20" fillId="0" borderId="130" xfId="1" applyFont="1" applyFill="1" applyBorder="1" applyAlignment="1">
      <alignment vertical="center" wrapText="1"/>
    </xf>
    <xf numFmtId="0" fontId="20" fillId="0" borderId="13" xfId="1" applyFont="1" applyFill="1" applyBorder="1" applyAlignment="1">
      <alignment vertical="center" wrapText="1"/>
    </xf>
    <xf numFmtId="0" fontId="20" fillId="0" borderId="13" xfId="1" applyFont="1" applyFill="1" applyBorder="1" applyAlignment="1">
      <alignment horizontal="center" vertical="center" wrapText="1"/>
    </xf>
    <xf numFmtId="3" fontId="32" fillId="0" borderId="13" xfId="1" applyNumberFormat="1" applyFont="1" applyFill="1" applyBorder="1" applyAlignment="1">
      <alignment wrapText="1"/>
    </xf>
    <xf numFmtId="3" fontId="32" fillId="0" borderId="131" xfId="1" applyNumberFormat="1" applyFont="1" applyFill="1" applyBorder="1" applyAlignment="1">
      <alignment wrapText="1"/>
    </xf>
    <xf numFmtId="3" fontId="20" fillId="6" borderId="132" xfId="1" applyNumberFormat="1" applyFont="1" applyFill="1" applyBorder="1" applyAlignment="1">
      <alignment horizontal="center" wrapText="1"/>
    </xf>
    <xf numFmtId="0" fontId="20" fillId="9" borderId="133" xfId="1" applyFont="1" applyFill="1" applyBorder="1" applyAlignment="1">
      <alignment horizontal="center" vertical="center" wrapText="1"/>
    </xf>
    <xf numFmtId="0" fontId="20" fillId="9" borderId="133" xfId="1" applyFont="1" applyFill="1" applyBorder="1" applyAlignment="1">
      <alignment horizontal="center" wrapText="1"/>
    </xf>
    <xf numFmtId="3" fontId="20" fillId="9" borderId="133" xfId="1" applyNumberFormat="1" applyFont="1" applyFill="1" applyBorder="1" applyAlignment="1">
      <alignment horizontal="center" vertical="center" wrapText="1"/>
    </xf>
    <xf numFmtId="3" fontId="20" fillId="9" borderId="134" xfId="1" applyNumberFormat="1" applyFont="1" applyFill="1" applyBorder="1" applyAlignment="1">
      <alignment horizontal="center" vertical="center" wrapText="1"/>
    </xf>
    <xf numFmtId="3" fontId="20" fillId="0" borderId="135" xfId="1" applyNumberFormat="1" applyFont="1" applyFill="1" applyBorder="1" applyAlignment="1">
      <alignment horizontal="center" wrapText="1"/>
    </xf>
    <xf numFmtId="0" fontId="20" fillId="0" borderId="136" xfId="1" applyFont="1" applyFill="1" applyBorder="1" applyAlignment="1">
      <alignment horizontal="center" wrapText="1"/>
    </xf>
    <xf numFmtId="0" fontId="20" fillId="0" borderId="136" xfId="1" applyFont="1" applyFill="1" applyBorder="1" applyAlignment="1">
      <alignment horizontal="center" vertical="center" wrapText="1"/>
    </xf>
    <xf numFmtId="3" fontId="13" fillId="0" borderId="136" xfId="1" applyNumberFormat="1" applyFont="1" applyFill="1" applyBorder="1" applyAlignment="1">
      <alignment horizontal="right" wrapText="1"/>
    </xf>
    <xf numFmtId="3" fontId="13" fillId="0" borderId="137" xfId="1" applyNumberFormat="1" applyFont="1" applyFill="1" applyBorder="1" applyAlignment="1">
      <alignment horizontal="right" wrapText="1"/>
    </xf>
    <xf numFmtId="3" fontId="13" fillId="0" borderId="138" xfId="1" applyNumberFormat="1" applyFont="1" applyFill="1" applyBorder="1" applyAlignment="1">
      <alignment horizontal="right" wrapText="1"/>
    </xf>
    <xf numFmtId="3" fontId="20" fillId="0" borderId="139" xfId="1" applyNumberFormat="1" applyFont="1" applyFill="1" applyBorder="1" applyAlignment="1">
      <alignment horizontal="center" wrapText="1"/>
    </xf>
    <xf numFmtId="0" fontId="20" fillId="0" borderId="140" xfId="1" applyFont="1" applyFill="1" applyBorder="1" applyAlignment="1">
      <alignment horizontal="center" vertical="center" wrapText="1"/>
    </xf>
    <xf numFmtId="0" fontId="13" fillId="0" borderId="17" xfId="1" applyFont="1" applyFill="1" applyBorder="1" applyAlignment="1">
      <alignment horizontal="center" vertical="center" wrapText="1"/>
    </xf>
    <xf numFmtId="3" fontId="13" fillId="0" borderId="140" xfId="1" applyNumberFormat="1" applyFont="1" applyFill="1" applyBorder="1" applyAlignment="1">
      <alignment horizontal="right" wrapText="1"/>
    </xf>
    <xf numFmtId="3" fontId="13" fillId="0" borderId="1" xfId="1" applyNumberFormat="1" applyFont="1" applyFill="1" applyBorder="1" applyAlignment="1">
      <alignment horizontal="right" wrapText="1"/>
    </xf>
    <xf numFmtId="3" fontId="13" fillId="0" borderId="141" xfId="1" applyNumberFormat="1" applyFont="1" applyFill="1" applyBorder="1" applyAlignment="1">
      <alignment horizontal="right" wrapText="1"/>
    </xf>
    <xf numFmtId="3" fontId="13" fillId="0" borderId="142" xfId="1" applyNumberFormat="1" applyFont="1" applyFill="1" applyBorder="1" applyAlignment="1">
      <alignment horizontal="right" wrapText="1"/>
    </xf>
    <xf numFmtId="3" fontId="20" fillId="0" borderId="143" xfId="1" applyNumberFormat="1" applyFont="1" applyFill="1" applyBorder="1" applyAlignment="1">
      <alignment horizontal="center" wrapText="1"/>
    </xf>
    <xf numFmtId="0" fontId="13" fillId="0" borderId="140" xfId="1" applyFont="1" applyFill="1" applyBorder="1" applyAlignment="1">
      <alignment horizontal="center" vertical="center" wrapText="1"/>
    </xf>
    <xf numFmtId="3" fontId="13" fillId="0" borderId="17" xfId="1" applyNumberFormat="1" applyFont="1" applyFill="1" applyBorder="1" applyAlignment="1">
      <alignment horizontal="right" wrapText="1"/>
    </xf>
    <xf numFmtId="3" fontId="13" fillId="0" borderId="144" xfId="1" applyNumberFormat="1" applyFont="1" applyFill="1" applyBorder="1" applyAlignment="1">
      <alignment horizontal="right" wrapText="1"/>
    </xf>
    <xf numFmtId="3" fontId="13" fillId="0" borderId="137" xfId="1" applyNumberFormat="1" applyFont="1" applyFill="1" applyBorder="1" applyAlignment="1">
      <alignment wrapText="1"/>
    </xf>
    <xf numFmtId="3" fontId="13" fillId="0" borderId="136" xfId="1" applyNumberFormat="1" applyFont="1" applyFill="1" applyBorder="1" applyAlignment="1">
      <alignment wrapText="1"/>
    </xf>
    <xf numFmtId="3" fontId="13" fillId="0" borderId="138" xfId="1" applyNumberFormat="1" applyFont="1" applyFill="1" applyBorder="1" applyAlignment="1">
      <alignment wrapText="1"/>
    </xf>
    <xf numFmtId="0" fontId="20" fillId="0" borderId="140" xfId="1" applyFont="1" applyFill="1" applyBorder="1" applyAlignment="1">
      <alignment horizontal="center" wrapText="1"/>
    </xf>
    <xf numFmtId="3" fontId="13" fillId="0" borderId="141" xfId="1" applyNumberFormat="1" applyFont="1" applyFill="1" applyBorder="1" applyAlignment="1">
      <alignment wrapText="1"/>
    </xf>
    <xf numFmtId="3" fontId="13" fillId="0" borderId="140" xfId="1" applyNumberFormat="1" applyFont="1" applyFill="1" applyBorder="1" applyAlignment="1">
      <alignment wrapText="1"/>
    </xf>
    <xf numFmtId="3" fontId="13" fillId="0" borderId="142" xfId="1" applyNumberFormat="1" applyFont="1" applyFill="1" applyBorder="1" applyAlignment="1">
      <alignment wrapText="1"/>
    </xf>
    <xf numFmtId="3" fontId="33" fillId="0" borderId="136" xfId="1" applyNumberFormat="1" applyFont="1" applyFill="1" applyBorder="1" applyAlignment="1">
      <alignment wrapText="1"/>
    </xf>
    <xf numFmtId="3" fontId="33" fillId="0" borderId="140" xfId="1" applyNumberFormat="1" applyFont="1" applyFill="1" applyBorder="1" applyAlignment="1">
      <alignment wrapText="1"/>
    </xf>
    <xf numFmtId="0" fontId="20" fillId="0" borderId="17" xfId="1" applyFont="1" applyFill="1" applyBorder="1" applyAlignment="1">
      <alignment horizontal="center" wrapText="1"/>
    </xf>
    <xf numFmtId="3" fontId="13" fillId="0" borderId="17" xfId="1" applyNumberFormat="1" applyFont="1" applyFill="1" applyBorder="1" applyAlignment="1">
      <alignment wrapText="1"/>
    </xf>
    <xf numFmtId="3" fontId="13" fillId="0" borderId="1" xfId="1" applyNumberFormat="1" applyFont="1" applyFill="1" applyBorder="1" applyAlignment="1">
      <alignment wrapText="1"/>
    </xf>
    <xf numFmtId="3" fontId="13" fillId="0" borderId="144" xfId="1" applyNumberFormat="1" applyFont="1" applyFill="1" applyBorder="1" applyAlignment="1">
      <alignment wrapText="1"/>
    </xf>
    <xf numFmtId="0" fontId="1" fillId="0" borderId="0" xfId="4" applyFill="1"/>
    <xf numFmtId="3" fontId="33" fillId="0" borderId="137" xfId="1" applyNumberFormat="1" applyFont="1" applyFill="1" applyBorder="1" applyAlignment="1">
      <alignment wrapText="1"/>
    </xf>
    <xf numFmtId="0" fontId="1" fillId="0" borderId="0" xfId="1" applyFill="1" applyBorder="1" applyAlignment="1">
      <alignment wrapText="1"/>
    </xf>
    <xf numFmtId="3" fontId="33" fillId="0" borderId="141" xfId="1" applyNumberFormat="1" applyFont="1" applyFill="1" applyBorder="1" applyAlignment="1">
      <alignment wrapText="1"/>
    </xf>
    <xf numFmtId="0" fontId="13" fillId="0" borderId="136" xfId="1" applyFont="1" applyFill="1" applyBorder="1" applyAlignment="1">
      <alignment wrapText="1"/>
    </xf>
    <xf numFmtId="0" fontId="20" fillId="0" borderId="17" xfId="1" applyFont="1" applyFill="1" applyBorder="1" applyAlignment="1">
      <alignment horizontal="center" vertical="center" wrapText="1"/>
    </xf>
    <xf numFmtId="0" fontId="13" fillId="0" borderId="137" xfId="1" applyFont="1" applyFill="1" applyBorder="1" applyAlignment="1">
      <alignment wrapText="1"/>
    </xf>
    <xf numFmtId="3" fontId="20" fillId="0" borderId="145" xfId="1" applyNumberFormat="1" applyFont="1" applyFill="1" applyBorder="1" applyAlignment="1">
      <alignment horizontal="center" wrapText="1"/>
    </xf>
    <xf numFmtId="0" fontId="20" fillId="0" borderId="146" xfId="1" applyFont="1" applyFill="1" applyBorder="1" applyAlignment="1">
      <alignment horizontal="center" vertical="center" wrapText="1"/>
    </xf>
    <xf numFmtId="0" fontId="13" fillId="0" borderId="146" xfId="1" applyFont="1" applyFill="1" applyBorder="1" applyAlignment="1">
      <alignment horizontal="center" vertical="center" wrapText="1"/>
    </xf>
    <xf numFmtId="3" fontId="13" fillId="0" borderId="146" xfId="1" applyNumberFormat="1" applyFont="1" applyFill="1" applyBorder="1" applyAlignment="1">
      <alignment horizontal="right" wrapText="1"/>
    </xf>
    <xf numFmtId="3" fontId="13" fillId="0" borderId="147" xfId="1" applyNumberFormat="1" applyFont="1" applyFill="1" applyBorder="1" applyAlignment="1">
      <alignment horizontal="right" wrapText="1"/>
    </xf>
    <xf numFmtId="3" fontId="13" fillId="0" borderId="148" xfId="1" applyNumberFormat="1" applyFont="1" applyFill="1" applyBorder="1" applyAlignment="1">
      <alignment horizontal="right" wrapText="1"/>
    </xf>
    <xf numFmtId="3" fontId="20" fillId="0" borderId="149" xfId="1" applyNumberFormat="1" applyFont="1" applyFill="1" applyBorder="1" applyAlignment="1">
      <alignment horizontal="center" wrapText="1"/>
    </xf>
    <xf numFmtId="0" fontId="20" fillId="0" borderId="150" xfId="1" applyFont="1" applyFill="1" applyBorder="1" applyAlignment="1">
      <alignment horizontal="center" wrapText="1"/>
    </xf>
    <xf numFmtId="0" fontId="20" fillId="0" borderId="150" xfId="1" applyFont="1" applyFill="1" applyBorder="1" applyAlignment="1">
      <alignment horizontal="center" vertical="center" wrapText="1"/>
    </xf>
    <xf numFmtId="3" fontId="13" fillId="0" borderId="151" xfId="1" applyNumberFormat="1" applyFont="1" applyFill="1" applyBorder="1" applyAlignment="1">
      <alignment wrapText="1"/>
    </xf>
    <xf numFmtId="3" fontId="13" fillId="0" borderId="150" xfId="1" applyNumberFormat="1" applyFont="1" applyFill="1" applyBorder="1" applyAlignment="1">
      <alignment wrapText="1"/>
    </xf>
    <xf numFmtId="3" fontId="13" fillId="0" borderId="152" xfId="1" applyNumberFormat="1" applyFont="1" applyFill="1" applyBorder="1" applyAlignment="1">
      <alignment wrapText="1"/>
    </xf>
    <xf numFmtId="0" fontId="20" fillId="0" borderId="146" xfId="1" applyFont="1" applyFill="1" applyBorder="1" applyAlignment="1">
      <alignment horizontal="center" wrapText="1"/>
    </xf>
    <xf numFmtId="3" fontId="13" fillId="0" borderId="147" xfId="1" applyNumberFormat="1" applyFont="1" applyFill="1" applyBorder="1" applyAlignment="1">
      <alignment wrapText="1"/>
    </xf>
    <xf numFmtId="3" fontId="13" fillId="0" borderId="146" xfId="1" applyNumberFormat="1" applyFont="1" applyFill="1" applyBorder="1" applyAlignment="1">
      <alignment wrapText="1"/>
    </xf>
    <xf numFmtId="3" fontId="13" fillId="0" borderId="148" xfId="1" applyNumberFormat="1" applyFont="1" applyFill="1" applyBorder="1" applyAlignment="1">
      <alignment wrapText="1"/>
    </xf>
    <xf numFmtId="0" fontId="13" fillId="0" borderId="150" xfId="1" applyFont="1" applyFill="1" applyBorder="1" applyAlignment="1">
      <alignment wrapText="1"/>
    </xf>
    <xf numFmtId="3" fontId="13" fillId="0" borderId="153" xfId="1" applyNumberFormat="1" applyFont="1" applyFill="1" applyBorder="1" applyAlignment="1">
      <alignment wrapText="1"/>
    </xf>
    <xf numFmtId="0" fontId="20" fillId="0" borderId="146" xfId="1" applyFont="1" applyFill="1" applyBorder="1" applyAlignment="1">
      <alignment wrapText="1"/>
    </xf>
    <xf numFmtId="3" fontId="13" fillId="0" borderId="154" xfId="1" applyNumberFormat="1" applyFont="1" applyFill="1" applyBorder="1" applyAlignment="1">
      <alignment wrapText="1"/>
    </xf>
    <xf numFmtId="0" fontId="1" fillId="0" borderId="0" xfId="1" applyFill="1" applyBorder="1" applyAlignment="1">
      <alignment vertical="center"/>
    </xf>
    <xf numFmtId="0" fontId="1" fillId="0" borderId="0" xfId="1" applyFill="1" applyBorder="1" applyAlignment="1"/>
    <xf numFmtId="3" fontId="20" fillId="0" borderId="121" xfId="1" applyNumberFormat="1" applyFont="1" applyFill="1" applyBorder="1" applyAlignment="1">
      <alignment horizontal="center" wrapText="1"/>
    </xf>
    <xf numFmtId="0" fontId="20" fillId="0" borderId="122" xfId="1" applyFont="1" applyFill="1" applyBorder="1" applyAlignment="1">
      <alignment horizontal="center" wrapText="1"/>
    </xf>
    <xf numFmtId="3" fontId="13" fillId="0" borderId="125" xfId="1" applyNumberFormat="1" applyFont="1" applyFill="1" applyBorder="1" applyAlignment="1">
      <alignment wrapText="1"/>
    </xf>
    <xf numFmtId="3" fontId="13" fillId="0" borderId="122" xfId="1" applyNumberFormat="1" applyFont="1" applyFill="1" applyBorder="1" applyAlignment="1">
      <alignment wrapText="1"/>
    </xf>
    <xf numFmtId="3" fontId="13" fillId="0" borderId="126" xfId="1" applyNumberFormat="1" applyFont="1" applyFill="1" applyBorder="1" applyAlignment="1">
      <alignment wrapText="1"/>
    </xf>
    <xf numFmtId="3" fontId="20" fillId="0" borderId="155" xfId="1" applyNumberFormat="1" applyFont="1" applyFill="1" applyBorder="1" applyAlignment="1">
      <alignment horizontal="center" wrapText="1"/>
    </xf>
    <xf numFmtId="0" fontId="20" fillId="0" borderId="156" xfId="1" applyFont="1" applyFill="1" applyBorder="1" applyAlignment="1">
      <alignment horizontal="center" wrapText="1"/>
    </xf>
    <xf numFmtId="3" fontId="13" fillId="0" borderId="157" xfId="1" applyNumberFormat="1" applyFont="1" applyFill="1" applyBorder="1" applyAlignment="1">
      <alignment wrapText="1"/>
    </xf>
    <xf numFmtId="3" fontId="13" fillId="0" borderId="156" xfId="1" applyNumberFormat="1" applyFont="1" applyFill="1" applyBorder="1" applyAlignment="1">
      <alignment wrapText="1"/>
    </xf>
    <xf numFmtId="3" fontId="13" fillId="0" borderId="158" xfId="1" applyNumberFormat="1" applyFont="1" applyFill="1" applyBorder="1" applyAlignment="1">
      <alignment wrapText="1"/>
    </xf>
    <xf numFmtId="3" fontId="20" fillId="6" borderId="139" xfId="1" applyNumberFormat="1" applyFont="1" applyFill="1" applyBorder="1" applyAlignment="1">
      <alignment horizontal="center" wrapText="1"/>
    </xf>
    <xf numFmtId="0" fontId="20" fillId="9" borderId="140" xfId="1" applyFont="1" applyFill="1" applyBorder="1" applyAlignment="1">
      <alignment horizontal="center" vertical="center" wrapText="1"/>
    </xf>
    <xf numFmtId="3" fontId="20" fillId="9" borderId="120" xfId="1" applyNumberFormat="1" applyFont="1" applyFill="1" applyBorder="1" applyAlignment="1">
      <alignment horizontal="center" vertical="center" wrapText="1"/>
    </xf>
    <xf numFmtId="3" fontId="13" fillId="6" borderId="141" xfId="1" applyNumberFormat="1" applyFont="1" applyFill="1" applyBorder="1" applyAlignment="1">
      <alignment wrapText="1"/>
    </xf>
    <xf numFmtId="3" fontId="13" fillId="6" borderId="140" xfId="1" applyNumberFormat="1" applyFont="1" applyFill="1" applyBorder="1" applyAlignment="1">
      <alignment wrapText="1"/>
    </xf>
    <xf numFmtId="3" fontId="13" fillId="6" borderId="159" xfId="1" applyNumberFormat="1" applyFont="1" applyFill="1" applyBorder="1" applyAlignment="1">
      <alignment wrapText="1"/>
    </xf>
    <xf numFmtId="3" fontId="13" fillId="6" borderId="133" xfId="1" applyNumberFormat="1" applyFont="1" applyFill="1" applyBorder="1" applyAlignment="1">
      <alignment wrapText="1"/>
    </xf>
    <xf numFmtId="3" fontId="13" fillId="6" borderId="160" xfId="1" applyNumberFormat="1" applyFont="1" applyFill="1" applyBorder="1" applyAlignment="1">
      <alignment wrapText="1"/>
    </xf>
    <xf numFmtId="3" fontId="20" fillId="4" borderId="136" xfId="1" applyNumberFormat="1" applyFont="1" applyFill="1" applyBorder="1" applyAlignment="1">
      <alignment horizontal="center" wrapText="1"/>
    </xf>
    <xf numFmtId="0" fontId="20" fillId="0" borderId="137" xfId="1" applyFont="1" applyFill="1" applyBorder="1" applyAlignment="1">
      <alignment horizontal="center" wrapText="1"/>
    </xf>
    <xf numFmtId="3" fontId="13" fillId="4" borderId="137" xfId="1" applyNumberFormat="1" applyFont="1" applyFill="1" applyBorder="1" applyAlignment="1">
      <alignment wrapText="1"/>
    </xf>
    <xf numFmtId="3" fontId="13" fillId="0" borderId="50" xfId="1" applyNumberFormat="1" applyFont="1" applyFill="1" applyBorder="1" applyAlignment="1">
      <alignment wrapText="1"/>
    </xf>
    <xf numFmtId="3" fontId="13" fillId="0" borderId="47" xfId="1" applyNumberFormat="1" applyFont="1" applyFill="1" applyBorder="1" applyAlignment="1">
      <alignment wrapText="1"/>
    </xf>
    <xf numFmtId="3" fontId="20" fillId="4" borderId="140" xfId="1" applyNumberFormat="1" applyFont="1" applyFill="1" applyBorder="1" applyAlignment="1">
      <alignment horizontal="center" wrapText="1"/>
    </xf>
    <xf numFmtId="0" fontId="13" fillId="0" borderId="140" xfId="1" applyFont="1" applyFill="1" applyBorder="1" applyAlignment="1">
      <alignment horizontal="center" wrapText="1"/>
    </xf>
    <xf numFmtId="3" fontId="13" fillId="4" borderId="141" xfId="1" applyNumberFormat="1" applyFont="1" applyFill="1" applyBorder="1" applyAlignment="1">
      <alignment wrapText="1"/>
    </xf>
    <xf numFmtId="3" fontId="20" fillId="4" borderId="135" xfId="1" applyNumberFormat="1" applyFont="1" applyFill="1" applyBorder="1" applyAlignment="1">
      <alignment horizontal="center" wrapText="1"/>
    </xf>
    <xf numFmtId="0" fontId="20" fillId="4" borderId="136" xfId="1" applyFont="1" applyFill="1" applyBorder="1" applyAlignment="1">
      <alignment horizontal="center" wrapText="1"/>
    </xf>
    <xf numFmtId="3" fontId="13" fillId="4" borderId="136" xfId="1" applyNumberFormat="1" applyFont="1" applyFill="1" applyBorder="1" applyAlignment="1">
      <alignment wrapText="1"/>
    </xf>
    <xf numFmtId="3" fontId="20" fillId="4" borderId="139" xfId="1" applyNumberFormat="1" applyFont="1" applyFill="1" applyBorder="1" applyAlignment="1">
      <alignment horizontal="center" wrapText="1"/>
    </xf>
    <xf numFmtId="0" fontId="20" fillId="4" borderId="140" xfId="1" applyFont="1" applyFill="1" applyBorder="1" applyAlignment="1">
      <alignment horizontal="center" vertical="center" wrapText="1"/>
    </xf>
    <xf numFmtId="0" fontId="13" fillId="4" borderId="140" xfId="1" applyFont="1" applyFill="1" applyBorder="1" applyAlignment="1">
      <alignment horizontal="center" wrapText="1"/>
    </xf>
    <xf numFmtId="3" fontId="13" fillId="4" borderId="9" xfId="1" applyNumberFormat="1" applyFont="1" applyFill="1" applyBorder="1" applyAlignment="1">
      <alignment wrapText="1"/>
    </xf>
    <xf numFmtId="3" fontId="13" fillId="4" borderId="140" xfId="1" applyNumberFormat="1" applyFont="1" applyFill="1" applyBorder="1" applyAlignment="1">
      <alignment wrapText="1"/>
    </xf>
    <xf numFmtId="0" fontId="20" fillId="4" borderId="140" xfId="1" applyFont="1" applyFill="1" applyBorder="1" applyAlignment="1">
      <alignment horizontal="center" wrapText="1"/>
    </xf>
    <xf numFmtId="3" fontId="13" fillId="0" borderId="9" xfId="1" applyNumberFormat="1" applyFont="1" applyFill="1" applyBorder="1" applyAlignment="1">
      <alignment wrapText="1"/>
    </xf>
    <xf numFmtId="0" fontId="34" fillId="0" borderId="136" xfId="1" applyFont="1" applyFill="1" applyBorder="1" applyAlignment="1">
      <alignment horizontal="center" vertical="center" wrapText="1"/>
    </xf>
    <xf numFmtId="0" fontId="13" fillId="4" borderId="17" xfId="1" applyFont="1" applyFill="1" applyBorder="1" applyAlignment="1">
      <alignment horizontal="center" wrapText="1"/>
    </xf>
    <xf numFmtId="0" fontId="1" fillId="4" borderId="0" xfId="1" applyFill="1" applyBorder="1" applyAlignment="1">
      <alignment wrapText="1"/>
    </xf>
    <xf numFmtId="3" fontId="13" fillId="4" borderId="17" xfId="1" applyNumberFormat="1" applyFont="1" applyFill="1" applyBorder="1" applyAlignment="1">
      <alignment wrapText="1"/>
    </xf>
    <xf numFmtId="3" fontId="13" fillId="4" borderId="146" xfId="1" applyNumberFormat="1" applyFont="1" applyFill="1" applyBorder="1" applyAlignment="1">
      <alignment wrapText="1"/>
    </xf>
    <xf numFmtId="0" fontId="20" fillId="0" borderId="161" xfId="1" applyFont="1" applyFill="1" applyBorder="1" applyAlignment="1">
      <alignment horizontal="center" wrapText="1"/>
    </xf>
    <xf numFmtId="0" fontId="13" fillId="0" borderId="162" xfId="1" applyFont="1" applyFill="1" applyBorder="1" applyAlignment="1">
      <alignment horizontal="center" wrapText="1"/>
    </xf>
    <xf numFmtId="3" fontId="13" fillId="0" borderId="163" xfId="1" applyNumberFormat="1" applyFont="1" applyFill="1" applyBorder="1" applyAlignment="1">
      <alignment wrapText="1"/>
    </xf>
    <xf numFmtId="0" fontId="13" fillId="0" borderId="146" xfId="1" applyFont="1" applyFill="1" applyBorder="1" applyAlignment="1">
      <alignment horizontal="center" wrapText="1"/>
    </xf>
    <xf numFmtId="3" fontId="13" fillId="4" borderId="147" xfId="1" applyNumberFormat="1" applyFont="1" applyFill="1" applyBorder="1" applyAlignment="1">
      <alignment wrapText="1"/>
    </xf>
    <xf numFmtId="3" fontId="13" fillId="4" borderId="1" xfId="1" applyNumberFormat="1" applyFont="1" applyFill="1" applyBorder="1" applyAlignment="1">
      <alignment wrapText="1"/>
    </xf>
    <xf numFmtId="0" fontId="20" fillId="4" borderId="150" xfId="1" applyFont="1" applyFill="1" applyBorder="1" applyAlignment="1">
      <alignment horizontal="center" wrapText="1"/>
    </xf>
    <xf numFmtId="3" fontId="13" fillId="4" borderId="150" xfId="1" applyNumberFormat="1" applyFont="1" applyFill="1" applyBorder="1" applyAlignment="1">
      <alignment wrapText="1"/>
    </xf>
    <xf numFmtId="3" fontId="13" fillId="4" borderId="151" xfId="1" applyNumberFormat="1" applyFont="1" applyFill="1" applyBorder="1" applyAlignment="1">
      <alignment wrapText="1"/>
    </xf>
    <xf numFmtId="3" fontId="20" fillId="4" borderId="145" xfId="1" applyNumberFormat="1" applyFont="1" applyFill="1" applyBorder="1" applyAlignment="1">
      <alignment horizontal="center" wrapText="1"/>
    </xf>
    <xf numFmtId="0" fontId="20" fillId="4" borderId="146" xfId="1" applyFont="1" applyFill="1" applyBorder="1" applyAlignment="1">
      <alignment horizontal="center" wrapText="1"/>
    </xf>
    <xf numFmtId="0" fontId="13" fillId="4" borderId="146" xfId="1" applyFont="1" applyFill="1" applyBorder="1" applyAlignment="1">
      <alignment horizontal="center" wrapText="1"/>
    </xf>
    <xf numFmtId="3" fontId="13" fillId="0" borderId="146" xfId="1" applyNumberFormat="1" applyFont="1" applyBorder="1" applyAlignment="1">
      <alignment wrapText="1"/>
    </xf>
    <xf numFmtId="0" fontId="20" fillId="9" borderId="140" xfId="1" applyFont="1" applyFill="1" applyBorder="1" applyAlignment="1">
      <alignment horizontal="center" wrapText="1"/>
    </xf>
    <xf numFmtId="3" fontId="20" fillId="6" borderId="133" xfId="1" applyNumberFormat="1" applyFont="1" applyFill="1" applyBorder="1" applyAlignment="1">
      <alignment horizontal="center" vertical="center" wrapText="1"/>
    </xf>
    <xf numFmtId="3" fontId="13" fillId="6" borderId="125" xfId="1" applyNumberFormat="1" applyFont="1" applyFill="1" applyBorder="1" applyAlignment="1">
      <alignment wrapText="1"/>
    </xf>
    <xf numFmtId="0" fontId="20" fillId="4" borderId="136" xfId="1" applyFont="1" applyFill="1" applyBorder="1" applyAlignment="1">
      <alignment horizontal="center" vertical="center" wrapText="1"/>
    </xf>
    <xf numFmtId="0" fontId="13" fillId="4" borderId="140" xfId="1" applyFont="1" applyFill="1" applyBorder="1" applyAlignment="1">
      <alignment horizontal="center" vertical="center" wrapText="1"/>
    </xf>
    <xf numFmtId="3" fontId="20" fillId="4" borderId="132" xfId="1" applyNumberFormat="1" applyFont="1" applyFill="1" applyBorder="1" applyAlignment="1">
      <alignment horizontal="center" wrapText="1"/>
    </xf>
    <xf numFmtId="0" fontId="20" fillId="4" borderId="133" xfId="1" applyFont="1" applyFill="1" applyBorder="1" applyAlignment="1">
      <alignment horizontal="center" wrapText="1"/>
    </xf>
    <xf numFmtId="3" fontId="13" fillId="4" borderId="159" xfId="1" applyNumberFormat="1" applyFont="1" applyFill="1" applyBorder="1" applyAlignment="1">
      <alignment wrapText="1"/>
    </xf>
    <xf numFmtId="3" fontId="13" fillId="4" borderId="133" xfId="1" applyNumberFormat="1" applyFont="1" applyFill="1" applyBorder="1" applyAlignment="1">
      <alignment wrapText="1"/>
    </xf>
    <xf numFmtId="3" fontId="13" fillId="0" borderId="133" xfId="1" applyNumberFormat="1" applyFont="1" applyFill="1" applyBorder="1" applyAlignment="1">
      <alignment wrapText="1"/>
    </xf>
    <xf numFmtId="3" fontId="13" fillId="0" borderId="160" xfId="1" applyNumberFormat="1" applyFont="1" applyFill="1" applyBorder="1" applyAlignment="1">
      <alignment wrapText="1"/>
    </xf>
    <xf numFmtId="3" fontId="20" fillId="0" borderId="164" xfId="1" applyNumberFormat="1" applyFont="1" applyFill="1" applyBorder="1" applyAlignment="1">
      <alignment horizontal="center" wrapText="1"/>
    </xf>
    <xf numFmtId="0" fontId="35" fillId="0" borderId="136" xfId="1" applyFont="1" applyFill="1" applyBorder="1" applyAlignment="1">
      <alignment wrapText="1"/>
    </xf>
    <xf numFmtId="0" fontId="35" fillId="0" borderId="138" xfId="1" applyFont="1" applyFill="1" applyBorder="1" applyAlignment="1">
      <alignment wrapText="1"/>
    </xf>
    <xf numFmtId="3" fontId="20" fillId="4" borderId="155" xfId="1" applyNumberFormat="1" applyFont="1" applyFill="1" applyBorder="1" applyAlignment="1">
      <alignment horizontal="center" wrapText="1"/>
    </xf>
    <xf numFmtId="0" fontId="20" fillId="4" borderId="165" xfId="1" applyFont="1" applyFill="1" applyBorder="1" applyAlignment="1">
      <alignment horizontal="center" wrapText="1"/>
    </xf>
    <xf numFmtId="0" fontId="20" fillId="4" borderId="164" xfId="1" applyFont="1" applyFill="1" applyBorder="1" applyAlignment="1">
      <alignment horizontal="center" wrapText="1"/>
    </xf>
    <xf numFmtId="0" fontId="20" fillId="4" borderId="162" xfId="1" applyFont="1" applyFill="1" applyBorder="1" applyAlignment="1">
      <alignment horizontal="center" wrapText="1"/>
    </xf>
    <xf numFmtId="0" fontId="20" fillId="0" borderId="132" xfId="1" applyFont="1" applyFill="1" applyBorder="1" applyAlignment="1">
      <alignment vertical="center" wrapText="1"/>
    </xf>
    <xf numFmtId="0" fontId="20" fillId="0" borderId="133" xfId="1" applyFont="1" applyFill="1" applyBorder="1" applyAlignment="1">
      <alignment vertical="center" wrapText="1"/>
    </xf>
    <xf numFmtId="0" fontId="13" fillId="0" borderId="166" xfId="1" applyFont="1" applyFill="1" applyBorder="1" applyAlignment="1">
      <alignment horizontal="center" wrapText="1"/>
    </xf>
    <xf numFmtId="3" fontId="13" fillId="0" borderId="134" xfId="1" applyNumberFormat="1" applyFont="1" applyFill="1" applyBorder="1" applyAlignment="1">
      <alignment wrapText="1"/>
    </xf>
    <xf numFmtId="0" fontId="13" fillId="0" borderId="0" xfId="1" applyFont="1" applyFill="1" applyBorder="1" applyAlignment="1">
      <alignment wrapText="1"/>
    </xf>
    <xf numFmtId="3" fontId="13" fillId="0" borderId="0" xfId="1" applyNumberFormat="1" applyFont="1" applyFill="1" applyBorder="1" applyAlignment="1">
      <alignment wrapText="1"/>
    </xf>
    <xf numFmtId="3" fontId="13" fillId="0" borderId="0" xfId="1" applyNumberFormat="1" applyFont="1" applyBorder="1" applyAlignment="1">
      <alignment wrapText="1"/>
    </xf>
    <xf numFmtId="0" fontId="35" fillId="0" borderId="0" xfId="1" applyFont="1" applyBorder="1" applyAlignment="1">
      <alignment wrapText="1"/>
    </xf>
    <xf numFmtId="0" fontId="35" fillId="0" borderId="167" xfId="1" applyFont="1" applyBorder="1" applyAlignment="1">
      <alignment wrapText="1"/>
    </xf>
    <xf numFmtId="0" fontId="35" fillId="0" borderId="167" xfId="1" applyFont="1" applyFill="1" applyBorder="1" applyAlignment="1">
      <alignment wrapText="1"/>
    </xf>
    <xf numFmtId="0" fontId="1" fillId="0" borderId="0" xfId="1" applyBorder="1" applyAlignment="1">
      <alignment wrapText="1"/>
    </xf>
    <xf numFmtId="0" fontId="13" fillId="0" borderId="0" xfId="1" applyFont="1" applyBorder="1" applyAlignment="1">
      <alignment wrapText="1"/>
    </xf>
    <xf numFmtId="0" fontId="13" fillId="6" borderId="0" xfId="1" applyFont="1" applyFill="1" applyBorder="1" applyAlignment="1">
      <alignment wrapText="1"/>
    </xf>
    <xf numFmtId="3" fontId="13" fillId="6" borderId="0" xfId="1" applyNumberFormat="1" applyFont="1" applyFill="1" applyBorder="1" applyAlignment="1">
      <alignment wrapText="1"/>
    </xf>
    <xf numFmtId="0" fontId="1" fillId="0" borderId="0" xfId="1" applyFont="1" applyBorder="1" applyAlignment="1">
      <alignment wrapText="1"/>
    </xf>
    <xf numFmtId="3" fontId="1" fillId="0" borderId="0" xfId="1" applyNumberFormat="1" applyFont="1" applyBorder="1" applyAlignment="1">
      <alignment wrapText="1"/>
    </xf>
    <xf numFmtId="0" fontId="1" fillId="0" borderId="0" xfId="1" applyFont="1" applyFill="1" applyBorder="1" applyAlignment="1">
      <alignment wrapText="1"/>
    </xf>
    <xf numFmtId="3" fontId="1" fillId="0" borderId="0" xfId="4" applyNumberFormat="1"/>
    <xf numFmtId="1" fontId="1" fillId="0" borderId="0" xfId="4" applyNumberFormat="1"/>
    <xf numFmtId="3" fontId="5" fillId="0" borderId="110" xfId="1" applyNumberFormat="1" applyFont="1" applyFill="1" applyBorder="1" applyAlignment="1" applyProtection="1">
      <alignment horizontal="center" vertical="center"/>
    </xf>
    <xf numFmtId="3" fontId="2" fillId="4" borderId="108" xfId="1" applyNumberFormat="1" applyFont="1" applyFill="1" applyBorder="1" applyAlignment="1" applyProtection="1">
      <alignment horizontal="center" vertical="center"/>
      <protection locked="0"/>
    </xf>
    <xf numFmtId="3" fontId="5" fillId="4" borderId="107" xfId="1" applyNumberFormat="1" applyFont="1" applyFill="1" applyBorder="1" applyAlignment="1" applyProtection="1">
      <alignment vertical="center"/>
      <protection locked="0"/>
    </xf>
    <xf numFmtId="3" fontId="5" fillId="4" borderId="110" xfId="1" applyNumberFormat="1" applyFont="1" applyFill="1" applyBorder="1" applyAlignment="1" applyProtection="1">
      <alignment vertical="center"/>
    </xf>
    <xf numFmtId="3" fontId="5" fillId="4" borderId="116" xfId="1" applyNumberFormat="1" applyFont="1" applyFill="1" applyBorder="1" applyAlignment="1" applyProtection="1">
      <alignment vertical="center"/>
    </xf>
    <xf numFmtId="3" fontId="5" fillId="4" borderId="107" xfId="1" applyNumberFormat="1" applyFont="1" applyFill="1" applyBorder="1" applyAlignment="1" applyProtection="1">
      <alignment vertical="center"/>
    </xf>
    <xf numFmtId="3" fontId="5" fillId="4" borderId="117" xfId="1" applyNumberFormat="1" applyFont="1" applyFill="1" applyBorder="1" applyAlignment="1" applyProtection="1">
      <alignment vertical="center"/>
    </xf>
    <xf numFmtId="3" fontId="2" fillId="4" borderId="112" xfId="1" applyNumberFormat="1" applyFont="1" applyFill="1" applyBorder="1" applyAlignment="1" applyProtection="1">
      <alignment vertical="center"/>
    </xf>
    <xf numFmtId="3" fontId="2" fillId="4" borderId="115" xfId="1" applyNumberFormat="1" applyFont="1" applyFill="1" applyBorder="1" applyAlignment="1" applyProtection="1">
      <alignment vertical="center"/>
    </xf>
    <xf numFmtId="3" fontId="2" fillId="4" borderId="107" xfId="1" applyNumberFormat="1" applyFont="1" applyFill="1" applyBorder="1" applyAlignment="1" applyProtection="1">
      <alignment vertical="center"/>
      <protection locked="0"/>
    </xf>
    <xf numFmtId="3" fontId="2" fillId="4" borderId="111" xfId="1" applyNumberFormat="1" applyFont="1" applyFill="1" applyBorder="1" applyAlignment="1" applyProtection="1">
      <alignment vertical="center"/>
      <protection locked="0"/>
    </xf>
    <xf numFmtId="3" fontId="2" fillId="4" borderId="111" xfId="1" applyNumberFormat="1" applyFont="1" applyFill="1" applyBorder="1" applyAlignment="1" applyProtection="1">
      <alignment vertical="center"/>
    </xf>
    <xf numFmtId="3" fontId="2" fillId="4" borderId="115" xfId="1" applyNumberFormat="1" applyFont="1" applyFill="1" applyBorder="1" applyAlignment="1" applyProtection="1">
      <alignment vertical="center"/>
      <protection locked="0"/>
    </xf>
    <xf numFmtId="3" fontId="2" fillId="4" borderId="107" xfId="1" applyNumberFormat="1" applyFont="1" applyFill="1" applyBorder="1" applyAlignment="1" applyProtection="1">
      <alignment vertical="center"/>
    </xf>
    <xf numFmtId="3" fontId="2" fillId="4" borderId="112" xfId="1" applyNumberFormat="1" applyFont="1" applyFill="1" applyBorder="1" applyAlignment="1" applyProtection="1">
      <alignment vertical="center"/>
      <protection locked="0"/>
    </xf>
    <xf numFmtId="3" fontId="2" fillId="4" borderId="107" xfId="1" applyNumberFormat="1" applyFont="1" applyFill="1" applyBorder="1" applyAlignment="1" applyProtection="1">
      <alignment horizontal="right" vertical="center"/>
      <protection locked="0"/>
    </xf>
    <xf numFmtId="3" fontId="2" fillId="4" borderId="118" xfId="1" applyNumberFormat="1" applyFont="1" applyFill="1" applyBorder="1" applyAlignment="1" applyProtection="1">
      <alignment vertical="center"/>
      <protection locked="0"/>
    </xf>
    <xf numFmtId="3" fontId="2" fillId="4" borderId="117" xfId="1" applyNumberFormat="1" applyFont="1" applyFill="1" applyBorder="1" applyAlignment="1" applyProtection="1">
      <alignment vertical="center"/>
    </xf>
    <xf numFmtId="3" fontId="5" fillId="4" borderId="112" xfId="1" applyNumberFormat="1" applyFont="1" applyFill="1" applyBorder="1" applyAlignment="1" applyProtection="1">
      <alignment vertical="center"/>
    </xf>
    <xf numFmtId="3" fontId="2" fillId="4" borderId="114" xfId="1" applyNumberFormat="1" applyFont="1" applyFill="1" applyBorder="1" applyAlignment="1" applyProtection="1">
      <alignment vertical="center"/>
    </xf>
    <xf numFmtId="3" fontId="2" fillId="4" borderId="113" xfId="1" applyNumberFormat="1" applyFont="1" applyFill="1" applyBorder="1" applyAlignment="1" applyProtection="1">
      <alignment vertical="center"/>
      <protection locked="0"/>
    </xf>
    <xf numFmtId="3" fontId="2" fillId="4" borderId="110" xfId="1" applyNumberFormat="1" applyFont="1" applyFill="1" applyBorder="1" applyAlignment="1" applyProtection="1">
      <alignment vertical="center"/>
    </xf>
    <xf numFmtId="3" fontId="5" fillId="4" borderId="119" xfId="1" applyNumberFormat="1" applyFont="1" applyFill="1" applyBorder="1" applyAlignment="1" applyProtection="1">
      <alignment vertical="center"/>
    </xf>
    <xf numFmtId="3" fontId="5" fillId="4" borderId="119" xfId="1" applyNumberFormat="1" applyFont="1" applyFill="1" applyBorder="1" applyAlignment="1" applyProtection="1">
      <alignment vertical="center"/>
      <protection locked="0"/>
    </xf>
    <xf numFmtId="3" fontId="2" fillId="4" borderId="20" xfId="1" applyNumberFormat="1" applyFont="1" applyFill="1" applyBorder="1" applyAlignment="1" applyProtection="1">
      <alignment vertical="center"/>
    </xf>
    <xf numFmtId="3" fontId="5" fillId="4" borderId="17" xfId="1" applyNumberFormat="1" applyFont="1" applyFill="1" applyBorder="1" applyAlignment="1" applyProtection="1">
      <alignment vertical="center"/>
    </xf>
    <xf numFmtId="3" fontId="5" fillId="4" borderId="28" xfId="1" applyNumberFormat="1" applyFont="1" applyFill="1" applyBorder="1" applyAlignment="1" applyProtection="1">
      <alignment vertical="center"/>
    </xf>
    <xf numFmtId="3" fontId="5" fillId="4" borderId="51" xfId="1" applyNumberFormat="1" applyFont="1" applyFill="1" applyBorder="1" applyAlignment="1" applyProtection="1">
      <alignment vertical="center"/>
    </xf>
    <xf numFmtId="3" fontId="5" fillId="4" borderId="40" xfId="1" applyNumberFormat="1" applyFont="1" applyFill="1" applyBorder="1" applyAlignment="1" applyProtection="1">
      <alignment vertical="center"/>
    </xf>
    <xf numFmtId="3" fontId="2" fillId="4" borderId="35" xfId="1" applyNumberFormat="1" applyFont="1" applyFill="1" applyBorder="1" applyAlignment="1" applyProtection="1">
      <alignment vertical="center"/>
    </xf>
    <xf numFmtId="3" fontId="2" fillId="4" borderId="47" xfId="1" applyNumberFormat="1" applyFont="1" applyFill="1" applyBorder="1" applyAlignment="1" applyProtection="1">
      <alignment vertical="center"/>
    </xf>
    <xf numFmtId="3" fontId="2" fillId="4" borderId="17" xfId="1" applyNumberFormat="1" applyFont="1" applyFill="1" applyBorder="1" applyAlignment="1" applyProtection="1">
      <alignment vertical="center"/>
    </xf>
    <xf numFmtId="3" fontId="2" fillId="4" borderId="32" xfId="1" applyNumberFormat="1" applyFont="1" applyFill="1" applyBorder="1" applyAlignment="1" applyProtection="1">
      <alignment vertical="center"/>
    </xf>
    <xf numFmtId="3" fontId="2" fillId="4" borderId="17" xfId="1" applyNumberFormat="1" applyFont="1" applyFill="1" applyBorder="1" applyAlignment="1" applyProtection="1">
      <alignment horizontal="right" vertical="center"/>
    </xf>
    <xf numFmtId="3" fontId="2" fillId="4" borderId="60" xfId="1" applyNumberFormat="1" applyFont="1" applyFill="1" applyBorder="1" applyAlignment="1" applyProtection="1">
      <alignment vertical="center"/>
    </xf>
    <xf numFmtId="3" fontId="2" fillId="4" borderId="40" xfId="1" applyNumberFormat="1" applyFont="1" applyFill="1" applyBorder="1" applyAlignment="1" applyProtection="1">
      <alignment vertical="center"/>
    </xf>
    <xf numFmtId="3" fontId="5" fillId="4" borderId="35" xfId="1" applyNumberFormat="1" applyFont="1" applyFill="1" applyBorder="1" applyAlignment="1" applyProtection="1">
      <alignment vertical="center"/>
    </xf>
    <xf numFmtId="3" fontId="2" fillId="4" borderId="44" xfId="1" applyNumberFormat="1" applyFont="1" applyFill="1" applyBorder="1" applyAlignment="1" applyProtection="1">
      <alignment vertical="center"/>
    </xf>
    <xf numFmtId="3" fontId="2" fillId="4" borderId="38" xfId="1" applyNumberFormat="1" applyFont="1" applyFill="1" applyBorder="1" applyAlignment="1" applyProtection="1">
      <alignment vertical="center"/>
    </xf>
    <xf numFmtId="3" fontId="2" fillId="4" borderId="28" xfId="1" applyNumberFormat="1" applyFont="1" applyFill="1" applyBorder="1" applyAlignment="1" applyProtection="1">
      <alignment vertical="center"/>
    </xf>
    <xf numFmtId="3" fontId="5" fillId="4" borderId="77" xfId="1" applyNumberFormat="1" applyFont="1" applyFill="1" applyBorder="1" applyAlignment="1" applyProtection="1">
      <alignment vertical="center"/>
    </xf>
    <xf numFmtId="3" fontId="2" fillId="0" borderId="23" xfId="1" applyNumberFormat="1" applyFont="1" applyFill="1" applyBorder="1" applyAlignment="1" applyProtection="1">
      <alignment vertical="center"/>
      <protection locked="0"/>
    </xf>
    <xf numFmtId="0" fontId="2" fillId="0" borderId="17" xfId="1" applyFont="1" applyFill="1" applyBorder="1" applyAlignment="1" applyProtection="1">
      <alignment horizontal="center" vertical="center" wrapText="1"/>
    </xf>
    <xf numFmtId="0" fontId="2" fillId="0" borderId="18" xfId="1" applyFont="1" applyFill="1" applyBorder="1" applyAlignment="1" applyProtection="1">
      <alignment horizontal="center" vertical="center" wrapText="1"/>
      <protection locked="0"/>
    </xf>
    <xf numFmtId="0" fontId="20" fillId="0" borderId="0" xfId="1" applyFont="1" applyFill="1" applyAlignment="1">
      <alignment horizontal="center" vertical="center"/>
    </xf>
    <xf numFmtId="3" fontId="2" fillId="0" borderId="18" xfId="4" applyNumberFormat="1" applyFont="1" applyFill="1" applyBorder="1" applyAlignment="1">
      <alignment horizontal="center" vertical="center" wrapText="1"/>
    </xf>
    <xf numFmtId="3" fontId="2" fillId="0" borderId="21" xfId="4" applyNumberFormat="1" applyFont="1" applyFill="1" applyBorder="1" applyAlignment="1">
      <alignment horizontal="center" vertical="center" wrapText="1"/>
    </xf>
    <xf numFmtId="3" fontId="2" fillId="0" borderId="49" xfId="4" applyNumberFormat="1" applyFont="1" applyFill="1" applyBorder="1" applyAlignment="1">
      <alignment horizontal="center" vertical="center" wrapText="1"/>
    </xf>
    <xf numFmtId="0" fontId="2" fillId="0" borderId="0" xfId="1" applyFont="1" applyFill="1" applyAlignment="1">
      <alignment horizontal="left" vertical="center"/>
    </xf>
    <xf numFmtId="3" fontId="2" fillId="0" borderId="18" xfId="1" applyNumberFormat="1" applyFont="1" applyFill="1" applyBorder="1" applyAlignment="1" applyProtection="1">
      <alignment horizontal="center" vertical="center" wrapText="1"/>
      <protection locked="0"/>
    </xf>
    <xf numFmtId="3" fontId="2" fillId="0" borderId="49" xfId="1" applyNumberFormat="1" applyFont="1" applyFill="1" applyBorder="1" applyAlignment="1" applyProtection="1">
      <alignment horizontal="center" vertical="center" wrapText="1"/>
      <protection locked="0"/>
    </xf>
    <xf numFmtId="0" fontId="2" fillId="0" borderId="18" xfId="1" applyFont="1" applyFill="1" applyBorder="1" applyAlignment="1" applyProtection="1">
      <alignment horizontal="center" vertical="center" wrapText="1"/>
      <protection locked="0"/>
    </xf>
    <xf numFmtId="0" fontId="2" fillId="0" borderId="49" xfId="1" applyFont="1" applyFill="1" applyBorder="1" applyAlignment="1" applyProtection="1">
      <alignment horizontal="center" vertical="center" wrapText="1"/>
      <protection locked="0"/>
    </xf>
    <xf numFmtId="0" fontId="5" fillId="0" borderId="0" xfId="1" applyFont="1" applyFill="1" applyBorder="1" applyAlignment="1" applyProtection="1">
      <alignment vertical="center"/>
      <protection locked="0"/>
    </xf>
    <xf numFmtId="3" fontId="2" fillId="0" borderId="7" xfId="1" applyNumberFormat="1" applyFont="1" applyFill="1" applyBorder="1" applyAlignment="1" applyProtection="1">
      <alignment horizontal="right" vertical="center"/>
      <protection locked="0"/>
    </xf>
    <xf numFmtId="3" fontId="2" fillId="0" borderId="80" xfId="1" applyNumberFormat="1" applyFont="1" applyFill="1" applyBorder="1" applyAlignment="1" applyProtection="1">
      <alignment vertical="center"/>
      <protection locked="0"/>
    </xf>
    <xf numFmtId="3" fontId="2" fillId="0" borderId="108"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center" vertical="center"/>
    </xf>
    <xf numFmtId="3" fontId="2" fillId="0" borderId="114" xfId="1" applyNumberFormat="1" applyFont="1" applyFill="1" applyBorder="1" applyAlignment="1" applyProtection="1">
      <alignment vertical="center"/>
      <protection locked="0"/>
    </xf>
    <xf numFmtId="3" fontId="2" fillId="0" borderId="62" xfId="1" applyNumberFormat="1" applyFont="1" applyFill="1" applyBorder="1" applyAlignment="1" applyProtection="1">
      <alignment horizontal="center" vertical="center"/>
      <protection locked="0"/>
    </xf>
    <xf numFmtId="3" fontId="5" fillId="0" borderId="0" xfId="1" applyNumberFormat="1" applyFont="1" applyBorder="1" applyAlignment="1" applyProtection="1">
      <alignment vertical="center"/>
      <protection locked="0"/>
    </xf>
    <xf numFmtId="3" fontId="2" fillId="0" borderId="115" xfId="1" applyNumberFormat="1" applyFont="1" applyFill="1" applyBorder="1" applyAlignment="1" applyProtection="1">
      <alignment horizontal="right" vertical="center"/>
      <protection locked="0"/>
    </xf>
    <xf numFmtId="3" fontId="2" fillId="0" borderId="7" xfId="1" applyNumberFormat="1" applyFont="1" applyFill="1" applyBorder="1" applyAlignment="1" applyProtection="1">
      <alignment vertical="center"/>
      <protection locked="0"/>
    </xf>
    <xf numFmtId="3" fontId="2" fillId="0" borderId="62" xfId="1" applyNumberFormat="1" applyFont="1" applyFill="1" applyBorder="1" applyAlignment="1" applyProtection="1">
      <alignment vertical="center"/>
      <protection locked="0"/>
    </xf>
    <xf numFmtId="3" fontId="2" fillId="0" borderId="0" xfId="1" applyNumberFormat="1" applyFont="1" applyFill="1" applyBorder="1" applyAlignment="1" applyProtection="1">
      <alignment vertical="center"/>
      <protection locked="0"/>
    </xf>
    <xf numFmtId="3" fontId="2" fillId="0" borderId="10" xfId="1" applyNumberFormat="1" applyFont="1" applyFill="1" applyBorder="1" applyAlignment="1" applyProtection="1">
      <alignment vertical="center"/>
      <protection locked="0"/>
    </xf>
    <xf numFmtId="3" fontId="2" fillId="0" borderId="32" xfId="1" applyNumberFormat="1" applyFont="1" applyFill="1" applyBorder="1" applyAlignment="1" applyProtection="1">
      <alignment horizontal="right" vertical="center"/>
    </xf>
    <xf numFmtId="3" fontId="2" fillId="0" borderId="20" xfId="1" applyNumberFormat="1" applyFont="1" applyFill="1" applyBorder="1" applyAlignment="1" applyProtection="1">
      <alignment horizontal="center" vertical="center"/>
    </xf>
    <xf numFmtId="3" fontId="2" fillId="0" borderId="44" xfId="1" applyNumberFormat="1" applyFont="1" applyFill="1" applyBorder="1" applyAlignment="1" applyProtection="1">
      <alignment horizontal="right" vertical="center"/>
    </xf>
    <xf numFmtId="3" fontId="2" fillId="0" borderId="15" xfId="1" applyNumberFormat="1" applyFont="1" applyFill="1" applyBorder="1" applyAlignment="1" applyProtection="1">
      <alignment horizontal="right" vertical="center"/>
      <protection locked="0"/>
    </xf>
    <xf numFmtId="3" fontId="2" fillId="5" borderId="111" xfId="1" applyNumberFormat="1" applyFont="1" applyFill="1" applyBorder="1" applyAlignment="1" applyProtection="1">
      <alignment vertical="center"/>
      <protection locked="0"/>
    </xf>
    <xf numFmtId="3" fontId="2" fillId="0" borderId="111" xfId="1" applyNumberFormat="1" applyFont="1" applyFill="1" applyBorder="1" applyAlignment="1" applyProtection="1">
      <alignment horizontal="left" vertical="center"/>
      <protection locked="0"/>
    </xf>
    <xf numFmtId="3" fontId="2" fillId="0" borderId="7" xfId="1" applyNumberFormat="1" applyFont="1" applyFill="1" applyBorder="1" applyAlignment="1" applyProtection="1">
      <alignment horizontal="left" vertical="center"/>
      <protection locked="0"/>
    </xf>
    <xf numFmtId="3" fontId="2" fillId="5" borderId="7" xfId="1" applyNumberFormat="1" applyFont="1" applyFill="1" applyBorder="1" applyAlignment="1" applyProtection="1">
      <alignment vertical="center"/>
      <protection locked="0"/>
    </xf>
    <xf numFmtId="3" fontId="2" fillId="0" borderId="38" xfId="1" applyNumberFormat="1" applyFont="1" applyFill="1" applyBorder="1" applyAlignment="1" applyProtection="1">
      <alignment horizontal="right" vertical="center"/>
    </xf>
    <xf numFmtId="3" fontId="2" fillId="0" borderId="8" xfId="1" applyNumberFormat="1" applyFont="1" applyFill="1" applyBorder="1" applyAlignment="1" applyProtection="1">
      <alignment horizontal="center" wrapText="1"/>
      <protection locked="0"/>
    </xf>
    <xf numFmtId="3" fontId="2" fillId="0" borderId="6" xfId="0" applyNumberFormat="1" applyFont="1" applyFill="1" applyBorder="1" applyAlignment="1" applyProtection="1">
      <alignment wrapText="1"/>
      <protection locked="0"/>
    </xf>
    <xf numFmtId="0" fontId="2" fillId="10" borderId="32" xfId="1" applyFont="1" applyFill="1" applyBorder="1" applyAlignment="1" applyProtection="1">
      <alignment horizontal="right" vertical="center" wrapText="1"/>
    </xf>
    <xf numFmtId="0" fontId="2" fillId="10" borderId="32" xfId="1" applyFont="1" applyFill="1" applyBorder="1" applyAlignment="1" applyProtection="1">
      <alignment horizontal="left" vertical="center" wrapText="1"/>
    </xf>
    <xf numFmtId="3" fontId="2" fillId="10" borderId="33" xfId="1" applyNumberFormat="1" applyFont="1" applyFill="1" applyBorder="1" applyAlignment="1" applyProtection="1">
      <alignment vertical="center"/>
    </xf>
    <xf numFmtId="3" fontId="2" fillId="10" borderId="91" xfId="1" applyNumberFormat="1" applyFont="1" applyFill="1" applyBorder="1" applyAlignment="1" applyProtection="1">
      <alignment horizontal="center" vertical="center"/>
    </xf>
    <xf numFmtId="3" fontId="2" fillId="10" borderId="6" xfId="1" applyNumberFormat="1" applyFont="1" applyFill="1" applyBorder="1" applyAlignment="1" applyProtection="1">
      <alignment horizontal="center" vertical="center"/>
    </xf>
    <xf numFmtId="3" fontId="2" fillId="10" borderId="58" xfId="1" applyNumberFormat="1" applyFont="1" applyFill="1" applyBorder="1" applyAlignment="1" applyProtection="1">
      <alignment vertical="center"/>
      <protection locked="0"/>
    </xf>
    <xf numFmtId="3" fontId="2" fillId="10" borderId="6" xfId="1" applyNumberFormat="1" applyFont="1" applyFill="1" applyBorder="1" applyAlignment="1" applyProtection="1">
      <alignment vertical="center"/>
      <protection locked="0"/>
    </xf>
    <xf numFmtId="3" fontId="2" fillId="10" borderId="33" xfId="1" applyNumberFormat="1" applyFont="1" applyFill="1" applyBorder="1" applyAlignment="1" applyProtection="1">
      <alignment horizontal="center" vertical="center"/>
    </xf>
    <xf numFmtId="3" fontId="2" fillId="10" borderId="8" xfId="1" applyNumberFormat="1" applyFont="1" applyFill="1" applyBorder="1" applyAlignment="1" applyProtection="1">
      <alignment horizontal="center" vertical="center" wrapText="1"/>
      <protection locked="0"/>
    </xf>
    <xf numFmtId="3" fontId="2" fillId="10" borderId="48" xfId="1" applyNumberFormat="1" applyFont="1" applyFill="1" applyBorder="1" applyAlignment="1" applyProtection="1">
      <alignment vertical="center"/>
      <protection locked="0"/>
    </xf>
    <xf numFmtId="3" fontId="2" fillId="10" borderId="49" xfId="1" applyNumberFormat="1" applyFont="1" applyFill="1" applyBorder="1" applyAlignment="1" applyProtection="1">
      <alignment vertical="center"/>
      <protection locked="0"/>
    </xf>
    <xf numFmtId="3" fontId="2" fillId="10" borderId="83" xfId="1" applyNumberFormat="1" applyFont="1" applyFill="1" applyBorder="1" applyAlignment="1" applyProtection="1">
      <alignment vertical="center"/>
      <protection locked="0"/>
    </xf>
    <xf numFmtId="3" fontId="2" fillId="10" borderId="50" xfId="1" applyNumberFormat="1" applyFont="1" applyFill="1" applyBorder="1" applyAlignment="1" applyProtection="1">
      <alignment vertical="center"/>
      <protection locked="0"/>
    </xf>
    <xf numFmtId="3" fontId="2" fillId="10" borderId="5" xfId="1" applyNumberFormat="1" applyFont="1" applyFill="1" applyBorder="1" applyAlignment="1" applyProtection="1">
      <alignment vertical="center" wrapText="1"/>
      <protection locked="0"/>
    </xf>
    <xf numFmtId="3" fontId="2" fillId="10" borderId="89" xfId="1" applyNumberFormat="1" applyFont="1" applyFill="1" applyBorder="1" applyAlignment="1" applyProtection="1">
      <alignment vertical="center"/>
      <protection locked="0"/>
    </xf>
    <xf numFmtId="3" fontId="2" fillId="10" borderId="21" xfId="1" applyNumberFormat="1" applyFont="1" applyFill="1" applyBorder="1" applyAlignment="1" applyProtection="1">
      <alignment vertical="center"/>
      <protection locked="0"/>
    </xf>
    <xf numFmtId="3" fontId="2" fillId="10" borderId="82" xfId="1" applyNumberFormat="1" applyFont="1" applyFill="1" applyBorder="1" applyAlignment="1" applyProtection="1">
      <alignment vertical="center"/>
      <protection locked="0"/>
    </xf>
    <xf numFmtId="3" fontId="2" fillId="10" borderId="1" xfId="1" applyNumberFormat="1" applyFont="1" applyFill="1" applyBorder="1" applyAlignment="1" applyProtection="1">
      <alignment vertical="center"/>
      <protection locked="0"/>
    </xf>
    <xf numFmtId="3" fontId="2" fillId="10" borderId="91" xfId="1" applyNumberFormat="1" applyFont="1" applyFill="1" applyBorder="1" applyAlignment="1" applyProtection="1">
      <alignment vertical="center"/>
      <protection locked="0"/>
    </xf>
    <xf numFmtId="3" fontId="2" fillId="10" borderId="65" xfId="1" applyNumberFormat="1" applyFont="1" applyFill="1" applyBorder="1" applyAlignment="1" applyProtection="1">
      <alignment vertical="center"/>
    </xf>
    <xf numFmtId="3" fontId="2" fillId="10" borderId="8" xfId="1" applyNumberFormat="1" applyFont="1" applyFill="1" applyBorder="1" applyAlignment="1" applyProtection="1">
      <alignment vertical="center"/>
    </xf>
    <xf numFmtId="3" fontId="2" fillId="10" borderId="7" xfId="1" applyNumberFormat="1" applyFont="1" applyFill="1" applyBorder="1" applyAlignment="1" applyProtection="1">
      <alignment vertical="center"/>
    </xf>
    <xf numFmtId="3" fontId="2" fillId="10" borderId="33" xfId="1" applyNumberFormat="1" applyFont="1" applyFill="1" applyBorder="1" applyAlignment="1" applyProtection="1">
      <alignment vertical="center"/>
      <protection locked="0"/>
    </xf>
    <xf numFmtId="3" fontId="2" fillId="0" borderId="85" xfId="1" applyNumberFormat="1" applyFont="1" applyFill="1" applyBorder="1" applyAlignment="1" applyProtection="1">
      <alignment vertical="center"/>
      <protection locked="0"/>
    </xf>
    <xf numFmtId="3" fontId="2" fillId="0" borderId="68" xfId="1" applyNumberFormat="1" applyFont="1" applyFill="1" applyBorder="1" applyAlignment="1" applyProtection="1">
      <alignment vertical="center"/>
      <protection locked="0"/>
    </xf>
    <xf numFmtId="3" fontId="2" fillId="10" borderId="111" xfId="1" applyNumberFormat="1" applyFont="1" applyFill="1" applyBorder="1" applyAlignment="1" applyProtection="1">
      <alignment horizontal="center" vertical="center"/>
    </xf>
    <xf numFmtId="3" fontId="2" fillId="10" borderId="7" xfId="1" applyNumberFormat="1" applyFont="1" applyFill="1" applyBorder="1" applyAlignment="1" applyProtection="1">
      <alignment horizontal="center" vertical="center"/>
    </xf>
    <xf numFmtId="3" fontId="2" fillId="10" borderId="111" xfId="1" applyNumberFormat="1" applyFont="1" applyFill="1" applyBorder="1" applyAlignment="1" applyProtection="1">
      <alignment vertical="center"/>
      <protection locked="0"/>
    </xf>
    <xf numFmtId="3" fontId="2" fillId="10" borderId="115" xfId="1" applyNumberFormat="1" applyFont="1" applyFill="1" applyBorder="1" applyAlignment="1" applyProtection="1">
      <alignment vertical="center"/>
      <protection locked="0"/>
    </xf>
    <xf numFmtId="3" fontId="2" fillId="10" borderId="107" xfId="1" applyNumberFormat="1" applyFont="1" applyFill="1" applyBorder="1" applyAlignment="1" applyProtection="1">
      <alignment vertical="center"/>
      <protection locked="0"/>
    </xf>
    <xf numFmtId="3" fontId="2" fillId="10" borderId="62" xfId="1" applyNumberFormat="1" applyFont="1" applyFill="1" applyBorder="1" applyAlignment="1" applyProtection="1">
      <alignment vertical="center"/>
      <protection locked="0"/>
    </xf>
    <xf numFmtId="3" fontId="2" fillId="10" borderId="0" xfId="1" applyNumberFormat="1" applyFont="1" applyFill="1" applyBorder="1" applyAlignment="1" applyProtection="1">
      <alignment vertical="center"/>
      <protection locked="0"/>
    </xf>
    <xf numFmtId="3" fontId="2" fillId="10" borderId="7" xfId="1" applyNumberFormat="1" applyFont="1" applyFill="1" applyBorder="1" applyAlignment="1" applyProtection="1">
      <alignment vertical="center"/>
      <protection locked="0"/>
    </xf>
    <xf numFmtId="3" fontId="2" fillId="0" borderId="11" xfId="1" applyNumberFormat="1" applyFont="1" applyFill="1" applyBorder="1" applyAlignment="1" applyProtection="1">
      <alignment vertical="center"/>
      <protection locked="0"/>
    </xf>
    <xf numFmtId="3" fontId="2" fillId="0" borderId="16" xfId="1" applyNumberFormat="1" applyFont="1" applyFill="1" applyBorder="1" applyAlignment="1" applyProtection="1">
      <alignment horizontal="left" vertical="center" wrapText="1"/>
      <protection locked="0"/>
    </xf>
    <xf numFmtId="3" fontId="2" fillId="0" borderId="19" xfId="1" applyNumberFormat="1" applyFont="1" applyFill="1" applyBorder="1" applyAlignment="1" applyProtection="1">
      <alignment horizontal="left" vertical="center" wrapText="1"/>
      <protection locked="0"/>
    </xf>
    <xf numFmtId="3" fontId="2" fillId="10" borderId="85" xfId="1" applyNumberFormat="1" applyFont="1" applyFill="1" applyBorder="1" applyAlignment="1" applyProtection="1">
      <alignment horizontal="center" vertical="center"/>
    </xf>
    <xf numFmtId="3" fontId="2" fillId="10" borderId="46" xfId="1" applyNumberFormat="1" applyFont="1" applyFill="1" applyBorder="1" applyAlignment="1" applyProtection="1">
      <alignment horizontal="center" vertical="center"/>
    </xf>
    <xf numFmtId="3" fontId="2" fillId="10" borderId="98" xfId="1" applyNumberFormat="1" applyFont="1" applyFill="1" applyBorder="1" applyAlignment="1" applyProtection="1">
      <alignment vertical="center"/>
      <protection locked="0"/>
    </xf>
    <xf numFmtId="3" fontId="2" fillId="10" borderId="68" xfId="1" applyNumberFormat="1" applyFont="1" applyFill="1" applyBorder="1" applyAlignment="1" applyProtection="1">
      <alignment horizontal="center" vertical="center"/>
    </xf>
    <xf numFmtId="3" fontId="2" fillId="10" borderId="12" xfId="1" applyNumberFormat="1" applyFont="1" applyFill="1" applyBorder="1" applyAlignment="1" applyProtection="1">
      <alignment horizontal="center" vertical="center" wrapText="1"/>
      <protection locked="0"/>
    </xf>
    <xf numFmtId="3" fontId="2" fillId="10" borderId="8" xfId="1" applyNumberFormat="1" applyFont="1" applyFill="1" applyBorder="1" applyAlignment="1" applyProtection="1">
      <alignment vertical="center" wrapText="1"/>
      <protection locked="0"/>
    </xf>
    <xf numFmtId="3" fontId="2" fillId="10" borderId="114" xfId="1" applyNumberFormat="1" applyFont="1" applyFill="1" applyBorder="1" applyAlignment="1" applyProtection="1">
      <alignment horizontal="center" vertical="center"/>
    </xf>
    <xf numFmtId="3" fontId="2" fillId="10" borderId="11" xfId="1" applyNumberFormat="1" applyFont="1" applyFill="1" applyBorder="1" applyAlignment="1" applyProtection="1">
      <alignment horizontal="center" vertical="center"/>
    </xf>
    <xf numFmtId="3" fontId="2" fillId="10" borderId="114" xfId="1" applyNumberFormat="1" applyFont="1" applyFill="1" applyBorder="1" applyAlignment="1" applyProtection="1">
      <alignment vertical="center"/>
      <protection locked="0"/>
    </xf>
    <xf numFmtId="4" fontId="2" fillId="0" borderId="111" xfId="1" applyNumberFormat="1" applyFont="1" applyFill="1" applyBorder="1" applyAlignment="1" applyProtection="1">
      <alignment vertical="center"/>
      <protection locked="0"/>
    </xf>
    <xf numFmtId="0" fontId="2" fillId="0" borderId="0" xfId="4" applyFont="1"/>
    <xf numFmtId="0" fontId="2" fillId="0" borderId="0" xfId="4" applyFont="1" applyBorder="1"/>
    <xf numFmtId="0" fontId="2" fillId="0" borderId="0" xfId="4" applyFont="1" applyBorder="1" applyAlignment="1"/>
    <xf numFmtId="0" fontId="2" fillId="0" borderId="0" xfId="4" applyFont="1" applyBorder="1" applyAlignment="1" applyProtection="1">
      <alignment horizontal="center"/>
      <protection locked="0"/>
    </xf>
    <xf numFmtId="0" fontId="2" fillId="0" borderId="0" xfId="4" applyFont="1" applyBorder="1" applyAlignment="1" applyProtection="1">
      <alignment horizontal="center" wrapText="1"/>
      <protection locked="0"/>
    </xf>
    <xf numFmtId="0" fontId="20" fillId="0" borderId="0" xfId="4" applyFont="1" applyAlignment="1"/>
    <xf numFmtId="0" fontId="2" fillId="0" borderId="62" xfId="4" applyFont="1" applyBorder="1"/>
    <xf numFmtId="0" fontId="5" fillId="0" borderId="49" xfId="4" applyFont="1" applyBorder="1" applyAlignment="1">
      <alignment wrapText="1"/>
    </xf>
    <xf numFmtId="3" fontId="5" fillId="0" borderId="49" xfId="4" applyNumberFormat="1" applyFont="1" applyBorder="1" applyAlignment="1">
      <alignment wrapText="1"/>
    </xf>
    <xf numFmtId="3" fontId="5" fillId="0" borderId="6" xfId="4" applyNumberFormat="1" applyFont="1" applyBorder="1" applyAlignment="1">
      <alignment wrapText="1"/>
    </xf>
    <xf numFmtId="3" fontId="2" fillId="0" borderId="6" xfId="4" applyNumberFormat="1" applyFont="1" applyBorder="1" applyProtection="1">
      <protection locked="0"/>
    </xf>
    <xf numFmtId="3" fontId="2" fillId="0" borderId="6" xfId="4" applyNumberFormat="1" applyFont="1" applyBorder="1" applyAlignment="1" applyProtection="1">
      <alignment wrapText="1"/>
      <protection locked="0"/>
    </xf>
    <xf numFmtId="3" fontId="2" fillId="0" borderId="6" xfId="4" applyNumberFormat="1" applyFont="1" applyBorder="1" applyAlignment="1" applyProtection="1">
      <protection locked="0"/>
    </xf>
    <xf numFmtId="3" fontId="2" fillId="0" borderId="6" xfId="4" applyNumberFormat="1" applyFont="1" applyBorder="1" applyAlignment="1" applyProtection="1">
      <alignment vertical="center" wrapText="1"/>
      <protection locked="0"/>
    </xf>
    <xf numFmtId="0" fontId="5" fillId="0" borderId="6" xfId="4" applyFont="1" applyBorder="1" applyAlignment="1" applyProtection="1">
      <alignment vertical="center" wrapText="1"/>
      <protection locked="0"/>
    </xf>
    <xf numFmtId="3" fontId="2" fillId="0" borderId="6" xfId="4" applyNumberFormat="1" applyFont="1" applyBorder="1" applyAlignment="1" applyProtection="1">
      <alignment horizontal="center" wrapText="1"/>
      <protection locked="0"/>
    </xf>
    <xf numFmtId="3" fontId="2" fillId="0" borderId="6" xfId="4" applyNumberFormat="1" applyFont="1" applyFill="1" applyBorder="1" applyAlignment="1" applyProtection="1">
      <alignment wrapText="1"/>
      <protection locked="0"/>
    </xf>
    <xf numFmtId="3" fontId="2" fillId="0" borderId="6" xfId="4" applyNumberFormat="1" applyFont="1" applyFill="1" applyBorder="1" applyProtection="1">
      <protection locked="0"/>
    </xf>
    <xf numFmtId="3" fontId="2" fillId="0" borderId="6" xfId="4" applyNumberFormat="1" applyFont="1" applyFill="1" applyBorder="1" applyAlignment="1" applyProtection="1">
      <protection locked="0"/>
    </xf>
    <xf numFmtId="3" fontId="2" fillId="0" borderId="6" xfId="4" applyNumberFormat="1" applyFont="1" applyFill="1" applyBorder="1" applyAlignment="1" applyProtection="1">
      <alignment horizontal="center" wrapText="1"/>
      <protection locked="0"/>
    </xf>
    <xf numFmtId="0" fontId="5" fillId="0" borderId="6" xfId="4" applyFont="1" applyBorder="1" applyAlignment="1" applyProtection="1">
      <alignment wrapText="1"/>
      <protection locked="0"/>
    </xf>
    <xf numFmtId="0" fontId="5" fillId="0" borderId="6" xfId="4" applyFont="1" applyBorder="1" applyProtection="1">
      <protection locked="0"/>
    </xf>
    <xf numFmtId="49" fontId="5" fillId="0" borderId="6" xfId="4" applyNumberFormat="1" applyFont="1" applyBorder="1" applyAlignment="1" applyProtection="1">
      <alignment horizontal="center" vertical="center" wrapText="1"/>
      <protection locked="0"/>
    </xf>
    <xf numFmtId="0" fontId="2" fillId="0" borderId="0" xfId="4" applyFont="1" applyFill="1"/>
    <xf numFmtId="0" fontId="5" fillId="0" borderId="6" xfId="4" applyFont="1" applyFill="1" applyBorder="1" applyAlignment="1" applyProtection="1">
      <alignment wrapText="1"/>
      <protection locked="0"/>
    </xf>
    <xf numFmtId="3" fontId="2" fillId="0" borderId="6" xfId="4" applyNumberFormat="1" applyFont="1" applyFill="1" applyBorder="1" applyAlignment="1">
      <alignment vertical="center" wrapText="1"/>
    </xf>
    <xf numFmtId="0" fontId="2" fillId="0" borderId="0" xfId="4" applyFont="1" applyBorder="1" applyAlignment="1">
      <alignment wrapText="1"/>
    </xf>
    <xf numFmtId="0" fontId="2" fillId="0" borderId="0" xfId="4" applyFont="1" applyFill="1" applyBorder="1" applyAlignment="1">
      <alignment wrapText="1"/>
    </xf>
    <xf numFmtId="49" fontId="2" fillId="0" borderId="0" xfId="4" applyNumberFormat="1" applyFont="1" applyBorder="1"/>
    <xf numFmtId="0" fontId="2" fillId="0" borderId="0" xfId="4" applyFont="1" applyAlignment="1">
      <alignment horizontal="left"/>
    </xf>
    <xf numFmtId="0" fontId="5" fillId="0" borderId="0" xfId="4" applyFont="1" applyAlignment="1">
      <alignment horizontal="left"/>
    </xf>
    <xf numFmtId="0" fontId="5" fillId="0" borderId="0" xfId="4" applyFont="1" applyFill="1" applyAlignment="1">
      <alignment horizontal="left"/>
    </xf>
    <xf numFmtId="0" fontId="2" fillId="0" borderId="0" xfId="4" applyFont="1" applyFill="1" applyBorder="1" applyAlignment="1" applyProtection="1">
      <alignment horizontal="left" vertical="center"/>
      <protection locked="0"/>
    </xf>
    <xf numFmtId="0" fontId="2" fillId="0" borderId="0" xfId="4" applyFont="1" applyFill="1" applyBorder="1" applyAlignment="1" applyProtection="1">
      <alignment horizontal="left" vertical="center" wrapText="1"/>
      <protection locked="0"/>
    </xf>
    <xf numFmtId="0" fontId="2" fillId="0" borderId="0" xfId="4" applyFont="1" applyFill="1" applyBorder="1"/>
    <xf numFmtId="0" fontId="2" fillId="0" borderId="0" xfId="4" applyFont="1" applyFill="1" applyBorder="1" applyAlignment="1" applyProtection="1">
      <alignment horizontal="left" vertical="top"/>
      <protection locked="0"/>
    </xf>
    <xf numFmtId="0" fontId="5" fillId="0" borderId="0" xfId="4" applyFont="1" applyFill="1" applyBorder="1" applyAlignment="1" applyProtection="1">
      <alignment horizontal="left" vertical="center"/>
      <protection locked="0"/>
    </xf>
    <xf numFmtId="0" fontId="2" fillId="0" borderId="0" xfId="4" applyFont="1" applyProtection="1">
      <protection locked="0"/>
    </xf>
    <xf numFmtId="0" fontId="2" fillId="0" borderId="0" xfId="4" applyFont="1" applyFill="1" applyProtection="1">
      <protection locked="0"/>
    </xf>
    <xf numFmtId="49" fontId="2" fillId="0" borderId="0" xfId="4" applyNumberFormat="1" applyFont="1" applyProtection="1">
      <protection locked="0"/>
    </xf>
    <xf numFmtId="0" fontId="2" fillId="0" borderId="0" xfId="4" applyFont="1" applyBorder="1" applyAlignment="1" applyProtection="1">
      <protection locked="0"/>
    </xf>
    <xf numFmtId="49" fontId="2" fillId="0" borderId="62" xfId="4" applyNumberFormat="1" applyFont="1" applyBorder="1" applyAlignment="1" applyProtection="1">
      <protection locked="0"/>
    </xf>
    <xf numFmtId="0" fontId="2" fillId="0" borderId="0" xfId="4" applyFont="1" applyBorder="1" applyAlignment="1" applyProtection="1">
      <alignment wrapText="1"/>
      <protection locked="0"/>
    </xf>
    <xf numFmtId="0" fontId="2" fillId="0" borderId="0" xfId="4" quotePrefix="1" applyFont="1" applyBorder="1" applyAlignment="1" applyProtection="1">
      <protection locked="0"/>
    </xf>
    <xf numFmtId="0" fontId="21" fillId="0" borderId="0" xfId="4" applyFont="1" applyBorder="1" applyAlignment="1" applyProtection="1">
      <protection locked="0"/>
    </xf>
    <xf numFmtId="0" fontId="20" fillId="0" borderId="0" xfId="4" applyFont="1" applyBorder="1" applyAlignment="1">
      <alignment horizontal="center"/>
    </xf>
    <xf numFmtId="49" fontId="5" fillId="0" borderId="62" xfId="4" applyNumberFormat="1" applyFont="1" applyBorder="1" applyAlignment="1" applyProtection="1">
      <protection locked="0"/>
    </xf>
    <xf numFmtId="0" fontId="5" fillId="0" borderId="49" xfId="4" applyFont="1" applyBorder="1" applyAlignment="1">
      <alignment horizontal="center" vertical="center" wrapText="1"/>
    </xf>
    <xf numFmtId="3" fontId="2" fillId="0" borderId="6" xfId="4" applyNumberFormat="1" applyFont="1" applyBorder="1" applyAlignment="1" applyProtection="1">
      <alignment horizontal="center" vertical="center" wrapText="1"/>
      <protection locked="0"/>
    </xf>
    <xf numFmtId="3" fontId="5" fillId="0" borderId="6" xfId="4" applyNumberFormat="1" applyFont="1" applyBorder="1" applyAlignment="1" applyProtection="1">
      <alignment horizontal="center" vertical="center" wrapText="1"/>
      <protection locked="0"/>
    </xf>
    <xf numFmtId="3" fontId="2" fillId="0" borderId="49" xfId="4" applyNumberFormat="1" applyFont="1" applyBorder="1" applyAlignment="1" applyProtection="1">
      <alignment horizontal="center" vertical="center" wrapText="1"/>
      <protection locked="0"/>
    </xf>
    <xf numFmtId="0" fontId="5" fillId="0" borderId="49" xfId="4" applyFont="1" applyFill="1" applyBorder="1" applyAlignment="1">
      <alignment horizontal="center" vertical="center" wrapText="1"/>
    </xf>
    <xf numFmtId="49" fontId="5" fillId="0" borderId="6" xfId="4" applyNumberFormat="1" applyFont="1" applyFill="1" applyBorder="1" applyAlignment="1" applyProtection="1">
      <alignment horizontal="center" vertical="center" wrapText="1"/>
      <protection locked="0"/>
    </xf>
    <xf numFmtId="0" fontId="5" fillId="0" borderId="21" xfId="4" applyFont="1" applyFill="1" applyBorder="1" applyAlignment="1">
      <alignment horizontal="center" vertical="center" wrapText="1"/>
    </xf>
    <xf numFmtId="49" fontId="5" fillId="0" borderId="6" xfId="4" applyNumberFormat="1" applyFont="1" applyFill="1" applyBorder="1" applyAlignment="1" applyProtection="1">
      <alignment horizontal="center" vertical="center"/>
      <protection locked="0"/>
    </xf>
    <xf numFmtId="3" fontId="2" fillId="0" borderId="6" xfId="4" applyNumberFormat="1" applyFont="1" applyBorder="1" applyAlignment="1" applyProtection="1">
      <alignment horizontal="center" vertical="center"/>
      <protection locked="0"/>
    </xf>
    <xf numFmtId="49" fontId="5" fillId="0" borderId="6" xfId="4" applyNumberFormat="1" applyFont="1" applyBorder="1" applyAlignment="1" applyProtection="1">
      <alignment horizontal="center" vertical="center"/>
      <protection locked="0"/>
    </xf>
    <xf numFmtId="3" fontId="5" fillId="0" borderId="6" xfId="4" applyNumberFormat="1" applyFont="1" applyBorder="1" applyAlignment="1" applyProtection="1">
      <alignment horizontal="center" vertical="center"/>
      <protection locked="0"/>
    </xf>
    <xf numFmtId="3" fontId="2" fillId="0" borderId="49" xfId="4" applyNumberFormat="1" applyFont="1" applyBorder="1" applyAlignment="1" applyProtection="1">
      <alignment horizontal="center" vertical="center"/>
      <protection locked="0"/>
    </xf>
    <xf numFmtId="0" fontId="5" fillId="0" borderId="6" xfId="4" applyFont="1" applyBorder="1" applyAlignment="1">
      <alignment horizontal="center" vertical="center" wrapText="1"/>
    </xf>
    <xf numFmtId="0" fontId="5" fillId="0" borderId="49" xfId="4" applyFont="1" applyBorder="1" applyAlignment="1" applyProtection="1">
      <alignment horizontal="center" vertical="center" wrapText="1"/>
      <protection locked="0"/>
    </xf>
    <xf numFmtId="49" fontId="2" fillId="0" borderId="6" xfId="4" applyNumberFormat="1" applyFont="1" applyBorder="1" applyAlignment="1" applyProtection="1">
      <alignment horizontal="center" vertical="center"/>
      <protection locked="0"/>
    </xf>
    <xf numFmtId="3" fontId="2" fillId="0" borderId="6" xfId="4" applyNumberFormat="1" applyFont="1" applyFill="1" applyBorder="1" applyAlignment="1" applyProtection="1">
      <alignment horizontal="center" vertical="center"/>
      <protection locked="0"/>
    </xf>
    <xf numFmtId="0" fontId="5" fillId="0" borderId="6" xfId="4" applyFont="1" applyFill="1" applyBorder="1" applyAlignment="1">
      <alignment horizontal="center" vertical="center" wrapText="1"/>
    </xf>
    <xf numFmtId="3" fontId="5" fillId="0" borderId="49" xfId="4" applyNumberFormat="1" applyFont="1" applyBorder="1" applyAlignment="1" applyProtection="1">
      <alignment horizontal="center" vertical="center"/>
      <protection locked="0"/>
    </xf>
    <xf numFmtId="3" fontId="5" fillId="0" borderId="58" xfId="4" applyNumberFormat="1" applyFont="1" applyBorder="1" applyAlignment="1" applyProtection="1">
      <alignment horizontal="center" vertical="center"/>
      <protection locked="0"/>
    </xf>
    <xf numFmtId="3" fontId="5" fillId="0" borderId="6" xfId="4" applyNumberFormat="1" applyFont="1" applyFill="1" applyBorder="1" applyAlignment="1" applyProtection="1">
      <alignment horizontal="center" vertical="center"/>
      <protection locked="0"/>
    </xf>
    <xf numFmtId="0" fontId="5" fillId="0" borderId="18" xfId="4" applyFont="1" applyFill="1" applyBorder="1" applyAlignment="1" applyProtection="1">
      <alignment horizontal="center" vertical="center" wrapText="1"/>
      <protection locked="0"/>
    </xf>
    <xf numFmtId="0" fontId="5" fillId="0" borderId="18" xfId="4" applyFont="1" applyBorder="1" applyAlignment="1" applyProtection="1">
      <alignment horizontal="center" vertical="center" wrapText="1"/>
      <protection locked="0"/>
    </xf>
    <xf numFmtId="3" fontId="5" fillId="0" borderId="6" xfId="4" applyNumberFormat="1" applyFont="1" applyBorder="1" applyAlignment="1">
      <alignment vertical="center" wrapText="1"/>
    </xf>
    <xf numFmtId="3" fontId="2" fillId="0" borderId="6" xfId="4" applyNumberFormat="1" applyFont="1" applyBorder="1" applyAlignment="1" applyProtection="1">
      <alignment vertical="center"/>
      <protection locked="0"/>
    </xf>
    <xf numFmtId="3" fontId="5" fillId="0" borderId="6" xfId="4" applyNumberFormat="1" applyFont="1" applyBorder="1" applyAlignment="1" applyProtection="1">
      <alignment vertical="center" wrapText="1"/>
      <protection locked="0"/>
    </xf>
    <xf numFmtId="3" fontId="5" fillId="0" borderId="6" xfId="4" applyNumberFormat="1" applyFont="1" applyFill="1" applyBorder="1" applyAlignment="1" applyProtection="1">
      <alignment vertical="center" wrapText="1"/>
      <protection locked="0"/>
    </xf>
    <xf numFmtId="3" fontId="2" fillId="0" borderId="6" xfId="4" applyNumberFormat="1" applyFont="1" applyBorder="1" applyAlignment="1" applyProtection="1">
      <alignment horizontal="right" vertical="center" wrapText="1"/>
      <protection locked="0"/>
    </xf>
    <xf numFmtId="3" fontId="5" fillId="0" borderId="21" xfId="4" applyNumberFormat="1" applyFont="1" applyBorder="1" applyAlignment="1">
      <alignment wrapText="1"/>
    </xf>
    <xf numFmtId="3" fontId="2" fillId="0" borderId="6" xfId="4" applyNumberFormat="1" applyFont="1" applyFill="1" applyBorder="1" applyAlignment="1" applyProtection="1">
      <alignment horizontal="center" vertical="center" wrapText="1"/>
      <protection locked="0"/>
    </xf>
    <xf numFmtId="3" fontId="2" fillId="0" borderId="6" xfId="4" applyNumberFormat="1" applyFont="1" applyFill="1" applyBorder="1" applyAlignment="1" applyProtection="1">
      <alignment horizontal="right" vertical="center" wrapText="1"/>
      <protection locked="0"/>
    </xf>
    <xf numFmtId="0" fontId="5" fillId="0" borderId="6" xfId="4" applyFont="1" applyFill="1" applyBorder="1" applyProtection="1">
      <protection locked="0"/>
    </xf>
    <xf numFmtId="0" fontId="5" fillId="0" borderId="6" xfId="4" applyNumberFormat="1" applyFont="1" applyFill="1" applyBorder="1" applyAlignment="1" applyProtection="1">
      <alignment horizontal="center" vertical="center"/>
      <protection locked="0"/>
    </xf>
    <xf numFmtId="0" fontId="5" fillId="0" borderId="49" xfId="4" applyFont="1" applyFill="1" applyBorder="1" applyAlignment="1" applyProtection="1">
      <alignment horizontal="center" vertical="center" wrapText="1"/>
      <protection locked="0"/>
    </xf>
    <xf numFmtId="0" fontId="5" fillId="0" borderId="21" xfId="4" applyFont="1" applyFill="1" applyBorder="1" applyAlignment="1" applyProtection="1">
      <alignment horizontal="center" vertical="center" wrapText="1"/>
      <protection locked="0"/>
    </xf>
    <xf numFmtId="0" fontId="5" fillId="0" borderId="6" xfId="4" applyFont="1" applyBorder="1" applyAlignment="1" applyProtection="1">
      <alignment horizontal="center" vertical="center" wrapText="1"/>
      <protection locked="0"/>
    </xf>
    <xf numFmtId="49" fontId="5" fillId="0" borderId="111" xfId="4" applyNumberFormat="1" applyFont="1" applyBorder="1" applyAlignment="1" applyProtection="1">
      <alignment horizontal="center" vertical="center" wrapText="1"/>
      <protection locked="0"/>
    </xf>
    <xf numFmtId="49" fontId="2" fillId="0" borderId="6" xfId="4" applyNumberFormat="1" applyFont="1" applyFill="1" applyBorder="1" applyAlignment="1" applyProtection="1">
      <alignment horizontal="center" vertical="center" wrapText="1"/>
      <protection locked="0"/>
    </xf>
    <xf numFmtId="3" fontId="2" fillId="0" borderId="0" xfId="1" applyNumberFormat="1" applyFont="1" applyFill="1" applyBorder="1" applyAlignment="1" applyProtection="1">
      <alignment horizontal="right" vertical="center"/>
      <protection locked="0"/>
    </xf>
    <xf numFmtId="3" fontId="2" fillId="0" borderId="15" xfId="1" applyNumberFormat="1" applyFont="1" applyFill="1" applyBorder="1" applyAlignment="1" applyProtection="1">
      <alignment horizontal="center" vertical="center"/>
    </xf>
    <xf numFmtId="3" fontId="2" fillId="4" borderId="7" xfId="1" applyNumberFormat="1" applyFont="1" applyFill="1" applyBorder="1" applyAlignment="1" applyProtection="1">
      <alignment vertical="center"/>
      <protection locked="0"/>
    </xf>
    <xf numFmtId="3" fontId="2" fillId="0" borderId="6" xfId="0" applyNumberFormat="1" applyFont="1" applyFill="1" applyBorder="1" applyAlignment="1" applyProtection="1">
      <alignment horizontal="center" vertical="center" wrapText="1"/>
      <protection locked="0"/>
    </xf>
    <xf numFmtId="3" fontId="2" fillId="0" borderId="18" xfId="0" applyNumberFormat="1" applyFont="1" applyFill="1" applyBorder="1" applyAlignment="1" applyProtection="1">
      <alignment horizontal="center" vertical="center" wrapText="1"/>
      <protection locked="0"/>
    </xf>
    <xf numFmtId="3" fontId="2" fillId="0" borderId="0" xfId="1" applyNumberFormat="1" applyFont="1" applyFill="1" applyAlignment="1">
      <alignment vertical="center"/>
    </xf>
    <xf numFmtId="0" fontId="10" fillId="0" borderId="6" xfId="0" applyFont="1" applyBorder="1" applyAlignment="1">
      <alignment horizontal="left" vertical="center"/>
    </xf>
    <xf numFmtId="0" fontId="2" fillId="0" borderId="6" xfId="1" applyFont="1" applyFill="1" applyBorder="1" applyAlignment="1" applyProtection="1">
      <alignment horizontal="left" vertical="center" wrapText="1"/>
      <protection locked="0"/>
    </xf>
    <xf numFmtId="0" fontId="2" fillId="0" borderId="0" xfId="1" applyFont="1" applyFill="1" applyBorder="1" applyAlignment="1" applyProtection="1">
      <alignment horizontal="left" vertical="center" wrapText="1"/>
      <protection locked="0"/>
    </xf>
    <xf numFmtId="3" fontId="5" fillId="0" borderId="0" xfId="1" applyNumberFormat="1" applyFont="1" applyFill="1" applyBorder="1" applyAlignment="1" applyProtection="1">
      <alignment horizontal="center" vertical="center" wrapText="1"/>
      <protection locked="0"/>
    </xf>
    <xf numFmtId="3" fontId="2" fillId="0" borderId="0" xfId="1" applyNumberFormat="1" applyFont="1" applyFill="1" applyBorder="1" applyAlignment="1" applyProtection="1">
      <alignment horizontal="center" vertical="center" wrapText="1"/>
      <protection locked="0"/>
    </xf>
    <xf numFmtId="0" fontId="2" fillId="0" borderId="0" xfId="0" applyFont="1" applyFill="1" applyAlignment="1">
      <alignment vertical="center"/>
    </xf>
    <xf numFmtId="3" fontId="2" fillId="0" borderId="0" xfId="0" applyNumberFormat="1" applyFont="1" applyFill="1" applyAlignment="1">
      <alignment vertical="center"/>
    </xf>
    <xf numFmtId="0" fontId="2" fillId="0" borderId="0" xfId="0" applyFont="1" applyFill="1" applyAlignment="1">
      <alignment horizontal="left" vertical="center"/>
    </xf>
    <xf numFmtId="0" fontId="2" fillId="0" borderId="0" xfId="0" applyFont="1"/>
    <xf numFmtId="0" fontId="13" fillId="0" borderId="0" xfId="0" applyFont="1" applyProtection="1">
      <protection locked="0"/>
    </xf>
    <xf numFmtId="0" fontId="13" fillId="0" borderId="0" xfId="0" applyFont="1"/>
    <xf numFmtId="0" fontId="2" fillId="0" borderId="0" xfId="1" applyFont="1" applyFill="1" applyAlignment="1" applyProtection="1">
      <alignment vertical="center"/>
      <protection locked="0"/>
    </xf>
    <xf numFmtId="3" fontId="2" fillId="0" borderId="15" xfId="1" applyNumberFormat="1" applyFont="1" applyFill="1" applyBorder="1" applyAlignment="1" applyProtection="1">
      <alignment vertical="center"/>
      <protection locked="0"/>
    </xf>
    <xf numFmtId="0" fontId="31" fillId="2" borderId="0" xfId="1" applyFont="1" applyFill="1" applyBorder="1" applyAlignment="1" applyProtection="1">
      <alignment vertical="center" wrapText="1"/>
    </xf>
    <xf numFmtId="1" fontId="31" fillId="0" borderId="27" xfId="1" applyNumberFormat="1" applyFont="1" applyFill="1" applyBorder="1" applyAlignment="1" applyProtection="1">
      <alignment horizontal="center" vertical="center" wrapText="1"/>
    </xf>
    <xf numFmtId="0" fontId="39" fillId="0" borderId="19" xfId="1" applyFont="1" applyFill="1" applyBorder="1" applyAlignment="1" applyProtection="1">
      <alignment vertical="center" wrapText="1"/>
      <protection locked="0"/>
    </xf>
    <xf numFmtId="3" fontId="39" fillId="0" borderId="31" xfId="1" applyNumberFormat="1" applyFont="1" applyFill="1" applyBorder="1" applyAlignment="1" applyProtection="1">
      <alignment horizontal="right" vertical="center" wrapText="1"/>
      <protection locked="0"/>
    </xf>
    <xf numFmtId="3" fontId="31" fillId="0" borderId="27" xfId="1" applyNumberFormat="1" applyFont="1" applyFill="1" applyBorder="1" applyAlignment="1" applyProtection="1">
      <alignment horizontal="right" vertical="center" wrapText="1"/>
      <protection locked="0"/>
    </xf>
    <xf numFmtId="3" fontId="31" fillId="0" borderId="19" xfId="1" applyNumberFormat="1" applyFont="1" applyFill="1" applyBorder="1" applyAlignment="1" applyProtection="1">
      <alignment horizontal="right" vertical="center" wrapText="1"/>
      <protection locked="0"/>
    </xf>
    <xf numFmtId="3" fontId="31" fillId="0" borderId="8" xfId="1" applyNumberFormat="1" applyFont="1" applyFill="1" applyBorder="1" applyAlignment="1" applyProtection="1">
      <alignment horizontal="left" vertical="center" wrapText="1"/>
      <protection locked="0"/>
    </xf>
    <xf numFmtId="3" fontId="31" fillId="0" borderId="34" xfId="1" applyNumberFormat="1" applyFont="1" applyFill="1" applyBorder="1" applyAlignment="1" applyProtection="1">
      <alignment horizontal="center" vertical="center" wrapText="1"/>
      <protection locked="0"/>
    </xf>
    <xf numFmtId="3" fontId="31" fillId="0" borderId="37" xfId="1" applyNumberFormat="1" applyFont="1" applyFill="1" applyBorder="1" applyAlignment="1" applyProtection="1">
      <alignment horizontal="center" vertical="center" wrapText="1"/>
      <protection locked="0"/>
    </xf>
    <xf numFmtId="3" fontId="31" fillId="0" borderId="19" xfId="1" applyNumberFormat="1" applyFont="1" applyFill="1" applyBorder="1" applyAlignment="1" applyProtection="1">
      <alignment horizontal="center" vertical="center" wrapText="1"/>
      <protection locked="0"/>
    </xf>
    <xf numFmtId="3" fontId="31" fillId="0" borderId="8" xfId="1" applyNumberFormat="1" applyFont="1" applyFill="1" applyBorder="1" applyAlignment="1" applyProtection="1">
      <alignment horizontal="center" vertical="center" wrapText="1"/>
      <protection locked="0"/>
    </xf>
    <xf numFmtId="3" fontId="31" fillId="0" borderId="16" xfId="1" applyNumberFormat="1" applyFont="1" applyFill="1" applyBorder="1" applyAlignment="1" applyProtection="1">
      <alignment horizontal="center" vertical="center" wrapText="1"/>
      <protection locked="0"/>
    </xf>
    <xf numFmtId="3" fontId="31" fillId="0" borderId="19" xfId="1" applyNumberFormat="1" applyFont="1" applyFill="1" applyBorder="1" applyAlignment="1" applyProtection="1">
      <alignment horizontal="left" vertical="center" wrapText="1"/>
      <protection locked="0"/>
    </xf>
    <xf numFmtId="3" fontId="31" fillId="0" borderId="12" xfId="1" applyNumberFormat="1" applyFont="1" applyFill="1" applyBorder="1" applyAlignment="1" applyProtection="1">
      <alignment horizontal="left" vertical="center" wrapText="1"/>
      <protection locked="0"/>
    </xf>
    <xf numFmtId="3" fontId="31" fillId="0" borderId="5" xfId="1" applyNumberFormat="1" applyFont="1" applyFill="1" applyBorder="1" applyAlignment="1" applyProtection="1">
      <alignment horizontal="center" vertical="center" wrapText="1"/>
      <protection locked="0"/>
    </xf>
    <xf numFmtId="3" fontId="31" fillId="0" borderId="12" xfId="1" applyNumberFormat="1" applyFont="1" applyFill="1" applyBorder="1" applyAlignment="1" applyProtection="1">
      <alignment horizontal="center" vertical="center" wrapText="1"/>
      <protection locked="0"/>
    </xf>
    <xf numFmtId="3" fontId="31" fillId="0" borderId="37" xfId="1" applyNumberFormat="1" applyFont="1" applyFill="1" applyBorder="1" applyAlignment="1" applyProtection="1">
      <alignment horizontal="right" vertical="center" wrapText="1"/>
      <protection locked="0"/>
    </xf>
    <xf numFmtId="3" fontId="31" fillId="0" borderId="5" xfId="1" applyNumberFormat="1" applyFont="1" applyFill="1" applyBorder="1" applyAlignment="1" applyProtection="1">
      <alignment horizontal="right" vertical="center" wrapText="1"/>
      <protection locked="0"/>
    </xf>
    <xf numFmtId="3" fontId="39" fillId="0" borderId="19" xfId="1" applyNumberFormat="1" applyFont="1" applyBorder="1" applyAlignment="1" applyProtection="1">
      <alignment vertical="center" wrapText="1"/>
      <protection locked="0"/>
    </xf>
    <xf numFmtId="3" fontId="39" fillId="0" borderId="31" xfId="1" applyNumberFormat="1" applyFont="1" applyFill="1" applyBorder="1" applyAlignment="1" applyProtection="1">
      <alignment vertical="center" wrapText="1"/>
      <protection locked="0"/>
    </xf>
    <xf numFmtId="3" fontId="39" fillId="0" borderId="54" xfId="1" applyNumberFormat="1" applyFont="1" applyFill="1" applyBorder="1" applyAlignment="1" applyProtection="1">
      <alignment vertical="center" wrapText="1"/>
      <protection locked="0"/>
    </xf>
    <xf numFmtId="3" fontId="39" fillId="0" borderId="19" xfId="1" applyNumberFormat="1" applyFont="1" applyFill="1" applyBorder="1" applyAlignment="1" applyProtection="1">
      <alignment vertical="center" wrapText="1"/>
      <protection locked="0"/>
    </xf>
    <xf numFmtId="3" fontId="39" fillId="3" borderId="56" xfId="1" applyNumberFormat="1" applyFont="1" applyFill="1" applyBorder="1" applyAlignment="1" applyProtection="1">
      <alignment vertical="center" wrapText="1"/>
      <protection locked="0"/>
    </xf>
    <xf numFmtId="3" fontId="31" fillId="0" borderId="56" xfId="1" applyNumberFormat="1" applyFont="1" applyFill="1" applyBorder="1" applyAlignment="1" applyProtection="1">
      <alignment vertical="center" wrapText="1"/>
      <protection locked="0"/>
    </xf>
    <xf numFmtId="3" fontId="31" fillId="0" borderId="5" xfId="1" applyNumberFormat="1" applyFont="1" applyFill="1" applyBorder="1" applyAlignment="1" applyProtection="1">
      <alignment vertical="center" wrapText="1"/>
      <protection locked="0"/>
    </xf>
    <xf numFmtId="3" fontId="31" fillId="0" borderId="19" xfId="1" applyNumberFormat="1" applyFont="1" applyFill="1" applyBorder="1" applyAlignment="1" applyProtection="1">
      <alignment vertical="center" wrapText="1"/>
      <protection locked="0"/>
    </xf>
    <xf numFmtId="3" fontId="31" fillId="0" borderId="8" xfId="1" applyNumberFormat="1" applyFont="1" applyFill="1" applyBorder="1" applyAlignment="1" applyProtection="1">
      <alignment vertical="center" wrapText="1"/>
      <protection locked="0"/>
    </xf>
    <xf numFmtId="3" fontId="31" fillId="0" borderId="37" xfId="1" applyNumberFormat="1" applyFont="1" applyFill="1" applyBorder="1" applyAlignment="1" applyProtection="1">
      <alignment vertical="center" wrapText="1"/>
      <protection locked="0"/>
    </xf>
    <xf numFmtId="3" fontId="31" fillId="0" borderId="12" xfId="1" applyNumberFormat="1" applyFont="1" applyFill="1" applyBorder="1" applyAlignment="1" applyProtection="1">
      <alignment vertical="center" wrapText="1"/>
      <protection locked="0"/>
    </xf>
    <xf numFmtId="3" fontId="31" fillId="0" borderId="16" xfId="1" applyNumberFormat="1" applyFont="1" applyFill="1" applyBorder="1" applyAlignment="1" applyProtection="1">
      <alignment vertical="center" wrapText="1"/>
      <protection locked="0"/>
    </xf>
    <xf numFmtId="3" fontId="31" fillId="0" borderId="67" xfId="1" applyNumberFormat="1" applyFont="1" applyFill="1" applyBorder="1" applyAlignment="1" applyProtection="1">
      <alignment vertical="center" wrapText="1"/>
      <protection locked="0"/>
    </xf>
    <xf numFmtId="3" fontId="39" fillId="0" borderId="12" xfId="1" applyNumberFormat="1" applyFont="1" applyFill="1" applyBorder="1" applyAlignment="1" applyProtection="1">
      <alignment vertical="center" wrapText="1"/>
      <protection locked="0"/>
    </xf>
    <xf numFmtId="3" fontId="39" fillId="3" borderId="12" xfId="1" applyNumberFormat="1" applyFont="1" applyFill="1" applyBorder="1" applyAlignment="1" applyProtection="1">
      <alignment vertical="center" wrapText="1"/>
      <protection locked="0"/>
    </xf>
    <xf numFmtId="3" fontId="31" fillId="0" borderId="31" xfId="1" applyNumberFormat="1" applyFont="1" applyFill="1" applyBorder="1" applyAlignment="1" applyProtection="1">
      <alignment vertical="center" wrapText="1"/>
      <protection locked="0"/>
    </xf>
    <xf numFmtId="3" fontId="39" fillId="0" borderId="79" xfId="1" applyNumberFormat="1" applyFont="1" applyFill="1" applyBorder="1" applyAlignment="1" applyProtection="1">
      <alignment vertical="center" wrapText="1"/>
      <protection locked="0"/>
    </xf>
    <xf numFmtId="3" fontId="39" fillId="0" borderId="37" xfId="1" applyNumberFormat="1" applyFont="1" applyFill="1" applyBorder="1" applyAlignment="1" applyProtection="1">
      <alignment vertical="center" wrapText="1"/>
      <protection locked="0"/>
    </xf>
    <xf numFmtId="0" fontId="31" fillId="0" borderId="0" xfId="1" applyFont="1" applyFill="1" applyBorder="1" applyAlignment="1" applyProtection="1">
      <alignment vertical="center" wrapText="1"/>
    </xf>
    <xf numFmtId="0" fontId="5" fillId="0" borderId="1" xfId="1" applyNumberFormat="1" applyFont="1" applyFill="1" applyBorder="1" applyAlignment="1" applyProtection="1">
      <alignment vertical="center"/>
    </xf>
    <xf numFmtId="0" fontId="5" fillId="0" borderId="89" xfId="1" applyNumberFormat="1" applyFont="1" applyFill="1" applyBorder="1" applyAlignment="1" applyProtection="1">
      <alignment vertical="center"/>
      <protection locked="0"/>
    </xf>
    <xf numFmtId="0" fontId="5" fillId="0" borderId="21" xfId="1" applyNumberFormat="1" applyFont="1" applyFill="1" applyBorder="1" applyAlignment="1" applyProtection="1">
      <alignment vertical="center"/>
      <protection locked="0"/>
    </xf>
    <xf numFmtId="0" fontId="5" fillId="0" borderId="82" xfId="1" applyNumberFormat="1" applyFont="1" applyFill="1" applyBorder="1" applyAlignment="1" applyProtection="1">
      <alignment vertical="center"/>
      <protection locked="0"/>
    </xf>
    <xf numFmtId="0" fontId="5" fillId="0" borderId="19" xfId="1" applyNumberFormat="1" applyFont="1" applyFill="1" applyBorder="1" applyAlignment="1" applyProtection="1">
      <alignment vertical="center"/>
    </xf>
    <xf numFmtId="0" fontId="5" fillId="0" borderId="1" xfId="1" applyNumberFormat="1" applyFont="1" applyFill="1" applyBorder="1" applyAlignment="1" applyProtection="1">
      <alignment vertical="center"/>
      <protection locked="0"/>
    </xf>
    <xf numFmtId="0" fontId="5" fillId="0" borderId="19" xfId="1" applyNumberFormat="1" applyFont="1" applyFill="1" applyBorder="1" applyAlignment="1" applyProtection="1">
      <alignment vertical="center"/>
      <protection locked="0"/>
    </xf>
    <xf numFmtId="0" fontId="5" fillId="0" borderId="31" xfId="1" applyNumberFormat="1" applyFont="1" applyFill="1" applyBorder="1" applyAlignment="1" applyProtection="1">
      <alignment horizontal="right" vertical="center"/>
      <protection locked="0"/>
    </xf>
    <xf numFmtId="0" fontId="2" fillId="0" borderId="27" xfId="1" applyNumberFormat="1" applyFont="1" applyFill="1" applyBorder="1" applyAlignment="1" applyProtection="1">
      <alignment horizontal="right" vertical="center"/>
      <protection locked="0"/>
    </xf>
    <xf numFmtId="0" fontId="2" fillId="0" borderId="19" xfId="1" applyNumberFormat="1" applyFont="1" applyFill="1" applyBorder="1" applyAlignment="1" applyProtection="1">
      <alignment horizontal="right" vertical="center"/>
      <protection locked="0"/>
    </xf>
    <xf numFmtId="0" fontId="2" fillId="0" borderId="8" xfId="1" applyNumberFormat="1" applyFont="1" applyFill="1" applyBorder="1" applyAlignment="1" applyProtection="1">
      <alignment horizontal="left" vertical="center" wrapText="1"/>
      <protection locked="0"/>
    </xf>
    <xf numFmtId="49" fontId="2" fillId="0" borderId="44" xfId="0" applyNumberFormat="1" applyFont="1" applyBorder="1" applyAlignment="1" applyProtection="1">
      <alignment horizontal="left" wrapText="1"/>
      <protection locked="0"/>
    </xf>
    <xf numFmtId="0" fontId="2" fillId="0" borderId="37" xfId="1" applyNumberFormat="1" applyFont="1" applyFill="1" applyBorder="1" applyAlignment="1" applyProtection="1">
      <alignment horizontal="center" vertical="center"/>
      <protection locked="0"/>
    </xf>
    <xf numFmtId="0" fontId="2" fillId="0" borderId="19" xfId="1" applyNumberFormat="1" applyFont="1" applyFill="1" applyBorder="1" applyAlignment="1" applyProtection="1">
      <alignment horizontal="center" vertical="center"/>
      <protection locked="0"/>
    </xf>
    <xf numFmtId="0" fontId="2" fillId="0" borderId="8" xfId="1" applyNumberFormat="1" applyFont="1" applyFill="1" applyBorder="1" applyAlignment="1" applyProtection="1">
      <alignment horizontal="center" vertical="center"/>
      <protection locked="0"/>
    </xf>
    <xf numFmtId="0" fontId="2" fillId="0" borderId="16" xfId="1" applyNumberFormat="1" applyFont="1" applyFill="1" applyBorder="1" applyAlignment="1" applyProtection="1">
      <alignment horizontal="center" vertical="center"/>
      <protection locked="0"/>
    </xf>
    <xf numFmtId="0" fontId="2" fillId="0" borderId="12" xfId="1" applyNumberFormat="1" applyFont="1" applyFill="1" applyBorder="1" applyAlignment="1" applyProtection="1">
      <alignment horizontal="center" vertical="center"/>
      <protection locked="0"/>
    </xf>
    <xf numFmtId="0" fontId="2" fillId="0" borderId="5" xfId="1" applyNumberFormat="1" applyFont="1" applyFill="1" applyBorder="1" applyAlignment="1" applyProtection="1">
      <alignment horizontal="center" vertical="center"/>
      <protection locked="0"/>
    </xf>
    <xf numFmtId="0" fontId="2" fillId="0" borderId="37" xfId="1" applyNumberFormat="1" applyFont="1" applyFill="1" applyBorder="1" applyAlignment="1" applyProtection="1">
      <alignment horizontal="right" vertical="center"/>
      <protection locked="0"/>
    </xf>
    <xf numFmtId="0" fontId="2" fillId="0" borderId="5" xfId="1" applyNumberFormat="1" applyFont="1" applyFill="1" applyBorder="1" applyAlignment="1" applyProtection="1">
      <alignment horizontal="right" vertical="center"/>
      <protection locked="0"/>
    </xf>
    <xf numFmtId="0" fontId="2" fillId="0" borderId="5" xfId="1" applyNumberFormat="1" applyFont="1" applyFill="1" applyBorder="1" applyAlignment="1" applyProtection="1">
      <alignment horizontal="left" vertical="center" wrapText="1"/>
      <protection locked="0"/>
    </xf>
    <xf numFmtId="0" fontId="5" fillId="0" borderId="19" xfId="1" applyNumberFormat="1" applyFont="1" applyBorder="1" applyAlignment="1" applyProtection="1">
      <alignment vertical="center"/>
      <protection locked="0"/>
    </xf>
    <xf numFmtId="0" fontId="5" fillId="0" borderId="31" xfId="1" applyNumberFormat="1" applyFont="1" applyFill="1" applyBorder="1" applyAlignment="1" applyProtection="1">
      <alignment vertical="center"/>
      <protection locked="0"/>
    </xf>
    <xf numFmtId="0" fontId="5" fillId="0" borderId="54" xfId="1" applyNumberFormat="1" applyFont="1" applyFill="1" applyBorder="1" applyAlignment="1" applyProtection="1">
      <alignment vertical="center"/>
      <protection locked="0"/>
    </xf>
    <xf numFmtId="0" fontId="5" fillId="3" borderId="56" xfId="1" applyNumberFormat="1" applyFont="1" applyFill="1" applyBorder="1" applyAlignment="1" applyProtection="1">
      <alignment vertical="center"/>
      <protection locked="0"/>
    </xf>
    <xf numFmtId="0" fontId="2" fillId="0" borderId="56" xfId="1" applyNumberFormat="1" applyFont="1" applyFill="1" applyBorder="1" applyAlignment="1" applyProtection="1">
      <alignment vertical="center"/>
      <protection locked="0"/>
    </xf>
    <xf numFmtId="0" fontId="2" fillId="0" borderId="5" xfId="1" applyNumberFormat="1" applyFont="1" applyFill="1" applyBorder="1" applyAlignment="1" applyProtection="1">
      <alignment vertical="center"/>
      <protection locked="0"/>
    </xf>
    <xf numFmtId="0" fontId="2" fillId="0" borderId="19" xfId="1" applyNumberFormat="1" applyFont="1" applyFill="1" applyBorder="1" applyAlignment="1" applyProtection="1">
      <alignment vertical="center"/>
      <protection locked="0"/>
    </xf>
    <xf numFmtId="0" fontId="2" fillId="0" borderId="8" xfId="1" applyNumberFormat="1" applyFont="1" applyFill="1" applyBorder="1" applyAlignment="1" applyProtection="1">
      <alignment vertical="center" wrapText="1"/>
      <protection locked="0"/>
    </xf>
    <xf numFmtId="0" fontId="2" fillId="0" borderId="8" xfId="1" applyNumberFormat="1" applyFont="1" applyFill="1" applyBorder="1" applyAlignment="1" applyProtection="1">
      <alignment vertical="center"/>
      <protection locked="0"/>
    </xf>
    <xf numFmtId="0" fontId="2" fillId="0" borderId="37" xfId="1" applyNumberFormat="1" applyFont="1" applyFill="1" applyBorder="1" applyAlignment="1" applyProtection="1">
      <alignment vertical="center"/>
      <protection locked="0"/>
    </xf>
    <xf numFmtId="3" fontId="4" fillId="0" borderId="8" xfId="1" applyNumberFormat="1" applyFont="1" applyFill="1" applyBorder="1" applyAlignment="1" applyProtection="1">
      <alignment horizontal="left" vertical="center" wrapText="1"/>
      <protection locked="0"/>
    </xf>
    <xf numFmtId="3" fontId="2" fillId="0" borderId="47" xfId="1" applyNumberFormat="1" applyFont="1" applyFill="1" applyBorder="1" applyAlignment="1" applyProtection="1">
      <alignment vertical="center" wrapText="1"/>
      <protection locked="0"/>
    </xf>
    <xf numFmtId="3" fontId="2" fillId="0" borderId="47" xfId="1" applyNumberFormat="1" applyFont="1" applyFill="1" applyBorder="1" applyAlignment="1" applyProtection="1">
      <alignment vertical="top" wrapText="1"/>
      <protection locked="0"/>
    </xf>
    <xf numFmtId="0" fontId="2" fillId="0" borderId="12" xfId="1" applyNumberFormat="1" applyFont="1" applyFill="1" applyBorder="1" applyAlignment="1" applyProtection="1">
      <alignment vertical="center"/>
      <protection locked="0"/>
    </xf>
    <xf numFmtId="49" fontId="2" fillId="0" borderId="67" xfId="0" applyNumberFormat="1" applyFont="1" applyBorder="1" applyAlignment="1" applyProtection="1">
      <alignment horizontal="left" wrapText="1"/>
      <protection locked="0"/>
    </xf>
    <xf numFmtId="3" fontId="4" fillId="0" borderId="32" xfId="1" applyNumberFormat="1" applyFont="1" applyFill="1" applyBorder="1" applyAlignment="1" applyProtection="1">
      <alignment horizontal="left" vertical="top" wrapText="1"/>
      <protection locked="0"/>
    </xf>
    <xf numFmtId="3" fontId="2" fillId="0" borderId="8" xfId="1" applyNumberFormat="1" applyFont="1" applyFill="1" applyBorder="1" applyAlignment="1" applyProtection="1">
      <alignment horizontal="left" vertical="top" wrapText="1"/>
      <protection locked="0"/>
    </xf>
    <xf numFmtId="0" fontId="2" fillId="0" borderId="16" xfId="1" applyNumberFormat="1" applyFont="1" applyFill="1" applyBorder="1" applyAlignment="1" applyProtection="1">
      <alignment vertical="center"/>
      <protection locked="0"/>
    </xf>
    <xf numFmtId="0" fontId="2" fillId="0" borderId="67" xfId="1" applyNumberFormat="1" applyFont="1" applyFill="1" applyBorder="1" applyAlignment="1" applyProtection="1">
      <alignment vertical="center"/>
      <protection locked="0"/>
    </xf>
    <xf numFmtId="0" fontId="5" fillId="0" borderId="12" xfId="1" applyNumberFormat="1" applyFont="1" applyFill="1" applyBorder="1" applyAlignment="1" applyProtection="1">
      <alignment vertical="center"/>
      <protection locked="0"/>
    </xf>
    <xf numFmtId="0" fontId="5" fillId="3" borderId="12" xfId="1" applyNumberFormat="1" applyFont="1" applyFill="1" applyBorder="1" applyAlignment="1" applyProtection="1">
      <alignment vertical="center"/>
      <protection locked="0"/>
    </xf>
    <xf numFmtId="0" fontId="2" fillId="0" borderId="31" xfId="1" applyNumberFormat="1" applyFont="1" applyFill="1" applyBorder="1" applyAlignment="1" applyProtection="1">
      <alignment vertical="center"/>
      <protection locked="0"/>
    </xf>
    <xf numFmtId="0" fontId="5" fillId="0" borderId="79" xfId="1" applyNumberFormat="1" applyFont="1" applyFill="1" applyBorder="1" applyAlignment="1" applyProtection="1">
      <alignment vertical="center"/>
      <protection locked="0"/>
    </xf>
    <xf numFmtId="0" fontId="5" fillId="0" borderId="37" xfId="1" applyNumberFormat="1" applyFont="1" applyFill="1" applyBorder="1" applyAlignment="1" applyProtection="1">
      <alignment vertical="center"/>
      <protection locked="0"/>
    </xf>
    <xf numFmtId="0" fontId="5" fillId="0" borderId="107" xfId="1" applyNumberFormat="1" applyFont="1" applyFill="1" applyBorder="1" applyAlignment="1" applyProtection="1">
      <alignment vertical="center"/>
      <protection locked="0"/>
    </xf>
    <xf numFmtId="0" fontId="5" fillId="0" borderId="0" xfId="1" applyNumberFormat="1" applyFont="1" applyFill="1" applyBorder="1" applyAlignment="1" applyProtection="1">
      <alignment vertical="center"/>
      <protection locked="0"/>
    </xf>
    <xf numFmtId="3" fontId="2" fillId="4" borderId="108" xfId="1" applyNumberFormat="1" applyFont="1" applyFill="1" applyBorder="1" applyAlignment="1" applyProtection="1">
      <alignment vertical="center"/>
      <protection locked="0"/>
    </xf>
    <xf numFmtId="3" fontId="2" fillId="0" borderId="7" xfId="1" applyNumberFormat="1" applyFont="1" applyFill="1" applyBorder="1" applyAlignment="1" applyProtection="1">
      <alignment horizontal="center" vertical="center"/>
    </xf>
    <xf numFmtId="0" fontId="5" fillId="0" borderId="17" xfId="1" applyNumberFormat="1" applyFont="1" applyFill="1" applyBorder="1" applyAlignment="1" applyProtection="1">
      <alignment vertical="center"/>
    </xf>
    <xf numFmtId="0" fontId="10" fillId="0" borderId="40" xfId="0" applyFont="1" applyFill="1" applyBorder="1" applyAlignment="1" applyProtection="1">
      <alignment wrapText="1"/>
      <protection locked="0"/>
    </xf>
    <xf numFmtId="49" fontId="2" fillId="0" borderId="60" xfId="0" applyNumberFormat="1" applyFont="1" applyBorder="1" applyAlignment="1" applyProtection="1">
      <alignment horizontal="left" vertical="center" wrapText="1"/>
      <protection locked="0"/>
    </xf>
    <xf numFmtId="3" fontId="8" fillId="0" borderId="8" xfId="1" applyNumberFormat="1" applyFont="1" applyFill="1" applyBorder="1" applyAlignment="1" applyProtection="1">
      <alignment vertical="center"/>
      <protection locked="0"/>
    </xf>
    <xf numFmtId="0" fontId="2" fillId="0" borderId="60" xfId="1" applyFont="1" applyBorder="1" applyAlignment="1" applyProtection="1">
      <alignment wrapText="1"/>
      <protection locked="0"/>
    </xf>
    <xf numFmtId="0" fontId="0" fillId="0" borderId="1" xfId="0" applyBorder="1"/>
    <xf numFmtId="0" fontId="2" fillId="0" borderId="0" xfId="4" applyFont="1" applyAlignment="1"/>
    <xf numFmtId="0" fontId="38" fillId="0" borderId="0" xfId="4" applyFont="1" applyAlignment="1"/>
    <xf numFmtId="0" fontId="2" fillId="0" borderId="0" xfId="4" quotePrefix="1" applyFont="1" applyAlignment="1"/>
    <xf numFmtId="0" fontId="20" fillId="0" borderId="0" xfId="4" applyFont="1" applyAlignment="1">
      <alignment horizontal="center"/>
    </xf>
    <xf numFmtId="3" fontId="5" fillId="0" borderId="6" xfId="4" applyNumberFormat="1" applyFont="1" applyFill="1" applyBorder="1" applyAlignment="1">
      <alignment wrapText="1"/>
    </xf>
    <xf numFmtId="0" fontId="2" fillId="0" borderId="111" xfId="4" applyFont="1" applyFill="1" applyBorder="1" applyAlignment="1">
      <alignment horizontal="center" vertical="center" wrapText="1"/>
    </xf>
    <xf numFmtId="3" fontId="40" fillId="0" borderId="6" xfId="4" applyNumberFormat="1" applyFont="1" applyFill="1" applyBorder="1" applyAlignment="1">
      <alignment vertical="center" wrapText="1"/>
    </xf>
    <xf numFmtId="3" fontId="2" fillId="0" borderId="6" xfId="4" applyNumberFormat="1" applyFont="1" applyFill="1" applyBorder="1" applyAlignment="1">
      <alignment wrapText="1"/>
    </xf>
    <xf numFmtId="3" fontId="2" fillId="0" borderId="6" xfId="4" applyNumberFormat="1" applyFont="1" applyFill="1" applyBorder="1" applyAlignment="1">
      <alignment horizontal="center" vertical="center" wrapText="1"/>
    </xf>
    <xf numFmtId="3" fontId="2" fillId="0" borderId="6" xfId="4" applyNumberFormat="1" applyFont="1" applyFill="1" applyBorder="1" applyAlignment="1">
      <alignment horizontal="left" vertical="center" wrapText="1"/>
    </xf>
    <xf numFmtId="3" fontId="41" fillId="0" borderId="6" xfId="4" applyNumberFormat="1" applyFont="1" applyFill="1" applyBorder="1" applyAlignment="1">
      <alignment vertical="center" wrapText="1"/>
    </xf>
    <xf numFmtId="3" fontId="42" fillId="0" borderId="6" xfId="4" applyNumberFormat="1" applyFont="1" applyFill="1" applyBorder="1" applyAlignment="1">
      <alignment vertical="center" wrapText="1"/>
    </xf>
    <xf numFmtId="3" fontId="2" fillId="0" borderId="18" xfId="4" applyNumberFormat="1" applyFont="1" applyFill="1" applyBorder="1" applyAlignment="1">
      <alignment vertical="center"/>
    </xf>
    <xf numFmtId="3" fontId="2" fillId="0" borderId="21" xfId="4" applyNumberFormat="1" applyFont="1" applyFill="1" applyBorder="1" applyAlignment="1">
      <alignment vertical="center"/>
    </xf>
    <xf numFmtId="3" fontId="2" fillId="0" borderId="21" xfId="4" applyNumberFormat="1" applyFont="1" applyFill="1" applyBorder="1" applyAlignment="1">
      <alignment vertical="center" wrapText="1"/>
    </xf>
    <xf numFmtId="3" fontId="2" fillId="0" borderId="49" xfId="4" applyNumberFormat="1" applyFont="1" applyFill="1" applyBorder="1" applyAlignment="1">
      <alignment vertical="center"/>
    </xf>
    <xf numFmtId="0" fontId="2" fillId="0" borderId="49" xfId="4" applyFont="1" applyFill="1" applyBorder="1" applyAlignment="1">
      <alignment horizontal="center" vertical="center" wrapText="1"/>
    </xf>
    <xf numFmtId="0" fontId="2" fillId="0" borderId="111" xfId="4" applyFont="1" applyBorder="1" applyAlignment="1">
      <alignment horizontal="left" vertical="center"/>
    </xf>
    <xf numFmtId="0" fontId="2" fillId="0" borderId="58" xfId="4" applyFont="1" applyBorder="1" applyAlignment="1">
      <alignment horizontal="left" vertical="center"/>
    </xf>
    <xf numFmtId="3" fontId="5" fillId="0" borderId="49" xfId="4" applyNumberFormat="1" applyFont="1" applyFill="1" applyBorder="1" applyAlignment="1">
      <alignment horizontal="center" vertical="center" wrapText="1"/>
    </xf>
    <xf numFmtId="3" fontId="2" fillId="0" borderId="49" xfId="4" applyNumberFormat="1" applyFont="1" applyFill="1" applyBorder="1" applyAlignment="1">
      <alignment vertical="center" wrapText="1"/>
    </xf>
    <xf numFmtId="3" fontId="40" fillId="0" borderId="49" xfId="4" applyNumberFormat="1" applyFont="1" applyFill="1" applyBorder="1" applyAlignment="1">
      <alignment vertical="center" wrapText="1"/>
    </xf>
    <xf numFmtId="0" fontId="2" fillId="0" borderId="0" xfId="4" applyFont="1" applyFill="1" applyAlignment="1">
      <alignment horizontal="left"/>
    </xf>
    <xf numFmtId="3" fontId="2" fillId="0" borderId="6" xfId="4" applyNumberFormat="1" applyFont="1" applyFill="1" applyBorder="1" applyAlignment="1">
      <alignment horizontal="right" vertical="center" wrapText="1"/>
    </xf>
    <xf numFmtId="0" fontId="2" fillId="0" borderId="6" xfId="4" applyFont="1" applyBorder="1" applyAlignment="1" applyProtection="1">
      <alignment horizontal="left" vertical="center" wrapText="1"/>
      <protection locked="0"/>
    </xf>
    <xf numFmtId="3" fontId="43" fillId="0" borderId="6" xfId="4" applyNumberFormat="1" applyFont="1" applyFill="1" applyBorder="1" applyAlignment="1">
      <alignment horizontal="right" vertical="center" wrapText="1"/>
    </xf>
    <xf numFmtId="3" fontId="41" fillId="0" borderId="6" xfId="4" applyNumberFormat="1" applyFont="1" applyFill="1" applyBorder="1" applyAlignment="1">
      <alignment horizontal="right" vertical="center" wrapText="1"/>
    </xf>
    <xf numFmtId="0" fontId="2" fillId="0" borderId="0" xfId="4" applyFont="1" applyFill="1" applyBorder="1" applyAlignment="1" applyProtection="1">
      <alignment horizontal="center" vertical="center" wrapText="1"/>
      <protection locked="0"/>
    </xf>
    <xf numFmtId="3" fontId="5" fillId="0" borderId="0" xfId="4" applyNumberFormat="1" applyFont="1" applyFill="1" applyBorder="1" applyAlignment="1" applyProtection="1">
      <alignment horizontal="center" vertical="center" wrapText="1"/>
      <protection locked="0"/>
    </xf>
    <xf numFmtId="3" fontId="2" fillId="0" borderId="0" xfId="4" applyNumberFormat="1" applyFont="1" applyFill="1" applyBorder="1" applyAlignment="1" applyProtection="1">
      <alignment vertical="center" wrapText="1"/>
      <protection locked="0"/>
    </xf>
    <xf numFmtId="3" fontId="2" fillId="0" borderId="0" xfId="4" applyNumberFormat="1" applyFont="1" applyFill="1" applyBorder="1" applyAlignment="1" applyProtection="1">
      <alignment horizontal="center" vertical="center" wrapText="1"/>
      <protection locked="0"/>
    </xf>
    <xf numFmtId="3" fontId="5" fillId="0" borderId="6" xfId="4" applyNumberFormat="1" applyFont="1" applyFill="1" applyBorder="1" applyAlignment="1" applyProtection="1">
      <alignment horizontal="center" vertical="center" wrapText="1"/>
      <protection locked="0"/>
    </xf>
    <xf numFmtId="0" fontId="2" fillId="0" borderId="0" xfId="3" applyFont="1"/>
    <xf numFmtId="0" fontId="20" fillId="0" borderId="0" xfId="4" applyFont="1"/>
    <xf numFmtId="0" fontId="31" fillId="0" borderId="61" xfId="4" applyFont="1" applyFill="1" applyBorder="1" applyAlignment="1">
      <alignment vertical="center" wrapText="1"/>
    </xf>
    <xf numFmtId="0" fontId="2" fillId="0" borderId="0" xfId="1" applyFont="1" applyAlignment="1">
      <alignment horizontal="center"/>
    </xf>
    <xf numFmtId="0" fontId="20" fillId="0" borderId="0" xfId="1" applyFont="1" applyAlignment="1">
      <alignment horizontal="center" vertical="center"/>
    </xf>
    <xf numFmtId="0" fontId="20" fillId="0" borderId="0" xfId="1" applyFont="1" applyAlignment="1">
      <alignment horizontal="center"/>
    </xf>
    <xf numFmtId="3" fontId="5" fillId="0" borderId="6" xfId="1" applyNumberFormat="1" applyFont="1" applyFill="1" applyBorder="1" applyAlignment="1">
      <alignment horizontal="center" wrapText="1"/>
    </xf>
    <xf numFmtId="3" fontId="5" fillId="0" borderId="6" xfId="1" applyNumberFormat="1" applyFont="1" applyFill="1" applyBorder="1" applyAlignment="1">
      <alignment wrapText="1"/>
    </xf>
    <xf numFmtId="0" fontId="2" fillId="0" borderId="6" xfId="1" applyFont="1" applyFill="1" applyBorder="1" applyAlignment="1" applyProtection="1">
      <alignment vertical="center" wrapText="1"/>
      <protection locked="0"/>
    </xf>
    <xf numFmtId="3" fontId="2" fillId="0" borderId="6" xfId="1" applyNumberFormat="1" applyFont="1" applyFill="1" applyBorder="1" applyAlignment="1" applyProtection="1">
      <alignment horizontal="center" wrapText="1"/>
      <protection locked="0"/>
    </xf>
    <xf numFmtId="3" fontId="2" fillId="0" borderId="6" xfId="1" applyNumberFormat="1" applyFont="1" applyFill="1" applyBorder="1" applyAlignment="1" applyProtection="1">
      <alignment wrapText="1"/>
      <protection locked="0"/>
    </xf>
    <xf numFmtId="3" fontId="2" fillId="0" borderId="0" xfId="1" applyNumberFormat="1" applyFont="1"/>
    <xf numFmtId="0" fontId="2" fillId="0" borderId="6" xfId="1" applyFont="1" applyFill="1" applyBorder="1" applyAlignment="1" applyProtection="1">
      <alignment vertical="center"/>
      <protection locked="0"/>
    </xf>
    <xf numFmtId="3" fontId="2" fillId="0" borderId="6" xfId="1" applyNumberFormat="1" applyFont="1" applyFill="1" applyBorder="1" applyAlignment="1" applyProtection="1">
      <alignment horizontal="right"/>
      <protection locked="0"/>
    </xf>
    <xf numFmtId="3" fontId="2" fillId="0" borderId="6" xfId="1" applyNumberFormat="1" applyFont="1" applyFill="1" applyBorder="1" applyAlignment="1" applyProtection="1">
      <alignment horizontal="center" vertical="center"/>
      <protection locked="0"/>
    </xf>
    <xf numFmtId="3" fontId="2" fillId="0" borderId="6" xfId="1" applyNumberFormat="1" applyFont="1" applyFill="1" applyBorder="1" applyAlignment="1" applyProtection="1">
      <alignment horizontal="left" wrapText="1"/>
      <protection locked="0"/>
    </xf>
    <xf numFmtId="3" fontId="2" fillId="4" borderId="6" xfId="1" applyNumberFormat="1" applyFont="1" applyFill="1" applyBorder="1" applyAlignment="1" applyProtection="1">
      <alignment horizontal="center" vertical="center"/>
      <protection locked="0"/>
    </xf>
    <xf numFmtId="0" fontId="2" fillId="0" borderId="0" xfId="1" applyFont="1" applyFill="1" applyBorder="1" applyAlignment="1">
      <alignment wrapText="1"/>
    </xf>
    <xf numFmtId="0" fontId="2" fillId="0" borderId="0" xfId="1" applyFont="1" applyFill="1" applyBorder="1" applyAlignment="1">
      <alignment horizontal="center" wrapText="1"/>
    </xf>
    <xf numFmtId="3" fontId="2" fillId="0" borderId="0" xfId="1" applyNumberFormat="1" applyFont="1" applyFill="1" applyBorder="1" applyAlignment="1">
      <alignment wrapText="1"/>
    </xf>
    <xf numFmtId="3" fontId="2" fillId="10" borderId="6" xfId="1" applyNumberFormat="1" applyFont="1" applyFill="1" applyBorder="1" applyAlignment="1" applyProtection="1">
      <alignment vertical="center" wrapText="1"/>
      <protection locked="0"/>
    </xf>
    <xf numFmtId="0" fontId="2" fillId="0" borderId="61" xfId="1" applyFont="1" applyFill="1" applyBorder="1" applyAlignment="1" applyProtection="1">
      <alignment horizontal="center" vertical="center" wrapText="1"/>
      <protection locked="0"/>
    </xf>
    <xf numFmtId="3" fontId="2" fillId="0" borderId="61" xfId="1" applyNumberFormat="1" applyFont="1" applyFill="1" applyBorder="1" applyAlignment="1" applyProtection="1">
      <alignment horizontal="center"/>
      <protection locked="0"/>
    </xf>
    <xf numFmtId="3" fontId="2" fillId="0" borderId="61" xfId="1" applyNumberFormat="1" applyFont="1" applyFill="1" applyBorder="1" applyAlignment="1" applyProtection="1">
      <alignment wrapText="1"/>
      <protection locked="0"/>
    </xf>
    <xf numFmtId="0" fontId="2" fillId="0" borderId="0" xfId="1" applyFont="1" applyFill="1" applyBorder="1" applyAlignment="1">
      <alignment horizontal="left"/>
    </xf>
    <xf numFmtId="3" fontId="2" fillId="0" borderId="0" xfId="1" applyNumberFormat="1" applyFont="1" applyFill="1" applyBorder="1" applyAlignment="1" applyProtection="1">
      <alignment horizontal="left"/>
      <protection locked="0"/>
    </xf>
    <xf numFmtId="0" fontId="2" fillId="0" borderId="0" xfId="1" applyFont="1" applyFill="1" applyBorder="1" applyAlignment="1">
      <alignment horizontal="center"/>
    </xf>
    <xf numFmtId="3" fontId="2" fillId="0" borderId="0" xfId="1" applyNumberFormat="1" applyFont="1" applyFill="1" applyBorder="1" applyAlignment="1" applyProtection="1">
      <alignment wrapText="1"/>
      <protection locked="0"/>
    </xf>
    <xf numFmtId="0" fontId="2" fillId="0" borderId="62" xfId="1" applyFont="1" applyFill="1" applyBorder="1" applyAlignment="1">
      <alignment horizontal="left"/>
    </xf>
    <xf numFmtId="3" fontId="5" fillId="0" borderId="62" xfId="1" applyNumberFormat="1" applyFont="1" applyFill="1" applyBorder="1" applyAlignment="1" applyProtection="1">
      <alignment horizontal="left"/>
      <protection locked="0"/>
    </xf>
    <xf numFmtId="0" fontId="2" fillId="0" borderId="62" xfId="1" applyFont="1" applyFill="1" applyBorder="1" applyAlignment="1">
      <alignment horizontal="center"/>
    </xf>
    <xf numFmtId="3" fontId="2" fillId="0" borderId="62" xfId="1" applyNumberFormat="1" applyFont="1" applyFill="1" applyBorder="1" applyAlignment="1" applyProtection="1">
      <alignment wrapText="1"/>
      <protection locked="0"/>
    </xf>
    <xf numFmtId="3" fontId="2" fillId="0" borderId="6" xfId="1" applyNumberFormat="1" applyFont="1" applyFill="1" applyBorder="1" applyAlignment="1" applyProtection="1">
      <alignment horizontal="center"/>
      <protection locked="0"/>
    </xf>
    <xf numFmtId="3" fontId="5" fillId="0" borderId="6" xfId="1" applyNumberFormat="1" applyFont="1" applyFill="1" applyBorder="1" applyAlignment="1" applyProtection="1">
      <alignment wrapText="1"/>
      <protection locked="0"/>
    </xf>
    <xf numFmtId="3" fontId="5" fillId="0" borderId="6" xfId="1" applyNumberFormat="1" applyFont="1" applyFill="1" applyBorder="1" applyAlignment="1" applyProtection="1">
      <alignment horizontal="center"/>
      <protection locked="0"/>
    </xf>
    <xf numFmtId="3" fontId="2" fillId="0" borderId="6" xfId="1" applyNumberFormat="1" applyFont="1" applyFill="1" applyBorder="1" applyAlignment="1" applyProtection="1">
      <alignment horizontal="right" vertical="center" wrapText="1"/>
      <protection locked="0"/>
    </xf>
    <xf numFmtId="3" fontId="2" fillId="0" borderId="6" xfId="1" applyNumberFormat="1" applyFont="1" applyFill="1" applyBorder="1" applyAlignment="1" applyProtection="1">
      <alignment horizontal="left" vertical="center" wrapText="1"/>
      <protection locked="0"/>
    </xf>
    <xf numFmtId="0" fontId="2" fillId="0" borderId="0" xfId="1" applyFont="1" applyFill="1" applyBorder="1" applyAlignment="1" applyProtection="1">
      <alignment horizontal="left" wrapText="1"/>
      <protection locked="0"/>
    </xf>
    <xf numFmtId="3" fontId="2" fillId="0" borderId="0" xfId="1" applyNumberFormat="1" applyFont="1" applyFill="1" applyBorder="1" applyAlignment="1" applyProtection="1">
      <alignment horizontal="center" wrapText="1"/>
      <protection locked="0"/>
    </xf>
    <xf numFmtId="0" fontId="2" fillId="0" borderId="0" xfId="4" applyFont="1" applyFill="1" applyAlignment="1">
      <alignment horizontal="center"/>
    </xf>
    <xf numFmtId="0" fontId="2" fillId="0" borderId="0" xfId="4" applyFont="1" applyFill="1" applyAlignment="1">
      <alignment horizontal="left" vertical="center"/>
    </xf>
    <xf numFmtId="49" fontId="5" fillId="0" borderId="0" xfId="4" applyNumberFormat="1" applyFont="1" applyFill="1"/>
    <xf numFmtId="3" fontId="5" fillId="0" borderId="6" xfId="4" applyNumberFormat="1" applyFont="1" applyFill="1" applyBorder="1" applyAlignment="1">
      <alignment horizontal="center" wrapText="1"/>
    </xf>
    <xf numFmtId="165" fontId="2" fillId="0" borderId="0" xfId="11" applyNumberFormat="1" applyFont="1" applyFill="1" applyBorder="1" applyAlignment="1">
      <alignment vertical="center" wrapText="1"/>
    </xf>
    <xf numFmtId="0" fontId="2" fillId="0" borderId="0" xfId="4" applyFont="1" applyAlignment="1">
      <alignment horizontal="center"/>
    </xf>
    <xf numFmtId="165" fontId="2" fillId="0" borderId="0" xfId="11" applyNumberFormat="1" applyFont="1" applyFill="1" applyBorder="1" applyAlignment="1">
      <alignment vertical="center"/>
    </xf>
    <xf numFmtId="0" fontId="2" fillId="0" borderId="17" xfId="1" applyFont="1" applyFill="1" applyBorder="1" applyAlignment="1" applyProtection="1">
      <alignment horizontal="center" vertical="center" wrapText="1"/>
    </xf>
    <xf numFmtId="0" fontId="2" fillId="0" borderId="6" xfId="1" applyFont="1" applyFill="1" applyBorder="1" applyAlignment="1">
      <alignment horizontal="center" vertical="center" wrapText="1"/>
    </xf>
    <xf numFmtId="0" fontId="2" fillId="0" borderId="0" xfId="1" applyFont="1" applyFill="1" applyAlignment="1">
      <alignment horizontal="left" vertical="center"/>
    </xf>
    <xf numFmtId="0" fontId="2" fillId="0" borderId="18" xfId="1" applyFont="1" applyFill="1" applyBorder="1" applyAlignment="1" applyProtection="1">
      <alignment horizontal="center" vertical="center" wrapText="1"/>
      <protection locked="0"/>
    </xf>
    <xf numFmtId="3" fontId="2" fillId="0" borderId="18" xfId="1" applyNumberFormat="1" applyFont="1" applyFill="1" applyBorder="1" applyAlignment="1" applyProtection="1">
      <alignment horizontal="center" vertical="center" wrapText="1"/>
      <protection locked="0"/>
    </xf>
    <xf numFmtId="0" fontId="2" fillId="0" borderId="18" xfId="1" applyFont="1" applyFill="1" applyBorder="1" applyAlignment="1" applyProtection="1">
      <alignment horizontal="center" vertical="center"/>
      <protection locked="0"/>
    </xf>
    <xf numFmtId="0" fontId="20" fillId="0" borderId="0" xfId="1" applyFont="1" applyFill="1" applyAlignment="1">
      <alignment horizontal="center" vertical="center"/>
    </xf>
    <xf numFmtId="0" fontId="5" fillId="0" borderId="0" xfId="1" applyFont="1" applyFill="1" applyAlignment="1">
      <alignment horizontal="left" vertical="center"/>
    </xf>
    <xf numFmtId="0" fontId="2" fillId="0" borderId="0" xfId="1" applyFont="1" applyAlignment="1">
      <alignment horizontal="left" vertical="center"/>
    </xf>
    <xf numFmtId="0" fontId="2" fillId="0" borderId="0" xfId="1" applyFont="1" applyFill="1" applyBorder="1" applyAlignment="1">
      <alignment horizontal="left" vertical="center"/>
    </xf>
    <xf numFmtId="0" fontId="2" fillId="0" borderId="0" xfId="2" applyFont="1" applyFill="1" applyAlignment="1">
      <alignment horizontal="right" vertical="center"/>
    </xf>
    <xf numFmtId="0" fontId="21" fillId="0" borderId="0" xfId="1" applyFont="1" applyAlignment="1">
      <alignment vertical="center"/>
    </xf>
    <xf numFmtId="3" fontId="2" fillId="0" borderId="6" xfId="1" applyNumberFormat="1" applyFont="1" applyFill="1" applyBorder="1" applyAlignment="1">
      <alignment vertical="center" wrapText="1"/>
    </xf>
    <xf numFmtId="0" fontId="2" fillId="0" borderId="6" xfId="1" applyFont="1" applyFill="1" applyBorder="1" applyAlignment="1">
      <alignment horizontal="center" vertical="center"/>
    </xf>
    <xf numFmtId="1" fontId="5" fillId="0" borderId="6" xfId="1" applyNumberFormat="1" applyFont="1" applyFill="1" applyBorder="1" applyAlignment="1" applyProtection="1">
      <alignment horizontal="center" vertical="center" wrapText="1"/>
      <protection locked="0"/>
    </xf>
    <xf numFmtId="3" fontId="6" fillId="0" borderId="6" xfId="1" applyNumberFormat="1" applyFont="1" applyFill="1" applyBorder="1" applyAlignment="1" applyProtection="1">
      <alignment vertical="center" wrapText="1"/>
      <protection locked="0"/>
    </xf>
    <xf numFmtId="0" fontId="2" fillId="0" borderId="0" xfId="1" applyFont="1" applyFill="1" applyBorder="1" applyAlignment="1" applyProtection="1">
      <alignment horizontal="right" vertical="center" wrapText="1"/>
      <protection locked="0"/>
    </xf>
    <xf numFmtId="1" fontId="2" fillId="0" borderId="0" xfId="1" applyNumberFormat="1" applyFont="1" applyFill="1" applyBorder="1" applyAlignment="1" applyProtection="1">
      <alignment vertical="center" wrapText="1"/>
      <protection locked="0"/>
    </xf>
    <xf numFmtId="3" fontId="2" fillId="0" borderId="18" xfId="1" applyNumberFormat="1" applyFont="1" applyFill="1" applyBorder="1" applyAlignment="1">
      <alignment vertical="center" wrapText="1"/>
    </xf>
    <xf numFmtId="0" fontId="44" fillId="0" borderId="0" xfId="0" applyFont="1" applyFill="1" applyAlignment="1">
      <alignment wrapText="1"/>
    </xf>
    <xf numFmtId="3" fontId="2" fillId="0" borderId="49" xfId="5" applyNumberFormat="1" applyFont="1" applyFill="1" applyBorder="1" applyAlignment="1" applyProtection="1">
      <alignment vertical="center" wrapText="1"/>
      <protection locked="0"/>
    </xf>
    <xf numFmtId="1" fontId="5" fillId="0" borderId="6" xfId="5" applyNumberFormat="1" applyFont="1" applyFill="1" applyBorder="1" applyAlignment="1" applyProtection="1">
      <alignment horizontal="center" vertical="center" wrapText="1"/>
      <protection locked="0"/>
    </xf>
    <xf numFmtId="3" fontId="2" fillId="0" borderId="6" xfId="5" applyNumberFormat="1" applyFont="1" applyFill="1" applyBorder="1" applyAlignment="1" applyProtection="1">
      <alignment vertical="center" wrapText="1"/>
      <protection locked="0"/>
    </xf>
    <xf numFmtId="0" fontId="2" fillId="0" borderId="0" xfId="5" applyFont="1" applyFill="1" applyBorder="1" applyAlignment="1" applyProtection="1">
      <alignment horizontal="right" vertical="center" wrapText="1"/>
      <protection locked="0"/>
    </xf>
    <xf numFmtId="0" fontId="2" fillId="0" borderId="0" xfId="5" applyFont="1" applyFill="1" applyBorder="1" applyAlignment="1" applyProtection="1">
      <alignment horizontal="left" vertical="center" wrapText="1"/>
      <protection locked="0"/>
    </xf>
    <xf numFmtId="1" fontId="2" fillId="0" borderId="0" xfId="5" applyNumberFormat="1" applyFont="1" applyFill="1" applyBorder="1" applyAlignment="1" applyProtection="1">
      <alignment vertical="center" wrapText="1"/>
      <protection locked="0"/>
    </xf>
    <xf numFmtId="3" fontId="2" fillId="0" borderId="0" xfId="5" applyNumberFormat="1" applyFont="1" applyFill="1" applyBorder="1" applyAlignment="1" applyProtection="1">
      <alignment vertical="center" wrapText="1"/>
      <protection locked="0"/>
    </xf>
    <xf numFmtId="0" fontId="5" fillId="0" borderId="62" xfId="1" applyFont="1" applyFill="1" applyBorder="1" applyAlignment="1">
      <alignment horizontal="left" vertical="center"/>
    </xf>
    <xf numFmtId="3" fontId="45" fillId="0" borderId="62" xfId="1" applyNumberFormat="1" applyFont="1" applyFill="1" applyBorder="1" applyAlignment="1" applyProtection="1">
      <alignment vertical="center" wrapText="1"/>
      <protection locked="0"/>
    </xf>
    <xf numFmtId="3" fontId="5" fillId="0" borderId="6" xfId="1" applyNumberFormat="1" applyFont="1" applyFill="1" applyBorder="1" applyAlignment="1">
      <alignment horizontal="center" vertical="center" wrapText="1"/>
    </xf>
    <xf numFmtId="3" fontId="2" fillId="0" borderId="6" xfId="5" applyNumberFormat="1" applyFont="1" applyFill="1" applyBorder="1" applyAlignment="1" applyProtection="1">
      <alignment horizontal="left" vertical="top" wrapText="1"/>
      <protection locked="0"/>
    </xf>
    <xf numFmtId="3" fontId="6" fillId="0" borderId="18" xfId="5" applyNumberFormat="1" applyFont="1" applyFill="1" applyBorder="1" applyAlignment="1" applyProtection="1">
      <alignment horizontal="left" vertical="top" wrapText="1"/>
      <protection locked="0"/>
    </xf>
    <xf numFmtId="3" fontId="2" fillId="0" borderId="6" xfId="1" applyNumberFormat="1" applyFont="1" applyFill="1" applyBorder="1" applyAlignment="1">
      <alignment vertical="center"/>
    </xf>
    <xf numFmtId="3" fontId="5" fillId="0" borderId="6" xfId="1" applyNumberFormat="1" applyFont="1" applyFill="1" applyBorder="1" applyAlignment="1">
      <alignment vertical="center"/>
    </xf>
    <xf numFmtId="0" fontId="2" fillId="0" borderId="61" xfId="1" applyFont="1" applyFill="1" applyBorder="1" applyAlignment="1" applyProtection="1">
      <alignment horizontal="left" vertical="center" wrapText="1"/>
      <protection locked="0"/>
    </xf>
    <xf numFmtId="1" fontId="2" fillId="0" borderId="61" xfId="1" applyNumberFormat="1" applyFont="1" applyFill="1" applyBorder="1" applyAlignment="1" applyProtection="1">
      <alignment vertical="center" wrapText="1"/>
      <protection locked="0"/>
    </xf>
    <xf numFmtId="3" fontId="2" fillId="0" borderId="61" xfId="1" applyNumberFormat="1" applyFont="1" applyFill="1" applyBorder="1" applyAlignment="1" applyProtection="1">
      <alignment horizontal="center" vertical="center" wrapText="1"/>
      <protection locked="0"/>
    </xf>
    <xf numFmtId="0" fontId="2" fillId="0" borderId="6" xfId="1" applyFont="1" applyFill="1" applyBorder="1" applyAlignment="1">
      <alignment vertical="center"/>
    </xf>
    <xf numFmtId="0" fontId="2" fillId="0" borderId="61" xfId="1" applyFont="1" applyFill="1" applyBorder="1" applyAlignment="1" applyProtection="1">
      <alignment horizontal="right" vertical="center" wrapText="1"/>
      <protection locked="0"/>
    </xf>
    <xf numFmtId="3" fontId="6" fillId="0" borderId="6" xfId="1" applyNumberFormat="1" applyFont="1" applyFill="1" applyBorder="1" applyAlignment="1" applyProtection="1">
      <alignment horizontal="left" vertical="top" wrapText="1"/>
      <protection locked="0"/>
    </xf>
    <xf numFmtId="0" fontId="2" fillId="0" borderId="61" xfId="1" applyFont="1" applyFill="1" applyBorder="1" applyAlignment="1">
      <alignment vertical="center" wrapText="1"/>
    </xf>
    <xf numFmtId="3" fontId="2" fillId="0" borderId="18" xfId="1" applyNumberFormat="1" applyFont="1" applyFill="1" applyBorder="1" applyAlignment="1">
      <alignment horizontal="center" vertical="center" wrapText="1"/>
    </xf>
    <xf numFmtId="3" fontId="6" fillId="0" borderId="6" xfId="1" applyNumberFormat="1" applyFont="1" applyFill="1" applyBorder="1" applyAlignment="1">
      <alignment horizontal="left" vertical="top" wrapText="1"/>
    </xf>
    <xf numFmtId="3" fontId="2" fillId="0" borderId="6" xfId="1" applyNumberFormat="1" applyFont="1" applyFill="1" applyBorder="1"/>
    <xf numFmtId="3" fontId="2" fillId="0" borderId="6" xfId="1" applyNumberFormat="1" applyFont="1" applyFill="1" applyBorder="1" applyAlignment="1">
      <alignment wrapText="1"/>
    </xf>
    <xf numFmtId="1" fontId="5" fillId="0" borderId="0" xfId="1" applyNumberFormat="1" applyFont="1" applyFill="1" applyBorder="1" applyAlignment="1" applyProtection="1">
      <alignment vertical="center" wrapText="1"/>
      <protection locked="0"/>
    </xf>
    <xf numFmtId="3" fontId="2" fillId="0" borderId="94" xfId="1" applyNumberFormat="1" applyFont="1" applyFill="1" applyBorder="1" applyAlignment="1" applyProtection="1">
      <alignment vertical="center" wrapText="1"/>
      <protection locked="0"/>
    </xf>
    <xf numFmtId="3" fontId="6" fillId="0" borderId="6" xfId="1" applyNumberFormat="1" applyFont="1" applyFill="1" applyBorder="1" applyAlignment="1">
      <alignment horizontal="left" vertical="center" wrapText="1"/>
    </xf>
    <xf numFmtId="3" fontId="5" fillId="0" borderId="18" xfId="1" applyNumberFormat="1" applyFont="1" applyFill="1" applyBorder="1" applyAlignment="1" applyProtection="1">
      <alignment vertical="center" wrapText="1"/>
      <protection locked="0"/>
    </xf>
    <xf numFmtId="1" fontId="5" fillId="0" borderId="0" xfId="1" applyNumberFormat="1" applyFont="1" applyFill="1" applyBorder="1" applyAlignment="1" applyProtection="1">
      <alignment horizontal="center" vertical="center" wrapText="1"/>
      <protection locked="0"/>
    </xf>
    <xf numFmtId="3" fontId="6" fillId="0" borderId="0" xfId="1" applyNumberFormat="1" applyFont="1" applyFill="1" applyBorder="1" applyAlignment="1" applyProtection="1">
      <alignment vertical="center" wrapText="1"/>
      <protection locked="0"/>
    </xf>
    <xf numFmtId="0" fontId="2" fillId="0" borderId="61" xfId="1" applyFont="1" applyFill="1" applyBorder="1" applyAlignment="1" applyProtection="1">
      <alignment horizontal="center" vertical="top" wrapText="1"/>
      <protection locked="0"/>
    </xf>
    <xf numFmtId="0" fontId="2" fillId="0" borderId="61" xfId="1" applyFont="1" applyFill="1" applyBorder="1" applyAlignment="1" applyProtection="1">
      <alignment horizontal="left" vertical="top" wrapText="1"/>
      <protection locked="0"/>
    </xf>
    <xf numFmtId="1" fontId="2" fillId="0" borderId="61" xfId="1" applyNumberFormat="1" applyFont="1" applyFill="1" applyBorder="1" applyAlignment="1" applyProtection="1">
      <alignment wrapText="1"/>
      <protection locked="0"/>
    </xf>
    <xf numFmtId="0" fontId="5" fillId="0" borderId="62" xfId="1" applyFont="1" applyFill="1" applyBorder="1" applyAlignment="1">
      <alignment horizontal="left"/>
    </xf>
    <xf numFmtId="1" fontId="5" fillId="0" borderId="6" xfId="1" applyNumberFormat="1" applyFont="1" applyFill="1" applyBorder="1" applyAlignment="1" applyProtection="1">
      <alignment vertical="center" wrapText="1"/>
      <protection locked="0"/>
    </xf>
    <xf numFmtId="3" fontId="6" fillId="0" borderId="6" xfId="5" applyNumberFormat="1" applyFont="1" applyFill="1" applyBorder="1" applyAlignment="1" applyProtection="1">
      <alignment vertical="center" wrapText="1"/>
      <protection locked="0"/>
    </xf>
    <xf numFmtId="0" fontId="31" fillId="0" borderId="0" xfId="1" applyFont="1" applyAlignment="1">
      <alignment vertical="center"/>
    </xf>
    <xf numFmtId="0" fontId="31" fillId="0" borderId="0" xfId="1" applyFont="1" applyFill="1" applyAlignment="1">
      <alignment vertical="center"/>
    </xf>
    <xf numFmtId="0" fontId="31" fillId="0" borderId="0" xfId="1" applyFont="1" applyFill="1" applyBorder="1" applyAlignment="1">
      <alignment vertical="center"/>
    </xf>
    <xf numFmtId="0" fontId="2" fillId="0" borderId="0" xfId="0" applyFont="1" applyAlignment="1">
      <alignment vertical="center"/>
    </xf>
    <xf numFmtId="0" fontId="0" fillId="0" borderId="0" xfId="0" applyAlignment="1">
      <alignment vertical="center"/>
    </xf>
    <xf numFmtId="0" fontId="4" fillId="0" borderId="0" xfId="0" applyFont="1" applyAlignment="1" applyProtection="1">
      <alignment vertical="center"/>
      <protection locked="0"/>
    </xf>
    <xf numFmtId="0" fontId="4" fillId="0" borderId="0" xfId="0" applyFont="1" applyAlignment="1">
      <alignment vertical="center"/>
    </xf>
    <xf numFmtId="0" fontId="4" fillId="0" borderId="0" xfId="0" applyFont="1" applyFill="1" applyAlignment="1">
      <alignment vertical="center"/>
    </xf>
    <xf numFmtId="0" fontId="4" fillId="0" borderId="0" xfId="0" applyFont="1" applyFill="1" applyAlignment="1" applyProtection="1">
      <alignment vertical="center"/>
      <protection locked="0"/>
    </xf>
    <xf numFmtId="3" fontId="2" fillId="0" borderId="0" xfId="1" applyNumberFormat="1" applyFont="1" applyAlignment="1">
      <alignment vertical="center"/>
    </xf>
    <xf numFmtId="0" fontId="2" fillId="0" borderId="17" xfId="1" applyFont="1" applyFill="1" applyBorder="1" applyAlignment="1" applyProtection="1">
      <alignment horizontal="center" vertical="center" wrapText="1"/>
    </xf>
    <xf numFmtId="3" fontId="2" fillId="11" borderId="58" xfId="1" applyNumberFormat="1" applyFont="1" applyFill="1" applyBorder="1" applyAlignment="1" applyProtection="1">
      <alignment vertical="center"/>
      <protection locked="0"/>
    </xf>
    <xf numFmtId="3" fontId="2" fillId="11" borderId="8" xfId="1" applyNumberFormat="1" applyFont="1" applyFill="1" applyBorder="1" applyAlignment="1" applyProtection="1">
      <alignment vertical="center" wrapText="1"/>
      <protection locked="0"/>
    </xf>
    <xf numFmtId="3" fontId="2" fillId="11" borderId="82" xfId="1" applyNumberFormat="1" applyFont="1" applyFill="1" applyBorder="1" applyAlignment="1" applyProtection="1">
      <alignment vertical="center"/>
      <protection locked="0"/>
    </xf>
    <xf numFmtId="3" fontId="2" fillId="11" borderId="19" xfId="1" applyNumberFormat="1" applyFont="1" applyFill="1" applyBorder="1" applyAlignment="1" applyProtection="1">
      <alignment vertical="center" wrapText="1"/>
      <protection locked="0"/>
    </xf>
    <xf numFmtId="0" fontId="5" fillId="0" borderId="72" xfId="1" applyFont="1" applyFill="1" applyBorder="1" applyAlignment="1" applyProtection="1">
      <alignment horizontal="left" vertical="center"/>
    </xf>
    <xf numFmtId="0" fontId="5" fillId="0" borderId="73" xfId="1" applyFont="1" applyFill="1" applyBorder="1" applyAlignment="1" applyProtection="1">
      <alignment horizontal="left" vertical="center"/>
    </xf>
    <xf numFmtId="0" fontId="5" fillId="0" borderId="45" xfId="1" applyFont="1" applyFill="1" applyBorder="1" applyAlignment="1" applyProtection="1">
      <alignment horizontal="left" vertical="center"/>
    </xf>
    <xf numFmtId="0" fontId="5" fillId="0" borderId="69" xfId="1" applyFont="1" applyFill="1" applyBorder="1" applyAlignment="1" applyProtection="1">
      <alignment horizontal="left" vertical="center"/>
    </xf>
    <xf numFmtId="0" fontId="2" fillId="0" borderId="67" xfId="1" applyNumberFormat="1" applyFont="1" applyFill="1" applyBorder="1" applyAlignment="1" applyProtection="1">
      <alignment horizontal="center" vertical="center" textRotation="90" wrapText="1"/>
    </xf>
    <xf numFmtId="0" fontId="2" fillId="0" borderId="19" xfId="1" applyNumberFormat="1" applyFont="1" applyFill="1" applyBorder="1" applyAlignment="1" applyProtection="1">
      <alignment horizontal="center" vertical="center" textRotation="90" wrapText="1"/>
    </xf>
    <xf numFmtId="0" fontId="2" fillId="0" borderId="94" xfId="1" applyFont="1" applyFill="1" applyBorder="1" applyAlignment="1" applyProtection="1">
      <alignment horizontal="center" vertical="center" textRotation="90" wrapText="1"/>
    </xf>
    <xf numFmtId="0" fontId="2" fillId="0" borderId="96" xfId="1" applyFont="1" applyFill="1" applyBorder="1" applyAlignment="1" applyProtection="1">
      <alignment horizontal="center" vertical="center" textRotation="90" wrapText="1"/>
    </xf>
    <xf numFmtId="49" fontId="2" fillId="2" borderId="11" xfId="1" applyNumberFormat="1" applyFont="1" applyFill="1" applyBorder="1" applyAlignment="1" applyProtection="1">
      <alignment horizontal="center" vertical="center"/>
      <protection locked="0"/>
    </xf>
    <xf numFmtId="49" fontId="2" fillId="2" borderId="12" xfId="1" applyNumberFormat="1" applyFont="1" applyFill="1" applyBorder="1" applyAlignment="1" applyProtection="1">
      <alignment horizontal="center" vertical="center"/>
      <protection locked="0"/>
    </xf>
    <xf numFmtId="49" fontId="2" fillId="0" borderId="13" xfId="1" applyNumberFormat="1" applyFont="1" applyFill="1" applyBorder="1" applyAlignment="1" applyProtection="1">
      <alignment horizontal="center" vertical="center" textRotation="90" wrapText="1"/>
    </xf>
    <xf numFmtId="0" fontId="2" fillId="0" borderId="17" xfId="1" applyFont="1" applyFill="1" applyBorder="1" applyAlignment="1" applyProtection="1">
      <alignment horizontal="center" vertical="center" wrapText="1"/>
    </xf>
    <xf numFmtId="0" fontId="2" fillId="0" borderId="20"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49" fontId="2" fillId="0" borderId="17" xfId="1" applyNumberFormat="1" applyFont="1" applyFill="1" applyBorder="1" applyAlignment="1" applyProtection="1">
      <alignment horizontal="center" vertical="center" wrapText="1"/>
    </xf>
    <xf numFmtId="49" fontId="2" fillId="0" borderId="14" xfId="1" applyNumberFormat="1" applyFont="1" applyFill="1" applyBorder="1" applyAlignment="1" applyProtection="1">
      <alignment horizontal="center" vertical="center"/>
    </xf>
    <xf numFmtId="49" fontId="2" fillId="0" borderId="15" xfId="1" applyNumberFormat="1" applyFont="1" applyFill="1" applyBorder="1" applyAlignment="1" applyProtection="1">
      <alignment horizontal="center" vertical="center"/>
    </xf>
    <xf numFmtId="49" fontId="2" fillId="0" borderId="16" xfId="1" applyNumberFormat="1" applyFont="1" applyFill="1" applyBorder="1" applyAlignment="1" applyProtection="1">
      <alignment horizontal="center" vertical="center"/>
    </xf>
    <xf numFmtId="0" fontId="2" fillId="0" borderId="1" xfId="1" applyFont="1" applyFill="1" applyBorder="1" applyAlignment="1" applyProtection="1">
      <alignment horizontal="center" vertical="center" textRotation="90"/>
    </xf>
    <xf numFmtId="0" fontId="2" fillId="0" borderId="23" xfId="1" applyFont="1" applyFill="1" applyBorder="1" applyAlignment="1" applyProtection="1">
      <alignment horizontal="center" vertical="center" textRotation="90"/>
    </xf>
    <xf numFmtId="0" fontId="2" fillId="0" borderId="89" xfId="1" applyFont="1" applyFill="1" applyBorder="1" applyAlignment="1" applyProtection="1">
      <alignment horizontal="center" vertical="center" textRotation="90" wrapText="1"/>
    </xf>
    <xf numFmtId="0" fontId="2" fillId="0" borderId="87" xfId="1" applyFont="1" applyFill="1" applyBorder="1" applyAlignment="1" applyProtection="1">
      <alignment horizontal="center" vertical="center" textRotation="90" wrapText="1"/>
    </xf>
    <xf numFmtId="0" fontId="2" fillId="0" borderId="107" xfId="1" applyFont="1" applyFill="1" applyBorder="1" applyAlignment="1" applyProtection="1">
      <alignment horizontal="center" vertical="center" textRotation="90" wrapText="1"/>
    </xf>
    <xf numFmtId="0" fontId="2" fillId="0" borderId="108" xfId="1" applyFont="1" applyFill="1" applyBorder="1" applyAlignment="1" applyProtection="1">
      <alignment horizontal="center" vertical="center" textRotation="90" wrapText="1"/>
    </xf>
    <xf numFmtId="0" fontId="2" fillId="0" borderId="60" xfId="1" applyFont="1" applyFill="1" applyBorder="1" applyAlignment="1" applyProtection="1">
      <alignment horizontal="center" vertical="center" textRotation="90"/>
    </xf>
    <xf numFmtId="0" fontId="2" fillId="0" borderId="20" xfId="1" applyFont="1" applyFill="1" applyBorder="1" applyAlignment="1" applyProtection="1">
      <alignment horizontal="center" vertical="center" textRotation="90"/>
    </xf>
    <xf numFmtId="0" fontId="2" fillId="0" borderId="86" xfId="1" applyNumberFormat="1" applyFont="1" applyFill="1" applyBorder="1" applyAlignment="1" applyProtection="1">
      <alignment horizontal="center" vertical="center" textRotation="90" wrapText="1"/>
    </xf>
    <xf numFmtId="0" fontId="2" fillId="0" borderId="89" xfId="1" applyNumberFormat="1" applyFont="1" applyFill="1" applyBorder="1" applyAlignment="1" applyProtection="1">
      <alignment horizontal="center" vertical="center" textRotation="90" wrapText="1"/>
    </xf>
    <xf numFmtId="0" fontId="2" fillId="0" borderId="94" xfId="1" applyNumberFormat="1" applyFont="1" applyFill="1" applyBorder="1" applyAlignment="1" applyProtection="1">
      <alignment horizontal="center" vertical="center" textRotation="90" wrapText="1"/>
    </xf>
    <xf numFmtId="0" fontId="2" fillId="0" borderId="82" xfId="1" applyNumberFormat="1" applyFont="1" applyFill="1" applyBorder="1" applyAlignment="1" applyProtection="1">
      <alignment horizontal="center" vertical="center" textRotation="90" wrapText="1"/>
    </xf>
    <xf numFmtId="0" fontId="2" fillId="0" borderId="67" xfId="1" applyFont="1" applyFill="1" applyBorder="1" applyAlignment="1" applyProtection="1">
      <alignment horizontal="center" vertical="center" textRotation="90" wrapText="1"/>
    </xf>
    <xf numFmtId="0" fontId="2" fillId="0" borderId="34" xfId="1" applyFont="1" applyFill="1" applyBorder="1" applyAlignment="1" applyProtection="1">
      <alignment horizontal="center" vertical="center" textRotation="90" wrapText="1"/>
    </xf>
    <xf numFmtId="0" fontId="2" fillId="0" borderId="67" xfId="1" applyFont="1" applyFill="1" applyBorder="1" applyAlignment="1" applyProtection="1">
      <alignment horizontal="center" vertical="center" wrapText="1"/>
    </xf>
    <xf numFmtId="0" fontId="2" fillId="0" borderId="34" xfId="1" applyFont="1" applyFill="1" applyBorder="1" applyAlignment="1" applyProtection="1">
      <alignment horizontal="center" vertical="center" wrapText="1"/>
    </xf>
    <xf numFmtId="0" fontId="2" fillId="0" borderId="59" xfId="1" applyFont="1" applyFill="1" applyBorder="1" applyAlignment="1" applyProtection="1">
      <alignment horizontal="center" vertical="center" textRotation="90" wrapText="1"/>
    </xf>
    <xf numFmtId="0" fontId="2" fillId="0" borderId="23" xfId="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textRotation="90" wrapText="1"/>
    </xf>
    <xf numFmtId="0" fontId="2" fillId="0" borderId="22" xfId="1" applyFont="1" applyFill="1" applyBorder="1" applyAlignment="1" applyProtection="1">
      <alignment horizontal="center" vertical="center" textRotation="90" wrapText="1"/>
    </xf>
    <xf numFmtId="49" fontId="2" fillId="2" borderId="7" xfId="1" applyNumberFormat="1" applyFont="1" applyFill="1" applyBorder="1" applyAlignment="1" applyProtection="1">
      <alignment horizontal="center" vertical="center"/>
      <protection locked="0"/>
    </xf>
    <xf numFmtId="49" fontId="2" fillId="2" borderId="8" xfId="1" applyNumberFormat="1" applyFont="1" applyFill="1" applyBorder="1" applyAlignment="1" applyProtection="1">
      <alignment horizontal="center" vertical="center"/>
      <protection locked="0"/>
    </xf>
    <xf numFmtId="49" fontId="3" fillId="2" borderId="2" xfId="1" applyNumberFormat="1" applyFont="1" applyFill="1" applyBorder="1" applyAlignment="1" applyProtection="1">
      <alignment horizontal="center" vertical="center"/>
    </xf>
    <xf numFmtId="49" fontId="3" fillId="2" borderId="3" xfId="1" applyNumberFormat="1" applyFont="1" applyFill="1" applyBorder="1" applyAlignment="1" applyProtection="1">
      <alignment horizontal="center" vertical="center"/>
    </xf>
    <xf numFmtId="49" fontId="3" fillId="2" borderId="4" xfId="1" applyNumberFormat="1" applyFont="1" applyFill="1" applyBorder="1" applyAlignment="1" applyProtection="1">
      <alignment horizontal="center" vertical="center"/>
    </xf>
    <xf numFmtId="49" fontId="5" fillId="2" borderId="7" xfId="1" applyNumberFormat="1" applyFont="1" applyFill="1" applyBorder="1" applyAlignment="1" applyProtection="1">
      <alignment horizontal="center" vertical="center" wrapText="1"/>
      <protection locked="0"/>
    </xf>
    <xf numFmtId="49" fontId="5" fillId="2" borderId="8" xfId="1" applyNumberFormat="1" applyFont="1" applyFill="1" applyBorder="1" applyAlignment="1" applyProtection="1">
      <alignment horizontal="center" vertical="center" wrapText="1"/>
      <protection locked="0"/>
    </xf>
    <xf numFmtId="0" fontId="2" fillId="0" borderId="7" xfId="1" applyFont="1" applyBorder="1" applyAlignment="1" applyProtection="1">
      <alignment horizontal="center" vertical="center"/>
      <protection locked="0"/>
    </xf>
    <xf numFmtId="0" fontId="2" fillId="0" borderId="8" xfId="1" applyFont="1" applyBorder="1" applyAlignment="1" applyProtection="1">
      <alignment horizontal="center" vertical="center"/>
      <protection locked="0"/>
    </xf>
    <xf numFmtId="0" fontId="5" fillId="4" borderId="72" xfId="1" applyFont="1" applyFill="1" applyBorder="1" applyAlignment="1" applyProtection="1">
      <alignment horizontal="left" vertical="center"/>
    </xf>
    <xf numFmtId="0" fontId="5" fillId="4" borderId="73" xfId="1" applyFont="1" applyFill="1" applyBorder="1" applyAlignment="1" applyProtection="1">
      <alignment horizontal="left" vertical="center"/>
    </xf>
    <xf numFmtId="0" fontId="5" fillId="4" borderId="45" xfId="1" applyFont="1" applyFill="1" applyBorder="1" applyAlignment="1" applyProtection="1">
      <alignment horizontal="left" vertical="center"/>
    </xf>
    <xf numFmtId="0" fontId="5" fillId="4" borderId="69" xfId="1" applyFont="1" applyFill="1" applyBorder="1" applyAlignment="1" applyProtection="1">
      <alignment horizontal="left" vertical="center"/>
    </xf>
    <xf numFmtId="0" fontId="2" fillId="0" borderId="17" xfId="1" applyNumberFormat="1" applyFont="1" applyFill="1" applyBorder="1" applyAlignment="1" applyProtection="1">
      <alignment horizontal="center" vertical="center" textRotation="90" wrapText="1"/>
    </xf>
    <xf numFmtId="0" fontId="2" fillId="0" borderId="82" xfId="1" applyFont="1" applyFill="1" applyBorder="1" applyAlignment="1" applyProtection="1">
      <alignment horizontal="center" vertical="center" textRotation="90" wrapText="1"/>
    </xf>
    <xf numFmtId="0" fontId="2" fillId="0" borderId="0" xfId="1" applyFont="1" applyFill="1" applyBorder="1" applyAlignment="1" applyProtection="1">
      <alignment horizontal="center" vertical="center" textRotation="90" wrapText="1"/>
    </xf>
    <xf numFmtId="0" fontId="2" fillId="0" borderId="80" xfId="1" applyFont="1" applyFill="1" applyBorder="1" applyAlignment="1" applyProtection="1">
      <alignment horizontal="center" vertical="center" textRotation="90" wrapText="1"/>
    </xf>
    <xf numFmtId="0" fontId="2" fillId="0" borderId="17" xfId="1" applyFont="1" applyFill="1" applyBorder="1" applyAlignment="1" applyProtection="1">
      <alignment horizontal="center" vertical="center" textRotation="90"/>
    </xf>
    <xf numFmtId="0" fontId="2" fillId="0" borderId="0" xfId="1" applyNumberFormat="1" applyFont="1" applyFill="1" applyBorder="1" applyAlignment="1" applyProtection="1">
      <alignment horizontal="center" vertical="center" textRotation="90" wrapText="1"/>
    </xf>
    <xf numFmtId="0" fontId="2" fillId="0" borderId="17" xfId="1" applyFont="1" applyFill="1" applyBorder="1" applyAlignment="1" applyProtection="1">
      <alignment horizontal="center" vertical="center" textRotation="90" wrapText="1"/>
    </xf>
    <xf numFmtId="0" fontId="2" fillId="0" borderId="20" xfId="1" applyFont="1" applyFill="1" applyBorder="1" applyAlignment="1" applyProtection="1">
      <alignment horizontal="center" vertical="center" textRotation="90" wrapText="1"/>
    </xf>
    <xf numFmtId="0" fontId="31" fillId="0" borderId="67" xfId="1" applyFont="1" applyFill="1" applyBorder="1" applyAlignment="1" applyProtection="1">
      <alignment horizontal="center" vertical="center" wrapText="1"/>
    </xf>
    <xf numFmtId="0" fontId="31" fillId="0" borderId="34" xfId="1" applyFont="1" applyFill="1" applyBorder="1" applyAlignment="1" applyProtection="1">
      <alignment horizontal="center" vertical="center" wrapText="1"/>
    </xf>
    <xf numFmtId="49" fontId="2" fillId="2" borderId="7" xfId="1" applyNumberFormat="1" applyFont="1" applyFill="1" applyBorder="1" applyAlignment="1" applyProtection="1">
      <alignment horizontal="left" vertical="top"/>
      <protection locked="0"/>
    </xf>
    <xf numFmtId="49" fontId="2" fillId="2" borderId="8" xfId="1" applyNumberFormat="1" applyFont="1" applyFill="1" applyBorder="1" applyAlignment="1" applyProtection="1">
      <alignment horizontal="left" vertical="top"/>
      <protection locked="0"/>
    </xf>
    <xf numFmtId="49" fontId="5" fillId="2" borderId="7" xfId="1" applyNumberFormat="1" applyFont="1" applyFill="1" applyBorder="1" applyAlignment="1" applyProtection="1">
      <alignment horizontal="center" vertical="center"/>
      <protection locked="0"/>
    </xf>
    <xf numFmtId="49" fontId="5" fillId="2" borderId="8" xfId="1" applyNumberFormat="1" applyFont="1" applyFill="1" applyBorder="1" applyAlignment="1" applyProtection="1">
      <alignment horizontal="center" vertical="center"/>
      <protection locked="0"/>
    </xf>
    <xf numFmtId="3" fontId="2" fillId="0" borderId="18" xfId="2" applyNumberFormat="1" applyFont="1" applyFill="1" applyBorder="1" applyAlignment="1">
      <alignment horizontal="center" vertical="center"/>
    </xf>
    <xf numFmtId="3" fontId="2" fillId="0" borderId="21" xfId="2" applyNumberFormat="1" applyFont="1" applyFill="1" applyBorder="1" applyAlignment="1">
      <alignment horizontal="center" vertical="center"/>
    </xf>
    <xf numFmtId="3" fontId="2" fillId="0" borderId="49" xfId="2" applyNumberFormat="1" applyFont="1" applyFill="1" applyBorder="1" applyAlignment="1">
      <alignment horizontal="center" vertical="center"/>
    </xf>
    <xf numFmtId="0" fontId="2" fillId="0" borderId="115" xfId="2" applyFont="1" applyFill="1" applyBorder="1" applyAlignment="1">
      <alignment horizontal="left" vertical="center" wrapText="1"/>
    </xf>
    <xf numFmtId="0" fontId="2" fillId="0" borderId="62" xfId="2" applyFont="1" applyFill="1" applyBorder="1" applyAlignment="1">
      <alignment horizontal="left" vertical="center" wrapText="1"/>
    </xf>
    <xf numFmtId="0" fontId="2" fillId="0" borderId="107" xfId="3" applyFont="1" applyFill="1" applyBorder="1" applyAlignment="1">
      <alignment horizontal="left" vertical="center" wrapText="1"/>
    </xf>
    <xf numFmtId="0" fontId="2" fillId="0" borderId="0" xfId="3" applyFont="1" applyFill="1" applyBorder="1" applyAlignment="1">
      <alignment horizontal="left" vertical="center" wrapText="1"/>
    </xf>
    <xf numFmtId="0" fontId="2" fillId="0" borderId="6" xfId="2" applyFont="1" applyFill="1" applyBorder="1" applyAlignment="1">
      <alignment horizontal="center" vertical="center"/>
    </xf>
    <xf numFmtId="0" fontId="2" fillId="0" borderId="6" xfId="2" applyFont="1" applyFill="1" applyBorder="1" applyAlignment="1">
      <alignment horizontal="left" vertical="center" wrapText="1"/>
    </xf>
    <xf numFmtId="0" fontId="2" fillId="0" borderId="107" xfId="2" applyFont="1" applyFill="1" applyBorder="1" applyAlignment="1">
      <alignment horizontal="left" vertical="center" wrapText="1"/>
    </xf>
    <xf numFmtId="0" fontId="2" fillId="0" borderId="0" xfId="2" applyFont="1" applyFill="1" applyBorder="1" applyAlignment="1">
      <alignment horizontal="left" vertical="center" wrapText="1"/>
    </xf>
    <xf numFmtId="164" fontId="2" fillId="0" borderId="18" xfId="2" applyNumberFormat="1" applyFont="1" applyFill="1" applyBorder="1" applyAlignment="1">
      <alignment horizontal="center" vertical="center"/>
    </xf>
    <xf numFmtId="164" fontId="2" fillId="0" borderId="49" xfId="2" applyNumberFormat="1" applyFont="1" applyFill="1" applyBorder="1" applyAlignment="1">
      <alignment horizontal="center" vertical="center"/>
    </xf>
    <xf numFmtId="0" fontId="2" fillId="0" borderId="118" xfId="0" applyFont="1" applyFill="1" applyBorder="1" applyAlignment="1">
      <alignment horizontal="left" vertical="center" wrapText="1"/>
    </xf>
    <xf numFmtId="0" fontId="2" fillId="0" borderId="115" xfId="0" applyFont="1" applyFill="1" applyBorder="1" applyAlignment="1">
      <alignment horizontal="left" vertical="center" wrapText="1"/>
    </xf>
    <xf numFmtId="0" fontId="2" fillId="0" borderId="111" xfId="2" applyFont="1" applyFill="1" applyBorder="1" applyAlignment="1">
      <alignment horizontal="left" vertical="center" wrapText="1"/>
    </xf>
    <xf numFmtId="0" fontId="2" fillId="0" borderId="7" xfId="2" applyFont="1" applyFill="1" applyBorder="1" applyAlignment="1">
      <alignment horizontal="left" vertical="center" wrapText="1"/>
    </xf>
    <xf numFmtId="3" fontId="2" fillId="0" borderId="6" xfId="2" applyNumberFormat="1" applyFont="1" applyFill="1" applyBorder="1" applyAlignment="1">
      <alignment horizontal="center" vertical="center" wrapText="1"/>
    </xf>
    <xf numFmtId="0" fontId="2" fillId="0" borderId="6" xfId="1" applyFont="1" applyBorder="1" applyAlignment="1">
      <alignment horizontal="center" vertical="center" wrapText="1"/>
    </xf>
    <xf numFmtId="49" fontId="2" fillId="0" borderId="21" xfId="2" applyNumberFormat="1" applyFont="1" applyFill="1" applyBorder="1" applyAlignment="1">
      <alignment horizontal="center" vertical="center" wrapText="1"/>
    </xf>
    <xf numFmtId="49" fontId="2" fillId="0" borderId="49" xfId="2" applyNumberFormat="1" applyFont="1" applyFill="1" applyBorder="1" applyAlignment="1">
      <alignment horizontal="center" vertical="center" wrapText="1"/>
    </xf>
    <xf numFmtId="3" fontId="2" fillId="0" borderId="18" xfId="2" applyNumberFormat="1" applyFont="1" applyFill="1" applyBorder="1" applyAlignment="1">
      <alignment horizontal="center" vertical="center" wrapText="1"/>
    </xf>
    <xf numFmtId="3" fontId="2" fillId="0" borderId="49" xfId="2" applyNumberFormat="1" applyFont="1" applyFill="1" applyBorder="1" applyAlignment="1">
      <alignment horizontal="center" vertical="center" wrapText="1"/>
    </xf>
    <xf numFmtId="3" fontId="2" fillId="0" borderId="118" xfId="2" applyNumberFormat="1" applyFont="1" applyFill="1" applyBorder="1" applyAlignment="1">
      <alignment horizontal="center" vertical="center" wrapText="1"/>
    </xf>
    <xf numFmtId="3" fontId="2" fillId="0" borderId="115" xfId="2" applyNumberFormat="1" applyFont="1" applyFill="1" applyBorder="1" applyAlignment="1">
      <alignment horizontal="center" vertical="center" wrapText="1"/>
    </xf>
    <xf numFmtId="0" fontId="5" fillId="0" borderId="7" xfId="2" applyFont="1" applyFill="1" applyBorder="1" applyAlignment="1">
      <alignment horizontal="right" vertical="center" wrapText="1"/>
    </xf>
    <xf numFmtId="0" fontId="5" fillId="0" borderId="58" xfId="2" applyFont="1" applyFill="1" applyBorder="1" applyAlignment="1">
      <alignment horizontal="right" vertical="center" wrapText="1"/>
    </xf>
    <xf numFmtId="0" fontId="12" fillId="0" borderId="0" xfId="2" applyFont="1" applyFill="1" applyAlignment="1">
      <alignment horizontal="center" vertical="center" wrapText="1"/>
    </xf>
    <xf numFmtId="0" fontId="2" fillId="0" borderId="6" xfId="2" applyFont="1" applyFill="1" applyBorder="1" applyAlignment="1">
      <alignment horizontal="center" vertical="center" wrapText="1"/>
    </xf>
    <xf numFmtId="49" fontId="2" fillId="0" borderId="6" xfId="2" applyNumberFormat="1" applyFont="1" applyFill="1" applyBorder="1" applyAlignment="1">
      <alignment horizontal="center" vertical="center" wrapText="1"/>
    </xf>
    <xf numFmtId="49" fontId="2" fillId="0" borderId="111" xfId="2" applyNumberFormat="1" applyFont="1" applyFill="1" applyBorder="1" applyAlignment="1">
      <alignment horizontal="center" vertical="center" wrapText="1"/>
    </xf>
    <xf numFmtId="49" fontId="2" fillId="0" borderId="7" xfId="2" applyNumberFormat="1" applyFont="1" applyFill="1" applyBorder="1" applyAlignment="1">
      <alignment horizontal="center" vertical="center" wrapText="1"/>
    </xf>
    <xf numFmtId="49" fontId="2" fillId="0" borderId="61" xfId="2" applyNumberFormat="1" applyFont="1" applyFill="1" applyBorder="1" applyAlignment="1">
      <alignment horizontal="center" vertical="center" wrapText="1"/>
    </xf>
    <xf numFmtId="49" fontId="2" fillId="0" borderId="0" xfId="2" applyNumberFormat="1" applyFont="1" applyFill="1" applyBorder="1" applyAlignment="1">
      <alignment horizontal="center" vertical="center" wrapText="1"/>
    </xf>
    <xf numFmtId="49" fontId="2" fillId="0" borderId="62" xfId="2" applyNumberFormat="1" applyFont="1" applyFill="1" applyBorder="1" applyAlignment="1">
      <alignment horizontal="center" vertical="center" wrapText="1"/>
    </xf>
    <xf numFmtId="3" fontId="2" fillId="0" borderId="21" xfId="2" applyNumberFormat="1" applyFont="1" applyFill="1" applyBorder="1" applyAlignment="1">
      <alignment horizontal="center" vertical="center" wrapText="1"/>
    </xf>
    <xf numFmtId="0" fontId="2" fillId="0" borderId="0" xfId="1" applyFont="1" applyAlignment="1">
      <alignment horizontal="left"/>
    </xf>
    <xf numFmtId="0" fontId="20" fillId="0" borderId="0" xfId="1" applyFont="1" applyAlignment="1">
      <alignment horizontal="center"/>
    </xf>
    <xf numFmtId="0" fontId="21" fillId="0" borderId="0" xfId="1" applyFont="1" applyAlignment="1">
      <alignment horizontal="left"/>
    </xf>
    <xf numFmtId="0" fontId="2" fillId="0" borderId="18" xfId="1" applyFont="1" applyBorder="1" applyAlignment="1">
      <alignment horizontal="center" vertical="center" wrapText="1"/>
    </xf>
    <xf numFmtId="0" fontId="2" fillId="0" borderId="49" xfId="1" applyFont="1" applyBorder="1" applyAlignment="1">
      <alignment horizontal="center" vertical="center" wrapText="1"/>
    </xf>
    <xf numFmtId="0" fontId="2" fillId="0" borderId="6" xfId="1" applyFont="1" applyFill="1" applyBorder="1" applyAlignment="1">
      <alignment horizontal="center" vertical="center" wrapText="1"/>
    </xf>
    <xf numFmtId="0" fontId="5" fillId="0" borderId="111" xfId="1" applyFont="1" applyFill="1" applyBorder="1" applyAlignment="1">
      <alignment horizontal="right" wrapText="1"/>
    </xf>
    <xf numFmtId="0" fontId="5" fillId="0" borderId="7" xfId="1" applyFont="1" applyFill="1" applyBorder="1" applyAlignment="1">
      <alignment horizontal="right" wrapText="1"/>
    </xf>
    <xf numFmtId="0" fontId="5" fillId="0" borderId="58" xfId="1" applyFont="1" applyFill="1" applyBorder="1" applyAlignment="1">
      <alignment horizontal="right" wrapText="1"/>
    </xf>
    <xf numFmtId="0" fontId="5" fillId="0" borderId="111" xfId="1" applyFont="1" applyFill="1" applyBorder="1" applyAlignment="1" applyProtection="1">
      <alignment vertical="center" wrapText="1"/>
      <protection locked="0"/>
    </xf>
    <xf numFmtId="0" fontId="5" fillId="0" borderId="58" xfId="1" applyFont="1" applyFill="1" applyBorder="1" applyAlignment="1" applyProtection="1">
      <alignment vertical="center" wrapText="1"/>
      <protection locked="0"/>
    </xf>
    <xf numFmtId="0" fontId="2" fillId="0" borderId="18" xfId="1" applyFont="1" applyFill="1" applyBorder="1" applyAlignment="1" applyProtection="1">
      <alignment horizontal="center" vertical="center" wrapText="1"/>
      <protection locked="0"/>
    </xf>
    <xf numFmtId="0" fontId="2" fillId="0" borderId="21" xfId="1" applyFont="1" applyFill="1" applyBorder="1" applyAlignment="1" applyProtection="1">
      <alignment horizontal="center" vertical="center" wrapText="1"/>
      <protection locked="0"/>
    </xf>
    <xf numFmtId="0" fontId="2" fillId="0" borderId="49" xfId="1" applyFont="1" applyFill="1" applyBorder="1" applyAlignment="1" applyProtection="1">
      <alignment horizontal="center" vertical="center" wrapText="1"/>
      <protection locked="0"/>
    </xf>
    <xf numFmtId="0" fontId="2" fillId="0" borderId="118" xfId="1" applyFont="1" applyFill="1" applyBorder="1" applyAlignment="1" applyProtection="1">
      <alignment vertical="center" wrapText="1"/>
      <protection locked="0"/>
    </xf>
    <xf numFmtId="0" fontId="2" fillId="0" borderId="94" xfId="1" applyFont="1" applyFill="1" applyBorder="1" applyAlignment="1" applyProtection="1">
      <alignment vertical="center" wrapText="1"/>
      <protection locked="0"/>
    </xf>
    <xf numFmtId="0" fontId="2" fillId="0" borderId="107" xfId="1" applyFont="1" applyFill="1" applyBorder="1" applyAlignment="1" applyProtection="1">
      <alignment vertical="center" wrapText="1"/>
      <protection locked="0"/>
    </xf>
    <xf numFmtId="0" fontId="2" fillId="0" borderId="82" xfId="1" applyFont="1" applyFill="1" applyBorder="1" applyAlignment="1" applyProtection="1">
      <alignment vertical="center" wrapText="1"/>
      <protection locked="0"/>
    </xf>
    <xf numFmtId="0" fontId="2" fillId="0" borderId="115" xfId="1" applyFont="1" applyFill="1" applyBorder="1" applyAlignment="1" applyProtection="1">
      <alignment vertical="center" wrapText="1"/>
      <protection locked="0"/>
    </xf>
    <xf numFmtId="0" fontId="2" fillId="0" borderId="83" xfId="1" applyFont="1" applyFill="1" applyBorder="1" applyAlignment="1" applyProtection="1">
      <alignment vertical="center" wrapText="1"/>
      <protection locked="0"/>
    </xf>
    <xf numFmtId="3" fontId="2" fillId="0" borderId="18" xfId="1" applyNumberFormat="1" applyFont="1" applyFill="1" applyBorder="1" applyAlignment="1" applyProtection="1">
      <alignment horizontal="center" vertical="center" wrapText="1"/>
      <protection locked="0"/>
    </xf>
    <xf numFmtId="3" fontId="2" fillId="0" borderId="21" xfId="1" applyNumberFormat="1" applyFont="1" applyFill="1" applyBorder="1" applyAlignment="1" applyProtection="1">
      <alignment horizontal="center" vertical="center" wrapText="1"/>
      <protection locked="0"/>
    </xf>
    <xf numFmtId="3" fontId="2" fillId="0" borderId="49" xfId="1" applyNumberFormat="1" applyFont="1" applyFill="1" applyBorder="1" applyAlignment="1" applyProtection="1">
      <alignment horizontal="center" vertical="center" wrapText="1"/>
      <protection locked="0"/>
    </xf>
    <xf numFmtId="49" fontId="5" fillId="0" borderId="62" xfId="1" applyNumberFormat="1" applyFont="1" applyFill="1" applyBorder="1" applyAlignment="1">
      <alignment horizontal="left"/>
    </xf>
    <xf numFmtId="0" fontId="2" fillId="0" borderId="18" xfId="1" applyFont="1" applyFill="1" applyBorder="1" applyAlignment="1">
      <alignment horizontal="center" vertical="center" wrapText="1"/>
    </xf>
    <xf numFmtId="0" fontId="2" fillId="0" borderId="49" xfId="1" applyFont="1" applyFill="1" applyBorder="1" applyAlignment="1">
      <alignment horizontal="center" vertical="center" wrapText="1"/>
    </xf>
    <xf numFmtId="0" fontId="2" fillId="0" borderId="18" xfId="1" applyFont="1" applyFill="1" applyBorder="1" applyAlignment="1" applyProtection="1">
      <alignment horizontal="center" vertical="center"/>
      <protection locked="0"/>
    </xf>
    <xf numFmtId="0" fontId="2" fillId="0" borderId="21" xfId="1" applyFont="1" applyFill="1" applyBorder="1" applyAlignment="1" applyProtection="1">
      <alignment horizontal="center" vertical="center"/>
      <protection locked="0"/>
    </xf>
    <xf numFmtId="0" fontId="2" fillId="0" borderId="49" xfId="1" applyFont="1" applyFill="1" applyBorder="1" applyAlignment="1" applyProtection="1">
      <alignment horizontal="center" vertical="center"/>
      <protection locked="0"/>
    </xf>
    <xf numFmtId="0" fontId="2" fillId="0" borderId="111" xfId="1" applyFont="1" applyFill="1" applyBorder="1" applyAlignment="1" applyProtection="1">
      <alignment vertical="center" wrapText="1"/>
      <protection locked="0"/>
    </xf>
    <xf numFmtId="0" fontId="2" fillId="0" borderId="58" xfId="1" applyFont="1" applyFill="1" applyBorder="1" applyAlignment="1" applyProtection="1">
      <alignment vertical="center" wrapText="1"/>
      <protection locked="0"/>
    </xf>
    <xf numFmtId="0" fontId="2" fillId="0" borderId="118" xfId="1" applyFont="1" applyFill="1" applyBorder="1" applyAlignment="1" applyProtection="1">
      <alignment horizontal="left" vertical="center" wrapText="1"/>
      <protection locked="0"/>
    </xf>
    <xf numFmtId="0" fontId="2" fillId="0" borderId="94" xfId="1" applyFont="1" applyFill="1" applyBorder="1" applyAlignment="1" applyProtection="1">
      <alignment horizontal="left" vertical="center" wrapText="1"/>
      <protection locked="0"/>
    </xf>
    <xf numFmtId="0" fontId="2" fillId="0" borderId="115" xfId="1" applyFont="1" applyFill="1" applyBorder="1" applyAlignment="1" applyProtection="1">
      <alignment horizontal="left" vertical="center" wrapText="1"/>
      <protection locked="0"/>
    </xf>
    <xf numFmtId="0" fontId="2" fillId="0" borderId="83" xfId="1" applyFont="1" applyFill="1" applyBorder="1" applyAlignment="1" applyProtection="1">
      <alignment horizontal="left" vertical="center" wrapText="1"/>
      <protection locked="0"/>
    </xf>
    <xf numFmtId="0" fontId="2" fillId="0" borderId="107" xfId="1" applyFont="1" applyFill="1" applyBorder="1" applyAlignment="1" applyProtection="1">
      <alignment horizontal="left" vertical="center" wrapText="1"/>
      <protection locked="0"/>
    </xf>
    <xf numFmtId="0" fontId="2" fillId="0" borderId="82" xfId="1" applyFont="1" applyFill="1" applyBorder="1" applyAlignment="1" applyProtection="1">
      <alignment horizontal="left" vertical="center" wrapText="1"/>
      <protection locked="0"/>
    </xf>
    <xf numFmtId="0" fontId="5" fillId="0" borderId="111" xfId="1" applyFont="1" applyFill="1" applyBorder="1" applyAlignment="1" applyProtection="1">
      <alignment horizontal="left" vertical="center" wrapText="1"/>
      <protection locked="0"/>
    </xf>
    <xf numFmtId="0" fontId="5" fillId="0" borderId="58" xfId="1" applyFont="1" applyFill="1" applyBorder="1" applyAlignment="1" applyProtection="1">
      <alignment horizontal="left" vertical="center" wrapText="1"/>
      <protection locked="0"/>
    </xf>
    <xf numFmtId="3" fontId="2" fillId="0" borderId="18" xfId="1" applyNumberFormat="1" applyFont="1" applyFill="1" applyBorder="1" applyAlignment="1" applyProtection="1">
      <alignment horizontal="center" vertical="center"/>
      <protection locked="0"/>
    </xf>
    <xf numFmtId="3" fontId="2" fillId="0" borderId="21" xfId="1" applyNumberFormat="1" applyFont="1" applyFill="1" applyBorder="1" applyAlignment="1" applyProtection="1">
      <alignment horizontal="center" vertical="center"/>
      <protection locked="0"/>
    </xf>
    <xf numFmtId="3" fontId="2" fillId="0" borderId="49" xfId="1" applyNumberFormat="1" applyFont="1" applyFill="1" applyBorder="1" applyAlignment="1" applyProtection="1">
      <alignment horizontal="center" vertical="center"/>
      <protection locked="0"/>
    </xf>
    <xf numFmtId="0" fontId="5" fillId="0" borderId="6" xfId="1" applyFont="1" applyFill="1" applyBorder="1" applyAlignment="1" applyProtection="1">
      <alignment vertical="center" wrapText="1"/>
      <protection locked="0"/>
    </xf>
    <xf numFmtId="0" fontId="2" fillId="0" borderId="0" xfId="1" applyFont="1" applyFill="1" applyAlignment="1">
      <alignment horizontal="left"/>
    </xf>
    <xf numFmtId="0" fontId="2" fillId="0" borderId="62" xfId="1" applyFont="1" applyFill="1" applyBorder="1" applyAlignment="1">
      <alignment horizontal="left"/>
    </xf>
    <xf numFmtId="0" fontId="2" fillId="0" borderId="118" xfId="1" applyFont="1" applyFill="1" applyBorder="1" applyAlignment="1" applyProtection="1">
      <alignment vertical="center"/>
      <protection locked="0"/>
    </xf>
    <xf numFmtId="0" fontId="2" fillId="0" borderId="94" xfId="1" applyFont="1" applyFill="1" applyBorder="1" applyAlignment="1" applyProtection="1">
      <alignment vertical="center"/>
      <protection locked="0"/>
    </xf>
    <xf numFmtId="0" fontId="2" fillId="0" borderId="115" xfId="1" applyFont="1" applyFill="1" applyBorder="1" applyAlignment="1" applyProtection="1">
      <alignment vertical="center"/>
      <protection locked="0"/>
    </xf>
    <xf numFmtId="0" fontId="2" fillId="0" borderId="83" xfId="1" applyFont="1" applyFill="1" applyBorder="1" applyAlignment="1" applyProtection="1">
      <alignment vertical="center"/>
      <protection locked="0"/>
    </xf>
    <xf numFmtId="0" fontId="2" fillId="0" borderId="111" xfId="1" applyFont="1" applyFill="1" applyBorder="1" applyAlignment="1" applyProtection="1">
      <alignment horizontal="left" wrapText="1"/>
      <protection locked="0"/>
    </xf>
    <xf numFmtId="0" fontId="2" fillId="0" borderId="58" xfId="1" applyFont="1" applyFill="1" applyBorder="1" applyAlignment="1" applyProtection="1">
      <alignment horizontal="left" wrapText="1"/>
      <protection locked="0"/>
    </xf>
    <xf numFmtId="0" fontId="2" fillId="0" borderId="111" xfId="1" applyFont="1" applyFill="1" applyBorder="1" applyAlignment="1" applyProtection="1">
      <alignment horizontal="left" vertical="center" wrapText="1"/>
      <protection locked="0"/>
    </xf>
    <xf numFmtId="0" fontId="2" fillId="0" borderId="58" xfId="1" applyFont="1" applyFill="1" applyBorder="1" applyAlignment="1" applyProtection="1">
      <alignment horizontal="left" vertical="center" wrapText="1"/>
      <protection locked="0"/>
    </xf>
    <xf numFmtId="0" fontId="2" fillId="0" borderId="118" xfId="1" applyFont="1" applyFill="1" applyBorder="1" applyAlignment="1" applyProtection="1">
      <alignment horizontal="center" vertical="center" wrapText="1"/>
      <protection locked="0"/>
    </xf>
    <xf numFmtId="0" fontId="2" fillId="0" borderId="94" xfId="1" applyFont="1" applyFill="1" applyBorder="1" applyAlignment="1" applyProtection="1">
      <alignment horizontal="center" vertical="center" wrapText="1"/>
      <protection locked="0"/>
    </xf>
    <xf numFmtId="0" fontId="2" fillId="0" borderId="107" xfId="1" applyFont="1" applyFill="1" applyBorder="1" applyAlignment="1" applyProtection="1">
      <alignment horizontal="center" vertical="center" wrapText="1"/>
      <protection locked="0"/>
    </xf>
    <xf numFmtId="0" fontId="2" fillId="0" borderId="82" xfId="1" applyFont="1" applyFill="1" applyBorder="1" applyAlignment="1" applyProtection="1">
      <alignment horizontal="center" vertical="center" wrapText="1"/>
      <protection locked="0"/>
    </xf>
    <xf numFmtId="0" fontId="2" fillId="0" borderId="115" xfId="1" applyFont="1" applyFill="1" applyBorder="1" applyAlignment="1" applyProtection="1">
      <alignment horizontal="center" vertical="center" wrapText="1"/>
      <protection locked="0"/>
    </xf>
    <xf numFmtId="0" fontId="2" fillId="0" borderId="83" xfId="1" applyFont="1" applyFill="1" applyBorder="1" applyAlignment="1" applyProtection="1">
      <alignment horizontal="center" vertical="center" wrapText="1"/>
      <protection locked="0"/>
    </xf>
    <xf numFmtId="0" fontId="2" fillId="0" borderId="118" xfId="1" applyFont="1" applyFill="1" applyBorder="1" applyAlignment="1" applyProtection="1">
      <alignment horizontal="right" wrapText="1"/>
      <protection locked="0"/>
    </xf>
    <xf numFmtId="0" fontId="2" fillId="0" borderId="61" xfId="1" applyFont="1" applyFill="1" applyBorder="1" applyAlignment="1" applyProtection="1">
      <alignment horizontal="right" wrapText="1"/>
      <protection locked="0"/>
    </xf>
    <xf numFmtId="0" fontId="2" fillId="0" borderId="111" xfId="1" applyFont="1" applyFill="1" applyBorder="1" applyAlignment="1" applyProtection="1">
      <alignment horizontal="left"/>
      <protection locked="0"/>
    </xf>
    <xf numFmtId="0" fontId="2" fillId="0" borderId="58" xfId="1" applyFont="1" applyFill="1" applyBorder="1" applyAlignment="1" applyProtection="1">
      <alignment horizontal="left"/>
      <protection locked="0"/>
    </xf>
    <xf numFmtId="0" fontId="2" fillId="0" borderId="7" xfId="1" applyFont="1" applyFill="1" applyBorder="1" applyAlignment="1" applyProtection="1">
      <alignment horizontal="left" vertical="center" wrapText="1"/>
      <protection locked="0"/>
    </xf>
    <xf numFmtId="0" fontId="2" fillId="0" borderId="61" xfId="1" applyFont="1" applyFill="1" applyBorder="1" applyAlignment="1" applyProtection="1">
      <alignment horizontal="center" wrapText="1"/>
      <protection locked="0"/>
    </xf>
    <xf numFmtId="0" fontId="5" fillId="0" borderId="111" xfId="4" applyFont="1" applyFill="1" applyBorder="1" applyAlignment="1">
      <alignment horizontal="right" wrapText="1"/>
    </xf>
    <xf numFmtId="0" fontId="5" fillId="0" borderId="7" xfId="4" applyFont="1" applyFill="1" applyBorder="1" applyAlignment="1">
      <alignment horizontal="right" wrapText="1"/>
    </xf>
    <xf numFmtId="0" fontId="5" fillId="0" borderId="58" xfId="4" applyFont="1" applyFill="1" applyBorder="1" applyAlignment="1">
      <alignment horizontal="right" wrapText="1"/>
    </xf>
    <xf numFmtId="0" fontId="2" fillId="0" borderId="111" xfId="4" applyFont="1" applyFill="1" applyBorder="1" applyAlignment="1" applyProtection="1">
      <alignment horizontal="left" vertical="center" wrapText="1"/>
      <protection locked="0"/>
    </xf>
    <xf numFmtId="0" fontId="2" fillId="0" borderId="58" xfId="4" applyFont="1" applyFill="1" applyBorder="1" applyAlignment="1" applyProtection="1">
      <alignment horizontal="left" vertical="center" wrapText="1"/>
      <protection locked="0"/>
    </xf>
    <xf numFmtId="0" fontId="2" fillId="0" borderId="0" xfId="1" applyFont="1" applyFill="1" applyAlignment="1">
      <alignment horizontal="left" vertical="center"/>
    </xf>
    <xf numFmtId="0" fontId="2" fillId="0" borderId="0" xfId="0" applyFont="1" applyFill="1" applyAlignment="1">
      <alignment horizontal="left" vertical="center"/>
    </xf>
    <xf numFmtId="3" fontId="2" fillId="0" borderId="18" xfId="0" applyNumberFormat="1" applyFont="1" applyFill="1" applyBorder="1" applyAlignment="1" applyProtection="1">
      <alignment horizontal="center" vertical="center" wrapText="1"/>
      <protection locked="0"/>
    </xf>
    <xf numFmtId="3" fontId="2" fillId="0" borderId="21" xfId="0" applyNumberFormat="1" applyFont="1" applyFill="1" applyBorder="1" applyAlignment="1" applyProtection="1">
      <alignment horizontal="center" vertical="center" wrapText="1"/>
      <protection locked="0"/>
    </xf>
    <xf numFmtId="3" fontId="2" fillId="0" borderId="49" xfId="0" applyNumberFormat="1" applyFont="1" applyFill="1" applyBorder="1" applyAlignment="1" applyProtection="1">
      <alignment horizontal="center" vertical="center" wrapText="1"/>
      <protection locked="0"/>
    </xf>
    <xf numFmtId="0" fontId="5" fillId="0" borderId="111" xfId="1" applyFont="1" applyFill="1" applyBorder="1" applyAlignment="1">
      <alignment horizontal="right" vertical="center" wrapText="1"/>
    </xf>
    <xf numFmtId="0" fontId="5" fillId="0" borderId="7" xfId="1" applyFont="1" applyFill="1" applyBorder="1" applyAlignment="1">
      <alignment horizontal="right" vertical="center" wrapText="1"/>
    </xf>
    <xf numFmtId="0" fontId="5" fillId="0" borderId="58" xfId="1" applyFont="1" applyFill="1" applyBorder="1" applyAlignment="1">
      <alignment horizontal="right" vertical="center" wrapText="1"/>
    </xf>
    <xf numFmtId="49" fontId="5" fillId="0" borderId="0" xfId="1" applyNumberFormat="1" applyFont="1" applyFill="1" applyAlignment="1">
      <alignment horizontal="left" vertical="center"/>
    </xf>
    <xf numFmtId="0" fontId="21" fillId="0" borderId="0" xfId="1" applyFont="1" applyFill="1" applyAlignment="1">
      <alignment horizontal="left" vertical="center"/>
    </xf>
    <xf numFmtId="0" fontId="20" fillId="0" borderId="0" xfId="1" applyFont="1" applyFill="1" applyAlignment="1">
      <alignment horizontal="center" vertical="center"/>
    </xf>
    <xf numFmtId="0" fontId="22" fillId="0" borderId="0" xfId="1" applyFont="1" applyFill="1" applyAlignment="1">
      <alignment horizontal="center" vertical="center" wrapText="1"/>
    </xf>
    <xf numFmtId="0" fontId="2" fillId="0" borderId="0" xfId="1" applyFont="1" applyAlignment="1">
      <alignment horizontal="left" vertical="center"/>
    </xf>
    <xf numFmtId="0" fontId="2" fillId="0" borderId="0" xfId="1" applyFont="1" applyFill="1" applyBorder="1" applyAlignment="1">
      <alignment horizontal="left" vertical="center"/>
    </xf>
    <xf numFmtId="0" fontId="2" fillId="0" borderId="0" xfId="1" applyFont="1" applyFill="1" applyAlignment="1">
      <alignment horizontal="left" vertical="center" wrapText="1"/>
    </xf>
    <xf numFmtId="49" fontId="2" fillId="0" borderId="18" xfId="1" applyNumberFormat="1" applyFont="1" applyFill="1" applyBorder="1" applyAlignment="1" applyProtection="1">
      <alignment horizontal="center" vertical="center" wrapText="1"/>
      <protection locked="0"/>
    </xf>
    <xf numFmtId="49" fontId="2" fillId="0" borderId="21" xfId="1" applyNumberFormat="1" applyFont="1" applyFill="1" applyBorder="1" applyAlignment="1" applyProtection="1">
      <alignment horizontal="center" vertical="center" wrapText="1"/>
      <protection locked="0"/>
    </xf>
    <xf numFmtId="49" fontId="2" fillId="0" borderId="49" xfId="1" applyNumberFormat="1" applyFont="1" applyFill="1" applyBorder="1" applyAlignment="1" applyProtection="1">
      <alignment horizontal="center" vertical="center" wrapText="1"/>
      <protection locked="0"/>
    </xf>
    <xf numFmtId="0" fontId="2" fillId="0" borderId="111" xfId="1" applyFont="1" applyFill="1" applyBorder="1" applyAlignment="1" applyProtection="1">
      <alignment horizontal="left" vertical="center"/>
      <protection locked="0"/>
    </xf>
    <xf numFmtId="0" fontId="2" fillId="0" borderId="58" xfId="1" applyFont="1" applyFill="1" applyBorder="1" applyAlignment="1" applyProtection="1">
      <alignment horizontal="left" vertical="center"/>
      <protection locked="0"/>
    </xf>
    <xf numFmtId="3" fontId="5" fillId="0" borderId="0" xfId="1" applyNumberFormat="1" applyFont="1" applyFill="1" applyAlignment="1">
      <alignment horizontal="left" vertical="center"/>
    </xf>
    <xf numFmtId="0" fontId="5" fillId="0" borderId="0" xfId="1" applyFont="1" applyFill="1" applyAlignment="1">
      <alignment horizontal="left" vertical="center"/>
    </xf>
    <xf numFmtId="0" fontId="2" fillId="0" borderId="18" xfId="4" applyFont="1" applyFill="1" applyBorder="1" applyAlignment="1">
      <alignment horizontal="center" vertical="center" wrapText="1"/>
    </xf>
    <xf numFmtId="0" fontId="2" fillId="0" borderId="21" xfId="4" applyFont="1" applyFill="1" applyBorder="1" applyAlignment="1">
      <alignment horizontal="center" vertical="center" wrapText="1"/>
    </xf>
    <xf numFmtId="0" fontId="2" fillId="0" borderId="49" xfId="4" applyFont="1" applyFill="1" applyBorder="1" applyAlignment="1">
      <alignment horizontal="center" vertical="center" wrapText="1"/>
    </xf>
    <xf numFmtId="0" fontId="2" fillId="0" borderId="111" xfId="4" applyFont="1" applyBorder="1" applyAlignment="1" applyProtection="1">
      <alignment horizontal="left" vertical="center" wrapText="1"/>
      <protection locked="0"/>
    </xf>
    <xf numFmtId="0" fontId="2" fillId="0" borderId="58" xfId="4" applyFont="1" applyBorder="1" applyAlignment="1" applyProtection="1">
      <alignment horizontal="left" vertical="center" wrapText="1"/>
      <protection locked="0"/>
    </xf>
    <xf numFmtId="0" fontId="2" fillId="0" borderId="111" xfId="4" applyFont="1" applyBorder="1" applyAlignment="1">
      <alignment horizontal="left" vertical="center"/>
    </xf>
    <xf numFmtId="0" fontId="2" fillId="0" borderId="58" xfId="4" applyFont="1" applyBorder="1" applyAlignment="1">
      <alignment horizontal="left" vertical="center"/>
    </xf>
    <xf numFmtId="0" fontId="2" fillId="0" borderId="0" xfId="4" applyFont="1" applyFill="1" applyAlignment="1">
      <alignment horizontal="left"/>
    </xf>
    <xf numFmtId="49" fontId="5" fillId="0" borderId="0" xfId="4" applyNumberFormat="1" applyFont="1" applyFill="1" applyAlignment="1">
      <alignment horizontal="left"/>
    </xf>
    <xf numFmtId="0" fontId="2" fillId="0" borderId="111" xfId="4" applyFont="1" applyBorder="1" applyAlignment="1">
      <alignment horizontal="left" wrapText="1"/>
    </xf>
    <xf numFmtId="0" fontId="2" fillId="0" borderId="58" xfId="4" applyFont="1" applyBorder="1" applyAlignment="1">
      <alignment horizontal="left" wrapText="1"/>
    </xf>
    <xf numFmtId="3" fontId="2" fillId="0" borderId="18" xfId="4" applyNumberFormat="1" applyFont="1" applyFill="1" applyBorder="1" applyAlignment="1">
      <alignment horizontal="center" vertical="center" wrapText="1"/>
    </xf>
    <xf numFmtId="3" fontId="2" fillId="0" borderId="49" xfId="4" applyNumberFormat="1" applyFont="1" applyFill="1" applyBorder="1" applyAlignment="1">
      <alignment horizontal="center" vertical="center" wrapText="1"/>
    </xf>
    <xf numFmtId="0" fontId="2" fillId="0" borderId="6" xfId="4" applyFont="1" applyBorder="1" applyAlignment="1">
      <alignment horizontal="left" vertical="center"/>
    </xf>
    <xf numFmtId="0" fontId="2" fillId="0" borderId="111" xfId="4" applyFont="1" applyFill="1" applyBorder="1" applyAlignment="1">
      <alignment horizontal="left" vertical="center" wrapText="1"/>
    </xf>
    <xf numFmtId="0" fontId="2" fillId="0" borderId="58" xfId="4" applyFont="1" applyFill="1" applyBorder="1" applyAlignment="1">
      <alignment horizontal="left" vertical="center" wrapText="1"/>
    </xf>
    <xf numFmtId="0" fontId="2" fillId="0" borderId="111" xfId="4" applyFont="1" applyBorder="1" applyAlignment="1">
      <alignment horizontal="left"/>
    </xf>
    <xf numFmtId="0" fontId="2" fillId="0" borderId="58" xfId="4" applyFont="1" applyBorder="1" applyAlignment="1">
      <alignment horizontal="left"/>
    </xf>
    <xf numFmtId="0" fontId="2" fillId="0" borderId="6" xfId="4" applyFont="1" applyFill="1" applyBorder="1" applyAlignment="1">
      <alignment horizontal="left" vertical="center" wrapText="1"/>
    </xf>
    <xf numFmtId="0" fontId="2" fillId="0" borderId="111" xfId="4" quotePrefix="1" applyFont="1" applyFill="1" applyBorder="1" applyAlignment="1">
      <alignment horizontal="left" vertical="center" wrapText="1"/>
    </xf>
    <xf numFmtId="0" fontId="2" fillId="0" borderId="111" xfId="4" applyFont="1" applyBorder="1" applyAlignment="1">
      <alignment horizontal="left" vertical="center" wrapText="1"/>
    </xf>
    <xf numFmtId="0" fontId="2" fillId="0" borderId="58" xfId="4" applyFont="1" applyBorder="1" applyAlignment="1">
      <alignment horizontal="left" vertical="center" wrapText="1"/>
    </xf>
    <xf numFmtId="0" fontId="2" fillId="0" borderId="7" xfId="4" applyFont="1" applyBorder="1" applyAlignment="1" applyProtection="1">
      <alignment horizontal="left" vertical="center" wrapText="1"/>
      <protection locked="0"/>
    </xf>
    <xf numFmtId="3" fontId="2" fillId="0" borderId="21" xfId="4" applyNumberFormat="1" applyFont="1" applyFill="1" applyBorder="1" applyAlignment="1">
      <alignment horizontal="center" vertical="center" wrapText="1"/>
    </xf>
    <xf numFmtId="0" fontId="2" fillId="0" borderId="118" xfId="4" applyFont="1" applyBorder="1" applyAlignment="1" applyProtection="1">
      <alignment horizontal="left" vertical="center" wrapText="1"/>
      <protection locked="0"/>
    </xf>
    <xf numFmtId="0" fontId="2" fillId="0" borderId="94" xfId="4" applyFont="1" applyBorder="1" applyAlignment="1" applyProtection="1">
      <alignment horizontal="left" vertical="center" wrapText="1"/>
      <protection locked="0"/>
    </xf>
    <xf numFmtId="0" fontId="2" fillId="0" borderId="107" xfId="4" applyFont="1" applyBorder="1" applyAlignment="1" applyProtection="1">
      <alignment horizontal="left" vertical="center" wrapText="1"/>
      <protection locked="0"/>
    </xf>
    <xf numFmtId="0" fontId="2" fillId="0" borderId="82" xfId="4" applyFont="1" applyBorder="1" applyAlignment="1" applyProtection="1">
      <alignment horizontal="left" vertical="center" wrapText="1"/>
      <protection locked="0"/>
    </xf>
    <xf numFmtId="0" fontId="2" fillId="0" borderId="118" xfId="4" applyFont="1" applyBorder="1" applyAlignment="1">
      <alignment horizontal="left" vertical="center"/>
    </xf>
    <xf numFmtId="0" fontId="2" fillId="0" borderId="94" xfId="4" applyFont="1" applyBorder="1" applyAlignment="1">
      <alignment horizontal="left" vertical="center"/>
    </xf>
    <xf numFmtId="0" fontId="2" fillId="0" borderId="7" xfId="4" applyFont="1" applyBorder="1" applyAlignment="1" applyProtection="1">
      <alignment vertical="center" wrapText="1"/>
      <protection locked="0"/>
    </xf>
    <xf numFmtId="0" fontId="2" fillId="0" borderId="58" xfId="4" applyFont="1" applyBorder="1" applyAlignment="1" applyProtection="1">
      <alignment vertical="center" wrapText="1"/>
      <protection locked="0"/>
    </xf>
    <xf numFmtId="0" fontId="2" fillId="0" borderId="7" xfId="4" quotePrefix="1" applyFont="1" applyBorder="1" applyAlignment="1" applyProtection="1">
      <alignment vertical="center" wrapText="1"/>
      <protection locked="0"/>
    </xf>
    <xf numFmtId="0" fontId="2" fillId="0" borderId="115" xfId="4" applyFont="1" applyBorder="1" applyAlignment="1" applyProtection="1">
      <alignment horizontal="left" vertical="center" wrapText="1"/>
      <protection locked="0"/>
    </xf>
    <xf numFmtId="0" fontId="2" fillId="0" borderId="83" xfId="4" applyFont="1" applyBorder="1" applyAlignment="1" applyProtection="1">
      <alignment horizontal="left" vertical="center" wrapText="1"/>
      <protection locked="0"/>
    </xf>
    <xf numFmtId="0" fontId="2" fillId="0" borderId="0" xfId="4" applyFont="1" applyAlignment="1">
      <alignment horizontal="left"/>
    </xf>
    <xf numFmtId="0" fontId="20" fillId="0" borderId="0" xfId="4" applyFont="1" applyAlignment="1">
      <alignment horizontal="center"/>
    </xf>
    <xf numFmtId="0" fontId="21" fillId="0" borderId="0" xfId="4" applyFont="1" applyAlignment="1">
      <alignment horizontal="left"/>
    </xf>
    <xf numFmtId="0" fontId="2" fillId="0" borderId="0" xfId="4" applyFont="1" applyBorder="1" applyAlignment="1" applyProtection="1">
      <alignment horizontal="left" vertical="center" wrapText="1"/>
      <protection locked="0"/>
    </xf>
    <xf numFmtId="0" fontId="2" fillId="0" borderId="0" xfId="4" applyFont="1" applyBorder="1" applyAlignment="1">
      <alignment horizontal="left" vertical="center" wrapText="1"/>
    </xf>
    <xf numFmtId="0" fontId="2" fillId="0" borderId="18" xfId="4" applyFont="1" applyFill="1" applyBorder="1" applyAlignment="1" applyProtection="1">
      <alignment horizontal="center" vertical="center" wrapText="1"/>
      <protection locked="0"/>
    </xf>
    <xf numFmtId="0" fontId="2" fillId="0" borderId="21" xfId="4" applyFont="1" applyFill="1" applyBorder="1" applyAlignment="1" applyProtection="1">
      <alignment horizontal="center" vertical="center" wrapText="1"/>
      <protection locked="0"/>
    </xf>
    <xf numFmtId="3" fontId="2" fillId="0" borderId="18" xfId="4" applyNumberFormat="1" applyFont="1" applyFill="1" applyBorder="1" applyAlignment="1" applyProtection="1">
      <alignment horizontal="center" vertical="center" wrapText="1"/>
      <protection locked="0"/>
    </xf>
    <xf numFmtId="3" fontId="2" fillId="0" borderId="21" xfId="4" applyNumberFormat="1" applyFont="1" applyFill="1" applyBorder="1" applyAlignment="1" applyProtection="1">
      <alignment horizontal="center" vertical="center" wrapText="1"/>
      <protection locked="0"/>
    </xf>
    <xf numFmtId="3" fontId="2" fillId="0" borderId="49" xfId="4" applyNumberFormat="1" applyFont="1" applyFill="1" applyBorder="1" applyAlignment="1" applyProtection="1">
      <alignment horizontal="center" vertical="center" wrapText="1"/>
      <protection locked="0"/>
    </xf>
    <xf numFmtId="0" fontId="2" fillId="0" borderId="0" xfId="4" applyFont="1" applyBorder="1" applyAlignment="1">
      <alignment vertical="center" wrapText="1"/>
    </xf>
    <xf numFmtId="0" fontId="5" fillId="0" borderId="115" xfId="4" applyFont="1" applyBorder="1" applyAlignment="1">
      <alignment horizontal="right" vertical="center" wrapText="1"/>
    </xf>
    <xf numFmtId="0" fontId="5" fillId="0" borderId="83" xfId="4" applyFont="1" applyBorder="1" applyAlignment="1">
      <alignment horizontal="right" vertical="center" wrapText="1"/>
    </xf>
    <xf numFmtId="0" fontId="2" fillId="0" borderId="49" xfId="4" applyFont="1" applyFill="1" applyBorder="1" applyAlignment="1" applyProtection="1">
      <alignment horizontal="center" vertical="center" wrapText="1"/>
      <protection locked="0"/>
    </xf>
    <xf numFmtId="0" fontId="20" fillId="0" borderId="0" xfId="4" applyFont="1" applyBorder="1" applyAlignment="1">
      <alignment horizontal="center" vertical="center"/>
    </xf>
    <xf numFmtId="0" fontId="2" fillId="0" borderId="0" xfId="4" applyFont="1" applyBorder="1" applyAlignment="1">
      <alignment horizontal="left" vertical="center"/>
    </xf>
    <xf numFmtId="0" fontId="2" fillId="0" borderId="18" xfId="4" applyFont="1" applyBorder="1" applyAlignment="1">
      <alignment horizontal="center" vertical="center" wrapText="1"/>
    </xf>
    <xf numFmtId="0" fontId="2" fillId="0" borderId="49" xfId="4" applyFont="1" applyBorder="1" applyAlignment="1">
      <alignment horizontal="center" vertical="center" wrapText="1"/>
    </xf>
    <xf numFmtId="0" fontId="2" fillId="0" borderId="111" xfId="4" applyFont="1" applyBorder="1" applyAlignment="1">
      <alignment horizontal="center" vertical="center" wrapText="1"/>
    </xf>
    <xf numFmtId="0" fontId="2" fillId="0" borderId="58" xfId="4" applyFont="1" applyBorder="1" applyAlignment="1">
      <alignment horizontal="center" vertical="center" wrapText="1"/>
    </xf>
    <xf numFmtId="0" fontId="5" fillId="0" borderId="0" xfId="4" applyFont="1" applyAlignment="1">
      <alignment horizontal="left"/>
    </xf>
    <xf numFmtId="0" fontId="2" fillId="0" borderId="0" xfId="4" applyFont="1" applyFill="1" applyBorder="1" applyAlignment="1" applyProtection="1">
      <alignment horizontal="left" vertical="center" wrapText="1"/>
      <protection locked="0"/>
    </xf>
    <xf numFmtId="49" fontId="2" fillId="0" borderId="18" xfId="4" applyNumberFormat="1" applyFont="1" applyFill="1" applyBorder="1" applyAlignment="1" applyProtection="1">
      <alignment horizontal="center" vertical="center" wrapText="1"/>
      <protection locked="0"/>
    </xf>
    <xf numFmtId="49" fontId="2" fillId="0" borderId="21" xfId="4" applyNumberFormat="1" applyFont="1" applyFill="1" applyBorder="1" applyAlignment="1" applyProtection="1">
      <alignment horizontal="center" vertical="center" wrapText="1"/>
      <protection locked="0"/>
    </xf>
    <xf numFmtId="49" fontId="2" fillId="0" borderId="49" xfId="4" applyNumberFormat="1" applyFont="1" applyFill="1" applyBorder="1" applyAlignment="1" applyProtection="1">
      <alignment horizontal="center" vertical="center" wrapText="1"/>
      <protection locked="0"/>
    </xf>
    <xf numFmtId="3" fontId="2" fillId="0" borderId="18" xfId="4" applyNumberFormat="1" applyFont="1" applyFill="1" applyBorder="1" applyAlignment="1">
      <alignment horizontal="left" vertical="center" wrapText="1"/>
    </xf>
    <xf numFmtId="3" fontId="2" fillId="0" borderId="21" xfId="4" applyNumberFormat="1" applyFont="1" applyFill="1" applyBorder="1" applyAlignment="1">
      <alignment horizontal="left" vertical="center" wrapText="1"/>
    </xf>
    <xf numFmtId="3" fontId="2" fillId="0" borderId="49" xfId="4" applyNumberFormat="1" applyFont="1" applyFill="1" applyBorder="1" applyAlignment="1">
      <alignment horizontal="left" vertical="center" wrapText="1"/>
    </xf>
    <xf numFmtId="3" fontId="2" fillId="0" borderId="6" xfId="4" applyNumberFormat="1" applyFont="1" applyBorder="1" applyAlignment="1" applyProtection="1">
      <alignment horizontal="center" vertical="center" wrapText="1"/>
      <protection locked="0"/>
    </xf>
    <xf numFmtId="4" fontId="2" fillId="0" borderId="18" xfId="4" applyNumberFormat="1" applyFont="1" applyFill="1" applyBorder="1" applyAlignment="1">
      <alignment horizontal="left" vertical="center" wrapText="1"/>
    </xf>
    <xf numFmtId="4" fontId="2" fillId="0" borderId="21" xfId="4" applyNumberFormat="1" applyFont="1" applyFill="1" applyBorder="1" applyAlignment="1">
      <alignment horizontal="left" vertical="center" wrapText="1"/>
    </xf>
    <xf numFmtId="4" fontId="2" fillId="0" borderId="49" xfId="4" applyNumberFormat="1" applyFont="1" applyFill="1" applyBorder="1" applyAlignment="1">
      <alignment horizontal="left" vertical="center" wrapText="1"/>
    </xf>
    <xf numFmtId="3" fontId="2" fillId="0" borderId="6" xfId="4" applyNumberFormat="1" applyFont="1" applyFill="1" applyBorder="1" applyAlignment="1" applyProtection="1">
      <alignment horizontal="center" vertical="center" wrapText="1"/>
      <protection locked="0"/>
    </xf>
    <xf numFmtId="49" fontId="2" fillId="0" borderId="18" xfId="4" applyNumberFormat="1" applyFont="1" applyBorder="1" applyAlignment="1" applyProtection="1">
      <alignment horizontal="center" vertical="center" wrapText="1"/>
      <protection locked="0"/>
    </xf>
    <xf numFmtId="49" fontId="2" fillId="0" borderId="49" xfId="4" applyNumberFormat="1" applyFont="1" applyBorder="1" applyAlignment="1" applyProtection="1">
      <alignment horizontal="center" vertical="center" wrapText="1"/>
      <protection locked="0"/>
    </xf>
    <xf numFmtId="0" fontId="2" fillId="0" borderId="18" xfId="4" applyFont="1" applyBorder="1" applyAlignment="1" applyProtection="1">
      <alignment horizontal="left" vertical="center" wrapText="1"/>
      <protection locked="0"/>
    </xf>
    <xf numFmtId="0" fontId="2" fillId="0" borderId="49" xfId="4" applyFont="1" applyBorder="1" applyAlignment="1" applyProtection="1">
      <alignment horizontal="left" vertical="center" wrapText="1"/>
      <protection locked="0"/>
    </xf>
    <xf numFmtId="0" fontId="2" fillId="0" borderId="6" xfId="4" applyFont="1" applyFill="1" applyBorder="1" applyAlignment="1">
      <alignment horizontal="center" vertical="center" wrapText="1"/>
    </xf>
    <xf numFmtId="0" fontId="2" fillId="0" borderId="18" xfId="4" applyFont="1" applyFill="1" applyBorder="1" applyAlignment="1" applyProtection="1">
      <alignment horizontal="left" vertical="center" wrapText="1"/>
      <protection locked="0"/>
    </xf>
    <xf numFmtId="0" fontId="2" fillId="0" borderId="21" xfId="4" applyFont="1" applyFill="1" applyBorder="1" applyAlignment="1" applyProtection="1">
      <alignment horizontal="left" vertical="center" wrapText="1"/>
      <protection locked="0"/>
    </xf>
    <xf numFmtId="0" fontId="2" fillId="0" borderId="49" xfId="4" applyFont="1" applyFill="1" applyBorder="1" applyAlignment="1" applyProtection="1">
      <alignment horizontal="left" vertical="center" wrapText="1"/>
      <protection locked="0"/>
    </xf>
    <xf numFmtId="49" fontId="2" fillId="0" borderId="21" xfId="4" applyNumberFormat="1" applyFont="1" applyBorder="1" applyAlignment="1" applyProtection="1">
      <alignment horizontal="center" vertical="center" wrapText="1"/>
      <protection locked="0"/>
    </xf>
    <xf numFmtId="0" fontId="2" fillId="0" borderId="21" xfId="4" applyFont="1" applyBorder="1" applyAlignment="1" applyProtection="1">
      <alignment horizontal="left" vertical="center" wrapText="1"/>
      <protection locked="0"/>
    </xf>
    <xf numFmtId="49" fontId="2" fillId="0" borderId="18" xfId="4" applyNumberFormat="1" applyFont="1" applyBorder="1" applyAlignment="1" applyProtection="1">
      <alignment horizontal="center" vertical="center"/>
      <protection locked="0"/>
    </xf>
    <xf numFmtId="49" fontId="2" fillId="0" borderId="49" xfId="4" applyNumberFormat="1" applyFont="1" applyBorder="1" applyAlignment="1" applyProtection="1">
      <alignment horizontal="center" vertical="center"/>
      <protection locked="0"/>
    </xf>
    <xf numFmtId="0" fontId="2" fillId="0" borderId="18" xfId="4" applyFont="1" applyBorder="1" applyAlignment="1" applyProtection="1">
      <alignment horizontal="left" vertical="center"/>
      <protection locked="0"/>
    </xf>
    <xf numFmtId="0" fontId="2" fillId="0" borderId="21" xfId="4" applyFont="1" applyBorder="1" applyAlignment="1" applyProtection="1">
      <alignment horizontal="left" vertical="center"/>
      <protection locked="0"/>
    </xf>
    <xf numFmtId="49" fontId="2" fillId="0" borderId="21" xfId="4" applyNumberFormat="1" applyFont="1" applyBorder="1" applyAlignment="1" applyProtection="1">
      <alignment horizontal="center" vertical="center"/>
      <protection locked="0"/>
    </xf>
    <xf numFmtId="0" fontId="2" fillId="0" borderId="49" xfId="4" applyFont="1" applyBorder="1" applyAlignment="1" applyProtection="1">
      <alignment horizontal="left" vertical="center"/>
      <protection locked="0"/>
    </xf>
    <xf numFmtId="3" fontId="2" fillId="0" borderId="6" xfId="4" applyNumberFormat="1" applyFont="1" applyBorder="1" applyAlignment="1">
      <alignment horizontal="center" vertical="center" wrapText="1"/>
    </xf>
    <xf numFmtId="0" fontId="2" fillId="0" borderId="18" xfId="4" quotePrefix="1" applyFont="1" applyFill="1" applyBorder="1" applyAlignment="1" applyProtection="1">
      <alignment horizontal="left" vertical="center" wrapText="1"/>
      <protection locked="0"/>
    </xf>
    <xf numFmtId="0" fontId="2" fillId="0" borderId="21" xfId="4" quotePrefix="1" applyFont="1" applyFill="1" applyBorder="1" applyAlignment="1" applyProtection="1">
      <alignment horizontal="left" vertical="center" wrapText="1"/>
      <protection locked="0"/>
    </xf>
    <xf numFmtId="0" fontId="2" fillId="0" borderId="49" xfId="4" quotePrefix="1" applyFont="1" applyFill="1" applyBorder="1" applyAlignment="1" applyProtection="1">
      <alignment horizontal="left" vertical="center" wrapText="1"/>
      <protection locked="0"/>
    </xf>
    <xf numFmtId="3" fontId="2" fillId="0" borderId="6" xfId="4" applyNumberFormat="1" applyFont="1" applyFill="1" applyBorder="1" applyAlignment="1">
      <alignment horizontal="center" vertical="center" wrapText="1"/>
    </xf>
    <xf numFmtId="0" fontId="20" fillId="0" borderId="0" xfId="4" applyFont="1" applyBorder="1" applyAlignment="1">
      <alignment horizontal="center"/>
    </xf>
    <xf numFmtId="0" fontId="2" fillId="0" borderId="0" xfId="4" applyFont="1" applyBorder="1" applyAlignment="1">
      <alignment horizontal="left"/>
    </xf>
    <xf numFmtId="0" fontId="5" fillId="0" borderId="115" xfId="4" applyFont="1" applyBorder="1" applyAlignment="1">
      <alignment horizontal="right" wrapText="1"/>
    </xf>
    <xf numFmtId="0" fontId="5" fillId="0" borderId="83" xfId="4" applyFont="1" applyBorder="1" applyAlignment="1">
      <alignment horizontal="right" wrapText="1"/>
    </xf>
    <xf numFmtId="0" fontId="5" fillId="0" borderId="18" xfId="4" applyFont="1" applyBorder="1" applyAlignment="1" applyProtection="1">
      <alignment horizontal="center" vertical="center" wrapText="1"/>
      <protection locked="0"/>
    </xf>
    <xf numFmtId="0" fontId="5" fillId="0" borderId="21" xfId="4" applyFont="1" applyBorder="1" applyAlignment="1" applyProtection="1">
      <alignment horizontal="center" vertical="center" wrapText="1"/>
      <protection locked="0"/>
    </xf>
    <xf numFmtId="0" fontId="5" fillId="0" borderId="49" xfId="4" applyFont="1" applyBorder="1" applyAlignment="1" applyProtection="1">
      <alignment horizontal="center" vertical="center" wrapText="1"/>
      <protection locked="0"/>
    </xf>
    <xf numFmtId="0" fontId="5" fillId="0" borderId="18" xfId="4" applyFont="1" applyBorder="1" applyAlignment="1" applyProtection="1">
      <alignment horizontal="left" vertical="center" wrapText="1"/>
      <protection locked="0"/>
    </xf>
    <xf numFmtId="0" fontId="5" fillId="0" borderId="21" xfId="4" applyFont="1" applyBorder="1" applyAlignment="1" applyProtection="1">
      <alignment horizontal="left" vertical="center" wrapText="1"/>
      <protection locked="0"/>
    </xf>
    <xf numFmtId="0" fontId="5" fillId="0" borderId="49" xfId="4" applyFont="1" applyBorder="1" applyAlignment="1" applyProtection="1">
      <alignment horizontal="left" vertical="center" wrapText="1"/>
      <protection locked="0"/>
    </xf>
    <xf numFmtId="0" fontId="5" fillId="0" borderId="18" xfId="4" applyFont="1" applyBorder="1" applyAlignment="1" applyProtection="1">
      <alignment vertical="center" wrapText="1"/>
      <protection locked="0"/>
    </xf>
    <xf numFmtId="0" fontId="5" fillId="0" borderId="21" xfId="4" applyFont="1" applyBorder="1" applyAlignment="1" applyProtection="1">
      <alignment vertical="center" wrapText="1"/>
      <protection locked="0"/>
    </xf>
    <xf numFmtId="0" fontId="5" fillId="0" borderId="49" xfId="4" applyFont="1" applyBorder="1" applyAlignment="1" applyProtection="1">
      <alignment vertical="center" wrapText="1"/>
      <protection locked="0"/>
    </xf>
    <xf numFmtId="0" fontId="2" fillId="0" borderId="18" xfId="7" applyFont="1" applyBorder="1" applyAlignment="1">
      <alignment horizontal="center" vertical="center" wrapText="1"/>
    </xf>
    <xf numFmtId="0" fontId="2" fillId="0" borderId="21" xfId="7" applyFont="1" applyBorder="1" applyAlignment="1">
      <alignment horizontal="center" vertical="center" wrapText="1"/>
    </xf>
    <xf numFmtId="0" fontId="2" fillId="0" borderId="49" xfId="7" applyFont="1" applyBorder="1" applyAlignment="1">
      <alignment horizontal="center" vertical="center" wrapText="1"/>
    </xf>
    <xf numFmtId="3" fontId="2" fillId="0" borderId="0" xfId="2" applyNumberFormat="1" applyFont="1" applyAlignment="1">
      <alignment horizontal="left"/>
    </xf>
    <xf numFmtId="0" fontId="20" fillId="0" borderId="0" xfId="6" applyFont="1" applyAlignment="1">
      <alignment horizontal="center"/>
    </xf>
    <xf numFmtId="0" fontId="21" fillId="0" borderId="0" xfId="6" applyFont="1" applyAlignment="1">
      <alignment horizontal="left"/>
    </xf>
    <xf numFmtId="0" fontId="2" fillId="0" borderId="0" xfId="7" applyFont="1" applyBorder="1" applyAlignment="1">
      <alignment horizontal="left" vertical="center" wrapText="1"/>
    </xf>
    <xf numFmtId="0" fontId="2" fillId="0" borderId="6" xfId="1" applyFont="1" applyBorder="1" applyAlignment="1">
      <alignment horizontal="left" vertical="center" wrapText="1"/>
    </xf>
    <xf numFmtId="0" fontId="2" fillId="0" borderId="6" xfId="6" applyFont="1" applyBorder="1" applyAlignment="1">
      <alignment horizontal="center" vertical="center" wrapText="1"/>
    </xf>
    <xf numFmtId="0" fontId="2" fillId="0" borderId="6" xfId="7" applyFont="1" applyBorder="1" applyAlignment="1">
      <alignment horizontal="center" vertical="center" wrapText="1"/>
    </xf>
    <xf numFmtId="0" fontId="2" fillId="0" borderId="18" xfId="6" applyFont="1" applyBorder="1" applyAlignment="1">
      <alignment horizontal="center" vertical="center" wrapText="1"/>
    </xf>
    <xf numFmtId="0" fontId="2" fillId="0" borderId="49" xfId="6" applyFont="1" applyBorder="1" applyAlignment="1">
      <alignment horizontal="center" vertical="center" wrapText="1"/>
    </xf>
    <xf numFmtId="0" fontId="2" fillId="0" borderId="18" xfId="1" applyFont="1" applyBorder="1" applyAlignment="1">
      <alignment horizontal="left" vertical="center" wrapText="1"/>
    </xf>
    <xf numFmtId="0" fontId="2" fillId="0" borderId="49" xfId="1" applyFont="1" applyBorder="1" applyAlignment="1">
      <alignment horizontal="left" vertical="center" wrapText="1"/>
    </xf>
    <xf numFmtId="0" fontId="2" fillId="0" borderId="21" xfId="6" applyFont="1" applyBorder="1" applyAlignment="1">
      <alignment horizontal="center" vertical="center" wrapText="1"/>
    </xf>
    <xf numFmtId="0" fontId="2" fillId="0" borderId="18" xfId="1" applyFont="1" applyFill="1" applyBorder="1" applyAlignment="1">
      <alignment horizontal="left" vertical="center" wrapText="1"/>
    </xf>
    <xf numFmtId="0" fontId="2" fillId="0" borderId="21" xfId="1" applyFont="1" applyFill="1" applyBorder="1" applyAlignment="1">
      <alignment horizontal="left" vertical="center" wrapText="1"/>
    </xf>
    <xf numFmtId="0" fontId="2" fillId="0" borderId="49" xfId="1" applyFont="1" applyFill="1" applyBorder="1" applyAlignment="1">
      <alignment horizontal="left" vertical="center" wrapText="1"/>
    </xf>
    <xf numFmtId="0" fontId="2" fillId="0" borderId="0" xfId="9" applyFont="1" applyAlignment="1">
      <alignment horizontal="left"/>
    </xf>
    <xf numFmtId="0" fontId="20" fillId="0" borderId="0" xfId="9" applyFont="1" applyAlignment="1">
      <alignment horizontal="center"/>
    </xf>
    <xf numFmtId="0" fontId="5" fillId="0" borderId="111" xfId="7" applyFont="1" applyBorder="1" applyAlignment="1">
      <alignment horizontal="right" wrapText="1"/>
    </xf>
    <xf numFmtId="0" fontId="5" fillId="0" borderId="58" xfId="7" applyFont="1" applyBorder="1" applyAlignment="1">
      <alignment horizontal="right" wrapText="1"/>
    </xf>
    <xf numFmtId="0" fontId="5" fillId="0" borderId="6" xfId="7" applyFont="1" applyBorder="1" applyAlignment="1">
      <alignment horizontal="right" wrapText="1"/>
    </xf>
    <xf numFmtId="0" fontId="5" fillId="0" borderId="18" xfId="7" applyFont="1" applyBorder="1" applyAlignment="1">
      <alignment horizontal="right" wrapText="1"/>
    </xf>
    <xf numFmtId="0" fontId="5" fillId="0" borderId="94" xfId="7" applyFont="1" applyBorder="1" applyAlignment="1">
      <alignment horizontal="right" wrapText="1"/>
    </xf>
    <xf numFmtId="0" fontId="30" fillId="0" borderId="0" xfId="1" applyFont="1" applyBorder="1" applyAlignment="1">
      <alignment horizontal="center" wrapText="1"/>
    </xf>
    <xf numFmtId="0" fontId="20" fillId="0" borderId="40" xfId="1" applyFont="1" applyFill="1" applyBorder="1" applyAlignment="1">
      <alignment horizontal="left" vertical="center"/>
    </xf>
    <xf numFmtId="0" fontId="20" fillId="0" borderId="40" xfId="1" applyFont="1" applyFill="1" applyBorder="1" applyAlignment="1">
      <alignment horizontal="left" vertical="center" wrapText="1"/>
    </xf>
    <xf numFmtId="0" fontId="20" fillId="0" borderId="0" xfId="1" applyFont="1" applyAlignment="1">
      <alignment horizontal="center" vertical="center"/>
    </xf>
    <xf numFmtId="0" fontId="5" fillId="0" borderId="6" xfId="1" applyFont="1" applyFill="1" applyBorder="1" applyAlignment="1">
      <alignment horizontal="right" vertical="center" wrapText="1"/>
    </xf>
    <xf numFmtId="3" fontId="2" fillId="0" borderId="6" xfId="1" applyNumberFormat="1" applyFont="1" applyFill="1" applyBorder="1" applyAlignment="1" applyProtection="1">
      <alignment horizontal="center" vertical="center" wrapText="1"/>
      <protection locked="0"/>
    </xf>
    <xf numFmtId="0" fontId="2" fillId="0" borderId="6" xfId="1" applyFont="1" applyFill="1" applyBorder="1" applyAlignment="1" applyProtection="1">
      <alignment horizontal="left" vertical="center" wrapText="1"/>
      <protection locked="0"/>
    </xf>
    <xf numFmtId="0" fontId="2" fillId="0" borderId="6" xfId="1" applyFont="1" applyFill="1" applyBorder="1" applyAlignment="1" applyProtection="1">
      <alignment horizontal="center" vertical="center" wrapText="1"/>
      <protection locked="0"/>
    </xf>
    <xf numFmtId="0" fontId="2" fillId="0" borderId="62" xfId="1" applyFont="1" applyFill="1" applyBorder="1" applyAlignment="1">
      <alignment horizontal="left" vertical="center"/>
    </xf>
    <xf numFmtId="3" fontId="2" fillId="0" borderId="6" xfId="1" applyNumberFormat="1" applyFont="1" applyFill="1" applyBorder="1" applyAlignment="1">
      <alignment horizontal="center" vertical="center" wrapText="1"/>
    </xf>
    <xf numFmtId="0" fontId="2" fillId="0" borderId="0" xfId="1" applyFont="1" applyFill="1" applyBorder="1" applyAlignment="1">
      <alignment horizontal="left"/>
    </xf>
    <xf numFmtId="0" fontId="31" fillId="0" borderId="0" xfId="1" applyFont="1" applyBorder="1" applyAlignment="1">
      <alignment horizontal="left" vertical="center" wrapText="1"/>
    </xf>
  </cellXfs>
  <cellStyles count="12">
    <cellStyle name="Normal" xfId="0" builtinId="0"/>
    <cellStyle name="Normal 11" xfId="4"/>
    <cellStyle name="Normal 2" xfId="1"/>
    <cellStyle name="Normal 2 2 2" xfId="8"/>
    <cellStyle name="Normal 2 3 2" xfId="11"/>
    <cellStyle name="Normal 2 3 2 2" xfId="3"/>
    <cellStyle name="Normal 3 2" xfId="5"/>
    <cellStyle name="Normal 3 2 2 2 2" xfId="2"/>
    <cellStyle name="Normal 4" xfId="9"/>
    <cellStyle name="Normal 6" xfId="6"/>
    <cellStyle name="Normal 8 2" xfId="10"/>
    <cellStyle name="Normal_budžeta nod.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47</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0182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0182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0182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0</xdr:colOff>
      <xdr:row>54</xdr:row>
      <xdr:rowOff>0</xdr:rowOff>
    </xdr:from>
    <xdr:to>
      <xdr:col>9</xdr:col>
      <xdr:colOff>9525</xdr:colOff>
      <xdr:row>54</xdr:row>
      <xdr:rowOff>9525</xdr:rowOff>
    </xdr:to>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1630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0</xdr:colOff>
      <xdr:row>54</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1630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2048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58300" y="2048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2048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2048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2048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2048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2048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2048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W1" sqref="W1"/>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357</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358</v>
      </c>
      <c r="D3" s="1713"/>
      <c r="E3" s="1713"/>
      <c r="F3" s="1713"/>
      <c r="G3" s="1713"/>
      <c r="H3" s="1713"/>
      <c r="I3" s="1713"/>
      <c r="J3" s="1713"/>
      <c r="K3" s="1713"/>
      <c r="L3" s="1713"/>
      <c r="M3" s="1713"/>
      <c r="N3" s="1713"/>
      <c r="O3" s="1713"/>
      <c r="P3" s="1714"/>
      <c r="Q3" s="382"/>
    </row>
    <row r="4" spans="1:17" ht="12.75" customHeight="1" x14ac:dyDescent="0.25">
      <c r="A4" s="4" t="s">
        <v>1</v>
      </c>
      <c r="B4" s="5"/>
      <c r="C4" s="1713" t="s">
        <v>359</v>
      </c>
      <c r="D4" s="1713"/>
      <c r="E4" s="1713"/>
      <c r="F4" s="1713"/>
      <c r="G4" s="1713"/>
      <c r="H4" s="1713"/>
      <c r="I4" s="1713"/>
      <c r="J4" s="1713"/>
      <c r="K4" s="1713"/>
      <c r="L4" s="1713"/>
      <c r="M4" s="1713"/>
      <c r="N4" s="1713"/>
      <c r="O4" s="1713"/>
      <c r="P4" s="1714"/>
      <c r="Q4" s="382"/>
    </row>
    <row r="5" spans="1:17" ht="12.75" customHeight="1" x14ac:dyDescent="0.25">
      <c r="A5" s="2" t="s">
        <v>2</v>
      </c>
      <c r="B5" s="3"/>
      <c r="C5" s="1708" t="s">
        <v>360</v>
      </c>
      <c r="D5" s="1708"/>
      <c r="E5" s="1708"/>
      <c r="F5" s="1708"/>
      <c r="G5" s="1708"/>
      <c r="H5" s="1708"/>
      <c r="I5" s="1708"/>
      <c r="J5" s="1708"/>
      <c r="K5" s="1708"/>
      <c r="L5" s="1708"/>
      <c r="M5" s="1708"/>
      <c r="N5" s="1708"/>
      <c r="O5" s="1708"/>
      <c r="P5" s="1709"/>
      <c r="Q5" s="382"/>
    </row>
    <row r="6" spans="1:17" ht="12.75" customHeight="1" x14ac:dyDescent="0.25">
      <c r="A6" s="2" t="s">
        <v>3</v>
      </c>
      <c r="B6" s="3"/>
      <c r="C6" s="1708" t="s">
        <v>361</v>
      </c>
      <c r="D6" s="1708"/>
      <c r="E6" s="1708"/>
      <c r="F6" s="1708"/>
      <c r="G6" s="1708"/>
      <c r="H6" s="1708"/>
      <c r="I6" s="1708"/>
      <c r="J6" s="1708"/>
      <c r="K6" s="1708"/>
      <c r="L6" s="1708"/>
      <c r="M6" s="1708"/>
      <c r="N6" s="1708"/>
      <c r="O6" s="1708"/>
      <c r="P6" s="1709"/>
      <c r="Q6" s="382"/>
    </row>
    <row r="7" spans="1:17" ht="15" customHeight="1" x14ac:dyDescent="0.25">
      <c r="A7" s="2" t="s">
        <v>4</v>
      </c>
      <c r="B7" s="3"/>
      <c r="C7" s="1713" t="s">
        <v>362</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c r="D9" s="1708"/>
      <c r="E9" s="1708"/>
      <c r="F9" s="1708"/>
      <c r="G9" s="1708"/>
      <c r="H9" s="1708"/>
      <c r="I9" s="1708"/>
      <c r="J9" s="1708"/>
      <c r="K9" s="1708"/>
      <c r="L9" s="1708"/>
      <c r="M9" s="1708"/>
      <c r="N9" s="1708"/>
      <c r="O9" s="1708"/>
      <c r="P9" s="1709"/>
      <c r="Q9" s="382"/>
    </row>
    <row r="10" spans="1:17" ht="12.75" customHeight="1" x14ac:dyDescent="0.25">
      <c r="A10" s="2"/>
      <c r="B10" s="3" t="s">
        <v>7</v>
      </c>
      <c r="C10" s="1708" t="s">
        <v>363</v>
      </c>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47240</v>
      </c>
      <c r="D20" s="213">
        <f>SUM(D21,D24,D25,D41,D43)</f>
        <v>0</v>
      </c>
      <c r="E20" s="386">
        <f t="shared" ref="E20:F20" si="0">SUM(E21,E24,E25,E41,E43)</f>
        <v>0</v>
      </c>
      <c r="F20" s="387">
        <f t="shared" si="0"/>
        <v>0</v>
      </c>
      <c r="G20" s="213">
        <v>47240</v>
      </c>
      <c r="H20" s="248">
        <f t="shared" ref="H20:I20" si="1">SUM(H21,H24,H43)</f>
        <v>0</v>
      </c>
      <c r="I20" s="26">
        <f t="shared" si="1"/>
        <v>47240</v>
      </c>
      <c r="J20" s="248">
        <f>SUM(J21,J26,J43)</f>
        <v>0</v>
      </c>
      <c r="K20" s="25">
        <f t="shared" ref="K20:L20" si="2">SUM(K21,K26,K43)</f>
        <v>0</v>
      </c>
      <c r="L20" s="26">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88">
        <f t="shared" ref="E21" si="5">SUM(E22:E23)</f>
        <v>0</v>
      </c>
      <c r="F21" s="389">
        <f>SUM(F22:F23)</f>
        <v>0</v>
      </c>
      <c r="G21" s="214">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170"/>
    </row>
    <row r="24" spans="1:16" s="21" customFormat="1" ht="25.5" thickTop="1" thickBot="1" x14ac:dyDescent="0.3">
      <c r="A24" s="41">
        <v>19300</v>
      </c>
      <c r="B24" s="41" t="s">
        <v>304</v>
      </c>
      <c r="C24" s="42">
        <f>F24+I24</f>
        <v>47240</v>
      </c>
      <c r="D24" s="217"/>
      <c r="E24" s="394"/>
      <c r="F24" s="395">
        <f>D24+E24</f>
        <v>0</v>
      </c>
      <c r="G24" s="217">
        <v>47240</v>
      </c>
      <c r="H24" s="43"/>
      <c r="I24" s="362">
        <f>G24+H24</f>
        <v>47240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hidden="1" thickTop="1" x14ac:dyDescent="0.25">
      <c r="A26" s="46">
        <v>21300</v>
      </c>
      <c r="B26" s="46" t="s">
        <v>305</v>
      </c>
      <c r="C26" s="47">
        <f>L26</f>
        <v>0</v>
      </c>
      <c r="D26" s="219" t="s">
        <v>23</v>
      </c>
      <c r="E26" s="398" t="s">
        <v>23</v>
      </c>
      <c r="F26" s="399" t="s">
        <v>23</v>
      </c>
      <c r="G26" s="219" t="s">
        <v>23</v>
      </c>
      <c r="H26" s="253" t="s">
        <v>23</v>
      </c>
      <c r="I26" s="50" t="s">
        <v>23</v>
      </c>
      <c r="J26" s="107">
        <f>SUM(J27,J31,J33,J36)</f>
        <v>0</v>
      </c>
      <c r="K26" s="51">
        <f t="shared" ref="K26:L26" si="9">SUM(K27,K31,K33,K36)</f>
        <v>0</v>
      </c>
      <c r="L26" s="118">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t="12.75" hidden="1" thickTop="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t="12.75" hidden="1" thickTop="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75" hidden="1" thickTop="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75" hidden="1" thickTop="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75" hidden="1" thickTop="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t="12.75" hidden="1" thickTop="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row>
    <row r="34" spans="1:16" ht="12.75" hidden="1" thickTop="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75" hidden="1" thickTop="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row>
    <row r="37" spans="1:16" ht="24.75" hidden="1" thickTop="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t="12.75" hidden="1" thickTop="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t="12.75" hidden="1" thickTop="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75" hidden="1" thickTop="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75" hidden="1" thickTop="1" x14ac:dyDescent="0.25">
      <c r="A43" s="52">
        <v>21490</v>
      </c>
      <c r="B43" s="46" t="s">
        <v>38</v>
      </c>
      <c r="C43" s="69">
        <f>F43+I43+L43</f>
        <v>0</v>
      </c>
      <c r="D43" s="75">
        <f>D44</f>
        <v>0</v>
      </c>
      <c r="E43" s="413">
        <f t="shared" ref="E43:L43" si="16">E44</f>
        <v>0</v>
      </c>
      <c r="F43" s="414">
        <f t="shared" si="16"/>
        <v>0</v>
      </c>
      <c r="G43" s="75">
        <v>0</v>
      </c>
      <c r="H43" s="205">
        <f t="shared" si="16"/>
        <v>0</v>
      </c>
      <c r="I43" s="295">
        <f t="shared" si="16"/>
        <v>0</v>
      </c>
      <c r="J43" s="205">
        <f t="shared" si="16"/>
        <v>0</v>
      </c>
      <c r="K43" s="76">
        <f t="shared" si="16"/>
        <v>0</v>
      </c>
      <c r="L43" s="295">
        <f t="shared" si="16"/>
        <v>0</v>
      </c>
      <c r="M43" s="320" t="s">
        <v>23</v>
      </c>
      <c r="N43" s="49" t="s">
        <v>23</v>
      </c>
      <c r="O43" s="50" t="s">
        <v>23</v>
      </c>
      <c r="P43" s="340"/>
    </row>
    <row r="44" spans="1:16" s="21" customFormat="1" ht="24.75" hidden="1" thickTop="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75" hidden="1" thickTop="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75" hidden="1" thickTop="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ht="12.75" thickTop="1"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si="4"/>
        <v>47240</v>
      </c>
      <c r="D50" s="226">
        <f>SUM(D51,D283)</f>
        <v>0</v>
      </c>
      <c r="E50" s="422">
        <f t="shared" ref="E50:F50" si="19">SUM(E51,E283)</f>
        <v>0</v>
      </c>
      <c r="F50" s="423">
        <f t="shared" si="19"/>
        <v>0</v>
      </c>
      <c r="G50" s="226">
        <v>47240</v>
      </c>
      <c r="H50" s="259">
        <f t="shared" ref="H50:I50" si="20">SUM(H51,H283)</f>
        <v>0</v>
      </c>
      <c r="I50" s="92">
        <f t="shared" si="20"/>
        <v>47240</v>
      </c>
      <c r="J50" s="259">
        <f>SUM(J51,J283)</f>
        <v>0</v>
      </c>
      <c r="K50" s="91">
        <f t="shared" ref="K50:L50" si="21">SUM(K51,K283)</f>
        <v>0</v>
      </c>
      <c r="L50" s="92">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47240</v>
      </c>
      <c r="D51" s="227">
        <f>SUM(D52,D194)</f>
        <v>0</v>
      </c>
      <c r="E51" s="424">
        <f t="shared" ref="E51:F51" si="23">SUM(E52,E194)</f>
        <v>0</v>
      </c>
      <c r="F51" s="425">
        <f t="shared" si="23"/>
        <v>0</v>
      </c>
      <c r="G51" s="227">
        <v>47240</v>
      </c>
      <c r="H51" s="260">
        <f t="shared" ref="H51:I51" si="24">SUM(H52,H194)</f>
        <v>0</v>
      </c>
      <c r="I51" s="97">
        <f t="shared" si="24"/>
        <v>47240</v>
      </c>
      <c r="J51" s="260">
        <f>SUM(J52,J194)</f>
        <v>0</v>
      </c>
      <c r="K51" s="96">
        <f t="shared" ref="K51:L51" si="25">SUM(K52,K194)</f>
        <v>0</v>
      </c>
      <c r="L51" s="97">
        <f t="shared" si="25"/>
        <v>0</v>
      </c>
      <c r="M51" s="95">
        <f>SUM(M52,M194)</f>
        <v>0</v>
      </c>
      <c r="N51" s="96">
        <f t="shared" ref="N51:O51" si="26">SUM(N52,N194)</f>
        <v>0</v>
      </c>
      <c r="O51" s="97">
        <f t="shared" si="26"/>
        <v>0</v>
      </c>
      <c r="P51" s="349"/>
    </row>
    <row r="52" spans="1:16" s="21" customFormat="1" ht="24" x14ac:dyDescent="0.25">
      <c r="A52" s="98"/>
      <c r="B52" s="16" t="s">
        <v>46</v>
      </c>
      <c r="C52" s="99">
        <f t="shared" si="4"/>
        <v>47240</v>
      </c>
      <c r="D52" s="228">
        <f>SUM(D53,D75,D173,D187)</f>
        <v>0</v>
      </c>
      <c r="E52" s="426">
        <f t="shared" ref="E52:F52" si="27">SUM(E53,E75,E173,E187)</f>
        <v>0</v>
      </c>
      <c r="F52" s="427">
        <f t="shared" si="27"/>
        <v>0</v>
      </c>
      <c r="G52" s="228">
        <v>47240</v>
      </c>
      <c r="H52" s="261">
        <f t="shared" ref="H52:I52" si="28">SUM(H53,H75,H173,H187)</f>
        <v>0</v>
      </c>
      <c r="I52" s="101">
        <f t="shared" si="28"/>
        <v>47240</v>
      </c>
      <c r="J52" s="261">
        <f>SUM(J53,J75,J173,J187)</f>
        <v>0</v>
      </c>
      <c r="K52" s="100">
        <f t="shared" ref="K52:L52" si="29">SUM(K53,K75,K173,K187)</f>
        <v>0</v>
      </c>
      <c r="L52" s="101">
        <f t="shared" si="29"/>
        <v>0</v>
      </c>
      <c r="M52" s="99">
        <f>SUM(M53,M75,M173,M187)</f>
        <v>0</v>
      </c>
      <c r="N52" s="100">
        <f t="shared" ref="N52:O52" si="30">SUM(N53,N75,N173,N187)</f>
        <v>0</v>
      </c>
      <c r="O52" s="101">
        <f t="shared" si="30"/>
        <v>0</v>
      </c>
      <c r="P52" s="350"/>
    </row>
    <row r="53" spans="1:16" s="21" customFormat="1" x14ac:dyDescent="0.25">
      <c r="A53" s="102">
        <v>1000</v>
      </c>
      <c r="B53" s="102" t="s">
        <v>47</v>
      </c>
      <c r="C53" s="103">
        <f t="shared" si="4"/>
        <v>41609</v>
      </c>
      <c r="D53" s="229">
        <f>SUM(D54,D67)</f>
        <v>0</v>
      </c>
      <c r="E53" s="428">
        <f t="shared" ref="E53:F53" si="31">SUM(E54,E67)</f>
        <v>0</v>
      </c>
      <c r="F53" s="429">
        <f t="shared" si="31"/>
        <v>0</v>
      </c>
      <c r="G53" s="229">
        <v>41609</v>
      </c>
      <c r="H53" s="262">
        <f t="shared" ref="H53:I53" si="32">SUM(H54,H67)</f>
        <v>0</v>
      </c>
      <c r="I53" s="105">
        <f t="shared" si="32"/>
        <v>41609</v>
      </c>
      <c r="J53" s="262">
        <f>SUM(J54,J67)</f>
        <v>0</v>
      </c>
      <c r="K53" s="104">
        <f t="shared" ref="K53:L53" si="33">SUM(K54,K67)</f>
        <v>0</v>
      </c>
      <c r="L53" s="105">
        <f t="shared" si="33"/>
        <v>0</v>
      </c>
      <c r="M53" s="103">
        <f>SUM(M54,M67)</f>
        <v>0</v>
      </c>
      <c r="N53" s="104">
        <f t="shared" ref="N53:O53" si="34">SUM(N54,N67)</f>
        <v>0</v>
      </c>
      <c r="O53" s="105">
        <f t="shared" si="34"/>
        <v>0</v>
      </c>
      <c r="P53" s="351"/>
    </row>
    <row r="54" spans="1:16" x14ac:dyDescent="0.25">
      <c r="A54" s="46">
        <v>1100</v>
      </c>
      <c r="B54" s="106" t="s">
        <v>48</v>
      </c>
      <c r="C54" s="47">
        <f t="shared" si="4"/>
        <v>33286</v>
      </c>
      <c r="D54" s="230">
        <f>SUM(D55,D58,D66)</f>
        <v>0</v>
      </c>
      <c r="E54" s="430">
        <f t="shared" ref="E54:F54" si="35">SUM(E55,E58,E66)</f>
        <v>0</v>
      </c>
      <c r="F54" s="397">
        <f t="shared" si="35"/>
        <v>0</v>
      </c>
      <c r="G54" s="230">
        <v>33286</v>
      </c>
      <c r="H54" s="107">
        <f t="shared" ref="H54:I54" si="36">SUM(H55,H58,H66)</f>
        <v>0</v>
      </c>
      <c r="I54" s="118">
        <f t="shared" si="36"/>
        <v>33286</v>
      </c>
      <c r="J54" s="107">
        <f>SUM(J55,J58,J66)</f>
        <v>0</v>
      </c>
      <c r="K54" s="51">
        <f t="shared" ref="K54:L54" si="37">SUM(K55,K58,K66)</f>
        <v>0</v>
      </c>
      <c r="L54" s="118">
        <f t="shared" si="37"/>
        <v>0</v>
      </c>
      <c r="M54" s="131">
        <f>SUM(M55,M58,M66)</f>
        <v>0</v>
      </c>
      <c r="N54" s="132">
        <f t="shared" ref="N54:O54" si="38">SUM(N55,N58,N66)</f>
        <v>0</v>
      </c>
      <c r="O54" s="296">
        <f t="shared" si="38"/>
        <v>0</v>
      </c>
      <c r="P54" s="352"/>
    </row>
    <row r="55" spans="1:16" x14ac:dyDescent="0.25">
      <c r="A55" s="108">
        <v>1110</v>
      </c>
      <c r="B55" s="79" t="s">
        <v>49</v>
      </c>
      <c r="C55" s="85">
        <f t="shared" si="4"/>
        <v>27049</v>
      </c>
      <c r="D55" s="133">
        <f>SUM(D56:D57)</f>
        <v>0</v>
      </c>
      <c r="E55" s="431">
        <f t="shared" ref="E55:F55" si="39">SUM(E56:E57)</f>
        <v>0</v>
      </c>
      <c r="F55" s="432">
        <f t="shared" si="39"/>
        <v>0</v>
      </c>
      <c r="G55" s="133">
        <v>27049</v>
      </c>
      <c r="H55" s="208">
        <f t="shared" ref="H55:I55" si="40">SUM(H56:H57)</f>
        <v>0</v>
      </c>
      <c r="I55" s="110">
        <f t="shared" si="40"/>
        <v>27049</v>
      </c>
      <c r="J55" s="208">
        <f>SUM(J56:J57)</f>
        <v>0</v>
      </c>
      <c r="K55" s="109">
        <f t="shared" ref="K55:L55" si="41">SUM(K56:K57)</f>
        <v>0</v>
      </c>
      <c r="L55" s="110">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433"/>
      <c r="F56" s="434">
        <f t="shared" ref="F56:F57" si="43">D56+E56</f>
        <v>0</v>
      </c>
      <c r="G56" s="231"/>
      <c r="H56" s="263"/>
      <c r="I56" s="121">
        <f t="shared" ref="I56:I57" si="44">G56+H56</f>
        <v>0</v>
      </c>
      <c r="J56" s="263"/>
      <c r="K56" s="56"/>
      <c r="L56" s="121">
        <f t="shared" ref="L56:L57" si="45">J56+K56</f>
        <v>0</v>
      </c>
      <c r="M56" s="327"/>
      <c r="N56" s="56"/>
      <c r="O56" s="121">
        <f>M56+N56</f>
        <v>0</v>
      </c>
      <c r="P56" s="111"/>
    </row>
    <row r="57" spans="1:16" ht="24" customHeight="1" x14ac:dyDescent="0.25">
      <c r="A57" s="38">
        <v>1119</v>
      </c>
      <c r="B57" s="58" t="s">
        <v>51</v>
      </c>
      <c r="C57" s="59">
        <f t="shared" si="4"/>
        <v>27049</v>
      </c>
      <c r="D57" s="232"/>
      <c r="E57" s="435"/>
      <c r="F57" s="393">
        <f t="shared" si="43"/>
        <v>0</v>
      </c>
      <c r="G57" s="232">
        <v>27049</v>
      </c>
      <c r="H57" s="264"/>
      <c r="I57" s="115">
        <f t="shared" si="44"/>
        <v>27049</v>
      </c>
      <c r="J57" s="264"/>
      <c r="K57" s="61"/>
      <c r="L57" s="115">
        <f t="shared" si="45"/>
        <v>0</v>
      </c>
      <c r="M57" s="328"/>
      <c r="N57" s="61"/>
      <c r="O57" s="115">
        <f>M57+N57</f>
        <v>0</v>
      </c>
      <c r="P57" s="112"/>
    </row>
    <row r="58" spans="1:16" x14ac:dyDescent="0.25">
      <c r="A58" s="113">
        <v>1140</v>
      </c>
      <c r="B58" s="58" t="s">
        <v>295</v>
      </c>
      <c r="C58" s="59">
        <f t="shared" si="4"/>
        <v>895</v>
      </c>
      <c r="D58" s="233">
        <f>SUM(D59:D65)</f>
        <v>0</v>
      </c>
      <c r="E58" s="436">
        <f t="shared" ref="E58:F58" si="46">SUM(E59:E65)</f>
        <v>0</v>
      </c>
      <c r="F58" s="393">
        <f t="shared" si="46"/>
        <v>0</v>
      </c>
      <c r="G58" s="233">
        <v>895</v>
      </c>
      <c r="H58" s="122">
        <f t="shared" ref="H58:I58" si="47">SUM(H59:H65)</f>
        <v>0</v>
      </c>
      <c r="I58" s="115">
        <f t="shared" si="47"/>
        <v>895</v>
      </c>
      <c r="J58" s="122">
        <f>SUM(J59:J65)</f>
        <v>0</v>
      </c>
      <c r="K58" s="114">
        <f t="shared" ref="K58:L58" si="48">SUM(K59:K65)</f>
        <v>0</v>
      </c>
      <c r="L58" s="115">
        <f t="shared" si="48"/>
        <v>0</v>
      </c>
      <c r="M58" s="59">
        <f>SUM(M59:M65)</f>
        <v>0</v>
      </c>
      <c r="N58" s="114">
        <f t="shared" ref="N58:O58" si="49">SUM(N59:N65)</f>
        <v>0</v>
      </c>
      <c r="O58" s="115">
        <f t="shared" si="49"/>
        <v>0</v>
      </c>
      <c r="P58" s="112"/>
    </row>
    <row r="59" spans="1:16" x14ac:dyDescent="0.25">
      <c r="A59" s="38">
        <v>1141</v>
      </c>
      <c r="B59" s="58" t="s">
        <v>52</v>
      </c>
      <c r="C59" s="59">
        <f t="shared" si="4"/>
        <v>895</v>
      </c>
      <c r="D59" s="232"/>
      <c r="E59" s="435"/>
      <c r="F59" s="393">
        <f t="shared" ref="F59:F66" si="50">D59+E59</f>
        <v>0</v>
      </c>
      <c r="G59" s="232">
        <v>895</v>
      </c>
      <c r="H59" s="264"/>
      <c r="I59" s="115">
        <f t="shared" ref="I59:I66" si="51">G59+H59</f>
        <v>895</v>
      </c>
      <c r="J59" s="264"/>
      <c r="K59" s="61"/>
      <c r="L59" s="115">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435"/>
      <c r="F60" s="393">
        <f t="shared" si="50"/>
        <v>0</v>
      </c>
      <c r="G60" s="232"/>
      <c r="H60" s="264"/>
      <c r="I60" s="115">
        <f t="shared" si="51"/>
        <v>0</v>
      </c>
      <c r="J60" s="264"/>
      <c r="K60" s="61"/>
      <c r="L60" s="115">
        <f>J60+K60</f>
        <v>0</v>
      </c>
      <c r="M60" s="328"/>
      <c r="N60" s="61"/>
      <c r="O60" s="115">
        <f t="shared" si="53"/>
        <v>0</v>
      </c>
      <c r="P60" s="112"/>
    </row>
    <row r="61" spans="1:16" ht="24" hidden="1" x14ac:dyDescent="0.25">
      <c r="A61" s="38">
        <v>1145</v>
      </c>
      <c r="B61" s="58" t="s">
        <v>54</v>
      </c>
      <c r="C61" s="59">
        <f t="shared" si="4"/>
        <v>0</v>
      </c>
      <c r="D61" s="232"/>
      <c r="E61" s="435"/>
      <c r="F61" s="393">
        <f t="shared" si="50"/>
        <v>0</v>
      </c>
      <c r="G61" s="232"/>
      <c r="H61" s="264"/>
      <c r="I61" s="115">
        <f t="shared" si="51"/>
        <v>0</v>
      </c>
      <c r="J61" s="264"/>
      <c r="K61" s="61"/>
      <c r="L61" s="115">
        <f t="shared" si="52"/>
        <v>0</v>
      </c>
      <c r="M61" s="328"/>
      <c r="N61" s="61"/>
      <c r="O61" s="115">
        <f>M61+N61</f>
        <v>0</v>
      </c>
      <c r="P61" s="112"/>
    </row>
    <row r="62" spans="1:16" ht="27.75" hidden="1" customHeight="1" x14ac:dyDescent="0.25">
      <c r="A62" s="38">
        <v>1146</v>
      </c>
      <c r="B62" s="58" t="s">
        <v>55</v>
      </c>
      <c r="C62" s="59">
        <f t="shared" si="4"/>
        <v>0</v>
      </c>
      <c r="D62" s="232"/>
      <c r="E62" s="435"/>
      <c r="F62" s="393">
        <f t="shared" si="50"/>
        <v>0</v>
      </c>
      <c r="G62" s="232"/>
      <c r="H62" s="264"/>
      <c r="I62" s="115">
        <f t="shared" si="51"/>
        <v>0</v>
      </c>
      <c r="J62" s="264"/>
      <c r="K62" s="61"/>
      <c r="L62" s="115">
        <f t="shared" si="52"/>
        <v>0</v>
      </c>
      <c r="M62" s="328"/>
      <c r="N62" s="61"/>
      <c r="O62" s="115">
        <f t="shared" si="53"/>
        <v>0</v>
      </c>
      <c r="P62" s="112"/>
    </row>
    <row r="63" spans="1:16" hidden="1" x14ac:dyDescent="0.25">
      <c r="A63" s="38">
        <v>1147</v>
      </c>
      <c r="B63" s="58" t="s">
        <v>56</v>
      </c>
      <c r="C63" s="59">
        <f t="shared" si="4"/>
        <v>0</v>
      </c>
      <c r="D63" s="232"/>
      <c r="E63" s="435"/>
      <c r="F63" s="393">
        <f t="shared" si="50"/>
        <v>0</v>
      </c>
      <c r="G63" s="232"/>
      <c r="H63" s="264"/>
      <c r="I63" s="115">
        <f t="shared" si="51"/>
        <v>0</v>
      </c>
      <c r="J63" s="264"/>
      <c r="K63" s="61"/>
      <c r="L63" s="115">
        <f t="shared" si="52"/>
        <v>0</v>
      </c>
      <c r="M63" s="328"/>
      <c r="N63" s="61"/>
      <c r="O63" s="115">
        <f t="shared" si="53"/>
        <v>0</v>
      </c>
      <c r="P63" s="112"/>
    </row>
    <row r="64" spans="1:16" hidden="1" x14ac:dyDescent="0.25">
      <c r="A64" s="38">
        <v>1148</v>
      </c>
      <c r="B64" s="58" t="s">
        <v>57</v>
      </c>
      <c r="C64" s="59">
        <f t="shared" si="4"/>
        <v>0</v>
      </c>
      <c r="D64" s="232"/>
      <c r="E64" s="435"/>
      <c r="F64" s="393">
        <f t="shared" si="50"/>
        <v>0</v>
      </c>
      <c r="G64" s="232"/>
      <c r="H64" s="264"/>
      <c r="I64" s="115">
        <f t="shared" si="51"/>
        <v>0</v>
      </c>
      <c r="J64" s="264"/>
      <c r="K64" s="61"/>
      <c r="L64" s="115">
        <f t="shared" si="52"/>
        <v>0</v>
      </c>
      <c r="M64" s="328"/>
      <c r="N64" s="61"/>
      <c r="O64" s="115">
        <f t="shared" si="53"/>
        <v>0</v>
      </c>
      <c r="P64" s="112"/>
    </row>
    <row r="65" spans="1:16" ht="24" hidden="1" customHeight="1" x14ac:dyDescent="0.25">
      <c r="A65" s="38">
        <v>1149</v>
      </c>
      <c r="B65" s="58" t="s">
        <v>58</v>
      </c>
      <c r="C65" s="59">
        <f>F65+I65+L65+O65</f>
        <v>0</v>
      </c>
      <c r="D65" s="232"/>
      <c r="E65" s="435"/>
      <c r="F65" s="393">
        <f t="shared" si="50"/>
        <v>0</v>
      </c>
      <c r="G65" s="232"/>
      <c r="H65" s="264"/>
      <c r="I65" s="115">
        <f t="shared" si="51"/>
        <v>0</v>
      </c>
      <c r="J65" s="264"/>
      <c r="K65" s="61"/>
      <c r="L65" s="115">
        <f t="shared" si="52"/>
        <v>0</v>
      </c>
      <c r="M65" s="328"/>
      <c r="N65" s="61"/>
      <c r="O65" s="115">
        <f t="shared" si="53"/>
        <v>0</v>
      </c>
      <c r="P65" s="112"/>
    </row>
    <row r="66" spans="1:16" ht="36" x14ac:dyDescent="0.25">
      <c r="A66" s="108">
        <v>1150</v>
      </c>
      <c r="B66" s="79" t="s">
        <v>59</v>
      </c>
      <c r="C66" s="85">
        <f>F66+I66+L66+O66</f>
        <v>5342</v>
      </c>
      <c r="D66" s="234"/>
      <c r="E66" s="437"/>
      <c r="F66" s="432">
        <f t="shared" si="50"/>
        <v>0</v>
      </c>
      <c r="G66" s="234">
        <v>5342</v>
      </c>
      <c r="H66" s="265"/>
      <c r="I66" s="110">
        <f t="shared" si="51"/>
        <v>5342</v>
      </c>
      <c r="J66" s="265"/>
      <c r="K66" s="116"/>
      <c r="L66" s="110">
        <f t="shared" si="52"/>
        <v>0</v>
      </c>
      <c r="M66" s="329"/>
      <c r="N66" s="116"/>
      <c r="O66" s="110">
        <f t="shared" si="53"/>
        <v>0</v>
      </c>
      <c r="P66" s="117"/>
    </row>
    <row r="67" spans="1:16" ht="24" x14ac:dyDescent="0.25">
      <c r="A67" s="46">
        <v>1200</v>
      </c>
      <c r="B67" s="106" t="s">
        <v>296</v>
      </c>
      <c r="C67" s="47">
        <f t="shared" si="4"/>
        <v>8323</v>
      </c>
      <c r="D67" s="230">
        <f>SUM(D68:D69)</f>
        <v>0</v>
      </c>
      <c r="E67" s="430">
        <f t="shared" ref="E67:F67" si="54">SUM(E68:E69)</f>
        <v>0</v>
      </c>
      <c r="F67" s="397">
        <f t="shared" si="54"/>
        <v>0</v>
      </c>
      <c r="G67" s="230">
        <v>8323</v>
      </c>
      <c r="H67" s="107">
        <f t="shared" ref="H67:I67" si="55">SUM(H68:H69)</f>
        <v>0</v>
      </c>
      <c r="I67" s="118">
        <f t="shared" si="55"/>
        <v>8323</v>
      </c>
      <c r="J67" s="107">
        <f>SUM(J68:J69)</f>
        <v>0</v>
      </c>
      <c r="K67" s="51">
        <f t="shared" ref="K67:L67" si="56">SUM(K68:K69)</f>
        <v>0</v>
      </c>
      <c r="L67" s="118">
        <f t="shared" si="56"/>
        <v>0</v>
      </c>
      <c r="M67" s="47">
        <f>SUM(M68:M69)</f>
        <v>0</v>
      </c>
      <c r="N67" s="51">
        <f t="shared" ref="N67:O67" si="57">SUM(N68:N69)</f>
        <v>0</v>
      </c>
      <c r="O67" s="118">
        <f t="shared" si="57"/>
        <v>0</v>
      </c>
      <c r="P67" s="124"/>
    </row>
    <row r="68" spans="1:16" ht="24" x14ac:dyDescent="0.25">
      <c r="A68" s="381">
        <v>1210</v>
      </c>
      <c r="B68" s="53" t="s">
        <v>60</v>
      </c>
      <c r="C68" s="54">
        <f t="shared" si="4"/>
        <v>8018</v>
      </c>
      <c r="D68" s="231"/>
      <c r="E68" s="433"/>
      <c r="F68" s="434">
        <f>D68+E68</f>
        <v>0</v>
      </c>
      <c r="G68" s="231">
        <v>8018</v>
      </c>
      <c r="H68" s="263"/>
      <c r="I68" s="121">
        <f>G68+H68</f>
        <v>8018</v>
      </c>
      <c r="J68" s="263"/>
      <c r="K68" s="56"/>
      <c r="L68" s="121">
        <f>J68+K68</f>
        <v>0</v>
      </c>
      <c r="M68" s="327"/>
      <c r="N68" s="56"/>
      <c r="O68" s="121">
        <f>M68+N68</f>
        <v>0</v>
      </c>
      <c r="P68" s="111"/>
    </row>
    <row r="69" spans="1:16" ht="24" x14ac:dyDescent="0.25">
      <c r="A69" s="113">
        <v>1220</v>
      </c>
      <c r="B69" s="58" t="s">
        <v>61</v>
      </c>
      <c r="C69" s="59">
        <f t="shared" si="4"/>
        <v>305</v>
      </c>
      <c r="D69" s="233">
        <f>SUM(D70:D74)</f>
        <v>0</v>
      </c>
      <c r="E69" s="436">
        <f t="shared" ref="E69:F69" si="58">SUM(E70:E74)</f>
        <v>0</v>
      </c>
      <c r="F69" s="393">
        <f t="shared" si="58"/>
        <v>0</v>
      </c>
      <c r="G69" s="233">
        <v>305</v>
      </c>
      <c r="H69" s="122">
        <f t="shared" ref="H69:I69" si="59">SUM(H70:H74)</f>
        <v>0</v>
      </c>
      <c r="I69" s="115">
        <f t="shared" si="59"/>
        <v>305</v>
      </c>
      <c r="J69" s="122">
        <f>SUM(J70:J74)</f>
        <v>0</v>
      </c>
      <c r="K69" s="114">
        <f t="shared" ref="K69:L69" si="60">SUM(K70:K74)</f>
        <v>0</v>
      </c>
      <c r="L69" s="115">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row>
    <row r="71" spans="1:16" hidden="1" x14ac:dyDescent="0.25">
      <c r="A71" s="38">
        <v>1223</v>
      </c>
      <c r="B71" s="58" t="s">
        <v>62</v>
      </c>
      <c r="C71" s="59">
        <f t="shared" si="4"/>
        <v>0</v>
      </c>
      <c r="D71" s="232"/>
      <c r="E71" s="435"/>
      <c r="F71" s="393">
        <f t="shared" si="62"/>
        <v>0</v>
      </c>
      <c r="G71" s="232"/>
      <c r="H71" s="264"/>
      <c r="I71" s="115">
        <f t="shared" si="63"/>
        <v>0</v>
      </c>
      <c r="J71" s="264"/>
      <c r="K71" s="61"/>
      <c r="L71" s="115">
        <f t="shared" si="64"/>
        <v>0</v>
      </c>
      <c r="M71" s="328"/>
      <c r="N71" s="61"/>
      <c r="O71" s="115">
        <f t="shared" si="65"/>
        <v>0</v>
      </c>
      <c r="P71" s="112"/>
    </row>
    <row r="72" spans="1:16" hidden="1" x14ac:dyDescent="0.25">
      <c r="A72" s="38">
        <v>1225</v>
      </c>
      <c r="B72" s="58" t="s">
        <v>63</v>
      </c>
      <c r="C72" s="59">
        <f t="shared" si="4"/>
        <v>0</v>
      </c>
      <c r="D72" s="232"/>
      <c r="E72" s="435"/>
      <c r="F72" s="393">
        <f t="shared" si="62"/>
        <v>0</v>
      </c>
      <c r="G72" s="232"/>
      <c r="H72" s="264"/>
      <c r="I72" s="115">
        <f t="shared" si="63"/>
        <v>0</v>
      </c>
      <c r="J72" s="264"/>
      <c r="K72" s="61"/>
      <c r="L72" s="115">
        <f t="shared" si="64"/>
        <v>0</v>
      </c>
      <c r="M72" s="328"/>
      <c r="N72" s="61"/>
      <c r="O72" s="115">
        <f t="shared" si="65"/>
        <v>0</v>
      </c>
      <c r="P72" s="112"/>
    </row>
    <row r="73" spans="1:16" ht="36" hidden="1" x14ac:dyDescent="0.25">
      <c r="A73" s="38">
        <v>1227</v>
      </c>
      <c r="B73" s="58" t="s">
        <v>64</v>
      </c>
      <c r="C73" s="59">
        <f t="shared" si="4"/>
        <v>0</v>
      </c>
      <c r="D73" s="232"/>
      <c r="E73" s="435"/>
      <c r="F73" s="393">
        <f t="shared" si="62"/>
        <v>0</v>
      </c>
      <c r="G73" s="232"/>
      <c r="H73" s="264"/>
      <c r="I73" s="115">
        <f t="shared" si="63"/>
        <v>0</v>
      </c>
      <c r="J73" s="264"/>
      <c r="K73" s="61"/>
      <c r="L73" s="115">
        <f t="shared" si="64"/>
        <v>0</v>
      </c>
      <c r="M73" s="328"/>
      <c r="N73" s="61"/>
      <c r="O73" s="115">
        <f t="shared" si="65"/>
        <v>0</v>
      </c>
      <c r="P73" s="112"/>
    </row>
    <row r="74" spans="1:16" ht="48" x14ac:dyDescent="0.25">
      <c r="A74" s="38">
        <v>1228</v>
      </c>
      <c r="B74" s="58" t="s">
        <v>298</v>
      </c>
      <c r="C74" s="59">
        <f t="shared" si="4"/>
        <v>305</v>
      </c>
      <c r="D74" s="232"/>
      <c r="E74" s="435"/>
      <c r="F74" s="393">
        <f t="shared" si="62"/>
        <v>0</v>
      </c>
      <c r="G74" s="232">
        <v>305</v>
      </c>
      <c r="H74" s="264"/>
      <c r="I74" s="115">
        <f t="shared" si="63"/>
        <v>305</v>
      </c>
      <c r="J74" s="264"/>
      <c r="K74" s="61"/>
      <c r="L74" s="115">
        <f t="shared" si="64"/>
        <v>0</v>
      </c>
      <c r="M74" s="328"/>
      <c r="N74" s="61"/>
      <c r="O74" s="115">
        <f t="shared" si="65"/>
        <v>0</v>
      </c>
      <c r="P74" s="112"/>
    </row>
    <row r="75" spans="1:16" x14ac:dyDescent="0.25">
      <c r="A75" s="102">
        <v>2000</v>
      </c>
      <c r="B75" s="102" t="s">
        <v>65</v>
      </c>
      <c r="C75" s="103">
        <f t="shared" si="4"/>
        <v>5631</v>
      </c>
      <c r="D75" s="229">
        <f>SUM(D76,D83,D130,D164,D165,D172)</f>
        <v>0</v>
      </c>
      <c r="E75" s="428">
        <f t="shared" ref="E75:F75" si="66">SUM(E76,E83,E130,E164,E165,E172)</f>
        <v>0</v>
      </c>
      <c r="F75" s="429">
        <f t="shared" si="66"/>
        <v>0</v>
      </c>
      <c r="G75" s="229">
        <v>5631</v>
      </c>
      <c r="H75" s="262">
        <f t="shared" ref="H75:I75" si="67">SUM(H76,H83,H130,H164,H165,H172)</f>
        <v>0</v>
      </c>
      <c r="I75" s="105">
        <f t="shared" si="67"/>
        <v>5631</v>
      </c>
      <c r="J75" s="262">
        <f>SUM(J76,J83,J130,J164,J165,J172)</f>
        <v>0</v>
      </c>
      <c r="K75" s="104">
        <f t="shared" ref="K75:L75" si="68">SUM(K76,K83,K130,K164,K165,K172)</f>
        <v>0</v>
      </c>
      <c r="L75" s="105">
        <f t="shared" si="68"/>
        <v>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430">
        <f t="shared" ref="E76:F76" si="70">SUM(E77,E80)</f>
        <v>0</v>
      </c>
      <c r="F76" s="397">
        <f t="shared" si="70"/>
        <v>0</v>
      </c>
      <c r="G76" s="230">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row>
    <row r="77" spans="1:16" ht="24" hidden="1" x14ac:dyDescent="0.25">
      <c r="A77" s="381">
        <v>2110</v>
      </c>
      <c r="B77" s="53" t="s">
        <v>67</v>
      </c>
      <c r="C77" s="54">
        <f t="shared" si="4"/>
        <v>0</v>
      </c>
      <c r="D77" s="235">
        <f>SUM(D78:D79)</f>
        <v>0</v>
      </c>
      <c r="E77" s="438">
        <f t="shared" ref="E77:F77" si="74">SUM(E78:E79)</f>
        <v>0</v>
      </c>
      <c r="F77" s="434">
        <f t="shared" si="74"/>
        <v>0</v>
      </c>
      <c r="G77" s="235">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row>
    <row r="79" spans="1:16" ht="24" hidden="1" x14ac:dyDescent="0.25">
      <c r="A79" s="38">
        <v>2112</v>
      </c>
      <c r="B79" s="58" t="s">
        <v>69</v>
      </c>
      <c r="C79" s="59">
        <f t="shared" si="4"/>
        <v>0</v>
      </c>
      <c r="D79" s="232"/>
      <c r="E79" s="435"/>
      <c r="F79" s="393">
        <f t="shared" si="78"/>
        <v>0</v>
      </c>
      <c r="G79" s="232"/>
      <c r="H79" s="264"/>
      <c r="I79" s="115">
        <f t="shared" si="79"/>
        <v>0</v>
      </c>
      <c r="J79" s="264"/>
      <c r="K79" s="61"/>
      <c r="L79" s="115">
        <f t="shared" si="80"/>
        <v>0</v>
      </c>
      <c r="M79" s="328"/>
      <c r="N79" s="61"/>
      <c r="O79" s="115">
        <f t="shared" si="81"/>
        <v>0</v>
      </c>
      <c r="P79" s="112"/>
    </row>
    <row r="80" spans="1:16" ht="24" hidden="1" x14ac:dyDescent="0.25">
      <c r="A80" s="113">
        <v>2120</v>
      </c>
      <c r="B80" s="58" t="s">
        <v>70</v>
      </c>
      <c r="C80" s="59">
        <f t="shared" si="4"/>
        <v>0</v>
      </c>
      <c r="D80" s="233">
        <f>SUM(D81:D82)</f>
        <v>0</v>
      </c>
      <c r="E80" s="436">
        <f t="shared" ref="E80:F80" si="82">SUM(E81:E82)</f>
        <v>0</v>
      </c>
      <c r="F80" s="393">
        <f t="shared" si="82"/>
        <v>0</v>
      </c>
      <c r="G80" s="233">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435"/>
      <c r="F81" s="393">
        <f t="shared" ref="F81:F82" si="86">D81+E81</f>
        <v>0</v>
      </c>
      <c r="G81" s="232"/>
      <c r="H81" s="264"/>
      <c r="I81" s="115">
        <f t="shared" ref="I81:I82" si="87">G81+H81</f>
        <v>0</v>
      </c>
      <c r="J81" s="264"/>
      <c r="K81" s="61"/>
      <c r="L81" s="115">
        <f t="shared" ref="L81:L82" si="88">J81+K81</f>
        <v>0</v>
      </c>
      <c r="M81" s="328"/>
      <c r="N81" s="61"/>
      <c r="O81" s="115">
        <f t="shared" ref="O81:O82" si="89">M81+N81</f>
        <v>0</v>
      </c>
      <c r="P81" s="112"/>
    </row>
    <row r="82" spans="1:16" ht="24" hidden="1" x14ac:dyDescent="0.25">
      <c r="A82" s="38">
        <v>2122</v>
      </c>
      <c r="B82" s="58" t="s">
        <v>69</v>
      </c>
      <c r="C82" s="59">
        <f t="shared" si="4"/>
        <v>0</v>
      </c>
      <c r="D82" s="232"/>
      <c r="E82" s="435"/>
      <c r="F82" s="393">
        <f t="shared" si="86"/>
        <v>0</v>
      </c>
      <c r="G82" s="232"/>
      <c r="H82" s="264"/>
      <c r="I82" s="115">
        <f t="shared" si="87"/>
        <v>0</v>
      </c>
      <c r="J82" s="264"/>
      <c r="K82" s="61"/>
      <c r="L82" s="115">
        <f t="shared" si="88"/>
        <v>0</v>
      </c>
      <c r="M82" s="328"/>
      <c r="N82" s="61"/>
      <c r="O82" s="115">
        <f t="shared" si="89"/>
        <v>0</v>
      </c>
      <c r="P82" s="112"/>
    </row>
    <row r="83" spans="1:16" x14ac:dyDescent="0.25">
      <c r="A83" s="46">
        <v>2200</v>
      </c>
      <c r="B83" s="106" t="s">
        <v>71</v>
      </c>
      <c r="C83" s="47">
        <f t="shared" si="4"/>
        <v>1584</v>
      </c>
      <c r="D83" s="230">
        <f>SUM(D84,D89,D95,D103,D112,D116,D122,D128)</f>
        <v>0</v>
      </c>
      <c r="E83" s="430">
        <f t="shared" ref="E83:F83" si="90">SUM(E84,E89,E95,E103,E112,E116,E122,E128)</f>
        <v>0</v>
      </c>
      <c r="F83" s="397">
        <f t="shared" si="90"/>
        <v>0</v>
      </c>
      <c r="G83" s="230">
        <v>1275</v>
      </c>
      <c r="H83" s="107">
        <f t="shared" ref="H83:I83" si="91">SUM(H84,H89,H95,H103,H112,H116,H122,H128)</f>
        <v>309</v>
      </c>
      <c r="I83" s="118">
        <f t="shared" si="91"/>
        <v>1584</v>
      </c>
      <c r="J83" s="107">
        <f>SUM(J84,J89,J95,J103,J112,J116,J122,J128)</f>
        <v>0</v>
      </c>
      <c r="K83" s="51">
        <f t="shared" ref="K83:L83" si="92">SUM(K84,K89,K95,K103,K112,K116,K122,K128)</f>
        <v>0</v>
      </c>
      <c r="L83" s="118">
        <f t="shared" si="92"/>
        <v>0</v>
      </c>
      <c r="M83" s="167">
        <f>SUM(M84,M89,M95,M103,M112,M116,M122,M128)</f>
        <v>0</v>
      </c>
      <c r="N83" s="168">
        <f t="shared" ref="N83:O83" si="93">SUM(N84,N89,N95,N103,N112,N116,N122,N128)</f>
        <v>0</v>
      </c>
      <c r="O83" s="169">
        <f t="shared" si="93"/>
        <v>0</v>
      </c>
      <c r="P83" s="353"/>
    </row>
    <row r="84" spans="1:16" ht="24" x14ac:dyDescent="0.25">
      <c r="A84" s="108">
        <v>2210</v>
      </c>
      <c r="B84" s="79" t="s">
        <v>72</v>
      </c>
      <c r="C84" s="85">
        <f t="shared" si="4"/>
        <v>150</v>
      </c>
      <c r="D84" s="133">
        <f>SUM(D85:D88)</f>
        <v>0</v>
      </c>
      <c r="E84" s="431">
        <f t="shared" ref="E84:F84" si="94">SUM(E85:E88)</f>
        <v>0</v>
      </c>
      <c r="F84" s="432">
        <f t="shared" si="94"/>
        <v>0</v>
      </c>
      <c r="G84" s="133">
        <v>150</v>
      </c>
      <c r="H84" s="208">
        <f t="shared" ref="H84:I84" si="95">SUM(H85:H88)</f>
        <v>0</v>
      </c>
      <c r="I84" s="110">
        <f t="shared" si="95"/>
        <v>150</v>
      </c>
      <c r="J84" s="208">
        <f>SUM(J85:J88)</f>
        <v>0</v>
      </c>
      <c r="K84" s="109">
        <f t="shared" ref="K84:L84" si="96">SUM(K85:K88)</f>
        <v>0</v>
      </c>
      <c r="L84" s="110">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row>
    <row r="86" spans="1:16" ht="36" x14ac:dyDescent="0.25">
      <c r="A86" s="38">
        <v>2212</v>
      </c>
      <c r="B86" s="58" t="s">
        <v>74</v>
      </c>
      <c r="C86" s="59">
        <f t="shared" si="98"/>
        <v>100</v>
      </c>
      <c r="D86" s="232"/>
      <c r="E86" s="435"/>
      <c r="F86" s="393">
        <f t="shared" si="99"/>
        <v>0</v>
      </c>
      <c r="G86" s="232">
        <v>100</v>
      </c>
      <c r="H86" s="264"/>
      <c r="I86" s="115">
        <f t="shared" si="100"/>
        <v>100</v>
      </c>
      <c r="J86" s="264"/>
      <c r="K86" s="61"/>
      <c r="L86" s="115">
        <f t="shared" si="101"/>
        <v>0</v>
      </c>
      <c r="M86" s="328"/>
      <c r="N86" s="61"/>
      <c r="O86" s="115">
        <f t="shared" si="102"/>
        <v>0</v>
      </c>
      <c r="P86" s="112"/>
    </row>
    <row r="87" spans="1:16" ht="24" x14ac:dyDescent="0.25">
      <c r="A87" s="38">
        <v>2214</v>
      </c>
      <c r="B87" s="58" t="s">
        <v>75</v>
      </c>
      <c r="C87" s="59">
        <f t="shared" si="98"/>
        <v>50</v>
      </c>
      <c r="D87" s="232"/>
      <c r="E87" s="435"/>
      <c r="F87" s="393">
        <f t="shared" si="99"/>
        <v>0</v>
      </c>
      <c r="G87" s="232">
        <v>50</v>
      </c>
      <c r="H87" s="264"/>
      <c r="I87" s="115">
        <f t="shared" si="100"/>
        <v>50</v>
      </c>
      <c r="J87" s="264"/>
      <c r="K87" s="61"/>
      <c r="L87" s="115">
        <f t="shared" si="101"/>
        <v>0</v>
      </c>
      <c r="M87" s="328"/>
      <c r="N87" s="61"/>
      <c r="O87" s="115">
        <f t="shared" si="102"/>
        <v>0</v>
      </c>
      <c r="P87" s="112"/>
    </row>
    <row r="88" spans="1:16" hidden="1" x14ac:dyDescent="0.25">
      <c r="A88" s="38">
        <v>2219</v>
      </c>
      <c r="B88" s="58" t="s">
        <v>76</v>
      </c>
      <c r="C88" s="59">
        <f t="shared" si="98"/>
        <v>0</v>
      </c>
      <c r="D88" s="232"/>
      <c r="E88" s="435"/>
      <c r="F88" s="393">
        <f t="shared" si="99"/>
        <v>0</v>
      </c>
      <c r="G88" s="232"/>
      <c r="H88" s="264"/>
      <c r="I88" s="115">
        <f t="shared" si="100"/>
        <v>0</v>
      </c>
      <c r="J88" s="264"/>
      <c r="K88" s="61"/>
      <c r="L88" s="115">
        <f t="shared" si="101"/>
        <v>0</v>
      </c>
      <c r="M88" s="328"/>
      <c r="N88" s="61"/>
      <c r="O88" s="115">
        <f t="shared" si="102"/>
        <v>0</v>
      </c>
      <c r="P88" s="112"/>
    </row>
    <row r="89" spans="1:16" ht="24" hidden="1" x14ac:dyDescent="0.25">
      <c r="A89" s="113">
        <v>2220</v>
      </c>
      <c r="B89" s="58" t="s">
        <v>77</v>
      </c>
      <c r="C89" s="59">
        <f t="shared" si="98"/>
        <v>0</v>
      </c>
      <c r="D89" s="233">
        <f>SUM(D90:D94)</f>
        <v>0</v>
      </c>
      <c r="E89" s="436">
        <f t="shared" ref="E89:F89" si="103">SUM(E90:E94)</f>
        <v>0</v>
      </c>
      <c r="F89" s="393">
        <f t="shared" si="103"/>
        <v>0</v>
      </c>
      <c r="G89" s="233">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c r="E90" s="435"/>
      <c r="F90" s="393">
        <f t="shared" ref="F90:F94" si="107">D90+E90</f>
        <v>0</v>
      </c>
      <c r="G90" s="232"/>
      <c r="H90" s="264"/>
      <c r="I90" s="115">
        <f t="shared" ref="I90:I94" si="108">G90+H90</f>
        <v>0</v>
      </c>
      <c r="J90" s="264"/>
      <c r="K90" s="61"/>
      <c r="L90" s="115">
        <f t="shared" ref="L90:L94" si="109">J90+K90</f>
        <v>0</v>
      </c>
      <c r="M90" s="328"/>
      <c r="N90" s="61"/>
      <c r="O90" s="115">
        <f t="shared" ref="O90:O94" si="110">M90+N90</f>
        <v>0</v>
      </c>
      <c r="P90" s="112"/>
    </row>
    <row r="91" spans="1:16" hidden="1" x14ac:dyDescent="0.25">
      <c r="A91" s="38">
        <v>2222</v>
      </c>
      <c r="B91" s="58" t="s">
        <v>78</v>
      </c>
      <c r="C91" s="59">
        <f t="shared" si="98"/>
        <v>0</v>
      </c>
      <c r="D91" s="232"/>
      <c r="E91" s="435"/>
      <c r="F91" s="393">
        <f t="shared" si="107"/>
        <v>0</v>
      </c>
      <c r="G91" s="232"/>
      <c r="H91" s="264"/>
      <c r="I91" s="115">
        <f t="shared" si="108"/>
        <v>0</v>
      </c>
      <c r="J91" s="264"/>
      <c r="K91" s="61"/>
      <c r="L91" s="115">
        <f t="shared" si="109"/>
        <v>0</v>
      </c>
      <c r="M91" s="328"/>
      <c r="N91" s="61"/>
      <c r="O91" s="115">
        <f t="shared" si="110"/>
        <v>0</v>
      </c>
      <c r="P91" s="112"/>
    </row>
    <row r="92" spans="1:16" hidden="1" x14ac:dyDescent="0.25">
      <c r="A92" s="38">
        <v>2223</v>
      </c>
      <c r="B92" s="58" t="s">
        <v>79</v>
      </c>
      <c r="C92" s="59">
        <f t="shared" si="98"/>
        <v>0</v>
      </c>
      <c r="D92" s="232"/>
      <c r="E92" s="435"/>
      <c r="F92" s="393">
        <f t="shared" si="107"/>
        <v>0</v>
      </c>
      <c r="G92" s="232"/>
      <c r="H92" s="264"/>
      <c r="I92" s="115">
        <f t="shared" si="108"/>
        <v>0</v>
      </c>
      <c r="J92" s="264"/>
      <c r="K92" s="61"/>
      <c r="L92" s="115">
        <f t="shared" si="109"/>
        <v>0</v>
      </c>
      <c r="M92" s="328"/>
      <c r="N92" s="61"/>
      <c r="O92" s="115">
        <f t="shared" si="110"/>
        <v>0</v>
      </c>
      <c r="P92" s="112"/>
    </row>
    <row r="93" spans="1:16" ht="48" hidden="1" x14ac:dyDescent="0.25">
      <c r="A93" s="38">
        <v>2224</v>
      </c>
      <c r="B93" s="58" t="s">
        <v>299</v>
      </c>
      <c r="C93" s="59">
        <f t="shared" si="98"/>
        <v>0</v>
      </c>
      <c r="D93" s="232"/>
      <c r="E93" s="435"/>
      <c r="F93" s="393">
        <f t="shared" si="107"/>
        <v>0</v>
      </c>
      <c r="G93" s="232"/>
      <c r="H93" s="264"/>
      <c r="I93" s="115">
        <f t="shared" si="108"/>
        <v>0</v>
      </c>
      <c r="J93" s="264"/>
      <c r="K93" s="61"/>
      <c r="L93" s="115">
        <f t="shared" si="109"/>
        <v>0</v>
      </c>
      <c r="M93" s="328"/>
      <c r="N93" s="61"/>
      <c r="O93" s="115">
        <f t="shared" si="110"/>
        <v>0</v>
      </c>
      <c r="P93" s="112"/>
    </row>
    <row r="94" spans="1:16" ht="24" hidden="1" x14ac:dyDescent="0.25">
      <c r="A94" s="38">
        <v>2229</v>
      </c>
      <c r="B94" s="58" t="s">
        <v>80</v>
      </c>
      <c r="C94" s="59">
        <f t="shared" si="98"/>
        <v>0</v>
      </c>
      <c r="D94" s="232"/>
      <c r="E94" s="435"/>
      <c r="F94" s="393">
        <f t="shared" si="107"/>
        <v>0</v>
      </c>
      <c r="G94" s="232"/>
      <c r="H94" s="264"/>
      <c r="I94" s="115">
        <f t="shared" si="108"/>
        <v>0</v>
      </c>
      <c r="J94" s="264"/>
      <c r="K94" s="61"/>
      <c r="L94" s="115">
        <f t="shared" si="109"/>
        <v>0</v>
      </c>
      <c r="M94" s="328"/>
      <c r="N94" s="61"/>
      <c r="O94" s="115">
        <f t="shared" si="110"/>
        <v>0</v>
      </c>
      <c r="P94" s="112"/>
    </row>
    <row r="95" spans="1:16" ht="36" x14ac:dyDescent="0.25">
      <c r="A95" s="113">
        <v>2230</v>
      </c>
      <c r="B95" s="58" t="s">
        <v>81</v>
      </c>
      <c r="C95" s="59">
        <f t="shared" si="98"/>
        <v>509</v>
      </c>
      <c r="D95" s="233">
        <f>SUM(D96:D102)</f>
        <v>0</v>
      </c>
      <c r="E95" s="436">
        <f t="shared" ref="E95:F95" si="111">SUM(E96:E102)</f>
        <v>0</v>
      </c>
      <c r="F95" s="393">
        <f t="shared" si="111"/>
        <v>0</v>
      </c>
      <c r="G95" s="233">
        <v>200</v>
      </c>
      <c r="H95" s="122">
        <f t="shared" ref="H95:I95" si="112">SUM(H96:H102)</f>
        <v>309</v>
      </c>
      <c r="I95" s="115">
        <f t="shared" si="112"/>
        <v>509</v>
      </c>
      <c r="J95" s="122">
        <f>SUM(J96:J102)</f>
        <v>0</v>
      </c>
      <c r="K95" s="114">
        <f t="shared" ref="K95:L95" si="113">SUM(K96:K102)</f>
        <v>0</v>
      </c>
      <c r="L95" s="115">
        <f t="shared" si="113"/>
        <v>0</v>
      </c>
      <c r="M95" s="59">
        <f>SUM(M96:M102)</f>
        <v>0</v>
      </c>
      <c r="N95" s="114">
        <f t="shared" ref="N95:O95" si="114">SUM(N96:N102)</f>
        <v>0</v>
      </c>
      <c r="O95" s="115">
        <f t="shared" si="114"/>
        <v>0</v>
      </c>
      <c r="P95" s="112"/>
    </row>
    <row r="96" spans="1:16" ht="72" hidden="1" x14ac:dyDescent="0.25">
      <c r="A96" s="38">
        <v>2231</v>
      </c>
      <c r="B96" s="58" t="s">
        <v>82</v>
      </c>
      <c r="C96" s="59">
        <f t="shared" si="98"/>
        <v>0</v>
      </c>
      <c r="D96" s="232"/>
      <c r="E96" s="435"/>
      <c r="F96" s="393">
        <f t="shared" ref="F96:F102" si="115">D96+E96</f>
        <v>0</v>
      </c>
      <c r="G96" s="232">
        <v>200</v>
      </c>
      <c r="H96" s="1666">
        <v>-200</v>
      </c>
      <c r="I96" s="115">
        <f t="shared" ref="I96:I102" si="116">G96+H96</f>
        <v>0</v>
      </c>
      <c r="J96" s="264"/>
      <c r="K96" s="61"/>
      <c r="L96" s="115">
        <f t="shared" ref="L96:L102" si="117">J96+K96</f>
        <v>0</v>
      </c>
      <c r="M96" s="328"/>
      <c r="N96" s="61"/>
      <c r="O96" s="115">
        <f t="shared" ref="O96:O102" si="118">M96+N96</f>
        <v>0</v>
      </c>
      <c r="P96" s="1667" t="s">
        <v>1877</v>
      </c>
    </row>
    <row r="97" spans="1:16" ht="24.75" hidden="1" customHeight="1" x14ac:dyDescent="0.25">
      <c r="A97" s="38">
        <v>2232</v>
      </c>
      <c r="B97" s="58" t="s">
        <v>83</v>
      </c>
      <c r="C97" s="59">
        <f t="shared" si="98"/>
        <v>0</v>
      </c>
      <c r="D97" s="232"/>
      <c r="E97" s="435"/>
      <c r="F97" s="393">
        <f t="shared" si="115"/>
        <v>0</v>
      </c>
      <c r="G97" s="232"/>
      <c r="H97" s="264"/>
      <c r="I97" s="115">
        <f t="shared" si="116"/>
        <v>0</v>
      </c>
      <c r="J97" s="264"/>
      <c r="K97" s="61"/>
      <c r="L97" s="115">
        <f t="shared" si="117"/>
        <v>0</v>
      </c>
      <c r="M97" s="328"/>
      <c r="N97" s="61"/>
      <c r="O97" s="115">
        <f t="shared" si="118"/>
        <v>0</v>
      </c>
      <c r="P97" s="112"/>
    </row>
    <row r="98" spans="1:16" ht="24" hidden="1" x14ac:dyDescent="0.25">
      <c r="A98" s="33">
        <v>2233</v>
      </c>
      <c r="B98" s="53" t="s">
        <v>84</v>
      </c>
      <c r="C98" s="54">
        <f t="shared" si="98"/>
        <v>0</v>
      </c>
      <c r="D98" s="231"/>
      <c r="E98" s="433"/>
      <c r="F98" s="434">
        <f t="shared" si="115"/>
        <v>0</v>
      </c>
      <c r="G98" s="231"/>
      <c r="H98" s="263"/>
      <c r="I98" s="121">
        <f t="shared" si="116"/>
        <v>0</v>
      </c>
      <c r="J98" s="263"/>
      <c r="K98" s="56"/>
      <c r="L98" s="121">
        <f t="shared" si="117"/>
        <v>0</v>
      </c>
      <c r="M98" s="327"/>
      <c r="N98" s="56"/>
      <c r="O98" s="121">
        <f t="shared" si="118"/>
        <v>0</v>
      </c>
      <c r="P98" s="111"/>
    </row>
    <row r="99" spans="1:16" ht="36" hidden="1" x14ac:dyDescent="0.25">
      <c r="A99" s="38">
        <v>2234</v>
      </c>
      <c r="B99" s="58" t="s">
        <v>85</v>
      </c>
      <c r="C99" s="59">
        <f t="shared" si="98"/>
        <v>0</v>
      </c>
      <c r="D99" s="232"/>
      <c r="E99" s="435"/>
      <c r="F99" s="393">
        <f t="shared" si="115"/>
        <v>0</v>
      </c>
      <c r="G99" s="232"/>
      <c r="H99" s="264"/>
      <c r="I99" s="115">
        <f t="shared" si="116"/>
        <v>0</v>
      </c>
      <c r="J99" s="264"/>
      <c r="K99" s="61"/>
      <c r="L99" s="115">
        <f t="shared" si="117"/>
        <v>0</v>
      </c>
      <c r="M99" s="328"/>
      <c r="N99" s="61"/>
      <c r="O99" s="115">
        <f t="shared" si="118"/>
        <v>0</v>
      </c>
      <c r="P99" s="112"/>
    </row>
    <row r="100" spans="1:16" ht="24" hidden="1" x14ac:dyDescent="0.25">
      <c r="A100" s="38">
        <v>2235</v>
      </c>
      <c r="B100" s="58" t="s">
        <v>86</v>
      </c>
      <c r="C100" s="59">
        <f t="shared" si="98"/>
        <v>0</v>
      </c>
      <c r="D100" s="232"/>
      <c r="E100" s="435"/>
      <c r="F100" s="393">
        <f t="shared" si="115"/>
        <v>0</v>
      </c>
      <c r="G100" s="232"/>
      <c r="H100" s="264"/>
      <c r="I100" s="115">
        <f t="shared" si="116"/>
        <v>0</v>
      </c>
      <c r="J100" s="264"/>
      <c r="K100" s="61"/>
      <c r="L100" s="115">
        <f t="shared" si="117"/>
        <v>0</v>
      </c>
      <c r="M100" s="328"/>
      <c r="N100" s="61"/>
      <c r="O100" s="115">
        <f t="shared" si="118"/>
        <v>0</v>
      </c>
      <c r="P100" s="112"/>
    </row>
    <row r="101" spans="1:16" hidden="1" x14ac:dyDescent="0.25">
      <c r="A101" s="38">
        <v>2236</v>
      </c>
      <c r="B101" s="58" t="s">
        <v>87</v>
      </c>
      <c r="C101" s="59">
        <f t="shared" si="98"/>
        <v>0</v>
      </c>
      <c r="D101" s="232"/>
      <c r="E101" s="435"/>
      <c r="F101" s="393">
        <f t="shared" si="115"/>
        <v>0</v>
      </c>
      <c r="G101" s="232"/>
      <c r="H101" s="264"/>
      <c r="I101" s="115">
        <f t="shared" si="116"/>
        <v>0</v>
      </c>
      <c r="J101" s="264"/>
      <c r="K101" s="61"/>
      <c r="L101" s="115">
        <f t="shared" si="117"/>
        <v>0</v>
      </c>
      <c r="M101" s="328"/>
      <c r="N101" s="61"/>
      <c r="O101" s="115">
        <f t="shared" si="118"/>
        <v>0</v>
      </c>
      <c r="P101" s="112"/>
    </row>
    <row r="102" spans="1:16" ht="72" x14ac:dyDescent="0.25">
      <c r="A102" s="38">
        <v>2239</v>
      </c>
      <c r="B102" s="58" t="s">
        <v>88</v>
      </c>
      <c r="C102" s="59">
        <f t="shared" si="98"/>
        <v>509</v>
      </c>
      <c r="D102" s="232"/>
      <c r="E102" s="435"/>
      <c r="F102" s="393">
        <f t="shared" si="115"/>
        <v>0</v>
      </c>
      <c r="G102" s="232"/>
      <c r="H102" s="1666">
        <v>509</v>
      </c>
      <c r="I102" s="115">
        <f t="shared" si="116"/>
        <v>509</v>
      </c>
      <c r="J102" s="264"/>
      <c r="K102" s="61"/>
      <c r="L102" s="115">
        <f t="shared" si="117"/>
        <v>0</v>
      </c>
      <c r="M102" s="328"/>
      <c r="N102" s="61"/>
      <c r="O102" s="115">
        <f t="shared" si="118"/>
        <v>0</v>
      </c>
      <c r="P102" s="1667" t="s">
        <v>1878</v>
      </c>
    </row>
    <row r="103" spans="1:16" ht="36" x14ac:dyDescent="0.25">
      <c r="A103" s="113">
        <v>2240</v>
      </c>
      <c r="B103" s="58" t="s">
        <v>89</v>
      </c>
      <c r="C103" s="59">
        <f t="shared" si="98"/>
        <v>150</v>
      </c>
      <c r="D103" s="233">
        <f>SUM(D104:D111)</f>
        <v>0</v>
      </c>
      <c r="E103" s="436">
        <f t="shared" ref="E103:F103" si="119">SUM(E104:E111)</f>
        <v>0</v>
      </c>
      <c r="F103" s="393">
        <f t="shared" si="119"/>
        <v>0</v>
      </c>
      <c r="G103" s="233">
        <v>150</v>
      </c>
      <c r="H103" s="122">
        <f t="shared" ref="H103:I103" si="120">SUM(H104:H111)</f>
        <v>0</v>
      </c>
      <c r="I103" s="115">
        <f t="shared" si="120"/>
        <v>150</v>
      </c>
      <c r="J103" s="122">
        <f>SUM(J104:J111)</f>
        <v>0</v>
      </c>
      <c r="K103" s="114">
        <f t="shared" ref="K103:L103" si="121">SUM(K104:K111)</f>
        <v>0</v>
      </c>
      <c r="L103" s="115">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435"/>
      <c r="F104" s="393">
        <f t="shared" ref="F104:F111" si="123">D104+E104</f>
        <v>0</v>
      </c>
      <c r="G104" s="232"/>
      <c r="H104" s="264"/>
      <c r="I104" s="115">
        <f t="shared" ref="I104:I111" si="124">G104+H104</f>
        <v>0</v>
      </c>
      <c r="J104" s="264"/>
      <c r="K104" s="61"/>
      <c r="L104" s="115">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435"/>
      <c r="F105" s="393">
        <f t="shared" si="123"/>
        <v>0</v>
      </c>
      <c r="G105" s="232"/>
      <c r="H105" s="264"/>
      <c r="I105" s="115">
        <f t="shared" si="124"/>
        <v>0</v>
      </c>
      <c r="J105" s="264"/>
      <c r="K105" s="61"/>
      <c r="L105" s="115">
        <f t="shared" si="125"/>
        <v>0</v>
      </c>
      <c r="M105" s="328"/>
      <c r="N105" s="61"/>
      <c r="O105" s="115">
        <f t="shared" si="126"/>
        <v>0</v>
      </c>
      <c r="P105" s="112"/>
    </row>
    <row r="106" spans="1:16" ht="24" hidden="1" x14ac:dyDescent="0.25">
      <c r="A106" s="38">
        <v>2243</v>
      </c>
      <c r="B106" s="58" t="s">
        <v>92</v>
      </c>
      <c r="C106" s="59">
        <f t="shared" si="98"/>
        <v>0</v>
      </c>
      <c r="D106" s="232"/>
      <c r="E106" s="435"/>
      <c r="F106" s="393">
        <f t="shared" si="123"/>
        <v>0</v>
      </c>
      <c r="G106" s="232"/>
      <c r="H106" s="264"/>
      <c r="I106" s="115">
        <f t="shared" si="124"/>
        <v>0</v>
      </c>
      <c r="J106" s="264"/>
      <c r="K106" s="61"/>
      <c r="L106" s="115">
        <f t="shared" si="125"/>
        <v>0</v>
      </c>
      <c r="M106" s="328"/>
      <c r="N106" s="61"/>
      <c r="O106" s="115">
        <f t="shared" si="126"/>
        <v>0</v>
      </c>
      <c r="P106" s="112"/>
    </row>
    <row r="107" spans="1:16" x14ac:dyDescent="0.25">
      <c r="A107" s="38">
        <v>2244</v>
      </c>
      <c r="B107" s="58" t="s">
        <v>93</v>
      </c>
      <c r="C107" s="59">
        <f t="shared" si="98"/>
        <v>150</v>
      </c>
      <c r="D107" s="232"/>
      <c r="E107" s="435"/>
      <c r="F107" s="393">
        <f t="shared" si="123"/>
        <v>0</v>
      </c>
      <c r="G107" s="232">
        <v>150</v>
      </c>
      <c r="H107" s="264"/>
      <c r="I107" s="115">
        <f t="shared" si="124"/>
        <v>150</v>
      </c>
      <c r="J107" s="264"/>
      <c r="K107" s="61"/>
      <c r="L107" s="115">
        <f t="shared" si="125"/>
        <v>0</v>
      </c>
      <c r="M107" s="328"/>
      <c r="N107" s="61"/>
      <c r="O107" s="115">
        <f t="shared" si="126"/>
        <v>0</v>
      </c>
      <c r="P107" s="112"/>
    </row>
    <row r="108" spans="1:16" ht="24" hidden="1" x14ac:dyDescent="0.25">
      <c r="A108" s="38">
        <v>2246</v>
      </c>
      <c r="B108" s="58" t="s">
        <v>94</v>
      </c>
      <c r="C108" s="59">
        <f t="shared" si="98"/>
        <v>0</v>
      </c>
      <c r="D108" s="232"/>
      <c r="E108" s="435"/>
      <c r="F108" s="393">
        <f t="shared" si="123"/>
        <v>0</v>
      </c>
      <c r="G108" s="232"/>
      <c r="H108" s="264"/>
      <c r="I108" s="115">
        <f t="shared" si="124"/>
        <v>0</v>
      </c>
      <c r="J108" s="264"/>
      <c r="K108" s="61"/>
      <c r="L108" s="115">
        <f t="shared" si="125"/>
        <v>0</v>
      </c>
      <c r="M108" s="328"/>
      <c r="N108" s="61"/>
      <c r="O108" s="115">
        <f t="shared" si="126"/>
        <v>0</v>
      </c>
      <c r="P108" s="112"/>
    </row>
    <row r="109" spans="1:16" hidden="1" x14ac:dyDescent="0.25">
      <c r="A109" s="38">
        <v>2247</v>
      </c>
      <c r="B109" s="58" t="s">
        <v>95</v>
      </c>
      <c r="C109" s="59">
        <f t="shared" si="98"/>
        <v>0</v>
      </c>
      <c r="D109" s="232"/>
      <c r="E109" s="435"/>
      <c r="F109" s="393">
        <f t="shared" si="123"/>
        <v>0</v>
      </c>
      <c r="G109" s="232"/>
      <c r="H109" s="264"/>
      <c r="I109" s="115">
        <f t="shared" si="124"/>
        <v>0</v>
      </c>
      <c r="J109" s="264"/>
      <c r="K109" s="61"/>
      <c r="L109" s="115">
        <f t="shared" si="125"/>
        <v>0</v>
      </c>
      <c r="M109" s="328"/>
      <c r="N109" s="61"/>
      <c r="O109" s="115">
        <f t="shared" si="126"/>
        <v>0</v>
      </c>
      <c r="P109" s="112"/>
    </row>
    <row r="110" spans="1:16" ht="24" hidden="1" x14ac:dyDescent="0.25">
      <c r="A110" s="38">
        <v>2248</v>
      </c>
      <c r="B110" s="58" t="s">
        <v>300</v>
      </c>
      <c r="C110" s="59">
        <f t="shared" si="98"/>
        <v>0</v>
      </c>
      <c r="D110" s="232"/>
      <c r="E110" s="435"/>
      <c r="F110" s="393">
        <f t="shared" si="123"/>
        <v>0</v>
      </c>
      <c r="G110" s="232"/>
      <c r="H110" s="264"/>
      <c r="I110" s="115">
        <f t="shared" si="124"/>
        <v>0</v>
      </c>
      <c r="J110" s="264"/>
      <c r="K110" s="61"/>
      <c r="L110" s="115">
        <f t="shared" si="125"/>
        <v>0</v>
      </c>
      <c r="M110" s="328"/>
      <c r="N110" s="61"/>
      <c r="O110" s="115">
        <f t="shared" si="126"/>
        <v>0</v>
      </c>
      <c r="P110" s="112"/>
    </row>
    <row r="111" spans="1:16" ht="24" hidden="1" x14ac:dyDescent="0.25">
      <c r="A111" s="38">
        <v>2249</v>
      </c>
      <c r="B111" s="58" t="s">
        <v>96</v>
      </c>
      <c r="C111" s="59">
        <f t="shared" si="98"/>
        <v>0</v>
      </c>
      <c r="D111" s="232"/>
      <c r="E111" s="435"/>
      <c r="F111" s="393">
        <f t="shared" si="123"/>
        <v>0</v>
      </c>
      <c r="G111" s="232"/>
      <c r="H111" s="264"/>
      <c r="I111" s="115">
        <f t="shared" si="124"/>
        <v>0</v>
      </c>
      <c r="J111" s="264"/>
      <c r="K111" s="61"/>
      <c r="L111" s="115">
        <f t="shared" si="125"/>
        <v>0</v>
      </c>
      <c r="M111" s="328"/>
      <c r="N111" s="61"/>
      <c r="O111" s="115">
        <f t="shared" si="126"/>
        <v>0</v>
      </c>
      <c r="P111" s="112"/>
    </row>
    <row r="112" spans="1:16" hidden="1" x14ac:dyDescent="0.25">
      <c r="A112" s="113">
        <v>2250</v>
      </c>
      <c r="B112" s="58" t="s">
        <v>97</v>
      </c>
      <c r="C112" s="59">
        <f t="shared" si="98"/>
        <v>0</v>
      </c>
      <c r="D112" s="233">
        <f>SUM(D113:D115)</f>
        <v>0</v>
      </c>
      <c r="E112" s="436">
        <f t="shared" ref="E112:F112" si="127">SUM(E113:E115)</f>
        <v>0</v>
      </c>
      <c r="F112" s="393">
        <f t="shared" si="127"/>
        <v>0</v>
      </c>
      <c r="G112" s="233">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435"/>
      <c r="F114" s="393">
        <f t="shared" si="131"/>
        <v>0</v>
      </c>
      <c r="G114" s="232"/>
      <c r="H114" s="264"/>
      <c r="I114" s="115">
        <f t="shared" si="132"/>
        <v>0</v>
      </c>
      <c r="J114" s="264"/>
      <c r="K114" s="61"/>
      <c r="L114" s="115">
        <f t="shared" si="133"/>
        <v>0</v>
      </c>
      <c r="M114" s="328"/>
      <c r="N114" s="61"/>
      <c r="O114" s="115">
        <f t="shared" si="134"/>
        <v>0</v>
      </c>
      <c r="P114" s="112"/>
    </row>
    <row r="115" spans="1:16" ht="24" hidden="1" x14ac:dyDescent="0.25">
      <c r="A115" s="38">
        <v>2259</v>
      </c>
      <c r="B115" s="58" t="s">
        <v>100</v>
      </c>
      <c r="C115" s="59">
        <f t="shared" si="98"/>
        <v>0</v>
      </c>
      <c r="D115" s="232"/>
      <c r="E115" s="435"/>
      <c r="F115" s="393">
        <f t="shared" si="131"/>
        <v>0</v>
      </c>
      <c r="G115" s="232"/>
      <c r="H115" s="264"/>
      <c r="I115" s="115">
        <f t="shared" si="132"/>
        <v>0</v>
      </c>
      <c r="J115" s="264"/>
      <c r="K115" s="61"/>
      <c r="L115" s="115">
        <f t="shared" si="133"/>
        <v>0</v>
      </c>
      <c r="M115" s="328"/>
      <c r="N115" s="61"/>
      <c r="O115" s="115">
        <f t="shared" si="134"/>
        <v>0</v>
      </c>
      <c r="P115" s="112"/>
    </row>
    <row r="116" spans="1:16" x14ac:dyDescent="0.25">
      <c r="A116" s="113">
        <v>2260</v>
      </c>
      <c r="B116" s="58" t="s">
        <v>101</v>
      </c>
      <c r="C116" s="59">
        <f t="shared" si="98"/>
        <v>750</v>
      </c>
      <c r="D116" s="233">
        <f>SUM(D117:D121)</f>
        <v>0</v>
      </c>
      <c r="E116" s="436">
        <f t="shared" ref="E116:F116" si="135">SUM(E117:E121)</f>
        <v>0</v>
      </c>
      <c r="F116" s="393">
        <f t="shared" si="135"/>
        <v>0</v>
      </c>
      <c r="G116" s="233">
        <v>750</v>
      </c>
      <c r="H116" s="122">
        <f t="shared" ref="H116:I116" si="136">SUM(H117:H121)</f>
        <v>0</v>
      </c>
      <c r="I116" s="115">
        <f t="shared" si="136"/>
        <v>750</v>
      </c>
      <c r="J116" s="122">
        <f>SUM(J117:J121)</f>
        <v>0</v>
      </c>
      <c r="K116" s="114">
        <f t="shared" ref="K116:L116" si="137">SUM(K117:K121)</f>
        <v>0</v>
      </c>
      <c r="L116" s="115">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row>
    <row r="118" spans="1:16" x14ac:dyDescent="0.25">
      <c r="A118" s="38">
        <v>2262</v>
      </c>
      <c r="B118" s="58" t="s">
        <v>103</v>
      </c>
      <c r="C118" s="59">
        <f t="shared" si="98"/>
        <v>750</v>
      </c>
      <c r="D118" s="232"/>
      <c r="E118" s="435"/>
      <c r="F118" s="393">
        <f t="shared" si="139"/>
        <v>0</v>
      </c>
      <c r="G118" s="232">
        <v>750</v>
      </c>
      <c r="H118" s="264"/>
      <c r="I118" s="115">
        <f t="shared" si="140"/>
        <v>750</v>
      </c>
      <c r="J118" s="264"/>
      <c r="K118" s="61"/>
      <c r="L118" s="115">
        <f t="shared" si="141"/>
        <v>0</v>
      </c>
      <c r="M118" s="328"/>
      <c r="N118" s="61"/>
      <c r="O118" s="115">
        <f t="shared" si="142"/>
        <v>0</v>
      </c>
      <c r="P118" s="112"/>
    </row>
    <row r="119" spans="1:16" hidden="1" x14ac:dyDescent="0.25">
      <c r="A119" s="38">
        <v>2263</v>
      </c>
      <c r="B119" s="58" t="s">
        <v>104</v>
      </c>
      <c r="C119" s="59">
        <f t="shared" si="98"/>
        <v>0</v>
      </c>
      <c r="D119" s="232"/>
      <c r="E119" s="435"/>
      <c r="F119" s="393">
        <f t="shared" si="139"/>
        <v>0</v>
      </c>
      <c r="G119" s="232"/>
      <c r="H119" s="264"/>
      <c r="I119" s="115">
        <f t="shared" si="140"/>
        <v>0</v>
      </c>
      <c r="J119" s="264"/>
      <c r="K119" s="61"/>
      <c r="L119" s="115">
        <f t="shared" si="141"/>
        <v>0</v>
      </c>
      <c r="M119" s="328"/>
      <c r="N119" s="61"/>
      <c r="O119" s="115">
        <f t="shared" si="142"/>
        <v>0</v>
      </c>
      <c r="P119" s="112"/>
    </row>
    <row r="120" spans="1:16" ht="24" hidden="1" x14ac:dyDescent="0.25">
      <c r="A120" s="38">
        <v>2264</v>
      </c>
      <c r="B120" s="58" t="s">
        <v>105</v>
      </c>
      <c r="C120" s="59">
        <f t="shared" si="98"/>
        <v>0</v>
      </c>
      <c r="D120" s="232"/>
      <c r="E120" s="435"/>
      <c r="F120" s="393">
        <f t="shared" si="139"/>
        <v>0</v>
      </c>
      <c r="G120" s="232"/>
      <c r="H120" s="264"/>
      <c r="I120" s="115">
        <f t="shared" si="140"/>
        <v>0</v>
      </c>
      <c r="J120" s="264"/>
      <c r="K120" s="61"/>
      <c r="L120" s="115">
        <f t="shared" si="141"/>
        <v>0</v>
      </c>
      <c r="M120" s="328"/>
      <c r="N120" s="61"/>
      <c r="O120" s="115">
        <f t="shared" si="142"/>
        <v>0</v>
      </c>
      <c r="P120" s="112"/>
    </row>
    <row r="121" spans="1:16" hidden="1" x14ac:dyDescent="0.25">
      <c r="A121" s="38">
        <v>2269</v>
      </c>
      <c r="B121" s="58" t="s">
        <v>106</v>
      </c>
      <c r="C121" s="59">
        <f t="shared" si="98"/>
        <v>0</v>
      </c>
      <c r="D121" s="232"/>
      <c r="E121" s="435"/>
      <c r="F121" s="393">
        <f t="shared" si="139"/>
        <v>0</v>
      </c>
      <c r="G121" s="232"/>
      <c r="H121" s="264"/>
      <c r="I121" s="115">
        <f t="shared" si="140"/>
        <v>0</v>
      </c>
      <c r="J121" s="264"/>
      <c r="K121" s="61"/>
      <c r="L121" s="115">
        <f t="shared" si="141"/>
        <v>0</v>
      </c>
      <c r="M121" s="328"/>
      <c r="N121" s="61"/>
      <c r="O121" s="115">
        <f t="shared" si="142"/>
        <v>0</v>
      </c>
      <c r="P121" s="112"/>
    </row>
    <row r="122" spans="1:16" x14ac:dyDescent="0.25">
      <c r="A122" s="113">
        <v>2270</v>
      </c>
      <c r="B122" s="58" t="s">
        <v>107</v>
      </c>
      <c r="C122" s="59">
        <f t="shared" si="98"/>
        <v>25</v>
      </c>
      <c r="D122" s="233">
        <f>SUM(D123:D127)</f>
        <v>0</v>
      </c>
      <c r="E122" s="436">
        <f t="shared" ref="E122:F122" si="143">SUM(E123:E127)</f>
        <v>0</v>
      </c>
      <c r="F122" s="393">
        <f t="shared" si="143"/>
        <v>0</v>
      </c>
      <c r="G122" s="233">
        <v>25</v>
      </c>
      <c r="H122" s="122">
        <f t="shared" ref="H122:I122" si="144">SUM(H123:H127)</f>
        <v>0</v>
      </c>
      <c r="I122" s="115">
        <f t="shared" si="144"/>
        <v>25</v>
      </c>
      <c r="J122" s="122">
        <f>SUM(J123:J127)</f>
        <v>0</v>
      </c>
      <c r="K122" s="114">
        <f t="shared" ref="K122:L122" si="145">SUM(K123:K127)</f>
        <v>0</v>
      </c>
      <c r="L122" s="115">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435"/>
      <c r="F124" s="393">
        <f t="shared" si="147"/>
        <v>0</v>
      </c>
      <c r="G124" s="232"/>
      <c r="H124" s="264"/>
      <c r="I124" s="115">
        <f t="shared" si="148"/>
        <v>0</v>
      </c>
      <c r="J124" s="264"/>
      <c r="K124" s="61"/>
      <c r="L124" s="115">
        <f t="shared" si="149"/>
        <v>0</v>
      </c>
      <c r="M124" s="328"/>
      <c r="N124" s="61"/>
      <c r="O124" s="115">
        <f t="shared" si="150"/>
        <v>0</v>
      </c>
      <c r="P124" s="112"/>
    </row>
    <row r="125" spans="1:16" ht="24" hidden="1" x14ac:dyDescent="0.25">
      <c r="A125" s="38">
        <v>2275</v>
      </c>
      <c r="B125" s="58" t="s">
        <v>109</v>
      </c>
      <c r="C125" s="59">
        <f t="shared" si="98"/>
        <v>0</v>
      </c>
      <c r="D125" s="232"/>
      <c r="E125" s="435"/>
      <c r="F125" s="393">
        <f t="shared" si="147"/>
        <v>0</v>
      </c>
      <c r="G125" s="232"/>
      <c r="H125" s="264"/>
      <c r="I125" s="115">
        <f t="shared" si="148"/>
        <v>0</v>
      </c>
      <c r="J125" s="264"/>
      <c r="K125" s="61"/>
      <c r="L125" s="115">
        <f t="shared" si="149"/>
        <v>0</v>
      </c>
      <c r="M125" s="328"/>
      <c r="N125" s="61"/>
      <c r="O125" s="115">
        <f t="shared" si="150"/>
        <v>0</v>
      </c>
      <c r="P125" s="112"/>
    </row>
    <row r="126" spans="1:16" ht="36" hidden="1" x14ac:dyDescent="0.25">
      <c r="A126" s="38">
        <v>2276</v>
      </c>
      <c r="B126" s="58" t="s">
        <v>110</v>
      </c>
      <c r="C126" s="59">
        <f t="shared" si="98"/>
        <v>0</v>
      </c>
      <c r="D126" s="232"/>
      <c r="E126" s="435"/>
      <c r="F126" s="393">
        <f t="shared" si="147"/>
        <v>0</v>
      </c>
      <c r="G126" s="232"/>
      <c r="H126" s="264"/>
      <c r="I126" s="115">
        <f t="shared" si="148"/>
        <v>0</v>
      </c>
      <c r="J126" s="264"/>
      <c r="K126" s="61"/>
      <c r="L126" s="115">
        <f t="shared" si="149"/>
        <v>0</v>
      </c>
      <c r="M126" s="328"/>
      <c r="N126" s="61"/>
      <c r="O126" s="115">
        <f t="shared" si="150"/>
        <v>0</v>
      </c>
      <c r="P126" s="112"/>
    </row>
    <row r="127" spans="1:16" ht="24" x14ac:dyDescent="0.25">
      <c r="A127" s="38">
        <v>2279</v>
      </c>
      <c r="B127" s="58" t="s">
        <v>111</v>
      </c>
      <c r="C127" s="59">
        <f t="shared" si="98"/>
        <v>25</v>
      </c>
      <c r="D127" s="232"/>
      <c r="E127" s="435"/>
      <c r="F127" s="393">
        <f t="shared" si="147"/>
        <v>0</v>
      </c>
      <c r="G127" s="232">
        <v>25</v>
      </c>
      <c r="H127" s="264"/>
      <c r="I127" s="115">
        <f t="shared" si="148"/>
        <v>25</v>
      </c>
      <c r="J127" s="264"/>
      <c r="K127" s="61"/>
      <c r="L127" s="115">
        <f t="shared" si="149"/>
        <v>0</v>
      </c>
      <c r="M127" s="328"/>
      <c r="N127" s="61"/>
      <c r="O127" s="115">
        <f t="shared" si="150"/>
        <v>0</v>
      </c>
      <c r="P127" s="112"/>
    </row>
    <row r="128" spans="1:16" ht="24" hidden="1" x14ac:dyDescent="0.25">
      <c r="A128" s="381">
        <v>2280</v>
      </c>
      <c r="B128" s="53" t="s">
        <v>301</v>
      </c>
      <c r="C128" s="54">
        <f t="shared" si="98"/>
        <v>0</v>
      </c>
      <c r="D128" s="235">
        <f t="shared" ref="D128:O128" si="151">SUM(D129)</f>
        <v>0</v>
      </c>
      <c r="E128" s="438">
        <f t="shared" si="151"/>
        <v>0</v>
      </c>
      <c r="F128" s="434">
        <f t="shared" si="151"/>
        <v>0</v>
      </c>
      <c r="G128" s="235">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435"/>
      <c r="F129" s="393">
        <f>D129+E129</f>
        <v>0</v>
      </c>
      <c r="G129" s="232"/>
      <c r="H129" s="264"/>
      <c r="I129" s="115">
        <f>G129+H129</f>
        <v>0</v>
      </c>
      <c r="J129" s="264"/>
      <c r="K129" s="61"/>
      <c r="L129" s="115">
        <f>J129+K129</f>
        <v>0</v>
      </c>
      <c r="M129" s="328"/>
      <c r="N129" s="61"/>
      <c r="O129" s="115">
        <f>M129+N129</f>
        <v>0</v>
      </c>
      <c r="P129" s="112"/>
    </row>
    <row r="130" spans="1:16" ht="38.25" customHeight="1" x14ac:dyDescent="0.25">
      <c r="A130" s="46">
        <v>2300</v>
      </c>
      <c r="B130" s="106" t="s">
        <v>113</v>
      </c>
      <c r="C130" s="47">
        <f t="shared" si="98"/>
        <v>4047</v>
      </c>
      <c r="D130" s="230">
        <f>SUM(D131,D136,D140,D141,D144,D151,D159,D160,D163)</f>
        <v>0</v>
      </c>
      <c r="E130" s="430">
        <f t="shared" ref="E130:F130" si="152">SUM(E131,E136,E140,E141,E144,E151,E159,E160,E163)</f>
        <v>0</v>
      </c>
      <c r="F130" s="397">
        <f t="shared" si="152"/>
        <v>0</v>
      </c>
      <c r="G130" s="230">
        <v>4356</v>
      </c>
      <c r="H130" s="107">
        <f t="shared" ref="H130:I130" si="153">SUM(H131,H136,H140,H141,H144,H151,H159,H160,H163)</f>
        <v>-309</v>
      </c>
      <c r="I130" s="118">
        <f t="shared" si="153"/>
        <v>4047</v>
      </c>
      <c r="J130" s="107">
        <f>SUM(J131,J136,J140,J141,J144,J151,J159,J160,J163)</f>
        <v>0</v>
      </c>
      <c r="K130" s="51">
        <f t="shared" ref="K130:L130" si="154">SUM(K131,K136,K140,K141,K144,K151,K159,K160,K163)</f>
        <v>0</v>
      </c>
      <c r="L130" s="118">
        <f t="shared" si="154"/>
        <v>0</v>
      </c>
      <c r="M130" s="47">
        <f>SUM(M131,M136,M140,M141,M144,M151,M159,M160,M163)</f>
        <v>0</v>
      </c>
      <c r="N130" s="51">
        <f t="shared" ref="N130:O130" si="155">SUM(N131,N136,N140,N141,N144,N151,N159,N160,N163)</f>
        <v>0</v>
      </c>
      <c r="O130" s="118">
        <f t="shared" si="155"/>
        <v>0</v>
      </c>
      <c r="P130" s="124"/>
    </row>
    <row r="131" spans="1:16" ht="24" x14ac:dyDescent="0.25">
      <c r="A131" s="381">
        <v>2310</v>
      </c>
      <c r="B131" s="53" t="s">
        <v>114</v>
      </c>
      <c r="C131" s="54">
        <f t="shared" si="98"/>
        <v>1915</v>
      </c>
      <c r="D131" s="235">
        <f t="shared" ref="D131:O131" si="156">SUM(D132:D135)</f>
        <v>0</v>
      </c>
      <c r="E131" s="438">
        <f t="shared" si="156"/>
        <v>0</v>
      </c>
      <c r="F131" s="434">
        <f t="shared" si="156"/>
        <v>0</v>
      </c>
      <c r="G131" s="235">
        <v>2050</v>
      </c>
      <c r="H131" s="266">
        <f t="shared" si="156"/>
        <v>-135</v>
      </c>
      <c r="I131" s="121">
        <f t="shared" si="156"/>
        <v>1915</v>
      </c>
      <c r="J131" s="266">
        <f t="shared" si="156"/>
        <v>0</v>
      </c>
      <c r="K131" s="120">
        <f t="shared" si="156"/>
        <v>0</v>
      </c>
      <c r="L131" s="121">
        <f t="shared" si="156"/>
        <v>0</v>
      </c>
      <c r="M131" s="54">
        <f t="shared" si="156"/>
        <v>0</v>
      </c>
      <c r="N131" s="120">
        <f t="shared" si="156"/>
        <v>0</v>
      </c>
      <c r="O131" s="121">
        <f t="shared" si="156"/>
        <v>0</v>
      </c>
      <c r="P131" s="111"/>
    </row>
    <row r="132" spans="1:16" ht="48" x14ac:dyDescent="0.25">
      <c r="A132" s="38">
        <v>2311</v>
      </c>
      <c r="B132" s="58" t="s">
        <v>115</v>
      </c>
      <c r="C132" s="59">
        <f t="shared" si="98"/>
        <v>717</v>
      </c>
      <c r="D132" s="232"/>
      <c r="E132" s="435"/>
      <c r="F132" s="393">
        <f t="shared" ref="F132:F135" si="157">D132+E132</f>
        <v>0</v>
      </c>
      <c r="G132" s="232">
        <v>1000</v>
      </c>
      <c r="H132" s="1666">
        <v>-283</v>
      </c>
      <c r="I132" s="115">
        <f t="shared" ref="I132:I135" si="158">G132+H132</f>
        <v>717</v>
      </c>
      <c r="J132" s="264"/>
      <c r="K132" s="61"/>
      <c r="L132" s="115">
        <f t="shared" ref="L132:L135" si="159">J132+K132</f>
        <v>0</v>
      </c>
      <c r="M132" s="328"/>
      <c r="N132" s="61"/>
      <c r="O132" s="115">
        <f t="shared" ref="O132:O135" si="160">M132+N132</f>
        <v>0</v>
      </c>
      <c r="P132" s="1667" t="s">
        <v>1879</v>
      </c>
    </row>
    <row r="133" spans="1:16" ht="132" x14ac:dyDescent="0.25">
      <c r="A133" s="38">
        <v>2312</v>
      </c>
      <c r="B133" s="58" t="s">
        <v>116</v>
      </c>
      <c r="C133" s="59">
        <f t="shared" si="98"/>
        <v>1198</v>
      </c>
      <c r="D133" s="232"/>
      <c r="E133" s="435"/>
      <c r="F133" s="393">
        <f t="shared" si="157"/>
        <v>0</v>
      </c>
      <c r="G133" s="232">
        <v>1050</v>
      </c>
      <c r="H133" s="1666">
        <v>148</v>
      </c>
      <c r="I133" s="115">
        <f t="shared" si="158"/>
        <v>1198</v>
      </c>
      <c r="J133" s="264"/>
      <c r="K133" s="61"/>
      <c r="L133" s="115">
        <f t="shared" si="159"/>
        <v>0</v>
      </c>
      <c r="M133" s="328"/>
      <c r="N133" s="61"/>
      <c r="O133" s="115">
        <f t="shared" si="160"/>
        <v>0</v>
      </c>
      <c r="P133" s="1667" t="s">
        <v>1880</v>
      </c>
    </row>
    <row r="134" spans="1:16" hidden="1" x14ac:dyDescent="0.25">
      <c r="A134" s="38">
        <v>2313</v>
      </c>
      <c r="B134" s="58" t="s">
        <v>117</v>
      </c>
      <c r="C134" s="59">
        <f t="shared" si="98"/>
        <v>0</v>
      </c>
      <c r="D134" s="232"/>
      <c r="E134" s="435"/>
      <c r="F134" s="393">
        <f t="shared" si="157"/>
        <v>0</v>
      </c>
      <c r="G134" s="232"/>
      <c r="H134" s="264"/>
      <c r="I134" s="115">
        <f t="shared" si="158"/>
        <v>0</v>
      </c>
      <c r="J134" s="264"/>
      <c r="K134" s="61"/>
      <c r="L134" s="115">
        <f t="shared" si="159"/>
        <v>0</v>
      </c>
      <c r="M134" s="328"/>
      <c r="N134" s="61"/>
      <c r="O134" s="115">
        <f t="shared" si="160"/>
        <v>0</v>
      </c>
      <c r="P134" s="112"/>
    </row>
    <row r="135" spans="1:16" ht="36" hidden="1" customHeight="1" x14ac:dyDescent="0.25">
      <c r="A135" s="38">
        <v>2314</v>
      </c>
      <c r="B135" s="58" t="s">
        <v>291</v>
      </c>
      <c r="C135" s="59">
        <f t="shared" si="98"/>
        <v>0</v>
      </c>
      <c r="D135" s="232"/>
      <c r="E135" s="435"/>
      <c r="F135" s="393">
        <f t="shared" si="157"/>
        <v>0</v>
      </c>
      <c r="G135" s="232"/>
      <c r="H135" s="264"/>
      <c r="I135" s="115">
        <f t="shared" si="158"/>
        <v>0</v>
      </c>
      <c r="J135" s="264"/>
      <c r="K135" s="61"/>
      <c r="L135" s="115">
        <f t="shared" si="159"/>
        <v>0</v>
      </c>
      <c r="M135" s="328"/>
      <c r="N135" s="61"/>
      <c r="O135" s="115">
        <f t="shared" si="160"/>
        <v>0</v>
      </c>
      <c r="P135" s="112"/>
    </row>
    <row r="136" spans="1:16" x14ac:dyDescent="0.25">
      <c r="A136" s="113">
        <v>2320</v>
      </c>
      <c r="B136" s="58" t="s">
        <v>118</v>
      </c>
      <c r="C136" s="59">
        <f t="shared" si="98"/>
        <v>1000</v>
      </c>
      <c r="D136" s="233">
        <f>SUM(D137:D139)</f>
        <v>0</v>
      </c>
      <c r="E136" s="436">
        <f t="shared" ref="E136:F136" si="161">SUM(E137:E139)</f>
        <v>0</v>
      </c>
      <c r="F136" s="393">
        <f t="shared" si="161"/>
        <v>0</v>
      </c>
      <c r="G136" s="233">
        <v>1000</v>
      </c>
      <c r="H136" s="122">
        <f t="shared" ref="H136:I136" si="162">SUM(H137:H139)</f>
        <v>0</v>
      </c>
      <c r="I136" s="115">
        <f t="shared" si="162"/>
        <v>1000</v>
      </c>
      <c r="J136" s="122">
        <f>SUM(J137:J139)</f>
        <v>0</v>
      </c>
      <c r="K136" s="114">
        <f t="shared" ref="K136:L136" si="163">SUM(K137:K139)</f>
        <v>0</v>
      </c>
      <c r="L136" s="115">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row>
    <row r="138" spans="1:16" x14ac:dyDescent="0.25">
      <c r="A138" s="38">
        <v>2322</v>
      </c>
      <c r="B138" s="58" t="s">
        <v>120</v>
      </c>
      <c r="C138" s="59">
        <f t="shared" si="98"/>
        <v>1000</v>
      </c>
      <c r="D138" s="232"/>
      <c r="E138" s="435"/>
      <c r="F138" s="393">
        <f t="shared" si="165"/>
        <v>0</v>
      </c>
      <c r="G138" s="232">
        <v>1000</v>
      </c>
      <c r="H138" s="264"/>
      <c r="I138" s="115">
        <f t="shared" si="166"/>
        <v>1000</v>
      </c>
      <c r="J138" s="264"/>
      <c r="K138" s="61"/>
      <c r="L138" s="115">
        <f t="shared" si="167"/>
        <v>0</v>
      </c>
      <c r="M138" s="328"/>
      <c r="N138" s="61"/>
      <c r="O138" s="115">
        <f t="shared" si="168"/>
        <v>0</v>
      </c>
      <c r="P138" s="112"/>
    </row>
    <row r="139" spans="1:16" ht="10.5" hidden="1" customHeight="1" x14ac:dyDescent="0.25">
      <c r="A139" s="38">
        <v>2329</v>
      </c>
      <c r="B139" s="58" t="s">
        <v>121</v>
      </c>
      <c r="C139" s="59">
        <f t="shared" si="98"/>
        <v>0</v>
      </c>
      <c r="D139" s="232"/>
      <c r="E139" s="435"/>
      <c r="F139" s="393">
        <f t="shared" si="165"/>
        <v>0</v>
      </c>
      <c r="G139" s="232"/>
      <c r="H139" s="264"/>
      <c r="I139" s="115">
        <f t="shared" si="166"/>
        <v>0</v>
      </c>
      <c r="J139" s="264"/>
      <c r="K139" s="61"/>
      <c r="L139" s="115">
        <f t="shared" si="167"/>
        <v>0</v>
      </c>
      <c r="M139" s="328"/>
      <c r="N139" s="61"/>
      <c r="O139" s="115">
        <f t="shared" si="168"/>
        <v>0</v>
      </c>
      <c r="P139" s="112"/>
    </row>
    <row r="140" spans="1:16" hidden="1" x14ac:dyDescent="0.25">
      <c r="A140" s="113">
        <v>2330</v>
      </c>
      <c r="B140" s="58" t="s">
        <v>122</v>
      </c>
      <c r="C140" s="59">
        <f t="shared" si="98"/>
        <v>0</v>
      </c>
      <c r="D140" s="232"/>
      <c r="E140" s="435"/>
      <c r="F140" s="393">
        <f t="shared" si="165"/>
        <v>0</v>
      </c>
      <c r="G140" s="232"/>
      <c r="H140" s="264"/>
      <c r="I140" s="115">
        <f t="shared" si="166"/>
        <v>0</v>
      </c>
      <c r="J140" s="264"/>
      <c r="K140" s="61"/>
      <c r="L140" s="115">
        <f t="shared" si="167"/>
        <v>0</v>
      </c>
      <c r="M140" s="328"/>
      <c r="N140" s="61"/>
      <c r="O140" s="115">
        <f t="shared" si="168"/>
        <v>0</v>
      </c>
      <c r="P140" s="112"/>
    </row>
    <row r="141" spans="1:16" ht="48" hidden="1" x14ac:dyDescent="0.25">
      <c r="A141" s="113">
        <v>2340</v>
      </c>
      <c r="B141" s="58" t="s">
        <v>302</v>
      </c>
      <c r="C141" s="59">
        <f t="shared" si="98"/>
        <v>0</v>
      </c>
      <c r="D141" s="233">
        <f>SUM(D142:D143)</f>
        <v>0</v>
      </c>
      <c r="E141" s="436">
        <f t="shared" ref="E141:F141" si="169">SUM(E142:E143)</f>
        <v>0</v>
      </c>
      <c r="F141" s="393">
        <f t="shared" si="169"/>
        <v>0</v>
      </c>
      <c r="G141" s="233">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435"/>
      <c r="F143" s="393">
        <f t="shared" si="173"/>
        <v>0</v>
      </c>
      <c r="G143" s="232"/>
      <c r="H143" s="264"/>
      <c r="I143" s="115">
        <f t="shared" si="174"/>
        <v>0</v>
      </c>
      <c r="J143" s="264"/>
      <c r="K143" s="61"/>
      <c r="L143" s="115">
        <f t="shared" si="175"/>
        <v>0</v>
      </c>
      <c r="M143" s="328"/>
      <c r="N143" s="61"/>
      <c r="O143" s="115">
        <f t="shared" si="176"/>
        <v>0</v>
      </c>
      <c r="P143" s="112"/>
    </row>
    <row r="144" spans="1:16" ht="24" x14ac:dyDescent="0.25">
      <c r="A144" s="108">
        <v>2350</v>
      </c>
      <c r="B144" s="79" t="s">
        <v>125</v>
      </c>
      <c r="C144" s="85">
        <f t="shared" si="98"/>
        <v>335</v>
      </c>
      <c r="D144" s="133">
        <f>SUM(D145:D150)</f>
        <v>0</v>
      </c>
      <c r="E144" s="431">
        <f t="shared" ref="E144:F144" si="177">SUM(E145:E150)</f>
        <v>0</v>
      </c>
      <c r="F144" s="432">
        <f t="shared" si="177"/>
        <v>0</v>
      </c>
      <c r="G144" s="133">
        <v>509</v>
      </c>
      <c r="H144" s="208">
        <f t="shared" ref="H144:I144" si="178">SUM(H145:H150)</f>
        <v>-174</v>
      </c>
      <c r="I144" s="110">
        <f t="shared" si="178"/>
        <v>335</v>
      </c>
      <c r="J144" s="208">
        <f>SUM(J145:J150)</f>
        <v>0</v>
      </c>
      <c r="K144" s="109">
        <f t="shared" ref="K144:L144" si="179">SUM(K145:K150)</f>
        <v>0</v>
      </c>
      <c r="L144" s="110">
        <f t="shared" si="179"/>
        <v>0</v>
      </c>
      <c r="M144" s="85">
        <f>SUM(M145:M150)</f>
        <v>0</v>
      </c>
      <c r="N144" s="109">
        <f t="shared" ref="N144:O144" si="180">SUM(N145:N150)</f>
        <v>0</v>
      </c>
      <c r="O144" s="110">
        <f t="shared" si="180"/>
        <v>0</v>
      </c>
      <c r="P144" s="117"/>
    </row>
    <row r="145" spans="1:16" ht="36" x14ac:dyDescent="0.25">
      <c r="A145" s="33">
        <v>2351</v>
      </c>
      <c r="B145" s="53" t="s">
        <v>126</v>
      </c>
      <c r="C145" s="54">
        <f t="shared" si="98"/>
        <v>50</v>
      </c>
      <c r="D145" s="231"/>
      <c r="E145" s="433"/>
      <c r="F145" s="434">
        <f t="shared" ref="F145:F150" si="181">D145+E145</f>
        <v>0</v>
      </c>
      <c r="G145" s="231">
        <v>200</v>
      </c>
      <c r="H145" s="1668">
        <v>-150</v>
      </c>
      <c r="I145" s="121">
        <f t="shared" ref="I145:I150" si="182">G145+H145</f>
        <v>50</v>
      </c>
      <c r="J145" s="263"/>
      <c r="K145" s="56"/>
      <c r="L145" s="121">
        <f t="shared" ref="L145:L150" si="183">J145+K145</f>
        <v>0</v>
      </c>
      <c r="M145" s="327"/>
      <c r="N145" s="56"/>
      <c r="O145" s="121">
        <f t="shared" ref="O145:O150" si="184">M145+N145</f>
        <v>0</v>
      </c>
      <c r="P145" s="1669" t="s">
        <v>1881</v>
      </c>
    </row>
    <row r="146" spans="1:16" ht="36" x14ac:dyDescent="0.25">
      <c r="A146" s="38">
        <v>2352</v>
      </c>
      <c r="B146" s="58" t="s">
        <v>127</v>
      </c>
      <c r="C146" s="59">
        <f t="shared" si="98"/>
        <v>285</v>
      </c>
      <c r="D146" s="232"/>
      <c r="E146" s="435"/>
      <c r="F146" s="393">
        <f t="shared" si="181"/>
        <v>0</v>
      </c>
      <c r="G146" s="232">
        <v>309</v>
      </c>
      <c r="H146" s="1666">
        <v>-24</v>
      </c>
      <c r="I146" s="115">
        <f t="shared" si="182"/>
        <v>285</v>
      </c>
      <c r="J146" s="264"/>
      <c r="K146" s="61"/>
      <c r="L146" s="115">
        <f t="shared" si="183"/>
        <v>0</v>
      </c>
      <c r="M146" s="328"/>
      <c r="N146" s="61"/>
      <c r="O146" s="115">
        <f t="shared" si="184"/>
        <v>0</v>
      </c>
      <c r="P146" s="1667" t="s">
        <v>1882</v>
      </c>
    </row>
    <row r="147" spans="1:16" ht="24" hidden="1" x14ac:dyDescent="0.25">
      <c r="A147" s="38">
        <v>2353</v>
      </c>
      <c r="B147" s="58" t="s">
        <v>128</v>
      </c>
      <c r="C147" s="59">
        <f t="shared" si="98"/>
        <v>0</v>
      </c>
      <c r="D147" s="232"/>
      <c r="E147" s="435"/>
      <c r="F147" s="393">
        <f t="shared" si="181"/>
        <v>0</v>
      </c>
      <c r="G147" s="232"/>
      <c r="H147" s="264"/>
      <c r="I147" s="115">
        <f t="shared" si="182"/>
        <v>0</v>
      </c>
      <c r="J147" s="264"/>
      <c r="K147" s="61"/>
      <c r="L147" s="115">
        <f t="shared" si="183"/>
        <v>0</v>
      </c>
      <c r="M147" s="328"/>
      <c r="N147" s="61"/>
      <c r="O147" s="115">
        <f t="shared" si="184"/>
        <v>0</v>
      </c>
      <c r="P147" s="112"/>
    </row>
    <row r="148" spans="1:16" ht="24" hidden="1" x14ac:dyDescent="0.25">
      <c r="A148" s="38">
        <v>2354</v>
      </c>
      <c r="B148" s="58" t="s">
        <v>129</v>
      </c>
      <c r="C148" s="59">
        <f t="shared" si="98"/>
        <v>0</v>
      </c>
      <c r="D148" s="232"/>
      <c r="E148" s="435"/>
      <c r="F148" s="393">
        <f t="shared" si="181"/>
        <v>0</v>
      </c>
      <c r="G148" s="232"/>
      <c r="H148" s="264"/>
      <c r="I148" s="115">
        <f t="shared" si="182"/>
        <v>0</v>
      </c>
      <c r="J148" s="264"/>
      <c r="K148" s="61"/>
      <c r="L148" s="115">
        <f t="shared" si="183"/>
        <v>0</v>
      </c>
      <c r="M148" s="328"/>
      <c r="N148" s="61"/>
      <c r="O148" s="115">
        <f t="shared" si="184"/>
        <v>0</v>
      </c>
      <c r="P148" s="112"/>
    </row>
    <row r="149" spans="1:16" ht="24" hidden="1" x14ac:dyDescent="0.25">
      <c r="A149" s="38">
        <v>2355</v>
      </c>
      <c r="B149" s="58" t="s">
        <v>130</v>
      </c>
      <c r="C149" s="59">
        <f t="shared" ref="C149:C212" si="185">F149+I149+L149+O149</f>
        <v>0</v>
      </c>
      <c r="D149" s="232"/>
      <c r="E149" s="435"/>
      <c r="F149" s="393">
        <f t="shared" si="181"/>
        <v>0</v>
      </c>
      <c r="G149" s="232"/>
      <c r="H149" s="264"/>
      <c r="I149" s="115">
        <f t="shared" si="182"/>
        <v>0</v>
      </c>
      <c r="J149" s="264"/>
      <c r="K149" s="61"/>
      <c r="L149" s="115">
        <f t="shared" si="183"/>
        <v>0</v>
      </c>
      <c r="M149" s="328"/>
      <c r="N149" s="61"/>
      <c r="O149" s="115">
        <f t="shared" si="184"/>
        <v>0</v>
      </c>
      <c r="P149" s="112"/>
    </row>
    <row r="150" spans="1:16" ht="24" hidden="1" x14ac:dyDescent="0.25">
      <c r="A150" s="38">
        <v>2359</v>
      </c>
      <c r="B150" s="58" t="s">
        <v>131</v>
      </c>
      <c r="C150" s="59">
        <f t="shared" si="185"/>
        <v>0</v>
      </c>
      <c r="D150" s="232"/>
      <c r="E150" s="435"/>
      <c r="F150" s="393">
        <f t="shared" si="181"/>
        <v>0</v>
      </c>
      <c r="G150" s="232"/>
      <c r="H150" s="264"/>
      <c r="I150" s="115">
        <f t="shared" si="182"/>
        <v>0</v>
      </c>
      <c r="J150" s="264"/>
      <c r="K150" s="61"/>
      <c r="L150" s="115">
        <f t="shared" si="183"/>
        <v>0</v>
      </c>
      <c r="M150" s="328"/>
      <c r="N150" s="61"/>
      <c r="O150" s="115">
        <f t="shared" si="184"/>
        <v>0</v>
      </c>
      <c r="P150" s="112"/>
    </row>
    <row r="151" spans="1:16" ht="24.75" customHeight="1" x14ac:dyDescent="0.25">
      <c r="A151" s="113">
        <v>2360</v>
      </c>
      <c r="B151" s="58" t="s">
        <v>132</v>
      </c>
      <c r="C151" s="59">
        <f t="shared" si="185"/>
        <v>797</v>
      </c>
      <c r="D151" s="233">
        <f>SUM(D152:D158)</f>
        <v>0</v>
      </c>
      <c r="E151" s="436">
        <f t="shared" ref="E151:F151" si="186">SUM(E152:E158)</f>
        <v>0</v>
      </c>
      <c r="F151" s="393">
        <f t="shared" si="186"/>
        <v>0</v>
      </c>
      <c r="G151" s="233">
        <v>797</v>
      </c>
      <c r="H151" s="122">
        <f t="shared" ref="H151:I151" si="187">SUM(H152:H158)</f>
        <v>0</v>
      </c>
      <c r="I151" s="115">
        <f t="shared" si="187"/>
        <v>797</v>
      </c>
      <c r="J151" s="122">
        <f>SUM(J152:J158)</f>
        <v>0</v>
      </c>
      <c r="K151" s="114">
        <f t="shared" ref="K151:L151" si="188">SUM(K152:K158)</f>
        <v>0</v>
      </c>
      <c r="L151" s="115">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435"/>
      <c r="F153" s="393">
        <f t="shared" si="190"/>
        <v>0</v>
      </c>
      <c r="G153" s="232"/>
      <c r="H153" s="264"/>
      <c r="I153" s="115">
        <f t="shared" si="191"/>
        <v>0</v>
      </c>
      <c r="J153" s="264"/>
      <c r="K153" s="61"/>
      <c r="L153" s="115">
        <f t="shared" si="192"/>
        <v>0</v>
      </c>
      <c r="M153" s="328"/>
      <c r="N153" s="61"/>
      <c r="O153" s="115">
        <f t="shared" si="193"/>
        <v>0</v>
      </c>
      <c r="P153" s="112"/>
    </row>
    <row r="154" spans="1:16" x14ac:dyDescent="0.25">
      <c r="A154" s="37">
        <v>2363</v>
      </c>
      <c r="B154" s="58" t="s">
        <v>135</v>
      </c>
      <c r="C154" s="59">
        <f t="shared" si="185"/>
        <v>797</v>
      </c>
      <c r="D154" s="232"/>
      <c r="E154" s="435"/>
      <c r="F154" s="393">
        <f t="shared" si="190"/>
        <v>0</v>
      </c>
      <c r="G154" s="232">
        <v>797</v>
      </c>
      <c r="H154" s="264"/>
      <c r="I154" s="115">
        <f t="shared" si="191"/>
        <v>797</v>
      </c>
      <c r="J154" s="264"/>
      <c r="K154" s="61"/>
      <c r="L154" s="115">
        <f t="shared" si="192"/>
        <v>0</v>
      </c>
      <c r="M154" s="328"/>
      <c r="N154" s="61"/>
      <c r="O154" s="115">
        <f t="shared" si="193"/>
        <v>0</v>
      </c>
      <c r="P154" s="112"/>
    </row>
    <row r="155" spans="1:16" hidden="1" x14ac:dyDescent="0.25">
      <c r="A155" s="37">
        <v>2364</v>
      </c>
      <c r="B155" s="58" t="s">
        <v>136</v>
      </c>
      <c r="C155" s="59">
        <f t="shared" si="185"/>
        <v>0</v>
      </c>
      <c r="D155" s="232"/>
      <c r="E155" s="435"/>
      <c r="F155" s="393">
        <f t="shared" si="190"/>
        <v>0</v>
      </c>
      <c r="G155" s="232"/>
      <c r="H155" s="264"/>
      <c r="I155" s="115">
        <f t="shared" si="191"/>
        <v>0</v>
      </c>
      <c r="J155" s="264"/>
      <c r="K155" s="61"/>
      <c r="L155" s="115">
        <f t="shared" si="192"/>
        <v>0</v>
      </c>
      <c r="M155" s="328"/>
      <c r="N155" s="61"/>
      <c r="O155" s="115">
        <f t="shared" si="193"/>
        <v>0</v>
      </c>
      <c r="P155" s="112"/>
    </row>
    <row r="156" spans="1:16" ht="12.75" hidden="1" customHeight="1" x14ac:dyDescent="0.25">
      <c r="A156" s="37">
        <v>2365</v>
      </c>
      <c r="B156" s="58" t="s">
        <v>137</v>
      </c>
      <c r="C156" s="59">
        <f t="shared" si="185"/>
        <v>0</v>
      </c>
      <c r="D156" s="232"/>
      <c r="E156" s="435"/>
      <c r="F156" s="393">
        <f t="shared" si="190"/>
        <v>0</v>
      </c>
      <c r="G156" s="232"/>
      <c r="H156" s="264"/>
      <c r="I156" s="115">
        <f t="shared" si="191"/>
        <v>0</v>
      </c>
      <c r="J156" s="264"/>
      <c r="K156" s="61"/>
      <c r="L156" s="115">
        <f t="shared" si="192"/>
        <v>0</v>
      </c>
      <c r="M156" s="328"/>
      <c r="N156" s="61"/>
      <c r="O156" s="115">
        <f t="shared" si="193"/>
        <v>0</v>
      </c>
      <c r="P156" s="112"/>
    </row>
    <row r="157" spans="1:16" ht="36" hidden="1" x14ac:dyDescent="0.25">
      <c r="A157" s="37">
        <v>2366</v>
      </c>
      <c r="B157" s="58" t="s">
        <v>138</v>
      </c>
      <c r="C157" s="59">
        <f t="shared" si="185"/>
        <v>0</v>
      </c>
      <c r="D157" s="232"/>
      <c r="E157" s="435"/>
      <c r="F157" s="393">
        <f t="shared" si="190"/>
        <v>0</v>
      </c>
      <c r="G157" s="232"/>
      <c r="H157" s="264"/>
      <c r="I157" s="115">
        <f t="shared" si="191"/>
        <v>0</v>
      </c>
      <c r="J157" s="264"/>
      <c r="K157" s="61"/>
      <c r="L157" s="115">
        <f t="shared" si="192"/>
        <v>0</v>
      </c>
      <c r="M157" s="328"/>
      <c r="N157" s="61"/>
      <c r="O157" s="115">
        <f t="shared" si="193"/>
        <v>0</v>
      </c>
      <c r="P157" s="112"/>
    </row>
    <row r="158" spans="1:16" ht="48" hidden="1" x14ac:dyDescent="0.25">
      <c r="A158" s="37">
        <v>2369</v>
      </c>
      <c r="B158" s="58" t="s">
        <v>139</v>
      </c>
      <c r="C158" s="59">
        <f t="shared" si="185"/>
        <v>0</v>
      </c>
      <c r="D158" s="232"/>
      <c r="E158" s="435"/>
      <c r="F158" s="393">
        <f t="shared" si="190"/>
        <v>0</v>
      </c>
      <c r="G158" s="232"/>
      <c r="H158" s="264"/>
      <c r="I158" s="115">
        <f t="shared" si="191"/>
        <v>0</v>
      </c>
      <c r="J158" s="264"/>
      <c r="K158" s="61"/>
      <c r="L158" s="115">
        <f t="shared" si="192"/>
        <v>0</v>
      </c>
      <c r="M158" s="328"/>
      <c r="N158" s="61"/>
      <c r="O158" s="115">
        <f t="shared" si="193"/>
        <v>0</v>
      </c>
      <c r="P158" s="112"/>
    </row>
    <row r="159" spans="1:16" hidden="1" x14ac:dyDescent="0.25">
      <c r="A159" s="108">
        <v>2370</v>
      </c>
      <c r="B159" s="79" t="s">
        <v>140</v>
      </c>
      <c r="C159" s="85">
        <f t="shared" si="185"/>
        <v>0</v>
      </c>
      <c r="D159" s="234"/>
      <c r="E159" s="437"/>
      <c r="F159" s="432">
        <f t="shared" si="190"/>
        <v>0</v>
      </c>
      <c r="G159" s="234"/>
      <c r="H159" s="265"/>
      <c r="I159" s="110">
        <f t="shared" si="191"/>
        <v>0</v>
      </c>
      <c r="J159" s="265"/>
      <c r="K159" s="116"/>
      <c r="L159" s="110">
        <f t="shared" si="192"/>
        <v>0</v>
      </c>
      <c r="M159" s="329"/>
      <c r="N159" s="116"/>
      <c r="O159" s="110">
        <f t="shared" si="193"/>
        <v>0</v>
      </c>
      <c r="P159" s="117"/>
    </row>
    <row r="160" spans="1:16" hidden="1" x14ac:dyDescent="0.25">
      <c r="A160" s="108">
        <v>2380</v>
      </c>
      <c r="B160" s="79" t="s">
        <v>141</v>
      </c>
      <c r="C160" s="85">
        <f t="shared" si="185"/>
        <v>0</v>
      </c>
      <c r="D160" s="133">
        <f>SUM(D161:D162)</f>
        <v>0</v>
      </c>
      <c r="E160" s="431">
        <f t="shared" ref="E160:F160" si="194">SUM(E161:E162)</f>
        <v>0</v>
      </c>
      <c r="F160" s="432">
        <f t="shared" si="194"/>
        <v>0</v>
      </c>
      <c r="G160" s="133">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435"/>
      <c r="F162" s="393">
        <f t="shared" si="198"/>
        <v>0</v>
      </c>
      <c r="G162" s="232"/>
      <c r="H162" s="264"/>
      <c r="I162" s="115">
        <f t="shared" si="199"/>
        <v>0</v>
      </c>
      <c r="J162" s="264"/>
      <c r="K162" s="61"/>
      <c r="L162" s="115">
        <f t="shared" si="200"/>
        <v>0</v>
      </c>
      <c r="M162" s="328"/>
      <c r="N162" s="61"/>
      <c r="O162" s="115">
        <f t="shared" si="201"/>
        <v>0</v>
      </c>
      <c r="P162" s="112"/>
    </row>
    <row r="163" spans="1:16" hidden="1" x14ac:dyDescent="0.25">
      <c r="A163" s="108">
        <v>2390</v>
      </c>
      <c r="B163" s="79" t="s">
        <v>144</v>
      </c>
      <c r="C163" s="85">
        <f t="shared" si="185"/>
        <v>0</v>
      </c>
      <c r="D163" s="234"/>
      <c r="E163" s="437"/>
      <c r="F163" s="432">
        <f t="shared" si="198"/>
        <v>0</v>
      </c>
      <c r="G163" s="234"/>
      <c r="H163" s="265"/>
      <c r="I163" s="110">
        <f t="shared" si="199"/>
        <v>0</v>
      </c>
      <c r="J163" s="265"/>
      <c r="K163" s="116"/>
      <c r="L163" s="110">
        <f t="shared" si="200"/>
        <v>0</v>
      </c>
      <c r="M163" s="329"/>
      <c r="N163" s="116"/>
      <c r="O163" s="110">
        <f t="shared" si="201"/>
        <v>0</v>
      </c>
      <c r="P163" s="117"/>
    </row>
    <row r="164" spans="1:16" hidden="1" x14ac:dyDescent="0.25">
      <c r="A164" s="46">
        <v>2400</v>
      </c>
      <c r="B164" s="106" t="s">
        <v>145</v>
      </c>
      <c r="C164" s="47">
        <f t="shared" si="185"/>
        <v>0</v>
      </c>
      <c r="D164" s="236"/>
      <c r="E164" s="439"/>
      <c r="F164" s="397">
        <f t="shared" si="198"/>
        <v>0</v>
      </c>
      <c r="G164" s="236"/>
      <c r="H164" s="267"/>
      <c r="I164" s="118">
        <f t="shared" si="199"/>
        <v>0</v>
      </c>
      <c r="J164" s="267"/>
      <c r="K164" s="123"/>
      <c r="L164" s="118">
        <f t="shared" si="200"/>
        <v>0</v>
      </c>
      <c r="M164" s="330"/>
      <c r="N164" s="123"/>
      <c r="O164" s="118">
        <f t="shared" si="201"/>
        <v>0</v>
      </c>
      <c r="P164" s="124"/>
    </row>
    <row r="165" spans="1:16" ht="24" hidden="1" x14ac:dyDescent="0.25">
      <c r="A165" s="46">
        <v>2500</v>
      </c>
      <c r="B165" s="106" t="s">
        <v>146</v>
      </c>
      <c r="C165" s="47">
        <f t="shared" si="185"/>
        <v>0</v>
      </c>
      <c r="D165" s="230">
        <f>SUM(D166,D171)</f>
        <v>0</v>
      </c>
      <c r="E165" s="430">
        <f t="shared" ref="E165:O165" si="202">SUM(E166,E171)</f>
        <v>0</v>
      </c>
      <c r="F165" s="397">
        <f t="shared" si="202"/>
        <v>0</v>
      </c>
      <c r="G165" s="230">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row>
    <row r="166" spans="1:16" ht="16.5" hidden="1" customHeight="1" x14ac:dyDescent="0.25">
      <c r="A166" s="381">
        <v>2510</v>
      </c>
      <c r="B166" s="53" t="s">
        <v>147</v>
      </c>
      <c r="C166" s="54">
        <f t="shared" si="185"/>
        <v>0</v>
      </c>
      <c r="D166" s="235">
        <f>SUM(D167:D170)</f>
        <v>0</v>
      </c>
      <c r="E166" s="438">
        <f t="shared" ref="E166:O166" si="203">SUM(E167:E170)</f>
        <v>0</v>
      </c>
      <c r="F166" s="434">
        <f t="shared" si="203"/>
        <v>0</v>
      </c>
      <c r="G166" s="235">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435"/>
      <c r="F168" s="393">
        <f t="shared" si="204"/>
        <v>0</v>
      </c>
      <c r="G168" s="232"/>
      <c r="H168" s="264"/>
      <c r="I168" s="115">
        <f t="shared" si="205"/>
        <v>0</v>
      </c>
      <c r="J168" s="264"/>
      <c r="K168" s="61"/>
      <c r="L168" s="115">
        <f t="shared" si="206"/>
        <v>0</v>
      </c>
      <c r="M168" s="328"/>
      <c r="N168" s="61"/>
      <c r="O168" s="115">
        <f t="shared" si="207"/>
        <v>0</v>
      </c>
      <c r="P168" s="112"/>
    </row>
    <row r="169" spans="1:16" ht="24" hidden="1" x14ac:dyDescent="0.25">
      <c r="A169" s="38">
        <v>2515</v>
      </c>
      <c r="B169" s="58" t="s">
        <v>150</v>
      </c>
      <c r="C169" s="59">
        <f t="shared" si="185"/>
        <v>0</v>
      </c>
      <c r="D169" s="232"/>
      <c r="E169" s="435"/>
      <c r="F169" s="393">
        <f t="shared" si="204"/>
        <v>0</v>
      </c>
      <c r="G169" s="232"/>
      <c r="H169" s="264"/>
      <c r="I169" s="115">
        <f t="shared" si="205"/>
        <v>0</v>
      </c>
      <c r="J169" s="264"/>
      <c r="K169" s="61"/>
      <c r="L169" s="115">
        <f t="shared" si="206"/>
        <v>0</v>
      </c>
      <c r="M169" s="328"/>
      <c r="N169" s="61"/>
      <c r="O169" s="115">
        <f t="shared" si="207"/>
        <v>0</v>
      </c>
      <c r="P169" s="112"/>
    </row>
    <row r="170" spans="1:16" ht="24" hidden="1" x14ac:dyDescent="0.25">
      <c r="A170" s="38">
        <v>2519</v>
      </c>
      <c r="B170" s="58" t="s">
        <v>151</v>
      </c>
      <c r="C170" s="59">
        <f t="shared" si="185"/>
        <v>0</v>
      </c>
      <c r="D170" s="232"/>
      <c r="E170" s="435"/>
      <c r="F170" s="393">
        <f t="shared" si="204"/>
        <v>0</v>
      </c>
      <c r="G170" s="232"/>
      <c r="H170" s="264"/>
      <c r="I170" s="115">
        <f t="shared" si="205"/>
        <v>0</v>
      </c>
      <c r="J170" s="264"/>
      <c r="K170" s="61"/>
      <c r="L170" s="115">
        <f t="shared" si="206"/>
        <v>0</v>
      </c>
      <c r="M170" s="328"/>
      <c r="N170" s="61"/>
      <c r="O170" s="115">
        <f t="shared" si="207"/>
        <v>0</v>
      </c>
      <c r="P170" s="112"/>
    </row>
    <row r="171" spans="1:16" ht="24" hidden="1" x14ac:dyDescent="0.25">
      <c r="A171" s="113">
        <v>2520</v>
      </c>
      <c r="B171" s="58" t="s">
        <v>152</v>
      </c>
      <c r="C171" s="59">
        <f t="shared" si="185"/>
        <v>0</v>
      </c>
      <c r="D171" s="232"/>
      <c r="E171" s="435"/>
      <c r="F171" s="393">
        <f t="shared" si="204"/>
        <v>0</v>
      </c>
      <c r="G171" s="232"/>
      <c r="H171" s="264"/>
      <c r="I171" s="115">
        <f t="shared" si="205"/>
        <v>0</v>
      </c>
      <c r="J171" s="264"/>
      <c r="K171" s="61"/>
      <c r="L171" s="115">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90"/>
      <c r="F172" s="391">
        <f t="shared" si="204"/>
        <v>0</v>
      </c>
      <c r="G172" s="215"/>
      <c r="H172" s="250"/>
      <c r="I172" s="361">
        <f t="shared" si="205"/>
        <v>0</v>
      </c>
      <c r="J172" s="250"/>
      <c r="K172" s="35"/>
      <c r="L172" s="361">
        <f t="shared" si="206"/>
        <v>0</v>
      </c>
      <c r="M172" s="318"/>
      <c r="N172" s="35"/>
      <c r="O172" s="361">
        <f t="shared" si="207"/>
        <v>0</v>
      </c>
      <c r="P172" s="36"/>
    </row>
    <row r="173" spans="1:16" hidden="1" x14ac:dyDescent="0.25">
      <c r="A173" s="102">
        <v>3000</v>
      </c>
      <c r="B173" s="102" t="s">
        <v>154</v>
      </c>
      <c r="C173" s="103">
        <f t="shared" si="185"/>
        <v>0</v>
      </c>
      <c r="D173" s="229">
        <f>SUM(D174,D184)</f>
        <v>0</v>
      </c>
      <c r="E173" s="428">
        <f t="shared" ref="E173:F173" si="208">SUM(E174,E184)</f>
        <v>0</v>
      </c>
      <c r="F173" s="429">
        <f t="shared" si="208"/>
        <v>0</v>
      </c>
      <c r="G173" s="229">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430">
        <f t="shared" ref="E174:O174" si="212">SUM(E175,E179)</f>
        <v>0</v>
      </c>
      <c r="F174" s="397">
        <f t="shared" si="212"/>
        <v>0</v>
      </c>
      <c r="G174" s="230">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row>
    <row r="175" spans="1:16" ht="36" hidden="1" x14ac:dyDescent="0.25">
      <c r="A175" s="381">
        <v>3260</v>
      </c>
      <c r="B175" s="53" t="s">
        <v>156</v>
      </c>
      <c r="C175" s="54">
        <f t="shared" si="185"/>
        <v>0</v>
      </c>
      <c r="D175" s="235">
        <f>SUM(D176:D178)</f>
        <v>0</v>
      </c>
      <c r="E175" s="438">
        <f t="shared" ref="E175:F175" si="213">SUM(E176:E178)</f>
        <v>0</v>
      </c>
      <c r="F175" s="434">
        <f t="shared" si="213"/>
        <v>0</v>
      </c>
      <c r="G175" s="235">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435"/>
      <c r="F177" s="393">
        <f t="shared" si="217"/>
        <v>0</v>
      </c>
      <c r="G177" s="232"/>
      <c r="H177" s="264"/>
      <c r="I177" s="115">
        <f t="shared" si="218"/>
        <v>0</v>
      </c>
      <c r="J177" s="264"/>
      <c r="K177" s="61"/>
      <c r="L177" s="115">
        <f t="shared" si="219"/>
        <v>0</v>
      </c>
      <c r="M177" s="328"/>
      <c r="N177" s="61"/>
      <c r="O177" s="115">
        <f t="shared" si="220"/>
        <v>0</v>
      </c>
      <c r="P177" s="112"/>
    </row>
    <row r="178" spans="1:16" ht="24" hidden="1" x14ac:dyDescent="0.25">
      <c r="A178" s="38">
        <v>3263</v>
      </c>
      <c r="B178" s="58" t="s">
        <v>159</v>
      </c>
      <c r="C178" s="59">
        <f t="shared" si="185"/>
        <v>0</v>
      </c>
      <c r="D178" s="232"/>
      <c r="E178" s="435"/>
      <c r="F178" s="393">
        <f t="shared" si="217"/>
        <v>0</v>
      </c>
      <c r="G178" s="232"/>
      <c r="H178" s="264"/>
      <c r="I178" s="115">
        <f t="shared" si="218"/>
        <v>0</v>
      </c>
      <c r="J178" s="264"/>
      <c r="K178" s="61"/>
      <c r="L178" s="115">
        <f t="shared" si="219"/>
        <v>0</v>
      </c>
      <c r="M178" s="328"/>
      <c r="N178" s="61"/>
      <c r="O178" s="115">
        <f t="shared" si="220"/>
        <v>0</v>
      </c>
      <c r="P178" s="112"/>
    </row>
    <row r="179" spans="1:16" ht="84" hidden="1" x14ac:dyDescent="0.25">
      <c r="A179" s="381">
        <v>3290</v>
      </c>
      <c r="B179" s="53" t="s">
        <v>286</v>
      </c>
      <c r="C179" s="128">
        <f t="shared" si="185"/>
        <v>0</v>
      </c>
      <c r="D179" s="235">
        <f>SUM(D180:D183)</f>
        <v>0</v>
      </c>
      <c r="E179" s="438">
        <f t="shared" ref="E179:O179" si="221">SUM(E180:E183)</f>
        <v>0</v>
      </c>
      <c r="F179" s="434">
        <f t="shared" si="221"/>
        <v>0</v>
      </c>
      <c r="G179" s="235">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435"/>
      <c r="F181" s="393">
        <f t="shared" si="222"/>
        <v>0</v>
      </c>
      <c r="G181" s="232"/>
      <c r="H181" s="264"/>
      <c r="I181" s="115">
        <f t="shared" si="223"/>
        <v>0</v>
      </c>
      <c r="J181" s="264"/>
      <c r="K181" s="61"/>
      <c r="L181" s="115">
        <f t="shared" si="224"/>
        <v>0</v>
      </c>
      <c r="M181" s="328"/>
      <c r="N181" s="61"/>
      <c r="O181" s="115">
        <f t="shared" si="225"/>
        <v>0</v>
      </c>
      <c r="P181" s="112"/>
    </row>
    <row r="182" spans="1:16" ht="72" hidden="1" x14ac:dyDescent="0.25">
      <c r="A182" s="38">
        <v>3293</v>
      </c>
      <c r="B182" s="58" t="s">
        <v>162</v>
      </c>
      <c r="C182" s="59">
        <f t="shared" si="185"/>
        <v>0</v>
      </c>
      <c r="D182" s="232"/>
      <c r="E182" s="435"/>
      <c r="F182" s="393">
        <f t="shared" si="222"/>
        <v>0</v>
      </c>
      <c r="G182" s="232"/>
      <c r="H182" s="264"/>
      <c r="I182" s="115">
        <f t="shared" si="223"/>
        <v>0</v>
      </c>
      <c r="J182" s="264"/>
      <c r="K182" s="61"/>
      <c r="L182" s="115">
        <f t="shared" si="224"/>
        <v>0</v>
      </c>
      <c r="M182" s="328"/>
      <c r="N182" s="61"/>
      <c r="O182" s="115">
        <f t="shared" si="225"/>
        <v>0</v>
      </c>
      <c r="P182" s="112"/>
    </row>
    <row r="183" spans="1:16" ht="60" hidden="1" x14ac:dyDescent="0.25">
      <c r="A183" s="129">
        <v>3294</v>
      </c>
      <c r="B183" s="58" t="s">
        <v>163</v>
      </c>
      <c r="C183" s="128">
        <f t="shared" si="185"/>
        <v>0</v>
      </c>
      <c r="D183" s="237"/>
      <c r="E183" s="440"/>
      <c r="F183" s="441">
        <f t="shared" si="222"/>
        <v>0</v>
      </c>
      <c r="G183" s="237"/>
      <c r="H183" s="268"/>
      <c r="I183" s="313">
        <f t="shared" si="223"/>
        <v>0</v>
      </c>
      <c r="J183" s="268"/>
      <c r="K183" s="130"/>
      <c r="L183" s="313">
        <f t="shared" si="224"/>
        <v>0</v>
      </c>
      <c r="M183" s="331"/>
      <c r="N183" s="130"/>
      <c r="O183" s="313">
        <f t="shared" si="225"/>
        <v>0</v>
      </c>
      <c r="P183" s="159"/>
    </row>
    <row r="184" spans="1:16" ht="48" hidden="1" x14ac:dyDescent="0.25">
      <c r="A184" s="70">
        <v>3300</v>
      </c>
      <c r="B184" s="126" t="s">
        <v>164</v>
      </c>
      <c r="C184" s="131">
        <f t="shared" si="185"/>
        <v>0</v>
      </c>
      <c r="D184" s="238">
        <f>SUM(D185:D186)</f>
        <v>0</v>
      </c>
      <c r="E184" s="442">
        <f t="shared" ref="E184:O184" si="226">SUM(E185:E186)</f>
        <v>0</v>
      </c>
      <c r="F184" s="443">
        <f t="shared" si="226"/>
        <v>0</v>
      </c>
      <c r="G184" s="238">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433"/>
      <c r="F186" s="434">
        <f t="shared" si="227"/>
        <v>0</v>
      </c>
      <c r="G186" s="231"/>
      <c r="H186" s="263"/>
      <c r="I186" s="121">
        <f t="shared" si="228"/>
        <v>0</v>
      </c>
      <c r="J186" s="263"/>
      <c r="K186" s="56"/>
      <c r="L186" s="121">
        <f t="shared" si="229"/>
        <v>0</v>
      </c>
      <c r="M186" s="327"/>
      <c r="N186" s="56"/>
      <c r="O186" s="121">
        <f t="shared" si="230"/>
        <v>0</v>
      </c>
      <c r="P186" s="111"/>
    </row>
    <row r="187" spans="1:16" hidden="1" x14ac:dyDescent="0.25">
      <c r="A187" s="134">
        <v>4000</v>
      </c>
      <c r="B187" s="102" t="s">
        <v>167</v>
      </c>
      <c r="C187" s="103">
        <f t="shared" si="185"/>
        <v>0</v>
      </c>
      <c r="D187" s="229">
        <f>SUM(D188,D191)</f>
        <v>0</v>
      </c>
      <c r="E187" s="428">
        <f t="shared" ref="E187:F187" si="231">SUM(E188,E191)</f>
        <v>0</v>
      </c>
      <c r="F187" s="429">
        <f t="shared" si="231"/>
        <v>0</v>
      </c>
      <c r="G187" s="229">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430">
        <f t="shared" ref="E188:F188" si="235">SUM(E189,E190)</f>
        <v>0</v>
      </c>
      <c r="F188" s="397">
        <f t="shared" si="235"/>
        <v>0</v>
      </c>
      <c r="G188" s="230">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row>
    <row r="189" spans="1:16" ht="36" hidden="1" x14ac:dyDescent="0.25">
      <c r="A189" s="381">
        <v>4240</v>
      </c>
      <c r="B189" s="53" t="s">
        <v>169</v>
      </c>
      <c r="C189" s="54">
        <f t="shared" si="185"/>
        <v>0</v>
      </c>
      <c r="D189" s="231"/>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435"/>
      <c r="F190" s="393">
        <f t="shared" si="239"/>
        <v>0</v>
      </c>
      <c r="G190" s="232"/>
      <c r="H190" s="264"/>
      <c r="I190" s="115">
        <f t="shared" si="240"/>
        <v>0</v>
      </c>
      <c r="J190" s="264"/>
      <c r="K190" s="61"/>
      <c r="L190" s="115">
        <f t="shared" si="241"/>
        <v>0</v>
      </c>
      <c r="M190" s="328"/>
      <c r="N190" s="61"/>
      <c r="O190" s="115">
        <f t="shared" si="242"/>
        <v>0</v>
      </c>
      <c r="P190" s="112"/>
    </row>
    <row r="191" spans="1:16" hidden="1" x14ac:dyDescent="0.25">
      <c r="A191" s="46">
        <v>4300</v>
      </c>
      <c r="B191" s="106" t="s">
        <v>171</v>
      </c>
      <c r="C191" s="47">
        <f t="shared" si="185"/>
        <v>0</v>
      </c>
      <c r="D191" s="230">
        <f>SUM(D192)</f>
        <v>0</v>
      </c>
      <c r="E191" s="430">
        <f t="shared" ref="E191:I191" si="243">SUM(E192)</f>
        <v>0</v>
      </c>
      <c r="F191" s="397">
        <f t="shared" si="243"/>
        <v>0</v>
      </c>
      <c r="G191" s="230">
        <v>0</v>
      </c>
      <c r="H191" s="107">
        <f t="shared" si="243"/>
        <v>0</v>
      </c>
      <c r="I191" s="118">
        <f t="shared" si="243"/>
        <v>0</v>
      </c>
      <c r="J191" s="107">
        <f>SUM(J192)</f>
        <v>0</v>
      </c>
      <c r="K191" s="51">
        <f t="shared" ref="K191:L191" si="244">SUM(K192)</f>
        <v>0</v>
      </c>
      <c r="L191" s="118">
        <f t="shared" si="244"/>
        <v>0</v>
      </c>
      <c r="M191" s="47">
        <f>SUM(M192)</f>
        <v>0</v>
      </c>
      <c r="N191" s="51">
        <f t="shared" ref="N191:O191" si="245">SUM(N192)</f>
        <v>0</v>
      </c>
      <c r="O191" s="118">
        <f t="shared" si="245"/>
        <v>0</v>
      </c>
      <c r="P191" s="124"/>
    </row>
    <row r="192" spans="1:16" ht="24" hidden="1" x14ac:dyDescent="0.25">
      <c r="A192" s="381">
        <v>4310</v>
      </c>
      <c r="B192" s="53" t="s">
        <v>172</v>
      </c>
      <c r="C192" s="54">
        <f t="shared" si="185"/>
        <v>0</v>
      </c>
      <c r="D192" s="235">
        <f>SUM(D193:D193)</f>
        <v>0</v>
      </c>
      <c r="E192" s="438">
        <f t="shared" ref="E192:I192" si="246">SUM(E193:E193)</f>
        <v>0</v>
      </c>
      <c r="F192" s="434">
        <f t="shared" si="246"/>
        <v>0</v>
      </c>
      <c r="G192" s="235">
        <v>0</v>
      </c>
      <c r="H192" s="266">
        <f t="shared" si="246"/>
        <v>0</v>
      </c>
      <c r="I192" s="121">
        <f t="shared" si="246"/>
        <v>0</v>
      </c>
      <c r="J192" s="266">
        <f>SUM(J193:J193)</f>
        <v>0</v>
      </c>
      <c r="K192" s="120">
        <f t="shared" ref="K192:L192" si="247">SUM(K193:K193)</f>
        <v>0</v>
      </c>
      <c r="L192" s="121">
        <f t="shared" si="247"/>
        <v>0</v>
      </c>
      <c r="M192" s="54">
        <f>SUM(M193:M193)</f>
        <v>0</v>
      </c>
      <c r="N192" s="120">
        <f t="shared" ref="N192:O192" si="248">SUM(N193:N193)</f>
        <v>0</v>
      </c>
      <c r="O192" s="121">
        <f t="shared" si="248"/>
        <v>0</v>
      </c>
      <c r="P192" s="111"/>
    </row>
    <row r="193" spans="1:16" ht="36" hidden="1" x14ac:dyDescent="0.25">
      <c r="A193" s="38">
        <v>4311</v>
      </c>
      <c r="B193" s="58" t="s">
        <v>173</v>
      </c>
      <c r="C193" s="59">
        <f t="shared" si="185"/>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hidden="1" x14ac:dyDescent="0.25">
      <c r="A194" s="136"/>
      <c r="B194" s="17" t="s">
        <v>174</v>
      </c>
      <c r="C194" s="99">
        <f t="shared" si="185"/>
        <v>0</v>
      </c>
      <c r="D194" s="228">
        <f>SUM(D195,D230,D269)</f>
        <v>0</v>
      </c>
      <c r="E194" s="426">
        <f t="shared" ref="E194:F194" si="249">SUM(E195,E230,E269)</f>
        <v>0</v>
      </c>
      <c r="F194" s="427">
        <f t="shared" si="249"/>
        <v>0</v>
      </c>
      <c r="G194" s="228">
        <v>0</v>
      </c>
      <c r="H194" s="261">
        <f t="shared" ref="H194:I194" si="250">SUM(H195,H230,H269)</f>
        <v>0</v>
      </c>
      <c r="I194" s="101">
        <f t="shared" si="250"/>
        <v>0</v>
      </c>
      <c r="J194" s="261">
        <f>SUM(J195,J230,J269)</f>
        <v>0</v>
      </c>
      <c r="K194" s="100">
        <f t="shared" ref="K194:L194" si="251">SUM(K195,K230,K269)</f>
        <v>0</v>
      </c>
      <c r="L194" s="101">
        <f t="shared" si="251"/>
        <v>0</v>
      </c>
      <c r="M194" s="332">
        <f>SUM(M195,M230,M269)</f>
        <v>0</v>
      </c>
      <c r="N194" s="309">
        <f t="shared" ref="N194:O194" si="252">SUM(N195,N230,N269)</f>
        <v>0</v>
      </c>
      <c r="O194" s="314">
        <f t="shared" si="252"/>
        <v>0</v>
      </c>
      <c r="P194" s="354"/>
    </row>
    <row r="195" spans="1:16" hidden="1" x14ac:dyDescent="0.25">
      <c r="A195" s="102">
        <v>5000</v>
      </c>
      <c r="B195" s="102" t="s">
        <v>175</v>
      </c>
      <c r="C195" s="103">
        <f t="shared" si="185"/>
        <v>0</v>
      </c>
      <c r="D195" s="229">
        <f>D196+D204</f>
        <v>0</v>
      </c>
      <c r="E195" s="428">
        <f t="shared" ref="E195:F195" si="253">E196+E204</f>
        <v>0</v>
      </c>
      <c r="F195" s="429">
        <f t="shared" si="253"/>
        <v>0</v>
      </c>
      <c r="G195" s="229">
        <v>0</v>
      </c>
      <c r="H195" s="262">
        <f t="shared" ref="H195:I195" si="254">H196+H204</f>
        <v>0</v>
      </c>
      <c r="I195" s="105">
        <f t="shared" si="254"/>
        <v>0</v>
      </c>
      <c r="J195" s="262">
        <f>J196+J204</f>
        <v>0</v>
      </c>
      <c r="K195" s="104">
        <f t="shared" ref="K195:L195" si="255">K196+K204</f>
        <v>0</v>
      </c>
      <c r="L195" s="105">
        <f t="shared" si="255"/>
        <v>0</v>
      </c>
      <c r="M195" s="103">
        <f>M196+M204</f>
        <v>0</v>
      </c>
      <c r="N195" s="104">
        <f t="shared" ref="N195:O195" si="256">N196+N204</f>
        <v>0</v>
      </c>
      <c r="O195" s="105">
        <f t="shared" si="256"/>
        <v>0</v>
      </c>
      <c r="P195" s="351"/>
    </row>
    <row r="196" spans="1:16" hidden="1" x14ac:dyDescent="0.25">
      <c r="A196" s="46">
        <v>5100</v>
      </c>
      <c r="B196" s="106" t="s">
        <v>176</v>
      </c>
      <c r="C196" s="47">
        <f t="shared" si="185"/>
        <v>0</v>
      </c>
      <c r="D196" s="230">
        <f>D197+D198+D201+D202+D203</f>
        <v>0</v>
      </c>
      <c r="E196" s="430">
        <f t="shared" ref="E196:F196" si="257">E197+E198+E201+E202+E203</f>
        <v>0</v>
      </c>
      <c r="F196" s="397">
        <f t="shared" si="257"/>
        <v>0</v>
      </c>
      <c r="G196" s="230">
        <v>0</v>
      </c>
      <c r="H196" s="107">
        <f t="shared" ref="H196:I196" si="258">H197+H198+H201+H202+H203</f>
        <v>0</v>
      </c>
      <c r="I196" s="118">
        <f t="shared" si="258"/>
        <v>0</v>
      </c>
      <c r="J196" s="107">
        <f>J197+J198+J201+J202+J203</f>
        <v>0</v>
      </c>
      <c r="K196" s="51">
        <f t="shared" ref="K196:L196" si="259">K197+K198+K201+K202+K203</f>
        <v>0</v>
      </c>
      <c r="L196" s="118">
        <f t="shared" si="259"/>
        <v>0</v>
      </c>
      <c r="M196" s="47">
        <f>M197+M198+M201+M202+M203</f>
        <v>0</v>
      </c>
      <c r="N196" s="51">
        <f t="shared" ref="N196:O196" si="260">N197+N198+N201+N202+N203</f>
        <v>0</v>
      </c>
      <c r="O196" s="118">
        <f t="shared" si="260"/>
        <v>0</v>
      </c>
      <c r="P196" s="124"/>
    </row>
    <row r="197" spans="1:16" hidden="1" x14ac:dyDescent="0.25">
      <c r="A197" s="381">
        <v>5110</v>
      </c>
      <c r="B197" s="53" t="s">
        <v>177</v>
      </c>
      <c r="C197" s="54">
        <f t="shared" si="185"/>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85"/>
        <v>0</v>
      </c>
      <c r="D198" s="233">
        <f>D199+D200</f>
        <v>0</v>
      </c>
      <c r="E198" s="436">
        <f t="shared" ref="E198:F198" si="261">E199+E200</f>
        <v>0</v>
      </c>
      <c r="F198" s="393">
        <f t="shared" si="261"/>
        <v>0</v>
      </c>
      <c r="G198" s="233">
        <v>0</v>
      </c>
      <c r="H198" s="122">
        <f t="shared" ref="H198:I198" si="262">H199+H200</f>
        <v>0</v>
      </c>
      <c r="I198" s="115">
        <f t="shared" si="262"/>
        <v>0</v>
      </c>
      <c r="J198" s="122">
        <f>J199+J200</f>
        <v>0</v>
      </c>
      <c r="K198" s="114">
        <f t="shared" ref="K198:L198" si="263">K199+K200</f>
        <v>0</v>
      </c>
      <c r="L198" s="115">
        <f t="shared" si="263"/>
        <v>0</v>
      </c>
      <c r="M198" s="59">
        <f>M199+M200</f>
        <v>0</v>
      </c>
      <c r="N198" s="114">
        <f t="shared" ref="N198:O198" si="264">N199+N200</f>
        <v>0</v>
      </c>
      <c r="O198" s="115">
        <f t="shared" si="264"/>
        <v>0</v>
      </c>
      <c r="P198" s="112"/>
    </row>
    <row r="199" spans="1:16" hidden="1" x14ac:dyDescent="0.25">
      <c r="A199" s="38">
        <v>5121</v>
      </c>
      <c r="B199" s="58" t="s">
        <v>179</v>
      </c>
      <c r="C199" s="59">
        <f t="shared" si="185"/>
        <v>0</v>
      </c>
      <c r="D199" s="232"/>
      <c r="E199" s="435"/>
      <c r="F199" s="393">
        <f t="shared" ref="F199:F203" si="265">D199+E199</f>
        <v>0</v>
      </c>
      <c r="G199" s="232"/>
      <c r="H199" s="264"/>
      <c r="I199" s="115">
        <f t="shared" ref="I199:I203" si="266">G199+H199</f>
        <v>0</v>
      </c>
      <c r="J199" s="264"/>
      <c r="K199" s="61"/>
      <c r="L199" s="115">
        <f t="shared" ref="L199:L203" si="267">J199+K199</f>
        <v>0</v>
      </c>
      <c r="M199" s="328"/>
      <c r="N199" s="61"/>
      <c r="O199" s="115">
        <f t="shared" ref="O199:O203" si="268">M199+N199</f>
        <v>0</v>
      </c>
      <c r="P199" s="112"/>
    </row>
    <row r="200" spans="1:16" ht="24" hidden="1" x14ac:dyDescent="0.25">
      <c r="A200" s="38">
        <v>5129</v>
      </c>
      <c r="B200" s="58" t="s">
        <v>180</v>
      </c>
      <c r="C200" s="59">
        <f t="shared" si="185"/>
        <v>0</v>
      </c>
      <c r="D200" s="232"/>
      <c r="E200" s="435"/>
      <c r="F200" s="393">
        <f t="shared" si="265"/>
        <v>0</v>
      </c>
      <c r="G200" s="232"/>
      <c r="H200" s="264"/>
      <c r="I200" s="115">
        <f t="shared" si="266"/>
        <v>0</v>
      </c>
      <c r="J200" s="264"/>
      <c r="K200" s="61"/>
      <c r="L200" s="115">
        <f t="shared" si="267"/>
        <v>0</v>
      </c>
      <c r="M200" s="328"/>
      <c r="N200" s="61"/>
      <c r="O200" s="115">
        <f t="shared" si="268"/>
        <v>0</v>
      </c>
      <c r="P200" s="112"/>
    </row>
    <row r="201" spans="1:16" hidden="1" x14ac:dyDescent="0.25">
      <c r="A201" s="113">
        <v>5130</v>
      </c>
      <c r="B201" s="58" t="s">
        <v>181</v>
      </c>
      <c r="C201" s="59">
        <f t="shared" si="185"/>
        <v>0</v>
      </c>
      <c r="D201" s="232"/>
      <c r="E201" s="435"/>
      <c r="F201" s="393">
        <f t="shared" si="265"/>
        <v>0</v>
      </c>
      <c r="G201" s="232"/>
      <c r="H201" s="264"/>
      <c r="I201" s="115">
        <f t="shared" si="266"/>
        <v>0</v>
      </c>
      <c r="J201" s="264"/>
      <c r="K201" s="61"/>
      <c r="L201" s="115">
        <f t="shared" si="267"/>
        <v>0</v>
      </c>
      <c r="M201" s="328"/>
      <c r="N201" s="61"/>
      <c r="O201" s="115">
        <f t="shared" si="268"/>
        <v>0</v>
      </c>
      <c r="P201" s="112"/>
    </row>
    <row r="202" spans="1:16" hidden="1" x14ac:dyDescent="0.25">
      <c r="A202" s="113">
        <v>5140</v>
      </c>
      <c r="B202" s="58" t="s">
        <v>182</v>
      </c>
      <c r="C202" s="59">
        <f t="shared" si="185"/>
        <v>0</v>
      </c>
      <c r="D202" s="232"/>
      <c r="E202" s="435"/>
      <c r="F202" s="393">
        <f t="shared" si="265"/>
        <v>0</v>
      </c>
      <c r="G202" s="232"/>
      <c r="H202" s="264"/>
      <c r="I202" s="115">
        <f t="shared" si="266"/>
        <v>0</v>
      </c>
      <c r="J202" s="264"/>
      <c r="K202" s="61"/>
      <c r="L202" s="115">
        <f t="shared" si="267"/>
        <v>0</v>
      </c>
      <c r="M202" s="328"/>
      <c r="N202" s="61"/>
      <c r="O202" s="115">
        <f t="shared" si="268"/>
        <v>0</v>
      </c>
      <c r="P202" s="112"/>
    </row>
    <row r="203" spans="1:16" ht="24" hidden="1" x14ac:dyDescent="0.25">
      <c r="A203" s="113">
        <v>5170</v>
      </c>
      <c r="B203" s="58" t="s">
        <v>183</v>
      </c>
      <c r="C203" s="59">
        <f t="shared" si="185"/>
        <v>0</v>
      </c>
      <c r="D203" s="232"/>
      <c r="E203" s="435"/>
      <c r="F203" s="393">
        <f t="shared" si="265"/>
        <v>0</v>
      </c>
      <c r="G203" s="232"/>
      <c r="H203" s="264"/>
      <c r="I203" s="115">
        <f t="shared" si="266"/>
        <v>0</v>
      </c>
      <c r="J203" s="264"/>
      <c r="K203" s="61"/>
      <c r="L203" s="115">
        <f t="shared" si="267"/>
        <v>0</v>
      </c>
      <c r="M203" s="328"/>
      <c r="N203" s="61"/>
      <c r="O203" s="115">
        <f t="shared" si="268"/>
        <v>0</v>
      </c>
      <c r="P203" s="112"/>
    </row>
    <row r="204" spans="1:16" hidden="1" x14ac:dyDescent="0.25">
      <c r="A204" s="46">
        <v>5200</v>
      </c>
      <c r="B204" s="106" t="s">
        <v>184</v>
      </c>
      <c r="C204" s="47">
        <f t="shared" si="185"/>
        <v>0</v>
      </c>
      <c r="D204" s="230">
        <f>D205+D215+D216+D225+D226+D227+D229</f>
        <v>0</v>
      </c>
      <c r="E204" s="430">
        <f t="shared" ref="E204:F204" si="269">E205+E215+E216+E225+E226+E227+E229</f>
        <v>0</v>
      </c>
      <c r="F204" s="397">
        <f t="shared" si="269"/>
        <v>0</v>
      </c>
      <c r="G204" s="230">
        <v>0</v>
      </c>
      <c r="H204" s="107">
        <f t="shared" ref="H204:I204" si="270">H205+H215+H216+H225+H226+H227+H229</f>
        <v>0</v>
      </c>
      <c r="I204" s="118">
        <f t="shared" si="270"/>
        <v>0</v>
      </c>
      <c r="J204" s="107">
        <f>J205+J215+J216+J225+J226+J227+J229</f>
        <v>0</v>
      </c>
      <c r="K204" s="51">
        <f t="shared" ref="K204:L204" si="271">K205+K215+K216+K225+K226+K227+K229</f>
        <v>0</v>
      </c>
      <c r="L204" s="118">
        <f t="shared" si="271"/>
        <v>0</v>
      </c>
      <c r="M204" s="47">
        <f>M205+M215+M216+M225+M226+M227+M229</f>
        <v>0</v>
      </c>
      <c r="N204" s="51">
        <f t="shared" ref="N204:O204" si="272">N205+N215+N216+N225+N226+N227+N229</f>
        <v>0</v>
      </c>
      <c r="O204" s="118">
        <f t="shared" si="272"/>
        <v>0</v>
      </c>
      <c r="P204" s="124"/>
    </row>
    <row r="205" spans="1:16" hidden="1" x14ac:dyDescent="0.25">
      <c r="A205" s="108">
        <v>5210</v>
      </c>
      <c r="B205" s="79" t="s">
        <v>185</v>
      </c>
      <c r="C205" s="85">
        <f t="shared" si="185"/>
        <v>0</v>
      </c>
      <c r="D205" s="133">
        <f>SUM(D206:D214)</f>
        <v>0</v>
      </c>
      <c r="E205" s="431">
        <f t="shared" ref="E205:F205" si="273">SUM(E206:E214)</f>
        <v>0</v>
      </c>
      <c r="F205" s="432">
        <f t="shared" si="273"/>
        <v>0</v>
      </c>
      <c r="G205" s="133">
        <v>0</v>
      </c>
      <c r="H205" s="208">
        <f t="shared" ref="H205:I205" si="274">SUM(H206:H214)</f>
        <v>0</v>
      </c>
      <c r="I205" s="110">
        <f t="shared" si="274"/>
        <v>0</v>
      </c>
      <c r="J205" s="208">
        <f>SUM(J206:J214)</f>
        <v>0</v>
      </c>
      <c r="K205" s="109">
        <f t="shared" ref="K205:L205" si="275">SUM(K206:K214)</f>
        <v>0</v>
      </c>
      <c r="L205" s="110">
        <f t="shared" si="275"/>
        <v>0</v>
      </c>
      <c r="M205" s="85">
        <f>SUM(M206:M214)</f>
        <v>0</v>
      </c>
      <c r="N205" s="109">
        <f t="shared" ref="N205:O205" si="276">SUM(N206:N214)</f>
        <v>0</v>
      </c>
      <c r="O205" s="110">
        <f t="shared" si="276"/>
        <v>0</v>
      </c>
      <c r="P205" s="117"/>
    </row>
    <row r="206" spans="1:16" hidden="1" x14ac:dyDescent="0.25">
      <c r="A206" s="33">
        <v>5211</v>
      </c>
      <c r="B206" s="53" t="s">
        <v>186</v>
      </c>
      <c r="C206" s="54">
        <f t="shared" si="185"/>
        <v>0</v>
      </c>
      <c r="D206" s="231"/>
      <c r="E206" s="433"/>
      <c r="F206" s="434">
        <f t="shared" ref="F206:F215" si="277">D206+E206</f>
        <v>0</v>
      </c>
      <c r="G206" s="231"/>
      <c r="H206" s="263"/>
      <c r="I206" s="121">
        <f t="shared" ref="I206:I215" si="278">G206+H206</f>
        <v>0</v>
      </c>
      <c r="J206" s="263"/>
      <c r="K206" s="56"/>
      <c r="L206" s="121">
        <f t="shared" ref="L206:L215" si="279">J206+K206</f>
        <v>0</v>
      </c>
      <c r="M206" s="327"/>
      <c r="N206" s="56"/>
      <c r="O206" s="121">
        <f t="shared" ref="O206:O215" si="280">M206+N206</f>
        <v>0</v>
      </c>
      <c r="P206" s="111"/>
    </row>
    <row r="207" spans="1:16" hidden="1" x14ac:dyDescent="0.25">
      <c r="A207" s="38">
        <v>5212</v>
      </c>
      <c r="B207" s="58" t="s">
        <v>187</v>
      </c>
      <c r="C207" s="59">
        <f t="shared" si="185"/>
        <v>0</v>
      </c>
      <c r="D207" s="232"/>
      <c r="E207" s="435"/>
      <c r="F207" s="393">
        <f t="shared" si="277"/>
        <v>0</v>
      </c>
      <c r="G207" s="232"/>
      <c r="H207" s="264"/>
      <c r="I207" s="115">
        <f t="shared" si="278"/>
        <v>0</v>
      </c>
      <c r="J207" s="264"/>
      <c r="K207" s="61"/>
      <c r="L207" s="115">
        <f t="shared" si="279"/>
        <v>0</v>
      </c>
      <c r="M207" s="328"/>
      <c r="N207" s="61"/>
      <c r="O207" s="115">
        <f t="shared" si="280"/>
        <v>0</v>
      </c>
      <c r="P207" s="112"/>
    </row>
    <row r="208" spans="1:16" hidden="1" x14ac:dyDescent="0.25">
      <c r="A208" s="38">
        <v>5213</v>
      </c>
      <c r="B208" s="58" t="s">
        <v>188</v>
      </c>
      <c r="C208" s="59">
        <f t="shared" si="185"/>
        <v>0</v>
      </c>
      <c r="D208" s="232"/>
      <c r="E208" s="435"/>
      <c r="F208" s="393">
        <f t="shared" si="277"/>
        <v>0</v>
      </c>
      <c r="G208" s="232"/>
      <c r="H208" s="264"/>
      <c r="I208" s="115">
        <f t="shared" si="278"/>
        <v>0</v>
      </c>
      <c r="J208" s="264"/>
      <c r="K208" s="61"/>
      <c r="L208" s="115">
        <f t="shared" si="279"/>
        <v>0</v>
      </c>
      <c r="M208" s="328"/>
      <c r="N208" s="61"/>
      <c r="O208" s="115">
        <f t="shared" si="280"/>
        <v>0</v>
      </c>
      <c r="P208" s="112"/>
    </row>
    <row r="209" spans="1:16" hidden="1" x14ac:dyDescent="0.25">
      <c r="A209" s="38">
        <v>5214</v>
      </c>
      <c r="B209" s="58" t="s">
        <v>189</v>
      </c>
      <c r="C209" s="59">
        <f t="shared" si="185"/>
        <v>0</v>
      </c>
      <c r="D209" s="232"/>
      <c r="E209" s="435"/>
      <c r="F209" s="393">
        <f t="shared" si="277"/>
        <v>0</v>
      </c>
      <c r="G209" s="232"/>
      <c r="H209" s="264"/>
      <c r="I209" s="115">
        <f t="shared" si="278"/>
        <v>0</v>
      </c>
      <c r="J209" s="264"/>
      <c r="K209" s="61"/>
      <c r="L209" s="115">
        <f t="shared" si="279"/>
        <v>0</v>
      </c>
      <c r="M209" s="328"/>
      <c r="N209" s="61"/>
      <c r="O209" s="115">
        <f t="shared" si="280"/>
        <v>0</v>
      </c>
      <c r="P209" s="112"/>
    </row>
    <row r="210" spans="1:16" hidden="1" x14ac:dyDescent="0.25">
      <c r="A210" s="38">
        <v>5215</v>
      </c>
      <c r="B210" s="58" t="s">
        <v>190</v>
      </c>
      <c r="C210" s="59">
        <f t="shared" si="185"/>
        <v>0</v>
      </c>
      <c r="D210" s="232"/>
      <c r="E210" s="435"/>
      <c r="F210" s="393">
        <f t="shared" si="277"/>
        <v>0</v>
      </c>
      <c r="G210" s="232"/>
      <c r="H210" s="264"/>
      <c r="I210" s="115">
        <f t="shared" si="278"/>
        <v>0</v>
      </c>
      <c r="J210" s="264"/>
      <c r="K210" s="61"/>
      <c r="L210" s="115">
        <f t="shared" si="279"/>
        <v>0</v>
      </c>
      <c r="M210" s="328"/>
      <c r="N210" s="61"/>
      <c r="O210" s="115">
        <f t="shared" si="280"/>
        <v>0</v>
      </c>
      <c r="P210" s="112"/>
    </row>
    <row r="211" spans="1:16" ht="14.25" hidden="1" customHeight="1" x14ac:dyDescent="0.25">
      <c r="A211" s="38">
        <v>5216</v>
      </c>
      <c r="B211" s="58" t="s">
        <v>191</v>
      </c>
      <c r="C211" s="59">
        <f t="shared" si="185"/>
        <v>0</v>
      </c>
      <c r="D211" s="232"/>
      <c r="E211" s="435"/>
      <c r="F211" s="393">
        <f t="shared" si="277"/>
        <v>0</v>
      </c>
      <c r="G211" s="232"/>
      <c r="H211" s="264"/>
      <c r="I211" s="115">
        <f t="shared" si="278"/>
        <v>0</v>
      </c>
      <c r="J211" s="264"/>
      <c r="K211" s="61"/>
      <c r="L211" s="115">
        <f t="shared" si="279"/>
        <v>0</v>
      </c>
      <c r="M211" s="328"/>
      <c r="N211" s="61"/>
      <c r="O211" s="115">
        <f t="shared" si="280"/>
        <v>0</v>
      </c>
      <c r="P211" s="112"/>
    </row>
    <row r="212" spans="1:16" hidden="1" x14ac:dyDescent="0.25">
      <c r="A212" s="38">
        <v>5217</v>
      </c>
      <c r="B212" s="58" t="s">
        <v>192</v>
      </c>
      <c r="C212" s="59">
        <f t="shared" si="185"/>
        <v>0</v>
      </c>
      <c r="D212" s="232"/>
      <c r="E212" s="435"/>
      <c r="F212" s="393">
        <f t="shared" si="277"/>
        <v>0</v>
      </c>
      <c r="G212" s="232"/>
      <c r="H212" s="264"/>
      <c r="I212" s="115">
        <f t="shared" si="278"/>
        <v>0</v>
      </c>
      <c r="J212" s="264"/>
      <c r="K212" s="61"/>
      <c r="L212" s="115">
        <f t="shared" si="279"/>
        <v>0</v>
      </c>
      <c r="M212" s="328"/>
      <c r="N212" s="61"/>
      <c r="O212" s="115">
        <f t="shared" si="280"/>
        <v>0</v>
      </c>
      <c r="P212" s="112"/>
    </row>
    <row r="213" spans="1:16" hidden="1" x14ac:dyDescent="0.25">
      <c r="A213" s="38">
        <v>5218</v>
      </c>
      <c r="B213" s="58" t="s">
        <v>193</v>
      </c>
      <c r="C213" s="59">
        <f t="shared" ref="C213:C276" si="281">F213+I213+L213+O213</f>
        <v>0</v>
      </c>
      <c r="D213" s="232"/>
      <c r="E213" s="435"/>
      <c r="F213" s="393">
        <f t="shared" si="277"/>
        <v>0</v>
      </c>
      <c r="G213" s="232"/>
      <c r="H213" s="264"/>
      <c r="I213" s="115">
        <f t="shared" si="278"/>
        <v>0</v>
      </c>
      <c r="J213" s="264"/>
      <c r="K213" s="61"/>
      <c r="L213" s="115">
        <f t="shared" si="279"/>
        <v>0</v>
      </c>
      <c r="M213" s="328"/>
      <c r="N213" s="61"/>
      <c r="O213" s="115">
        <f t="shared" si="280"/>
        <v>0</v>
      </c>
      <c r="P213" s="112"/>
    </row>
    <row r="214" spans="1:16" hidden="1" x14ac:dyDescent="0.25">
      <c r="A214" s="38">
        <v>5219</v>
      </c>
      <c r="B214" s="58" t="s">
        <v>194</v>
      </c>
      <c r="C214" s="59">
        <f t="shared" si="281"/>
        <v>0</v>
      </c>
      <c r="D214" s="232"/>
      <c r="E214" s="435"/>
      <c r="F214" s="393">
        <f t="shared" si="277"/>
        <v>0</v>
      </c>
      <c r="G214" s="232"/>
      <c r="H214" s="264"/>
      <c r="I214" s="115">
        <f t="shared" si="278"/>
        <v>0</v>
      </c>
      <c r="J214" s="264"/>
      <c r="K214" s="61"/>
      <c r="L214" s="115">
        <f t="shared" si="279"/>
        <v>0</v>
      </c>
      <c r="M214" s="328"/>
      <c r="N214" s="61"/>
      <c r="O214" s="115">
        <f t="shared" si="280"/>
        <v>0</v>
      </c>
      <c r="P214" s="112"/>
    </row>
    <row r="215" spans="1:16" ht="13.5" hidden="1" customHeight="1" x14ac:dyDescent="0.25">
      <c r="A215" s="113">
        <v>5220</v>
      </c>
      <c r="B215" s="58" t="s">
        <v>195</v>
      </c>
      <c r="C215" s="59">
        <f t="shared" si="281"/>
        <v>0</v>
      </c>
      <c r="D215" s="232"/>
      <c r="E215" s="435"/>
      <c r="F215" s="393">
        <f t="shared" si="277"/>
        <v>0</v>
      </c>
      <c r="G215" s="232"/>
      <c r="H215" s="264"/>
      <c r="I215" s="115">
        <f t="shared" si="278"/>
        <v>0</v>
      </c>
      <c r="J215" s="264"/>
      <c r="K215" s="61"/>
      <c r="L215" s="115">
        <f t="shared" si="279"/>
        <v>0</v>
      </c>
      <c r="M215" s="328"/>
      <c r="N215" s="61"/>
      <c r="O215" s="115">
        <f t="shared" si="280"/>
        <v>0</v>
      </c>
      <c r="P215" s="112"/>
    </row>
    <row r="216" spans="1:16" hidden="1" x14ac:dyDescent="0.25">
      <c r="A216" s="113">
        <v>5230</v>
      </c>
      <c r="B216" s="58" t="s">
        <v>196</v>
      </c>
      <c r="C216" s="59">
        <f t="shared" si="281"/>
        <v>0</v>
      </c>
      <c r="D216" s="233">
        <f>SUM(D217:D224)</f>
        <v>0</v>
      </c>
      <c r="E216" s="436">
        <f t="shared" ref="E216:F216" si="282">SUM(E217:E224)</f>
        <v>0</v>
      </c>
      <c r="F216" s="393">
        <f t="shared" si="282"/>
        <v>0</v>
      </c>
      <c r="G216" s="233">
        <v>0</v>
      </c>
      <c r="H216" s="122">
        <f t="shared" ref="H216:I216" si="283">SUM(H217:H224)</f>
        <v>0</v>
      </c>
      <c r="I216" s="115">
        <f t="shared" si="283"/>
        <v>0</v>
      </c>
      <c r="J216" s="122">
        <f>SUM(J217:J224)</f>
        <v>0</v>
      </c>
      <c r="K216" s="114">
        <f t="shared" ref="K216:L216" si="284">SUM(K217:K224)</f>
        <v>0</v>
      </c>
      <c r="L216" s="115">
        <f t="shared" si="284"/>
        <v>0</v>
      </c>
      <c r="M216" s="59">
        <f>SUM(M217:M224)</f>
        <v>0</v>
      </c>
      <c r="N216" s="114">
        <f t="shared" ref="N216:O216" si="285">SUM(N217:N224)</f>
        <v>0</v>
      </c>
      <c r="O216" s="115">
        <f t="shared" si="285"/>
        <v>0</v>
      </c>
      <c r="P216" s="112"/>
    </row>
    <row r="217" spans="1:16" hidden="1" x14ac:dyDescent="0.25">
      <c r="A217" s="38">
        <v>5231</v>
      </c>
      <c r="B217" s="58" t="s">
        <v>197</v>
      </c>
      <c r="C217" s="59">
        <f t="shared" si="281"/>
        <v>0</v>
      </c>
      <c r="D217" s="232"/>
      <c r="E217" s="435"/>
      <c r="F217" s="393">
        <f t="shared" ref="F217:F226" si="286">D217+E217</f>
        <v>0</v>
      </c>
      <c r="G217" s="232"/>
      <c r="H217" s="264"/>
      <c r="I217" s="115">
        <f t="shared" ref="I217:I226" si="287">G217+H217</f>
        <v>0</v>
      </c>
      <c r="J217" s="264"/>
      <c r="K217" s="61"/>
      <c r="L217" s="115">
        <f t="shared" ref="L217:L226" si="288">J217+K217</f>
        <v>0</v>
      </c>
      <c r="M217" s="328"/>
      <c r="N217" s="61"/>
      <c r="O217" s="115">
        <f t="shared" ref="O217:O226" si="289">M217+N217</f>
        <v>0</v>
      </c>
      <c r="P217" s="112"/>
    </row>
    <row r="218" spans="1:16" hidden="1" x14ac:dyDescent="0.25">
      <c r="A218" s="38">
        <v>5232</v>
      </c>
      <c r="B218" s="58" t="s">
        <v>198</v>
      </c>
      <c r="C218" s="59">
        <f t="shared" si="281"/>
        <v>0</v>
      </c>
      <c r="D218" s="232"/>
      <c r="E218" s="435"/>
      <c r="F218" s="393">
        <f t="shared" si="286"/>
        <v>0</v>
      </c>
      <c r="G218" s="232"/>
      <c r="H218" s="264"/>
      <c r="I218" s="115">
        <f t="shared" si="287"/>
        <v>0</v>
      </c>
      <c r="J218" s="264"/>
      <c r="K218" s="61"/>
      <c r="L218" s="115">
        <f t="shared" si="288"/>
        <v>0</v>
      </c>
      <c r="M218" s="328"/>
      <c r="N218" s="61"/>
      <c r="O218" s="115">
        <f t="shared" si="289"/>
        <v>0</v>
      </c>
      <c r="P218" s="112"/>
    </row>
    <row r="219" spans="1:16" hidden="1" x14ac:dyDescent="0.25">
      <c r="A219" s="38">
        <v>5233</v>
      </c>
      <c r="B219" s="58" t="s">
        <v>199</v>
      </c>
      <c r="C219" s="59">
        <f t="shared" si="281"/>
        <v>0</v>
      </c>
      <c r="D219" s="232"/>
      <c r="E219" s="435"/>
      <c r="F219" s="393">
        <f t="shared" si="286"/>
        <v>0</v>
      </c>
      <c r="G219" s="232"/>
      <c r="H219" s="264"/>
      <c r="I219" s="115">
        <f t="shared" si="287"/>
        <v>0</v>
      </c>
      <c r="J219" s="264"/>
      <c r="K219" s="61"/>
      <c r="L219" s="115">
        <f t="shared" si="288"/>
        <v>0</v>
      </c>
      <c r="M219" s="328"/>
      <c r="N219" s="61"/>
      <c r="O219" s="115">
        <f t="shared" si="289"/>
        <v>0</v>
      </c>
      <c r="P219" s="112"/>
    </row>
    <row r="220" spans="1:16" ht="24" hidden="1" x14ac:dyDescent="0.25">
      <c r="A220" s="38">
        <v>5234</v>
      </c>
      <c r="B220" s="58" t="s">
        <v>200</v>
      </c>
      <c r="C220" s="59">
        <f t="shared" si="281"/>
        <v>0</v>
      </c>
      <c r="D220" s="232"/>
      <c r="E220" s="435"/>
      <c r="F220" s="393">
        <f t="shared" si="286"/>
        <v>0</v>
      </c>
      <c r="G220" s="232"/>
      <c r="H220" s="264"/>
      <c r="I220" s="115">
        <f t="shared" si="287"/>
        <v>0</v>
      </c>
      <c r="J220" s="264"/>
      <c r="K220" s="61"/>
      <c r="L220" s="115">
        <f t="shared" si="288"/>
        <v>0</v>
      </c>
      <c r="M220" s="328"/>
      <c r="N220" s="61"/>
      <c r="O220" s="115">
        <f t="shared" si="289"/>
        <v>0</v>
      </c>
      <c r="P220" s="112"/>
    </row>
    <row r="221" spans="1:16" ht="14.25" hidden="1" customHeight="1" x14ac:dyDescent="0.25">
      <c r="A221" s="38">
        <v>5236</v>
      </c>
      <c r="B221" s="58" t="s">
        <v>201</v>
      </c>
      <c r="C221" s="59">
        <f t="shared" si="281"/>
        <v>0</v>
      </c>
      <c r="D221" s="232"/>
      <c r="E221" s="435"/>
      <c r="F221" s="393">
        <f t="shared" si="286"/>
        <v>0</v>
      </c>
      <c r="G221" s="232"/>
      <c r="H221" s="264"/>
      <c r="I221" s="115">
        <f t="shared" si="287"/>
        <v>0</v>
      </c>
      <c r="J221" s="264"/>
      <c r="K221" s="61"/>
      <c r="L221" s="115">
        <f t="shared" si="288"/>
        <v>0</v>
      </c>
      <c r="M221" s="328"/>
      <c r="N221" s="61"/>
      <c r="O221" s="115">
        <f t="shared" si="289"/>
        <v>0</v>
      </c>
      <c r="P221" s="112"/>
    </row>
    <row r="222" spans="1:16" ht="14.25" hidden="1" customHeight="1" x14ac:dyDescent="0.25">
      <c r="A222" s="38">
        <v>5237</v>
      </c>
      <c r="B222" s="58" t="s">
        <v>202</v>
      </c>
      <c r="C222" s="59">
        <f t="shared" si="281"/>
        <v>0</v>
      </c>
      <c r="D222" s="232"/>
      <c r="E222" s="435"/>
      <c r="F222" s="393">
        <f t="shared" si="286"/>
        <v>0</v>
      </c>
      <c r="G222" s="232"/>
      <c r="H222" s="264"/>
      <c r="I222" s="115">
        <f t="shared" si="287"/>
        <v>0</v>
      </c>
      <c r="J222" s="264"/>
      <c r="K222" s="61"/>
      <c r="L222" s="115">
        <f t="shared" si="288"/>
        <v>0</v>
      </c>
      <c r="M222" s="328"/>
      <c r="N222" s="61"/>
      <c r="O222" s="115">
        <f t="shared" si="289"/>
        <v>0</v>
      </c>
      <c r="P222" s="112"/>
    </row>
    <row r="223" spans="1:16" ht="24" hidden="1" x14ac:dyDescent="0.25">
      <c r="A223" s="38">
        <v>5238</v>
      </c>
      <c r="B223" s="58" t="s">
        <v>203</v>
      </c>
      <c r="C223" s="59">
        <f t="shared" si="281"/>
        <v>0</v>
      </c>
      <c r="D223" s="232"/>
      <c r="E223" s="435"/>
      <c r="F223" s="393">
        <f t="shared" si="286"/>
        <v>0</v>
      </c>
      <c r="G223" s="232"/>
      <c r="H223" s="264"/>
      <c r="I223" s="115">
        <f t="shared" si="287"/>
        <v>0</v>
      </c>
      <c r="J223" s="264"/>
      <c r="K223" s="61"/>
      <c r="L223" s="115">
        <f t="shared" si="288"/>
        <v>0</v>
      </c>
      <c r="M223" s="328"/>
      <c r="N223" s="61"/>
      <c r="O223" s="115">
        <f t="shared" si="289"/>
        <v>0</v>
      </c>
      <c r="P223" s="112"/>
    </row>
    <row r="224" spans="1:16" ht="24" hidden="1" x14ac:dyDescent="0.25">
      <c r="A224" s="38">
        <v>5239</v>
      </c>
      <c r="B224" s="58" t="s">
        <v>204</v>
      </c>
      <c r="C224" s="59">
        <f t="shared" si="281"/>
        <v>0</v>
      </c>
      <c r="D224" s="232"/>
      <c r="E224" s="435"/>
      <c r="F224" s="393">
        <f t="shared" si="286"/>
        <v>0</v>
      </c>
      <c r="G224" s="232"/>
      <c r="H224" s="264"/>
      <c r="I224" s="115">
        <f t="shared" si="287"/>
        <v>0</v>
      </c>
      <c r="J224" s="264"/>
      <c r="K224" s="61"/>
      <c r="L224" s="115">
        <f t="shared" si="288"/>
        <v>0</v>
      </c>
      <c r="M224" s="328"/>
      <c r="N224" s="61"/>
      <c r="O224" s="115">
        <f t="shared" si="289"/>
        <v>0</v>
      </c>
      <c r="P224" s="112"/>
    </row>
    <row r="225" spans="1:16" ht="24" hidden="1" x14ac:dyDescent="0.25">
      <c r="A225" s="113">
        <v>5240</v>
      </c>
      <c r="B225" s="58" t="s">
        <v>205</v>
      </c>
      <c r="C225" s="59">
        <f t="shared" si="281"/>
        <v>0</v>
      </c>
      <c r="D225" s="232"/>
      <c r="E225" s="435"/>
      <c r="F225" s="393">
        <f t="shared" si="286"/>
        <v>0</v>
      </c>
      <c r="G225" s="232"/>
      <c r="H225" s="264"/>
      <c r="I225" s="115">
        <f t="shared" si="287"/>
        <v>0</v>
      </c>
      <c r="J225" s="264"/>
      <c r="K225" s="61"/>
      <c r="L225" s="115">
        <f t="shared" si="288"/>
        <v>0</v>
      </c>
      <c r="M225" s="328"/>
      <c r="N225" s="61"/>
      <c r="O225" s="115">
        <f t="shared" si="289"/>
        <v>0</v>
      </c>
      <c r="P225" s="112"/>
    </row>
    <row r="226" spans="1:16" hidden="1" x14ac:dyDescent="0.25">
      <c r="A226" s="113">
        <v>5250</v>
      </c>
      <c r="B226" s="58" t="s">
        <v>206</v>
      </c>
      <c r="C226" s="59">
        <f t="shared" si="281"/>
        <v>0</v>
      </c>
      <c r="D226" s="232"/>
      <c r="E226" s="435"/>
      <c r="F226" s="393">
        <f t="shared" si="286"/>
        <v>0</v>
      </c>
      <c r="G226" s="232"/>
      <c r="H226" s="264"/>
      <c r="I226" s="115">
        <f t="shared" si="287"/>
        <v>0</v>
      </c>
      <c r="J226" s="264"/>
      <c r="K226" s="61"/>
      <c r="L226" s="115">
        <f t="shared" si="288"/>
        <v>0</v>
      </c>
      <c r="M226" s="328"/>
      <c r="N226" s="61"/>
      <c r="O226" s="115">
        <f t="shared" si="289"/>
        <v>0</v>
      </c>
      <c r="P226" s="112"/>
    </row>
    <row r="227" spans="1:16" hidden="1" x14ac:dyDescent="0.25">
      <c r="A227" s="113">
        <v>5260</v>
      </c>
      <c r="B227" s="58" t="s">
        <v>207</v>
      </c>
      <c r="C227" s="59">
        <f t="shared" si="281"/>
        <v>0</v>
      </c>
      <c r="D227" s="233">
        <f>SUM(D228)</f>
        <v>0</v>
      </c>
      <c r="E227" s="436">
        <f t="shared" ref="E227:I227" si="290">SUM(E228)</f>
        <v>0</v>
      </c>
      <c r="F227" s="393">
        <f t="shared" si="290"/>
        <v>0</v>
      </c>
      <c r="G227" s="233">
        <v>0</v>
      </c>
      <c r="H227" s="122">
        <f t="shared" si="290"/>
        <v>0</v>
      </c>
      <c r="I227" s="115">
        <f t="shared" si="290"/>
        <v>0</v>
      </c>
      <c r="J227" s="122">
        <f>SUM(J228)</f>
        <v>0</v>
      </c>
      <c r="K227" s="114">
        <f t="shared" ref="K227:L227" si="291">SUM(K228)</f>
        <v>0</v>
      </c>
      <c r="L227" s="115">
        <f t="shared" si="291"/>
        <v>0</v>
      </c>
      <c r="M227" s="59">
        <f>SUM(M228)</f>
        <v>0</v>
      </c>
      <c r="N227" s="114">
        <f t="shared" ref="N227:O227" si="292">SUM(N228)</f>
        <v>0</v>
      </c>
      <c r="O227" s="115">
        <f t="shared" si="292"/>
        <v>0</v>
      </c>
      <c r="P227" s="112"/>
    </row>
    <row r="228" spans="1:16" ht="24" hidden="1" x14ac:dyDescent="0.25">
      <c r="A228" s="38">
        <v>5269</v>
      </c>
      <c r="B228" s="58" t="s">
        <v>208</v>
      </c>
      <c r="C228" s="59">
        <f t="shared" si="281"/>
        <v>0</v>
      </c>
      <c r="D228" s="232"/>
      <c r="E228" s="435"/>
      <c r="F228" s="393">
        <f t="shared" ref="F228:F229" si="293">D228+E228</f>
        <v>0</v>
      </c>
      <c r="G228" s="232"/>
      <c r="H228" s="264"/>
      <c r="I228" s="115">
        <f t="shared" ref="I228:I229" si="294">G228+H228</f>
        <v>0</v>
      </c>
      <c r="J228" s="264"/>
      <c r="K228" s="61"/>
      <c r="L228" s="115">
        <f t="shared" ref="L228:L229" si="295">J228+K228</f>
        <v>0</v>
      </c>
      <c r="M228" s="328"/>
      <c r="N228" s="61"/>
      <c r="O228" s="115">
        <f t="shared" ref="O228:O229" si="296">M228+N228</f>
        <v>0</v>
      </c>
      <c r="P228" s="112"/>
    </row>
    <row r="229" spans="1:16" ht="24" hidden="1" x14ac:dyDescent="0.25">
      <c r="A229" s="108">
        <v>5270</v>
      </c>
      <c r="B229" s="79" t="s">
        <v>209</v>
      </c>
      <c r="C229" s="85">
        <f t="shared" si="281"/>
        <v>0</v>
      </c>
      <c r="D229" s="234"/>
      <c r="E229" s="437"/>
      <c r="F229" s="432">
        <f t="shared" si="293"/>
        <v>0</v>
      </c>
      <c r="G229" s="234"/>
      <c r="H229" s="265"/>
      <c r="I229" s="110">
        <f t="shared" si="294"/>
        <v>0</v>
      </c>
      <c r="J229" s="265"/>
      <c r="K229" s="116"/>
      <c r="L229" s="110">
        <f t="shared" si="295"/>
        <v>0</v>
      </c>
      <c r="M229" s="329"/>
      <c r="N229" s="116"/>
      <c r="O229" s="110">
        <f t="shared" si="296"/>
        <v>0</v>
      </c>
      <c r="P229" s="117"/>
    </row>
    <row r="230" spans="1:16" hidden="1" x14ac:dyDescent="0.25">
      <c r="A230" s="102">
        <v>6000</v>
      </c>
      <c r="B230" s="102" t="s">
        <v>210</v>
      </c>
      <c r="C230" s="103">
        <f t="shared" si="281"/>
        <v>0</v>
      </c>
      <c r="D230" s="229">
        <f>D231+D251+D259</f>
        <v>0</v>
      </c>
      <c r="E230" s="428">
        <f t="shared" ref="E230:F230" si="297">E231+E251+E259</f>
        <v>0</v>
      </c>
      <c r="F230" s="429">
        <f t="shared" si="297"/>
        <v>0</v>
      </c>
      <c r="G230" s="229">
        <v>0</v>
      </c>
      <c r="H230" s="262">
        <f t="shared" ref="H230:I230" si="298">H231+H251+H259</f>
        <v>0</v>
      </c>
      <c r="I230" s="105">
        <f t="shared" si="298"/>
        <v>0</v>
      </c>
      <c r="J230" s="262">
        <f>J231+J251+J259</f>
        <v>0</v>
      </c>
      <c r="K230" s="104">
        <f t="shared" ref="K230:L230" si="299">K231+K251+K259</f>
        <v>0</v>
      </c>
      <c r="L230" s="105">
        <f t="shared" si="299"/>
        <v>0</v>
      </c>
      <c r="M230" s="103">
        <f>M231+M251+M259</f>
        <v>0</v>
      </c>
      <c r="N230" s="104">
        <f t="shared" ref="N230:O230" si="300">N231+N251+N259</f>
        <v>0</v>
      </c>
      <c r="O230" s="105">
        <f t="shared" si="300"/>
        <v>0</v>
      </c>
      <c r="P230" s="351"/>
    </row>
    <row r="231" spans="1:16" ht="14.25" hidden="1" customHeight="1" x14ac:dyDescent="0.25">
      <c r="A231" s="70">
        <v>6200</v>
      </c>
      <c r="B231" s="126" t="s">
        <v>211</v>
      </c>
      <c r="C231" s="131">
        <f t="shared" si="281"/>
        <v>0</v>
      </c>
      <c r="D231" s="238">
        <f>SUM(D232,D233,D235,D238,D244,D245,D246)</f>
        <v>0</v>
      </c>
      <c r="E231" s="442">
        <f t="shared" ref="E231:F231" si="301">SUM(E232,E233,E235,E238,E244,E245,E246)</f>
        <v>0</v>
      </c>
      <c r="F231" s="443">
        <f t="shared" si="301"/>
        <v>0</v>
      </c>
      <c r="G231" s="238">
        <v>0</v>
      </c>
      <c r="H231" s="269">
        <f t="shared" ref="H231:I231" si="302">SUM(H232,H233,H235,H238,H244,H245,H246)</f>
        <v>0</v>
      </c>
      <c r="I231" s="296">
        <f t="shared" si="302"/>
        <v>0</v>
      </c>
      <c r="J231" s="269">
        <f>SUM(J232,J233,J235,J238,J244,J245,J246)</f>
        <v>0</v>
      </c>
      <c r="K231" s="132">
        <f t="shared" ref="K231:L231" si="303">SUM(K232,K233,K235,K238,K244,K245,K246)</f>
        <v>0</v>
      </c>
      <c r="L231" s="296">
        <f t="shared" si="303"/>
        <v>0</v>
      </c>
      <c r="M231" s="131">
        <f>SUM(M232,M233,M235,M238,M244,M245,M246)</f>
        <v>0</v>
      </c>
      <c r="N231" s="132">
        <f t="shared" ref="N231:O231" si="304">SUM(N232,N233,N235,N238,N244,N245,N246)</f>
        <v>0</v>
      </c>
      <c r="O231" s="296">
        <f t="shared" si="304"/>
        <v>0</v>
      </c>
      <c r="P231" s="352"/>
    </row>
    <row r="232" spans="1:16" ht="24" hidden="1" x14ac:dyDescent="0.25">
      <c r="A232" s="381">
        <v>6220</v>
      </c>
      <c r="B232" s="53" t="s">
        <v>212</v>
      </c>
      <c r="C232" s="54">
        <f t="shared" si="281"/>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281"/>
        <v>0</v>
      </c>
      <c r="D233" s="233">
        <f t="shared" ref="D233:O233" si="305">SUM(D234)</f>
        <v>0</v>
      </c>
      <c r="E233" s="436">
        <f t="shared" si="305"/>
        <v>0</v>
      </c>
      <c r="F233" s="393">
        <f t="shared" si="305"/>
        <v>0</v>
      </c>
      <c r="G233" s="233">
        <v>0</v>
      </c>
      <c r="H233" s="122">
        <f t="shared" si="305"/>
        <v>0</v>
      </c>
      <c r="I233" s="115">
        <f t="shared" si="305"/>
        <v>0</v>
      </c>
      <c r="J233" s="122">
        <f t="shared" si="305"/>
        <v>0</v>
      </c>
      <c r="K233" s="114">
        <f t="shared" si="305"/>
        <v>0</v>
      </c>
      <c r="L233" s="115">
        <f t="shared" si="305"/>
        <v>0</v>
      </c>
      <c r="M233" s="59">
        <f t="shared" si="305"/>
        <v>0</v>
      </c>
      <c r="N233" s="114">
        <f t="shared" si="305"/>
        <v>0</v>
      </c>
      <c r="O233" s="115">
        <f t="shared" si="305"/>
        <v>0</v>
      </c>
      <c r="P233" s="112"/>
    </row>
    <row r="234" spans="1:16" ht="24" hidden="1" x14ac:dyDescent="0.25">
      <c r="A234" s="38">
        <v>6239</v>
      </c>
      <c r="B234" s="53" t="s">
        <v>214</v>
      </c>
      <c r="C234" s="59">
        <f t="shared" si="281"/>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281"/>
        <v>0</v>
      </c>
      <c r="D235" s="233">
        <f>SUM(D236:D237)</f>
        <v>0</v>
      </c>
      <c r="E235" s="436">
        <f t="shared" ref="E235:F235" si="306">SUM(E236:E237)</f>
        <v>0</v>
      </c>
      <c r="F235" s="393">
        <f t="shared" si="306"/>
        <v>0</v>
      </c>
      <c r="G235" s="233">
        <v>0</v>
      </c>
      <c r="H235" s="122">
        <f t="shared" ref="H235:I235" si="307">SUM(H236:H237)</f>
        <v>0</v>
      </c>
      <c r="I235" s="115">
        <f t="shared" si="307"/>
        <v>0</v>
      </c>
      <c r="J235" s="122">
        <f>SUM(J236:J237)</f>
        <v>0</v>
      </c>
      <c r="K235" s="114">
        <f t="shared" ref="K235:L235" si="308">SUM(K236:K237)</f>
        <v>0</v>
      </c>
      <c r="L235" s="115">
        <f t="shared" si="308"/>
        <v>0</v>
      </c>
      <c r="M235" s="59">
        <f>SUM(M236:M237)</f>
        <v>0</v>
      </c>
      <c r="N235" s="114">
        <f t="shared" ref="N235:O235" si="309">SUM(N236:N237)</f>
        <v>0</v>
      </c>
      <c r="O235" s="115">
        <f t="shared" si="309"/>
        <v>0</v>
      </c>
      <c r="P235" s="112"/>
    </row>
    <row r="236" spans="1:16" hidden="1" x14ac:dyDescent="0.25">
      <c r="A236" s="38">
        <v>6241</v>
      </c>
      <c r="B236" s="58" t="s">
        <v>216</v>
      </c>
      <c r="C236" s="59">
        <f t="shared" si="281"/>
        <v>0</v>
      </c>
      <c r="D236" s="232"/>
      <c r="E236" s="435"/>
      <c r="F236" s="393">
        <f t="shared" ref="F236:F237" si="310">D236+E236</f>
        <v>0</v>
      </c>
      <c r="G236" s="232"/>
      <c r="H236" s="264"/>
      <c r="I236" s="115">
        <f t="shared" ref="I236:I237" si="311">G236+H236</f>
        <v>0</v>
      </c>
      <c r="J236" s="264"/>
      <c r="K236" s="61"/>
      <c r="L236" s="115">
        <f t="shared" ref="L236:L237" si="312">J236+K236</f>
        <v>0</v>
      </c>
      <c r="M236" s="328"/>
      <c r="N236" s="61"/>
      <c r="O236" s="115">
        <f t="shared" ref="O236:O237" si="313">M236+N236</f>
        <v>0</v>
      </c>
      <c r="P236" s="112"/>
    </row>
    <row r="237" spans="1:16" hidden="1" x14ac:dyDescent="0.25">
      <c r="A237" s="38">
        <v>6242</v>
      </c>
      <c r="B237" s="58" t="s">
        <v>217</v>
      </c>
      <c r="C237" s="59">
        <f t="shared" si="281"/>
        <v>0</v>
      </c>
      <c r="D237" s="232"/>
      <c r="E237" s="435"/>
      <c r="F237" s="393">
        <f t="shared" si="310"/>
        <v>0</v>
      </c>
      <c r="G237" s="232"/>
      <c r="H237" s="264"/>
      <c r="I237" s="115">
        <f t="shared" si="311"/>
        <v>0</v>
      </c>
      <c r="J237" s="264"/>
      <c r="K237" s="61"/>
      <c r="L237" s="115">
        <f t="shared" si="312"/>
        <v>0</v>
      </c>
      <c r="M237" s="328"/>
      <c r="N237" s="61"/>
      <c r="O237" s="115">
        <f t="shared" si="313"/>
        <v>0</v>
      </c>
      <c r="P237" s="112"/>
    </row>
    <row r="238" spans="1:16" ht="25.5" hidden="1" customHeight="1" x14ac:dyDescent="0.25">
      <c r="A238" s="113">
        <v>6250</v>
      </c>
      <c r="B238" s="58" t="s">
        <v>218</v>
      </c>
      <c r="C238" s="59">
        <f t="shared" si="281"/>
        <v>0</v>
      </c>
      <c r="D238" s="233">
        <f>SUM(D239:D243)</f>
        <v>0</v>
      </c>
      <c r="E238" s="436">
        <f t="shared" ref="E238:F238" si="314">SUM(E239:E243)</f>
        <v>0</v>
      </c>
      <c r="F238" s="393">
        <f t="shared" si="314"/>
        <v>0</v>
      </c>
      <c r="G238" s="233">
        <v>0</v>
      </c>
      <c r="H238" s="122">
        <f t="shared" ref="H238:I238" si="315">SUM(H239:H243)</f>
        <v>0</v>
      </c>
      <c r="I238" s="115">
        <f t="shared" si="315"/>
        <v>0</v>
      </c>
      <c r="J238" s="122">
        <f>SUM(J239:J243)</f>
        <v>0</v>
      </c>
      <c r="K238" s="114">
        <f t="shared" ref="K238:L238" si="316">SUM(K239:K243)</f>
        <v>0</v>
      </c>
      <c r="L238" s="115">
        <f t="shared" si="316"/>
        <v>0</v>
      </c>
      <c r="M238" s="59">
        <f>SUM(M239:M243)</f>
        <v>0</v>
      </c>
      <c r="N238" s="114">
        <f t="shared" ref="N238:O238" si="317">SUM(N239:N243)</f>
        <v>0</v>
      </c>
      <c r="O238" s="115">
        <f t="shared" si="317"/>
        <v>0</v>
      </c>
      <c r="P238" s="112"/>
    </row>
    <row r="239" spans="1:16" ht="14.25" hidden="1" customHeight="1" x14ac:dyDescent="0.25">
      <c r="A239" s="38">
        <v>6252</v>
      </c>
      <c r="B239" s="58" t="s">
        <v>219</v>
      </c>
      <c r="C239" s="59">
        <f t="shared" si="281"/>
        <v>0</v>
      </c>
      <c r="D239" s="232"/>
      <c r="E239" s="435"/>
      <c r="F239" s="393">
        <f t="shared" ref="F239:F245" si="318">D239+E239</f>
        <v>0</v>
      </c>
      <c r="G239" s="232"/>
      <c r="H239" s="264"/>
      <c r="I239" s="115">
        <f t="shared" ref="I239:I245" si="319">G239+H239</f>
        <v>0</v>
      </c>
      <c r="J239" s="264"/>
      <c r="K239" s="61"/>
      <c r="L239" s="115">
        <f t="shared" ref="L239:L245" si="320">J239+K239</f>
        <v>0</v>
      </c>
      <c r="M239" s="328"/>
      <c r="N239" s="61"/>
      <c r="O239" s="115">
        <f t="shared" ref="O239:O245" si="321">M239+N239</f>
        <v>0</v>
      </c>
      <c r="P239" s="112"/>
    </row>
    <row r="240" spans="1:16" ht="14.25" hidden="1" customHeight="1" x14ac:dyDescent="0.25">
      <c r="A240" s="38">
        <v>6253</v>
      </c>
      <c r="B240" s="58" t="s">
        <v>220</v>
      </c>
      <c r="C240" s="59">
        <f t="shared" si="281"/>
        <v>0</v>
      </c>
      <c r="D240" s="232"/>
      <c r="E240" s="435"/>
      <c r="F240" s="393">
        <f t="shared" si="318"/>
        <v>0</v>
      </c>
      <c r="G240" s="232"/>
      <c r="H240" s="264"/>
      <c r="I240" s="115">
        <f t="shared" si="319"/>
        <v>0</v>
      </c>
      <c r="J240" s="264"/>
      <c r="K240" s="61"/>
      <c r="L240" s="115">
        <f t="shared" si="320"/>
        <v>0</v>
      </c>
      <c r="M240" s="328"/>
      <c r="N240" s="61"/>
      <c r="O240" s="115">
        <f t="shared" si="321"/>
        <v>0</v>
      </c>
      <c r="P240" s="112"/>
    </row>
    <row r="241" spans="1:16" ht="24" hidden="1" x14ac:dyDescent="0.25">
      <c r="A241" s="38">
        <v>6254</v>
      </c>
      <c r="B241" s="58" t="s">
        <v>221</v>
      </c>
      <c r="C241" s="59">
        <f t="shared" si="281"/>
        <v>0</v>
      </c>
      <c r="D241" s="232"/>
      <c r="E241" s="435"/>
      <c r="F241" s="393">
        <f t="shared" si="318"/>
        <v>0</v>
      </c>
      <c r="G241" s="232"/>
      <c r="H241" s="264"/>
      <c r="I241" s="115">
        <f t="shared" si="319"/>
        <v>0</v>
      </c>
      <c r="J241" s="264"/>
      <c r="K241" s="61"/>
      <c r="L241" s="115">
        <f t="shared" si="320"/>
        <v>0</v>
      </c>
      <c r="M241" s="328"/>
      <c r="N241" s="61"/>
      <c r="O241" s="115">
        <f t="shared" si="321"/>
        <v>0</v>
      </c>
      <c r="P241" s="112"/>
    </row>
    <row r="242" spans="1:16" ht="24" hidden="1" x14ac:dyDescent="0.25">
      <c r="A242" s="38">
        <v>6255</v>
      </c>
      <c r="B242" s="58" t="s">
        <v>222</v>
      </c>
      <c r="C242" s="59">
        <f t="shared" si="281"/>
        <v>0</v>
      </c>
      <c r="D242" s="232"/>
      <c r="E242" s="435"/>
      <c r="F242" s="393">
        <f t="shared" si="318"/>
        <v>0</v>
      </c>
      <c r="G242" s="232"/>
      <c r="H242" s="264"/>
      <c r="I242" s="115">
        <f t="shared" si="319"/>
        <v>0</v>
      </c>
      <c r="J242" s="264"/>
      <c r="K242" s="61"/>
      <c r="L242" s="115">
        <f t="shared" si="320"/>
        <v>0</v>
      </c>
      <c r="M242" s="328"/>
      <c r="N242" s="61"/>
      <c r="O242" s="115">
        <f t="shared" si="321"/>
        <v>0</v>
      </c>
      <c r="P242" s="112"/>
    </row>
    <row r="243" spans="1:16" hidden="1" x14ac:dyDescent="0.25">
      <c r="A243" s="38">
        <v>6259</v>
      </c>
      <c r="B243" s="58" t="s">
        <v>223</v>
      </c>
      <c r="C243" s="59">
        <f t="shared" si="281"/>
        <v>0</v>
      </c>
      <c r="D243" s="232"/>
      <c r="E243" s="435"/>
      <c r="F243" s="393">
        <f t="shared" si="318"/>
        <v>0</v>
      </c>
      <c r="G243" s="232"/>
      <c r="H243" s="264"/>
      <c r="I243" s="115">
        <f t="shared" si="319"/>
        <v>0</v>
      </c>
      <c r="J243" s="264"/>
      <c r="K243" s="61"/>
      <c r="L243" s="115">
        <f t="shared" si="320"/>
        <v>0</v>
      </c>
      <c r="M243" s="328"/>
      <c r="N243" s="61"/>
      <c r="O243" s="115">
        <f t="shared" si="321"/>
        <v>0</v>
      </c>
      <c r="P243" s="112"/>
    </row>
    <row r="244" spans="1:16" ht="24" hidden="1" x14ac:dyDescent="0.25">
      <c r="A244" s="113">
        <v>6260</v>
      </c>
      <c r="B244" s="58" t="s">
        <v>224</v>
      </c>
      <c r="C244" s="59">
        <f t="shared" si="281"/>
        <v>0</v>
      </c>
      <c r="D244" s="232"/>
      <c r="E244" s="435"/>
      <c r="F244" s="393">
        <f t="shared" si="318"/>
        <v>0</v>
      </c>
      <c r="G244" s="232"/>
      <c r="H244" s="264"/>
      <c r="I244" s="115">
        <f t="shared" si="319"/>
        <v>0</v>
      </c>
      <c r="J244" s="264"/>
      <c r="K244" s="61"/>
      <c r="L244" s="115">
        <f t="shared" si="320"/>
        <v>0</v>
      </c>
      <c r="M244" s="328"/>
      <c r="N244" s="61"/>
      <c r="O244" s="115">
        <f t="shared" si="321"/>
        <v>0</v>
      </c>
      <c r="P244" s="112"/>
    </row>
    <row r="245" spans="1:16" hidden="1" x14ac:dyDescent="0.25">
      <c r="A245" s="113">
        <v>6270</v>
      </c>
      <c r="B245" s="58" t="s">
        <v>225</v>
      </c>
      <c r="C245" s="59">
        <f t="shared" si="281"/>
        <v>0</v>
      </c>
      <c r="D245" s="232"/>
      <c r="E245" s="435"/>
      <c r="F245" s="393">
        <f t="shared" si="318"/>
        <v>0</v>
      </c>
      <c r="G245" s="232"/>
      <c r="H245" s="264"/>
      <c r="I245" s="115">
        <f t="shared" si="319"/>
        <v>0</v>
      </c>
      <c r="J245" s="264"/>
      <c r="K245" s="61"/>
      <c r="L245" s="115">
        <f t="shared" si="320"/>
        <v>0</v>
      </c>
      <c r="M245" s="328"/>
      <c r="N245" s="61"/>
      <c r="O245" s="115">
        <f t="shared" si="321"/>
        <v>0</v>
      </c>
      <c r="P245" s="112"/>
    </row>
    <row r="246" spans="1:16" ht="24" hidden="1" x14ac:dyDescent="0.25">
      <c r="A246" s="381">
        <v>6290</v>
      </c>
      <c r="B246" s="53" t="s">
        <v>226</v>
      </c>
      <c r="C246" s="128">
        <f t="shared" si="281"/>
        <v>0</v>
      </c>
      <c r="D246" s="235">
        <f>SUM(D247:D250)</f>
        <v>0</v>
      </c>
      <c r="E246" s="438">
        <f t="shared" ref="E246:O246" si="322">SUM(E247:E250)</f>
        <v>0</v>
      </c>
      <c r="F246" s="434">
        <f t="shared" si="322"/>
        <v>0</v>
      </c>
      <c r="G246" s="235">
        <v>0</v>
      </c>
      <c r="H246" s="266">
        <f t="shared" si="322"/>
        <v>0</v>
      </c>
      <c r="I246" s="121">
        <f t="shared" si="322"/>
        <v>0</v>
      </c>
      <c r="J246" s="266">
        <f t="shared" si="322"/>
        <v>0</v>
      </c>
      <c r="K246" s="120">
        <f t="shared" si="322"/>
        <v>0</v>
      </c>
      <c r="L246" s="121">
        <f t="shared" si="322"/>
        <v>0</v>
      </c>
      <c r="M246" s="128">
        <f t="shared" si="322"/>
        <v>0</v>
      </c>
      <c r="N246" s="308">
        <f t="shared" si="322"/>
        <v>0</v>
      </c>
      <c r="O246" s="313">
        <f t="shared" si="322"/>
        <v>0</v>
      </c>
      <c r="P246" s="159"/>
    </row>
    <row r="247" spans="1:16" hidden="1" x14ac:dyDescent="0.25">
      <c r="A247" s="38">
        <v>6291</v>
      </c>
      <c r="B247" s="58" t="s">
        <v>227</v>
      </c>
      <c r="C247" s="59">
        <f t="shared" si="281"/>
        <v>0</v>
      </c>
      <c r="D247" s="232"/>
      <c r="E247" s="435"/>
      <c r="F247" s="393">
        <f t="shared" ref="F247:F250" si="323">D247+E247</f>
        <v>0</v>
      </c>
      <c r="G247" s="232"/>
      <c r="H247" s="264"/>
      <c r="I247" s="115">
        <f t="shared" ref="I247:I250" si="324">G247+H247</f>
        <v>0</v>
      </c>
      <c r="J247" s="264"/>
      <c r="K247" s="61"/>
      <c r="L247" s="115">
        <f t="shared" ref="L247:L250" si="325">J247+K247</f>
        <v>0</v>
      </c>
      <c r="M247" s="328"/>
      <c r="N247" s="61"/>
      <c r="O247" s="115">
        <f t="shared" ref="O247:O250" si="326">M247+N247</f>
        <v>0</v>
      </c>
      <c r="P247" s="112"/>
    </row>
    <row r="248" spans="1:16" hidden="1" x14ac:dyDescent="0.25">
      <c r="A248" s="38">
        <v>6292</v>
      </c>
      <c r="B248" s="58" t="s">
        <v>228</v>
      </c>
      <c r="C248" s="59">
        <f t="shared" si="281"/>
        <v>0</v>
      </c>
      <c r="D248" s="232"/>
      <c r="E248" s="435"/>
      <c r="F248" s="393">
        <f t="shared" si="323"/>
        <v>0</v>
      </c>
      <c r="G248" s="232"/>
      <c r="H248" s="264"/>
      <c r="I248" s="115">
        <f t="shared" si="324"/>
        <v>0</v>
      </c>
      <c r="J248" s="264"/>
      <c r="K248" s="61"/>
      <c r="L248" s="115">
        <f t="shared" si="325"/>
        <v>0</v>
      </c>
      <c r="M248" s="328"/>
      <c r="N248" s="61"/>
      <c r="O248" s="115">
        <f t="shared" si="326"/>
        <v>0</v>
      </c>
      <c r="P248" s="112"/>
    </row>
    <row r="249" spans="1:16" ht="72" hidden="1" x14ac:dyDescent="0.25">
      <c r="A249" s="38">
        <v>6296</v>
      </c>
      <c r="B249" s="58" t="s">
        <v>229</v>
      </c>
      <c r="C249" s="59">
        <f t="shared" si="281"/>
        <v>0</v>
      </c>
      <c r="D249" s="232"/>
      <c r="E249" s="435"/>
      <c r="F249" s="393">
        <f t="shared" si="323"/>
        <v>0</v>
      </c>
      <c r="G249" s="232"/>
      <c r="H249" s="264"/>
      <c r="I249" s="115">
        <f t="shared" si="324"/>
        <v>0</v>
      </c>
      <c r="J249" s="264"/>
      <c r="K249" s="61"/>
      <c r="L249" s="115">
        <f t="shared" si="325"/>
        <v>0</v>
      </c>
      <c r="M249" s="328"/>
      <c r="N249" s="61"/>
      <c r="O249" s="115">
        <f t="shared" si="326"/>
        <v>0</v>
      </c>
      <c r="P249" s="112"/>
    </row>
    <row r="250" spans="1:16" ht="39.75" hidden="1" customHeight="1" x14ac:dyDescent="0.25">
      <c r="A250" s="38">
        <v>6299</v>
      </c>
      <c r="B250" s="58" t="s">
        <v>230</v>
      </c>
      <c r="C250" s="59">
        <f t="shared" si="281"/>
        <v>0</v>
      </c>
      <c r="D250" s="232"/>
      <c r="E250" s="435"/>
      <c r="F250" s="393">
        <f t="shared" si="323"/>
        <v>0</v>
      </c>
      <c r="G250" s="232"/>
      <c r="H250" s="264"/>
      <c r="I250" s="115">
        <f t="shared" si="324"/>
        <v>0</v>
      </c>
      <c r="J250" s="264"/>
      <c r="K250" s="61"/>
      <c r="L250" s="115">
        <f t="shared" si="325"/>
        <v>0</v>
      </c>
      <c r="M250" s="328"/>
      <c r="N250" s="61"/>
      <c r="O250" s="115">
        <f t="shared" si="326"/>
        <v>0</v>
      </c>
      <c r="P250" s="112"/>
    </row>
    <row r="251" spans="1:16" hidden="1" x14ac:dyDescent="0.25">
      <c r="A251" s="46">
        <v>6300</v>
      </c>
      <c r="B251" s="106" t="s">
        <v>231</v>
      </c>
      <c r="C251" s="47">
        <f t="shared" si="281"/>
        <v>0</v>
      </c>
      <c r="D251" s="230">
        <f>SUM(D252,D257,D258)</f>
        <v>0</v>
      </c>
      <c r="E251" s="430">
        <f t="shared" ref="E251:O251" si="327">SUM(E252,E257,E258)</f>
        <v>0</v>
      </c>
      <c r="F251" s="397">
        <f t="shared" si="327"/>
        <v>0</v>
      </c>
      <c r="G251" s="230">
        <v>0</v>
      </c>
      <c r="H251" s="107">
        <f t="shared" si="327"/>
        <v>0</v>
      </c>
      <c r="I251" s="118">
        <f t="shared" si="327"/>
        <v>0</v>
      </c>
      <c r="J251" s="107">
        <f t="shared" si="327"/>
        <v>0</v>
      </c>
      <c r="K251" s="51">
        <f t="shared" si="327"/>
        <v>0</v>
      </c>
      <c r="L251" s="118">
        <f t="shared" si="327"/>
        <v>0</v>
      </c>
      <c r="M251" s="167">
        <f t="shared" si="327"/>
        <v>0</v>
      </c>
      <c r="N251" s="168">
        <f t="shared" si="327"/>
        <v>0</v>
      </c>
      <c r="O251" s="169">
        <f t="shared" si="327"/>
        <v>0</v>
      </c>
      <c r="P251" s="353"/>
    </row>
    <row r="252" spans="1:16" ht="24" hidden="1" x14ac:dyDescent="0.25">
      <c r="A252" s="381">
        <v>6320</v>
      </c>
      <c r="B252" s="53" t="s">
        <v>303</v>
      </c>
      <c r="C252" s="128">
        <f t="shared" si="281"/>
        <v>0</v>
      </c>
      <c r="D252" s="235">
        <f>SUM(D253:D256)</f>
        <v>0</v>
      </c>
      <c r="E252" s="438">
        <f t="shared" ref="E252:O252" si="328">SUM(E253:E256)</f>
        <v>0</v>
      </c>
      <c r="F252" s="434">
        <f t="shared" si="328"/>
        <v>0</v>
      </c>
      <c r="G252" s="235">
        <v>0</v>
      </c>
      <c r="H252" s="266">
        <f t="shared" si="328"/>
        <v>0</v>
      </c>
      <c r="I252" s="121">
        <f t="shared" si="328"/>
        <v>0</v>
      </c>
      <c r="J252" s="266">
        <f t="shared" si="328"/>
        <v>0</v>
      </c>
      <c r="K252" s="120">
        <f t="shared" si="328"/>
        <v>0</v>
      </c>
      <c r="L252" s="121">
        <f t="shared" si="328"/>
        <v>0</v>
      </c>
      <c r="M252" s="54">
        <f t="shared" si="328"/>
        <v>0</v>
      </c>
      <c r="N252" s="120">
        <f t="shared" si="328"/>
        <v>0</v>
      </c>
      <c r="O252" s="121">
        <f t="shared" si="328"/>
        <v>0</v>
      </c>
      <c r="P252" s="111"/>
    </row>
    <row r="253" spans="1:16" hidden="1" x14ac:dyDescent="0.25">
      <c r="A253" s="38">
        <v>6322</v>
      </c>
      <c r="B253" s="58" t="s">
        <v>232</v>
      </c>
      <c r="C253" s="59">
        <f t="shared" si="281"/>
        <v>0</v>
      </c>
      <c r="D253" s="232"/>
      <c r="E253" s="435"/>
      <c r="F253" s="393">
        <f t="shared" ref="F253:F258" si="329">D253+E253</f>
        <v>0</v>
      </c>
      <c r="G253" s="232"/>
      <c r="H253" s="264"/>
      <c r="I253" s="115">
        <f t="shared" ref="I253:I258" si="330">G253+H253</f>
        <v>0</v>
      </c>
      <c r="J253" s="264"/>
      <c r="K253" s="61"/>
      <c r="L253" s="115">
        <f t="shared" ref="L253:L258" si="331">J253+K253</f>
        <v>0</v>
      </c>
      <c r="M253" s="328"/>
      <c r="N253" s="61"/>
      <c r="O253" s="115">
        <f t="shared" ref="O253:O258" si="332">M253+N253</f>
        <v>0</v>
      </c>
      <c r="P253" s="112"/>
    </row>
    <row r="254" spans="1:16" ht="24" hidden="1" x14ac:dyDescent="0.25">
      <c r="A254" s="38">
        <v>6323</v>
      </c>
      <c r="B254" s="58" t="s">
        <v>233</v>
      </c>
      <c r="C254" s="59">
        <f t="shared" si="281"/>
        <v>0</v>
      </c>
      <c r="D254" s="232"/>
      <c r="E254" s="435"/>
      <c r="F254" s="393">
        <f t="shared" si="329"/>
        <v>0</v>
      </c>
      <c r="G254" s="232"/>
      <c r="H254" s="264"/>
      <c r="I254" s="115">
        <f t="shared" si="330"/>
        <v>0</v>
      </c>
      <c r="J254" s="264"/>
      <c r="K254" s="61"/>
      <c r="L254" s="115">
        <f t="shared" si="331"/>
        <v>0</v>
      </c>
      <c r="M254" s="328"/>
      <c r="N254" s="61"/>
      <c r="O254" s="115">
        <f t="shared" si="332"/>
        <v>0</v>
      </c>
      <c r="P254" s="112"/>
    </row>
    <row r="255" spans="1:16" ht="24" hidden="1" x14ac:dyDescent="0.25">
      <c r="A255" s="38">
        <v>6324</v>
      </c>
      <c r="B255" s="58" t="s">
        <v>287</v>
      </c>
      <c r="C255" s="59">
        <f t="shared" si="281"/>
        <v>0</v>
      </c>
      <c r="D255" s="232"/>
      <c r="E255" s="435"/>
      <c r="F255" s="393">
        <f t="shared" si="329"/>
        <v>0</v>
      </c>
      <c r="G255" s="232"/>
      <c r="H255" s="264"/>
      <c r="I255" s="115">
        <f t="shared" si="330"/>
        <v>0</v>
      </c>
      <c r="J255" s="264"/>
      <c r="K255" s="61"/>
      <c r="L255" s="115">
        <f t="shared" si="331"/>
        <v>0</v>
      </c>
      <c r="M255" s="328"/>
      <c r="N255" s="61"/>
      <c r="O255" s="115">
        <f t="shared" si="332"/>
        <v>0</v>
      </c>
      <c r="P255" s="112"/>
    </row>
    <row r="256" spans="1:16" hidden="1" x14ac:dyDescent="0.25">
      <c r="A256" s="33">
        <v>6329</v>
      </c>
      <c r="B256" s="53" t="s">
        <v>288</v>
      </c>
      <c r="C256" s="54">
        <f t="shared" si="281"/>
        <v>0</v>
      </c>
      <c r="D256" s="231"/>
      <c r="E256" s="433"/>
      <c r="F256" s="434">
        <f t="shared" si="329"/>
        <v>0</v>
      </c>
      <c r="G256" s="231"/>
      <c r="H256" s="263"/>
      <c r="I256" s="121">
        <f t="shared" si="330"/>
        <v>0</v>
      </c>
      <c r="J256" s="263"/>
      <c r="K256" s="56"/>
      <c r="L256" s="121">
        <f t="shared" si="331"/>
        <v>0</v>
      </c>
      <c r="M256" s="327"/>
      <c r="N256" s="56"/>
      <c r="O256" s="121">
        <f t="shared" si="332"/>
        <v>0</v>
      </c>
      <c r="P256" s="111"/>
    </row>
    <row r="257" spans="1:16" ht="24" hidden="1" x14ac:dyDescent="0.25">
      <c r="A257" s="144">
        <v>6330</v>
      </c>
      <c r="B257" s="145" t="s">
        <v>234</v>
      </c>
      <c r="C257" s="128">
        <f t="shared" si="281"/>
        <v>0</v>
      </c>
      <c r="D257" s="237"/>
      <c r="E257" s="440"/>
      <c r="F257" s="441">
        <f t="shared" si="329"/>
        <v>0</v>
      </c>
      <c r="G257" s="237"/>
      <c r="H257" s="268"/>
      <c r="I257" s="313">
        <f t="shared" si="330"/>
        <v>0</v>
      </c>
      <c r="J257" s="268"/>
      <c r="K257" s="130"/>
      <c r="L257" s="313">
        <f t="shared" si="331"/>
        <v>0</v>
      </c>
      <c r="M257" s="331"/>
      <c r="N257" s="130"/>
      <c r="O257" s="313">
        <f t="shared" si="332"/>
        <v>0</v>
      </c>
      <c r="P257" s="159"/>
    </row>
    <row r="258" spans="1:16" hidden="1" x14ac:dyDescent="0.25">
      <c r="A258" s="113">
        <v>6360</v>
      </c>
      <c r="B258" s="58" t="s">
        <v>235</v>
      </c>
      <c r="C258" s="59">
        <f t="shared" si="281"/>
        <v>0</v>
      </c>
      <c r="D258" s="232"/>
      <c r="E258" s="435"/>
      <c r="F258" s="393">
        <f t="shared" si="329"/>
        <v>0</v>
      </c>
      <c r="G258" s="232"/>
      <c r="H258" s="264"/>
      <c r="I258" s="115">
        <f t="shared" si="330"/>
        <v>0</v>
      </c>
      <c r="J258" s="264"/>
      <c r="K258" s="61"/>
      <c r="L258" s="115">
        <f t="shared" si="331"/>
        <v>0</v>
      </c>
      <c r="M258" s="328"/>
      <c r="N258" s="61"/>
      <c r="O258" s="115">
        <f t="shared" si="332"/>
        <v>0</v>
      </c>
      <c r="P258" s="112"/>
    </row>
    <row r="259" spans="1:16" ht="36" hidden="1" x14ac:dyDescent="0.25">
      <c r="A259" s="46">
        <v>6400</v>
      </c>
      <c r="B259" s="106" t="s">
        <v>236</v>
      </c>
      <c r="C259" s="47">
        <f t="shared" si="281"/>
        <v>0</v>
      </c>
      <c r="D259" s="230">
        <f>SUM(D260,D264)</f>
        <v>0</v>
      </c>
      <c r="E259" s="430">
        <f t="shared" ref="E259:O259" si="333">SUM(E260,E264)</f>
        <v>0</v>
      </c>
      <c r="F259" s="397">
        <f t="shared" si="333"/>
        <v>0</v>
      </c>
      <c r="G259" s="230">
        <v>0</v>
      </c>
      <c r="H259" s="107">
        <f t="shared" si="333"/>
        <v>0</v>
      </c>
      <c r="I259" s="118">
        <f t="shared" si="333"/>
        <v>0</v>
      </c>
      <c r="J259" s="107">
        <f t="shared" si="333"/>
        <v>0</v>
      </c>
      <c r="K259" s="51">
        <f t="shared" si="333"/>
        <v>0</v>
      </c>
      <c r="L259" s="118">
        <f t="shared" si="333"/>
        <v>0</v>
      </c>
      <c r="M259" s="167">
        <f t="shared" si="333"/>
        <v>0</v>
      </c>
      <c r="N259" s="168">
        <f t="shared" si="333"/>
        <v>0</v>
      </c>
      <c r="O259" s="169">
        <f t="shared" si="333"/>
        <v>0</v>
      </c>
      <c r="P259" s="353"/>
    </row>
    <row r="260" spans="1:16" ht="24" hidden="1" x14ac:dyDescent="0.25">
      <c r="A260" s="381">
        <v>6410</v>
      </c>
      <c r="B260" s="53" t="s">
        <v>237</v>
      </c>
      <c r="C260" s="54">
        <f t="shared" si="281"/>
        <v>0</v>
      </c>
      <c r="D260" s="235">
        <f>SUM(D261:D263)</f>
        <v>0</v>
      </c>
      <c r="E260" s="438">
        <f t="shared" ref="E260:O260" si="334">SUM(E261:E263)</f>
        <v>0</v>
      </c>
      <c r="F260" s="434">
        <f t="shared" si="334"/>
        <v>0</v>
      </c>
      <c r="G260" s="235">
        <v>0</v>
      </c>
      <c r="H260" s="266">
        <f t="shared" si="334"/>
        <v>0</v>
      </c>
      <c r="I260" s="121">
        <f t="shared" si="334"/>
        <v>0</v>
      </c>
      <c r="J260" s="266">
        <f t="shared" si="334"/>
        <v>0</v>
      </c>
      <c r="K260" s="120">
        <f t="shared" si="334"/>
        <v>0</v>
      </c>
      <c r="L260" s="121">
        <f t="shared" si="334"/>
        <v>0</v>
      </c>
      <c r="M260" s="65">
        <f t="shared" si="334"/>
        <v>0</v>
      </c>
      <c r="N260" s="307">
        <f t="shared" si="334"/>
        <v>0</v>
      </c>
      <c r="O260" s="312">
        <f t="shared" si="334"/>
        <v>0</v>
      </c>
      <c r="P260" s="156"/>
    </row>
    <row r="261" spans="1:16" hidden="1" x14ac:dyDescent="0.25">
      <c r="A261" s="38">
        <v>6411</v>
      </c>
      <c r="B261" s="147" t="s">
        <v>238</v>
      </c>
      <c r="C261" s="59">
        <f t="shared" si="281"/>
        <v>0</v>
      </c>
      <c r="D261" s="232"/>
      <c r="E261" s="435"/>
      <c r="F261" s="393">
        <f t="shared" ref="F261:F263" si="335">D261+E261</f>
        <v>0</v>
      </c>
      <c r="G261" s="232"/>
      <c r="H261" s="264"/>
      <c r="I261" s="115">
        <f t="shared" ref="I261:I263" si="336">G261+H261</f>
        <v>0</v>
      </c>
      <c r="J261" s="264"/>
      <c r="K261" s="61"/>
      <c r="L261" s="115">
        <f t="shared" ref="L261:L263" si="337">J261+K261</f>
        <v>0</v>
      </c>
      <c r="M261" s="328"/>
      <c r="N261" s="61"/>
      <c r="O261" s="115">
        <f t="shared" ref="O261:O263" si="338">M261+N261</f>
        <v>0</v>
      </c>
      <c r="P261" s="112"/>
    </row>
    <row r="262" spans="1:16" ht="36" hidden="1" x14ac:dyDescent="0.25">
      <c r="A262" s="38">
        <v>6412</v>
      </c>
      <c r="B262" s="58" t="s">
        <v>239</v>
      </c>
      <c r="C262" s="59">
        <f t="shared" si="281"/>
        <v>0</v>
      </c>
      <c r="D262" s="232"/>
      <c r="E262" s="435"/>
      <c r="F262" s="393">
        <f t="shared" si="335"/>
        <v>0</v>
      </c>
      <c r="G262" s="232"/>
      <c r="H262" s="264"/>
      <c r="I262" s="115">
        <f t="shared" si="336"/>
        <v>0</v>
      </c>
      <c r="J262" s="264"/>
      <c r="K262" s="61"/>
      <c r="L262" s="115">
        <f t="shared" si="337"/>
        <v>0</v>
      </c>
      <c r="M262" s="328"/>
      <c r="N262" s="61"/>
      <c r="O262" s="115">
        <f t="shared" si="338"/>
        <v>0</v>
      </c>
      <c r="P262" s="112"/>
    </row>
    <row r="263" spans="1:16" ht="36" hidden="1" x14ac:dyDescent="0.25">
      <c r="A263" s="38">
        <v>6419</v>
      </c>
      <c r="B263" s="58" t="s">
        <v>240</v>
      </c>
      <c r="C263" s="59">
        <f t="shared" si="281"/>
        <v>0</v>
      </c>
      <c r="D263" s="232"/>
      <c r="E263" s="435"/>
      <c r="F263" s="393">
        <f t="shared" si="335"/>
        <v>0</v>
      </c>
      <c r="G263" s="232"/>
      <c r="H263" s="264"/>
      <c r="I263" s="115">
        <f t="shared" si="336"/>
        <v>0</v>
      </c>
      <c r="J263" s="264"/>
      <c r="K263" s="61"/>
      <c r="L263" s="115">
        <f t="shared" si="337"/>
        <v>0</v>
      </c>
      <c r="M263" s="328"/>
      <c r="N263" s="61"/>
      <c r="O263" s="115">
        <f t="shared" si="338"/>
        <v>0</v>
      </c>
      <c r="P263" s="112"/>
    </row>
    <row r="264" spans="1:16" ht="36" hidden="1" x14ac:dyDescent="0.25">
      <c r="A264" s="113">
        <v>6420</v>
      </c>
      <c r="B264" s="58" t="s">
        <v>241</v>
      </c>
      <c r="C264" s="59">
        <f t="shared" si="281"/>
        <v>0</v>
      </c>
      <c r="D264" s="233">
        <f>SUM(D265:D268)</f>
        <v>0</v>
      </c>
      <c r="E264" s="436">
        <f t="shared" ref="E264:F264" si="339">SUM(E265:E268)</f>
        <v>0</v>
      </c>
      <c r="F264" s="393">
        <f t="shared" si="339"/>
        <v>0</v>
      </c>
      <c r="G264" s="233">
        <v>0</v>
      </c>
      <c r="H264" s="122">
        <f t="shared" ref="H264:I264" si="340">SUM(H265:H268)</f>
        <v>0</v>
      </c>
      <c r="I264" s="115">
        <f t="shared" si="340"/>
        <v>0</v>
      </c>
      <c r="J264" s="122">
        <f>SUM(J265:J268)</f>
        <v>0</v>
      </c>
      <c r="K264" s="114">
        <f t="shared" ref="K264:L264" si="341">SUM(K265:K268)</f>
        <v>0</v>
      </c>
      <c r="L264" s="115">
        <f t="shared" si="341"/>
        <v>0</v>
      </c>
      <c r="M264" s="59">
        <f>SUM(M265:M268)</f>
        <v>0</v>
      </c>
      <c r="N264" s="114">
        <f t="shared" ref="N264:O264" si="342">SUM(N265:N268)</f>
        <v>0</v>
      </c>
      <c r="O264" s="115">
        <f t="shared" si="342"/>
        <v>0</v>
      </c>
      <c r="P264" s="112"/>
    </row>
    <row r="265" spans="1:16" hidden="1" x14ac:dyDescent="0.25">
      <c r="A265" s="38">
        <v>6421</v>
      </c>
      <c r="B265" s="58" t="s">
        <v>242</v>
      </c>
      <c r="C265" s="59">
        <f t="shared" si="281"/>
        <v>0</v>
      </c>
      <c r="D265" s="232"/>
      <c r="E265" s="435"/>
      <c r="F265" s="393">
        <f t="shared" ref="F265:F268" si="343">D265+E265</f>
        <v>0</v>
      </c>
      <c r="G265" s="232"/>
      <c r="H265" s="264"/>
      <c r="I265" s="115">
        <f t="shared" ref="I265:I268" si="344">G265+H265</f>
        <v>0</v>
      </c>
      <c r="J265" s="264"/>
      <c r="K265" s="61"/>
      <c r="L265" s="115">
        <f t="shared" ref="L265:L268" si="345">J265+K265</f>
        <v>0</v>
      </c>
      <c r="M265" s="328"/>
      <c r="N265" s="61"/>
      <c r="O265" s="115">
        <f t="shared" ref="O265:O268" si="346">M265+N265</f>
        <v>0</v>
      </c>
      <c r="P265" s="112"/>
    </row>
    <row r="266" spans="1:16" hidden="1" x14ac:dyDescent="0.25">
      <c r="A266" s="38">
        <v>6422</v>
      </c>
      <c r="B266" s="58" t="s">
        <v>243</v>
      </c>
      <c r="C266" s="59">
        <f t="shared" si="281"/>
        <v>0</v>
      </c>
      <c r="D266" s="232"/>
      <c r="E266" s="435"/>
      <c r="F266" s="393">
        <f t="shared" si="343"/>
        <v>0</v>
      </c>
      <c r="G266" s="232"/>
      <c r="H266" s="264"/>
      <c r="I266" s="115">
        <f t="shared" si="344"/>
        <v>0</v>
      </c>
      <c r="J266" s="264"/>
      <c r="K266" s="61"/>
      <c r="L266" s="115">
        <f t="shared" si="345"/>
        <v>0</v>
      </c>
      <c r="M266" s="328"/>
      <c r="N266" s="61"/>
      <c r="O266" s="115">
        <f t="shared" si="346"/>
        <v>0</v>
      </c>
      <c r="P266" s="112"/>
    </row>
    <row r="267" spans="1:16" ht="13.5" hidden="1" customHeight="1" x14ac:dyDescent="0.25">
      <c r="A267" s="38">
        <v>6423</v>
      </c>
      <c r="B267" s="58" t="s">
        <v>244</v>
      </c>
      <c r="C267" s="59">
        <f t="shared" si="281"/>
        <v>0</v>
      </c>
      <c r="D267" s="232"/>
      <c r="E267" s="435"/>
      <c r="F267" s="393">
        <f t="shared" si="343"/>
        <v>0</v>
      </c>
      <c r="G267" s="232"/>
      <c r="H267" s="264"/>
      <c r="I267" s="115">
        <f t="shared" si="344"/>
        <v>0</v>
      </c>
      <c r="J267" s="264"/>
      <c r="K267" s="61"/>
      <c r="L267" s="115">
        <f t="shared" si="345"/>
        <v>0</v>
      </c>
      <c r="M267" s="328"/>
      <c r="N267" s="61"/>
      <c r="O267" s="115">
        <f t="shared" si="346"/>
        <v>0</v>
      </c>
      <c r="P267" s="112"/>
    </row>
    <row r="268" spans="1:16" ht="36" hidden="1" x14ac:dyDescent="0.25">
      <c r="A268" s="38">
        <v>6424</v>
      </c>
      <c r="B268" s="58" t="s">
        <v>245</v>
      </c>
      <c r="C268" s="59">
        <f t="shared" si="281"/>
        <v>0</v>
      </c>
      <c r="D268" s="232"/>
      <c r="E268" s="435"/>
      <c r="F268" s="393">
        <f t="shared" si="343"/>
        <v>0</v>
      </c>
      <c r="G268" s="232"/>
      <c r="H268" s="264"/>
      <c r="I268" s="115">
        <f t="shared" si="344"/>
        <v>0</v>
      </c>
      <c r="J268" s="264"/>
      <c r="K268" s="61"/>
      <c r="L268" s="115">
        <f t="shared" si="345"/>
        <v>0</v>
      </c>
      <c r="M268" s="328"/>
      <c r="N268" s="61"/>
      <c r="O268" s="115">
        <f t="shared" si="346"/>
        <v>0</v>
      </c>
      <c r="P268" s="112"/>
    </row>
    <row r="269" spans="1:16" ht="36" hidden="1" x14ac:dyDescent="0.25">
      <c r="A269" s="150">
        <v>7000</v>
      </c>
      <c r="B269" s="150" t="s">
        <v>246</v>
      </c>
      <c r="C269" s="153">
        <f t="shared" si="281"/>
        <v>0</v>
      </c>
      <c r="D269" s="239">
        <f>SUM(D270,D281)</f>
        <v>0</v>
      </c>
      <c r="E269" s="444">
        <f t="shared" ref="E269:F269" si="347">SUM(E270,E281)</f>
        <v>0</v>
      </c>
      <c r="F269" s="445">
        <f t="shared" si="347"/>
        <v>0</v>
      </c>
      <c r="G269" s="239">
        <v>0</v>
      </c>
      <c r="H269" s="270">
        <f t="shared" ref="H269:I269" si="348">SUM(H270,H281)</f>
        <v>0</v>
      </c>
      <c r="I269" s="297">
        <f t="shared" si="348"/>
        <v>0</v>
      </c>
      <c r="J269" s="270">
        <f>SUM(J270,J281)</f>
        <v>0</v>
      </c>
      <c r="K269" s="152">
        <f t="shared" ref="K269:L269" si="349">SUM(K270,K281)</f>
        <v>0</v>
      </c>
      <c r="L269" s="297">
        <f t="shared" si="349"/>
        <v>0</v>
      </c>
      <c r="M269" s="333">
        <f>SUM(M270,M281)</f>
        <v>0</v>
      </c>
      <c r="N269" s="310">
        <f t="shared" ref="N269:O269" si="350">SUM(N270,N281)</f>
        <v>0</v>
      </c>
      <c r="O269" s="315">
        <f t="shared" si="350"/>
        <v>0</v>
      </c>
      <c r="P269" s="355"/>
    </row>
    <row r="270" spans="1:16" ht="24" hidden="1" x14ac:dyDescent="0.25">
      <c r="A270" s="46">
        <v>7200</v>
      </c>
      <c r="B270" s="106" t="s">
        <v>247</v>
      </c>
      <c r="C270" s="47">
        <f t="shared" si="281"/>
        <v>0</v>
      </c>
      <c r="D270" s="230">
        <f>SUM(D271,D272,D275,D276,D280)</f>
        <v>0</v>
      </c>
      <c r="E270" s="430">
        <f t="shared" ref="E270:F270" si="351">SUM(E271,E272,E275,E276,E280)</f>
        <v>0</v>
      </c>
      <c r="F270" s="397">
        <f t="shared" si="351"/>
        <v>0</v>
      </c>
      <c r="G270" s="230">
        <v>0</v>
      </c>
      <c r="H270" s="107">
        <f t="shared" ref="H270:I270" si="352">SUM(H271,H272,H275,H276,H280)</f>
        <v>0</v>
      </c>
      <c r="I270" s="118">
        <f t="shared" si="352"/>
        <v>0</v>
      </c>
      <c r="J270" s="107">
        <f>SUM(J271,J272,J275,J276,J280)</f>
        <v>0</v>
      </c>
      <c r="K270" s="51">
        <f t="shared" ref="K270:L270" si="353">SUM(K271,K272,K275,K276,K280)</f>
        <v>0</v>
      </c>
      <c r="L270" s="118">
        <f t="shared" si="353"/>
        <v>0</v>
      </c>
      <c r="M270" s="131">
        <f>SUM(M271,M272,M275,M276,M280)</f>
        <v>0</v>
      </c>
      <c r="N270" s="132">
        <f t="shared" ref="N270:O270" si="354">SUM(N271,N272,N275,N276,N280)</f>
        <v>0</v>
      </c>
      <c r="O270" s="296">
        <f t="shared" si="354"/>
        <v>0</v>
      </c>
      <c r="P270" s="352"/>
    </row>
    <row r="271" spans="1:16" ht="24" hidden="1" x14ac:dyDescent="0.25">
      <c r="A271" s="381">
        <v>7210</v>
      </c>
      <c r="B271" s="53" t="s">
        <v>248</v>
      </c>
      <c r="C271" s="54">
        <f t="shared" si="281"/>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281"/>
        <v>0</v>
      </c>
      <c r="D272" s="233">
        <f>SUM(D273:D274)</f>
        <v>0</v>
      </c>
      <c r="E272" s="436">
        <f t="shared" ref="E272:F272" si="355">SUM(E273:E274)</f>
        <v>0</v>
      </c>
      <c r="F272" s="393">
        <f t="shared" si="355"/>
        <v>0</v>
      </c>
      <c r="G272" s="233">
        <v>0</v>
      </c>
      <c r="H272" s="122">
        <f t="shared" ref="H272:I272" si="356">SUM(H273:H274)</f>
        <v>0</v>
      </c>
      <c r="I272" s="115">
        <f t="shared" si="356"/>
        <v>0</v>
      </c>
      <c r="J272" s="122">
        <f>SUM(J273:J274)</f>
        <v>0</v>
      </c>
      <c r="K272" s="114">
        <f t="shared" ref="K272:L272" si="357">SUM(K273:K274)</f>
        <v>0</v>
      </c>
      <c r="L272" s="115">
        <f t="shared" si="357"/>
        <v>0</v>
      </c>
      <c r="M272" s="59">
        <f>SUM(M273:M274)</f>
        <v>0</v>
      </c>
      <c r="N272" s="114">
        <f t="shared" ref="N272:O272" si="358">SUM(N273:N274)</f>
        <v>0</v>
      </c>
      <c r="O272" s="115">
        <f t="shared" si="358"/>
        <v>0</v>
      </c>
      <c r="P272" s="112"/>
    </row>
    <row r="273" spans="1:16" s="149" customFormat="1" ht="36" hidden="1" x14ac:dyDescent="0.25">
      <c r="A273" s="38">
        <v>7221</v>
      </c>
      <c r="B273" s="58" t="s">
        <v>250</v>
      </c>
      <c r="C273" s="59">
        <f t="shared" si="281"/>
        <v>0</v>
      </c>
      <c r="D273" s="232"/>
      <c r="E273" s="435"/>
      <c r="F273" s="393">
        <f t="shared" ref="F273:F275" si="359">D273+E273</f>
        <v>0</v>
      </c>
      <c r="G273" s="232"/>
      <c r="H273" s="264"/>
      <c r="I273" s="115">
        <f t="shared" ref="I273:I275" si="360">G273+H273</f>
        <v>0</v>
      </c>
      <c r="J273" s="264"/>
      <c r="K273" s="61"/>
      <c r="L273" s="115">
        <f t="shared" ref="L273:L275" si="361">J273+K273</f>
        <v>0</v>
      </c>
      <c r="M273" s="328"/>
      <c r="N273" s="61"/>
      <c r="O273" s="115">
        <f t="shared" ref="O273:O275" si="362">M273+N273</f>
        <v>0</v>
      </c>
      <c r="P273" s="112"/>
    </row>
    <row r="274" spans="1:16" s="149" customFormat="1" ht="36" hidden="1" x14ac:dyDescent="0.25">
      <c r="A274" s="38">
        <v>7222</v>
      </c>
      <c r="B274" s="58" t="s">
        <v>251</v>
      </c>
      <c r="C274" s="59">
        <f t="shared" si="281"/>
        <v>0</v>
      </c>
      <c r="D274" s="232"/>
      <c r="E274" s="435"/>
      <c r="F274" s="393">
        <f t="shared" si="359"/>
        <v>0</v>
      </c>
      <c r="G274" s="232"/>
      <c r="H274" s="264"/>
      <c r="I274" s="115">
        <f t="shared" si="360"/>
        <v>0</v>
      </c>
      <c r="J274" s="264"/>
      <c r="K274" s="61"/>
      <c r="L274" s="115">
        <f t="shared" si="361"/>
        <v>0</v>
      </c>
      <c r="M274" s="328"/>
      <c r="N274" s="61"/>
      <c r="O274" s="115">
        <f t="shared" si="362"/>
        <v>0</v>
      </c>
      <c r="P274" s="112"/>
    </row>
    <row r="275" spans="1:16" ht="24" hidden="1" x14ac:dyDescent="0.25">
      <c r="A275" s="113">
        <v>7230</v>
      </c>
      <c r="B275" s="58" t="s">
        <v>292</v>
      </c>
      <c r="C275" s="59">
        <f t="shared" si="281"/>
        <v>0</v>
      </c>
      <c r="D275" s="232"/>
      <c r="E275" s="435"/>
      <c r="F275" s="393">
        <f t="shared" si="359"/>
        <v>0</v>
      </c>
      <c r="G275" s="232"/>
      <c r="H275" s="264"/>
      <c r="I275" s="115">
        <f t="shared" si="360"/>
        <v>0</v>
      </c>
      <c r="J275" s="264"/>
      <c r="K275" s="61"/>
      <c r="L275" s="115">
        <f t="shared" si="361"/>
        <v>0</v>
      </c>
      <c r="M275" s="328"/>
      <c r="N275" s="61"/>
      <c r="O275" s="115">
        <f t="shared" si="362"/>
        <v>0</v>
      </c>
      <c r="P275" s="112"/>
    </row>
    <row r="276" spans="1:16" ht="24" hidden="1" x14ac:dyDescent="0.25">
      <c r="A276" s="113">
        <v>7240</v>
      </c>
      <c r="B276" s="58" t="s">
        <v>252</v>
      </c>
      <c r="C276" s="59">
        <f t="shared" si="281"/>
        <v>0</v>
      </c>
      <c r="D276" s="233">
        <f t="shared" ref="D276:O276" si="363">SUM(D277:D279)</f>
        <v>0</v>
      </c>
      <c r="E276" s="436">
        <f t="shared" si="363"/>
        <v>0</v>
      </c>
      <c r="F276" s="393">
        <f t="shared" si="363"/>
        <v>0</v>
      </c>
      <c r="G276" s="233">
        <v>0</v>
      </c>
      <c r="H276" s="122">
        <f t="shared" si="363"/>
        <v>0</v>
      </c>
      <c r="I276" s="115">
        <f t="shared" si="363"/>
        <v>0</v>
      </c>
      <c r="J276" s="122">
        <f>SUM(J277:J279)</f>
        <v>0</v>
      </c>
      <c r="K276" s="114">
        <f t="shared" ref="K276:L276" si="364">SUM(K277:K279)</f>
        <v>0</v>
      </c>
      <c r="L276" s="115">
        <f t="shared" si="364"/>
        <v>0</v>
      </c>
      <c r="M276" s="59">
        <f t="shared" si="363"/>
        <v>0</v>
      </c>
      <c r="N276" s="114">
        <f t="shared" si="363"/>
        <v>0</v>
      </c>
      <c r="O276" s="115">
        <f t="shared" si="363"/>
        <v>0</v>
      </c>
      <c r="P276" s="112"/>
    </row>
    <row r="277" spans="1:16" ht="48" hidden="1" x14ac:dyDescent="0.25">
      <c r="A277" s="38">
        <v>7245</v>
      </c>
      <c r="B277" s="58" t="s">
        <v>253</v>
      </c>
      <c r="C277" s="59">
        <f t="shared" ref="C277:C298" si="365">F277+I277+L277+O277</f>
        <v>0</v>
      </c>
      <c r="D277" s="232"/>
      <c r="E277" s="435"/>
      <c r="F277" s="393">
        <f t="shared" ref="F277:F280" si="366">D277+E277</f>
        <v>0</v>
      </c>
      <c r="G277" s="232"/>
      <c r="H277" s="264"/>
      <c r="I277" s="115">
        <f t="shared" ref="I277:I280" si="367">G277+H277</f>
        <v>0</v>
      </c>
      <c r="J277" s="264"/>
      <c r="K277" s="61"/>
      <c r="L277" s="115">
        <f t="shared" ref="L277:L280" si="368">J277+K277</f>
        <v>0</v>
      </c>
      <c r="M277" s="328"/>
      <c r="N277" s="61"/>
      <c r="O277" s="115">
        <f t="shared" ref="O277:O280" si="369">M277+N277</f>
        <v>0</v>
      </c>
      <c r="P277" s="112"/>
    </row>
    <row r="278" spans="1:16" ht="84.75" hidden="1" customHeight="1" x14ac:dyDescent="0.25">
      <c r="A278" s="38">
        <v>7246</v>
      </c>
      <c r="B278" s="58" t="s">
        <v>254</v>
      </c>
      <c r="C278" s="59">
        <f t="shared" si="365"/>
        <v>0</v>
      </c>
      <c r="D278" s="232"/>
      <c r="E278" s="435"/>
      <c r="F278" s="393">
        <f t="shared" si="366"/>
        <v>0</v>
      </c>
      <c r="G278" s="232"/>
      <c r="H278" s="264"/>
      <c r="I278" s="115">
        <f t="shared" si="367"/>
        <v>0</v>
      </c>
      <c r="J278" s="264"/>
      <c r="K278" s="61"/>
      <c r="L278" s="115">
        <f t="shared" si="368"/>
        <v>0</v>
      </c>
      <c r="M278" s="328"/>
      <c r="N278" s="61"/>
      <c r="O278" s="115">
        <f t="shared" si="369"/>
        <v>0</v>
      </c>
      <c r="P278" s="112"/>
    </row>
    <row r="279" spans="1:16" ht="36" hidden="1" x14ac:dyDescent="0.25">
      <c r="A279" s="38">
        <v>7247</v>
      </c>
      <c r="B279" s="58" t="s">
        <v>309</v>
      </c>
      <c r="C279" s="59">
        <f t="shared" si="365"/>
        <v>0</v>
      </c>
      <c r="D279" s="232"/>
      <c r="E279" s="435"/>
      <c r="F279" s="393">
        <f t="shared" si="366"/>
        <v>0</v>
      </c>
      <c r="G279" s="232"/>
      <c r="H279" s="264"/>
      <c r="I279" s="115">
        <f t="shared" si="367"/>
        <v>0</v>
      </c>
      <c r="J279" s="264"/>
      <c r="K279" s="61"/>
      <c r="L279" s="115">
        <f t="shared" si="368"/>
        <v>0</v>
      </c>
      <c r="M279" s="328"/>
      <c r="N279" s="61"/>
      <c r="O279" s="115">
        <f t="shared" si="369"/>
        <v>0</v>
      </c>
      <c r="P279" s="112"/>
    </row>
    <row r="280" spans="1:16" ht="24" hidden="1" x14ac:dyDescent="0.25">
      <c r="A280" s="381">
        <v>7260</v>
      </c>
      <c r="B280" s="53" t="s">
        <v>255</v>
      </c>
      <c r="C280" s="54">
        <f t="shared" si="365"/>
        <v>0</v>
      </c>
      <c r="D280" s="231"/>
      <c r="E280" s="433"/>
      <c r="F280" s="434">
        <f t="shared" si="366"/>
        <v>0</v>
      </c>
      <c r="G280" s="231"/>
      <c r="H280" s="263"/>
      <c r="I280" s="121">
        <f t="shared" si="367"/>
        <v>0</v>
      </c>
      <c r="J280" s="263"/>
      <c r="K280" s="56"/>
      <c r="L280" s="121">
        <f t="shared" si="368"/>
        <v>0</v>
      </c>
      <c r="M280" s="327"/>
      <c r="N280" s="56"/>
      <c r="O280" s="121">
        <f t="shared" si="369"/>
        <v>0</v>
      </c>
      <c r="P280" s="111"/>
    </row>
    <row r="281" spans="1:16" hidden="1" x14ac:dyDescent="0.25">
      <c r="A281" s="74">
        <v>7700</v>
      </c>
      <c r="B281" s="166" t="s">
        <v>284</v>
      </c>
      <c r="C281" s="167">
        <f t="shared" si="365"/>
        <v>0</v>
      </c>
      <c r="D281" s="240">
        <f t="shared" ref="D281:O281" si="370">D282</f>
        <v>0</v>
      </c>
      <c r="E281" s="446">
        <f t="shared" si="370"/>
        <v>0</v>
      </c>
      <c r="F281" s="412">
        <f t="shared" si="370"/>
        <v>0</v>
      </c>
      <c r="G281" s="240">
        <v>0</v>
      </c>
      <c r="H281" s="271">
        <f t="shared" si="370"/>
        <v>0</v>
      </c>
      <c r="I281" s="169">
        <f t="shared" si="370"/>
        <v>0</v>
      </c>
      <c r="J281" s="271">
        <f t="shared" si="370"/>
        <v>0</v>
      </c>
      <c r="K281" s="168">
        <f t="shared" si="370"/>
        <v>0</v>
      </c>
      <c r="L281" s="169">
        <f t="shared" si="370"/>
        <v>0</v>
      </c>
      <c r="M281" s="167">
        <f t="shared" si="370"/>
        <v>0</v>
      </c>
      <c r="N281" s="168">
        <f t="shared" si="370"/>
        <v>0</v>
      </c>
      <c r="O281" s="169">
        <f t="shared" si="370"/>
        <v>0</v>
      </c>
      <c r="P281" s="353"/>
    </row>
    <row r="282" spans="1:16" hidden="1" x14ac:dyDescent="0.25">
      <c r="A282" s="108">
        <v>7720</v>
      </c>
      <c r="B282" s="53" t="s">
        <v>285</v>
      </c>
      <c r="C282" s="65">
        <f t="shared" si="365"/>
        <v>0</v>
      </c>
      <c r="D282" s="241"/>
      <c r="E282" s="447"/>
      <c r="F282" s="416">
        <f>D282+E282</f>
        <v>0</v>
      </c>
      <c r="G282" s="241"/>
      <c r="H282" s="272"/>
      <c r="I282" s="312">
        <f>G282+H282</f>
        <v>0</v>
      </c>
      <c r="J282" s="272"/>
      <c r="K282" s="67"/>
      <c r="L282" s="312">
        <f>J282+K282</f>
        <v>0</v>
      </c>
      <c r="M282" s="334"/>
      <c r="N282" s="67"/>
      <c r="O282" s="312">
        <f>M282+N282</f>
        <v>0</v>
      </c>
      <c r="P282" s="156"/>
    </row>
    <row r="283" spans="1:16" hidden="1" x14ac:dyDescent="0.25">
      <c r="A283" s="147"/>
      <c r="B283" s="58" t="s">
        <v>256</v>
      </c>
      <c r="C283" s="59">
        <f t="shared" si="365"/>
        <v>0</v>
      </c>
      <c r="D283" s="233">
        <f>SUM(D284:D285)</f>
        <v>0</v>
      </c>
      <c r="E283" s="436">
        <f t="shared" ref="E283:F283" si="371">SUM(E284:E285)</f>
        <v>0</v>
      </c>
      <c r="F283" s="393">
        <f t="shared" si="371"/>
        <v>0</v>
      </c>
      <c r="G283" s="233">
        <v>0</v>
      </c>
      <c r="H283" s="122">
        <f t="shared" ref="H283:I283" si="372">SUM(H284:H285)</f>
        <v>0</v>
      </c>
      <c r="I283" s="115">
        <f t="shared" si="372"/>
        <v>0</v>
      </c>
      <c r="J283" s="122">
        <f>SUM(J284:J285)</f>
        <v>0</v>
      </c>
      <c r="K283" s="114">
        <f t="shared" ref="K283:L283" si="373">SUM(K284:K285)</f>
        <v>0</v>
      </c>
      <c r="L283" s="115">
        <f t="shared" si="373"/>
        <v>0</v>
      </c>
      <c r="M283" s="59">
        <f>SUM(M284:M285)</f>
        <v>0</v>
      </c>
      <c r="N283" s="114">
        <f t="shared" ref="N283:O283" si="374">SUM(N284:N285)</f>
        <v>0</v>
      </c>
      <c r="O283" s="115">
        <f t="shared" si="374"/>
        <v>0</v>
      </c>
      <c r="P283" s="112"/>
    </row>
    <row r="284" spans="1:16" hidden="1" x14ac:dyDescent="0.25">
      <c r="A284" s="147" t="s">
        <v>257</v>
      </c>
      <c r="B284" s="38" t="s">
        <v>258</v>
      </c>
      <c r="C284" s="59">
        <f t="shared" si="365"/>
        <v>0</v>
      </c>
      <c r="D284" s="232"/>
      <c r="E284" s="435"/>
      <c r="F284" s="393">
        <f t="shared" ref="F284:F285" si="375">D284+E284</f>
        <v>0</v>
      </c>
      <c r="G284" s="232"/>
      <c r="H284" s="264"/>
      <c r="I284" s="115">
        <f t="shared" ref="I284:I285" si="376">G284+H284</f>
        <v>0</v>
      </c>
      <c r="J284" s="264"/>
      <c r="K284" s="61"/>
      <c r="L284" s="115">
        <f t="shared" ref="L284:L285" si="377">J284+K284</f>
        <v>0</v>
      </c>
      <c r="M284" s="328"/>
      <c r="N284" s="61"/>
      <c r="O284" s="115">
        <f t="shared" ref="O284:O285" si="378">M284+N284</f>
        <v>0</v>
      </c>
      <c r="P284" s="112"/>
    </row>
    <row r="285" spans="1:16" ht="24" hidden="1" x14ac:dyDescent="0.25">
      <c r="A285" s="147" t="s">
        <v>259</v>
      </c>
      <c r="B285" s="154" t="s">
        <v>260</v>
      </c>
      <c r="C285" s="54">
        <f t="shared" si="365"/>
        <v>0</v>
      </c>
      <c r="D285" s="231"/>
      <c r="E285" s="433"/>
      <c r="F285" s="434">
        <f t="shared" si="375"/>
        <v>0</v>
      </c>
      <c r="G285" s="231"/>
      <c r="H285" s="263"/>
      <c r="I285" s="121">
        <f t="shared" si="376"/>
        <v>0</v>
      </c>
      <c r="J285" s="263"/>
      <c r="K285" s="56"/>
      <c r="L285" s="121">
        <f t="shared" si="377"/>
        <v>0</v>
      </c>
      <c r="M285" s="327"/>
      <c r="N285" s="56"/>
      <c r="O285" s="121">
        <f t="shared" si="378"/>
        <v>0</v>
      </c>
      <c r="P285" s="111"/>
    </row>
    <row r="286" spans="1:16" ht="12.75" thickBot="1" x14ac:dyDescent="0.3">
      <c r="A286" s="175"/>
      <c r="B286" s="175" t="s">
        <v>261</v>
      </c>
      <c r="C286" s="316">
        <f t="shared" si="365"/>
        <v>47240</v>
      </c>
      <c r="D286" s="242">
        <f t="shared" ref="D286:O286" si="379">SUM(D283,D269,D230,D195,D187,D173,D75,D53)</f>
        <v>0</v>
      </c>
      <c r="E286" s="448">
        <f t="shared" si="379"/>
        <v>0</v>
      </c>
      <c r="F286" s="449">
        <f t="shared" si="379"/>
        <v>0</v>
      </c>
      <c r="G286" s="242">
        <v>47240</v>
      </c>
      <c r="H286" s="177">
        <f t="shared" si="379"/>
        <v>0</v>
      </c>
      <c r="I286" s="298">
        <f t="shared" si="379"/>
        <v>47240</v>
      </c>
      <c r="J286" s="177">
        <f t="shared" si="379"/>
        <v>0</v>
      </c>
      <c r="K286" s="176">
        <f t="shared" si="379"/>
        <v>0</v>
      </c>
      <c r="L286" s="298">
        <f t="shared" si="379"/>
        <v>0</v>
      </c>
      <c r="M286" s="316">
        <f t="shared" si="379"/>
        <v>0</v>
      </c>
      <c r="N286" s="176">
        <f t="shared" si="379"/>
        <v>0</v>
      </c>
      <c r="O286" s="298">
        <f t="shared" si="379"/>
        <v>0</v>
      </c>
      <c r="P286" s="356"/>
    </row>
    <row r="287" spans="1:16" s="21" customFormat="1" ht="13.5" hidden="1" thickTop="1" thickBot="1" x14ac:dyDescent="0.3">
      <c r="A287" s="1670" t="s">
        <v>262</v>
      </c>
      <c r="B287" s="1671"/>
      <c r="C287" s="184">
        <f t="shared" si="365"/>
        <v>0</v>
      </c>
      <c r="D287" s="243">
        <f>SUM(D24,D25,D41)-D51</f>
        <v>0</v>
      </c>
      <c r="E287" s="450">
        <f t="shared" ref="E287:F287" si="380">SUM(E24,E25,E41)-E51</f>
        <v>0</v>
      </c>
      <c r="F287" s="451">
        <f t="shared" si="380"/>
        <v>0</v>
      </c>
      <c r="G287" s="243">
        <v>0</v>
      </c>
      <c r="H287" s="273">
        <f t="shared" ref="H287:I287" si="381">SUM(H24,H25,H41)-H51</f>
        <v>0</v>
      </c>
      <c r="I287" s="299">
        <f t="shared" si="381"/>
        <v>0</v>
      </c>
      <c r="J287" s="273">
        <f>(J26+J43)-J51</f>
        <v>0</v>
      </c>
      <c r="K287" s="179">
        <f t="shared" ref="K287:L287" si="382">(K26+K43)-K51</f>
        <v>0</v>
      </c>
      <c r="L287" s="299">
        <f t="shared" si="382"/>
        <v>0</v>
      </c>
      <c r="M287" s="184">
        <f>M45-M51</f>
        <v>0</v>
      </c>
      <c r="N287" s="179">
        <f t="shared" ref="N287:O287" si="383">N45-N51</f>
        <v>0</v>
      </c>
      <c r="O287" s="299">
        <f t="shared" si="383"/>
        <v>0</v>
      </c>
      <c r="P287" s="186"/>
    </row>
    <row r="288" spans="1:16" s="21" customFormat="1" ht="12.75" hidden="1" thickTop="1" x14ac:dyDescent="0.25">
      <c r="A288" s="1672" t="s">
        <v>263</v>
      </c>
      <c r="B288" s="1673"/>
      <c r="C288" s="164">
        <f t="shared" si="365"/>
        <v>0</v>
      </c>
      <c r="D288" s="244">
        <f t="shared" ref="D288:O288" si="384">SUM(D289,D290)-D297+D298</f>
        <v>0</v>
      </c>
      <c r="E288" s="452">
        <f t="shared" si="384"/>
        <v>0</v>
      </c>
      <c r="F288" s="453">
        <f t="shared" si="384"/>
        <v>0</v>
      </c>
      <c r="G288" s="244">
        <v>0</v>
      </c>
      <c r="H288" s="274">
        <f t="shared" si="384"/>
        <v>0</v>
      </c>
      <c r="I288" s="162">
        <f t="shared" si="384"/>
        <v>0</v>
      </c>
      <c r="J288" s="274">
        <f t="shared" si="384"/>
        <v>0</v>
      </c>
      <c r="K288" s="161">
        <f t="shared" si="384"/>
        <v>0</v>
      </c>
      <c r="L288" s="162">
        <f t="shared" si="384"/>
        <v>0</v>
      </c>
      <c r="M288" s="164">
        <f t="shared" si="384"/>
        <v>0</v>
      </c>
      <c r="N288" s="161">
        <f t="shared" si="384"/>
        <v>0</v>
      </c>
      <c r="O288" s="162">
        <f t="shared" si="384"/>
        <v>0</v>
      </c>
      <c r="P288" s="357"/>
    </row>
    <row r="289" spans="1:16" s="21" customFormat="1" ht="13.5" hidden="1" thickTop="1" thickBot="1" x14ac:dyDescent="0.3">
      <c r="A289" s="89" t="s">
        <v>264</v>
      </c>
      <c r="B289" s="89" t="s">
        <v>265</v>
      </c>
      <c r="C289" s="90">
        <f t="shared" si="365"/>
        <v>0</v>
      </c>
      <c r="D289" s="226">
        <f t="shared" ref="D289:O289" si="385">D21-D283</f>
        <v>0</v>
      </c>
      <c r="E289" s="422">
        <f t="shared" si="385"/>
        <v>0</v>
      </c>
      <c r="F289" s="423">
        <f t="shared" si="385"/>
        <v>0</v>
      </c>
      <c r="G289" s="226">
        <v>0</v>
      </c>
      <c r="H289" s="259">
        <f t="shared" si="385"/>
        <v>0</v>
      </c>
      <c r="I289" s="92">
        <f t="shared" si="385"/>
        <v>0</v>
      </c>
      <c r="J289" s="259">
        <f t="shared" si="385"/>
        <v>0</v>
      </c>
      <c r="K289" s="91">
        <f t="shared" si="385"/>
        <v>0</v>
      </c>
      <c r="L289" s="92">
        <f t="shared" si="385"/>
        <v>0</v>
      </c>
      <c r="M289" s="90">
        <f t="shared" si="385"/>
        <v>0</v>
      </c>
      <c r="N289" s="91">
        <f t="shared" si="385"/>
        <v>0</v>
      </c>
      <c r="O289" s="92">
        <f t="shared" si="385"/>
        <v>0</v>
      </c>
      <c r="P289" s="348"/>
    </row>
    <row r="290" spans="1:16" s="21" customFormat="1" ht="12.75" hidden="1" thickTop="1" x14ac:dyDescent="0.25">
      <c r="A290" s="181" t="s">
        <v>266</v>
      </c>
      <c r="B290" s="181" t="s">
        <v>267</v>
      </c>
      <c r="C290" s="164">
        <f t="shared" si="365"/>
        <v>0</v>
      </c>
      <c r="D290" s="244">
        <f t="shared" ref="D290:O290" si="386">SUM(D291,D293,D295)-SUM(D292,D294,D296)</f>
        <v>0</v>
      </c>
      <c r="E290" s="452">
        <f t="shared" si="386"/>
        <v>0</v>
      </c>
      <c r="F290" s="453">
        <f t="shared" si="386"/>
        <v>0</v>
      </c>
      <c r="G290" s="244">
        <v>0</v>
      </c>
      <c r="H290" s="274">
        <f t="shared" si="386"/>
        <v>0</v>
      </c>
      <c r="I290" s="162">
        <f t="shared" si="386"/>
        <v>0</v>
      </c>
      <c r="J290" s="274">
        <f t="shared" si="386"/>
        <v>0</v>
      </c>
      <c r="K290" s="161">
        <f t="shared" si="386"/>
        <v>0</v>
      </c>
      <c r="L290" s="162">
        <f t="shared" si="386"/>
        <v>0</v>
      </c>
      <c r="M290" s="164">
        <f t="shared" si="386"/>
        <v>0</v>
      </c>
      <c r="N290" s="161">
        <f t="shared" si="386"/>
        <v>0</v>
      </c>
      <c r="O290" s="162">
        <f t="shared" si="386"/>
        <v>0</v>
      </c>
      <c r="P290" s="357"/>
    </row>
    <row r="291" spans="1:16" ht="12.75" hidden="1" thickTop="1" x14ac:dyDescent="0.25">
      <c r="A291" s="155" t="s">
        <v>268</v>
      </c>
      <c r="B291" s="84" t="s">
        <v>269</v>
      </c>
      <c r="C291" s="65">
        <f t="shared" si="365"/>
        <v>0</v>
      </c>
      <c r="D291" s="241"/>
      <c r="E291" s="447"/>
      <c r="F291" s="416">
        <f t="shared" ref="F291:F298" si="387">D291+E291</f>
        <v>0</v>
      </c>
      <c r="G291" s="241"/>
      <c r="H291" s="272"/>
      <c r="I291" s="312">
        <f t="shared" ref="I291:I298" si="388">G291+H291</f>
        <v>0</v>
      </c>
      <c r="J291" s="272"/>
      <c r="K291" s="67"/>
      <c r="L291" s="312">
        <f t="shared" ref="L291:L298" si="389">J291+K291</f>
        <v>0</v>
      </c>
      <c r="M291" s="334"/>
      <c r="N291" s="67"/>
      <c r="O291" s="312">
        <f t="shared" ref="O291:O298" si="390">M291+N291</f>
        <v>0</v>
      </c>
      <c r="P291" s="156"/>
    </row>
    <row r="292" spans="1:16" ht="24.75" hidden="1" thickTop="1" x14ac:dyDescent="0.25">
      <c r="A292" s="147" t="s">
        <v>270</v>
      </c>
      <c r="B292" s="37" t="s">
        <v>271</v>
      </c>
      <c r="C292" s="59">
        <f t="shared" si="365"/>
        <v>0</v>
      </c>
      <c r="D292" s="232"/>
      <c r="E292" s="435"/>
      <c r="F292" s="393">
        <f t="shared" si="387"/>
        <v>0</v>
      </c>
      <c r="G292" s="232"/>
      <c r="H292" s="264"/>
      <c r="I292" s="115">
        <f t="shared" si="388"/>
        <v>0</v>
      </c>
      <c r="J292" s="264"/>
      <c r="K292" s="61"/>
      <c r="L292" s="115">
        <f t="shared" si="389"/>
        <v>0</v>
      </c>
      <c r="M292" s="328"/>
      <c r="N292" s="61"/>
      <c r="O292" s="115">
        <f t="shared" si="390"/>
        <v>0</v>
      </c>
      <c r="P292" s="112"/>
    </row>
    <row r="293" spans="1:16" ht="12.75" hidden="1" thickTop="1" x14ac:dyDescent="0.25">
      <c r="A293" s="147" t="s">
        <v>272</v>
      </c>
      <c r="B293" s="37" t="s">
        <v>273</v>
      </c>
      <c r="C293" s="59">
        <f t="shared" si="365"/>
        <v>0</v>
      </c>
      <c r="D293" s="232"/>
      <c r="E293" s="435"/>
      <c r="F293" s="393">
        <f t="shared" si="387"/>
        <v>0</v>
      </c>
      <c r="G293" s="232"/>
      <c r="H293" s="264"/>
      <c r="I293" s="115">
        <f t="shared" si="388"/>
        <v>0</v>
      </c>
      <c r="J293" s="264"/>
      <c r="K293" s="61"/>
      <c r="L293" s="115">
        <f t="shared" si="389"/>
        <v>0</v>
      </c>
      <c r="M293" s="328"/>
      <c r="N293" s="61"/>
      <c r="O293" s="115">
        <f t="shared" si="390"/>
        <v>0</v>
      </c>
      <c r="P293" s="112"/>
    </row>
    <row r="294" spans="1:16" ht="24.75" hidden="1" thickTop="1" x14ac:dyDescent="0.25">
      <c r="A294" s="147" t="s">
        <v>274</v>
      </c>
      <c r="B294" s="37" t="s">
        <v>275</v>
      </c>
      <c r="C294" s="59">
        <f>F294+I294+L294+O294</f>
        <v>0</v>
      </c>
      <c r="D294" s="232"/>
      <c r="E294" s="435"/>
      <c r="F294" s="393">
        <f t="shared" si="387"/>
        <v>0</v>
      </c>
      <c r="G294" s="232"/>
      <c r="H294" s="264"/>
      <c r="I294" s="115">
        <f t="shared" si="388"/>
        <v>0</v>
      </c>
      <c r="J294" s="264"/>
      <c r="K294" s="61"/>
      <c r="L294" s="115">
        <f t="shared" si="389"/>
        <v>0</v>
      </c>
      <c r="M294" s="328"/>
      <c r="N294" s="61"/>
      <c r="O294" s="115">
        <f t="shared" si="390"/>
        <v>0</v>
      </c>
      <c r="P294" s="112"/>
    </row>
    <row r="295" spans="1:16" ht="12.75" hidden="1" thickTop="1" x14ac:dyDescent="0.25">
      <c r="A295" s="147" t="s">
        <v>276</v>
      </c>
      <c r="B295" s="37" t="s">
        <v>277</v>
      </c>
      <c r="C295" s="59">
        <f t="shared" si="365"/>
        <v>0</v>
      </c>
      <c r="D295" s="232"/>
      <c r="E295" s="435"/>
      <c r="F295" s="393">
        <f t="shared" si="387"/>
        <v>0</v>
      </c>
      <c r="G295" s="232"/>
      <c r="H295" s="264"/>
      <c r="I295" s="115">
        <f t="shared" si="388"/>
        <v>0</v>
      </c>
      <c r="J295" s="264"/>
      <c r="K295" s="61"/>
      <c r="L295" s="115">
        <f t="shared" si="389"/>
        <v>0</v>
      </c>
      <c r="M295" s="328"/>
      <c r="N295" s="61"/>
      <c r="O295" s="115">
        <f t="shared" si="390"/>
        <v>0</v>
      </c>
      <c r="P295" s="112"/>
    </row>
    <row r="296" spans="1:16" ht="24.75" hidden="1" thickTop="1" x14ac:dyDescent="0.25">
      <c r="A296" s="157" t="s">
        <v>278</v>
      </c>
      <c r="B296" s="158" t="s">
        <v>279</v>
      </c>
      <c r="C296" s="128">
        <f t="shared" si="365"/>
        <v>0</v>
      </c>
      <c r="D296" s="237"/>
      <c r="E296" s="440"/>
      <c r="F296" s="441">
        <f t="shared" si="387"/>
        <v>0</v>
      </c>
      <c r="G296" s="237"/>
      <c r="H296" s="268"/>
      <c r="I296" s="313">
        <f t="shared" si="388"/>
        <v>0</v>
      </c>
      <c r="J296" s="268"/>
      <c r="K296" s="130"/>
      <c r="L296" s="313">
        <f t="shared" si="389"/>
        <v>0</v>
      </c>
      <c r="M296" s="331"/>
      <c r="N296" s="130"/>
      <c r="O296" s="313">
        <f t="shared" si="390"/>
        <v>0</v>
      </c>
      <c r="P296" s="159"/>
    </row>
    <row r="297" spans="1:16" s="21" customFormat="1" ht="13.5" hidden="1" thickTop="1" thickBot="1" x14ac:dyDescent="0.3">
      <c r="A297" s="183" t="s">
        <v>280</v>
      </c>
      <c r="B297" s="183" t="s">
        <v>281</v>
      </c>
      <c r="C297" s="184">
        <f t="shared" si="365"/>
        <v>0</v>
      </c>
      <c r="D297" s="245"/>
      <c r="E297" s="454"/>
      <c r="F297" s="451">
        <f t="shared" si="387"/>
        <v>0</v>
      </c>
      <c r="G297" s="245"/>
      <c r="H297" s="275"/>
      <c r="I297" s="299">
        <f t="shared" si="388"/>
        <v>0</v>
      </c>
      <c r="J297" s="275"/>
      <c r="K297" s="185"/>
      <c r="L297" s="299">
        <f t="shared" si="389"/>
        <v>0</v>
      </c>
      <c r="M297" s="335"/>
      <c r="N297" s="185"/>
      <c r="O297" s="299">
        <f t="shared" si="390"/>
        <v>0</v>
      </c>
      <c r="P297" s="186"/>
    </row>
    <row r="298" spans="1:16" s="21" customFormat="1" ht="48.75" hidden="1" thickTop="1" x14ac:dyDescent="0.25">
      <c r="A298" s="181" t="s">
        <v>282</v>
      </c>
      <c r="B298" s="163" t="s">
        <v>283</v>
      </c>
      <c r="C298" s="164">
        <f t="shared" si="365"/>
        <v>0</v>
      </c>
      <c r="D298" s="236"/>
      <c r="E298" s="439"/>
      <c r="F298" s="397">
        <f t="shared" si="387"/>
        <v>0</v>
      </c>
      <c r="G298" s="236"/>
      <c r="H298" s="267"/>
      <c r="I298" s="118">
        <f t="shared" si="388"/>
        <v>0</v>
      </c>
      <c r="J298" s="267"/>
      <c r="K298" s="123"/>
      <c r="L298" s="118">
        <f t="shared" si="389"/>
        <v>0</v>
      </c>
      <c r="M298" s="330"/>
      <c r="N298" s="123"/>
      <c r="O298" s="118">
        <f t="shared" si="390"/>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60Gf1SlwRoGXp5JF7wU3h9QJOBlKZ4h/s4kw2ekwRRbGkldRp6F2r+QE59AIMVkDUz9PmAdwOI0oTakrHR1LEg==" saltValue="tsITJAyxSnYe0Er6cCz3Qw==" spinCount="100000" sheet="1" objects="1" scenarios="1" formatCells="0" formatColumns="0" formatRows="0"/>
  <autoFilter ref="A18:P298">
    <filterColumn colId="2">
      <filters blank="1">
        <filter val="1 000"/>
        <filter val="1 198"/>
        <filter val="1 584"/>
        <filter val="1 915"/>
        <filter val="100"/>
        <filter val="150"/>
        <filter val="25"/>
        <filter val="27 049"/>
        <filter val="285"/>
        <filter val="305"/>
        <filter val="33 286"/>
        <filter val="335"/>
        <filter val="4 047"/>
        <filter val="41 609"/>
        <filter val="47 240"/>
        <filter val="5 342"/>
        <filter val="5 631"/>
        <filter val="50"/>
        <filter val="509"/>
        <filter val="717"/>
        <filter val="750"/>
        <filter val="797"/>
        <filter val="8 018"/>
        <filter val="8 323"/>
        <filter val="89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3.pielikums Jūrmalas pilsētas domes 
2018.gada 27.septembra saistošajiem noteikumiem Nr.33
(protokols Nr.13,  23.punkts)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1" sqref="T1"/>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2851562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1313</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1314</v>
      </c>
      <c r="D3" s="1713"/>
      <c r="E3" s="1713"/>
      <c r="F3" s="1713"/>
      <c r="G3" s="1713"/>
      <c r="H3" s="1713"/>
      <c r="I3" s="1713"/>
      <c r="J3" s="1713"/>
      <c r="K3" s="1713"/>
      <c r="L3" s="1713"/>
      <c r="M3" s="1713"/>
      <c r="N3" s="1713"/>
      <c r="O3" s="1713"/>
      <c r="P3" s="1714"/>
      <c r="Q3" s="382"/>
    </row>
    <row r="4" spans="1:17" ht="12.75" customHeight="1" x14ac:dyDescent="0.25">
      <c r="A4" s="4" t="s">
        <v>1</v>
      </c>
      <c r="B4" s="5"/>
      <c r="C4" s="1713" t="s">
        <v>1315</v>
      </c>
      <c r="D4" s="1713"/>
      <c r="E4" s="1713"/>
      <c r="F4" s="1713"/>
      <c r="G4" s="1713"/>
      <c r="H4" s="1713"/>
      <c r="I4" s="1713"/>
      <c r="J4" s="1713"/>
      <c r="K4" s="1713"/>
      <c r="L4" s="1713"/>
      <c r="M4" s="1713"/>
      <c r="N4" s="1713"/>
      <c r="O4" s="1713"/>
      <c r="P4" s="1714"/>
      <c r="Q4" s="382"/>
    </row>
    <row r="5" spans="1:17" ht="12.75" customHeight="1" x14ac:dyDescent="0.25">
      <c r="A5" s="2" t="s">
        <v>2</v>
      </c>
      <c r="B5" s="3"/>
      <c r="C5" s="1708" t="s">
        <v>1316</v>
      </c>
      <c r="D5" s="1708"/>
      <c r="E5" s="1708"/>
      <c r="F5" s="1708"/>
      <c r="G5" s="1708"/>
      <c r="H5" s="1708"/>
      <c r="I5" s="1708"/>
      <c r="J5" s="1708"/>
      <c r="K5" s="1708"/>
      <c r="L5" s="1708"/>
      <c r="M5" s="1708"/>
      <c r="N5" s="1708"/>
      <c r="O5" s="1708"/>
      <c r="P5" s="1709"/>
      <c r="Q5" s="382"/>
    </row>
    <row r="6" spans="1:17" ht="12.75" customHeight="1" x14ac:dyDescent="0.25">
      <c r="A6" s="2" t="s">
        <v>3</v>
      </c>
      <c r="B6" s="3"/>
      <c r="C6" s="1708" t="s">
        <v>1317</v>
      </c>
      <c r="D6" s="1708"/>
      <c r="E6" s="1708"/>
      <c r="F6" s="1708"/>
      <c r="G6" s="1708"/>
      <c r="H6" s="1708"/>
      <c r="I6" s="1708"/>
      <c r="J6" s="1708"/>
      <c r="K6" s="1708"/>
      <c r="L6" s="1708"/>
      <c r="M6" s="1708"/>
      <c r="N6" s="1708"/>
      <c r="O6" s="1708"/>
      <c r="P6" s="1709"/>
      <c r="Q6" s="382"/>
    </row>
    <row r="7" spans="1:17" ht="26.25" customHeight="1" x14ac:dyDescent="0.25">
      <c r="A7" s="2" t="s">
        <v>4</v>
      </c>
      <c r="B7" s="3"/>
      <c r="C7" s="1713" t="s">
        <v>1318</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1319</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1320</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8"/>
      <c r="D19" s="212"/>
      <c r="E19" s="385"/>
      <c r="F19" s="98"/>
      <c r="G19" s="212"/>
      <c r="H19" s="1255"/>
      <c r="I19" s="98"/>
      <c r="J19" s="247"/>
      <c r="K19" s="385"/>
      <c r="L19" s="98"/>
      <c r="M19" s="317"/>
      <c r="N19" s="19"/>
      <c r="O19" s="360"/>
      <c r="P19" s="20"/>
    </row>
    <row r="20" spans="1:16" s="21" customFormat="1" ht="12.75" thickBot="1" x14ac:dyDescent="0.3">
      <c r="A20" s="22"/>
      <c r="B20" s="23" t="s">
        <v>19</v>
      </c>
      <c r="C20" s="24">
        <f>F20+I20+L20+O20</f>
        <v>796225</v>
      </c>
      <c r="D20" s="213">
        <f>SUM(D21,D24,D25,D41,D43)</f>
        <v>778341</v>
      </c>
      <c r="E20" s="386">
        <f t="shared" ref="E20:F20" si="0">SUM(E21,E24,E25,E41,E43)</f>
        <v>9250</v>
      </c>
      <c r="F20" s="387">
        <f t="shared" si="0"/>
        <v>787591</v>
      </c>
      <c r="G20" s="213">
        <f>SUM(G21,G24,G43)</f>
        <v>0</v>
      </c>
      <c r="H20" s="198">
        <f t="shared" ref="H20:I20" si="1">SUM(H21,H24,H43)</f>
        <v>0</v>
      </c>
      <c r="I20" s="387">
        <f t="shared" si="1"/>
        <v>0</v>
      </c>
      <c r="J20" s="248">
        <f>SUM(J21,J26,J43)</f>
        <v>8634</v>
      </c>
      <c r="K20" s="386">
        <f t="shared" ref="K20:L20" si="2">SUM(K21,K26,K43)</f>
        <v>0</v>
      </c>
      <c r="L20" s="387">
        <f t="shared" si="2"/>
        <v>8634</v>
      </c>
      <c r="M20" s="24">
        <f>SUM(M21,M45)</f>
        <v>0</v>
      </c>
      <c r="N20" s="25">
        <f t="shared" ref="N20:O20" si="3">SUM(N21,N45)</f>
        <v>0</v>
      </c>
      <c r="O20" s="26">
        <f t="shared" si="3"/>
        <v>0</v>
      </c>
      <c r="P20" s="337"/>
    </row>
    <row r="21" spans="1:16" ht="12.75" thickTop="1" x14ac:dyDescent="0.25">
      <c r="A21" s="27"/>
      <c r="B21" s="28" t="s">
        <v>20</v>
      </c>
      <c r="C21" s="29">
        <f t="shared" ref="C21:C84" si="4">F21+I21+L21+O21</f>
        <v>564</v>
      </c>
      <c r="D21" s="214">
        <f>SUM(D22:D23)</f>
        <v>0</v>
      </c>
      <c r="E21" s="388">
        <f t="shared" ref="E21" si="5">SUM(E22:E23)</f>
        <v>0</v>
      </c>
      <c r="F21" s="389">
        <f>SUM(F22:F23)</f>
        <v>0</v>
      </c>
      <c r="G21" s="214">
        <f>SUM(G22:G23)</f>
        <v>0</v>
      </c>
      <c r="H21" s="199">
        <f t="shared" ref="H21:I21" si="6">SUM(H22:H23)</f>
        <v>0</v>
      </c>
      <c r="I21" s="389">
        <f t="shared" si="6"/>
        <v>0</v>
      </c>
      <c r="J21" s="249">
        <f>SUM(J22:J23)</f>
        <v>564</v>
      </c>
      <c r="K21" s="388">
        <f t="shared" ref="K21:L21" si="7">SUM(K22:K23)</f>
        <v>0</v>
      </c>
      <c r="L21" s="389">
        <f t="shared" si="7"/>
        <v>564</v>
      </c>
      <c r="M21" s="29">
        <f>SUM(M22:M23)</f>
        <v>0</v>
      </c>
      <c r="N21" s="30">
        <f t="shared" ref="N21:O21" si="8">SUM(N22:N23)</f>
        <v>0</v>
      </c>
      <c r="O21" s="31">
        <f t="shared" si="8"/>
        <v>0</v>
      </c>
      <c r="P21" s="338"/>
    </row>
    <row r="22" spans="1:16" x14ac:dyDescent="0.25">
      <c r="A22" s="32"/>
      <c r="B22" s="33" t="s">
        <v>21</v>
      </c>
      <c r="C22" s="34">
        <f t="shared" si="4"/>
        <v>110</v>
      </c>
      <c r="D22" s="215"/>
      <c r="E22" s="390"/>
      <c r="F22" s="391">
        <f>D22+E22</f>
        <v>0</v>
      </c>
      <c r="G22" s="215"/>
      <c r="H22" s="1409"/>
      <c r="I22" s="391">
        <f>G22+H22</f>
        <v>0</v>
      </c>
      <c r="J22" s="250">
        <v>110</v>
      </c>
      <c r="K22" s="390">
        <v>0</v>
      </c>
      <c r="L22" s="391">
        <f>J22+K22</f>
        <v>110</v>
      </c>
      <c r="M22" s="318"/>
      <c r="N22" s="35"/>
      <c r="O22" s="361">
        <f>M22+N22</f>
        <v>0</v>
      </c>
      <c r="P22" s="36"/>
    </row>
    <row r="23" spans="1:16" x14ac:dyDescent="0.25">
      <c r="A23" s="37"/>
      <c r="B23" s="38" t="s">
        <v>22</v>
      </c>
      <c r="C23" s="39">
        <f t="shared" si="4"/>
        <v>454</v>
      </c>
      <c r="D23" s="216"/>
      <c r="E23" s="392"/>
      <c r="F23" s="393">
        <f>D23+E23</f>
        <v>0</v>
      </c>
      <c r="G23" s="216"/>
      <c r="H23" s="1256"/>
      <c r="I23" s="1268">
        <f>G23+H23</f>
        <v>0</v>
      </c>
      <c r="J23" s="251">
        <v>454</v>
      </c>
      <c r="K23" s="392">
        <v>0</v>
      </c>
      <c r="L23" s="1268">
        <f>J23+K23</f>
        <v>454</v>
      </c>
      <c r="M23" s="372"/>
      <c r="N23" s="40"/>
      <c r="O23" s="311">
        <f>M23+N23</f>
        <v>0</v>
      </c>
      <c r="P23" s="170"/>
    </row>
    <row r="24" spans="1:16" s="21" customFormat="1" ht="24.75" thickBot="1" x14ac:dyDescent="0.3">
      <c r="A24" s="41">
        <v>19300</v>
      </c>
      <c r="B24" s="41" t="s">
        <v>304</v>
      </c>
      <c r="C24" s="42">
        <f>F24+I24</f>
        <v>787591</v>
      </c>
      <c r="D24" s="217">
        <v>778341</v>
      </c>
      <c r="E24" s="394">
        <v>9250</v>
      </c>
      <c r="F24" s="395">
        <f>D24+E24</f>
        <v>787591</v>
      </c>
      <c r="G24" s="217"/>
      <c r="H24" s="1257"/>
      <c r="I24" s="395">
        <f>G24+H24</f>
        <v>0</v>
      </c>
      <c r="J24" s="293" t="s">
        <v>23</v>
      </c>
      <c r="K24" s="1258" t="s">
        <v>23</v>
      </c>
      <c r="L24" s="1269" t="s">
        <v>23</v>
      </c>
      <c r="M24" s="319" t="s">
        <v>23</v>
      </c>
      <c r="N24" s="44" t="s">
        <v>23</v>
      </c>
      <c r="O24" s="45" t="s">
        <v>23</v>
      </c>
      <c r="P24" s="339" t="s">
        <v>1321</v>
      </c>
    </row>
    <row r="25" spans="1:16"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340"/>
    </row>
    <row r="26" spans="1:16" s="21" customFormat="1" ht="36.75" thickTop="1" x14ac:dyDescent="0.25">
      <c r="A26" s="46">
        <v>21300</v>
      </c>
      <c r="B26" s="46" t="s">
        <v>305</v>
      </c>
      <c r="C26" s="47">
        <f>L26</f>
        <v>8050</v>
      </c>
      <c r="D26" s="219" t="s">
        <v>23</v>
      </c>
      <c r="E26" s="398" t="s">
        <v>23</v>
      </c>
      <c r="F26" s="399" t="s">
        <v>23</v>
      </c>
      <c r="G26" s="219" t="s">
        <v>23</v>
      </c>
      <c r="H26" s="301" t="s">
        <v>23</v>
      </c>
      <c r="I26" s="399" t="s">
        <v>23</v>
      </c>
      <c r="J26" s="107">
        <f>SUM(J27,J31,J33,J36)</f>
        <v>8050</v>
      </c>
      <c r="K26" s="430">
        <f t="shared" ref="K26:L26" si="9">SUM(K27,K31,K33,K36)</f>
        <v>0</v>
      </c>
      <c r="L26" s="397">
        <f t="shared" si="9"/>
        <v>8050</v>
      </c>
      <c r="M26" s="320" t="s">
        <v>23</v>
      </c>
      <c r="N26" s="49" t="s">
        <v>23</v>
      </c>
      <c r="O26" s="50" t="s">
        <v>23</v>
      </c>
      <c r="P26" s="340"/>
    </row>
    <row r="27" spans="1:16" s="21" customFormat="1" ht="24" hidden="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row>
    <row r="28" spans="1:16" hidden="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row>
    <row r="29" spans="1:16" hidden="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row>
    <row r="30" spans="1:16" ht="24" hidden="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row>
    <row r="31" spans="1:16" s="21" customFormat="1" ht="36" x14ac:dyDescent="0.25">
      <c r="A31" s="52">
        <v>21370</v>
      </c>
      <c r="B31" s="46" t="s">
        <v>29</v>
      </c>
      <c r="C31" s="47">
        <f t="shared" si="10"/>
        <v>7179</v>
      </c>
      <c r="D31" s="219" t="s">
        <v>23</v>
      </c>
      <c r="E31" s="398" t="s">
        <v>23</v>
      </c>
      <c r="F31" s="399" t="s">
        <v>23</v>
      </c>
      <c r="G31" s="219" t="s">
        <v>23</v>
      </c>
      <c r="H31" s="301" t="s">
        <v>23</v>
      </c>
      <c r="I31" s="399" t="s">
        <v>23</v>
      </c>
      <c r="J31" s="107">
        <f>SUM(J32)</f>
        <v>7179</v>
      </c>
      <c r="K31" s="430">
        <f t="shared" ref="K31:L31" si="12">SUM(K32)</f>
        <v>0</v>
      </c>
      <c r="L31" s="397">
        <f t="shared" si="12"/>
        <v>7179</v>
      </c>
      <c r="M31" s="320" t="s">
        <v>23</v>
      </c>
      <c r="N31" s="49" t="s">
        <v>23</v>
      </c>
      <c r="O31" s="50" t="s">
        <v>23</v>
      </c>
      <c r="P31" s="340"/>
    </row>
    <row r="32" spans="1:16" ht="36" x14ac:dyDescent="0.25">
      <c r="A32" s="63">
        <v>21379</v>
      </c>
      <c r="B32" s="64" t="s">
        <v>30</v>
      </c>
      <c r="C32" s="65">
        <f t="shared" si="10"/>
        <v>7179</v>
      </c>
      <c r="D32" s="222" t="s">
        <v>23</v>
      </c>
      <c r="E32" s="404" t="s">
        <v>23</v>
      </c>
      <c r="F32" s="405" t="s">
        <v>23</v>
      </c>
      <c r="G32" s="222" t="s">
        <v>23</v>
      </c>
      <c r="H32" s="1410" t="s">
        <v>23</v>
      </c>
      <c r="I32" s="405" t="s">
        <v>23</v>
      </c>
      <c r="J32" s="272">
        <v>7179</v>
      </c>
      <c r="K32" s="447"/>
      <c r="L32" s="1276">
        <f>J32+K32</f>
        <v>7179</v>
      </c>
      <c r="M32" s="323" t="s">
        <v>23</v>
      </c>
      <c r="N32" s="66" t="s">
        <v>23</v>
      </c>
      <c r="O32" s="68" t="s">
        <v>23</v>
      </c>
      <c r="P32" s="343"/>
    </row>
    <row r="33" spans="1:16" s="21" customFormat="1" hidden="1" x14ac:dyDescent="0.25">
      <c r="A33" s="52">
        <v>21380</v>
      </c>
      <c r="B33" s="46" t="s">
        <v>31</v>
      </c>
      <c r="C33" s="47">
        <f t="shared" si="10"/>
        <v>0</v>
      </c>
      <c r="D33" s="219" t="s">
        <v>23</v>
      </c>
      <c r="E33" s="49" t="s">
        <v>23</v>
      </c>
      <c r="F33" s="277" t="s">
        <v>23</v>
      </c>
      <c r="G33" s="219" t="s">
        <v>23</v>
      </c>
      <c r="H33" s="253" t="s">
        <v>23</v>
      </c>
      <c r="I33" s="50" t="s">
        <v>23</v>
      </c>
      <c r="J33" s="107">
        <f>SUM(J34:J35)</f>
        <v>0</v>
      </c>
      <c r="K33" s="51">
        <f t="shared" ref="K33:L33" si="13">SUM(K34:K35)</f>
        <v>0</v>
      </c>
      <c r="L33" s="127">
        <f t="shared" si="13"/>
        <v>0</v>
      </c>
      <c r="M33" s="320" t="s">
        <v>23</v>
      </c>
      <c r="N33" s="49" t="s">
        <v>23</v>
      </c>
      <c r="O33" s="50" t="s">
        <v>23</v>
      </c>
      <c r="P33" s="340"/>
    </row>
    <row r="34" spans="1:16" hidden="1" x14ac:dyDescent="0.25">
      <c r="A34" s="33">
        <v>21381</v>
      </c>
      <c r="B34" s="53" t="s">
        <v>306</v>
      </c>
      <c r="C34" s="54">
        <f t="shared" si="10"/>
        <v>0</v>
      </c>
      <c r="D34" s="220" t="s">
        <v>23</v>
      </c>
      <c r="E34" s="55" t="s">
        <v>23</v>
      </c>
      <c r="F34" s="278" t="s">
        <v>23</v>
      </c>
      <c r="G34" s="220" t="s">
        <v>23</v>
      </c>
      <c r="H34" s="254" t="s">
        <v>23</v>
      </c>
      <c r="I34" s="57" t="s">
        <v>23</v>
      </c>
      <c r="J34" s="263"/>
      <c r="K34" s="56"/>
      <c r="L34" s="200">
        <f>J34+K34</f>
        <v>0</v>
      </c>
      <c r="M34" s="321" t="s">
        <v>23</v>
      </c>
      <c r="N34" s="55" t="s">
        <v>23</v>
      </c>
      <c r="O34" s="57" t="s">
        <v>23</v>
      </c>
      <c r="P34" s="341"/>
    </row>
    <row r="35" spans="1:16" ht="24" hidden="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row>
    <row r="36" spans="1:16" s="21" customFormat="1" ht="25.5" customHeight="1" x14ac:dyDescent="0.25">
      <c r="A36" s="52">
        <v>21390</v>
      </c>
      <c r="B36" s="46" t="s">
        <v>307</v>
      </c>
      <c r="C36" s="47">
        <f t="shared" si="10"/>
        <v>871</v>
      </c>
      <c r="D36" s="219" t="s">
        <v>23</v>
      </c>
      <c r="E36" s="398" t="s">
        <v>23</v>
      </c>
      <c r="F36" s="399" t="s">
        <v>23</v>
      </c>
      <c r="G36" s="219" t="s">
        <v>23</v>
      </c>
      <c r="H36" s="301" t="s">
        <v>23</v>
      </c>
      <c r="I36" s="399" t="s">
        <v>23</v>
      </c>
      <c r="J36" s="107">
        <f>SUM(J37:J40)</f>
        <v>871</v>
      </c>
      <c r="K36" s="430">
        <f t="shared" ref="K36:L36" si="14">SUM(K37:K40)</f>
        <v>0</v>
      </c>
      <c r="L36" s="397">
        <f t="shared" si="14"/>
        <v>871</v>
      </c>
      <c r="M36" s="320" t="s">
        <v>23</v>
      </c>
      <c r="N36" s="49" t="s">
        <v>23</v>
      </c>
      <c r="O36" s="50" t="s">
        <v>23</v>
      </c>
      <c r="P36" s="340"/>
    </row>
    <row r="37" spans="1:16" ht="24" hidden="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row>
    <row r="38" spans="1:16" hidden="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342"/>
    </row>
    <row r="39" spans="1:16" hidden="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row>
    <row r="40" spans="1:16" ht="24" x14ac:dyDescent="0.25">
      <c r="A40" s="191">
        <v>21399</v>
      </c>
      <c r="B40" s="166" t="s">
        <v>36</v>
      </c>
      <c r="C40" s="167">
        <f t="shared" si="10"/>
        <v>871</v>
      </c>
      <c r="D40" s="223" t="s">
        <v>23</v>
      </c>
      <c r="E40" s="406" t="s">
        <v>23</v>
      </c>
      <c r="F40" s="407" t="s">
        <v>23</v>
      </c>
      <c r="G40" s="223" t="s">
        <v>23</v>
      </c>
      <c r="H40" s="303" t="s">
        <v>23</v>
      </c>
      <c r="I40" s="407" t="s">
        <v>23</v>
      </c>
      <c r="J40" s="294">
        <v>871</v>
      </c>
      <c r="K40" s="1260"/>
      <c r="L40" s="1270">
        <f>J40+K40</f>
        <v>871</v>
      </c>
      <c r="M40" s="324" t="s">
        <v>23</v>
      </c>
      <c r="N40" s="77" t="s">
        <v>23</v>
      </c>
      <c r="O40" s="193" t="s">
        <v>23</v>
      </c>
      <c r="P40" s="344"/>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row>
    <row r="43" spans="1:16" s="21" customFormat="1" ht="24" x14ac:dyDescent="0.25">
      <c r="A43" s="52">
        <v>21490</v>
      </c>
      <c r="B43" s="46" t="s">
        <v>38</v>
      </c>
      <c r="C43" s="69">
        <f>F43+I43+L43</f>
        <v>20</v>
      </c>
      <c r="D43" s="75">
        <f>D44</f>
        <v>0</v>
      </c>
      <c r="E43" s="413">
        <f t="shared" ref="E43:L43" si="16">E44</f>
        <v>0</v>
      </c>
      <c r="F43" s="414">
        <f t="shared" si="16"/>
        <v>0</v>
      </c>
      <c r="G43" s="75">
        <f t="shared" si="16"/>
        <v>0</v>
      </c>
      <c r="H43" s="204">
        <f t="shared" si="16"/>
        <v>0</v>
      </c>
      <c r="I43" s="414">
        <f t="shared" si="16"/>
        <v>0</v>
      </c>
      <c r="J43" s="205">
        <f t="shared" si="16"/>
        <v>20</v>
      </c>
      <c r="K43" s="413">
        <f t="shared" si="16"/>
        <v>0</v>
      </c>
      <c r="L43" s="414">
        <f t="shared" si="16"/>
        <v>20</v>
      </c>
      <c r="M43" s="320" t="s">
        <v>23</v>
      </c>
      <c r="N43" s="49" t="s">
        <v>23</v>
      </c>
      <c r="O43" s="50" t="s">
        <v>23</v>
      </c>
      <c r="P43" s="340"/>
    </row>
    <row r="44" spans="1:16" s="21" customFormat="1" ht="24" x14ac:dyDescent="0.25">
      <c r="A44" s="38">
        <v>21499</v>
      </c>
      <c r="B44" s="58" t="s">
        <v>39</v>
      </c>
      <c r="C44" s="209">
        <f>F44+I44+L44</f>
        <v>20</v>
      </c>
      <c r="D44" s="304"/>
      <c r="E44" s="415"/>
      <c r="F44" s="416">
        <f>D44+E44</f>
        <v>0</v>
      </c>
      <c r="G44" s="304"/>
      <c r="H44" s="1271"/>
      <c r="I44" s="1276">
        <f>G44+H44</f>
        <v>0</v>
      </c>
      <c r="J44" s="305">
        <v>20</v>
      </c>
      <c r="K44" s="415"/>
      <c r="L44" s="1276">
        <f>J44+K44</f>
        <v>20</v>
      </c>
      <c r="M44" s="323" t="s">
        <v>23</v>
      </c>
      <c r="N44" s="66" t="s">
        <v>23</v>
      </c>
      <c r="O44" s="68" t="s">
        <v>23</v>
      </c>
      <c r="P44" s="343"/>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row>
    <row r="47" spans="1:16" ht="24" hidden="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row>
    <row r="48" spans="1:16" x14ac:dyDescent="0.25">
      <c r="A48" s="84"/>
      <c r="B48" s="79"/>
      <c r="C48" s="85"/>
      <c r="D48" s="366"/>
      <c r="E48" s="419"/>
      <c r="F48" s="418"/>
      <c r="G48" s="366"/>
      <c r="H48" s="1261"/>
      <c r="I48" s="1268"/>
      <c r="J48" s="371"/>
      <c r="K48" s="1263"/>
      <c r="L48" s="410"/>
      <c r="M48" s="326"/>
      <c r="N48" s="306"/>
      <c r="O48" s="172"/>
      <c r="P48" s="82"/>
    </row>
    <row r="49" spans="1:16" s="21" customFormat="1" x14ac:dyDescent="0.25">
      <c r="A49" s="86"/>
      <c r="B49" s="87" t="s">
        <v>43</v>
      </c>
      <c r="C49" s="88"/>
      <c r="D49" s="367"/>
      <c r="E49" s="420"/>
      <c r="F49" s="421"/>
      <c r="G49" s="367"/>
      <c r="H49" s="1262"/>
      <c r="I49" s="421"/>
      <c r="J49" s="370"/>
      <c r="K49" s="420"/>
      <c r="L49" s="421"/>
      <c r="M49" s="373"/>
      <c r="N49" s="368"/>
      <c r="O49" s="173"/>
      <c r="P49" s="347"/>
    </row>
    <row r="50" spans="1:16" s="21" customFormat="1" ht="12.75" thickBot="1" x14ac:dyDescent="0.3">
      <c r="A50" s="89"/>
      <c r="B50" s="22" t="s">
        <v>44</v>
      </c>
      <c r="C50" s="90">
        <f t="shared" si="4"/>
        <v>796225</v>
      </c>
      <c r="D50" s="226">
        <f>SUM(D51,D283)</f>
        <v>778341</v>
      </c>
      <c r="E50" s="422">
        <f t="shared" ref="E50:F50" si="19">SUM(E51,E283)</f>
        <v>9250</v>
      </c>
      <c r="F50" s="423">
        <f t="shared" si="19"/>
        <v>787591</v>
      </c>
      <c r="G50" s="226">
        <f>SUM(G51,G283)</f>
        <v>0</v>
      </c>
      <c r="H50" s="182">
        <f t="shared" ref="H50:I50" si="20">SUM(H51,H283)</f>
        <v>0</v>
      </c>
      <c r="I50" s="423">
        <f t="shared" si="20"/>
        <v>0</v>
      </c>
      <c r="J50" s="259">
        <f>SUM(J51,J283)</f>
        <v>8634</v>
      </c>
      <c r="K50" s="422">
        <f t="shared" ref="K50:L50" si="21">SUM(K51,K283)</f>
        <v>0</v>
      </c>
      <c r="L50" s="423">
        <f t="shared" si="21"/>
        <v>8634</v>
      </c>
      <c r="M50" s="90">
        <f>SUM(M51,M283)</f>
        <v>0</v>
      </c>
      <c r="N50" s="91">
        <f t="shared" ref="N50:O50" si="22">SUM(N51,N283)</f>
        <v>0</v>
      </c>
      <c r="O50" s="92">
        <f t="shared" si="22"/>
        <v>0</v>
      </c>
      <c r="P50" s="348"/>
    </row>
    <row r="51" spans="1:16" s="21" customFormat="1" ht="36.75" thickTop="1" x14ac:dyDescent="0.25">
      <c r="A51" s="93"/>
      <c r="B51" s="94" t="s">
        <v>45</v>
      </c>
      <c r="C51" s="95">
        <f t="shared" si="4"/>
        <v>796115</v>
      </c>
      <c r="D51" s="227">
        <f>SUM(D52,D194)</f>
        <v>778341</v>
      </c>
      <c r="E51" s="424">
        <f t="shared" ref="E51:F51" si="23">SUM(E52,E194)</f>
        <v>9250</v>
      </c>
      <c r="F51" s="425">
        <f t="shared" si="23"/>
        <v>787591</v>
      </c>
      <c r="G51" s="227">
        <f>SUM(G52,G194)</f>
        <v>0</v>
      </c>
      <c r="H51" s="206">
        <f t="shared" ref="H51:I51" si="24">SUM(H52,H194)</f>
        <v>0</v>
      </c>
      <c r="I51" s="425">
        <f t="shared" si="24"/>
        <v>0</v>
      </c>
      <c r="J51" s="260">
        <f>SUM(J52,J194)</f>
        <v>8524</v>
      </c>
      <c r="K51" s="424">
        <f t="shared" ref="K51:L51" si="25">SUM(K52,K194)</f>
        <v>0</v>
      </c>
      <c r="L51" s="425">
        <f t="shared" si="25"/>
        <v>8524</v>
      </c>
      <c r="M51" s="95">
        <f>SUM(M52,M194)</f>
        <v>0</v>
      </c>
      <c r="N51" s="96">
        <f t="shared" ref="N51:O51" si="26">SUM(N52,N194)</f>
        <v>0</v>
      </c>
      <c r="O51" s="97">
        <f t="shared" si="26"/>
        <v>0</v>
      </c>
      <c r="P51" s="349"/>
    </row>
    <row r="52" spans="1:16" s="21" customFormat="1" ht="24" x14ac:dyDescent="0.25">
      <c r="A52" s="98"/>
      <c r="B52" s="16" t="s">
        <v>46</v>
      </c>
      <c r="C52" s="99">
        <f t="shared" si="4"/>
        <v>744512</v>
      </c>
      <c r="D52" s="228">
        <f>SUM(D53,D75,D173,D187)</f>
        <v>726668</v>
      </c>
      <c r="E52" s="426">
        <f t="shared" ref="E52:F52" si="27">SUM(E53,E75,E173,E187)</f>
        <v>9320</v>
      </c>
      <c r="F52" s="427">
        <f t="shared" si="27"/>
        <v>735988</v>
      </c>
      <c r="G52" s="228">
        <f>SUM(G53,G75,G173,G187)</f>
        <v>0</v>
      </c>
      <c r="H52" s="207">
        <f t="shared" ref="H52:I52" si="28">SUM(H53,H75,H173,H187)</f>
        <v>0</v>
      </c>
      <c r="I52" s="427">
        <f t="shared" si="28"/>
        <v>0</v>
      </c>
      <c r="J52" s="261">
        <f>SUM(J53,J75,J173,J187)</f>
        <v>8524</v>
      </c>
      <c r="K52" s="426">
        <f t="shared" ref="K52:L52" si="29">SUM(K53,K75,K173,K187)</f>
        <v>0</v>
      </c>
      <c r="L52" s="427">
        <f t="shared" si="29"/>
        <v>8524</v>
      </c>
      <c r="M52" s="99">
        <f>SUM(M53,M75,M173,M187)</f>
        <v>0</v>
      </c>
      <c r="N52" s="100">
        <f t="shared" ref="N52:O52" si="30">SUM(N53,N75,N173,N187)</f>
        <v>0</v>
      </c>
      <c r="O52" s="101">
        <f t="shared" si="30"/>
        <v>0</v>
      </c>
      <c r="P52" s="350"/>
    </row>
    <row r="53" spans="1:16" s="21" customFormat="1" x14ac:dyDescent="0.25">
      <c r="A53" s="102">
        <v>1000</v>
      </c>
      <c r="B53" s="102" t="s">
        <v>47</v>
      </c>
      <c r="C53" s="103">
        <f t="shared" si="4"/>
        <v>660275</v>
      </c>
      <c r="D53" s="229">
        <f>SUM(D54,D67)</f>
        <v>651972</v>
      </c>
      <c r="E53" s="428">
        <f t="shared" ref="E53:F53" si="31">SUM(E54,E67)</f>
        <v>8303</v>
      </c>
      <c r="F53" s="429">
        <f t="shared" si="31"/>
        <v>660275</v>
      </c>
      <c r="G53" s="229">
        <f>SUM(G54,G67)</f>
        <v>0</v>
      </c>
      <c r="H53" s="139">
        <f t="shared" ref="H53:I53" si="32">SUM(H54,H67)</f>
        <v>0</v>
      </c>
      <c r="I53" s="429">
        <f t="shared" si="32"/>
        <v>0</v>
      </c>
      <c r="J53" s="262">
        <f>SUM(J54,J67)</f>
        <v>0</v>
      </c>
      <c r="K53" s="428">
        <f t="shared" ref="K53:L53" si="33">SUM(K54,K67)</f>
        <v>0</v>
      </c>
      <c r="L53" s="429">
        <f t="shared" si="33"/>
        <v>0</v>
      </c>
      <c r="M53" s="103">
        <f>SUM(M54,M67)</f>
        <v>0</v>
      </c>
      <c r="N53" s="104">
        <f t="shared" ref="N53:O53" si="34">SUM(N54,N67)</f>
        <v>0</v>
      </c>
      <c r="O53" s="105">
        <f t="shared" si="34"/>
        <v>0</v>
      </c>
      <c r="P53" s="351"/>
    </row>
    <row r="54" spans="1:16" x14ac:dyDescent="0.25">
      <c r="A54" s="46">
        <v>1100</v>
      </c>
      <c r="B54" s="106" t="s">
        <v>48</v>
      </c>
      <c r="C54" s="47">
        <f t="shared" si="4"/>
        <v>500902</v>
      </c>
      <c r="D54" s="230">
        <f>SUM(D55,D58,D66)</f>
        <v>494413</v>
      </c>
      <c r="E54" s="430">
        <f t="shared" ref="E54:F54" si="35">SUM(E55,E58,E66)</f>
        <v>6489</v>
      </c>
      <c r="F54" s="397">
        <f t="shared" si="35"/>
        <v>500902</v>
      </c>
      <c r="G54" s="230">
        <f>SUM(G55,G58,G66)</f>
        <v>0</v>
      </c>
      <c r="H54" s="127">
        <f t="shared" ref="H54:I54" si="36">SUM(H55,H58,H66)</f>
        <v>0</v>
      </c>
      <c r="I54" s="397">
        <f t="shared" si="36"/>
        <v>0</v>
      </c>
      <c r="J54" s="107">
        <f>SUM(J55,J58,J66)</f>
        <v>0</v>
      </c>
      <c r="K54" s="430">
        <f t="shared" ref="K54:L54" si="37">SUM(K55,K58,K66)</f>
        <v>0</v>
      </c>
      <c r="L54" s="397">
        <f t="shared" si="37"/>
        <v>0</v>
      </c>
      <c r="M54" s="131">
        <f>SUM(M55,M58,M66)</f>
        <v>0</v>
      </c>
      <c r="N54" s="132">
        <f t="shared" ref="N54:O54" si="38">SUM(N55,N58,N66)</f>
        <v>0</v>
      </c>
      <c r="O54" s="296">
        <f t="shared" si="38"/>
        <v>0</v>
      </c>
      <c r="P54" s="352"/>
    </row>
    <row r="55" spans="1:16" x14ac:dyDescent="0.25">
      <c r="A55" s="108">
        <v>1110</v>
      </c>
      <c r="B55" s="79" t="s">
        <v>49</v>
      </c>
      <c r="C55" s="85">
        <f t="shared" si="4"/>
        <v>459069</v>
      </c>
      <c r="D55" s="133">
        <f>SUM(D56:D57)</f>
        <v>454496</v>
      </c>
      <c r="E55" s="431">
        <f t="shared" ref="E55:F55" si="39">SUM(E56:E57)</f>
        <v>4573</v>
      </c>
      <c r="F55" s="432">
        <f t="shared" si="39"/>
        <v>459069</v>
      </c>
      <c r="G55" s="133">
        <f>SUM(G56:G57)</f>
        <v>0</v>
      </c>
      <c r="H55" s="138">
        <f t="shared" ref="H55:I55" si="40">SUM(H56:H57)</f>
        <v>0</v>
      </c>
      <c r="I55" s="432">
        <f t="shared" si="40"/>
        <v>0</v>
      </c>
      <c r="J55" s="208">
        <f>SUM(J56:J57)</f>
        <v>0</v>
      </c>
      <c r="K55" s="431">
        <f t="shared" ref="K55:L55" si="41">SUM(K56:K57)</f>
        <v>0</v>
      </c>
      <c r="L55" s="432">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11"/>
    </row>
    <row r="57" spans="1:16" ht="85.5" customHeight="1" x14ac:dyDescent="0.25">
      <c r="A57" s="38">
        <v>1119</v>
      </c>
      <c r="B57" s="58" t="s">
        <v>51</v>
      </c>
      <c r="C57" s="59">
        <f t="shared" si="4"/>
        <v>459069</v>
      </c>
      <c r="D57" s="232">
        <v>454496</v>
      </c>
      <c r="E57" s="435">
        <v>4573</v>
      </c>
      <c r="F57" s="393">
        <f t="shared" si="43"/>
        <v>459069</v>
      </c>
      <c r="G57" s="232"/>
      <c r="H57" s="1264"/>
      <c r="I57" s="393">
        <f t="shared" si="44"/>
        <v>0</v>
      </c>
      <c r="J57" s="264"/>
      <c r="K57" s="435"/>
      <c r="L57" s="393">
        <f t="shared" si="45"/>
        <v>0</v>
      </c>
      <c r="M57" s="328"/>
      <c r="N57" s="61"/>
      <c r="O57" s="115">
        <f>M57+N57</f>
        <v>0</v>
      </c>
      <c r="P57" s="377" t="s">
        <v>1322</v>
      </c>
    </row>
    <row r="58" spans="1:16" x14ac:dyDescent="0.25">
      <c r="A58" s="113">
        <v>1140</v>
      </c>
      <c r="B58" s="58" t="s">
        <v>295</v>
      </c>
      <c r="C58" s="59">
        <f t="shared" si="4"/>
        <v>40033</v>
      </c>
      <c r="D58" s="233">
        <f>SUM(D59:D65)</f>
        <v>38117</v>
      </c>
      <c r="E58" s="436">
        <f t="shared" ref="E58:F58" si="46">SUM(E59:E65)</f>
        <v>1916</v>
      </c>
      <c r="F58" s="393">
        <f t="shared" si="46"/>
        <v>40033</v>
      </c>
      <c r="G58" s="233">
        <f>SUM(G59:G65)</f>
        <v>0</v>
      </c>
      <c r="H58" s="137">
        <f t="shared" ref="H58:I58" si="47">SUM(H59:H65)</f>
        <v>0</v>
      </c>
      <c r="I58" s="393">
        <f t="shared" si="47"/>
        <v>0</v>
      </c>
      <c r="J58" s="122">
        <f>SUM(J59:J65)</f>
        <v>0</v>
      </c>
      <c r="K58" s="436">
        <f t="shared" ref="K58:L58" si="48">SUM(K59:K65)</f>
        <v>0</v>
      </c>
      <c r="L58" s="393">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61"/>
      <c r="F59" s="148">
        <f t="shared" ref="F59:F66" si="50">D59+E59</f>
        <v>0</v>
      </c>
      <c r="G59" s="232"/>
      <c r="H59" s="264"/>
      <c r="I59" s="115">
        <f t="shared" ref="I59:I66" si="51">G59+H59</f>
        <v>0</v>
      </c>
      <c r="J59" s="264"/>
      <c r="K59" s="61"/>
      <c r="L59" s="137">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61"/>
      <c r="F60" s="148">
        <f t="shared" si="50"/>
        <v>0</v>
      </c>
      <c r="G60" s="232"/>
      <c r="H60" s="264"/>
      <c r="I60" s="115">
        <f t="shared" si="51"/>
        <v>0</v>
      </c>
      <c r="J60" s="264"/>
      <c r="K60" s="61"/>
      <c r="L60" s="137">
        <f>J60+K60</f>
        <v>0</v>
      </c>
      <c r="M60" s="328"/>
      <c r="N60" s="61"/>
      <c r="O60" s="115">
        <f t="shared" si="53"/>
        <v>0</v>
      </c>
      <c r="P60" s="112"/>
    </row>
    <row r="61" spans="1:16"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112"/>
    </row>
    <row r="62" spans="1:16"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112"/>
    </row>
    <row r="63" spans="1:16" x14ac:dyDescent="0.25">
      <c r="A63" s="38">
        <v>1147</v>
      </c>
      <c r="B63" s="58" t="s">
        <v>56</v>
      </c>
      <c r="C63" s="59">
        <f t="shared" si="4"/>
        <v>11463</v>
      </c>
      <c r="D63" s="232">
        <v>11463</v>
      </c>
      <c r="E63" s="435"/>
      <c r="F63" s="393">
        <f t="shared" si="50"/>
        <v>11463</v>
      </c>
      <c r="G63" s="232"/>
      <c r="H63" s="1264"/>
      <c r="I63" s="393">
        <f t="shared" si="51"/>
        <v>0</v>
      </c>
      <c r="J63" s="264"/>
      <c r="K63" s="435"/>
      <c r="L63" s="393">
        <f t="shared" si="52"/>
        <v>0</v>
      </c>
      <c r="M63" s="328"/>
      <c r="N63" s="61"/>
      <c r="O63" s="115">
        <f t="shared" si="53"/>
        <v>0</v>
      </c>
      <c r="P63" s="112"/>
    </row>
    <row r="64" spans="1:16" ht="72" x14ac:dyDescent="0.25">
      <c r="A64" s="38">
        <v>1148</v>
      </c>
      <c r="B64" s="58" t="s">
        <v>57</v>
      </c>
      <c r="C64" s="59">
        <f t="shared" si="4"/>
        <v>28570</v>
      </c>
      <c r="D64" s="232">
        <v>26654</v>
      </c>
      <c r="E64" s="435">
        <f>1593+323</f>
        <v>1916</v>
      </c>
      <c r="F64" s="393">
        <f t="shared" si="50"/>
        <v>28570</v>
      </c>
      <c r="G64" s="232"/>
      <c r="H64" s="1264"/>
      <c r="I64" s="393">
        <f t="shared" si="51"/>
        <v>0</v>
      </c>
      <c r="J64" s="264"/>
      <c r="K64" s="435"/>
      <c r="L64" s="393">
        <f t="shared" si="52"/>
        <v>0</v>
      </c>
      <c r="M64" s="328"/>
      <c r="N64" s="61"/>
      <c r="O64" s="115">
        <f t="shared" si="53"/>
        <v>0</v>
      </c>
      <c r="P64" s="377" t="s">
        <v>1323</v>
      </c>
    </row>
    <row r="65" spans="1:16" ht="24" hidden="1" customHeight="1" x14ac:dyDescent="0.25">
      <c r="A65" s="38">
        <v>1149</v>
      </c>
      <c r="B65" s="58" t="s">
        <v>58</v>
      </c>
      <c r="C65" s="59">
        <f>F65+I65+L65+O65</f>
        <v>0</v>
      </c>
      <c r="D65" s="232"/>
      <c r="E65" s="61"/>
      <c r="F65" s="148">
        <f t="shared" si="50"/>
        <v>0</v>
      </c>
      <c r="G65" s="232"/>
      <c r="H65" s="264"/>
      <c r="I65" s="115">
        <f t="shared" si="51"/>
        <v>0</v>
      </c>
      <c r="J65" s="264"/>
      <c r="K65" s="61"/>
      <c r="L65" s="137">
        <f t="shared" si="52"/>
        <v>0</v>
      </c>
      <c r="M65" s="328"/>
      <c r="N65" s="61"/>
      <c r="O65" s="115">
        <f t="shared" si="53"/>
        <v>0</v>
      </c>
      <c r="P65" s="112"/>
    </row>
    <row r="66" spans="1:16" ht="36" x14ac:dyDescent="0.25">
      <c r="A66" s="108">
        <v>1150</v>
      </c>
      <c r="B66" s="79" t="s">
        <v>59</v>
      </c>
      <c r="C66" s="85">
        <f>F66+I66+L66+O66</f>
        <v>1800</v>
      </c>
      <c r="D66" s="234">
        <v>1800</v>
      </c>
      <c r="E66" s="437"/>
      <c r="F66" s="432">
        <f t="shared" si="50"/>
        <v>1800</v>
      </c>
      <c r="G66" s="234"/>
      <c r="H66" s="1265"/>
      <c r="I66" s="432">
        <f t="shared" si="51"/>
        <v>0</v>
      </c>
      <c r="J66" s="265"/>
      <c r="K66" s="437"/>
      <c r="L66" s="432">
        <f t="shared" si="52"/>
        <v>0</v>
      </c>
      <c r="M66" s="329"/>
      <c r="N66" s="116"/>
      <c r="O66" s="110">
        <f t="shared" si="53"/>
        <v>0</v>
      </c>
      <c r="P66" s="117"/>
    </row>
    <row r="67" spans="1:16" ht="24" x14ac:dyDescent="0.25">
      <c r="A67" s="46">
        <v>1200</v>
      </c>
      <c r="B67" s="106" t="s">
        <v>296</v>
      </c>
      <c r="C67" s="47">
        <f t="shared" si="4"/>
        <v>159373</v>
      </c>
      <c r="D67" s="230">
        <f>SUM(D68:D69)</f>
        <v>157559</v>
      </c>
      <c r="E67" s="430">
        <f t="shared" ref="E67:F67" si="54">SUM(E68:E69)</f>
        <v>1814</v>
      </c>
      <c r="F67" s="397">
        <f t="shared" si="54"/>
        <v>159373</v>
      </c>
      <c r="G67" s="230">
        <f>SUM(G68:G69)</f>
        <v>0</v>
      </c>
      <c r="H67" s="127">
        <f t="shared" ref="H67:I67" si="55">SUM(H68:H69)</f>
        <v>0</v>
      </c>
      <c r="I67" s="397">
        <f t="shared" si="55"/>
        <v>0</v>
      </c>
      <c r="J67" s="107">
        <f>SUM(J68:J69)</f>
        <v>0</v>
      </c>
      <c r="K67" s="430">
        <f t="shared" ref="K67:L67" si="56">SUM(K68:K69)</f>
        <v>0</v>
      </c>
      <c r="L67" s="397">
        <f t="shared" si="56"/>
        <v>0</v>
      </c>
      <c r="M67" s="47">
        <f>SUM(M68:M69)</f>
        <v>0</v>
      </c>
      <c r="N67" s="51">
        <f t="shared" ref="N67:O67" si="57">SUM(N68:N69)</f>
        <v>0</v>
      </c>
      <c r="O67" s="118">
        <f t="shared" si="57"/>
        <v>0</v>
      </c>
      <c r="P67" s="124"/>
    </row>
    <row r="68" spans="1:16" ht="24" x14ac:dyDescent="0.25">
      <c r="A68" s="1244">
        <v>1210</v>
      </c>
      <c r="B68" s="53" t="s">
        <v>60</v>
      </c>
      <c r="C68" s="54">
        <f t="shared" si="4"/>
        <v>125741</v>
      </c>
      <c r="D68" s="231">
        <v>124177</v>
      </c>
      <c r="E68" s="433">
        <f>384+1180</f>
        <v>1564</v>
      </c>
      <c r="F68" s="434">
        <f>D68+E68</f>
        <v>125741</v>
      </c>
      <c r="G68" s="231"/>
      <c r="H68" s="1266"/>
      <c r="I68" s="434">
        <f>G68+H68</f>
        <v>0</v>
      </c>
      <c r="J68" s="263"/>
      <c r="K68" s="433"/>
      <c r="L68" s="434">
        <f>J68+K68</f>
        <v>0</v>
      </c>
      <c r="M68" s="327"/>
      <c r="N68" s="56"/>
      <c r="O68" s="121">
        <f>M68+N68</f>
        <v>0</v>
      </c>
      <c r="P68" s="376" t="s">
        <v>1324</v>
      </c>
    </row>
    <row r="69" spans="1:16" ht="24" x14ac:dyDescent="0.25">
      <c r="A69" s="543">
        <v>1220</v>
      </c>
      <c r="B69" s="533" t="s">
        <v>61</v>
      </c>
      <c r="C69" s="534">
        <f t="shared" si="4"/>
        <v>33632</v>
      </c>
      <c r="D69" s="544">
        <f>SUM(D70:D74)</f>
        <v>33382</v>
      </c>
      <c r="E69" s="1213">
        <f t="shared" ref="E69:F69" si="58">SUM(E70:E74)</f>
        <v>250</v>
      </c>
      <c r="F69" s="1234">
        <f t="shared" si="58"/>
        <v>33632</v>
      </c>
      <c r="G69" s="544">
        <f>SUM(G70:G74)</f>
        <v>0</v>
      </c>
      <c r="H69" s="540">
        <f t="shared" ref="H69:I69" si="59">SUM(H70:H74)</f>
        <v>0</v>
      </c>
      <c r="I69" s="1234">
        <f t="shared" si="59"/>
        <v>0</v>
      </c>
      <c r="J69" s="546">
        <f>SUM(J70:J74)</f>
        <v>0</v>
      </c>
      <c r="K69" s="1213">
        <f t="shared" ref="K69:L69" si="60">SUM(K70:K74)</f>
        <v>0</v>
      </c>
      <c r="L69" s="1234">
        <f t="shared" si="60"/>
        <v>0</v>
      </c>
      <c r="M69" s="534">
        <f>SUM(M70:M74)</f>
        <v>0</v>
      </c>
      <c r="N69" s="545">
        <f t="shared" ref="N69:O69" si="61">SUM(N70:N74)</f>
        <v>0</v>
      </c>
      <c r="O69" s="539">
        <f t="shared" si="61"/>
        <v>0</v>
      </c>
      <c r="P69" s="547"/>
    </row>
    <row r="70" spans="1:16" ht="48" x14ac:dyDescent="0.25">
      <c r="A70" s="38">
        <v>1221</v>
      </c>
      <c r="B70" s="58" t="s">
        <v>297</v>
      </c>
      <c r="C70" s="59">
        <f t="shared" si="4"/>
        <v>22604</v>
      </c>
      <c r="D70" s="232">
        <v>22604</v>
      </c>
      <c r="E70" s="435"/>
      <c r="F70" s="393">
        <f t="shared" ref="F70:F74" si="62">D70+E70</f>
        <v>22604</v>
      </c>
      <c r="G70" s="232"/>
      <c r="H70" s="1264"/>
      <c r="I70" s="393">
        <f t="shared" ref="I70:I74" si="63">G70+H70</f>
        <v>0</v>
      </c>
      <c r="J70" s="264"/>
      <c r="K70" s="435"/>
      <c r="L70" s="393">
        <f t="shared" ref="L70:L74" si="64">J70+K70</f>
        <v>0</v>
      </c>
      <c r="M70" s="328"/>
      <c r="N70" s="61"/>
      <c r="O70" s="115">
        <f t="shared" ref="O70:O74" si="65">M70+N70</f>
        <v>0</v>
      </c>
      <c r="P70" s="112"/>
    </row>
    <row r="71" spans="1:16"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112"/>
    </row>
    <row r="72" spans="1:16"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112"/>
    </row>
    <row r="73" spans="1:16" ht="36" x14ac:dyDescent="0.25">
      <c r="A73" s="38">
        <v>1227</v>
      </c>
      <c r="B73" s="58" t="s">
        <v>64</v>
      </c>
      <c r="C73" s="59">
        <f t="shared" si="4"/>
        <v>10278</v>
      </c>
      <c r="D73" s="232">
        <v>10278</v>
      </c>
      <c r="E73" s="435"/>
      <c r="F73" s="393">
        <f t="shared" si="62"/>
        <v>10278</v>
      </c>
      <c r="G73" s="232"/>
      <c r="H73" s="1264"/>
      <c r="I73" s="393">
        <f t="shared" si="63"/>
        <v>0</v>
      </c>
      <c r="J73" s="264"/>
      <c r="K73" s="435"/>
      <c r="L73" s="393">
        <f t="shared" si="64"/>
        <v>0</v>
      </c>
      <c r="M73" s="328"/>
      <c r="N73" s="61"/>
      <c r="O73" s="115">
        <f t="shared" si="65"/>
        <v>0</v>
      </c>
      <c r="P73" s="112"/>
    </row>
    <row r="74" spans="1:16" ht="48" x14ac:dyDescent="0.25">
      <c r="A74" s="38">
        <v>1228</v>
      </c>
      <c r="B74" s="58" t="s">
        <v>298</v>
      </c>
      <c r="C74" s="59">
        <f t="shared" si="4"/>
        <v>750</v>
      </c>
      <c r="D74" s="232">
        <v>500</v>
      </c>
      <c r="E74" s="435">
        <v>250</v>
      </c>
      <c r="F74" s="393">
        <f t="shared" si="62"/>
        <v>750</v>
      </c>
      <c r="G74" s="232"/>
      <c r="H74" s="1264"/>
      <c r="I74" s="393">
        <f t="shared" si="63"/>
        <v>0</v>
      </c>
      <c r="J74" s="264"/>
      <c r="K74" s="435"/>
      <c r="L74" s="393">
        <f t="shared" si="64"/>
        <v>0</v>
      </c>
      <c r="M74" s="328"/>
      <c r="N74" s="61"/>
      <c r="O74" s="115">
        <f t="shared" si="65"/>
        <v>0</v>
      </c>
      <c r="P74" s="112" t="s">
        <v>1325</v>
      </c>
    </row>
    <row r="75" spans="1:16" x14ac:dyDescent="0.25">
      <c r="A75" s="102">
        <v>2000</v>
      </c>
      <c r="B75" s="102" t="s">
        <v>65</v>
      </c>
      <c r="C75" s="103">
        <f t="shared" si="4"/>
        <v>84237</v>
      </c>
      <c r="D75" s="229">
        <f>SUM(D76,D83,D130,D164,D165,D172)</f>
        <v>74696</v>
      </c>
      <c r="E75" s="428">
        <f t="shared" ref="E75:F75" si="66">SUM(E76,E83,E130,E164,E165,E172)</f>
        <v>1017</v>
      </c>
      <c r="F75" s="429">
        <f t="shared" si="66"/>
        <v>75713</v>
      </c>
      <c r="G75" s="229">
        <f>SUM(G76,G83,G130,G164,G165,G172)</f>
        <v>0</v>
      </c>
      <c r="H75" s="139">
        <f t="shared" ref="H75:I75" si="67">SUM(H76,H83,H130,H164,H165,H172)</f>
        <v>0</v>
      </c>
      <c r="I75" s="429">
        <f t="shared" si="67"/>
        <v>0</v>
      </c>
      <c r="J75" s="262">
        <f>SUM(J76,J83,J130,J164,J165,J172)</f>
        <v>8524</v>
      </c>
      <c r="K75" s="428">
        <f t="shared" ref="K75:L75" si="68">SUM(K76,K83,K130,K164,K165,K172)</f>
        <v>0</v>
      </c>
      <c r="L75" s="429">
        <f t="shared" si="68"/>
        <v>8524</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51">
        <f t="shared" ref="E76:F76" si="70">SUM(E77,E80)</f>
        <v>0</v>
      </c>
      <c r="F76" s="287">
        <f t="shared" si="70"/>
        <v>0</v>
      </c>
      <c r="G76" s="230">
        <f>SUM(G77,G80)</f>
        <v>0</v>
      </c>
      <c r="H76" s="107">
        <f t="shared" ref="H76:I76" si="71">SUM(H77,H80)</f>
        <v>0</v>
      </c>
      <c r="I76" s="118">
        <f t="shared" si="71"/>
        <v>0</v>
      </c>
      <c r="J76" s="107">
        <f>SUM(J77,J80)</f>
        <v>0</v>
      </c>
      <c r="K76" s="51">
        <f t="shared" ref="K76:L76" si="72">SUM(K77,K80)</f>
        <v>0</v>
      </c>
      <c r="L76" s="127">
        <f t="shared" si="72"/>
        <v>0</v>
      </c>
      <c r="M76" s="47">
        <f>SUM(M77,M80)</f>
        <v>0</v>
      </c>
      <c r="N76" s="51">
        <f t="shared" ref="N76:O76" si="73">SUM(N77,N80)</f>
        <v>0</v>
      </c>
      <c r="O76" s="118">
        <f t="shared" si="73"/>
        <v>0</v>
      </c>
      <c r="P76" s="124"/>
    </row>
    <row r="77" spans="1:16" ht="24" hidden="1" x14ac:dyDescent="0.25">
      <c r="A77" s="1244">
        <v>2110</v>
      </c>
      <c r="B77" s="53" t="s">
        <v>67</v>
      </c>
      <c r="C77" s="54">
        <f t="shared" si="4"/>
        <v>0</v>
      </c>
      <c r="D77" s="235">
        <f>SUM(D78:D79)</f>
        <v>0</v>
      </c>
      <c r="E77" s="120">
        <f t="shared" ref="E77:F77" si="74">SUM(E78:E79)</f>
        <v>0</v>
      </c>
      <c r="F77" s="289">
        <f t="shared" si="74"/>
        <v>0</v>
      </c>
      <c r="G77" s="235">
        <f>SUM(G78:G79)</f>
        <v>0</v>
      </c>
      <c r="H77" s="266">
        <f t="shared" ref="H77:I77" si="75">SUM(H78:H79)</f>
        <v>0</v>
      </c>
      <c r="I77" s="121">
        <f t="shared" si="75"/>
        <v>0</v>
      </c>
      <c r="J77" s="266">
        <f>SUM(J78:J79)</f>
        <v>0</v>
      </c>
      <c r="K77" s="120">
        <f t="shared" ref="K77:L77" si="76">SUM(K78:K79)</f>
        <v>0</v>
      </c>
      <c r="L77" s="14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112"/>
    </row>
    <row r="79" spans="1:16" ht="24" hidden="1" x14ac:dyDescent="0.25">
      <c r="A79" s="38">
        <v>2112</v>
      </c>
      <c r="B79" s="58" t="s">
        <v>69</v>
      </c>
      <c r="C79" s="59">
        <f t="shared" si="4"/>
        <v>0</v>
      </c>
      <c r="D79" s="232"/>
      <c r="E79" s="61"/>
      <c r="F79" s="148">
        <f t="shared" si="78"/>
        <v>0</v>
      </c>
      <c r="G79" s="232"/>
      <c r="H79" s="264"/>
      <c r="I79" s="115">
        <f t="shared" si="79"/>
        <v>0</v>
      </c>
      <c r="J79" s="264"/>
      <c r="K79" s="61"/>
      <c r="L79" s="137">
        <f t="shared" si="80"/>
        <v>0</v>
      </c>
      <c r="M79" s="328"/>
      <c r="N79" s="61"/>
      <c r="O79" s="115">
        <f t="shared" si="81"/>
        <v>0</v>
      </c>
      <c r="P79" s="112"/>
    </row>
    <row r="80" spans="1:16"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61"/>
      <c r="F81" s="148">
        <f t="shared" ref="F81:F82" si="86">D81+E81</f>
        <v>0</v>
      </c>
      <c r="G81" s="232"/>
      <c r="H81" s="264"/>
      <c r="I81" s="115">
        <f t="shared" ref="I81:I82" si="87">G81+H81</f>
        <v>0</v>
      </c>
      <c r="J81" s="264"/>
      <c r="K81" s="61"/>
      <c r="L81" s="137">
        <f t="shared" ref="L81:L82" si="88">J81+K81</f>
        <v>0</v>
      </c>
      <c r="M81" s="328"/>
      <c r="N81" s="61"/>
      <c r="O81" s="115">
        <f t="shared" ref="O81:O82" si="89">M81+N81</f>
        <v>0</v>
      </c>
      <c r="P81" s="112"/>
    </row>
    <row r="82" spans="1:16" ht="24" hidden="1" x14ac:dyDescent="0.25">
      <c r="A82" s="38">
        <v>2122</v>
      </c>
      <c r="B82" s="58" t="s">
        <v>69</v>
      </c>
      <c r="C82" s="59">
        <f t="shared" si="4"/>
        <v>0</v>
      </c>
      <c r="D82" s="232"/>
      <c r="E82" s="61"/>
      <c r="F82" s="148">
        <f t="shared" si="86"/>
        <v>0</v>
      </c>
      <c r="G82" s="232"/>
      <c r="H82" s="264"/>
      <c r="I82" s="115">
        <f t="shared" si="87"/>
        <v>0</v>
      </c>
      <c r="J82" s="264"/>
      <c r="K82" s="61"/>
      <c r="L82" s="137">
        <f t="shared" si="88"/>
        <v>0</v>
      </c>
      <c r="M82" s="328"/>
      <c r="N82" s="61"/>
      <c r="O82" s="115">
        <f t="shared" si="89"/>
        <v>0</v>
      </c>
      <c r="P82" s="112"/>
    </row>
    <row r="83" spans="1:16" x14ac:dyDescent="0.25">
      <c r="A83" s="46">
        <v>2200</v>
      </c>
      <c r="B83" s="106" t="s">
        <v>71</v>
      </c>
      <c r="C83" s="47">
        <f t="shared" si="4"/>
        <v>44724</v>
      </c>
      <c r="D83" s="230">
        <f>SUM(D84,D89,D95,D103,D112,D116,D122,D128)</f>
        <v>36526</v>
      </c>
      <c r="E83" s="430">
        <f t="shared" ref="E83:F83" si="90">SUM(E84,E89,E95,E103,E112,E116,E122,E128)</f>
        <v>1137</v>
      </c>
      <c r="F83" s="397">
        <f t="shared" si="90"/>
        <v>37663</v>
      </c>
      <c r="G83" s="230">
        <f>SUM(G84,G89,G95,G103,G112,G116,G122,G128)</f>
        <v>0</v>
      </c>
      <c r="H83" s="127">
        <f t="shared" ref="H83:I83" si="91">SUM(H84,H89,H95,H103,H112,H116,H122,H128)</f>
        <v>0</v>
      </c>
      <c r="I83" s="397">
        <f t="shared" si="91"/>
        <v>0</v>
      </c>
      <c r="J83" s="107">
        <f>SUM(J84,J89,J95,J103,J112,J116,J122,J128)</f>
        <v>6961</v>
      </c>
      <c r="K83" s="430">
        <f t="shared" ref="K83:L83" si="92">SUM(K84,K89,K95,K103,K112,K116,K122,K128)</f>
        <v>100</v>
      </c>
      <c r="L83" s="397">
        <f t="shared" si="92"/>
        <v>7061</v>
      </c>
      <c r="M83" s="167">
        <f>SUM(M84,M89,M95,M103,M112,M116,M122,M128)</f>
        <v>0</v>
      </c>
      <c r="N83" s="168">
        <f t="shared" ref="N83:O83" si="93">SUM(N84,N89,N95,N103,N112,N116,N122,N128)</f>
        <v>0</v>
      </c>
      <c r="O83" s="169">
        <f t="shared" si="93"/>
        <v>0</v>
      </c>
      <c r="P83" s="353"/>
    </row>
    <row r="84" spans="1:16" ht="24" x14ac:dyDescent="0.25">
      <c r="A84" s="108">
        <v>2210</v>
      </c>
      <c r="B84" s="79" t="s">
        <v>72</v>
      </c>
      <c r="C84" s="85">
        <f t="shared" si="4"/>
        <v>3031</v>
      </c>
      <c r="D84" s="133">
        <f>SUM(D85:D88)</f>
        <v>2891</v>
      </c>
      <c r="E84" s="431">
        <f t="shared" ref="E84:F84" si="94">SUM(E85:E88)</f>
        <v>0</v>
      </c>
      <c r="F84" s="432">
        <f t="shared" si="94"/>
        <v>2891</v>
      </c>
      <c r="G84" s="133">
        <f>SUM(G85:G88)</f>
        <v>0</v>
      </c>
      <c r="H84" s="138">
        <f t="shared" ref="H84:I84" si="95">SUM(H85:H88)</f>
        <v>0</v>
      </c>
      <c r="I84" s="432">
        <f t="shared" si="95"/>
        <v>0</v>
      </c>
      <c r="J84" s="208">
        <f>SUM(J85:J88)</f>
        <v>140</v>
      </c>
      <c r="K84" s="431">
        <f t="shared" ref="K84:L84" si="96">SUM(K85:K88)</f>
        <v>0</v>
      </c>
      <c r="L84" s="432">
        <f t="shared" si="96"/>
        <v>140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11"/>
    </row>
    <row r="86" spans="1:16" ht="36" x14ac:dyDescent="0.25">
      <c r="A86" s="38">
        <v>2212</v>
      </c>
      <c r="B86" s="58" t="s">
        <v>74</v>
      </c>
      <c r="C86" s="59">
        <f t="shared" si="98"/>
        <v>2911</v>
      </c>
      <c r="D86" s="232">
        <v>2891</v>
      </c>
      <c r="E86" s="435"/>
      <c r="F86" s="393">
        <f t="shared" si="99"/>
        <v>2891</v>
      </c>
      <c r="G86" s="232"/>
      <c r="H86" s="1264"/>
      <c r="I86" s="393">
        <f t="shared" si="100"/>
        <v>0</v>
      </c>
      <c r="J86" s="264">
        <v>20</v>
      </c>
      <c r="K86" s="435"/>
      <c r="L86" s="393">
        <f t="shared" si="101"/>
        <v>20</v>
      </c>
      <c r="M86" s="328"/>
      <c r="N86" s="61"/>
      <c r="O86" s="115">
        <f t="shared" si="102"/>
        <v>0</v>
      </c>
      <c r="P86" s="112"/>
    </row>
    <row r="87" spans="1:16" ht="24" x14ac:dyDescent="0.25">
      <c r="A87" s="38">
        <v>2214</v>
      </c>
      <c r="B87" s="58" t="s">
        <v>75</v>
      </c>
      <c r="C87" s="59">
        <f t="shared" si="98"/>
        <v>120</v>
      </c>
      <c r="D87" s="232"/>
      <c r="E87" s="435"/>
      <c r="F87" s="393">
        <f t="shared" si="99"/>
        <v>0</v>
      </c>
      <c r="G87" s="232"/>
      <c r="H87" s="1264"/>
      <c r="I87" s="393">
        <f t="shared" si="100"/>
        <v>0</v>
      </c>
      <c r="J87" s="264">
        <v>120</v>
      </c>
      <c r="K87" s="435"/>
      <c r="L87" s="393">
        <f t="shared" si="101"/>
        <v>120</v>
      </c>
      <c r="M87" s="328"/>
      <c r="N87" s="61"/>
      <c r="O87" s="115">
        <f t="shared" si="102"/>
        <v>0</v>
      </c>
      <c r="P87" s="112"/>
    </row>
    <row r="88" spans="1:16" hidden="1" x14ac:dyDescent="0.25">
      <c r="A88" s="38">
        <v>2219</v>
      </c>
      <c r="B88" s="58" t="s">
        <v>76</v>
      </c>
      <c r="C88" s="59">
        <f t="shared" si="98"/>
        <v>0</v>
      </c>
      <c r="D88" s="232"/>
      <c r="E88" s="61"/>
      <c r="F88" s="148">
        <f t="shared" si="99"/>
        <v>0</v>
      </c>
      <c r="G88" s="232"/>
      <c r="H88" s="264"/>
      <c r="I88" s="115">
        <f t="shared" si="100"/>
        <v>0</v>
      </c>
      <c r="J88" s="264"/>
      <c r="K88" s="61"/>
      <c r="L88" s="137">
        <f t="shared" si="101"/>
        <v>0</v>
      </c>
      <c r="M88" s="328"/>
      <c r="N88" s="61"/>
      <c r="O88" s="115">
        <f t="shared" si="102"/>
        <v>0</v>
      </c>
      <c r="P88" s="112"/>
    </row>
    <row r="89" spans="1:16" ht="24" x14ac:dyDescent="0.25">
      <c r="A89" s="113">
        <v>2220</v>
      </c>
      <c r="B89" s="58" t="s">
        <v>77</v>
      </c>
      <c r="C89" s="59">
        <f t="shared" si="98"/>
        <v>22969</v>
      </c>
      <c r="D89" s="233">
        <f>SUM(D90:D94)</f>
        <v>18386</v>
      </c>
      <c r="E89" s="436">
        <f t="shared" ref="E89:F89" si="103">SUM(E90:E94)</f>
        <v>0</v>
      </c>
      <c r="F89" s="393">
        <f t="shared" si="103"/>
        <v>18386</v>
      </c>
      <c r="G89" s="233">
        <f>SUM(G90:G94)</f>
        <v>0</v>
      </c>
      <c r="H89" s="137">
        <f t="shared" ref="H89:I89" si="104">SUM(H90:H94)</f>
        <v>0</v>
      </c>
      <c r="I89" s="393">
        <f t="shared" si="104"/>
        <v>0</v>
      </c>
      <c r="J89" s="122">
        <f>SUM(J90:J94)</f>
        <v>4483</v>
      </c>
      <c r="K89" s="436">
        <f t="shared" ref="K89:L89" si="105">SUM(K90:K94)</f>
        <v>100</v>
      </c>
      <c r="L89" s="393">
        <f t="shared" si="105"/>
        <v>4583</v>
      </c>
      <c r="M89" s="59">
        <f>SUM(M90:M94)</f>
        <v>0</v>
      </c>
      <c r="N89" s="114">
        <f t="shared" ref="N89:O89" si="106">SUM(N90:N94)</f>
        <v>0</v>
      </c>
      <c r="O89" s="115">
        <f t="shared" si="106"/>
        <v>0</v>
      </c>
      <c r="P89" s="112"/>
    </row>
    <row r="90" spans="1:16" ht="24" x14ac:dyDescent="0.25">
      <c r="A90" s="38">
        <v>2221</v>
      </c>
      <c r="B90" s="58" t="s">
        <v>289</v>
      </c>
      <c r="C90" s="59">
        <f t="shared" si="98"/>
        <v>9169</v>
      </c>
      <c r="D90" s="232">
        <v>8139</v>
      </c>
      <c r="E90" s="435">
        <v>0</v>
      </c>
      <c r="F90" s="393">
        <f t="shared" ref="F90:F94" si="107">D90+E90</f>
        <v>8139</v>
      </c>
      <c r="G90" s="232"/>
      <c r="H90" s="1264"/>
      <c r="I90" s="393">
        <f t="shared" ref="I90:I94" si="108">G90+H90</f>
        <v>0</v>
      </c>
      <c r="J90" s="264">
        <v>1030</v>
      </c>
      <c r="K90" s="435"/>
      <c r="L90" s="393">
        <f t="shared" ref="L90:L94" si="109">J90+K90</f>
        <v>1030</v>
      </c>
      <c r="M90" s="328"/>
      <c r="N90" s="61"/>
      <c r="O90" s="115">
        <f t="shared" ref="O90:O94" si="110">M90+N90</f>
        <v>0</v>
      </c>
      <c r="P90" s="112"/>
    </row>
    <row r="91" spans="1:16" x14ac:dyDescent="0.25">
      <c r="A91" s="38">
        <v>2222</v>
      </c>
      <c r="B91" s="58" t="s">
        <v>78</v>
      </c>
      <c r="C91" s="59">
        <f t="shared" si="98"/>
        <v>1143</v>
      </c>
      <c r="D91" s="232">
        <v>167</v>
      </c>
      <c r="E91" s="435">
        <v>0</v>
      </c>
      <c r="F91" s="393">
        <f t="shared" si="107"/>
        <v>167</v>
      </c>
      <c r="G91" s="232"/>
      <c r="H91" s="1264"/>
      <c r="I91" s="393">
        <f t="shared" si="108"/>
        <v>0</v>
      </c>
      <c r="J91" s="264">
        <v>976</v>
      </c>
      <c r="K91" s="435"/>
      <c r="L91" s="393">
        <f t="shared" si="109"/>
        <v>976</v>
      </c>
      <c r="M91" s="328"/>
      <c r="N91" s="61"/>
      <c r="O91" s="115">
        <f t="shared" si="110"/>
        <v>0</v>
      </c>
      <c r="P91" s="112"/>
    </row>
    <row r="92" spans="1:16" x14ac:dyDescent="0.25">
      <c r="A92" s="38">
        <v>2223</v>
      </c>
      <c r="B92" s="58" t="s">
        <v>79</v>
      </c>
      <c r="C92" s="59">
        <f t="shared" si="98"/>
        <v>12201</v>
      </c>
      <c r="D92" s="232">
        <v>10080</v>
      </c>
      <c r="E92" s="435">
        <v>0</v>
      </c>
      <c r="F92" s="393">
        <f t="shared" si="107"/>
        <v>10080</v>
      </c>
      <c r="G92" s="232"/>
      <c r="H92" s="1264"/>
      <c r="I92" s="393">
        <f t="shared" si="108"/>
        <v>0</v>
      </c>
      <c r="J92" s="264">
        <v>2121</v>
      </c>
      <c r="K92" s="435"/>
      <c r="L92" s="393">
        <f t="shared" si="109"/>
        <v>2121</v>
      </c>
      <c r="M92" s="328"/>
      <c r="N92" s="61"/>
      <c r="O92" s="115">
        <f t="shared" si="110"/>
        <v>0</v>
      </c>
      <c r="P92" s="112"/>
    </row>
    <row r="93" spans="1:16" ht="173.25" customHeight="1" x14ac:dyDescent="0.25">
      <c r="A93" s="38">
        <v>2224</v>
      </c>
      <c r="B93" s="58" t="s">
        <v>299</v>
      </c>
      <c r="C93" s="59">
        <f t="shared" si="98"/>
        <v>456</v>
      </c>
      <c r="D93" s="232"/>
      <c r="E93" s="435"/>
      <c r="F93" s="393">
        <f t="shared" si="107"/>
        <v>0</v>
      </c>
      <c r="G93" s="232"/>
      <c r="H93" s="1264"/>
      <c r="I93" s="393">
        <f t="shared" si="108"/>
        <v>0</v>
      </c>
      <c r="J93" s="264">
        <v>356</v>
      </c>
      <c r="K93" s="435">
        <v>100</v>
      </c>
      <c r="L93" s="393">
        <f t="shared" si="109"/>
        <v>456</v>
      </c>
      <c r="M93" s="328"/>
      <c r="N93" s="61"/>
      <c r="O93" s="115">
        <f t="shared" si="110"/>
        <v>0</v>
      </c>
      <c r="P93" s="377" t="s">
        <v>1326</v>
      </c>
    </row>
    <row r="94" spans="1:16"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112"/>
    </row>
    <row r="95" spans="1:16" ht="36" x14ac:dyDescent="0.25">
      <c r="A95" s="113">
        <v>2230</v>
      </c>
      <c r="B95" s="58" t="s">
        <v>81</v>
      </c>
      <c r="C95" s="59">
        <f t="shared" si="98"/>
        <v>5795</v>
      </c>
      <c r="D95" s="233">
        <f>SUM(D96:D102)</f>
        <v>5058</v>
      </c>
      <c r="E95" s="436">
        <f t="shared" ref="E95:F95" si="111">SUM(E96:E102)</f>
        <v>0</v>
      </c>
      <c r="F95" s="393">
        <f t="shared" si="111"/>
        <v>5058</v>
      </c>
      <c r="G95" s="233">
        <f>SUM(G96:G102)</f>
        <v>0</v>
      </c>
      <c r="H95" s="137">
        <f t="shared" ref="H95:I95" si="112">SUM(H96:H102)</f>
        <v>0</v>
      </c>
      <c r="I95" s="393">
        <f t="shared" si="112"/>
        <v>0</v>
      </c>
      <c r="J95" s="122">
        <f>SUM(J96:J102)</f>
        <v>737</v>
      </c>
      <c r="K95" s="436">
        <f t="shared" ref="K95:L95" si="113">SUM(K96:K102)</f>
        <v>0</v>
      </c>
      <c r="L95" s="393">
        <f t="shared" si="113"/>
        <v>737</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61"/>
      <c r="F96" s="148">
        <f t="shared" ref="F96:F102" si="115">D96+E96</f>
        <v>0</v>
      </c>
      <c r="G96" s="232"/>
      <c r="H96" s="264"/>
      <c r="I96" s="115">
        <f t="shared" ref="I96:I102" si="116">G96+H96</f>
        <v>0</v>
      </c>
      <c r="J96" s="264"/>
      <c r="K96" s="61"/>
      <c r="L96" s="137">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112"/>
    </row>
    <row r="98" spans="1:16" ht="24" x14ac:dyDescent="0.25">
      <c r="A98" s="33">
        <v>2233</v>
      </c>
      <c r="B98" s="53" t="s">
        <v>84</v>
      </c>
      <c r="C98" s="54">
        <f t="shared" si="98"/>
        <v>4275</v>
      </c>
      <c r="D98" s="231">
        <v>4275</v>
      </c>
      <c r="E98" s="433">
        <v>0</v>
      </c>
      <c r="F98" s="434">
        <f t="shared" si="115"/>
        <v>4275</v>
      </c>
      <c r="G98" s="231"/>
      <c r="H98" s="1266"/>
      <c r="I98" s="434">
        <f t="shared" si="116"/>
        <v>0</v>
      </c>
      <c r="J98" s="263"/>
      <c r="K98" s="433"/>
      <c r="L98" s="434">
        <f t="shared" si="117"/>
        <v>0</v>
      </c>
      <c r="M98" s="327"/>
      <c r="N98" s="56"/>
      <c r="O98" s="121">
        <f t="shared" si="118"/>
        <v>0</v>
      </c>
      <c r="P98" s="111"/>
    </row>
    <row r="99" spans="1:16" ht="36" hidden="1" x14ac:dyDescent="0.25">
      <c r="A99" s="38">
        <v>2234</v>
      </c>
      <c r="B99" s="58" t="s">
        <v>85</v>
      </c>
      <c r="C99" s="59">
        <f t="shared" si="98"/>
        <v>0</v>
      </c>
      <c r="D99" s="232"/>
      <c r="E99" s="61"/>
      <c r="F99" s="148">
        <f t="shared" si="115"/>
        <v>0</v>
      </c>
      <c r="G99" s="232"/>
      <c r="H99" s="264"/>
      <c r="I99" s="115">
        <f t="shared" si="116"/>
        <v>0</v>
      </c>
      <c r="J99" s="264"/>
      <c r="K99" s="61"/>
      <c r="L99" s="137">
        <f t="shared" si="117"/>
        <v>0</v>
      </c>
      <c r="M99" s="328"/>
      <c r="N99" s="61"/>
      <c r="O99" s="115">
        <f t="shared" si="118"/>
        <v>0</v>
      </c>
      <c r="P99" s="112"/>
    </row>
    <row r="100" spans="1:16" ht="24" x14ac:dyDescent="0.25">
      <c r="A100" s="38">
        <v>2235</v>
      </c>
      <c r="B100" s="58" t="s">
        <v>86</v>
      </c>
      <c r="C100" s="59">
        <f t="shared" si="98"/>
        <v>90</v>
      </c>
      <c r="D100" s="232"/>
      <c r="E100" s="435"/>
      <c r="F100" s="393">
        <f t="shared" si="115"/>
        <v>0</v>
      </c>
      <c r="G100" s="232"/>
      <c r="H100" s="1264"/>
      <c r="I100" s="393">
        <f t="shared" si="116"/>
        <v>0</v>
      </c>
      <c r="J100" s="264">
        <v>90</v>
      </c>
      <c r="K100" s="435"/>
      <c r="L100" s="393">
        <f t="shared" si="117"/>
        <v>90</v>
      </c>
      <c r="M100" s="328"/>
      <c r="N100" s="61"/>
      <c r="O100" s="115">
        <f t="shared" si="118"/>
        <v>0</v>
      </c>
      <c r="P100" s="112"/>
    </row>
    <row r="101" spans="1:16" x14ac:dyDescent="0.25">
      <c r="A101" s="38">
        <v>2236</v>
      </c>
      <c r="B101" s="58" t="s">
        <v>87</v>
      </c>
      <c r="C101" s="59">
        <f t="shared" si="98"/>
        <v>60</v>
      </c>
      <c r="D101" s="232"/>
      <c r="E101" s="435"/>
      <c r="F101" s="393">
        <f t="shared" si="115"/>
        <v>0</v>
      </c>
      <c r="G101" s="232"/>
      <c r="H101" s="1264"/>
      <c r="I101" s="393">
        <f t="shared" si="116"/>
        <v>0</v>
      </c>
      <c r="J101" s="264">
        <v>60</v>
      </c>
      <c r="K101" s="435"/>
      <c r="L101" s="393">
        <f t="shared" si="117"/>
        <v>60</v>
      </c>
      <c r="M101" s="328"/>
      <c r="N101" s="61"/>
      <c r="O101" s="115">
        <f t="shared" si="118"/>
        <v>0</v>
      </c>
      <c r="P101" s="112"/>
    </row>
    <row r="102" spans="1:16" ht="24" x14ac:dyDescent="0.25">
      <c r="A102" s="38">
        <v>2239</v>
      </c>
      <c r="B102" s="58" t="s">
        <v>88</v>
      </c>
      <c r="C102" s="59">
        <f t="shared" si="98"/>
        <v>1370</v>
      </c>
      <c r="D102" s="232">
        <v>783</v>
      </c>
      <c r="E102" s="435"/>
      <c r="F102" s="393">
        <f t="shared" si="115"/>
        <v>783</v>
      </c>
      <c r="G102" s="232"/>
      <c r="H102" s="1264"/>
      <c r="I102" s="393">
        <f t="shared" si="116"/>
        <v>0</v>
      </c>
      <c r="J102" s="264">
        <v>587</v>
      </c>
      <c r="K102" s="435"/>
      <c r="L102" s="393">
        <f t="shared" si="117"/>
        <v>587</v>
      </c>
      <c r="M102" s="328"/>
      <c r="N102" s="61"/>
      <c r="O102" s="115">
        <f t="shared" si="118"/>
        <v>0</v>
      </c>
      <c r="P102" s="112"/>
    </row>
    <row r="103" spans="1:16" ht="36" x14ac:dyDescent="0.25">
      <c r="A103" s="113">
        <v>2240</v>
      </c>
      <c r="B103" s="58" t="s">
        <v>89</v>
      </c>
      <c r="C103" s="59">
        <f t="shared" si="98"/>
        <v>9097</v>
      </c>
      <c r="D103" s="233">
        <f>SUM(D104:D111)</f>
        <v>6681</v>
      </c>
      <c r="E103" s="436">
        <f t="shared" ref="E103:F103" si="119">SUM(E104:E111)</f>
        <v>1137</v>
      </c>
      <c r="F103" s="393">
        <f t="shared" si="119"/>
        <v>7818</v>
      </c>
      <c r="G103" s="233">
        <f>SUM(G104:G111)</f>
        <v>0</v>
      </c>
      <c r="H103" s="137">
        <f t="shared" ref="H103:I103" si="120">SUM(H104:H111)</f>
        <v>0</v>
      </c>
      <c r="I103" s="393">
        <f t="shared" si="120"/>
        <v>0</v>
      </c>
      <c r="J103" s="122">
        <f>SUM(J104:J111)</f>
        <v>1279</v>
      </c>
      <c r="K103" s="436">
        <f t="shared" ref="K103:L103" si="121">SUM(K104:K111)</f>
        <v>0</v>
      </c>
      <c r="L103" s="393">
        <f t="shared" si="121"/>
        <v>1279</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12"/>
    </row>
    <row r="105" spans="1:16" ht="186.75" customHeight="1" x14ac:dyDescent="0.25">
      <c r="A105" s="38">
        <v>2242</v>
      </c>
      <c r="B105" s="58" t="s">
        <v>91</v>
      </c>
      <c r="C105" s="59">
        <f t="shared" si="98"/>
        <v>1484</v>
      </c>
      <c r="D105" s="232">
        <v>541</v>
      </c>
      <c r="E105" s="435">
        <v>190</v>
      </c>
      <c r="F105" s="393">
        <f t="shared" si="123"/>
        <v>731</v>
      </c>
      <c r="G105" s="232"/>
      <c r="H105" s="1264"/>
      <c r="I105" s="393">
        <f t="shared" si="124"/>
        <v>0</v>
      </c>
      <c r="J105" s="264">
        <v>753</v>
      </c>
      <c r="K105" s="435"/>
      <c r="L105" s="393">
        <f t="shared" si="125"/>
        <v>753</v>
      </c>
      <c r="M105" s="328"/>
      <c r="N105" s="61"/>
      <c r="O105" s="115">
        <f t="shared" si="126"/>
        <v>0</v>
      </c>
      <c r="P105" s="377" t="s">
        <v>1327</v>
      </c>
    </row>
    <row r="106" spans="1:16" ht="24" x14ac:dyDescent="0.25">
      <c r="A106" s="38">
        <v>2243</v>
      </c>
      <c r="B106" s="58" t="s">
        <v>92</v>
      </c>
      <c r="C106" s="59">
        <f t="shared" si="98"/>
        <v>863</v>
      </c>
      <c r="D106" s="232">
        <v>863</v>
      </c>
      <c r="E106" s="435"/>
      <c r="F106" s="393">
        <f t="shared" si="123"/>
        <v>863</v>
      </c>
      <c r="G106" s="232"/>
      <c r="H106" s="1264"/>
      <c r="I106" s="393">
        <f t="shared" si="124"/>
        <v>0</v>
      </c>
      <c r="J106" s="264"/>
      <c r="K106" s="435"/>
      <c r="L106" s="393">
        <f t="shared" si="125"/>
        <v>0</v>
      </c>
      <c r="M106" s="328"/>
      <c r="N106" s="61"/>
      <c r="O106" s="115">
        <f t="shared" si="126"/>
        <v>0</v>
      </c>
      <c r="P106" s="112"/>
    </row>
    <row r="107" spans="1:16" ht="84" x14ac:dyDescent="0.25">
      <c r="A107" s="38">
        <v>2244</v>
      </c>
      <c r="B107" s="58" t="s">
        <v>93</v>
      </c>
      <c r="C107" s="59">
        <f t="shared" si="98"/>
        <v>6405</v>
      </c>
      <c r="D107" s="232">
        <v>4932</v>
      </c>
      <c r="E107" s="435">
        <f>765+182</f>
        <v>947</v>
      </c>
      <c r="F107" s="393">
        <f t="shared" si="123"/>
        <v>5879</v>
      </c>
      <c r="G107" s="232"/>
      <c r="H107" s="1264"/>
      <c r="I107" s="393">
        <f t="shared" si="124"/>
        <v>0</v>
      </c>
      <c r="J107" s="264">
        <v>526</v>
      </c>
      <c r="K107" s="435"/>
      <c r="L107" s="393">
        <f t="shared" si="125"/>
        <v>526</v>
      </c>
      <c r="M107" s="328"/>
      <c r="N107" s="61"/>
      <c r="O107" s="115">
        <f t="shared" si="126"/>
        <v>0</v>
      </c>
      <c r="P107" s="542" t="s">
        <v>1328</v>
      </c>
    </row>
    <row r="108" spans="1:16"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112"/>
    </row>
    <row r="109" spans="1:16" x14ac:dyDescent="0.25">
      <c r="A109" s="38">
        <v>2247</v>
      </c>
      <c r="B109" s="58" t="s">
        <v>95</v>
      </c>
      <c r="C109" s="59">
        <f t="shared" si="98"/>
        <v>345</v>
      </c>
      <c r="D109" s="232">
        <v>345</v>
      </c>
      <c r="E109" s="435"/>
      <c r="F109" s="393">
        <f t="shared" si="123"/>
        <v>345</v>
      </c>
      <c r="G109" s="232"/>
      <c r="H109" s="1264"/>
      <c r="I109" s="393">
        <f t="shared" si="124"/>
        <v>0</v>
      </c>
      <c r="J109" s="264"/>
      <c r="K109" s="435"/>
      <c r="L109" s="393">
        <f t="shared" si="125"/>
        <v>0</v>
      </c>
      <c r="M109" s="328"/>
      <c r="N109" s="61"/>
      <c r="O109" s="115">
        <f t="shared" si="126"/>
        <v>0</v>
      </c>
      <c r="P109" s="112"/>
    </row>
    <row r="110" spans="1:16"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112"/>
    </row>
    <row r="111" spans="1:16" ht="24" hidden="1" x14ac:dyDescent="0.25">
      <c r="A111" s="38">
        <v>2249</v>
      </c>
      <c r="B111" s="58" t="s">
        <v>96</v>
      </c>
      <c r="C111" s="59">
        <f t="shared" si="98"/>
        <v>0</v>
      </c>
      <c r="D111" s="232"/>
      <c r="E111" s="61"/>
      <c r="F111" s="148">
        <f t="shared" si="123"/>
        <v>0</v>
      </c>
      <c r="G111" s="232"/>
      <c r="H111" s="264"/>
      <c r="I111" s="115">
        <f t="shared" si="124"/>
        <v>0</v>
      </c>
      <c r="J111" s="264"/>
      <c r="K111" s="61"/>
      <c r="L111" s="137">
        <f t="shared" si="125"/>
        <v>0</v>
      </c>
      <c r="M111" s="328"/>
      <c r="N111" s="61"/>
      <c r="O111" s="115">
        <f t="shared" si="126"/>
        <v>0</v>
      </c>
      <c r="P111" s="112"/>
    </row>
    <row r="112" spans="1:16" x14ac:dyDescent="0.25">
      <c r="A112" s="113">
        <v>2250</v>
      </c>
      <c r="B112" s="58" t="s">
        <v>97</v>
      </c>
      <c r="C112" s="59">
        <f t="shared" si="98"/>
        <v>3510</v>
      </c>
      <c r="D112" s="233">
        <f>SUM(D113:D115)</f>
        <v>3510</v>
      </c>
      <c r="E112" s="436">
        <f t="shared" ref="E112:F112" si="127">SUM(E113:E115)</f>
        <v>0</v>
      </c>
      <c r="F112" s="393">
        <f t="shared" si="127"/>
        <v>3510</v>
      </c>
      <c r="G112" s="233">
        <f>SUM(G113:G115)</f>
        <v>0</v>
      </c>
      <c r="H112" s="137">
        <f t="shared" ref="H112:I112" si="128">SUM(H113:H115)</f>
        <v>0</v>
      </c>
      <c r="I112" s="393">
        <f t="shared" si="128"/>
        <v>0</v>
      </c>
      <c r="J112" s="122">
        <f>SUM(J113:J115)</f>
        <v>0</v>
      </c>
      <c r="K112" s="436">
        <f t="shared" ref="K112:L112" si="129">SUM(K113:K115)</f>
        <v>0</v>
      </c>
      <c r="L112" s="393">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61"/>
      <c r="F113" s="148">
        <f t="shared" ref="F113:F115" si="131">D113+E113</f>
        <v>0</v>
      </c>
      <c r="G113" s="232"/>
      <c r="H113" s="264"/>
      <c r="I113" s="115">
        <f t="shared" ref="I113:I115" si="132">G113+H113</f>
        <v>0</v>
      </c>
      <c r="J113" s="264"/>
      <c r="K113" s="61"/>
      <c r="L113" s="137">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112"/>
    </row>
    <row r="115" spans="1:16" ht="24" x14ac:dyDescent="0.25">
      <c r="A115" s="532">
        <v>2259</v>
      </c>
      <c r="B115" s="533" t="s">
        <v>100</v>
      </c>
      <c r="C115" s="534">
        <f t="shared" si="98"/>
        <v>3510</v>
      </c>
      <c r="D115" s="535">
        <v>3510</v>
      </c>
      <c r="E115" s="1212">
        <v>0</v>
      </c>
      <c r="F115" s="1234">
        <f t="shared" si="131"/>
        <v>3510</v>
      </c>
      <c r="G115" s="535"/>
      <c r="H115" s="1411"/>
      <c r="I115" s="1234">
        <f t="shared" si="132"/>
        <v>0</v>
      </c>
      <c r="J115" s="538"/>
      <c r="K115" s="1212"/>
      <c r="L115" s="1234">
        <f t="shared" si="133"/>
        <v>0</v>
      </c>
      <c r="M115" s="541"/>
      <c r="N115" s="536"/>
      <c r="O115" s="539">
        <f t="shared" si="134"/>
        <v>0</v>
      </c>
      <c r="P115" s="542"/>
    </row>
    <row r="116" spans="1:16" x14ac:dyDescent="0.25">
      <c r="A116" s="113">
        <v>2260</v>
      </c>
      <c r="B116" s="58" t="s">
        <v>101</v>
      </c>
      <c r="C116" s="59">
        <f t="shared" si="98"/>
        <v>322</v>
      </c>
      <c r="D116" s="233">
        <f>SUM(D117:D121)</f>
        <v>0</v>
      </c>
      <c r="E116" s="436">
        <f t="shared" ref="E116:F116" si="135">SUM(E117:E121)</f>
        <v>0</v>
      </c>
      <c r="F116" s="393">
        <f t="shared" si="135"/>
        <v>0</v>
      </c>
      <c r="G116" s="233">
        <f>SUM(G117:G121)</f>
        <v>0</v>
      </c>
      <c r="H116" s="137">
        <f t="shared" ref="H116:I116" si="136">SUM(H117:H121)</f>
        <v>0</v>
      </c>
      <c r="I116" s="393">
        <f t="shared" si="136"/>
        <v>0</v>
      </c>
      <c r="J116" s="122">
        <f>SUM(J117:J121)</f>
        <v>322</v>
      </c>
      <c r="K116" s="436">
        <f t="shared" ref="K116:L116" si="137">SUM(K117:K121)</f>
        <v>0</v>
      </c>
      <c r="L116" s="393">
        <f t="shared" si="137"/>
        <v>322</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61"/>
      <c r="F117" s="148">
        <f t="shared" ref="F117:F121" si="139">D117+E117</f>
        <v>0</v>
      </c>
      <c r="G117" s="232"/>
      <c r="H117" s="264"/>
      <c r="I117" s="115">
        <f t="shared" ref="I117:I121" si="140">G117+H117</f>
        <v>0</v>
      </c>
      <c r="J117" s="264"/>
      <c r="K117" s="61"/>
      <c r="L117" s="137">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61"/>
      <c r="F118" s="148">
        <f t="shared" si="139"/>
        <v>0</v>
      </c>
      <c r="G118" s="232"/>
      <c r="H118" s="264"/>
      <c r="I118" s="115">
        <f t="shared" si="140"/>
        <v>0</v>
      </c>
      <c r="J118" s="264"/>
      <c r="K118" s="61"/>
      <c r="L118" s="137">
        <f t="shared" si="141"/>
        <v>0</v>
      </c>
      <c r="M118" s="328"/>
      <c r="N118" s="61"/>
      <c r="O118" s="115">
        <f t="shared" si="142"/>
        <v>0</v>
      </c>
      <c r="P118" s="112"/>
    </row>
    <row r="119" spans="1:16"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112"/>
    </row>
    <row r="120" spans="1:16" ht="24" x14ac:dyDescent="0.25">
      <c r="A120" s="38">
        <v>2264</v>
      </c>
      <c r="B120" s="58" t="s">
        <v>105</v>
      </c>
      <c r="C120" s="59">
        <f t="shared" si="98"/>
        <v>285</v>
      </c>
      <c r="D120" s="232"/>
      <c r="E120" s="435"/>
      <c r="F120" s="393">
        <f t="shared" si="139"/>
        <v>0</v>
      </c>
      <c r="G120" s="232"/>
      <c r="H120" s="1264"/>
      <c r="I120" s="393">
        <f t="shared" si="140"/>
        <v>0</v>
      </c>
      <c r="J120" s="264">
        <v>285</v>
      </c>
      <c r="K120" s="435"/>
      <c r="L120" s="393">
        <f t="shared" si="141"/>
        <v>285</v>
      </c>
      <c r="M120" s="328"/>
      <c r="N120" s="61"/>
      <c r="O120" s="115">
        <f t="shared" si="142"/>
        <v>0</v>
      </c>
      <c r="P120" s="112"/>
    </row>
    <row r="121" spans="1:16" x14ac:dyDescent="0.25">
      <c r="A121" s="38">
        <v>2269</v>
      </c>
      <c r="B121" s="58" t="s">
        <v>106</v>
      </c>
      <c r="C121" s="59">
        <f t="shared" si="98"/>
        <v>37</v>
      </c>
      <c r="D121" s="232"/>
      <c r="E121" s="435"/>
      <c r="F121" s="393">
        <f t="shared" si="139"/>
        <v>0</v>
      </c>
      <c r="G121" s="232"/>
      <c r="H121" s="1264"/>
      <c r="I121" s="393">
        <f t="shared" si="140"/>
        <v>0</v>
      </c>
      <c r="J121" s="264">
        <v>37</v>
      </c>
      <c r="K121" s="435"/>
      <c r="L121" s="393">
        <f t="shared" si="141"/>
        <v>37</v>
      </c>
      <c r="M121" s="328"/>
      <c r="N121" s="61"/>
      <c r="O121" s="115">
        <f t="shared" si="142"/>
        <v>0</v>
      </c>
      <c r="P121" s="112"/>
    </row>
    <row r="122" spans="1:16" hidden="1" x14ac:dyDescent="0.25">
      <c r="A122" s="113">
        <v>2270</v>
      </c>
      <c r="B122" s="58" t="s">
        <v>107</v>
      </c>
      <c r="C122" s="59">
        <f t="shared" si="98"/>
        <v>0</v>
      </c>
      <c r="D122" s="233">
        <f>SUM(D123:D127)</f>
        <v>0</v>
      </c>
      <c r="E122" s="114">
        <f t="shared" ref="E122:F122" si="143">SUM(E123:E127)</f>
        <v>0</v>
      </c>
      <c r="F122" s="148">
        <f t="shared" si="143"/>
        <v>0</v>
      </c>
      <c r="G122" s="233">
        <f>SUM(G123:G127)</f>
        <v>0</v>
      </c>
      <c r="H122" s="122">
        <f t="shared" ref="H122:I122" si="144">SUM(H123:H127)</f>
        <v>0</v>
      </c>
      <c r="I122" s="115">
        <f t="shared" si="144"/>
        <v>0</v>
      </c>
      <c r="J122" s="122">
        <f>SUM(J123:J127)</f>
        <v>0</v>
      </c>
      <c r="K122" s="114">
        <f t="shared" ref="K122:L122" si="145">SUM(K123:K127)</f>
        <v>0</v>
      </c>
      <c r="L122" s="137">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112"/>
    </row>
    <row r="125" spans="1:16" ht="24" hidden="1" x14ac:dyDescent="0.25">
      <c r="A125" s="38">
        <v>2275</v>
      </c>
      <c r="B125" s="58" t="s">
        <v>109</v>
      </c>
      <c r="C125" s="59">
        <f t="shared" si="98"/>
        <v>0</v>
      </c>
      <c r="D125" s="232"/>
      <c r="E125" s="61"/>
      <c r="F125" s="148">
        <f t="shared" si="147"/>
        <v>0</v>
      </c>
      <c r="G125" s="232"/>
      <c r="H125" s="264"/>
      <c r="I125" s="115">
        <f t="shared" si="148"/>
        <v>0</v>
      </c>
      <c r="J125" s="264"/>
      <c r="K125" s="61"/>
      <c r="L125" s="137">
        <f t="shared" si="149"/>
        <v>0</v>
      </c>
      <c r="M125" s="328"/>
      <c r="N125" s="61"/>
      <c r="O125" s="115">
        <f t="shared" si="150"/>
        <v>0</v>
      </c>
      <c r="P125" s="112"/>
    </row>
    <row r="126" spans="1:16" ht="36" hidden="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112"/>
    </row>
    <row r="127" spans="1:16" ht="24" hidden="1" x14ac:dyDescent="0.25">
      <c r="A127" s="38">
        <v>2279</v>
      </c>
      <c r="B127" s="58" t="s">
        <v>111</v>
      </c>
      <c r="C127" s="59">
        <f t="shared" si="98"/>
        <v>0</v>
      </c>
      <c r="D127" s="232"/>
      <c r="E127" s="61"/>
      <c r="F127" s="148">
        <f t="shared" si="147"/>
        <v>0</v>
      </c>
      <c r="G127" s="232"/>
      <c r="H127" s="264"/>
      <c r="I127" s="115">
        <f t="shared" si="148"/>
        <v>0</v>
      </c>
      <c r="J127" s="264"/>
      <c r="K127" s="61"/>
      <c r="L127" s="137">
        <f t="shared" si="149"/>
        <v>0</v>
      </c>
      <c r="M127" s="328"/>
      <c r="N127" s="61"/>
      <c r="O127" s="115">
        <f t="shared" si="150"/>
        <v>0</v>
      </c>
      <c r="P127" s="112"/>
    </row>
    <row r="128" spans="1:16" ht="24" hidden="1" x14ac:dyDescent="0.25">
      <c r="A128" s="1244">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112"/>
    </row>
    <row r="130" spans="1:16" ht="38.25" customHeight="1" x14ac:dyDescent="0.25">
      <c r="A130" s="46">
        <v>2300</v>
      </c>
      <c r="B130" s="106" t="s">
        <v>113</v>
      </c>
      <c r="C130" s="47">
        <f t="shared" si="98"/>
        <v>29547</v>
      </c>
      <c r="D130" s="230">
        <f>SUM(D131,D136,D140,D141,D144,D151,D159,D160,D163)</f>
        <v>28204</v>
      </c>
      <c r="E130" s="430">
        <f t="shared" ref="E130:F130" si="152">SUM(E131,E136,E140,E141,E144,E151,E159,E160,E163)</f>
        <v>-120</v>
      </c>
      <c r="F130" s="397">
        <f t="shared" si="152"/>
        <v>28084</v>
      </c>
      <c r="G130" s="230">
        <f>SUM(G131,G136,G140,G141,G144,G151,G159,G160,G163)</f>
        <v>0</v>
      </c>
      <c r="H130" s="127">
        <f t="shared" ref="H130:I130" si="153">SUM(H131,H136,H140,H141,H144,H151,H159,H160,H163)</f>
        <v>0</v>
      </c>
      <c r="I130" s="397">
        <f t="shared" si="153"/>
        <v>0</v>
      </c>
      <c r="J130" s="107">
        <f>SUM(J131,J136,J140,J141,J144,J151,J159,J160,J163)</f>
        <v>1563</v>
      </c>
      <c r="K130" s="430">
        <f t="shared" ref="K130:L130" si="154">SUM(K131,K136,K140,K141,K144,K151,K159,K160,K163)</f>
        <v>-100</v>
      </c>
      <c r="L130" s="397">
        <f t="shared" si="154"/>
        <v>1463</v>
      </c>
      <c r="M130" s="47">
        <f>SUM(M131,M136,M140,M141,M144,M151,M159,M160,M163)</f>
        <v>0</v>
      </c>
      <c r="N130" s="51">
        <f t="shared" ref="N130:O130" si="155">SUM(N131,N136,N140,N141,N144,N151,N159,N160,N163)</f>
        <v>0</v>
      </c>
      <c r="O130" s="118">
        <f t="shared" si="155"/>
        <v>0</v>
      </c>
      <c r="P130" s="124"/>
    </row>
    <row r="131" spans="1:16" ht="24" x14ac:dyDescent="0.25">
      <c r="A131" s="1244">
        <v>2310</v>
      </c>
      <c r="B131" s="53" t="s">
        <v>114</v>
      </c>
      <c r="C131" s="54">
        <f t="shared" si="98"/>
        <v>15852</v>
      </c>
      <c r="D131" s="235">
        <f t="shared" ref="D131:O131" si="156">SUM(D132:D135)</f>
        <v>15009</v>
      </c>
      <c r="E131" s="438">
        <f t="shared" si="156"/>
        <v>-120</v>
      </c>
      <c r="F131" s="434">
        <f t="shared" si="156"/>
        <v>14889</v>
      </c>
      <c r="G131" s="235">
        <f t="shared" si="156"/>
        <v>0</v>
      </c>
      <c r="H131" s="141">
        <f t="shared" si="156"/>
        <v>0</v>
      </c>
      <c r="I131" s="434">
        <f t="shared" si="156"/>
        <v>0</v>
      </c>
      <c r="J131" s="266">
        <f t="shared" si="156"/>
        <v>963</v>
      </c>
      <c r="K131" s="438">
        <f t="shared" si="156"/>
        <v>0</v>
      </c>
      <c r="L131" s="434">
        <f t="shared" si="156"/>
        <v>963</v>
      </c>
      <c r="M131" s="54">
        <f t="shared" si="156"/>
        <v>0</v>
      </c>
      <c r="N131" s="120">
        <f t="shared" si="156"/>
        <v>0</v>
      </c>
      <c r="O131" s="121">
        <f t="shared" si="156"/>
        <v>0</v>
      </c>
      <c r="P131" s="111"/>
    </row>
    <row r="132" spans="1:16" x14ac:dyDescent="0.25">
      <c r="A132" s="532">
        <v>2311</v>
      </c>
      <c r="B132" s="533" t="s">
        <v>115</v>
      </c>
      <c r="C132" s="534">
        <f t="shared" si="98"/>
        <v>12949</v>
      </c>
      <c r="D132" s="535">
        <v>12743</v>
      </c>
      <c r="E132" s="1212">
        <v>0</v>
      </c>
      <c r="F132" s="1234">
        <f t="shared" ref="F132:F135" si="157">D132+E132</f>
        <v>12743</v>
      </c>
      <c r="G132" s="535"/>
      <c r="H132" s="1411"/>
      <c r="I132" s="1234">
        <f t="shared" ref="I132:I135" si="158">G132+H132</f>
        <v>0</v>
      </c>
      <c r="J132" s="538">
        <v>206</v>
      </c>
      <c r="K132" s="1212"/>
      <c r="L132" s="1234">
        <f t="shared" ref="L132:L135" si="159">J132+K132</f>
        <v>206</v>
      </c>
      <c r="M132" s="541"/>
      <c r="N132" s="536"/>
      <c r="O132" s="539">
        <f t="shared" ref="O132:O135" si="160">M132+N132</f>
        <v>0</v>
      </c>
      <c r="P132" s="542"/>
    </row>
    <row r="133" spans="1:16" ht="60" x14ac:dyDescent="0.25">
      <c r="A133" s="38">
        <v>2312</v>
      </c>
      <c r="B133" s="58" t="s">
        <v>116</v>
      </c>
      <c r="C133" s="59">
        <f t="shared" si="98"/>
        <v>853</v>
      </c>
      <c r="D133" s="232">
        <v>216</v>
      </c>
      <c r="E133" s="435">
        <v>-120</v>
      </c>
      <c r="F133" s="393">
        <f t="shared" si="157"/>
        <v>96</v>
      </c>
      <c r="G133" s="232"/>
      <c r="H133" s="1264"/>
      <c r="I133" s="393">
        <f t="shared" si="158"/>
        <v>0</v>
      </c>
      <c r="J133" s="264">
        <v>757</v>
      </c>
      <c r="K133" s="435">
        <v>0</v>
      </c>
      <c r="L133" s="393">
        <f t="shared" si="159"/>
        <v>757</v>
      </c>
      <c r="M133" s="328"/>
      <c r="N133" s="61"/>
      <c r="O133" s="115">
        <f t="shared" si="160"/>
        <v>0</v>
      </c>
      <c r="P133" s="377" t="s">
        <v>1329</v>
      </c>
    </row>
    <row r="134" spans="1:16"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112"/>
    </row>
    <row r="135" spans="1:16" ht="36" customHeight="1" x14ac:dyDescent="0.25">
      <c r="A135" s="38">
        <v>2314</v>
      </c>
      <c r="B135" s="58" t="s">
        <v>291</v>
      </c>
      <c r="C135" s="59">
        <f t="shared" si="98"/>
        <v>2050</v>
      </c>
      <c r="D135" s="232">
        <v>2050</v>
      </c>
      <c r="E135" s="435">
        <v>0</v>
      </c>
      <c r="F135" s="393">
        <f t="shared" si="157"/>
        <v>2050</v>
      </c>
      <c r="G135" s="232"/>
      <c r="H135" s="1264"/>
      <c r="I135" s="393">
        <f t="shared" si="158"/>
        <v>0</v>
      </c>
      <c r="J135" s="264"/>
      <c r="K135" s="435"/>
      <c r="L135" s="393">
        <f t="shared" si="159"/>
        <v>0</v>
      </c>
      <c r="M135" s="328"/>
      <c r="N135" s="61"/>
      <c r="O135" s="115">
        <f t="shared" si="160"/>
        <v>0</v>
      </c>
      <c r="P135" s="112"/>
    </row>
    <row r="136" spans="1:16" x14ac:dyDescent="0.25">
      <c r="A136" s="113">
        <v>2320</v>
      </c>
      <c r="B136" s="58" t="s">
        <v>118</v>
      </c>
      <c r="C136" s="59">
        <f t="shared" si="98"/>
        <v>11252</v>
      </c>
      <c r="D136" s="233">
        <f>SUM(D137:D139)</f>
        <v>11252</v>
      </c>
      <c r="E136" s="436">
        <f t="shared" ref="E136:F136" si="161">SUM(E137:E139)</f>
        <v>0</v>
      </c>
      <c r="F136" s="393">
        <f t="shared" si="161"/>
        <v>11252</v>
      </c>
      <c r="G136" s="233">
        <f>SUM(G137:G139)</f>
        <v>0</v>
      </c>
      <c r="H136" s="137">
        <f t="shared" ref="H136:I136" si="162">SUM(H137:H139)</f>
        <v>0</v>
      </c>
      <c r="I136" s="393">
        <f t="shared" si="162"/>
        <v>0</v>
      </c>
      <c r="J136" s="122">
        <f>SUM(J137:J139)</f>
        <v>0</v>
      </c>
      <c r="K136" s="436">
        <f t="shared" ref="K136:L136" si="163">SUM(K137:K139)</f>
        <v>0</v>
      </c>
      <c r="L136" s="393">
        <f t="shared" si="163"/>
        <v>0</v>
      </c>
      <c r="M136" s="59">
        <f>SUM(M137:M139)</f>
        <v>0</v>
      </c>
      <c r="N136" s="114">
        <f t="shared" ref="N136:O136" si="164">SUM(N137:N139)</f>
        <v>0</v>
      </c>
      <c r="O136" s="115">
        <f t="shared" si="164"/>
        <v>0</v>
      </c>
      <c r="P136" s="112"/>
    </row>
    <row r="137" spans="1:16" x14ac:dyDescent="0.25">
      <c r="A137" s="38">
        <v>2321</v>
      </c>
      <c r="B137" s="58" t="s">
        <v>119</v>
      </c>
      <c r="C137" s="59">
        <f t="shared" si="98"/>
        <v>9805</v>
      </c>
      <c r="D137" s="232">
        <v>9805</v>
      </c>
      <c r="E137" s="435"/>
      <c r="F137" s="393">
        <f t="shared" ref="F137:F140" si="165">D137+E137</f>
        <v>9805</v>
      </c>
      <c r="G137" s="232"/>
      <c r="H137" s="1264"/>
      <c r="I137" s="393">
        <f t="shared" ref="I137:I140" si="166">G137+H137</f>
        <v>0</v>
      </c>
      <c r="J137" s="264"/>
      <c r="K137" s="435"/>
      <c r="L137" s="393">
        <f t="shared" ref="L137:L140" si="167">J137+K137</f>
        <v>0</v>
      </c>
      <c r="M137" s="328"/>
      <c r="N137" s="61"/>
      <c r="O137" s="115">
        <f t="shared" ref="O137:O140" si="168">M137+N137</f>
        <v>0</v>
      </c>
      <c r="P137" s="112"/>
    </row>
    <row r="138" spans="1:16" x14ac:dyDescent="0.25">
      <c r="A138" s="38">
        <v>2322</v>
      </c>
      <c r="B138" s="58" t="s">
        <v>120</v>
      </c>
      <c r="C138" s="59">
        <f t="shared" si="98"/>
        <v>1447</v>
      </c>
      <c r="D138" s="232">
        <v>1447</v>
      </c>
      <c r="E138" s="435"/>
      <c r="F138" s="393">
        <f t="shared" si="165"/>
        <v>1447</v>
      </c>
      <c r="G138" s="232"/>
      <c r="H138" s="1264"/>
      <c r="I138" s="393">
        <f t="shared" si="166"/>
        <v>0</v>
      </c>
      <c r="J138" s="264"/>
      <c r="K138" s="435"/>
      <c r="L138" s="393">
        <f t="shared" si="167"/>
        <v>0</v>
      </c>
      <c r="M138" s="328"/>
      <c r="N138" s="61"/>
      <c r="O138" s="115">
        <f t="shared" si="168"/>
        <v>0</v>
      </c>
      <c r="P138" s="112"/>
    </row>
    <row r="139" spans="1:16"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112"/>
    </row>
    <row r="140" spans="1:16"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112"/>
    </row>
    <row r="141" spans="1:16" ht="48" hidden="1" x14ac:dyDescent="0.25">
      <c r="A141" s="113">
        <v>2340</v>
      </c>
      <c r="B141" s="58" t="s">
        <v>302</v>
      </c>
      <c r="C141" s="59">
        <f t="shared" si="98"/>
        <v>0</v>
      </c>
      <c r="D141" s="233">
        <f>SUM(D142:D143)</f>
        <v>0</v>
      </c>
      <c r="E141" s="114">
        <f t="shared" ref="E141:F141" si="169">SUM(E142:E143)</f>
        <v>0</v>
      </c>
      <c r="F141" s="148">
        <f t="shared" si="169"/>
        <v>0</v>
      </c>
      <c r="G141" s="233">
        <f>SUM(G142:G143)</f>
        <v>0</v>
      </c>
      <c r="H141" s="122">
        <f t="shared" ref="H141:I141" si="170">SUM(H142:H143)</f>
        <v>0</v>
      </c>
      <c r="I141" s="115">
        <f t="shared" si="170"/>
        <v>0</v>
      </c>
      <c r="J141" s="122">
        <f>SUM(J142:J143)</f>
        <v>0</v>
      </c>
      <c r="K141" s="114">
        <f t="shared" ref="K141:L141" si="171">SUM(K142:K143)</f>
        <v>0</v>
      </c>
      <c r="L141" s="137">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61"/>
      <c r="F142" s="148">
        <f t="shared" ref="F142:F143" si="173">D142+E142</f>
        <v>0</v>
      </c>
      <c r="G142" s="232"/>
      <c r="H142" s="264"/>
      <c r="I142" s="115">
        <f t="shared" ref="I142:I143" si="174">G142+H142</f>
        <v>0</v>
      </c>
      <c r="J142" s="264"/>
      <c r="K142" s="61"/>
      <c r="L142" s="137">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112"/>
    </row>
    <row r="144" spans="1:16" ht="24" x14ac:dyDescent="0.25">
      <c r="A144" s="108">
        <v>2350</v>
      </c>
      <c r="B144" s="79" t="s">
        <v>125</v>
      </c>
      <c r="C144" s="85">
        <f t="shared" si="98"/>
        <v>2443</v>
      </c>
      <c r="D144" s="133">
        <f>SUM(D145:D150)</f>
        <v>1943</v>
      </c>
      <c r="E144" s="431">
        <f t="shared" ref="E144:F144" si="177">SUM(E145:E150)</f>
        <v>0</v>
      </c>
      <c r="F144" s="432">
        <f t="shared" si="177"/>
        <v>1943</v>
      </c>
      <c r="G144" s="133">
        <f>SUM(G145:G150)</f>
        <v>0</v>
      </c>
      <c r="H144" s="138">
        <f t="shared" ref="H144:I144" si="178">SUM(H145:H150)</f>
        <v>0</v>
      </c>
      <c r="I144" s="432">
        <f t="shared" si="178"/>
        <v>0</v>
      </c>
      <c r="J144" s="208">
        <f>SUM(J145:J150)</f>
        <v>600</v>
      </c>
      <c r="K144" s="431">
        <f t="shared" ref="K144:L144" si="179">SUM(K145:K150)</f>
        <v>-100</v>
      </c>
      <c r="L144" s="432">
        <f t="shared" si="179"/>
        <v>500</v>
      </c>
      <c r="M144" s="85">
        <f>SUM(M145:M150)</f>
        <v>0</v>
      </c>
      <c r="N144" s="109">
        <f t="shared" ref="N144:O144" si="180">SUM(N145:N150)</f>
        <v>0</v>
      </c>
      <c r="O144" s="110">
        <f t="shared" si="180"/>
        <v>0</v>
      </c>
      <c r="P144" s="117"/>
    </row>
    <row r="145" spans="1:16" ht="36" x14ac:dyDescent="0.25">
      <c r="A145" s="33">
        <v>2351</v>
      </c>
      <c r="B145" s="53" t="s">
        <v>126</v>
      </c>
      <c r="C145" s="54">
        <f t="shared" si="98"/>
        <v>100</v>
      </c>
      <c r="D145" s="231"/>
      <c r="E145" s="433"/>
      <c r="F145" s="434">
        <f t="shared" ref="F145:F150" si="181">D145+E145</f>
        <v>0</v>
      </c>
      <c r="G145" s="231"/>
      <c r="H145" s="1266"/>
      <c r="I145" s="434">
        <f t="shared" ref="I145:I150" si="182">G145+H145</f>
        <v>0</v>
      </c>
      <c r="J145" s="263">
        <v>200</v>
      </c>
      <c r="K145" s="433">
        <v>-100</v>
      </c>
      <c r="L145" s="434">
        <f t="shared" ref="L145:L150" si="183">J145+K145</f>
        <v>100</v>
      </c>
      <c r="M145" s="327"/>
      <c r="N145" s="56"/>
      <c r="O145" s="121">
        <f t="shared" ref="O145:O150" si="184">M145+N145</f>
        <v>0</v>
      </c>
      <c r="P145" s="376" t="s">
        <v>1330</v>
      </c>
    </row>
    <row r="146" spans="1:16" x14ac:dyDescent="0.25">
      <c r="A146" s="38">
        <v>2352</v>
      </c>
      <c r="B146" s="58" t="s">
        <v>127</v>
      </c>
      <c r="C146" s="59">
        <f t="shared" si="98"/>
        <v>2253</v>
      </c>
      <c r="D146" s="232">
        <v>1853</v>
      </c>
      <c r="E146" s="435"/>
      <c r="F146" s="393">
        <f t="shared" si="181"/>
        <v>1853</v>
      </c>
      <c r="G146" s="232"/>
      <c r="H146" s="1264"/>
      <c r="I146" s="393">
        <f t="shared" si="182"/>
        <v>0</v>
      </c>
      <c r="J146" s="264">
        <v>400</v>
      </c>
      <c r="K146" s="435"/>
      <c r="L146" s="393">
        <f t="shared" si="183"/>
        <v>400</v>
      </c>
      <c r="M146" s="328"/>
      <c r="N146" s="61"/>
      <c r="O146" s="115">
        <f t="shared" si="184"/>
        <v>0</v>
      </c>
      <c r="P146" s="112"/>
    </row>
    <row r="147" spans="1:16" ht="24" hidden="1" x14ac:dyDescent="0.25">
      <c r="A147" s="38">
        <v>2353</v>
      </c>
      <c r="B147" s="58" t="s">
        <v>128</v>
      </c>
      <c r="C147" s="59">
        <f t="shared" si="98"/>
        <v>0</v>
      </c>
      <c r="D147" s="232"/>
      <c r="E147" s="61"/>
      <c r="F147" s="148">
        <f t="shared" si="181"/>
        <v>0</v>
      </c>
      <c r="G147" s="232"/>
      <c r="H147" s="264"/>
      <c r="I147" s="115">
        <f t="shared" si="182"/>
        <v>0</v>
      </c>
      <c r="J147" s="264"/>
      <c r="K147" s="61"/>
      <c r="L147" s="137">
        <f t="shared" si="183"/>
        <v>0</v>
      </c>
      <c r="M147" s="328"/>
      <c r="N147" s="61"/>
      <c r="O147" s="115">
        <f t="shared" si="184"/>
        <v>0</v>
      </c>
      <c r="P147" s="112"/>
    </row>
    <row r="148" spans="1:16" ht="24" x14ac:dyDescent="0.25">
      <c r="A148" s="38">
        <v>2354</v>
      </c>
      <c r="B148" s="58" t="s">
        <v>129</v>
      </c>
      <c r="C148" s="59">
        <f t="shared" si="98"/>
        <v>90</v>
      </c>
      <c r="D148" s="232">
        <v>90</v>
      </c>
      <c r="E148" s="435"/>
      <c r="F148" s="393">
        <f t="shared" si="181"/>
        <v>90</v>
      </c>
      <c r="G148" s="232"/>
      <c r="H148" s="1264"/>
      <c r="I148" s="393">
        <f t="shared" si="182"/>
        <v>0</v>
      </c>
      <c r="J148" s="264"/>
      <c r="K148" s="435"/>
      <c r="L148" s="393">
        <f t="shared" si="183"/>
        <v>0</v>
      </c>
      <c r="M148" s="328"/>
      <c r="N148" s="61"/>
      <c r="O148" s="115">
        <f t="shared" si="184"/>
        <v>0</v>
      </c>
      <c r="P148" s="112"/>
    </row>
    <row r="149" spans="1:16" ht="24" hidden="1" x14ac:dyDescent="0.25">
      <c r="A149" s="38">
        <v>2355</v>
      </c>
      <c r="B149" s="58" t="s">
        <v>130</v>
      </c>
      <c r="C149" s="59">
        <f t="shared" ref="C149:C212" si="185">F149+I149+L149+O149</f>
        <v>0</v>
      </c>
      <c r="D149" s="232"/>
      <c r="E149" s="61"/>
      <c r="F149" s="148">
        <f t="shared" si="181"/>
        <v>0</v>
      </c>
      <c r="G149" s="232"/>
      <c r="H149" s="264"/>
      <c r="I149" s="115">
        <f t="shared" si="182"/>
        <v>0</v>
      </c>
      <c r="J149" s="264"/>
      <c r="K149" s="61"/>
      <c r="L149" s="137">
        <f t="shared" si="183"/>
        <v>0</v>
      </c>
      <c r="M149" s="328"/>
      <c r="N149" s="61"/>
      <c r="O149" s="115">
        <f t="shared" si="184"/>
        <v>0</v>
      </c>
      <c r="P149" s="112"/>
    </row>
    <row r="150" spans="1:16"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114">
        <f t="shared" ref="E151:F151" si="186">SUM(E152:E158)</f>
        <v>0</v>
      </c>
      <c r="F151" s="148">
        <f t="shared" si="186"/>
        <v>0</v>
      </c>
      <c r="G151" s="233">
        <f>SUM(G152:G158)</f>
        <v>0</v>
      </c>
      <c r="H151" s="122">
        <f t="shared" ref="H151:I151" si="187">SUM(H152:H158)</f>
        <v>0</v>
      </c>
      <c r="I151" s="115">
        <f t="shared" si="187"/>
        <v>0</v>
      </c>
      <c r="J151" s="122">
        <f>SUM(J152:J158)</f>
        <v>0</v>
      </c>
      <c r="K151" s="114">
        <f t="shared" ref="K151:L151" si="188">SUM(K152:K158)</f>
        <v>0</v>
      </c>
      <c r="L151" s="137">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61"/>
      <c r="F152" s="148">
        <f t="shared" ref="F152:F159" si="190">D152+E152</f>
        <v>0</v>
      </c>
      <c r="G152" s="232"/>
      <c r="H152" s="264"/>
      <c r="I152" s="115">
        <f t="shared" ref="I152:I159" si="191">G152+H152</f>
        <v>0</v>
      </c>
      <c r="J152" s="264"/>
      <c r="K152" s="61"/>
      <c r="L152" s="137">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112"/>
    </row>
    <row r="154" spans="1:16" hidden="1" x14ac:dyDescent="0.25">
      <c r="A154" s="37">
        <v>2363</v>
      </c>
      <c r="B154" s="58" t="s">
        <v>135</v>
      </c>
      <c r="C154" s="59">
        <f t="shared" si="185"/>
        <v>0</v>
      </c>
      <c r="D154" s="232"/>
      <c r="E154" s="61"/>
      <c r="F154" s="148">
        <f t="shared" si="190"/>
        <v>0</v>
      </c>
      <c r="G154" s="232"/>
      <c r="H154" s="264"/>
      <c r="I154" s="115">
        <f t="shared" si="191"/>
        <v>0</v>
      </c>
      <c r="J154" s="264"/>
      <c r="K154" s="61"/>
      <c r="L154" s="137">
        <f t="shared" si="192"/>
        <v>0</v>
      </c>
      <c r="M154" s="328"/>
      <c r="N154" s="61"/>
      <c r="O154" s="115">
        <f t="shared" si="193"/>
        <v>0</v>
      </c>
      <c r="P154" s="112"/>
    </row>
    <row r="155" spans="1:16"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112"/>
    </row>
    <row r="156" spans="1:16"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112"/>
    </row>
    <row r="157" spans="1:16"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112"/>
    </row>
    <row r="158" spans="1:16"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112"/>
    </row>
    <row r="159" spans="1:16" hidden="1" x14ac:dyDescent="0.25">
      <c r="A159" s="108">
        <v>2370</v>
      </c>
      <c r="B159" s="79" t="s">
        <v>140</v>
      </c>
      <c r="C159" s="85">
        <f t="shared" si="185"/>
        <v>0</v>
      </c>
      <c r="D159" s="234"/>
      <c r="E159" s="116"/>
      <c r="F159" s="288">
        <f t="shared" si="190"/>
        <v>0</v>
      </c>
      <c r="G159" s="234"/>
      <c r="H159" s="265"/>
      <c r="I159" s="110">
        <f t="shared" si="191"/>
        <v>0</v>
      </c>
      <c r="J159" s="265"/>
      <c r="K159" s="116"/>
      <c r="L159" s="138">
        <f t="shared" si="192"/>
        <v>0</v>
      </c>
      <c r="M159" s="329"/>
      <c r="N159" s="116"/>
      <c r="O159" s="110">
        <f t="shared" si="193"/>
        <v>0</v>
      </c>
      <c r="P159" s="117"/>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112"/>
    </row>
    <row r="163" spans="1:16" hidden="1" x14ac:dyDescent="0.25">
      <c r="A163" s="108">
        <v>2390</v>
      </c>
      <c r="B163" s="79" t="s">
        <v>144</v>
      </c>
      <c r="C163" s="85">
        <f t="shared" si="185"/>
        <v>0</v>
      </c>
      <c r="D163" s="234"/>
      <c r="E163" s="116"/>
      <c r="F163" s="288">
        <f t="shared" si="198"/>
        <v>0</v>
      </c>
      <c r="G163" s="234"/>
      <c r="H163" s="265"/>
      <c r="I163" s="110">
        <f t="shared" si="199"/>
        <v>0</v>
      </c>
      <c r="J163" s="265"/>
      <c r="K163" s="116"/>
      <c r="L163" s="138">
        <f t="shared" si="200"/>
        <v>0</v>
      </c>
      <c r="M163" s="329"/>
      <c r="N163" s="116"/>
      <c r="O163" s="110">
        <f t="shared" si="201"/>
        <v>0</v>
      </c>
      <c r="P163" s="117"/>
    </row>
    <row r="164" spans="1:16" x14ac:dyDescent="0.25">
      <c r="A164" s="46">
        <v>2400</v>
      </c>
      <c r="B164" s="106" t="s">
        <v>145</v>
      </c>
      <c r="C164" s="47">
        <f t="shared" si="185"/>
        <v>9851</v>
      </c>
      <c r="D164" s="236">
        <v>9851</v>
      </c>
      <c r="E164" s="439"/>
      <c r="F164" s="397">
        <f t="shared" si="198"/>
        <v>9851</v>
      </c>
      <c r="G164" s="236"/>
      <c r="H164" s="1267"/>
      <c r="I164" s="397">
        <f t="shared" si="199"/>
        <v>0</v>
      </c>
      <c r="J164" s="267"/>
      <c r="K164" s="439"/>
      <c r="L164" s="397">
        <f t="shared" si="200"/>
        <v>0</v>
      </c>
      <c r="M164" s="330"/>
      <c r="N164" s="123"/>
      <c r="O164" s="118">
        <f t="shared" si="201"/>
        <v>0</v>
      </c>
      <c r="P164" s="124"/>
    </row>
    <row r="165" spans="1:16" ht="24" x14ac:dyDescent="0.25">
      <c r="A165" s="46">
        <v>2500</v>
      </c>
      <c r="B165" s="106" t="s">
        <v>146</v>
      </c>
      <c r="C165" s="47">
        <f t="shared" si="185"/>
        <v>115</v>
      </c>
      <c r="D165" s="230">
        <f>SUM(D166,D171)</f>
        <v>115</v>
      </c>
      <c r="E165" s="430">
        <f t="shared" ref="E165:O165" si="202">SUM(E166,E171)</f>
        <v>0</v>
      </c>
      <c r="F165" s="397">
        <f t="shared" si="202"/>
        <v>115</v>
      </c>
      <c r="G165" s="230">
        <f t="shared" si="202"/>
        <v>0</v>
      </c>
      <c r="H165" s="127">
        <f t="shared" si="202"/>
        <v>0</v>
      </c>
      <c r="I165" s="397">
        <f t="shared" si="202"/>
        <v>0</v>
      </c>
      <c r="J165" s="107">
        <f t="shared" si="202"/>
        <v>0</v>
      </c>
      <c r="K165" s="430">
        <f t="shared" si="202"/>
        <v>0</v>
      </c>
      <c r="L165" s="397">
        <f t="shared" si="202"/>
        <v>0</v>
      </c>
      <c r="M165" s="131">
        <f t="shared" si="202"/>
        <v>0</v>
      </c>
      <c r="N165" s="132">
        <f t="shared" si="202"/>
        <v>0</v>
      </c>
      <c r="O165" s="296">
        <f t="shared" si="202"/>
        <v>0</v>
      </c>
      <c r="P165" s="352"/>
    </row>
    <row r="166" spans="1:16" ht="16.5" customHeight="1" x14ac:dyDescent="0.25">
      <c r="A166" s="1244">
        <v>2510</v>
      </c>
      <c r="B166" s="53" t="s">
        <v>147</v>
      </c>
      <c r="C166" s="54">
        <f t="shared" si="185"/>
        <v>115</v>
      </c>
      <c r="D166" s="235">
        <f>SUM(D167:D170)</f>
        <v>115</v>
      </c>
      <c r="E166" s="438">
        <f t="shared" ref="E166:O166" si="203">SUM(E167:E170)</f>
        <v>0</v>
      </c>
      <c r="F166" s="434">
        <f t="shared" si="203"/>
        <v>115</v>
      </c>
      <c r="G166" s="235">
        <f t="shared" si="203"/>
        <v>0</v>
      </c>
      <c r="H166" s="141">
        <f t="shared" si="203"/>
        <v>0</v>
      </c>
      <c r="I166" s="434">
        <f t="shared" si="203"/>
        <v>0</v>
      </c>
      <c r="J166" s="266">
        <f t="shared" si="203"/>
        <v>0</v>
      </c>
      <c r="K166" s="438">
        <f t="shared" si="203"/>
        <v>0</v>
      </c>
      <c r="L166" s="434">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112"/>
    </row>
    <row r="169" spans="1:16"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112"/>
    </row>
    <row r="170" spans="1:16" ht="24" x14ac:dyDescent="0.25">
      <c r="A170" s="38">
        <v>2519</v>
      </c>
      <c r="B170" s="58" t="s">
        <v>151</v>
      </c>
      <c r="C170" s="59">
        <f t="shared" si="185"/>
        <v>115</v>
      </c>
      <c r="D170" s="232">
        <v>115</v>
      </c>
      <c r="E170" s="435"/>
      <c r="F170" s="393">
        <f t="shared" si="204"/>
        <v>115</v>
      </c>
      <c r="G170" s="232"/>
      <c r="H170" s="1264"/>
      <c r="I170" s="393">
        <f t="shared" si="205"/>
        <v>0</v>
      </c>
      <c r="J170" s="264"/>
      <c r="K170" s="435"/>
      <c r="L170" s="393">
        <f t="shared" si="206"/>
        <v>0</v>
      </c>
      <c r="M170" s="328"/>
      <c r="N170" s="61"/>
      <c r="O170" s="115">
        <f t="shared" si="207"/>
        <v>0</v>
      </c>
      <c r="P170" s="112"/>
    </row>
    <row r="171" spans="1:16"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36"/>
    </row>
    <row r="173" spans="1:16"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352"/>
    </row>
    <row r="175" spans="1:16" ht="36" hidden="1" x14ac:dyDescent="0.25">
      <c r="A175" s="1244">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112"/>
    </row>
    <row r="178" spans="1:16"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112"/>
    </row>
    <row r="179" spans="1:16" ht="84" hidden="1" x14ac:dyDescent="0.25">
      <c r="A179" s="1244">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112"/>
    </row>
    <row r="182" spans="1:16"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112"/>
    </row>
    <row r="183" spans="1:16"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59"/>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111"/>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24"/>
    </row>
    <row r="189" spans="1:16" ht="36" hidden="1" x14ac:dyDescent="0.25">
      <c r="A189" s="1244">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112"/>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24"/>
    </row>
    <row r="192" spans="1:16" ht="24" hidden="1" x14ac:dyDescent="0.25">
      <c r="A192" s="1244">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112"/>
    </row>
    <row r="194" spans="1:16" s="21" customFormat="1" ht="24" x14ac:dyDescent="0.25">
      <c r="A194" s="136"/>
      <c r="B194" s="17" t="s">
        <v>174</v>
      </c>
      <c r="C194" s="99">
        <f t="shared" si="185"/>
        <v>51603</v>
      </c>
      <c r="D194" s="228">
        <f>SUM(D195,D230,D269)</f>
        <v>51673</v>
      </c>
      <c r="E194" s="426">
        <f t="shared" ref="E194:F194" si="251">SUM(E195,E230,E269)</f>
        <v>-70</v>
      </c>
      <c r="F194" s="427">
        <f t="shared" si="251"/>
        <v>51603</v>
      </c>
      <c r="G194" s="228">
        <f>SUM(G195,G230,G269)</f>
        <v>0</v>
      </c>
      <c r="H194" s="207">
        <f t="shared" ref="H194:I194" si="252">SUM(H195,H230,H269)</f>
        <v>0</v>
      </c>
      <c r="I194" s="427">
        <f t="shared" si="252"/>
        <v>0</v>
      </c>
      <c r="J194" s="261">
        <f>SUM(J195,J230,J269)</f>
        <v>0</v>
      </c>
      <c r="K194" s="426">
        <f t="shared" ref="K194:L194" si="253">SUM(K195,K230,K269)</f>
        <v>0</v>
      </c>
      <c r="L194" s="427">
        <f t="shared" si="253"/>
        <v>0</v>
      </c>
      <c r="M194" s="332">
        <f>SUM(M195,M230,M269)</f>
        <v>0</v>
      </c>
      <c r="N194" s="309">
        <f t="shared" ref="N194:O194" si="254">SUM(N195,N230,N269)</f>
        <v>0</v>
      </c>
      <c r="O194" s="314">
        <f t="shared" si="254"/>
        <v>0</v>
      </c>
      <c r="P194" s="354"/>
    </row>
    <row r="195" spans="1:16" x14ac:dyDescent="0.25">
      <c r="A195" s="102">
        <v>5000</v>
      </c>
      <c r="B195" s="102" t="s">
        <v>175</v>
      </c>
      <c r="C195" s="103">
        <f t="shared" si="185"/>
        <v>51603</v>
      </c>
      <c r="D195" s="229">
        <f>D196+D204</f>
        <v>51673</v>
      </c>
      <c r="E195" s="428">
        <f t="shared" ref="E195:F195" si="255">E196+E204</f>
        <v>-70</v>
      </c>
      <c r="F195" s="429">
        <f t="shared" si="255"/>
        <v>51603</v>
      </c>
      <c r="G195" s="229">
        <f>G196+G204</f>
        <v>0</v>
      </c>
      <c r="H195" s="139">
        <f t="shared" ref="H195:I195" si="256">H196+H204</f>
        <v>0</v>
      </c>
      <c r="I195" s="429">
        <f t="shared" si="256"/>
        <v>0</v>
      </c>
      <c r="J195" s="262">
        <f>J196+J204</f>
        <v>0</v>
      </c>
      <c r="K195" s="428">
        <f t="shared" ref="K195:L195" si="257">K196+K204</f>
        <v>0</v>
      </c>
      <c r="L195" s="429">
        <f t="shared" si="257"/>
        <v>0</v>
      </c>
      <c r="M195" s="103">
        <f>M196+M204</f>
        <v>0</v>
      </c>
      <c r="N195" s="104">
        <f t="shared" ref="N195:O195" si="258">N196+N204</f>
        <v>0</v>
      </c>
      <c r="O195" s="105">
        <f t="shared" si="258"/>
        <v>0</v>
      </c>
      <c r="P195" s="351"/>
    </row>
    <row r="196" spans="1:16" x14ac:dyDescent="0.25">
      <c r="A196" s="46">
        <v>5100</v>
      </c>
      <c r="B196" s="106" t="s">
        <v>176</v>
      </c>
      <c r="C196" s="47">
        <f t="shared" si="185"/>
        <v>24236</v>
      </c>
      <c r="D196" s="230">
        <f>D197+D198+D201+D202+D203</f>
        <v>24236</v>
      </c>
      <c r="E196" s="430">
        <f t="shared" ref="E196:F196" si="259">E197+E198+E201+E202+E203</f>
        <v>0</v>
      </c>
      <c r="F196" s="397">
        <f t="shared" si="259"/>
        <v>24236</v>
      </c>
      <c r="G196" s="230">
        <f>G197+G198+G201+G202+G203</f>
        <v>0</v>
      </c>
      <c r="H196" s="127">
        <f t="shared" ref="H196:I196" si="260">H197+H198+H201+H202+H203</f>
        <v>0</v>
      </c>
      <c r="I196" s="397">
        <f t="shared" si="260"/>
        <v>0</v>
      </c>
      <c r="J196" s="107">
        <f>J197+J198+J201+J202+J203</f>
        <v>0</v>
      </c>
      <c r="K196" s="430">
        <f t="shared" ref="K196:L196" si="261">K197+K198+K201+K202+K203</f>
        <v>0</v>
      </c>
      <c r="L196" s="397">
        <f t="shared" si="261"/>
        <v>0</v>
      </c>
      <c r="M196" s="47">
        <f>M197+M198+M201+M202+M203</f>
        <v>0</v>
      </c>
      <c r="N196" s="51">
        <f t="shared" ref="N196:O196" si="262">N197+N198+N201+N202+N203</f>
        <v>0</v>
      </c>
      <c r="O196" s="118">
        <f t="shared" si="262"/>
        <v>0</v>
      </c>
      <c r="P196" s="124"/>
    </row>
    <row r="197" spans="1:16" hidden="1" x14ac:dyDescent="0.25">
      <c r="A197" s="1244">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111"/>
    </row>
    <row r="198" spans="1:16" ht="24" x14ac:dyDescent="0.25">
      <c r="A198" s="113">
        <v>5120</v>
      </c>
      <c r="B198" s="58" t="s">
        <v>178</v>
      </c>
      <c r="C198" s="59">
        <f t="shared" si="185"/>
        <v>24236</v>
      </c>
      <c r="D198" s="233">
        <f>D199+D200</f>
        <v>24236</v>
      </c>
      <c r="E198" s="436">
        <f t="shared" ref="E198:F198" si="263">E199+E200</f>
        <v>0</v>
      </c>
      <c r="F198" s="393">
        <f t="shared" si="263"/>
        <v>24236</v>
      </c>
      <c r="G198" s="233">
        <f>G199+G200</f>
        <v>0</v>
      </c>
      <c r="H198" s="137">
        <f t="shared" ref="H198:I198" si="264">H199+H200</f>
        <v>0</v>
      </c>
      <c r="I198" s="393">
        <f t="shared" si="264"/>
        <v>0</v>
      </c>
      <c r="J198" s="122">
        <f>J199+J200</f>
        <v>0</v>
      </c>
      <c r="K198" s="436">
        <f t="shared" ref="K198:L198" si="265">K199+K200</f>
        <v>0</v>
      </c>
      <c r="L198" s="393">
        <f t="shared" si="265"/>
        <v>0</v>
      </c>
      <c r="M198" s="59">
        <f>M199+M200</f>
        <v>0</v>
      </c>
      <c r="N198" s="114">
        <f t="shared" ref="N198:O198" si="266">N199+N200</f>
        <v>0</v>
      </c>
      <c r="O198" s="115">
        <f t="shared" si="266"/>
        <v>0</v>
      </c>
      <c r="P198" s="112"/>
    </row>
    <row r="199" spans="1:16" s="149" customFormat="1" x14ac:dyDescent="0.25">
      <c r="A199" s="532">
        <v>5121</v>
      </c>
      <c r="B199" s="533" t="s">
        <v>179</v>
      </c>
      <c r="C199" s="534">
        <f t="shared" si="185"/>
        <v>24236</v>
      </c>
      <c r="D199" s="535">
        <v>24236</v>
      </c>
      <c r="E199" s="1212">
        <v>0</v>
      </c>
      <c r="F199" s="1234">
        <f t="shared" ref="F199:F203" si="267">D199+E199</f>
        <v>24236</v>
      </c>
      <c r="G199" s="535"/>
      <c r="H199" s="1411"/>
      <c r="I199" s="1234">
        <f t="shared" ref="I199:I203" si="268">G199+H199</f>
        <v>0</v>
      </c>
      <c r="J199" s="538"/>
      <c r="K199" s="1212"/>
      <c r="L199" s="1234">
        <f t="shared" ref="L199:L203" si="269">J199+K199</f>
        <v>0</v>
      </c>
      <c r="M199" s="541"/>
      <c r="N199" s="536"/>
      <c r="O199" s="539">
        <f t="shared" ref="O199:O203" si="270">M199+N199</f>
        <v>0</v>
      </c>
      <c r="P199" s="542"/>
    </row>
    <row r="200" spans="1:16"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112"/>
    </row>
    <row r="201" spans="1:16"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112"/>
    </row>
    <row r="202" spans="1:16"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112"/>
    </row>
    <row r="203" spans="1:16"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112"/>
    </row>
    <row r="204" spans="1:16" x14ac:dyDescent="0.25">
      <c r="A204" s="46">
        <v>5200</v>
      </c>
      <c r="B204" s="106" t="s">
        <v>184</v>
      </c>
      <c r="C204" s="47">
        <f t="shared" si="185"/>
        <v>27367</v>
      </c>
      <c r="D204" s="230">
        <f>D205+D215+D216+D225+D226+D227+D229</f>
        <v>27437</v>
      </c>
      <c r="E204" s="430">
        <f t="shared" ref="E204:F204" si="271">E205+E215+E216+E225+E226+E227+E229</f>
        <v>-70</v>
      </c>
      <c r="F204" s="397">
        <f t="shared" si="271"/>
        <v>27367</v>
      </c>
      <c r="G204" s="230">
        <f>G205+G215+G216+G225+G226+G227+G229</f>
        <v>0</v>
      </c>
      <c r="H204" s="127">
        <f t="shared" ref="H204:I204" si="272">H205+H215+H216+H225+H226+H227+H229</f>
        <v>0</v>
      </c>
      <c r="I204" s="397">
        <f t="shared" si="272"/>
        <v>0</v>
      </c>
      <c r="J204" s="107">
        <f>J205+J215+J216+J225+J226+J227+J229</f>
        <v>0</v>
      </c>
      <c r="K204" s="430">
        <f t="shared" ref="K204:L204" si="273">K205+K215+K216+K225+K226+K227+K229</f>
        <v>0</v>
      </c>
      <c r="L204" s="397">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112"/>
    </row>
    <row r="208" spans="1:16"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112"/>
    </row>
    <row r="209" spans="1:16"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112"/>
    </row>
    <row r="210" spans="1:16"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112"/>
    </row>
    <row r="211" spans="1:16"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112"/>
    </row>
    <row r="212" spans="1:16"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112"/>
    </row>
    <row r="213" spans="1:16"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112"/>
    </row>
    <row r="214" spans="1:16"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112"/>
    </row>
    <row r="215" spans="1:16"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112"/>
    </row>
    <row r="216" spans="1:16" x14ac:dyDescent="0.25">
      <c r="A216" s="113">
        <v>5230</v>
      </c>
      <c r="B216" s="58" t="s">
        <v>196</v>
      </c>
      <c r="C216" s="59">
        <f t="shared" si="283"/>
        <v>27367</v>
      </c>
      <c r="D216" s="233">
        <f>SUM(D217:D224)</f>
        <v>27437</v>
      </c>
      <c r="E216" s="436">
        <f t="shared" ref="E216:F216" si="284">SUM(E217:E224)</f>
        <v>-70</v>
      </c>
      <c r="F216" s="393">
        <f t="shared" si="284"/>
        <v>27367</v>
      </c>
      <c r="G216" s="233">
        <f>SUM(G217:G224)</f>
        <v>0</v>
      </c>
      <c r="H216" s="137">
        <f t="shared" ref="H216:I216" si="285">SUM(H217:H224)</f>
        <v>0</v>
      </c>
      <c r="I216" s="393">
        <f t="shared" si="285"/>
        <v>0</v>
      </c>
      <c r="J216" s="122">
        <f>SUM(J217:J224)</f>
        <v>0</v>
      </c>
      <c r="K216" s="436">
        <f t="shared" ref="K216:L216" si="286">SUM(K217:K224)</f>
        <v>0</v>
      </c>
      <c r="L216" s="393">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61"/>
      <c r="F218" s="148">
        <f t="shared" si="288"/>
        <v>0</v>
      </c>
      <c r="G218" s="232"/>
      <c r="H218" s="264"/>
      <c r="I218" s="115">
        <f t="shared" si="289"/>
        <v>0</v>
      </c>
      <c r="J218" s="264"/>
      <c r="K218" s="61"/>
      <c r="L218" s="137">
        <f t="shared" si="290"/>
        <v>0</v>
      </c>
      <c r="M218" s="328"/>
      <c r="N218" s="61"/>
      <c r="O218" s="115">
        <f t="shared" si="291"/>
        <v>0</v>
      </c>
      <c r="P218" s="112"/>
    </row>
    <row r="219" spans="1:16" x14ac:dyDescent="0.25">
      <c r="A219" s="38">
        <v>5233</v>
      </c>
      <c r="B219" s="58" t="s">
        <v>199</v>
      </c>
      <c r="C219" s="59">
        <f t="shared" si="283"/>
        <v>25000</v>
      </c>
      <c r="D219" s="232">
        <v>25000</v>
      </c>
      <c r="E219" s="435"/>
      <c r="F219" s="393">
        <f t="shared" si="288"/>
        <v>25000</v>
      </c>
      <c r="G219" s="232"/>
      <c r="H219" s="1264"/>
      <c r="I219" s="393">
        <f t="shared" si="289"/>
        <v>0</v>
      </c>
      <c r="J219" s="264"/>
      <c r="K219" s="435"/>
      <c r="L219" s="393">
        <f t="shared" si="290"/>
        <v>0</v>
      </c>
      <c r="M219" s="328"/>
      <c r="N219" s="61"/>
      <c r="O219" s="115">
        <f t="shared" si="291"/>
        <v>0</v>
      </c>
      <c r="P219" s="112"/>
    </row>
    <row r="220" spans="1:16"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112"/>
    </row>
    <row r="221" spans="1:16"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112"/>
    </row>
    <row r="222" spans="1:16"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112"/>
    </row>
    <row r="223" spans="1:16" ht="51" customHeight="1" x14ac:dyDescent="0.25">
      <c r="A223" s="38">
        <v>5238</v>
      </c>
      <c r="B223" s="58" t="s">
        <v>203</v>
      </c>
      <c r="C223" s="59">
        <f t="shared" si="283"/>
        <v>830</v>
      </c>
      <c r="D223" s="232">
        <v>900</v>
      </c>
      <c r="E223" s="435">
        <v>-70</v>
      </c>
      <c r="F223" s="393">
        <f t="shared" si="288"/>
        <v>830</v>
      </c>
      <c r="G223" s="232"/>
      <c r="H223" s="1264"/>
      <c r="I223" s="393">
        <f t="shared" si="289"/>
        <v>0</v>
      </c>
      <c r="J223" s="264"/>
      <c r="K223" s="435"/>
      <c r="L223" s="393">
        <f t="shared" si="290"/>
        <v>0</v>
      </c>
      <c r="M223" s="328"/>
      <c r="N223" s="61"/>
      <c r="O223" s="115">
        <f t="shared" si="291"/>
        <v>0</v>
      </c>
      <c r="P223" s="377" t="s">
        <v>1331</v>
      </c>
    </row>
    <row r="224" spans="1:16" ht="24" x14ac:dyDescent="0.25">
      <c r="A224" s="38">
        <v>5239</v>
      </c>
      <c r="B224" s="58" t="s">
        <v>204</v>
      </c>
      <c r="C224" s="59">
        <f t="shared" si="283"/>
        <v>1537</v>
      </c>
      <c r="D224" s="232">
        <v>1537</v>
      </c>
      <c r="E224" s="435"/>
      <c r="F224" s="393">
        <f t="shared" si="288"/>
        <v>1537</v>
      </c>
      <c r="G224" s="232"/>
      <c r="H224" s="1264"/>
      <c r="I224" s="393">
        <f t="shared" si="289"/>
        <v>0</v>
      </c>
      <c r="J224" s="264"/>
      <c r="K224" s="435"/>
      <c r="L224" s="393">
        <f t="shared" si="290"/>
        <v>0</v>
      </c>
      <c r="M224" s="328"/>
      <c r="N224" s="61"/>
      <c r="O224" s="115">
        <f t="shared" si="291"/>
        <v>0</v>
      </c>
      <c r="P224" s="112"/>
    </row>
    <row r="225" spans="1:16"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112"/>
    </row>
    <row r="226" spans="1:16"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112"/>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117"/>
    </row>
    <row r="230" spans="1:16"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352"/>
    </row>
    <row r="232" spans="1:16" ht="24" hidden="1" x14ac:dyDescent="0.25">
      <c r="A232" s="1244">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111"/>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111"/>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112"/>
    </row>
    <row r="241" spans="1:16"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112"/>
    </row>
    <row r="242" spans="1:16"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112"/>
    </row>
    <row r="243" spans="1:16"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112"/>
    </row>
    <row r="244" spans="1:16"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112"/>
    </row>
    <row r="245" spans="1:16"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112"/>
    </row>
    <row r="246" spans="1:16" ht="24" hidden="1" x14ac:dyDescent="0.25">
      <c r="A246" s="1244">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112"/>
    </row>
    <row r="249" spans="1:16" ht="72"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112"/>
    </row>
    <row r="250" spans="1:16"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112"/>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353"/>
    </row>
    <row r="252" spans="1:16" ht="24" hidden="1" x14ac:dyDescent="0.25">
      <c r="A252" s="1244">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112"/>
    </row>
    <row r="255" spans="1:16"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112"/>
    </row>
    <row r="256" spans="1:16"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111"/>
    </row>
    <row r="257" spans="1:16"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59"/>
    </row>
    <row r="258" spans="1:16"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112"/>
    </row>
    <row r="259" spans="1:16"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353"/>
    </row>
    <row r="260" spans="1:16" ht="24" hidden="1" x14ac:dyDescent="0.25">
      <c r="A260" s="1244">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112"/>
    </row>
    <row r="263" spans="1:16"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112"/>
    </row>
    <row r="264" spans="1:16"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112"/>
    </row>
    <row r="267" spans="1:16"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112"/>
    </row>
    <row r="268" spans="1:16"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112"/>
    </row>
    <row r="269" spans="1:16" ht="36" hidden="1" x14ac:dyDescent="0.25">
      <c r="A269" s="150">
        <v>7000</v>
      </c>
      <c r="B269" s="150" t="s">
        <v>246</v>
      </c>
      <c r="C269" s="153">
        <f t="shared" si="283"/>
        <v>0</v>
      </c>
      <c r="D269" s="239">
        <f>SUM(D270,D281)</f>
        <v>0</v>
      </c>
      <c r="E269" s="152">
        <f t="shared" ref="E269:F269" si="350">SUM(E270,E281)</f>
        <v>0</v>
      </c>
      <c r="F269" s="291">
        <f t="shared" si="350"/>
        <v>0</v>
      </c>
      <c r="G269" s="239">
        <f>SUM(G270,G281)</f>
        <v>0</v>
      </c>
      <c r="H269" s="270">
        <f t="shared" ref="H269:I269" si="351">SUM(H270,H281)</f>
        <v>0</v>
      </c>
      <c r="I269" s="297">
        <f t="shared" si="351"/>
        <v>0</v>
      </c>
      <c r="J269" s="270">
        <f>SUM(J270,J281)</f>
        <v>0</v>
      </c>
      <c r="K269" s="152">
        <f t="shared" ref="K269:L269" si="352">SUM(K270,K281)</f>
        <v>0</v>
      </c>
      <c r="L269" s="151">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352"/>
    </row>
    <row r="271" spans="1:16" ht="24" hidden="1" x14ac:dyDescent="0.25">
      <c r="A271" s="1244">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112"/>
    </row>
    <row r="275" spans="1:16" ht="24" hidden="1" x14ac:dyDescent="0.25">
      <c r="A275" s="113">
        <v>7230</v>
      </c>
      <c r="B275" s="58" t="s">
        <v>292</v>
      </c>
      <c r="C275" s="59">
        <f t="shared" si="283"/>
        <v>0</v>
      </c>
      <c r="D275" s="232"/>
      <c r="E275" s="61"/>
      <c r="F275" s="148">
        <f t="shared" si="362"/>
        <v>0</v>
      </c>
      <c r="G275" s="232"/>
      <c r="H275" s="264"/>
      <c r="I275" s="115">
        <f t="shared" si="363"/>
        <v>0</v>
      </c>
      <c r="J275" s="264"/>
      <c r="K275" s="61"/>
      <c r="L275" s="137">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112"/>
    </row>
    <row r="279" spans="1:16"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112"/>
    </row>
    <row r="280" spans="1:16" ht="24" hidden="1" x14ac:dyDescent="0.25">
      <c r="A280" s="1244">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56"/>
    </row>
    <row r="283" spans="1:16" x14ac:dyDescent="0.25">
      <c r="A283" s="147"/>
      <c r="B283" s="58" t="s">
        <v>256</v>
      </c>
      <c r="C283" s="59">
        <f t="shared" si="368"/>
        <v>110</v>
      </c>
      <c r="D283" s="233">
        <f>SUM(D284:D285)</f>
        <v>0</v>
      </c>
      <c r="E283" s="436">
        <f t="shared" ref="E283:F283" si="374">SUM(E284:E285)</f>
        <v>0</v>
      </c>
      <c r="F283" s="393">
        <f t="shared" si="374"/>
        <v>0</v>
      </c>
      <c r="G283" s="233">
        <f>SUM(G284:G285)</f>
        <v>0</v>
      </c>
      <c r="H283" s="137">
        <f t="shared" ref="H283:I283" si="375">SUM(H284:H285)</f>
        <v>0</v>
      </c>
      <c r="I283" s="393">
        <f t="shared" si="375"/>
        <v>0</v>
      </c>
      <c r="J283" s="122">
        <f>SUM(J284:J285)</f>
        <v>110</v>
      </c>
      <c r="K283" s="436">
        <f t="shared" ref="K283:L283" si="376">SUM(K284:K285)</f>
        <v>0</v>
      </c>
      <c r="L283" s="393">
        <f t="shared" si="376"/>
        <v>110</v>
      </c>
      <c r="M283" s="59">
        <f>SUM(M284:M285)</f>
        <v>0</v>
      </c>
      <c r="N283" s="114">
        <f t="shared" ref="N283:O283" si="377">SUM(N284:N285)</f>
        <v>0</v>
      </c>
      <c r="O283" s="115">
        <f t="shared" si="377"/>
        <v>0</v>
      </c>
      <c r="P283" s="112"/>
    </row>
    <row r="284" spans="1:16" x14ac:dyDescent="0.25">
      <c r="A284" s="147" t="s">
        <v>257</v>
      </c>
      <c r="B284" s="38" t="s">
        <v>258</v>
      </c>
      <c r="C284" s="59">
        <f t="shared" si="368"/>
        <v>110</v>
      </c>
      <c r="D284" s="232"/>
      <c r="E284" s="435"/>
      <c r="F284" s="393">
        <f t="shared" ref="F284:F285" si="378">D284+E284</f>
        <v>0</v>
      </c>
      <c r="G284" s="232"/>
      <c r="H284" s="1264"/>
      <c r="I284" s="393">
        <f t="shared" ref="I284:I285" si="379">G284+H284</f>
        <v>0</v>
      </c>
      <c r="J284" s="264">
        <v>110</v>
      </c>
      <c r="K284" s="435">
        <v>0</v>
      </c>
      <c r="L284" s="393">
        <f t="shared" ref="L284:L285" si="380">J284+K284</f>
        <v>110</v>
      </c>
      <c r="M284" s="328"/>
      <c r="N284" s="61"/>
      <c r="O284" s="115">
        <f t="shared" ref="O284:O285" si="381">M284+N284</f>
        <v>0</v>
      </c>
      <c r="P284" s="112"/>
    </row>
    <row r="285" spans="1:16"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111"/>
    </row>
    <row r="286" spans="1:16" ht="12.75" thickBot="1" x14ac:dyDescent="0.3">
      <c r="A286" s="175"/>
      <c r="B286" s="175" t="s">
        <v>261</v>
      </c>
      <c r="C286" s="316">
        <f t="shared" si="368"/>
        <v>796225</v>
      </c>
      <c r="D286" s="242">
        <f t="shared" ref="D286:O286" si="382">SUM(D283,D269,D230,D195,D187,D173,D75,D53)</f>
        <v>778341</v>
      </c>
      <c r="E286" s="448">
        <f t="shared" si="382"/>
        <v>9250</v>
      </c>
      <c r="F286" s="449">
        <f t="shared" si="382"/>
        <v>787591</v>
      </c>
      <c r="G286" s="242">
        <f t="shared" si="382"/>
        <v>0</v>
      </c>
      <c r="H286" s="210">
        <f t="shared" si="382"/>
        <v>0</v>
      </c>
      <c r="I286" s="449">
        <f t="shared" si="382"/>
        <v>0</v>
      </c>
      <c r="J286" s="177">
        <f t="shared" si="382"/>
        <v>8634</v>
      </c>
      <c r="K286" s="448">
        <f t="shared" si="382"/>
        <v>0</v>
      </c>
      <c r="L286" s="449">
        <f t="shared" si="382"/>
        <v>8634</v>
      </c>
      <c r="M286" s="316">
        <f t="shared" si="382"/>
        <v>0</v>
      </c>
      <c r="N286" s="176">
        <f t="shared" si="382"/>
        <v>0</v>
      </c>
      <c r="O286" s="298">
        <f t="shared" si="382"/>
        <v>0</v>
      </c>
      <c r="P286" s="356"/>
    </row>
    <row r="287" spans="1:16" s="21" customFormat="1" ht="13.5" thickTop="1" thickBot="1" x14ac:dyDescent="0.3">
      <c r="A287" s="1670" t="s">
        <v>262</v>
      </c>
      <c r="B287" s="1671"/>
      <c r="C287" s="184">
        <f t="shared" si="368"/>
        <v>-454</v>
      </c>
      <c r="D287" s="243">
        <f>SUM(D24,D25,D41)-D51</f>
        <v>0</v>
      </c>
      <c r="E287" s="450">
        <f t="shared" ref="E287:F287" si="383">SUM(E24,E25,E41)-E51</f>
        <v>0</v>
      </c>
      <c r="F287" s="451">
        <f t="shared" si="383"/>
        <v>0</v>
      </c>
      <c r="G287" s="243">
        <f>SUM(G24,G25,G41)-G51</f>
        <v>0</v>
      </c>
      <c r="H287" s="178">
        <f t="shared" ref="H287:I287" si="384">SUM(H24,H25,H41)-H51</f>
        <v>0</v>
      </c>
      <c r="I287" s="451">
        <f t="shared" si="384"/>
        <v>0</v>
      </c>
      <c r="J287" s="273">
        <f>(J26+J43)-J51</f>
        <v>-454</v>
      </c>
      <c r="K287" s="450">
        <f t="shared" ref="K287:L287" si="385">(K26+K43)-K51</f>
        <v>0</v>
      </c>
      <c r="L287" s="451">
        <f t="shared" si="385"/>
        <v>-454</v>
      </c>
      <c r="M287" s="184">
        <f>M45-M51</f>
        <v>0</v>
      </c>
      <c r="N287" s="179">
        <f t="shared" ref="N287:O287" si="386">N45-N51</f>
        <v>0</v>
      </c>
      <c r="O287" s="299">
        <f t="shared" si="386"/>
        <v>0</v>
      </c>
      <c r="P287" s="186"/>
    </row>
    <row r="288" spans="1:16" s="21" customFormat="1" ht="12.75" thickTop="1" x14ac:dyDescent="0.25">
      <c r="A288" s="1672" t="s">
        <v>263</v>
      </c>
      <c r="B288" s="1673"/>
      <c r="C288" s="164">
        <f t="shared" si="368"/>
        <v>454</v>
      </c>
      <c r="D288" s="244">
        <f t="shared" ref="D288:O288" si="387">SUM(D289,D290)-D297+D298</f>
        <v>0</v>
      </c>
      <c r="E288" s="452">
        <f t="shared" si="387"/>
        <v>0</v>
      </c>
      <c r="F288" s="453">
        <f t="shared" si="387"/>
        <v>0</v>
      </c>
      <c r="G288" s="244">
        <f t="shared" si="387"/>
        <v>0</v>
      </c>
      <c r="H288" s="160">
        <f t="shared" si="387"/>
        <v>0</v>
      </c>
      <c r="I288" s="453">
        <f t="shared" si="387"/>
        <v>0</v>
      </c>
      <c r="J288" s="274">
        <f t="shared" si="387"/>
        <v>454</v>
      </c>
      <c r="K288" s="452">
        <f t="shared" si="387"/>
        <v>0</v>
      </c>
      <c r="L288" s="453">
        <f t="shared" si="387"/>
        <v>454</v>
      </c>
      <c r="M288" s="164">
        <f t="shared" si="387"/>
        <v>0</v>
      </c>
      <c r="N288" s="161">
        <f t="shared" si="387"/>
        <v>0</v>
      </c>
      <c r="O288" s="162">
        <f t="shared" si="387"/>
        <v>0</v>
      </c>
      <c r="P288" s="357"/>
    </row>
    <row r="289" spans="1:16" s="21" customFormat="1" ht="12.75" thickBot="1" x14ac:dyDescent="0.3">
      <c r="A289" s="89" t="s">
        <v>264</v>
      </c>
      <c r="B289" s="89" t="s">
        <v>265</v>
      </c>
      <c r="C289" s="90">
        <f t="shared" si="368"/>
        <v>454</v>
      </c>
      <c r="D289" s="226">
        <f t="shared" ref="D289:O289" si="388">D21-D283</f>
        <v>0</v>
      </c>
      <c r="E289" s="422">
        <f t="shared" si="388"/>
        <v>0</v>
      </c>
      <c r="F289" s="423">
        <f t="shared" si="388"/>
        <v>0</v>
      </c>
      <c r="G289" s="226">
        <f t="shared" si="388"/>
        <v>0</v>
      </c>
      <c r="H289" s="182">
        <f t="shared" si="388"/>
        <v>0</v>
      </c>
      <c r="I289" s="423">
        <f t="shared" si="388"/>
        <v>0</v>
      </c>
      <c r="J289" s="259">
        <f t="shared" si="388"/>
        <v>454</v>
      </c>
      <c r="K289" s="422">
        <f t="shared" si="388"/>
        <v>0</v>
      </c>
      <c r="L289" s="423">
        <f t="shared" si="388"/>
        <v>454</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12"/>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12"/>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12"/>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12"/>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ck0J8/Xbo8CevLHiVvAL3H2C/WFJM23RAkOrFkH4tPDa4Ol5jR+B0WgCs21wucWSOxlv4p88EOFLo/Rm+Hb8w==" saltValue="jfxHe4Bsbo4IQvrBt7gKZw==" spinCount="100000" sheet="1" objects="1" scenarios="1" formatCells="0" formatColumns="0" formatRows="0"/>
  <autoFilter ref="A18:P298">
    <filterColumn colId="2">
      <filters blank="1">
        <filter val="1 143"/>
        <filter val="1 370"/>
        <filter val="1 447"/>
        <filter val="1 484"/>
        <filter val="1 537"/>
        <filter val="1 800"/>
        <filter val="10 278"/>
        <filter val="100"/>
        <filter val="11 252"/>
        <filter val="11 463"/>
        <filter val="110"/>
        <filter val="115"/>
        <filter val="12 201"/>
        <filter val="12 949"/>
        <filter val="120"/>
        <filter val="125 741"/>
        <filter val="15 852"/>
        <filter val="159 373"/>
        <filter val="2 050"/>
        <filter val="2 253"/>
        <filter val="2 443"/>
        <filter val="2 911"/>
        <filter val="20"/>
        <filter val="22 604"/>
        <filter val="22 969"/>
        <filter val="24 236"/>
        <filter val="25 000"/>
        <filter val="27 367"/>
        <filter val="28 570"/>
        <filter val="285"/>
        <filter val="29 547"/>
        <filter val="3 031"/>
        <filter val="3 510"/>
        <filter val="322"/>
        <filter val="33 632"/>
        <filter val="345"/>
        <filter val="37"/>
        <filter val="4 275"/>
        <filter val="40 033"/>
        <filter val="44 724"/>
        <filter val="454"/>
        <filter val="-454"/>
        <filter val="456"/>
        <filter val="459 069"/>
        <filter val="5 795"/>
        <filter val="500 902"/>
        <filter val="51 603"/>
        <filter val="564"/>
        <filter val="6 405"/>
        <filter val="60"/>
        <filter val="660 275"/>
        <filter val="7 179"/>
        <filter val="744 512"/>
        <filter val="750"/>
        <filter val="787 591"/>
        <filter val="796 115"/>
        <filter val="796 225"/>
        <filter val="8 050"/>
        <filter val="830"/>
        <filter val="84 237"/>
        <filter val="853"/>
        <filter val="863"/>
        <filter val="871"/>
        <filter val="9 097"/>
        <filter val="9 169"/>
        <filter val="9 805"/>
        <filter val="9 851"/>
        <filter val="9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12.pielikums Jūrmalas pilsētas domes 
2018.gada 27.septembra saistošajiem noteikumiem Nr.33
(protokols Nr.13,  23.punkts)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U1" sqref="T1:U1"/>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1057</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1048</v>
      </c>
      <c r="D3" s="1713"/>
      <c r="E3" s="1713"/>
      <c r="F3" s="1713"/>
      <c r="G3" s="1713"/>
      <c r="H3" s="1713"/>
      <c r="I3" s="1713"/>
      <c r="J3" s="1713"/>
      <c r="K3" s="1713"/>
      <c r="L3" s="1713"/>
      <c r="M3" s="1713"/>
      <c r="N3" s="1713"/>
      <c r="O3" s="1713"/>
      <c r="P3" s="1714"/>
      <c r="Q3" s="382"/>
    </row>
    <row r="4" spans="1:17" ht="12.75" customHeight="1" x14ac:dyDescent="0.25">
      <c r="A4" s="4" t="s">
        <v>1</v>
      </c>
      <c r="B4" s="5"/>
      <c r="C4" s="1713" t="s">
        <v>1058</v>
      </c>
      <c r="D4" s="1713"/>
      <c r="E4" s="1713"/>
      <c r="F4" s="1713"/>
      <c r="G4" s="1713"/>
      <c r="H4" s="1713"/>
      <c r="I4" s="1713"/>
      <c r="J4" s="1713"/>
      <c r="K4" s="1713"/>
      <c r="L4" s="1713"/>
      <c r="M4" s="1713"/>
      <c r="N4" s="1713"/>
      <c r="O4" s="1713"/>
      <c r="P4" s="1714"/>
      <c r="Q4" s="382"/>
    </row>
    <row r="5" spans="1:17" ht="12.75" customHeight="1" x14ac:dyDescent="0.25">
      <c r="A5" s="2" t="s">
        <v>2</v>
      </c>
      <c r="B5" s="3"/>
      <c r="C5" s="1708" t="s">
        <v>1059</v>
      </c>
      <c r="D5" s="1708"/>
      <c r="E5" s="1708"/>
      <c r="F5" s="1708"/>
      <c r="G5" s="1708"/>
      <c r="H5" s="1708"/>
      <c r="I5" s="1708"/>
      <c r="J5" s="1708"/>
      <c r="K5" s="1708"/>
      <c r="L5" s="1708"/>
      <c r="M5" s="1708"/>
      <c r="N5" s="1708"/>
      <c r="O5" s="1708"/>
      <c r="P5" s="1709"/>
      <c r="Q5" s="382"/>
    </row>
    <row r="6" spans="1:17" ht="12.75" customHeight="1" x14ac:dyDescent="0.25">
      <c r="A6" s="2" t="s">
        <v>3</v>
      </c>
      <c r="B6" s="3"/>
      <c r="C6" s="1708" t="s">
        <v>1060</v>
      </c>
      <c r="D6" s="1708"/>
      <c r="E6" s="1708"/>
      <c r="F6" s="1708"/>
      <c r="G6" s="1708"/>
      <c r="H6" s="1708"/>
      <c r="I6" s="1708"/>
      <c r="J6" s="1708"/>
      <c r="K6" s="1708"/>
      <c r="L6" s="1708"/>
      <c r="M6" s="1708"/>
      <c r="N6" s="1708"/>
      <c r="O6" s="1708"/>
      <c r="P6" s="1709"/>
      <c r="Q6" s="382"/>
    </row>
    <row r="7" spans="1:17" ht="27" customHeight="1" x14ac:dyDescent="0.25">
      <c r="A7" s="2" t="s">
        <v>4</v>
      </c>
      <c r="B7" s="3"/>
      <c r="C7" s="1713" t="s">
        <v>1061</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1052</v>
      </c>
      <c r="D9" s="1708"/>
      <c r="E9" s="1708"/>
      <c r="F9" s="1708"/>
      <c r="G9" s="1708"/>
      <c r="H9" s="1708"/>
      <c r="I9" s="1708"/>
      <c r="J9" s="1708"/>
      <c r="K9" s="1708"/>
      <c r="L9" s="1708"/>
      <c r="M9" s="1708"/>
      <c r="N9" s="1708"/>
      <c r="O9" s="1708"/>
      <c r="P9" s="1709"/>
      <c r="Q9" s="382"/>
    </row>
    <row r="10" spans="1:17" ht="12.75" customHeight="1" x14ac:dyDescent="0.25">
      <c r="A10" s="2"/>
      <c r="B10" s="3" t="s">
        <v>7</v>
      </c>
      <c r="C10" s="1708" t="s">
        <v>1053</v>
      </c>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1054</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8"/>
      <c r="D19" s="212"/>
      <c r="E19" s="385"/>
      <c r="F19" s="98"/>
      <c r="G19" s="212"/>
      <c r="H19" s="1255"/>
      <c r="I19" s="98"/>
      <c r="J19" s="247"/>
      <c r="K19" s="385"/>
      <c r="L19" s="98"/>
      <c r="M19" s="317"/>
      <c r="N19" s="19"/>
      <c r="O19" s="360"/>
      <c r="P19" s="20"/>
    </row>
    <row r="20" spans="1:16" s="21" customFormat="1" ht="12.75" thickBot="1" x14ac:dyDescent="0.3">
      <c r="A20" s="22"/>
      <c r="B20" s="23" t="s">
        <v>19</v>
      </c>
      <c r="C20" s="24">
        <f>F20+I20+L20+O20</f>
        <v>978855</v>
      </c>
      <c r="D20" s="213">
        <f>SUM(D21,D24,D25,D41,D43)</f>
        <v>946011</v>
      </c>
      <c r="E20" s="386">
        <f t="shared" ref="E20:F20" si="0">SUM(E21,E24,E25,E41,E43)</f>
        <v>0</v>
      </c>
      <c r="F20" s="387">
        <f t="shared" si="0"/>
        <v>946011</v>
      </c>
      <c r="G20" s="213">
        <f>SUM(G21,G24,G43)</f>
        <v>9618</v>
      </c>
      <c r="H20" s="198">
        <f t="shared" ref="H20:I20" si="1">SUM(H21,H24,H43)</f>
        <v>0</v>
      </c>
      <c r="I20" s="387">
        <f t="shared" si="1"/>
        <v>9618</v>
      </c>
      <c r="J20" s="248">
        <f>SUM(J21,J26,J43)</f>
        <v>18891</v>
      </c>
      <c r="K20" s="386">
        <f t="shared" ref="K20:L20" si="2">SUM(K21,K26,K43)</f>
        <v>4335</v>
      </c>
      <c r="L20" s="387">
        <f t="shared" si="2"/>
        <v>23226</v>
      </c>
      <c r="M20" s="24">
        <f>SUM(M21,M45)</f>
        <v>0</v>
      </c>
      <c r="N20" s="25">
        <f t="shared" ref="N20:O20" si="3">SUM(N21,N45)</f>
        <v>0</v>
      </c>
      <c r="O20" s="26">
        <f t="shared" si="3"/>
        <v>0</v>
      </c>
      <c r="P20" s="337"/>
    </row>
    <row r="21" spans="1:16" ht="12.75" thickTop="1" x14ac:dyDescent="0.25">
      <c r="A21" s="27"/>
      <c r="B21" s="28" t="s">
        <v>20</v>
      </c>
      <c r="C21" s="29">
        <f t="shared" ref="C21:C84" si="4">F21+I21+L21+O21</f>
        <v>1190</v>
      </c>
      <c r="D21" s="214">
        <f>SUM(D22:D23)</f>
        <v>0</v>
      </c>
      <c r="E21" s="388">
        <f t="shared" ref="E21" si="5">SUM(E22:E23)</f>
        <v>0</v>
      </c>
      <c r="F21" s="389">
        <f>SUM(F22:F23)</f>
        <v>0</v>
      </c>
      <c r="G21" s="214">
        <f>SUM(G22:G23)</f>
        <v>0</v>
      </c>
      <c r="H21" s="199">
        <f t="shared" ref="H21:I21" si="6">SUM(H22:H23)</f>
        <v>0</v>
      </c>
      <c r="I21" s="389">
        <f t="shared" si="6"/>
        <v>0</v>
      </c>
      <c r="J21" s="249">
        <f>SUM(J22:J23)</f>
        <v>1190</v>
      </c>
      <c r="K21" s="388">
        <f t="shared" ref="K21:L21" si="7">SUM(K22:K23)</f>
        <v>0</v>
      </c>
      <c r="L21" s="389">
        <f t="shared" si="7"/>
        <v>1190</v>
      </c>
      <c r="M21" s="29">
        <f>SUM(M22:M23)</f>
        <v>0</v>
      </c>
      <c r="N21" s="30">
        <f t="shared" ref="N21:O21" si="8">SUM(N22:N23)</f>
        <v>0</v>
      </c>
      <c r="O21" s="31">
        <f t="shared" si="8"/>
        <v>0</v>
      </c>
      <c r="P21" s="338"/>
    </row>
    <row r="22" spans="1:16" hidden="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row>
    <row r="23" spans="1:16" x14ac:dyDescent="0.25">
      <c r="A23" s="37"/>
      <c r="B23" s="38" t="s">
        <v>22</v>
      </c>
      <c r="C23" s="39">
        <f t="shared" si="4"/>
        <v>1190</v>
      </c>
      <c r="D23" s="216"/>
      <c r="E23" s="392"/>
      <c r="F23" s="393">
        <f>D23+E23</f>
        <v>0</v>
      </c>
      <c r="G23" s="216"/>
      <c r="H23" s="1256"/>
      <c r="I23" s="1268">
        <f>G23+H23</f>
        <v>0</v>
      </c>
      <c r="J23" s="251">
        <v>1190</v>
      </c>
      <c r="K23" s="392"/>
      <c r="L23" s="1268">
        <f>J23+K23</f>
        <v>1190</v>
      </c>
      <c r="M23" s="372"/>
      <c r="N23" s="40"/>
      <c r="O23" s="311">
        <f>M23+N23</f>
        <v>0</v>
      </c>
      <c r="P23" s="980"/>
    </row>
    <row r="24" spans="1:16" s="21" customFormat="1" ht="24.75" thickBot="1" x14ac:dyDescent="0.3">
      <c r="A24" s="41">
        <v>19300</v>
      </c>
      <c r="B24" s="41" t="s">
        <v>304</v>
      </c>
      <c r="C24" s="42">
        <f>F24+I24</f>
        <v>955629</v>
      </c>
      <c r="D24" s="217">
        <v>946011</v>
      </c>
      <c r="E24" s="394"/>
      <c r="F24" s="395">
        <f>D24+E24</f>
        <v>946011</v>
      </c>
      <c r="G24" s="217">
        <v>9618</v>
      </c>
      <c r="H24" s="1257"/>
      <c r="I24" s="395">
        <f>G24+H24</f>
        <v>9618</v>
      </c>
      <c r="J24" s="293" t="s">
        <v>23</v>
      </c>
      <c r="K24" s="1258" t="s">
        <v>23</v>
      </c>
      <c r="L24" s="1269" t="s">
        <v>23</v>
      </c>
      <c r="M24" s="319" t="s">
        <v>23</v>
      </c>
      <c r="N24" s="44" t="s">
        <v>23</v>
      </c>
      <c r="O24" s="45" t="s">
        <v>23</v>
      </c>
      <c r="P24" s="822"/>
    </row>
    <row r="25" spans="1:16"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340"/>
    </row>
    <row r="26" spans="1:16" s="21" customFormat="1" ht="36.75" thickTop="1" x14ac:dyDescent="0.25">
      <c r="A26" s="46">
        <v>21300</v>
      </c>
      <c r="B26" s="46" t="s">
        <v>305</v>
      </c>
      <c r="C26" s="47">
        <f>L26</f>
        <v>22036</v>
      </c>
      <c r="D26" s="219" t="s">
        <v>23</v>
      </c>
      <c r="E26" s="398" t="s">
        <v>23</v>
      </c>
      <c r="F26" s="399" t="s">
        <v>23</v>
      </c>
      <c r="G26" s="219" t="s">
        <v>23</v>
      </c>
      <c r="H26" s="301" t="s">
        <v>23</v>
      </c>
      <c r="I26" s="399" t="s">
        <v>23</v>
      </c>
      <c r="J26" s="107">
        <f>SUM(J27,J31,J33,J36)</f>
        <v>17701</v>
      </c>
      <c r="K26" s="430">
        <f t="shared" ref="K26:L26" si="9">SUM(K27,K31,K33,K36)</f>
        <v>4335</v>
      </c>
      <c r="L26" s="397">
        <f t="shared" si="9"/>
        <v>22036</v>
      </c>
      <c r="M26" s="320" t="s">
        <v>23</v>
      </c>
      <c r="N26" s="49" t="s">
        <v>23</v>
      </c>
      <c r="O26" s="50" t="s">
        <v>23</v>
      </c>
      <c r="P26" s="1313"/>
    </row>
    <row r="27" spans="1:16" s="21" customFormat="1" ht="24" hidden="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row>
    <row r="28" spans="1:16" hidden="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row>
    <row r="29" spans="1:16" hidden="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row>
    <row r="30" spans="1:16" ht="24" hidden="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row>
    <row r="31" spans="1:16" s="21" customFormat="1" ht="36" hidden="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row>
    <row r="32" spans="1:16" ht="36" hidden="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981"/>
    </row>
    <row r="33" spans="1:16" s="21" customFormat="1" x14ac:dyDescent="0.25">
      <c r="A33" s="52">
        <v>21380</v>
      </c>
      <c r="B33" s="46" t="s">
        <v>31</v>
      </c>
      <c r="C33" s="47">
        <f t="shared" si="10"/>
        <v>14061</v>
      </c>
      <c r="D33" s="219" t="s">
        <v>23</v>
      </c>
      <c r="E33" s="398" t="s">
        <v>23</v>
      </c>
      <c r="F33" s="399" t="s">
        <v>23</v>
      </c>
      <c r="G33" s="219" t="s">
        <v>23</v>
      </c>
      <c r="H33" s="301" t="s">
        <v>23</v>
      </c>
      <c r="I33" s="399" t="s">
        <v>23</v>
      </c>
      <c r="J33" s="107">
        <f>SUM(J34:J35)</f>
        <v>13986</v>
      </c>
      <c r="K33" s="430">
        <f t="shared" ref="K33:L33" si="13">SUM(K34:K35)</f>
        <v>75</v>
      </c>
      <c r="L33" s="397">
        <f t="shared" si="13"/>
        <v>14061</v>
      </c>
      <c r="M33" s="320" t="s">
        <v>23</v>
      </c>
      <c r="N33" s="49" t="s">
        <v>23</v>
      </c>
      <c r="O33" s="50" t="s">
        <v>23</v>
      </c>
      <c r="P33" s="340"/>
    </row>
    <row r="34" spans="1:16" x14ac:dyDescent="0.25">
      <c r="A34" s="33">
        <v>21381</v>
      </c>
      <c r="B34" s="53" t="s">
        <v>306</v>
      </c>
      <c r="C34" s="54">
        <f t="shared" si="10"/>
        <v>13986</v>
      </c>
      <c r="D34" s="220" t="s">
        <v>23</v>
      </c>
      <c r="E34" s="400" t="s">
        <v>23</v>
      </c>
      <c r="F34" s="401" t="s">
        <v>23</v>
      </c>
      <c r="G34" s="220" t="s">
        <v>23</v>
      </c>
      <c r="H34" s="1259" t="s">
        <v>23</v>
      </c>
      <c r="I34" s="401" t="s">
        <v>23</v>
      </c>
      <c r="J34" s="263">
        <v>13986</v>
      </c>
      <c r="K34" s="433"/>
      <c r="L34" s="391">
        <f>J34+K34</f>
        <v>13986</v>
      </c>
      <c r="M34" s="321" t="s">
        <v>23</v>
      </c>
      <c r="N34" s="55" t="s">
        <v>23</v>
      </c>
      <c r="O34" s="57" t="s">
        <v>23</v>
      </c>
      <c r="P34" s="1314"/>
    </row>
    <row r="35" spans="1:16" ht="36" x14ac:dyDescent="0.25">
      <c r="A35" s="38">
        <v>21383</v>
      </c>
      <c r="B35" s="58" t="s">
        <v>32</v>
      </c>
      <c r="C35" s="59">
        <f t="shared" si="10"/>
        <v>75</v>
      </c>
      <c r="D35" s="1282" t="s">
        <v>23</v>
      </c>
      <c r="E35" s="1304" t="s">
        <v>23</v>
      </c>
      <c r="F35" s="403" t="s">
        <v>23</v>
      </c>
      <c r="G35" s="1282" t="s">
        <v>23</v>
      </c>
      <c r="H35" s="1305" t="s">
        <v>23</v>
      </c>
      <c r="I35" s="403" t="s">
        <v>23</v>
      </c>
      <c r="J35" s="1284"/>
      <c r="K35" s="1306">
        <v>75</v>
      </c>
      <c r="L35" s="1268">
        <f>J35+K35</f>
        <v>75</v>
      </c>
      <c r="M35" s="1286" t="s">
        <v>23</v>
      </c>
      <c r="N35" s="1283" t="s">
        <v>23</v>
      </c>
      <c r="O35" s="62" t="s">
        <v>23</v>
      </c>
      <c r="P35" s="1287" t="s">
        <v>1062</v>
      </c>
    </row>
    <row r="36" spans="1:16" s="21" customFormat="1" ht="25.5" customHeight="1" x14ac:dyDescent="0.25">
      <c r="A36" s="52">
        <v>21390</v>
      </c>
      <c r="B36" s="46" t="s">
        <v>307</v>
      </c>
      <c r="C36" s="47">
        <f t="shared" si="10"/>
        <v>7975</v>
      </c>
      <c r="D36" s="219" t="s">
        <v>23</v>
      </c>
      <c r="E36" s="398" t="s">
        <v>23</v>
      </c>
      <c r="F36" s="399" t="s">
        <v>23</v>
      </c>
      <c r="G36" s="219" t="s">
        <v>23</v>
      </c>
      <c r="H36" s="301" t="s">
        <v>23</v>
      </c>
      <c r="I36" s="399" t="s">
        <v>23</v>
      </c>
      <c r="J36" s="107">
        <f>SUM(J37:J40)</f>
        <v>3715</v>
      </c>
      <c r="K36" s="430">
        <f t="shared" ref="K36:L36" si="14">SUM(K37:K40)</f>
        <v>4260</v>
      </c>
      <c r="L36" s="397">
        <f t="shared" si="14"/>
        <v>7975</v>
      </c>
      <c r="M36" s="320" t="s">
        <v>23</v>
      </c>
      <c r="N36" s="49" t="s">
        <v>23</v>
      </c>
      <c r="O36" s="50" t="s">
        <v>23</v>
      </c>
      <c r="P36" s="978"/>
    </row>
    <row r="37" spans="1:16" ht="24" hidden="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979"/>
    </row>
    <row r="38" spans="1:16" ht="57.75" customHeight="1" x14ac:dyDescent="0.25">
      <c r="A38" s="38">
        <v>21393</v>
      </c>
      <c r="B38" s="58" t="s">
        <v>34</v>
      </c>
      <c r="C38" s="59">
        <f t="shared" si="10"/>
        <v>1760</v>
      </c>
      <c r="D38" s="1282" t="s">
        <v>23</v>
      </c>
      <c r="E38" s="1304" t="s">
        <v>23</v>
      </c>
      <c r="F38" s="403" t="s">
        <v>23</v>
      </c>
      <c r="G38" s="1282" t="s">
        <v>23</v>
      </c>
      <c r="H38" s="1305" t="s">
        <v>23</v>
      </c>
      <c r="I38" s="403" t="s">
        <v>23</v>
      </c>
      <c r="J38" s="1284"/>
      <c r="K38" s="1306">
        <v>1760</v>
      </c>
      <c r="L38" s="1268">
        <f>J38+K38</f>
        <v>1760</v>
      </c>
      <c r="M38" s="1286" t="s">
        <v>23</v>
      </c>
      <c r="N38" s="1283" t="s">
        <v>23</v>
      </c>
      <c r="O38" s="62" t="s">
        <v>23</v>
      </c>
      <c r="P38" s="1287" t="s">
        <v>1063</v>
      </c>
    </row>
    <row r="39" spans="1:16" hidden="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980"/>
    </row>
    <row r="40" spans="1:16" ht="34.5" customHeight="1" x14ac:dyDescent="0.25">
      <c r="A40" s="191">
        <v>21399</v>
      </c>
      <c r="B40" s="166" t="s">
        <v>36</v>
      </c>
      <c r="C40" s="167">
        <f t="shared" si="10"/>
        <v>6215</v>
      </c>
      <c r="D40" s="1315" t="s">
        <v>23</v>
      </c>
      <c r="E40" s="1321" t="s">
        <v>23</v>
      </c>
      <c r="F40" s="407" t="s">
        <v>23</v>
      </c>
      <c r="G40" s="1315" t="s">
        <v>23</v>
      </c>
      <c r="H40" s="1322" t="s">
        <v>23</v>
      </c>
      <c r="I40" s="407" t="s">
        <v>23</v>
      </c>
      <c r="J40" s="1317">
        <v>3715</v>
      </c>
      <c r="K40" s="1323">
        <v>2500</v>
      </c>
      <c r="L40" s="1270">
        <f>J40+K40</f>
        <v>6215</v>
      </c>
      <c r="M40" s="1318" t="s">
        <v>23</v>
      </c>
      <c r="N40" s="1316" t="s">
        <v>23</v>
      </c>
      <c r="O40" s="193" t="s">
        <v>23</v>
      </c>
      <c r="P40" s="1319" t="s">
        <v>1064</v>
      </c>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row>
    <row r="43" spans="1:16" s="21" customFormat="1" ht="24" hidden="1" x14ac:dyDescent="0.25">
      <c r="A43" s="52">
        <v>21490</v>
      </c>
      <c r="B43" s="46" t="s">
        <v>38</v>
      </c>
      <c r="C43" s="69">
        <f>F43+I43+L43</f>
        <v>0</v>
      </c>
      <c r="D43" s="75">
        <f>D44</f>
        <v>0</v>
      </c>
      <c r="E43" s="76">
        <f t="shared" ref="E43:L43" si="16">E44</f>
        <v>0</v>
      </c>
      <c r="F43" s="282">
        <f t="shared" si="16"/>
        <v>0</v>
      </c>
      <c r="G43" s="75">
        <f t="shared" si="16"/>
        <v>0</v>
      </c>
      <c r="H43" s="205">
        <f t="shared" si="16"/>
        <v>0</v>
      </c>
      <c r="I43" s="295">
        <f t="shared" si="16"/>
        <v>0</v>
      </c>
      <c r="J43" s="205">
        <f t="shared" si="16"/>
        <v>0</v>
      </c>
      <c r="K43" s="76">
        <f t="shared" si="16"/>
        <v>0</v>
      </c>
      <c r="L43" s="204">
        <f t="shared" si="16"/>
        <v>0</v>
      </c>
      <c r="M43" s="320" t="s">
        <v>23</v>
      </c>
      <c r="N43" s="49" t="s">
        <v>23</v>
      </c>
      <c r="O43" s="50" t="s">
        <v>23</v>
      </c>
      <c r="P43" s="340"/>
    </row>
    <row r="44" spans="1:16" s="21" customFormat="1" ht="24" hidden="1" x14ac:dyDescent="0.25">
      <c r="A44" s="38">
        <v>21499</v>
      </c>
      <c r="B44" s="58" t="s">
        <v>39</v>
      </c>
      <c r="C44" s="209">
        <f>F44+I44+L44</f>
        <v>0</v>
      </c>
      <c r="D44" s="304"/>
      <c r="E44" s="71"/>
      <c r="F44" s="146">
        <f>D44+E44</f>
        <v>0</v>
      </c>
      <c r="G44" s="304"/>
      <c r="H44" s="305"/>
      <c r="I44" s="363">
        <f>G44+H44</f>
        <v>0</v>
      </c>
      <c r="J44" s="305"/>
      <c r="K44" s="71"/>
      <c r="L44" s="364">
        <f>J44+K44</f>
        <v>0</v>
      </c>
      <c r="M44" s="323" t="s">
        <v>23</v>
      </c>
      <c r="N44" s="66" t="s">
        <v>23</v>
      </c>
      <c r="O44" s="68" t="s">
        <v>23</v>
      </c>
      <c r="P44" s="343"/>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row>
    <row r="47" spans="1:16" ht="24" hidden="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row>
    <row r="48" spans="1:16" x14ac:dyDescent="0.25">
      <c r="A48" s="84"/>
      <c r="B48" s="79"/>
      <c r="C48" s="85"/>
      <c r="D48" s="366"/>
      <c r="E48" s="419"/>
      <c r="F48" s="418"/>
      <c r="G48" s="366"/>
      <c r="H48" s="1261"/>
      <c r="I48" s="1268"/>
      <c r="J48" s="371"/>
      <c r="K48" s="1263"/>
      <c r="L48" s="410"/>
      <c r="M48" s="326"/>
      <c r="N48" s="306"/>
      <c r="O48" s="172"/>
      <c r="P48" s="82"/>
    </row>
    <row r="49" spans="1:16" s="21" customFormat="1" x14ac:dyDescent="0.25">
      <c r="A49" s="86"/>
      <c r="B49" s="87" t="s">
        <v>43</v>
      </c>
      <c r="C49" s="88"/>
      <c r="D49" s="367"/>
      <c r="E49" s="420"/>
      <c r="F49" s="421"/>
      <c r="G49" s="367"/>
      <c r="H49" s="1262"/>
      <c r="I49" s="421"/>
      <c r="J49" s="370"/>
      <c r="K49" s="420"/>
      <c r="L49" s="421"/>
      <c r="M49" s="373"/>
      <c r="N49" s="368"/>
      <c r="O49" s="173"/>
      <c r="P49" s="347"/>
    </row>
    <row r="50" spans="1:16" s="21" customFormat="1" ht="12.75" thickBot="1" x14ac:dyDescent="0.3">
      <c r="A50" s="89"/>
      <c r="B50" s="22" t="s">
        <v>44</v>
      </c>
      <c r="C50" s="90">
        <f t="shared" si="4"/>
        <v>978855</v>
      </c>
      <c r="D50" s="226">
        <f>SUM(D51,D283)</f>
        <v>946011</v>
      </c>
      <c r="E50" s="422">
        <f t="shared" ref="E50:F50" si="19">SUM(E51,E283)</f>
        <v>0</v>
      </c>
      <c r="F50" s="423">
        <f t="shared" si="19"/>
        <v>946011</v>
      </c>
      <c r="G50" s="226">
        <f>SUM(G51,G283)</f>
        <v>9618</v>
      </c>
      <c r="H50" s="182">
        <f t="shared" ref="H50:I50" si="20">SUM(H51,H283)</f>
        <v>0</v>
      </c>
      <c r="I50" s="423">
        <f t="shared" si="20"/>
        <v>9618</v>
      </c>
      <c r="J50" s="259">
        <f>SUM(J51,J283)</f>
        <v>18891</v>
      </c>
      <c r="K50" s="422">
        <f t="shared" ref="K50:L50" si="21">SUM(K51,K283)</f>
        <v>4335</v>
      </c>
      <c r="L50" s="423">
        <f t="shared" si="21"/>
        <v>23226</v>
      </c>
      <c r="M50" s="90">
        <f>SUM(M51,M283)</f>
        <v>0</v>
      </c>
      <c r="N50" s="91">
        <f t="shared" ref="N50:O50" si="22">SUM(N51,N283)</f>
        <v>0</v>
      </c>
      <c r="O50" s="92">
        <f t="shared" si="22"/>
        <v>0</v>
      </c>
      <c r="P50" s="348"/>
    </row>
    <row r="51" spans="1:16" s="21" customFormat="1" ht="36.75" thickTop="1" x14ac:dyDescent="0.25">
      <c r="A51" s="93"/>
      <c r="B51" s="94" t="s">
        <v>45</v>
      </c>
      <c r="C51" s="95">
        <f t="shared" si="4"/>
        <v>978855</v>
      </c>
      <c r="D51" s="227">
        <f>SUM(D52,D194)</f>
        <v>946011</v>
      </c>
      <c r="E51" s="424">
        <f t="shared" ref="E51:F51" si="23">SUM(E52,E194)</f>
        <v>0</v>
      </c>
      <c r="F51" s="425">
        <f t="shared" si="23"/>
        <v>946011</v>
      </c>
      <c r="G51" s="227">
        <f>SUM(G52,G194)</f>
        <v>9618</v>
      </c>
      <c r="H51" s="206">
        <f t="shared" ref="H51:I51" si="24">SUM(H52,H194)</f>
        <v>0</v>
      </c>
      <c r="I51" s="425">
        <f t="shared" si="24"/>
        <v>9618</v>
      </c>
      <c r="J51" s="260">
        <f>SUM(J52,J194)</f>
        <v>18891</v>
      </c>
      <c r="K51" s="424">
        <f t="shared" ref="K51:L51" si="25">SUM(K52,K194)</f>
        <v>4335</v>
      </c>
      <c r="L51" s="425">
        <f t="shared" si="25"/>
        <v>23226</v>
      </c>
      <c r="M51" s="95">
        <f>SUM(M52,M194)</f>
        <v>0</v>
      </c>
      <c r="N51" s="96">
        <f t="shared" ref="N51:O51" si="26">SUM(N52,N194)</f>
        <v>0</v>
      </c>
      <c r="O51" s="97">
        <f t="shared" si="26"/>
        <v>0</v>
      </c>
      <c r="P51" s="349"/>
    </row>
    <row r="52" spans="1:16" s="21" customFormat="1" ht="24" x14ac:dyDescent="0.25">
      <c r="A52" s="98"/>
      <c r="B52" s="16" t="s">
        <v>46</v>
      </c>
      <c r="C52" s="99">
        <f t="shared" si="4"/>
        <v>954013</v>
      </c>
      <c r="D52" s="228">
        <f>SUM(D53,D75,D173,D187)</f>
        <v>924146</v>
      </c>
      <c r="E52" s="426">
        <f t="shared" ref="E52:F52" si="27">SUM(E53,E75,E173,E187)</f>
        <v>0</v>
      </c>
      <c r="F52" s="427">
        <f t="shared" si="27"/>
        <v>924146</v>
      </c>
      <c r="G52" s="228">
        <f>SUM(G53,G75,G173,G187)</f>
        <v>9618</v>
      </c>
      <c r="H52" s="207">
        <f t="shared" ref="H52:I52" si="28">SUM(H53,H75,H173,H187)</f>
        <v>0</v>
      </c>
      <c r="I52" s="427">
        <f t="shared" si="28"/>
        <v>9618</v>
      </c>
      <c r="J52" s="261">
        <f>SUM(J53,J75,J173,J187)</f>
        <v>15914</v>
      </c>
      <c r="K52" s="426">
        <f t="shared" ref="K52:L52" si="29">SUM(K53,K75,K173,K187)</f>
        <v>4335</v>
      </c>
      <c r="L52" s="427">
        <f t="shared" si="29"/>
        <v>20249</v>
      </c>
      <c r="M52" s="99">
        <f>SUM(M53,M75,M173,M187)</f>
        <v>0</v>
      </c>
      <c r="N52" s="100">
        <f t="shared" ref="N52:O52" si="30">SUM(N53,N75,N173,N187)</f>
        <v>0</v>
      </c>
      <c r="O52" s="101">
        <f t="shared" si="30"/>
        <v>0</v>
      </c>
      <c r="P52" s="350"/>
    </row>
    <row r="53" spans="1:16" s="21" customFormat="1" x14ac:dyDescent="0.25">
      <c r="A53" s="102">
        <v>1000</v>
      </c>
      <c r="B53" s="102" t="s">
        <v>47</v>
      </c>
      <c r="C53" s="103">
        <f t="shared" si="4"/>
        <v>858174</v>
      </c>
      <c r="D53" s="229">
        <f>SUM(D54,D67)</f>
        <v>848556</v>
      </c>
      <c r="E53" s="428">
        <f t="shared" ref="E53:F53" si="31">SUM(E54,E67)</f>
        <v>0</v>
      </c>
      <c r="F53" s="429">
        <f t="shared" si="31"/>
        <v>848556</v>
      </c>
      <c r="G53" s="229">
        <f>SUM(G54,G67)</f>
        <v>9618</v>
      </c>
      <c r="H53" s="139">
        <f t="shared" ref="H53:I53" si="32">SUM(H54,H67)</f>
        <v>0</v>
      </c>
      <c r="I53" s="429">
        <f t="shared" si="32"/>
        <v>9618</v>
      </c>
      <c r="J53" s="262">
        <f>SUM(J54,J67)</f>
        <v>0</v>
      </c>
      <c r="K53" s="428">
        <f t="shared" ref="K53:L53" si="33">SUM(K54,K67)</f>
        <v>0</v>
      </c>
      <c r="L53" s="429">
        <f t="shared" si="33"/>
        <v>0</v>
      </c>
      <c r="M53" s="103">
        <f>SUM(M54,M67)</f>
        <v>0</v>
      </c>
      <c r="N53" s="104">
        <f t="shared" ref="N53:O53" si="34">SUM(N54,N67)</f>
        <v>0</v>
      </c>
      <c r="O53" s="105">
        <f t="shared" si="34"/>
        <v>0</v>
      </c>
      <c r="P53" s="351"/>
    </row>
    <row r="54" spans="1:16" x14ac:dyDescent="0.25">
      <c r="A54" s="46">
        <v>1100</v>
      </c>
      <c r="B54" s="106" t="s">
        <v>48</v>
      </c>
      <c r="C54" s="47">
        <f t="shared" si="4"/>
        <v>647578</v>
      </c>
      <c r="D54" s="230">
        <f>SUM(D55,D58,D66)</f>
        <v>640232</v>
      </c>
      <c r="E54" s="430">
        <f t="shared" ref="E54:F54" si="35">SUM(E55,E58,E66)</f>
        <v>-430</v>
      </c>
      <c r="F54" s="397">
        <f t="shared" si="35"/>
        <v>639802</v>
      </c>
      <c r="G54" s="230">
        <f>SUM(G55,G58,G66)</f>
        <v>7776</v>
      </c>
      <c r="H54" s="127">
        <f t="shared" ref="H54:I54" si="36">SUM(H55,H58,H66)</f>
        <v>0</v>
      </c>
      <c r="I54" s="397">
        <f t="shared" si="36"/>
        <v>7776</v>
      </c>
      <c r="J54" s="107">
        <f>SUM(J55,J58,J66)</f>
        <v>0</v>
      </c>
      <c r="K54" s="430">
        <f t="shared" ref="K54:L54" si="37">SUM(K55,K58,K66)</f>
        <v>0</v>
      </c>
      <c r="L54" s="397">
        <f t="shared" si="37"/>
        <v>0</v>
      </c>
      <c r="M54" s="131">
        <f>SUM(M55,M58,M66)</f>
        <v>0</v>
      </c>
      <c r="N54" s="132">
        <f t="shared" ref="N54:O54" si="38">SUM(N55,N58,N66)</f>
        <v>0</v>
      </c>
      <c r="O54" s="296">
        <f t="shared" si="38"/>
        <v>0</v>
      </c>
      <c r="P54" s="352"/>
    </row>
    <row r="55" spans="1:16" x14ac:dyDescent="0.25">
      <c r="A55" s="108">
        <v>1110</v>
      </c>
      <c r="B55" s="79" t="s">
        <v>49</v>
      </c>
      <c r="C55" s="85">
        <f t="shared" si="4"/>
        <v>602602</v>
      </c>
      <c r="D55" s="133">
        <f>SUM(D56:D57)</f>
        <v>594826</v>
      </c>
      <c r="E55" s="431">
        <f t="shared" ref="E55:F55" si="39">SUM(E56:E57)</f>
        <v>0</v>
      </c>
      <c r="F55" s="432">
        <f t="shared" si="39"/>
        <v>594826</v>
      </c>
      <c r="G55" s="133">
        <f>SUM(G56:G57)</f>
        <v>7776</v>
      </c>
      <c r="H55" s="138">
        <f t="shared" ref="H55:I55" si="40">SUM(H56:H57)</f>
        <v>0</v>
      </c>
      <c r="I55" s="432">
        <f t="shared" si="40"/>
        <v>7776</v>
      </c>
      <c r="J55" s="208">
        <f>SUM(J56:J57)</f>
        <v>0</v>
      </c>
      <c r="K55" s="431">
        <f t="shared" ref="K55:L55" si="41">SUM(K56:K57)</f>
        <v>0</v>
      </c>
      <c r="L55" s="432">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11"/>
    </row>
    <row r="57" spans="1:16" ht="31.5" customHeight="1" x14ac:dyDescent="0.25">
      <c r="A57" s="38">
        <v>1119</v>
      </c>
      <c r="B57" s="58" t="s">
        <v>51</v>
      </c>
      <c r="C57" s="59">
        <f t="shared" si="4"/>
        <v>602602</v>
      </c>
      <c r="D57" s="232">
        <v>594826</v>
      </c>
      <c r="E57" s="435"/>
      <c r="F57" s="393">
        <f t="shared" si="43"/>
        <v>594826</v>
      </c>
      <c r="G57" s="232">
        <v>7776</v>
      </c>
      <c r="H57" s="1264"/>
      <c r="I57" s="393">
        <f t="shared" si="44"/>
        <v>7776</v>
      </c>
      <c r="J57" s="264"/>
      <c r="K57" s="435"/>
      <c r="L57" s="393">
        <f t="shared" si="45"/>
        <v>0</v>
      </c>
      <c r="M57" s="328"/>
      <c r="N57" s="61"/>
      <c r="O57" s="115">
        <f>M57+N57</f>
        <v>0</v>
      </c>
      <c r="P57" s="377"/>
    </row>
    <row r="58" spans="1:16" x14ac:dyDescent="0.25">
      <c r="A58" s="113">
        <v>1140</v>
      </c>
      <c r="B58" s="58" t="s">
        <v>295</v>
      </c>
      <c r="C58" s="59">
        <f t="shared" si="4"/>
        <v>44976</v>
      </c>
      <c r="D58" s="233">
        <f>SUM(D59:D65)</f>
        <v>45406</v>
      </c>
      <c r="E58" s="436">
        <f t="shared" ref="E58:F58" si="46">SUM(E59:E65)</f>
        <v>-430</v>
      </c>
      <c r="F58" s="393">
        <f t="shared" si="46"/>
        <v>44976</v>
      </c>
      <c r="G58" s="233">
        <f>SUM(G59:G65)</f>
        <v>0</v>
      </c>
      <c r="H58" s="137">
        <f t="shared" ref="H58:I58" si="47">SUM(H59:H65)</f>
        <v>0</v>
      </c>
      <c r="I58" s="393">
        <f t="shared" si="47"/>
        <v>0</v>
      </c>
      <c r="J58" s="122">
        <f>SUM(J59:J65)</f>
        <v>0</v>
      </c>
      <c r="K58" s="436">
        <f t="shared" ref="K58:L58" si="48">SUM(K59:K65)</f>
        <v>0</v>
      </c>
      <c r="L58" s="393">
        <f t="shared" si="48"/>
        <v>0</v>
      </c>
      <c r="M58" s="59">
        <f>SUM(M59:M65)</f>
        <v>0</v>
      </c>
      <c r="N58" s="114">
        <f t="shared" ref="N58:O58" si="49">SUM(N59:N65)</f>
        <v>0</v>
      </c>
      <c r="O58" s="115">
        <f t="shared" si="49"/>
        <v>0</v>
      </c>
      <c r="P58" s="377"/>
    </row>
    <row r="59" spans="1:16" hidden="1" x14ac:dyDescent="0.25">
      <c r="A59" s="38">
        <v>1141</v>
      </c>
      <c r="B59" s="58" t="s">
        <v>52</v>
      </c>
      <c r="C59" s="59">
        <f t="shared" si="4"/>
        <v>0</v>
      </c>
      <c r="D59" s="232"/>
      <c r="E59" s="61"/>
      <c r="F59" s="148">
        <f t="shared" ref="F59:F66" si="50">D59+E59</f>
        <v>0</v>
      </c>
      <c r="G59" s="232"/>
      <c r="H59" s="264"/>
      <c r="I59" s="115">
        <f t="shared" ref="I59:I66" si="51">G59+H59</f>
        <v>0</v>
      </c>
      <c r="J59" s="264"/>
      <c r="K59" s="61"/>
      <c r="L59" s="137">
        <f t="shared" ref="L59:L66" si="52">J59+K59</f>
        <v>0</v>
      </c>
      <c r="M59" s="328"/>
      <c r="N59" s="61"/>
      <c r="O59" s="115">
        <f t="shared" ref="O59:O66" si="53">M59+N59</f>
        <v>0</v>
      </c>
      <c r="P59" s="377"/>
    </row>
    <row r="60" spans="1:16" ht="24.75" hidden="1" customHeight="1" x14ac:dyDescent="0.25">
      <c r="A60" s="38">
        <v>1142</v>
      </c>
      <c r="B60" s="58" t="s">
        <v>53</v>
      </c>
      <c r="C60" s="59">
        <f t="shared" si="4"/>
        <v>0</v>
      </c>
      <c r="D60" s="232"/>
      <c r="E60" s="61"/>
      <c r="F60" s="148">
        <f t="shared" si="50"/>
        <v>0</v>
      </c>
      <c r="G60" s="232"/>
      <c r="H60" s="264"/>
      <c r="I60" s="115">
        <f t="shared" si="51"/>
        <v>0</v>
      </c>
      <c r="J60" s="264"/>
      <c r="K60" s="61"/>
      <c r="L60" s="137">
        <f>J60+K60</f>
        <v>0</v>
      </c>
      <c r="M60" s="328"/>
      <c r="N60" s="61"/>
      <c r="O60" s="115">
        <f t="shared" si="53"/>
        <v>0</v>
      </c>
      <c r="P60" s="377"/>
    </row>
    <row r="61" spans="1:16"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377"/>
    </row>
    <row r="62" spans="1:16"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377"/>
    </row>
    <row r="63" spans="1:16" ht="48" x14ac:dyDescent="0.25">
      <c r="A63" s="38">
        <v>1147</v>
      </c>
      <c r="B63" s="58" t="s">
        <v>56</v>
      </c>
      <c r="C63" s="59">
        <f t="shared" si="4"/>
        <v>13606</v>
      </c>
      <c r="D63" s="232">
        <v>14036</v>
      </c>
      <c r="E63" s="435">
        <v>-430</v>
      </c>
      <c r="F63" s="393">
        <f t="shared" si="50"/>
        <v>13606</v>
      </c>
      <c r="G63" s="232"/>
      <c r="H63" s="1264"/>
      <c r="I63" s="393">
        <f t="shared" si="51"/>
        <v>0</v>
      </c>
      <c r="J63" s="264"/>
      <c r="K63" s="435"/>
      <c r="L63" s="393">
        <f t="shared" si="52"/>
        <v>0</v>
      </c>
      <c r="M63" s="328"/>
      <c r="N63" s="61"/>
      <c r="O63" s="115">
        <f t="shared" si="53"/>
        <v>0</v>
      </c>
      <c r="P63" s="377" t="s">
        <v>1875</v>
      </c>
    </row>
    <row r="64" spans="1:16" x14ac:dyDescent="0.25">
      <c r="A64" s="38">
        <v>1148</v>
      </c>
      <c r="B64" s="58" t="s">
        <v>57</v>
      </c>
      <c r="C64" s="59">
        <f t="shared" si="4"/>
        <v>31370</v>
      </c>
      <c r="D64" s="232">
        <v>31370</v>
      </c>
      <c r="E64" s="435"/>
      <c r="F64" s="393">
        <f t="shared" si="50"/>
        <v>31370</v>
      </c>
      <c r="G64" s="232"/>
      <c r="H64" s="1264"/>
      <c r="I64" s="393">
        <f t="shared" si="51"/>
        <v>0</v>
      </c>
      <c r="J64" s="264"/>
      <c r="K64" s="435"/>
      <c r="L64" s="393">
        <f t="shared" si="52"/>
        <v>0</v>
      </c>
      <c r="M64" s="328"/>
      <c r="N64" s="61"/>
      <c r="O64" s="115">
        <f t="shared" si="53"/>
        <v>0</v>
      </c>
      <c r="P64" s="377"/>
    </row>
    <row r="65" spans="1:16" ht="24" hidden="1" customHeight="1" x14ac:dyDescent="0.25">
      <c r="A65" s="38">
        <v>1149</v>
      </c>
      <c r="B65" s="58" t="s">
        <v>58</v>
      </c>
      <c r="C65" s="59">
        <f>F65+I65+L65+O65</f>
        <v>0</v>
      </c>
      <c r="D65" s="232"/>
      <c r="E65" s="61"/>
      <c r="F65" s="148">
        <f t="shared" si="50"/>
        <v>0</v>
      </c>
      <c r="G65" s="232"/>
      <c r="H65" s="264"/>
      <c r="I65" s="115">
        <f t="shared" si="51"/>
        <v>0</v>
      </c>
      <c r="J65" s="264"/>
      <c r="K65" s="61"/>
      <c r="L65" s="137">
        <f t="shared" si="52"/>
        <v>0</v>
      </c>
      <c r="M65" s="328"/>
      <c r="N65" s="61"/>
      <c r="O65" s="115">
        <f t="shared" si="53"/>
        <v>0</v>
      </c>
      <c r="P65" s="377"/>
    </row>
    <row r="66" spans="1:16" ht="36" hidden="1" x14ac:dyDescent="0.25">
      <c r="A66" s="108">
        <v>1150</v>
      </c>
      <c r="B66" s="79" t="s">
        <v>59</v>
      </c>
      <c r="C66" s="85">
        <f>F66+I66+L66+O66</f>
        <v>0</v>
      </c>
      <c r="D66" s="234"/>
      <c r="E66" s="116"/>
      <c r="F66" s="288">
        <f t="shared" si="50"/>
        <v>0</v>
      </c>
      <c r="G66" s="234"/>
      <c r="H66" s="265"/>
      <c r="I66" s="110">
        <f t="shared" si="51"/>
        <v>0</v>
      </c>
      <c r="J66" s="265"/>
      <c r="K66" s="116"/>
      <c r="L66" s="138">
        <f t="shared" si="52"/>
        <v>0</v>
      </c>
      <c r="M66" s="329"/>
      <c r="N66" s="116"/>
      <c r="O66" s="110">
        <f t="shared" si="53"/>
        <v>0</v>
      </c>
      <c r="P66" s="375"/>
    </row>
    <row r="67" spans="1:16" ht="24" x14ac:dyDescent="0.25">
      <c r="A67" s="46">
        <v>1200</v>
      </c>
      <c r="B67" s="106" t="s">
        <v>296</v>
      </c>
      <c r="C67" s="47">
        <f t="shared" si="4"/>
        <v>210596</v>
      </c>
      <c r="D67" s="230">
        <f>SUM(D68:D69)</f>
        <v>208324</v>
      </c>
      <c r="E67" s="430">
        <f t="shared" ref="E67:F67" si="54">SUM(E68:E69)</f>
        <v>430</v>
      </c>
      <c r="F67" s="397">
        <f t="shared" si="54"/>
        <v>208754</v>
      </c>
      <c r="G67" s="230">
        <f>SUM(G68:G69)</f>
        <v>1842</v>
      </c>
      <c r="H67" s="127">
        <f t="shared" ref="H67:I67" si="55">SUM(H68:H69)</f>
        <v>0</v>
      </c>
      <c r="I67" s="397">
        <f t="shared" si="55"/>
        <v>1842</v>
      </c>
      <c r="J67" s="107">
        <f>SUM(J68:J69)</f>
        <v>0</v>
      </c>
      <c r="K67" s="430">
        <f t="shared" ref="K67:L67" si="56">SUM(K68:K69)</f>
        <v>0</v>
      </c>
      <c r="L67" s="397">
        <f t="shared" si="56"/>
        <v>0</v>
      </c>
      <c r="M67" s="47">
        <f>SUM(M68:M69)</f>
        <v>0</v>
      </c>
      <c r="N67" s="51">
        <f t="shared" ref="N67:O67" si="57">SUM(N68:N69)</f>
        <v>0</v>
      </c>
      <c r="O67" s="118">
        <f t="shared" si="57"/>
        <v>0</v>
      </c>
      <c r="P67" s="992"/>
    </row>
    <row r="68" spans="1:16" ht="24" customHeight="1" x14ac:dyDescent="0.25">
      <c r="A68" s="1244">
        <v>1210</v>
      </c>
      <c r="B68" s="53" t="s">
        <v>60</v>
      </c>
      <c r="C68" s="54">
        <f t="shared" si="4"/>
        <v>162292</v>
      </c>
      <c r="D68" s="231">
        <v>160450</v>
      </c>
      <c r="E68" s="433"/>
      <c r="F68" s="434">
        <f>D68+E68</f>
        <v>160450</v>
      </c>
      <c r="G68" s="231">
        <v>1842</v>
      </c>
      <c r="H68" s="1266"/>
      <c r="I68" s="434">
        <f>G68+H68</f>
        <v>1842</v>
      </c>
      <c r="J68" s="263"/>
      <c r="K68" s="433"/>
      <c r="L68" s="434">
        <f>J68+K68</f>
        <v>0</v>
      </c>
      <c r="M68" s="327"/>
      <c r="N68" s="56"/>
      <c r="O68" s="121">
        <f>M68+N68</f>
        <v>0</v>
      </c>
      <c r="P68" s="377"/>
    </row>
    <row r="69" spans="1:16" ht="24" x14ac:dyDescent="0.25">
      <c r="A69" s="113">
        <v>1220</v>
      </c>
      <c r="B69" s="58" t="s">
        <v>61</v>
      </c>
      <c r="C69" s="59">
        <f t="shared" si="4"/>
        <v>48304</v>
      </c>
      <c r="D69" s="233">
        <f>SUM(D70:D74)</f>
        <v>47874</v>
      </c>
      <c r="E69" s="436">
        <f t="shared" ref="E69:F69" si="58">SUM(E70:E74)</f>
        <v>430</v>
      </c>
      <c r="F69" s="393">
        <f t="shared" si="58"/>
        <v>48304</v>
      </c>
      <c r="G69" s="233">
        <f>SUM(G70:G74)</f>
        <v>0</v>
      </c>
      <c r="H69" s="137">
        <f t="shared" ref="H69:I69" si="59">SUM(H70:H74)</f>
        <v>0</v>
      </c>
      <c r="I69" s="393">
        <f t="shared" si="59"/>
        <v>0</v>
      </c>
      <c r="J69" s="122">
        <f>SUM(J70:J74)</f>
        <v>0</v>
      </c>
      <c r="K69" s="436">
        <f t="shared" ref="K69:L69" si="60">SUM(K70:K74)</f>
        <v>0</v>
      </c>
      <c r="L69" s="393">
        <f t="shared" si="60"/>
        <v>0</v>
      </c>
      <c r="M69" s="59">
        <f>SUM(M70:M74)</f>
        <v>0</v>
      </c>
      <c r="N69" s="114">
        <f t="shared" ref="N69:O69" si="61">SUM(N70:N74)</f>
        <v>0</v>
      </c>
      <c r="O69" s="115">
        <f t="shared" si="61"/>
        <v>0</v>
      </c>
      <c r="P69" s="377"/>
    </row>
    <row r="70" spans="1:16" ht="48" x14ac:dyDescent="0.25">
      <c r="A70" s="38">
        <v>1221</v>
      </c>
      <c r="B70" s="58" t="s">
        <v>297</v>
      </c>
      <c r="C70" s="59">
        <f t="shared" si="4"/>
        <v>25492</v>
      </c>
      <c r="D70" s="232">
        <v>25312</v>
      </c>
      <c r="E70" s="435">
        <v>180</v>
      </c>
      <c r="F70" s="393">
        <f t="shared" ref="F70:F74" si="62">D70+E70</f>
        <v>25492</v>
      </c>
      <c r="G70" s="232"/>
      <c r="H70" s="1264"/>
      <c r="I70" s="393">
        <f t="shared" ref="I70:I74" si="63">G70+H70</f>
        <v>0</v>
      </c>
      <c r="J70" s="264"/>
      <c r="K70" s="435"/>
      <c r="L70" s="393">
        <f t="shared" ref="L70:L74" si="64">J70+K70</f>
        <v>0</v>
      </c>
      <c r="M70" s="328"/>
      <c r="N70" s="61"/>
      <c r="O70" s="115">
        <f t="shared" ref="O70:O74" si="65">M70+N70</f>
        <v>0</v>
      </c>
      <c r="P70" s="377" t="s">
        <v>1876</v>
      </c>
    </row>
    <row r="71" spans="1:16"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377"/>
    </row>
    <row r="72" spans="1:16"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377"/>
    </row>
    <row r="73" spans="1:16" ht="36" x14ac:dyDescent="0.25">
      <c r="A73" s="38">
        <v>1227</v>
      </c>
      <c r="B73" s="58" t="s">
        <v>64</v>
      </c>
      <c r="C73" s="59">
        <f t="shared" si="4"/>
        <v>21272</v>
      </c>
      <c r="D73" s="232">
        <v>21272</v>
      </c>
      <c r="E73" s="435"/>
      <c r="F73" s="393">
        <f t="shared" si="62"/>
        <v>21272</v>
      </c>
      <c r="G73" s="232"/>
      <c r="H73" s="1264"/>
      <c r="I73" s="393">
        <f t="shared" si="63"/>
        <v>0</v>
      </c>
      <c r="J73" s="264"/>
      <c r="K73" s="435"/>
      <c r="L73" s="393">
        <f t="shared" si="64"/>
        <v>0</v>
      </c>
      <c r="M73" s="328"/>
      <c r="N73" s="61"/>
      <c r="O73" s="115">
        <f t="shared" si="65"/>
        <v>0</v>
      </c>
      <c r="P73" s="377"/>
    </row>
    <row r="74" spans="1:16" ht="48" x14ac:dyDescent="0.25">
      <c r="A74" s="38">
        <v>1228</v>
      </c>
      <c r="B74" s="58" t="s">
        <v>298</v>
      </c>
      <c r="C74" s="59">
        <f t="shared" si="4"/>
        <v>1540</v>
      </c>
      <c r="D74" s="232">
        <v>1290</v>
      </c>
      <c r="E74" s="435">
        <v>250</v>
      </c>
      <c r="F74" s="393">
        <f t="shared" si="62"/>
        <v>1540</v>
      </c>
      <c r="G74" s="232"/>
      <c r="H74" s="1264"/>
      <c r="I74" s="393">
        <f t="shared" si="63"/>
        <v>0</v>
      </c>
      <c r="J74" s="264"/>
      <c r="K74" s="435"/>
      <c r="L74" s="393">
        <f t="shared" si="64"/>
        <v>0</v>
      </c>
      <c r="M74" s="328"/>
      <c r="N74" s="61"/>
      <c r="O74" s="115">
        <f t="shared" si="65"/>
        <v>0</v>
      </c>
      <c r="P74" s="377" t="s">
        <v>1876</v>
      </c>
    </row>
    <row r="75" spans="1:16" x14ac:dyDescent="0.25">
      <c r="A75" s="102">
        <v>2000</v>
      </c>
      <c r="B75" s="102" t="s">
        <v>65</v>
      </c>
      <c r="C75" s="103">
        <f t="shared" si="4"/>
        <v>95839</v>
      </c>
      <c r="D75" s="229">
        <f>SUM(D76,D83,D130,D164,D165,D172)</f>
        <v>75590</v>
      </c>
      <c r="E75" s="428">
        <f t="shared" ref="E75:F75" si="66">SUM(E76,E83,E130,E164,E165,E172)</f>
        <v>0</v>
      </c>
      <c r="F75" s="429">
        <f t="shared" si="66"/>
        <v>75590</v>
      </c>
      <c r="G75" s="229">
        <f>SUM(G76,G83,G130,G164,G165,G172)</f>
        <v>0</v>
      </c>
      <c r="H75" s="139">
        <f t="shared" ref="H75:I75" si="67">SUM(H76,H83,H130,H164,H165,H172)</f>
        <v>0</v>
      </c>
      <c r="I75" s="429">
        <f t="shared" si="67"/>
        <v>0</v>
      </c>
      <c r="J75" s="262">
        <f>SUM(J76,J83,J130,J164,J165,J172)</f>
        <v>15914</v>
      </c>
      <c r="K75" s="428">
        <f t="shared" ref="K75:L75" si="68">SUM(K76,K83,K130,K164,K165,K172)</f>
        <v>4335</v>
      </c>
      <c r="L75" s="429">
        <f t="shared" si="68"/>
        <v>20249</v>
      </c>
      <c r="M75" s="103">
        <f>SUM(M76,M83,M130,M164,M165,M172)</f>
        <v>0</v>
      </c>
      <c r="N75" s="104">
        <f t="shared" ref="N75:O75" si="69">SUM(N76,N83,N130,N164,N165,N172)</f>
        <v>0</v>
      </c>
      <c r="O75" s="105">
        <f t="shared" si="69"/>
        <v>0</v>
      </c>
      <c r="P75" s="990"/>
    </row>
    <row r="76" spans="1:16" ht="24" hidden="1" x14ac:dyDescent="0.25">
      <c r="A76" s="46">
        <v>2100</v>
      </c>
      <c r="B76" s="106" t="s">
        <v>66</v>
      </c>
      <c r="C76" s="47">
        <f t="shared" si="4"/>
        <v>0</v>
      </c>
      <c r="D76" s="230">
        <f>SUM(D77,D80)</f>
        <v>0</v>
      </c>
      <c r="E76" s="51">
        <f t="shared" ref="E76:F76" si="70">SUM(E77,E80)</f>
        <v>0</v>
      </c>
      <c r="F76" s="287">
        <f t="shared" si="70"/>
        <v>0</v>
      </c>
      <c r="G76" s="230">
        <f>SUM(G77,G80)</f>
        <v>0</v>
      </c>
      <c r="H76" s="107">
        <f t="shared" ref="H76:I76" si="71">SUM(H77,H80)</f>
        <v>0</v>
      </c>
      <c r="I76" s="118">
        <f t="shared" si="71"/>
        <v>0</v>
      </c>
      <c r="J76" s="107">
        <f>SUM(J77,J80)</f>
        <v>0</v>
      </c>
      <c r="K76" s="51">
        <f t="shared" ref="K76:L76" si="72">SUM(K77,K80)</f>
        <v>0</v>
      </c>
      <c r="L76" s="127">
        <f t="shared" si="72"/>
        <v>0</v>
      </c>
      <c r="M76" s="47">
        <f>SUM(M77,M80)</f>
        <v>0</v>
      </c>
      <c r="N76" s="51">
        <f t="shared" ref="N76:O76" si="73">SUM(N77,N80)</f>
        <v>0</v>
      </c>
      <c r="O76" s="118">
        <f t="shared" si="73"/>
        <v>0</v>
      </c>
      <c r="P76" s="992"/>
    </row>
    <row r="77" spans="1:16" ht="24" hidden="1" x14ac:dyDescent="0.25">
      <c r="A77" s="1244">
        <v>2110</v>
      </c>
      <c r="B77" s="53" t="s">
        <v>67</v>
      </c>
      <c r="C77" s="54">
        <f t="shared" si="4"/>
        <v>0</v>
      </c>
      <c r="D77" s="235">
        <f>SUM(D78:D79)</f>
        <v>0</v>
      </c>
      <c r="E77" s="120">
        <f t="shared" ref="E77:F77" si="74">SUM(E78:E79)</f>
        <v>0</v>
      </c>
      <c r="F77" s="289">
        <f t="shared" si="74"/>
        <v>0</v>
      </c>
      <c r="G77" s="235">
        <f>SUM(G78:G79)</f>
        <v>0</v>
      </c>
      <c r="H77" s="266">
        <f t="shared" ref="H77:I77" si="75">SUM(H78:H79)</f>
        <v>0</v>
      </c>
      <c r="I77" s="121">
        <f t="shared" si="75"/>
        <v>0</v>
      </c>
      <c r="J77" s="266">
        <f>SUM(J78:J79)</f>
        <v>0</v>
      </c>
      <c r="K77" s="120">
        <f t="shared" ref="K77:L77" si="76">SUM(K78:K79)</f>
        <v>0</v>
      </c>
      <c r="L77" s="141">
        <f t="shared" si="76"/>
        <v>0</v>
      </c>
      <c r="M77" s="54">
        <f>SUM(M78:M79)</f>
        <v>0</v>
      </c>
      <c r="N77" s="120">
        <f t="shared" ref="N77:O77" si="77">SUM(N78:N79)</f>
        <v>0</v>
      </c>
      <c r="O77" s="121">
        <f t="shared" si="77"/>
        <v>0</v>
      </c>
      <c r="P77" s="376"/>
    </row>
    <row r="78" spans="1:16" hidden="1" x14ac:dyDescent="0.25">
      <c r="A78" s="38">
        <v>2111</v>
      </c>
      <c r="B78" s="58" t="s">
        <v>68</v>
      </c>
      <c r="C78" s="59">
        <f t="shared" si="4"/>
        <v>0</v>
      </c>
      <c r="D78" s="232"/>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377"/>
    </row>
    <row r="79" spans="1:16" ht="24" hidden="1" x14ac:dyDescent="0.25">
      <c r="A79" s="38">
        <v>2112</v>
      </c>
      <c r="B79" s="58" t="s">
        <v>69</v>
      </c>
      <c r="C79" s="59">
        <f t="shared" si="4"/>
        <v>0</v>
      </c>
      <c r="D79" s="232"/>
      <c r="E79" s="61"/>
      <c r="F79" s="148">
        <f t="shared" si="78"/>
        <v>0</v>
      </c>
      <c r="G79" s="232"/>
      <c r="H79" s="264"/>
      <c r="I79" s="115">
        <f t="shared" si="79"/>
        <v>0</v>
      </c>
      <c r="J79" s="264"/>
      <c r="K79" s="61"/>
      <c r="L79" s="137">
        <f t="shared" si="80"/>
        <v>0</v>
      </c>
      <c r="M79" s="328"/>
      <c r="N79" s="61"/>
      <c r="O79" s="115">
        <f t="shared" si="81"/>
        <v>0</v>
      </c>
      <c r="P79" s="377"/>
    </row>
    <row r="80" spans="1:16"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377"/>
    </row>
    <row r="81" spans="1:16" hidden="1" x14ac:dyDescent="0.25">
      <c r="A81" s="38">
        <v>2121</v>
      </c>
      <c r="B81" s="58" t="s">
        <v>68</v>
      </c>
      <c r="C81" s="59">
        <f t="shared" si="4"/>
        <v>0</v>
      </c>
      <c r="D81" s="232"/>
      <c r="E81" s="61"/>
      <c r="F81" s="148">
        <f t="shared" ref="F81:F82" si="86">D81+E81</f>
        <v>0</v>
      </c>
      <c r="G81" s="232"/>
      <c r="H81" s="264"/>
      <c r="I81" s="115">
        <f t="shared" ref="I81:I82" si="87">G81+H81</f>
        <v>0</v>
      </c>
      <c r="J81" s="264"/>
      <c r="K81" s="61"/>
      <c r="L81" s="137">
        <f t="shared" ref="L81:L82" si="88">J81+K81</f>
        <v>0</v>
      </c>
      <c r="M81" s="328"/>
      <c r="N81" s="61"/>
      <c r="O81" s="115">
        <f t="shared" ref="O81:O82" si="89">M81+N81</f>
        <v>0</v>
      </c>
      <c r="P81" s="377"/>
    </row>
    <row r="82" spans="1:16" ht="24" hidden="1" x14ac:dyDescent="0.25">
      <c r="A82" s="38">
        <v>2122</v>
      </c>
      <c r="B82" s="58" t="s">
        <v>69</v>
      </c>
      <c r="C82" s="59">
        <f t="shared" si="4"/>
        <v>0</v>
      </c>
      <c r="D82" s="232"/>
      <c r="E82" s="61"/>
      <c r="F82" s="148">
        <f t="shared" si="86"/>
        <v>0</v>
      </c>
      <c r="G82" s="232"/>
      <c r="H82" s="264"/>
      <c r="I82" s="115">
        <f t="shared" si="87"/>
        <v>0</v>
      </c>
      <c r="J82" s="264"/>
      <c r="K82" s="61"/>
      <c r="L82" s="137">
        <f t="shared" si="88"/>
        <v>0</v>
      </c>
      <c r="M82" s="328"/>
      <c r="N82" s="61"/>
      <c r="O82" s="115">
        <f t="shared" si="89"/>
        <v>0</v>
      </c>
      <c r="P82" s="377"/>
    </row>
    <row r="83" spans="1:16" x14ac:dyDescent="0.25">
      <c r="A83" s="46">
        <v>2200</v>
      </c>
      <c r="B83" s="106" t="s">
        <v>71</v>
      </c>
      <c r="C83" s="47">
        <f t="shared" si="4"/>
        <v>85519</v>
      </c>
      <c r="D83" s="230">
        <f>SUM(D84,D89,D95,D103,D112,D116,D122,D128)</f>
        <v>68122</v>
      </c>
      <c r="E83" s="430">
        <f t="shared" ref="E83:F83" si="90">SUM(E84,E89,E95,E103,E112,E116,E122,E128)</f>
        <v>0</v>
      </c>
      <c r="F83" s="397">
        <f t="shared" si="90"/>
        <v>68122</v>
      </c>
      <c r="G83" s="230">
        <f>SUM(G84,G89,G95,G103,G112,G116,G122,G128)</f>
        <v>0</v>
      </c>
      <c r="H83" s="127">
        <f t="shared" ref="H83:I83" si="91">SUM(H84,H89,H95,H103,H112,H116,H122,H128)</f>
        <v>0</v>
      </c>
      <c r="I83" s="397">
        <f t="shared" si="91"/>
        <v>0</v>
      </c>
      <c r="J83" s="107">
        <f>SUM(J84,J89,J95,J103,J112,J116,J122,J128)</f>
        <v>13062</v>
      </c>
      <c r="K83" s="430">
        <f t="shared" ref="K83:L83" si="92">SUM(K84,K89,K95,K103,K112,K116,K122,K128)</f>
        <v>4335</v>
      </c>
      <c r="L83" s="397">
        <f t="shared" si="92"/>
        <v>17397</v>
      </c>
      <c r="M83" s="167">
        <f>SUM(M84,M89,M95,M103,M112,M116,M122,M128)</f>
        <v>0</v>
      </c>
      <c r="N83" s="168">
        <f t="shared" ref="N83:O83" si="93">SUM(N84,N89,N95,N103,N112,N116,N122,N128)</f>
        <v>0</v>
      </c>
      <c r="O83" s="169">
        <f t="shared" si="93"/>
        <v>0</v>
      </c>
      <c r="P83" s="994"/>
    </row>
    <row r="84" spans="1:16" ht="24" x14ac:dyDescent="0.25">
      <c r="A84" s="108">
        <v>2210</v>
      </c>
      <c r="B84" s="79" t="s">
        <v>72</v>
      </c>
      <c r="C84" s="85">
        <f t="shared" si="4"/>
        <v>6194</v>
      </c>
      <c r="D84" s="133">
        <f>SUM(D85:D88)</f>
        <v>6094</v>
      </c>
      <c r="E84" s="431">
        <f t="shared" ref="E84:F84" si="94">SUM(E85:E88)</f>
        <v>0</v>
      </c>
      <c r="F84" s="432">
        <f t="shared" si="94"/>
        <v>6094</v>
      </c>
      <c r="G84" s="133">
        <f>SUM(G85:G88)</f>
        <v>0</v>
      </c>
      <c r="H84" s="138">
        <f t="shared" ref="H84:I84" si="95">SUM(H85:H88)</f>
        <v>0</v>
      </c>
      <c r="I84" s="432">
        <f t="shared" si="95"/>
        <v>0</v>
      </c>
      <c r="J84" s="208">
        <f>SUM(J85:J88)</f>
        <v>100</v>
      </c>
      <c r="K84" s="431">
        <f t="shared" ref="K84:L84" si="96">SUM(K85:K88)</f>
        <v>0</v>
      </c>
      <c r="L84" s="432">
        <f t="shared" si="96"/>
        <v>100</v>
      </c>
      <c r="M84" s="85">
        <f>SUM(M85:M88)</f>
        <v>0</v>
      </c>
      <c r="N84" s="109">
        <f t="shared" ref="N84:O84" si="97">SUM(N85:N88)</f>
        <v>0</v>
      </c>
      <c r="O84" s="110">
        <f t="shared" si="97"/>
        <v>0</v>
      </c>
      <c r="P84" s="375"/>
    </row>
    <row r="85" spans="1:16"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376"/>
    </row>
    <row r="86" spans="1:16" ht="36" x14ac:dyDescent="0.25">
      <c r="A86" s="38">
        <v>2212</v>
      </c>
      <c r="B86" s="58" t="s">
        <v>74</v>
      </c>
      <c r="C86" s="59">
        <f t="shared" si="98"/>
        <v>4947</v>
      </c>
      <c r="D86" s="232">
        <v>4897</v>
      </c>
      <c r="E86" s="435"/>
      <c r="F86" s="393">
        <f t="shared" si="99"/>
        <v>4897</v>
      </c>
      <c r="G86" s="232"/>
      <c r="H86" s="1264"/>
      <c r="I86" s="393">
        <f t="shared" si="100"/>
        <v>0</v>
      </c>
      <c r="J86" s="264">
        <v>50</v>
      </c>
      <c r="K86" s="435"/>
      <c r="L86" s="393">
        <f t="shared" si="101"/>
        <v>50</v>
      </c>
      <c r="M86" s="328"/>
      <c r="N86" s="61"/>
      <c r="O86" s="115">
        <f t="shared" si="102"/>
        <v>0</v>
      </c>
      <c r="P86" s="377"/>
    </row>
    <row r="87" spans="1:16" ht="24" x14ac:dyDescent="0.25">
      <c r="A87" s="38">
        <v>2214</v>
      </c>
      <c r="B87" s="58" t="s">
        <v>75</v>
      </c>
      <c r="C87" s="59">
        <f t="shared" si="98"/>
        <v>1174</v>
      </c>
      <c r="D87" s="232">
        <v>1124</v>
      </c>
      <c r="E87" s="435"/>
      <c r="F87" s="393">
        <f t="shared" si="99"/>
        <v>1124</v>
      </c>
      <c r="G87" s="232"/>
      <c r="H87" s="1264"/>
      <c r="I87" s="393">
        <f t="shared" si="100"/>
        <v>0</v>
      </c>
      <c r="J87" s="264">
        <v>50</v>
      </c>
      <c r="K87" s="435"/>
      <c r="L87" s="393">
        <f t="shared" si="101"/>
        <v>50</v>
      </c>
      <c r="M87" s="328"/>
      <c r="N87" s="61"/>
      <c r="O87" s="115">
        <f t="shared" si="102"/>
        <v>0</v>
      </c>
      <c r="P87" s="377"/>
    </row>
    <row r="88" spans="1:16" x14ac:dyDescent="0.25">
      <c r="A88" s="38">
        <v>2219</v>
      </c>
      <c r="B88" s="58" t="s">
        <v>76</v>
      </c>
      <c r="C88" s="59">
        <f t="shared" si="98"/>
        <v>73</v>
      </c>
      <c r="D88" s="232">
        <v>73</v>
      </c>
      <c r="E88" s="435"/>
      <c r="F88" s="393">
        <f t="shared" si="99"/>
        <v>73</v>
      </c>
      <c r="G88" s="232"/>
      <c r="H88" s="1264"/>
      <c r="I88" s="393">
        <f t="shared" si="100"/>
        <v>0</v>
      </c>
      <c r="J88" s="264"/>
      <c r="K88" s="435"/>
      <c r="L88" s="393">
        <f t="shared" si="101"/>
        <v>0</v>
      </c>
      <c r="M88" s="328"/>
      <c r="N88" s="61"/>
      <c r="O88" s="115">
        <f t="shared" si="102"/>
        <v>0</v>
      </c>
      <c r="P88" s="377"/>
    </row>
    <row r="89" spans="1:16" ht="24" x14ac:dyDescent="0.25">
      <c r="A89" s="113">
        <v>2220</v>
      </c>
      <c r="B89" s="58" t="s">
        <v>77</v>
      </c>
      <c r="C89" s="59">
        <f t="shared" si="98"/>
        <v>68853</v>
      </c>
      <c r="D89" s="233">
        <f>SUM(D90:D94)</f>
        <v>54096</v>
      </c>
      <c r="E89" s="436">
        <f t="shared" ref="E89:F89" si="103">SUM(E90:E94)</f>
        <v>0</v>
      </c>
      <c r="F89" s="393">
        <f t="shared" si="103"/>
        <v>54096</v>
      </c>
      <c r="G89" s="233">
        <f>SUM(G90:G94)</f>
        <v>0</v>
      </c>
      <c r="H89" s="137">
        <f t="shared" ref="H89:I89" si="104">SUM(H90:H94)</f>
        <v>0</v>
      </c>
      <c r="I89" s="393">
        <f t="shared" si="104"/>
        <v>0</v>
      </c>
      <c r="J89" s="122">
        <f>SUM(J90:J94)</f>
        <v>10497</v>
      </c>
      <c r="K89" s="436">
        <f t="shared" ref="K89:L89" si="105">SUM(K90:K94)</f>
        <v>4260</v>
      </c>
      <c r="L89" s="393">
        <f t="shared" si="105"/>
        <v>14757</v>
      </c>
      <c r="M89" s="59">
        <f>SUM(M90:M94)</f>
        <v>0</v>
      </c>
      <c r="N89" s="114">
        <f t="shared" ref="N89:O89" si="106">SUM(N90:N94)</f>
        <v>0</v>
      </c>
      <c r="O89" s="115">
        <f t="shared" si="106"/>
        <v>0</v>
      </c>
      <c r="P89" s="377"/>
    </row>
    <row r="90" spans="1:16" ht="24" x14ac:dyDescent="0.25">
      <c r="A90" s="38">
        <v>2221</v>
      </c>
      <c r="B90" s="58" t="s">
        <v>289</v>
      </c>
      <c r="C90" s="59">
        <f t="shared" si="98"/>
        <v>35430</v>
      </c>
      <c r="D90" s="232">
        <v>29885</v>
      </c>
      <c r="E90" s="435"/>
      <c r="F90" s="393">
        <f t="shared" ref="F90:F94" si="107">D90+E90</f>
        <v>29885</v>
      </c>
      <c r="G90" s="232"/>
      <c r="H90" s="1264"/>
      <c r="I90" s="393">
        <f t="shared" ref="I90:I94" si="108">G90+H90</f>
        <v>0</v>
      </c>
      <c r="J90" s="264">
        <v>5545</v>
      </c>
      <c r="K90" s="435"/>
      <c r="L90" s="393">
        <f t="shared" ref="L90:L94" si="109">J90+K90</f>
        <v>5545</v>
      </c>
      <c r="M90" s="328"/>
      <c r="N90" s="61"/>
      <c r="O90" s="115">
        <f t="shared" ref="O90:O94" si="110">M90+N90</f>
        <v>0</v>
      </c>
      <c r="P90" s="377"/>
    </row>
    <row r="91" spans="1:16" ht="72" x14ac:dyDescent="0.25">
      <c r="A91" s="38">
        <v>2222</v>
      </c>
      <c r="B91" s="58" t="s">
        <v>78</v>
      </c>
      <c r="C91" s="59">
        <f t="shared" si="98"/>
        <v>3230</v>
      </c>
      <c r="D91" s="1297">
        <v>2345</v>
      </c>
      <c r="E91" s="1306">
        <v>100</v>
      </c>
      <c r="F91" s="393">
        <f t="shared" si="107"/>
        <v>2445</v>
      </c>
      <c r="G91" s="1297"/>
      <c r="H91" s="1311"/>
      <c r="I91" s="393">
        <f t="shared" si="108"/>
        <v>0</v>
      </c>
      <c r="J91" s="1284">
        <v>635</v>
      </c>
      <c r="K91" s="1306">
        <v>150</v>
      </c>
      <c r="L91" s="393">
        <f t="shared" si="109"/>
        <v>785</v>
      </c>
      <c r="M91" s="1301"/>
      <c r="N91" s="1285"/>
      <c r="O91" s="115">
        <f t="shared" si="110"/>
        <v>0</v>
      </c>
      <c r="P91" s="1320" t="s">
        <v>1065</v>
      </c>
    </row>
    <row r="92" spans="1:16" ht="144" x14ac:dyDescent="0.25">
      <c r="A92" s="38">
        <v>2223</v>
      </c>
      <c r="B92" s="58" t="s">
        <v>79</v>
      </c>
      <c r="C92" s="59">
        <f t="shared" si="98"/>
        <v>28350</v>
      </c>
      <c r="D92" s="1297">
        <v>21123</v>
      </c>
      <c r="E92" s="1306"/>
      <c r="F92" s="393">
        <f t="shared" si="107"/>
        <v>21123</v>
      </c>
      <c r="G92" s="1297"/>
      <c r="H92" s="1311"/>
      <c r="I92" s="393">
        <f t="shared" si="108"/>
        <v>0</v>
      </c>
      <c r="J92" s="1284">
        <v>3117</v>
      </c>
      <c r="K92" s="1306">
        <v>4110</v>
      </c>
      <c r="L92" s="393">
        <f t="shared" si="109"/>
        <v>7227</v>
      </c>
      <c r="M92" s="1301"/>
      <c r="N92" s="1285"/>
      <c r="O92" s="115">
        <f t="shared" si="110"/>
        <v>0</v>
      </c>
      <c r="P92" s="1320" t="s">
        <v>1066</v>
      </c>
    </row>
    <row r="93" spans="1:16" ht="48" x14ac:dyDescent="0.25">
      <c r="A93" s="38">
        <v>2224</v>
      </c>
      <c r="B93" s="58" t="s">
        <v>299</v>
      </c>
      <c r="C93" s="59">
        <f t="shared" si="98"/>
        <v>1843</v>
      </c>
      <c r="D93" s="1297">
        <v>743</v>
      </c>
      <c r="E93" s="1306">
        <v>-100</v>
      </c>
      <c r="F93" s="393">
        <f t="shared" si="107"/>
        <v>643</v>
      </c>
      <c r="G93" s="1297"/>
      <c r="H93" s="1311"/>
      <c r="I93" s="393">
        <f t="shared" si="108"/>
        <v>0</v>
      </c>
      <c r="J93" s="1284">
        <v>1200</v>
      </c>
      <c r="K93" s="1306"/>
      <c r="L93" s="393">
        <f t="shared" si="109"/>
        <v>1200</v>
      </c>
      <c r="M93" s="1301"/>
      <c r="N93" s="1285"/>
      <c r="O93" s="115">
        <f t="shared" si="110"/>
        <v>0</v>
      </c>
      <c r="P93" s="1320" t="s">
        <v>1067</v>
      </c>
    </row>
    <row r="94" spans="1:16"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112"/>
    </row>
    <row r="95" spans="1:16" ht="36" x14ac:dyDescent="0.25">
      <c r="A95" s="113">
        <v>2230</v>
      </c>
      <c r="B95" s="58" t="s">
        <v>81</v>
      </c>
      <c r="C95" s="59">
        <f t="shared" si="98"/>
        <v>1341</v>
      </c>
      <c r="D95" s="233">
        <f>SUM(D96:D102)</f>
        <v>1033</v>
      </c>
      <c r="E95" s="436">
        <f t="shared" ref="E95:F95" si="111">SUM(E96:E102)</f>
        <v>0</v>
      </c>
      <c r="F95" s="393">
        <f t="shared" si="111"/>
        <v>1033</v>
      </c>
      <c r="G95" s="233">
        <f>SUM(G96:G102)</f>
        <v>0</v>
      </c>
      <c r="H95" s="137">
        <f t="shared" ref="H95:I95" si="112">SUM(H96:H102)</f>
        <v>0</v>
      </c>
      <c r="I95" s="393">
        <f t="shared" si="112"/>
        <v>0</v>
      </c>
      <c r="J95" s="122">
        <f>SUM(J96:J102)</f>
        <v>158</v>
      </c>
      <c r="K95" s="436">
        <f t="shared" ref="K95:L95" si="113">SUM(K96:K102)</f>
        <v>150</v>
      </c>
      <c r="L95" s="393">
        <f t="shared" si="113"/>
        <v>308</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61"/>
      <c r="F96" s="148">
        <f t="shared" ref="F96:F102" si="115">D96+E96</f>
        <v>0</v>
      </c>
      <c r="G96" s="232"/>
      <c r="H96" s="264"/>
      <c r="I96" s="115">
        <f t="shared" ref="I96:I102" si="116">G96+H96</f>
        <v>0</v>
      </c>
      <c r="J96" s="264"/>
      <c r="K96" s="61"/>
      <c r="L96" s="137">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112"/>
    </row>
    <row r="98" spans="1:16" ht="24" hidden="1" x14ac:dyDescent="0.25">
      <c r="A98" s="33">
        <v>2233</v>
      </c>
      <c r="B98" s="53" t="s">
        <v>84</v>
      </c>
      <c r="C98" s="54">
        <f t="shared" si="98"/>
        <v>0</v>
      </c>
      <c r="D98" s="231"/>
      <c r="E98" s="56"/>
      <c r="F98" s="289">
        <f t="shared" si="115"/>
        <v>0</v>
      </c>
      <c r="G98" s="231"/>
      <c r="H98" s="263"/>
      <c r="I98" s="121">
        <f t="shared" si="116"/>
        <v>0</v>
      </c>
      <c r="J98" s="263"/>
      <c r="K98" s="56"/>
      <c r="L98" s="141">
        <f t="shared" si="117"/>
        <v>0</v>
      </c>
      <c r="M98" s="327"/>
      <c r="N98" s="56"/>
      <c r="O98" s="121">
        <f t="shared" si="118"/>
        <v>0</v>
      </c>
      <c r="P98" s="111"/>
    </row>
    <row r="99" spans="1:16" ht="36" hidden="1" x14ac:dyDescent="0.25">
      <c r="A99" s="38">
        <v>2234</v>
      </c>
      <c r="B99" s="58" t="s">
        <v>85</v>
      </c>
      <c r="C99" s="59">
        <f t="shared" si="98"/>
        <v>0</v>
      </c>
      <c r="D99" s="232"/>
      <c r="E99" s="61"/>
      <c r="F99" s="148">
        <f t="shared" si="115"/>
        <v>0</v>
      </c>
      <c r="G99" s="232"/>
      <c r="H99" s="264"/>
      <c r="I99" s="115">
        <f t="shared" si="116"/>
        <v>0</v>
      </c>
      <c r="J99" s="264"/>
      <c r="K99" s="61"/>
      <c r="L99" s="137">
        <f t="shared" si="117"/>
        <v>0</v>
      </c>
      <c r="M99" s="328"/>
      <c r="N99" s="61"/>
      <c r="O99" s="115">
        <f t="shared" si="118"/>
        <v>0</v>
      </c>
      <c r="P99" s="112"/>
    </row>
    <row r="100" spans="1:16" ht="24" hidden="1" x14ac:dyDescent="0.25">
      <c r="A100" s="38">
        <v>2235</v>
      </c>
      <c r="B100" s="58" t="s">
        <v>86</v>
      </c>
      <c r="C100" s="59">
        <f t="shared" si="98"/>
        <v>0</v>
      </c>
      <c r="D100" s="232"/>
      <c r="E100" s="61"/>
      <c r="F100" s="148">
        <f t="shared" si="115"/>
        <v>0</v>
      </c>
      <c r="G100" s="232"/>
      <c r="H100" s="264"/>
      <c r="I100" s="115">
        <f t="shared" si="116"/>
        <v>0</v>
      </c>
      <c r="J100" s="264"/>
      <c r="K100" s="61"/>
      <c r="L100" s="137">
        <f t="shared" si="117"/>
        <v>0</v>
      </c>
      <c r="M100" s="328"/>
      <c r="N100" s="61"/>
      <c r="O100" s="115">
        <f t="shared" si="118"/>
        <v>0</v>
      </c>
      <c r="P100" s="112"/>
    </row>
    <row r="101" spans="1:16" ht="49.5" customHeight="1" x14ac:dyDescent="0.25">
      <c r="A101" s="38">
        <v>2236</v>
      </c>
      <c r="B101" s="58" t="s">
        <v>87</v>
      </c>
      <c r="C101" s="59">
        <f t="shared" si="98"/>
        <v>246</v>
      </c>
      <c r="D101" s="1297"/>
      <c r="E101" s="1306"/>
      <c r="F101" s="393">
        <f t="shared" si="115"/>
        <v>0</v>
      </c>
      <c r="G101" s="1297"/>
      <c r="H101" s="1311"/>
      <c r="I101" s="393">
        <f t="shared" si="116"/>
        <v>0</v>
      </c>
      <c r="J101" s="1284">
        <v>96</v>
      </c>
      <c r="K101" s="1306">
        <v>150</v>
      </c>
      <c r="L101" s="393">
        <f t="shared" si="117"/>
        <v>246</v>
      </c>
      <c r="M101" s="1301"/>
      <c r="N101" s="1285"/>
      <c r="O101" s="115">
        <f t="shared" si="118"/>
        <v>0</v>
      </c>
      <c r="P101" s="1320" t="s">
        <v>1068</v>
      </c>
    </row>
    <row r="102" spans="1:16" ht="24" x14ac:dyDescent="0.25">
      <c r="A102" s="38">
        <v>2239</v>
      </c>
      <c r="B102" s="58" t="s">
        <v>88</v>
      </c>
      <c r="C102" s="59">
        <f t="shared" si="98"/>
        <v>1095</v>
      </c>
      <c r="D102" s="232">
        <v>1033</v>
      </c>
      <c r="E102" s="435"/>
      <c r="F102" s="393">
        <f t="shared" si="115"/>
        <v>1033</v>
      </c>
      <c r="G102" s="232"/>
      <c r="H102" s="1264"/>
      <c r="I102" s="393">
        <f t="shared" si="116"/>
        <v>0</v>
      </c>
      <c r="J102" s="264">
        <v>62</v>
      </c>
      <c r="K102" s="435"/>
      <c r="L102" s="393">
        <f t="shared" si="117"/>
        <v>62</v>
      </c>
      <c r="M102" s="328"/>
      <c r="N102" s="61"/>
      <c r="O102" s="115">
        <f t="shared" si="118"/>
        <v>0</v>
      </c>
      <c r="P102" s="377"/>
    </row>
    <row r="103" spans="1:16" ht="36" x14ac:dyDescent="0.25">
      <c r="A103" s="113">
        <v>2240</v>
      </c>
      <c r="B103" s="58" t="s">
        <v>89</v>
      </c>
      <c r="C103" s="59">
        <f t="shared" si="98"/>
        <v>8711</v>
      </c>
      <c r="D103" s="233">
        <f>SUM(D104:D111)</f>
        <v>6861</v>
      </c>
      <c r="E103" s="436">
        <f t="shared" ref="E103:F103" si="119">SUM(E104:E111)</f>
        <v>0</v>
      </c>
      <c r="F103" s="393">
        <f t="shared" si="119"/>
        <v>6861</v>
      </c>
      <c r="G103" s="233">
        <f>SUM(G104:G111)</f>
        <v>0</v>
      </c>
      <c r="H103" s="137">
        <f t="shared" ref="H103:I103" si="120">SUM(H104:H111)</f>
        <v>0</v>
      </c>
      <c r="I103" s="393">
        <f t="shared" si="120"/>
        <v>0</v>
      </c>
      <c r="J103" s="122">
        <f>SUM(J104:J111)</f>
        <v>1925</v>
      </c>
      <c r="K103" s="436">
        <f t="shared" ref="K103:L103" si="121">SUM(K104:K111)</f>
        <v>-75</v>
      </c>
      <c r="L103" s="393">
        <f t="shared" si="121"/>
        <v>1850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61"/>
      <c r="F105" s="148">
        <f t="shared" si="123"/>
        <v>0</v>
      </c>
      <c r="G105" s="232"/>
      <c r="H105" s="264"/>
      <c r="I105" s="115">
        <f t="shared" si="124"/>
        <v>0</v>
      </c>
      <c r="J105" s="264"/>
      <c r="K105" s="61"/>
      <c r="L105" s="137">
        <f t="shared" si="125"/>
        <v>0</v>
      </c>
      <c r="M105" s="328"/>
      <c r="N105" s="61"/>
      <c r="O105" s="115">
        <f t="shared" si="126"/>
        <v>0</v>
      </c>
      <c r="P105" s="112"/>
    </row>
    <row r="106" spans="1:16" ht="24" x14ac:dyDescent="0.25">
      <c r="A106" s="38">
        <v>2243</v>
      </c>
      <c r="B106" s="58" t="s">
        <v>92</v>
      </c>
      <c r="C106" s="59">
        <f t="shared" si="98"/>
        <v>875</v>
      </c>
      <c r="D106" s="232">
        <v>461</v>
      </c>
      <c r="E106" s="435"/>
      <c r="F106" s="393">
        <f t="shared" si="123"/>
        <v>461</v>
      </c>
      <c r="G106" s="232"/>
      <c r="H106" s="1264"/>
      <c r="I106" s="393">
        <f t="shared" si="124"/>
        <v>0</v>
      </c>
      <c r="J106" s="264">
        <v>414</v>
      </c>
      <c r="K106" s="435"/>
      <c r="L106" s="393">
        <f t="shared" si="125"/>
        <v>414</v>
      </c>
      <c r="M106" s="328"/>
      <c r="N106" s="61"/>
      <c r="O106" s="115">
        <f t="shared" si="126"/>
        <v>0</v>
      </c>
      <c r="P106" s="112"/>
    </row>
    <row r="107" spans="1:16" ht="24.75" customHeight="1" x14ac:dyDescent="0.25">
      <c r="A107" s="38">
        <v>2244</v>
      </c>
      <c r="B107" s="58" t="s">
        <v>93</v>
      </c>
      <c r="C107" s="59">
        <f t="shared" si="98"/>
        <v>7281</v>
      </c>
      <c r="D107" s="232">
        <v>6400</v>
      </c>
      <c r="E107" s="1324"/>
      <c r="F107" s="393">
        <f t="shared" si="123"/>
        <v>6400</v>
      </c>
      <c r="G107" s="232"/>
      <c r="H107" s="1264"/>
      <c r="I107" s="393">
        <f t="shared" si="124"/>
        <v>0</v>
      </c>
      <c r="J107" s="264">
        <v>1206</v>
      </c>
      <c r="K107" s="435">
        <v>-325</v>
      </c>
      <c r="L107" s="393">
        <f t="shared" si="125"/>
        <v>881</v>
      </c>
      <c r="M107" s="328"/>
      <c r="N107" s="742"/>
      <c r="O107" s="115">
        <f t="shared" si="126"/>
        <v>0</v>
      </c>
      <c r="P107" s="377" t="s">
        <v>1069</v>
      </c>
    </row>
    <row r="108" spans="1:16"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112"/>
    </row>
    <row r="109" spans="1:16" hidden="1" x14ac:dyDescent="0.25">
      <c r="A109" s="38">
        <v>2247</v>
      </c>
      <c r="B109" s="58" t="s">
        <v>95</v>
      </c>
      <c r="C109" s="59">
        <f t="shared" si="98"/>
        <v>0</v>
      </c>
      <c r="D109" s="232"/>
      <c r="E109" s="61"/>
      <c r="F109" s="148">
        <f t="shared" si="123"/>
        <v>0</v>
      </c>
      <c r="G109" s="232"/>
      <c r="H109" s="264"/>
      <c r="I109" s="115">
        <f t="shared" si="124"/>
        <v>0</v>
      </c>
      <c r="J109" s="264"/>
      <c r="K109" s="61"/>
      <c r="L109" s="137">
        <f t="shared" si="125"/>
        <v>0</v>
      </c>
      <c r="M109" s="328"/>
      <c r="N109" s="61"/>
      <c r="O109" s="115">
        <f t="shared" si="126"/>
        <v>0</v>
      </c>
      <c r="P109" s="112"/>
    </row>
    <row r="110" spans="1:16"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112"/>
    </row>
    <row r="111" spans="1:16" ht="72.75" customHeight="1" x14ac:dyDescent="0.25">
      <c r="A111" s="38">
        <v>2249</v>
      </c>
      <c r="B111" s="58" t="s">
        <v>96</v>
      </c>
      <c r="C111" s="59">
        <f t="shared" si="98"/>
        <v>555</v>
      </c>
      <c r="D111" s="1297"/>
      <c r="E111" s="1306"/>
      <c r="F111" s="393">
        <f t="shared" si="123"/>
        <v>0</v>
      </c>
      <c r="G111" s="1297"/>
      <c r="H111" s="1311"/>
      <c r="I111" s="393">
        <f t="shared" si="124"/>
        <v>0</v>
      </c>
      <c r="J111" s="1284">
        <v>305</v>
      </c>
      <c r="K111" s="1306">
        <v>250</v>
      </c>
      <c r="L111" s="393">
        <f t="shared" si="125"/>
        <v>555</v>
      </c>
      <c r="M111" s="1301"/>
      <c r="N111" s="1285"/>
      <c r="O111" s="115">
        <f t="shared" si="126"/>
        <v>0</v>
      </c>
      <c r="P111" s="1320" t="s">
        <v>1070</v>
      </c>
    </row>
    <row r="112" spans="1:16" x14ac:dyDescent="0.25">
      <c r="A112" s="113">
        <v>2250</v>
      </c>
      <c r="B112" s="58" t="s">
        <v>97</v>
      </c>
      <c r="C112" s="59">
        <f t="shared" si="98"/>
        <v>150</v>
      </c>
      <c r="D112" s="233">
        <f>SUM(D113:D115)</f>
        <v>0</v>
      </c>
      <c r="E112" s="436">
        <f t="shared" ref="E112:F112" si="127">SUM(E113:E115)</f>
        <v>0</v>
      </c>
      <c r="F112" s="393">
        <f t="shared" si="127"/>
        <v>0</v>
      </c>
      <c r="G112" s="233">
        <f>SUM(G113:G115)</f>
        <v>0</v>
      </c>
      <c r="H112" s="137">
        <f t="shared" ref="H112:I112" si="128">SUM(H113:H115)</f>
        <v>0</v>
      </c>
      <c r="I112" s="393">
        <f t="shared" si="128"/>
        <v>0</v>
      </c>
      <c r="J112" s="122">
        <f>SUM(J113:J115)</f>
        <v>150</v>
      </c>
      <c r="K112" s="436">
        <f t="shared" ref="K112:L112" si="129">SUM(K113:K115)</f>
        <v>0</v>
      </c>
      <c r="L112" s="393">
        <f t="shared" si="129"/>
        <v>150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61"/>
      <c r="F113" s="148">
        <f t="shared" ref="F113:F115" si="131">D113+E113</f>
        <v>0</v>
      </c>
      <c r="G113" s="232"/>
      <c r="H113" s="264"/>
      <c r="I113" s="115">
        <f t="shared" ref="I113:I115" si="132">G113+H113</f>
        <v>0</v>
      </c>
      <c r="J113" s="264"/>
      <c r="K113" s="61"/>
      <c r="L113" s="137">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112"/>
    </row>
    <row r="115" spans="1:16" ht="24" x14ac:dyDescent="0.25">
      <c r="A115" s="38">
        <v>2259</v>
      </c>
      <c r="B115" s="58" t="s">
        <v>100</v>
      </c>
      <c r="C115" s="59">
        <f t="shared" si="98"/>
        <v>150</v>
      </c>
      <c r="D115" s="232"/>
      <c r="E115" s="435"/>
      <c r="F115" s="393">
        <f t="shared" si="131"/>
        <v>0</v>
      </c>
      <c r="G115" s="232"/>
      <c r="H115" s="1264"/>
      <c r="I115" s="393">
        <f t="shared" si="132"/>
        <v>0</v>
      </c>
      <c r="J115" s="264">
        <v>150</v>
      </c>
      <c r="K115" s="435"/>
      <c r="L115" s="393">
        <f t="shared" si="133"/>
        <v>150</v>
      </c>
      <c r="M115" s="328"/>
      <c r="N115" s="61"/>
      <c r="O115" s="115">
        <f t="shared" si="134"/>
        <v>0</v>
      </c>
      <c r="P115" s="112"/>
    </row>
    <row r="116" spans="1:16" x14ac:dyDescent="0.25">
      <c r="A116" s="113">
        <v>2260</v>
      </c>
      <c r="B116" s="58" t="s">
        <v>101</v>
      </c>
      <c r="C116" s="59">
        <f t="shared" si="98"/>
        <v>220</v>
      </c>
      <c r="D116" s="233">
        <f>SUM(D117:D121)</f>
        <v>38</v>
      </c>
      <c r="E116" s="436">
        <f t="shared" ref="E116:F116" si="135">SUM(E117:E121)</f>
        <v>0</v>
      </c>
      <c r="F116" s="393">
        <f t="shared" si="135"/>
        <v>38</v>
      </c>
      <c r="G116" s="233">
        <f>SUM(G117:G121)</f>
        <v>0</v>
      </c>
      <c r="H116" s="137">
        <f t="shared" ref="H116:I116" si="136">SUM(H117:H121)</f>
        <v>0</v>
      </c>
      <c r="I116" s="393">
        <f t="shared" si="136"/>
        <v>0</v>
      </c>
      <c r="J116" s="122">
        <f>SUM(J117:J121)</f>
        <v>182</v>
      </c>
      <c r="K116" s="436">
        <f t="shared" ref="K116:L116" si="137">SUM(K117:K121)</f>
        <v>0</v>
      </c>
      <c r="L116" s="393">
        <f t="shared" si="137"/>
        <v>182</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61"/>
      <c r="F117" s="148">
        <f t="shared" ref="F117:F121" si="139">D117+E117</f>
        <v>0</v>
      </c>
      <c r="G117" s="232"/>
      <c r="H117" s="264"/>
      <c r="I117" s="115">
        <f t="shared" ref="I117:I121" si="140">G117+H117</f>
        <v>0</v>
      </c>
      <c r="J117" s="264"/>
      <c r="K117" s="61"/>
      <c r="L117" s="137">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61"/>
      <c r="F118" s="148">
        <f t="shared" si="139"/>
        <v>0</v>
      </c>
      <c r="G118" s="232"/>
      <c r="H118" s="264"/>
      <c r="I118" s="115">
        <f t="shared" si="140"/>
        <v>0</v>
      </c>
      <c r="J118" s="264"/>
      <c r="K118" s="61"/>
      <c r="L118" s="137">
        <f t="shared" si="141"/>
        <v>0</v>
      </c>
      <c r="M118" s="328"/>
      <c r="N118" s="61"/>
      <c r="O118" s="115">
        <f t="shared" si="142"/>
        <v>0</v>
      </c>
      <c r="P118" s="112"/>
    </row>
    <row r="119" spans="1:16"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112"/>
    </row>
    <row r="120" spans="1:16" ht="24" x14ac:dyDescent="0.25">
      <c r="A120" s="38">
        <v>2264</v>
      </c>
      <c r="B120" s="58" t="s">
        <v>105</v>
      </c>
      <c r="C120" s="59">
        <f t="shared" si="98"/>
        <v>140</v>
      </c>
      <c r="D120" s="232"/>
      <c r="E120" s="435"/>
      <c r="F120" s="393">
        <f t="shared" si="139"/>
        <v>0</v>
      </c>
      <c r="G120" s="232"/>
      <c r="H120" s="1264"/>
      <c r="I120" s="393">
        <f t="shared" si="140"/>
        <v>0</v>
      </c>
      <c r="J120" s="264">
        <v>140</v>
      </c>
      <c r="K120" s="435"/>
      <c r="L120" s="393">
        <f t="shared" si="141"/>
        <v>140</v>
      </c>
      <c r="M120" s="328"/>
      <c r="N120" s="61"/>
      <c r="O120" s="115">
        <f t="shared" si="142"/>
        <v>0</v>
      </c>
      <c r="P120" s="112"/>
    </row>
    <row r="121" spans="1:16" x14ac:dyDescent="0.25">
      <c r="A121" s="38">
        <v>2269</v>
      </c>
      <c r="B121" s="58" t="s">
        <v>106</v>
      </c>
      <c r="C121" s="59">
        <f t="shared" si="98"/>
        <v>80</v>
      </c>
      <c r="D121" s="232">
        <v>38</v>
      </c>
      <c r="E121" s="435"/>
      <c r="F121" s="393">
        <f t="shared" si="139"/>
        <v>38</v>
      </c>
      <c r="G121" s="232"/>
      <c r="H121" s="1264"/>
      <c r="I121" s="393">
        <f t="shared" si="140"/>
        <v>0</v>
      </c>
      <c r="J121" s="264">
        <v>42</v>
      </c>
      <c r="K121" s="435"/>
      <c r="L121" s="393">
        <f t="shared" si="141"/>
        <v>42</v>
      </c>
      <c r="M121" s="328"/>
      <c r="N121" s="61"/>
      <c r="O121" s="115">
        <f t="shared" si="142"/>
        <v>0</v>
      </c>
      <c r="P121" s="377"/>
    </row>
    <row r="122" spans="1:16" x14ac:dyDescent="0.25">
      <c r="A122" s="113">
        <v>2270</v>
      </c>
      <c r="B122" s="58" t="s">
        <v>107</v>
      </c>
      <c r="C122" s="59">
        <f t="shared" si="98"/>
        <v>50</v>
      </c>
      <c r="D122" s="233">
        <f>SUM(D123:D127)</f>
        <v>0</v>
      </c>
      <c r="E122" s="436">
        <f t="shared" ref="E122:F122" si="143">SUM(E123:E127)</f>
        <v>0</v>
      </c>
      <c r="F122" s="393">
        <f t="shared" si="143"/>
        <v>0</v>
      </c>
      <c r="G122" s="233">
        <f>SUM(G123:G127)</f>
        <v>0</v>
      </c>
      <c r="H122" s="137">
        <f t="shared" ref="H122:I122" si="144">SUM(H123:H127)</f>
        <v>0</v>
      </c>
      <c r="I122" s="393">
        <f t="shared" si="144"/>
        <v>0</v>
      </c>
      <c r="J122" s="122">
        <f>SUM(J123:J127)</f>
        <v>50</v>
      </c>
      <c r="K122" s="436">
        <f t="shared" ref="K122:L122" si="145">SUM(K123:K127)</f>
        <v>0</v>
      </c>
      <c r="L122" s="393">
        <f t="shared" si="145"/>
        <v>50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112"/>
    </row>
    <row r="125" spans="1:16" ht="24" hidden="1" x14ac:dyDescent="0.25">
      <c r="A125" s="38">
        <v>2275</v>
      </c>
      <c r="B125" s="58" t="s">
        <v>109</v>
      </c>
      <c r="C125" s="59">
        <f t="shared" si="98"/>
        <v>0</v>
      </c>
      <c r="D125" s="232"/>
      <c r="E125" s="61"/>
      <c r="F125" s="148">
        <f t="shared" si="147"/>
        <v>0</v>
      </c>
      <c r="G125" s="232"/>
      <c r="H125" s="264"/>
      <c r="I125" s="115">
        <f t="shared" si="148"/>
        <v>0</v>
      </c>
      <c r="J125" s="264"/>
      <c r="K125" s="61"/>
      <c r="L125" s="137">
        <f t="shared" si="149"/>
        <v>0</v>
      </c>
      <c r="M125" s="328"/>
      <c r="N125" s="61"/>
      <c r="O125" s="115">
        <f t="shared" si="150"/>
        <v>0</v>
      </c>
      <c r="P125" s="112"/>
    </row>
    <row r="126" spans="1:16" ht="36" hidden="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112"/>
    </row>
    <row r="127" spans="1:16" ht="24" x14ac:dyDescent="0.25">
      <c r="A127" s="38">
        <v>2279</v>
      </c>
      <c r="B127" s="58" t="s">
        <v>111</v>
      </c>
      <c r="C127" s="59">
        <f t="shared" si="98"/>
        <v>50</v>
      </c>
      <c r="D127" s="232"/>
      <c r="E127" s="435"/>
      <c r="F127" s="393">
        <f t="shared" si="147"/>
        <v>0</v>
      </c>
      <c r="G127" s="232"/>
      <c r="H127" s="1264"/>
      <c r="I127" s="393">
        <f t="shared" si="148"/>
        <v>0</v>
      </c>
      <c r="J127" s="264">
        <v>50</v>
      </c>
      <c r="K127" s="435"/>
      <c r="L127" s="393">
        <f t="shared" si="149"/>
        <v>50</v>
      </c>
      <c r="M127" s="328"/>
      <c r="N127" s="61"/>
      <c r="O127" s="115">
        <f t="shared" si="150"/>
        <v>0</v>
      </c>
      <c r="P127" s="112"/>
    </row>
    <row r="128" spans="1:16" ht="24" hidden="1" x14ac:dyDescent="0.25">
      <c r="A128" s="1244">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112"/>
    </row>
    <row r="130" spans="1:16" ht="38.25" customHeight="1" x14ac:dyDescent="0.25">
      <c r="A130" s="46">
        <v>2300</v>
      </c>
      <c r="B130" s="106" t="s">
        <v>113</v>
      </c>
      <c r="C130" s="47">
        <f t="shared" si="98"/>
        <v>10320</v>
      </c>
      <c r="D130" s="230">
        <f>SUM(D131,D136,D140,D141,D144,D151,D159,D160,D163)</f>
        <v>7468</v>
      </c>
      <c r="E130" s="430">
        <f t="shared" ref="E130:F130" si="152">SUM(E131,E136,E140,E141,E144,E151,E159,E160,E163)</f>
        <v>0</v>
      </c>
      <c r="F130" s="397">
        <f t="shared" si="152"/>
        <v>7468</v>
      </c>
      <c r="G130" s="230">
        <f>SUM(G131,G136,G140,G141,G144,G151,G159,G160,G163)</f>
        <v>0</v>
      </c>
      <c r="H130" s="127">
        <f t="shared" ref="H130:I130" si="153">SUM(H131,H136,H140,H141,H144,H151,H159,H160,H163)</f>
        <v>0</v>
      </c>
      <c r="I130" s="397">
        <f t="shared" si="153"/>
        <v>0</v>
      </c>
      <c r="J130" s="107">
        <f>SUM(J131,J136,J140,J141,J144,J151,J159,J160,J163)</f>
        <v>2852</v>
      </c>
      <c r="K130" s="430">
        <f t="shared" ref="K130:L130" si="154">SUM(K131,K136,K140,K141,K144,K151,K159,K160,K163)</f>
        <v>0</v>
      </c>
      <c r="L130" s="397">
        <f t="shared" si="154"/>
        <v>2852</v>
      </c>
      <c r="M130" s="47">
        <f>SUM(M131,M136,M140,M141,M144,M151,M159,M160,M163)</f>
        <v>0</v>
      </c>
      <c r="N130" s="51">
        <f t="shared" ref="N130:O130" si="155">SUM(N131,N136,N140,N141,N144,N151,N159,N160,N163)</f>
        <v>0</v>
      </c>
      <c r="O130" s="118">
        <f t="shared" si="155"/>
        <v>0</v>
      </c>
      <c r="P130" s="124"/>
    </row>
    <row r="131" spans="1:16" ht="24" x14ac:dyDescent="0.25">
      <c r="A131" s="1244">
        <v>2310</v>
      </c>
      <c r="B131" s="53" t="s">
        <v>114</v>
      </c>
      <c r="C131" s="54">
        <f t="shared" si="98"/>
        <v>3031</v>
      </c>
      <c r="D131" s="235">
        <f t="shared" ref="D131:O131" si="156">SUM(D132:D135)</f>
        <v>1961</v>
      </c>
      <c r="E131" s="438">
        <f t="shared" si="156"/>
        <v>0</v>
      </c>
      <c r="F131" s="434">
        <f t="shared" si="156"/>
        <v>1961</v>
      </c>
      <c r="G131" s="235">
        <f t="shared" si="156"/>
        <v>0</v>
      </c>
      <c r="H131" s="141">
        <f t="shared" si="156"/>
        <v>0</v>
      </c>
      <c r="I131" s="434">
        <f t="shared" si="156"/>
        <v>0</v>
      </c>
      <c r="J131" s="266">
        <f t="shared" si="156"/>
        <v>1070</v>
      </c>
      <c r="K131" s="438">
        <f t="shared" si="156"/>
        <v>0</v>
      </c>
      <c r="L131" s="434">
        <f t="shared" si="156"/>
        <v>1070</v>
      </c>
      <c r="M131" s="54">
        <f t="shared" si="156"/>
        <v>0</v>
      </c>
      <c r="N131" s="120">
        <f t="shared" si="156"/>
        <v>0</v>
      </c>
      <c r="O131" s="121">
        <f t="shared" si="156"/>
        <v>0</v>
      </c>
      <c r="P131" s="111"/>
    </row>
    <row r="132" spans="1:16" x14ac:dyDescent="0.25">
      <c r="A132" s="38">
        <v>2311</v>
      </c>
      <c r="B132" s="58" t="s">
        <v>115</v>
      </c>
      <c r="C132" s="59">
        <f t="shared" si="98"/>
        <v>1471</v>
      </c>
      <c r="D132" s="232">
        <v>1271</v>
      </c>
      <c r="E132" s="1324"/>
      <c r="F132" s="393">
        <f t="shared" ref="F132:F135" si="157">D132+E132</f>
        <v>1271</v>
      </c>
      <c r="G132" s="232"/>
      <c r="H132" s="1264"/>
      <c r="I132" s="393">
        <f t="shared" ref="I132:I135" si="158">G132+H132</f>
        <v>0</v>
      </c>
      <c r="J132" s="264">
        <v>200</v>
      </c>
      <c r="K132" s="435"/>
      <c r="L132" s="393">
        <f t="shared" ref="L132:L135" si="159">J132+K132</f>
        <v>200</v>
      </c>
      <c r="M132" s="328"/>
      <c r="N132" s="61"/>
      <c r="O132" s="115">
        <f t="shared" ref="O132:O135" si="160">M132+N132</f>
        <v>0</v>
      </c>
      <c r="P132" s="377"/>
    </row>
    <row r="133" spans="1:16" x14ac:dyDescent="0.25">
      <c r="A133" s="38">
        <v>2312</v>
      </c>
      <c r="B133" s="58" t="s">
        <v>116</v>
      </c>
      <c r="C133" s="59">
        <f t="shared" si="98"/>
        <v>1260</v>
      </c>
      <c r="D133" s="232">
        <v>690</v>
      </c>
      <c r="E133" s="1324"/>
      <c r="F133" s="393">
        <f t="shared" si="157"/>
        <v>690</v>
      </c>
      <c r="G133" s="232"/>
      <c r="H133" s="1264"/>
      <c r="I133" s="393">
        <f t="shared" si="158"/>
        <v>0</v>
      </c>
      <c r="J133" s="264">
        <v>570</v>
      </c>
      <c r="K133" s="435"/>
      <c r="L133" s="393">
        <f t="shared" si="159"/>
        <v>570</v>
      </c>
      <c r="M133" s="328"/>
      <c r="N133" s="61"/>
      <c r="O133" s="115">
        <f t="shared" si="160"/>
        <v>0</v>
      </c>
      <c r="P133" s="377"/>
    </row>
    <row r="134" spans="1:16"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112"/>
    </row>
    <row r="135" spans="1:16" ht="36" customHeight="1" x14ac:dyDescent="0.25">
      <c r="A135" s="38">
        <v>2314</v>
      </c>
      <c r="B135" s="58" t="s">
        <v>291</v>
      </c>
      <c r="C135" s="59">
        <f t="shared" si="98"/>
        <v>300</v>
      </c>
      <c r="D135" s="232"/>
      <c r="E135" s="435"/>
      <c r="F135" s="393">
        <f t="shared" si="157"/>
        <v>0</v>
      </c>
      <c r="G135" s="232"/>
      <c r="H135" s="1264"/>
      <c r="I135" s="393">
        <f t="shared" si="158"/>
        <v>0</v>
      </c>
      <c r="J135" s="264">
        <v>300</v>
      </c>
      <c r="K135" s="435"/>
      <c r="L135" s="393">
        <f t="shared" si="159"/>
        <v>300</v>
      </c>
      <c r="M135" s="328"/>
      <c r="N135" s="61"/>
      <c r="O135" s="115">
        <f t="shared" si="160"/>
        <v>0</v>
      </c>
      <c r="P135" s="112"/>
    </row>
    <row r="136" spans="1:16" x14ac:dyDescent="0.25">
      <c r="A136" s="113">
        <v>2320</v>
      </c>
      <c r="B136" s="58" t="s">
        <v>118</v>
      </c>
      <c r="C136" s="59">
        <f t="shared" si="98"/>
        <v>1457</v>
      </c>
      <c r="D136" s="233">
        <f>SUM(D137:D139)</f>
        <v>1457</v>
      </c>
      <c r="E136" s="436">
        <f t="shared" ref="E136:F136" si="161">SUM(E137:E139)</f>
        <v>0</v>
      </c>
      <c r="F136" s="393">
        <f t="shared" si="161"/>
        <v>1457</v>
      </c>
      <c r="G136" s="233">
        <f>SUM(G137:G139)</f>
        <v>0</v>
      </c>
      <c r="H136" s="137">
        <f t="shared" ref="H136:I136" si="162">SUM(H137:H139)</f>
        <v>0</v>
      </c>
      <c r="I136" s="393">
        <f t="shared" si="162"/>
        <v>0</v>
      </c>
      <c r="J136" s="122">
        <f>SUM(J137:J139)</f>
        <v>0</v>
      </c>
      <c r="K136" s="436">
        <f t="shared" ref="K136:L136" si="163">SUM(K137:K139)</f>
        <v>0</v>
      </c>
      <c r="L136" s="393">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12"/>
    </row>
    <row r="138" spans="1:16" x14ac:dyDescent="0.25">
      <c r="A138" s="38">
        <v>2322</v>
      </c>
      <c r="B138" s="58" t="s">
        <v>120</v>
      </c>
      <c r="C138" s="59">
        <f t="shared" si="98"/>
        <v>1457</v>
      </c>
      <c r="D138" s="232">
        <v>1457</v>
      </c>
      <c r="E138" s="435"/>
      <c r="F138" s="393">
        <f t="shared" si="165"/>
        <v>1457</v>
      </c>
      <c r="G138" s="232"/>
      <c r="H138" s="1264"/>
      <c r="I138" s="393">
        <f t="shared" si="166"/>
        <v>0</v>
      </c>
      <c r="J138" s="264"/>
      <c r="K138" s="435"/>
      <c r="L138" s="393">
        <f t="shared" si="167"/>
        <v>0</v>
      </c>
      <c r="M138" s="328"/>
      <c r="N138" s="61"/>
      <c r="O138" s="115">
        <f t="shared" si="168"/>
        <v>0</v>
      </c>
      <c r="P138" s="112"/>
    </row>
    <row r="139" spans="1:16"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112"/>
    </row>
    <row r="140" spans="1:16"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112"/>
    </row>
    <row r="141" spans="1:16" ht="48" hidden="1" x14ac:dyDescent="0.25">
      <c r="A141" s="113">
        <v>2340</v>
      </c>
      <c r="B141" s="58" t="s">
        <v>302</v>
      </c>
      <c r="C141" s="59">
        <f t="shared" si="98"/>
        <v>0</v>
      </c>
      <c r="D141" s="233">
        <f>SUM(D142:D143)</f>
        <v>0</v>
      </c>
      <c r="E141" s="114">
        <f t="shared" ref="E141:F141" si="169">SUM(E142:E143)</f>
        <v>0</v>
      </c>
      <c r="F141" s="148">
        <f t="shared" si="169"/>
        <v>0</v>
      </c>
      <c r="G141" s="233">
        <f>SUM(G142:G143)</f>
        <v>0</v>
      </c>
      <c r="H141" s="122">
        <f t="shared" ref="H141:I141" si="170">SUM(H142:H143)</f>
        <v>0</v>
      </c>
      <c r="I141" s="115">
        <f t="shared" si="170"/>
        <v>0</v>
      </c>
      <c r="J141" s="122">
        <f>SUM(J142:J143)</f>
        <v>0</v>
      </c>
      <c r="K141" s="114">
        <f t="shared" ref="K141:L141" si="171">SUM(K142:K143)</f>
        <v>0</v>
      </c>
      <c r="L141" s="137">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61"/>
      <c r="F142" s="148">
        <f t="shared" ref="F142:F143" si="173">D142+E142</f>
        <v>0</v>
      </c>
      <c r="G142" s="232"/>
      <c r="H142" s="264"/>
      <c r="I142" s="115">
        <f t="shared" ref="I142:I143" si="174">G142+H142</f>
        <v>0</v>
      </c>
      <c r="J142" s="264"/>
      <c r="K142" s="61"/>
      <c r="L142" s="137">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112"/>
    </row>
    <row r="144" spans="1:16" ht="24" x14ac:dyDescent="0.25">
      <c r="A144" s="108">
        <v>2350</v>
      </c>
      <c r="B144" s="79" t="s">
        <v>125</v>
      </c>
      <c r="C144" s="85">
        <f t="shared" si="98"/>
        <v>5832</v>
      </c>
      <c r="D144" s="133">
        <f>SUM(D145:D150)</f>
        <v>4050</v>
      </c>
      <c r="E144" s="431">
        <f t="shared" ref="E144:F144" si="177">SUM(E145:E150)</f>
        <v>0</v>
      </c>
      <c r="F144" s="432">
        <f t="shared" si="177"/>
        <v>4050</v>
      </c>
      <c r="G144" s="133">
        <f>SUM(G145:G150)</f>
        <v>0</v>
      </c>
      <c r="H144" s="138">
        <f t="shared" ref="H144:I144" si="178">SUM(H145:H150)</f>
        <v>0</v>
      </c>
      <c r="I144" s="432">
        <f t="shared" si="178"/>
        <v>0</v>
      </c>
      <c r="J144" s="208">
        <f>SUM(J145:J150)</f>
        <v>1782</v>
      </c>
      <c r="K144" s="431">
        <f t="shared" ref="K144:L144" si="179">SUM(K145:K150)</f>
        <v>0</v>
      </c>
      <c r="L144" s="432">
        <f t="shared" si="179"/>
        <v>1782</v>
      </c>
      <c r="M144" s="85">
        <f>SUM(M145:M150)</f>
        <v>0</v>
      </c>
      <c r="N144" s="109">
        <f t="shared" ref="N144:O144" si="180">SUM(N145:N150)</f>
        <v>0</v>
      </c>
      <c r="O144" s="110">
        <f t="shared" si="180"/>
        <v>0</v>
      </c>
      <c r="P144" s="117"/>
    </row>
    <row r="145" spans="1:16" x14ac:dyDescent="0.25">
      <c r="A145" s="33">
        <v>2351</v>
      </c>
      <c r="B145" s="53" t="s">
        <v>126</v>
      </c>
      <c r="C145" s="54">
        <f t="shared" si="98"/>
        <v>450</v>
      </c>
      <c r="D145" s="231">
        <v>350</v>
      </c>
      <c r="E145" s="433"/>
      <c r="F145" s="434">
        <f t="shared" ref="F145:F150" si="181">D145+E145</f>
        <v>350</v>
      </c>
      <c r="G145" s="231"/>
      <c r="H145" s="1266"/>
      <c r="I145" s="434">
        <f t="shared" ref="I145:I150" si="182">G145+H145</f>
        <v>0</v>
      </c>
      <c r="J145" s="263">
        <v>100</v>
      </c>
      <c r="K145" s="433"/>
      <c r="L145" s="434">
        <f t="shared" ref="L145:L150" si="183">J145+K145</f>
        <v>100</v>
      </c>
      <c r="M145" s="327"/>
      <c r="N145" s="56"/>
      <c r="O145" s="121">
        <f t="shared" ref="O145:O150" si="184">M145+N145</f>
        <v>0</v>
      </c>
      <c r="P145" s="376"/>
    </row>
    <row r="146" spans="1:16" x14ac:dyDescent="0.25">
      <c r="A146" s="38">
        <v>2352</v>
      </c>
      <c r="B146" s="58" t="s">
        <v>127</v>
      </c>
      <c r="C146" s="59">
        <f t="shared" si="98"/>
        <v>4650</v>
      </c>
      <c r="D146" s="232">
        <v>3700</v>
      </c>
      <c r="E146" s="1324"/>
      <c r="F146" s="393">
        <f t="shared" si="181"/>
        <v>3700</v>
      </c>
      <c r="G146" s="232"/>
      <c r="H146" s="1264"/>
      <c r="I146" s="393">
        <f t="shared" si="182"/>
        <v>0</v>
      </c>
      <c r="J146" s="264">
        <v>950</v>
      </c>
      <c r="K146" s="435"/>
      <c r="L146" s="393">
        <f t="shared" si="183"/>
        <v>950</v>
      </c>
      <c r="M146" s="328"/>
      <c r="N146" s="61"/>
      <c r="O146" s="115">
        <f t="shared" si="184"/>
        <v>0</v>
      </c>
      <c r="P146" s="377"/>
    </row>
    <row r="147" spans="1:16" ht="24" x14ac:dyDescent="0.25">
      <c r="A147" s="38">
        <v>2353</v>
      </c>
      <c r="B147" s="58" t="s">
        <v>128</v>
      </c>
      <c r="C147" s="59">
        <f t="shared" si="98"/>
        <v>700</v>
      </c>
      <c r="D147" s="232"/>
      <c r="E147" s="435"/>
      <c r="F147" s="393">
        <f t="shared" si="181"/>
        <v>0</v>
      </c>
      <c r="G147" s="232"/>
      <c r="H147" s="1264"/>
      <c r="I147" s="393">
        <f t="shared" si="182"/>
        <v>0</v>
      </c>
      <c r="J147" s="264">
        <v>700</v>
      </c>
      <c r="K147" s="435"/>
      <c r="L147" s="393">
        <f t="shared" si="183"/>
        <v>700</v>
      </c>
      <c r="M147" s="328"/>
      <c r="N147" s="61"/>
      <c r="O147" s="115">
        <f t="shared" si="184"/>
        <v>0</v>
      </c>
      <c r="P147" s="377"/>
    </row>
    <row r="148" spans="1:16" ht="24" hidden="1" x14ac:dyDescent="0.25">
      <c r="A148" s="38">
        <v>2354</v>
      </c>
      <c r="B148" s="58" t="s">
        <v>129</v>
      </c>
      <c r="C148" s="59">
        <f t="shared" si="98"/>
        <v>0</v>
      </c>
      <c r="D148" s="232"/>
      <c r="E148" s="61"/>
      <c r="F148" s="148">
        <f t="shared" si="181"/>
        <v>0</v>
      </c>
      <c r="G148" s="232"/>
      <c r="H148" s="264"/>
      <c r="I148" s="115">
        <f t="shared" si="182"/>
        <v>0</v>
      </c>
      <c r="J148" s="264"/>
      <c r="K148" s="61"/>
      <c r="L148" s="137">
        <f t="shared" si="183"/>
        <v>0</v>
      </c>
      <c r="M148" s="328"/>
      <c r="N148" s="61"/>
      <c r="O148" s="115">
        <f t="shared" si="184"/>
        <v>0</v>
      </c>
      <c r="P148" s="112"/>
    </row>
    <row r="149" spans="1:16" ht="24" x14ac:dyDescent="0.25">
      <c r="A149" s="38">
        <v>2355</v>
      </c>
      <c r="B149" s="58" t="s">
        <v>130</v>
      </c>
      <c r="C149" s="59">
        <f t="shared" ref="C149:C212" si="185">F149+I149+L149+O149</f>
        <v>32</v>
      </c>
      <c r="D149" s="232"/>
      <c r="E149" s="435"/>
      <c r="F149" s="393">
        <f t="shared" si="181"/>
        <v>0</v>
      </c>
      <c r="G149" s="232"/>
      <c r="H149" s="1264"/>
      <c r="I149" s="393">
        <f t="shared" si="182"/>
        <v>0</v>
      </c>
      <c r="J149" s="264">
        <v>32</v>
      </c>
      <c r="K149" s="435"/>
      <c r="L149" s="393">
        <f t="shared" si="183"/>
        <v>32</v>
      </c>
      <c r="M149" s="328"/>
      <c r="N149" s="61"/>
      <c r="O149" s="115">
        <f t="shared" si="184"/>
        <v>0</v>
      </c>
      <c r="P149" s="112"/>
    </row>
    <row r="150" spans="1:16"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114">
        <f t="shared" ref="E151:F151" si="186">SUM(E152:E158)</f>
        <v>0</v>
      </c>
      <c r="F151" s="148">
        <f t="shared" si="186"/>
        <v>0</v>
      </c>
      <c r="G151" s="233">
        <f>SUM(G152:G158)</f>
        <v>0</v>
      </c>
      <c r="H151" s="122">
        <f t="shared" ref="H151:I151" si="187">SUM(H152:H158)</f>
        <v>0</v>
      </c>
      <c r="I151" s="115">
        <f t="shared" si="187"/>
        <v>0</v>
      </c>
      <c r="J151" s="122">
        <f>SUM(J152:J158)</f>
        <v>0</v>
      </c>
      <c r="K151" s="114">
        <f t="shared" ref="K151:L151" si="188">SUM(K152:K158)</f>
        <v>0</v>
      </c>
      <c r="L151" s="137">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61"/>
      <c r="F152" s="148">
        <f t="shared" ref="F152:F159" si="190">D152+E152</f>
        <v>0</v>
      </c>
      <c r="G152" s="232"/>
      <c r="H152" s="264"/>
      <c r="I152" s="115">
        <f t="shared" ref="I152:I159" si="191">G152+H152</f>
        <v>0</v>
      </c>
      <c r="J152" s="264"/>
      <c r="K152" s="61"/>
      <c r="L152" s="137">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112"/>
    </row>
    <row r="154" spans="1:16" hidden="1" x14ac:dyDescent="0.25">
      <c r="A154" s="37">
        <v>2363</v>
      </c>
      <c r="B154" s="58" t="s">
        <v>135</v>
      </c>
      <c r="C154" s="59">
        <f t="shared" si="185"/>
        <v>0</v>
      </c>
      <c r="D154" s="232"/>
      <c r="E154" s="61"/>
      <c r="F154" s="148">
        <f t="shared" si="190"/>
        <v>0</v>
      </c>
      <c r="G154" s="232"/>
      <c r="H154" s="264"/>
      <c r="I154" s="115">
        <f t="shared" si="191"/>
        <v>0</v>
      </c>
      <c r="J154" s="264"/>
      <c r="K154" s="61"/>
      <c r="L154" s="137">
        <f t="shared" si="192"/>
        <v>0</v>
      </c>
      <c r="M154" s="328"/>
      <c r="N154" s="61"/>
      <c r="O154" s="115">
        <f t="shared" si="193"/>
        <v>0</v>
      </c>
      <c r="P154" s="112"/>
    </row>
    <row r="155" spans="1:16"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112"/>
    </row>
    <row r="156" spans="1:16"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112"/>
    </row>
    <row r="157" spans="1:16"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112"/>
    </row>
    <row r="158" spans="1:16"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112"/>
    </row>
    <row r="159" spans="1:16" hidden="1" x14ac:dyDescent="0.25">
      <c r="A159" s="108">
        <v>2370</v>
      </c>
      <c r="B159" s="79" t="s">
        <v>140</v>
      </c>
      <c r="C159" s="85">
        <f t="shared" si="185"/>
        <v>0</v>
      </c>
      <c r="D159" s="234"/>
      <c r="E159" s="116"/>
      <c r="F159" s="288">
        <f t="shared" si="190"/>
        <v>0</v>
      </c>
      <c r="G159" s="234"/>
      <c r="H159" s="265"/>
      <c r="I159" s="110">
        <f t="shared" si="191"/>
        <v>0</v>
      </c>
      <c r="J159" s="265"/>
      <c r="K159" s="116"/>
      <c r="L159" s="138">
        <f t="shared" si="192"/>
        <v>0</v>
      </c>
      <c r="M159" s="329"/>
      <c r="N159" s="116"/>
      <c r="O159" s="110">
        <f t="shared" si="193"/>
        <v>0</v>
      </c>
      <c r="P159" s="117"/>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112"/>
    </row>
    <row r="163" spans="1:16" hidden="1" x14ac:dyDescent="0.25">
      <c r="A163" s="108">
        <v>2390</v>
      </c>
      <c r="B163" s="79" t="s">
        <v>144</v>
      </c>
      <c r="C163" s="85">
        <f t="shared" si="185"/>
        <v>0</v>
      </c>
      <c r="D163" s="234"/>
      <c r="E163" s="116"/>
      <c r="F163" s="288">
        <f t="shared" si="198"/>
        <v>0</v>
      </c>
      <c r="G163" s="234"/>
      <c r="H163" s="265"/>
      <c r="I163" s="110">
        <f t="shared" si="199"/>
        <v>0</v>
      </c>
      <c r="J163" s="265"/>
      <c r="K163" s="116"/>
      <c r="L163" s="138">
        <f t="shared" si="200"/>
        <v>0</v>
      </c>
      <c r="M163" s="329"/>
      <c r="N163" s="116"/>
      <c r="O163" s="110">
        <f t="shared" si="201"/>
        <v>0</v>
      </c>
      <c r="P163" s="117"/>
    </row>
    <row r="164" spans="1:16" hidden="1" x14ac:dyDescent="0.25">
      <c r="A164" s="46">
        <v>2400</v>
      </c>
      <c r="B164" s="106" t="s">
        <v>145</v>
      </c>
      <c r="C164" s="47">
        <f t="shared" si="185"/>
        <v>0</v>
      </c>
      <c r="D164" s="236"/>
      <c r="E164" s="123"/>
      <c r="F164" s="287">
        <f t="shared" si="198"/>
        <v>0</v>
      </c>
      <c r="G164" s="236"/>
      <c r="H164" s="267"/>
      <c r="I164" s="118">
        <f t="shared" si="199"/>
        <v>0</v>
      </c>
      <c r="J164" s="267"/>
      <c r="K164" s="123"/>
      <c r="L164" s="127">
        <f t="shared" si="200"/>
        <v>0</v>
      </c>
      <c r="M164" s="330"/>
      <c r="N164" s="123"/>
      <c r="O164" s="118">
        <f t="shared" si="201"/>
        <v>0</v>
      </c>
      <c r="P164" s="124"/>
    </row>
    <row r="165" spans="1:16" ht="24" hidden="1" x14ac:dyDescent="0.25">
      <c r="A165" s="46">
        <v>2500</v>
      </c>
      <c r="B165" s="106" t="s">
        <v>146</v>
      </c>
      <c r="C165" s="47">
        <f t="shared" si="185"/>
        <v>0</v>
      </c>
      <c r="D165" s="230">
        <f>SUM(D166,D171)</f>
        <v>0</v>
      </c>
      <c r="E165" s="51">
        <f t="shared" ref="E165:O165" si="202">SUM(E166,E171)</f>
        <v>0</v>
      </c>
      <c r="F165" s="287">
        <f t="shared" si="202"/>
        <v>0</v>
      </c>
      <c r="G165" s="230">
        <f t="shared" si="202"/>
        <v>0</v>
      </c>
      <c r="H165" s="107">
        <f t="shared" si="202"/>
        <v>0</v>
      </c>
      <c r="I165" s="118">
        <f t="shared" si="202"/>
        <v>0</v>
      </c>
      <c r="J165" s="107">
        <f t="shared" si="202"/>
        <v>0</v>
      </c>
      <c r="K165" s="51">
        <f t="shared" si="202"/>
        <v>0</v>
      </c>
      <c r="L165" s="127">
        <f t="shared" si="202"/>
        <v>0</v>
      </c>
      <c r="M165" s="131">
        <f t="shared" si="202"/>
        <v>0</v>
      </c>
      <c r="N165" s="132">
        <f t="shared" si="202"/>
        <v>0</v>
      </c>
      <c r="O165" s="296">
        <f t="shared" si="202"/>
        <v>0</v>
      </c>
      <c r="P165" s="352"/>
    </row>
    <row r="166" spans="1:16" ht="16.5" hidden="1" customHeight="1" x14ac:dyDescent="0.25">
      <c r="A166" s="1244">
        <v>2510</v>
      </c>
      <c r="B166" s="53" t="s">
        <v>147</v>
      </c>
      <c r="C166" s="54">
        <f t="shared" si="185"/>
        <v>0</v>
      </c>
      <c r="D166" s="235">
        <f>SUM(D167:D170)</f>
        <v>0</v>
      </c>
      <c r="E166" s="120">
        <f t="shared" ref="E166:O166" si="203">SUM(E167:E170)</f>
        <v>0</v>
      </c>
      <c r="F166" s="289">
        <f t="shared" si="203"/>
        <v>0</v>
      </c>
      <c r="G166" s="235">
        <f t="shared" si="203"/>
        <v>0</v>
      </c>
      <c r="H166" s="266">
        <f t="shared" si="203"/>
        <v>0</v>
      </c>
      <c r="I166" s="121">
        <f t="shared" si="203"/>
        <v>0</v>
      </c>
      <c r="J166" s="266">
        <f t="shared" si="203"/>
        <v>0</v>
      </c>
      <c r="K166" s="120">
        <f t="shared" si="203"/>
        <v>0</v>
      </c>
      <c r="L166" s="14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112"/>
    </row>
    <row r="169" spans="1:16"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112"/>
    </row>
    <row r="170" spans="1:16" ht="24" hidden="1" x14ac:dyDescent="0.25">
      <c r="A170" s="38">
        <v>2519</v>
      </c>
      <c r="B170" s="58" t="s">
        <v>151</v>
      </c>
      <c r="C170" s="59">
        <f t="shared" si="185"/>
        <v>0</v>
      </c>
      <c r="D170" s="232"/>
      <c r="E170" s="61"/>
      <c r="F170" s="148">
        <f t="shared" si="204"/>
        <v>0</v>
      </c>
      <c r="G170" s="232"/>
      <c r="H170" s="264"/>
      <c r="I170" s="115">
        <f t="shared" si="205"/>
        <v>0</v>
      </c>
      <c r="J170" s="264"/>
      <c r="K170" s="61"/>
      <c r="L170" s="137">
        <f t="shared" si="206"/>
        <v>0</v>
      </c>
      <c r="M170" s="328"/>
      <c r="N170" s="61"/>
      <c r="O170" s="115">
        <f t="shared" si="207"/>
        <v>0</v>
      </c>
      <c r="P170" s="112"/>
    </row>
    <row r="171" spans="1:16"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36"/>
    </row>
    <row r="173" spans="1:16"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352"/>
    </row>
    <row r="175" spans="1:16" ht="36" hidden="1" x14ac:dyDescent="0.25">
      <c r="A175" s="1244">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112"/>
    </row>
    <row r="178" spans="1:16"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112"/>
    </row>
    <row r="179" spans="1:16" ht="84" hidden="1" x14ac:dyDescent="0.25">
      <c r="A179" s="1244">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112"/>
    </row>
    <row r="182" spans="1:16"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112"/>
    </row>
    <row r="183" spans="1:16"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59"/>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111"/>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24"/>
    </row>
    <row r="189" spans="1:16" ht="36" hidden="1" x14ac:dyDescent="0.25">
      <c r="A189" s="1244">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112"/>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24"/>
    </row>
    <row r="192" spans="1:16" ht="24" hidden="1" x14ac:dyDescent="0.25">
      <c r="A192" s="1244">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112"/>
    </row>
    <row r="194" spans="1:16" s="21" customFormat="1" ht="24" x14ac:dyDescent="0.25">
      <c r="A194" s="136"/>
      <c r="B194" s="17" t="s">
        <v>174</v>
      </c>
      <c r="C194" s="99">
        <f t="shared" si="185"/>
        <v>24842</v>
      </c>
      <c r="D194" s="228">
        <f>SUM(D195,D230,D269)</f>
        <v>21865</v>
      </c>
      <c r="E194" s="426">
        <f t="shared" ref="E194:F194" si="251">SUM(E195,E230,E269)</f>
        <v>0</v>
      </c>
      <c r="F194" s="427">
        <f t="shared" si="251"/>
        <v>21865</v>
      </c>
      <c r="G194" s="228">
        <f>SUM(G195,G230,G269)</f>
        <v>0</v>
      </c>
      <c r="H194" s="207">
        <f t="shared" ref="H194:I194" si="252">SUM(H195,H230,H269)</f>
        <v>0</v>
      </c>
      <c r="I194" s="427">
        <f t="shared" si="252"/>
        <v>0</v>
      </c>
      <c r="J194" s="261">
        <f>SUM(J195,J230,J269)</f>
        <v>2977</v>
      </c>
      <c r="K194" s="426">
        <f t="shared" ref="K194:L194" si="253">SUM(K195,K230,K269)</f>
        <v>0</v>
      </c>
      <c r="L194" s="427">
        <f t="shared" si="253"/>
        <v>2977</v>
      </c>
      <c r="M194" s="332">
        <f>SUM(M195,M230,M269)</f>
        <v>0</v>
      </c>
      <c r="N194" s="309">
        <f t="shared" ref="N194:O194" si="254">SUM(N195,N230,N269)</f>
        <v>0</v>
      </c>
      <c r="O194" s="314">
        <f t="shared" si="254"/>
        <v>0</v>
      </c>
      <c r="P194" s="354"/>
    </row>
    <row r="195" spans="1:16" x14ac:dyDescent="0.25">
      <c r="A195" s="102">
        <v>5000</v>
      </c>
      <c r="B195" s="102" t="s">
        <v>175</v>
      </c>
      <c r="C195" s="103">
        <f t="shared" si="185"/>
        <v>24842</v>
      </c>
      <c r="D195" s="229">
        <f>D196+D204</f>
        <v>21865</v>
      </c>
      <c r="E195" s="428">
        <f t="shared" ref="E195:F195" si="255">E196+E204</f>
        <v>0</v>
      </c>
      <c r="F195" s="429">
        <f t="shared" si="255"/>
        <v>21865</v>
      </c>
      <c r="G195" s="229">
        <f>G196+G204</f>
        <v>0</v>
      </c>
      <c r="H195" s="139">
        <f t="shared" ref="H195:I195" si="256">H196+H204</f>
        <v>0</v>
      </c>
      <c r="I195" s="429">
        <f t="shared" si="256"/>
        <v>0</v>
      </c>
      <c r="J195" s="262">
        <f>J196+J204</f>
        <v>2977</v>
      </c>
      <c r="K195" s="428">
        <f t="shared" ref="K195:L195" si="257">K196+K204</f>
        <v>0</v>
      </c>
      <c r="L195" s="429">
        <f t="shared" si="257"/>
        <v>2977</v>
      </c>
      <c r="M195" s="103">
        <f>M196+M204</f>
        <v>0</v>
      </c>
      <c r="N195" s="104">
        <f t="shared" ref="N195:O195" si="258">N196+N204</f>
        <v>0</v>
      </c>
      <c r="O195" s="105">
        <f t="shared" si="258"/>
        <v>0</v>
      </c>
      <c r="P195" s="351"/>
    </row>
    <row r="196" spans="1:16" x14ac:dyDescent="0.25">
      <c r="A196" s="46">
        <v>5100</v>
      </c>
      <c r="B196" s="106" t="s">
        <v>176</v>
      </c>
      <c r="C196" s="47">
        <f t="shared" si="185"/>
        <v>180</v>
      </c>
      <c r="D196" s="230">
        <f>D197+D198+D201+D202+D203</f>
        <v>180</v>
      </c>
      <c r="E196" s="430">
        <f t="shared" ref="E196:F196" si="259">E197+E198+E201+E202+E203</f>
        <v>0</v>
      </c>
      <c r="F196" s="397">
        <f t="shared" si="259"/>
        <v>180</v>
      </c>
      <c r="G196" s="230">
        <f>G197+G198+G201+G202+G203</f>
        <v>0</v>
      </c>
      <c r="H196" s="127">
        <f t="shared" ref="H196:I196" si="260">H197+H198+H201+H202+H203</f>
        <v>0</v>
      </c>
      <c r="I196" s="397">
        <f t="shared" si="260"/>
        <v>0</v>
      </c>
      <c r="J196" s="107">
        <f>J197+J198+J201+J202+J203</f>
        <v>0</v>
      </c>
      <c r="K196" s="430">
        <f t="shared" ref="K196:L196" si="261">K197+K198+K201+K202+K203</f>
        <v>0</v>
      </c>
      <c r="L196" s="397">
        <f t="shared" si="261"/>
        <v>0</v>
      </c>
      <c r="M196" s="47">
        <f>M197+M198+M201+M202+M203</f>
        <v>0</v>
      </c>
      <c r="N196" s="51">
        <f t="shared" ref="N196:O196" si="262">N197+N198+N201+N202+N203</f>
        <v>0</v>
      </c>
      <c r="O196" s="118">
        <f t="shared" si="262"/>
        <v>0</v>
      </c>
      <c r="P196" s="124"/>
    </row>
    <row r="197" spans="1:16" hidden="1" x14ac:dyDescent="0.25">
      <c r="A197" s="1244">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111"/>
    </row>
    <row r="198" spans="1:16" ht="24" x14ac:dyDescent="0.25">
      <c r="A198" s="113">
        <v>5120</v>
      </c>
      <c r="B198" s="58" t="s">
        <v>178</v>
      </c>
      <c r="C198" s="59">
        <f t="shared" si="185"/>
        <v>180</v>
      </c>
      <c r="D198" s="233">
        <f>D199+D200</f>
        <v>180</v>
      </c>
      <c r="E198" s="436">
        <f t="shared" ref="E198:F198" si="263">E199+E200</f>
        <v>0</v>
      </c>
      <c r="F198" s="393">
        <f t="shared" si="263"/>
        <v>180</v>
      </c>
      <c r="G198" s="233">
        <f>G199+G200</f>
        <v>0</v>
      </c>
      <c r="H198" s="137">
        <f t="shared" ref="H198:I198" si="264">H199+H200</f>
        <v>0</v>
      </c>
      <c r="I198" s="393">
        <f t="shared" si="264"/>
        <v>0</v>
      </c>
      <c r="J198" s="122">
        <f>J199+J200</f>
        <v>0</v>
      </c>
      <c r="K198" s="436">
        <f t="shared" ref="K198:L198" si="265">K199+K200</f>
        <v>0</v>
      </c>
      <c r="L198" s="393">
        <f t="shared" si="265"/>
        <v>0</v>
      </c>
      <c r="M198" s="59">
        <f>M199+M200</f>
        <v>0</v>
      </c>
      <c r="N198" s="114">
        <f t="shared" ref="N198:O198" si="266">N199+N200</f>
        <v>0</v>
      </c>
      <c r="O198" s="115">
        <f t="shared" si="266"/>
        <v>0</v>
      </c>
      <c r="P198" s="112"/>
    </row>
    <row r="199" spans="1:16" x14ac:dyDescent="0.25">
      <c r="A199" s="38">
        <v>5121</v>
      </c>
      <c r="B199" s="58" t="s">
        <v>179</v>
      </c>
      <c r="C199" s="59">
        <f t="shared" si="185"/>
        <v>180</v>
      </c>
      <c r="D199" s="232">
        <v>180</v>
      </c>
      <c r="E199" s="435"/>
      <c r="F199" s="393">
        <f t="shared" ref="F199:F203" si="267">D199+E199</f>
        <v>180</v>
      </c>
      <c r="G199" s="232"/>
      <c r="H199" s="1264"/>
      <c r="I199" s="393">
        <f t="shared" ref="I199:I203" si="268">G199+H199</f>
        <v>0</v>
      </c>
      <c r="J199" s="264"/>
      <c r="K199" s="435"/>
      <c r="L199" s="393">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112"/>
    </row>
    <row r="201" spans="1:16"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112"/>
    </row>
    <row r="202" spans="1:16"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112"/>
    </row>
    <row r="203" spans="1:16"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112"/>
    </row>
    <row r="204" spans="1:16" x14ac:dyDescent="0.25">
      <c r="A204" s="46">
        <v>5200</v>
      </c>
      <c r="B204" s="106" t="s">
        <v>184</v>
      </c>
      <c r="C204" s="47">
        <f t="shared" si="185"/>
        <v>24662</v>
      </c>
      <c r="D204" s="230">
        <f>D205+D215+D216+D225+D226+D227+D229</f>
        <v>21685</v>
      </c>
      <c r="E204" s="430">
        <f t="shared" ref="E204:F204" si="271">E205+E215+E216+E225+E226+E227+E229</f>
        <v>0</v>
      </c>
      <c r="F204" s="397">
        <f t="shared" si="271"/>
        <v>21685</v>
      </c>
      <c r="G204" s="230">
        <f>G205+G215+G216+G225+G226+G227+G229</f>
        <v>0</v>
      </c>
      <c r="H204" s="127">
        <f t="shared" ref="H204:I204" si="272">H205+H215+H216+H225+H226+H227+H229</f>
        <v>0</v>
      </c>
      <c r="I204" s="397">
        <f t="shared" si="272"/>
        <v>0</v>
      </c>
      <c r="J204" s="107">
        <f>J205+J215+J216+J225+J226+J227+J229</f>
        <v>2977</v>
      </c>
      <c r="K204" s="430">
        <f t="shared" ref="K204:L204" si="273">K205+K215+K216+K225+K226+K227+K229</f>
        <v>0</v>
      </c>
      <c r="L204" s="397">
        <f t="shared" si="273"/>
        <v>2977</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112"/>
    </row>
    <row r="208" spans="1:16"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112"/>
    </row>
    <row r="209" spans="1:16"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112"/>
    </row>
    <row r="210" spans="1:16"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112"/>
    </row>
    <row r="211" spans="1:16"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112"/>
    </row>
    <row r="212" spans="1:16"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112"/>
    </row>
    <row r="213" spans="1:16"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112"/>
    </row>
    <row r="214" spans="1:16"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112"/>
    </row>
    <row r="215" spans="1:16"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112"/>
    </row>
    <row r="216" spans="1:16" x14ac:dyDescent="0.25">
      <c r="A216" s="113">
        <v>5230</v>
      </c>
      <c r="B216" s="58" t="s">
        <v>196</v>
      </c>
      <c r="C216" s="59">
        <f t="shared" si="283"/>
        <v>24662</v>
      </c>
      <c r="D216" s="233">
        <f>SUM(D217:D224)</f>
        <v>21685</v>
      </c>
      <c r="E216" s="436">
        <f t="shared" ref="E216:F216" si="284">SUM(E217:E224)</f>
        <v>0</v>
      </c>
      <c r="F216" s="393">
        <f t="shared" si="284"/>
        <v>21685</v>
      </c>
      <c r="G216" s="233">
        <f>SUM(G217:G224)</f>
        <v>0</v>
      </c>
      <c r="H216" s="137">
        <f t="shared" ref="H216:I216" si="285">SUM(H217:H224)</f>
        <v>0</v>
      </c>
      <c r="I216" s="393">
        <f t="shared" si="285"/>
        <v>0</v>
      </c>
      <c r="J216" s="122">
        <f>SUM(J217:J224)</f>
        <v>2977</v>
      </c>
      <c r="K216" s="436">
        <f t="shared" ref="K216:L216" si="286">SUM(K217:K224)</f>
        <v>0</v>
      </c>
      <c r="L216" s="393">
        <f t="shared" si="286"/>
        <v>2977</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61"/>
      <c r="F218" s="148">
        <f t="shared" si="288"/>
        <v>0</v>
      </c>
      <c r="G218" s="232"/>
      <c r="H218" s="264"/>
      <c r="I218" s="115">
        <f t="shared" si="289"/>
        <v>0</v>
      </c>
      <c r="J218" s="264"/>
      <c r="K218" s="61"/>
      <c r="L218" s="137">
        <f t="shared" si="290"/>
        <v>0</v>
      </c>
      <c r="M218" s="328"/>
      <c r="N218" s="61"/>
      <c r="O218" s="115">
        <f t="shared" si="291"/>
        <v>0</v>
      </c>
      <c r="P218" s="112"/>
    </row>
    <row r="219" spans="1:16" hidden="1" x14ac:dyDescent="0.25">
      <c r="A219" s="38">
        <v>5233</v>
      </c>
      <c r="B219" s="58" t="s">
        <v>199</v>
      </c>
      <c r="C219" s="59">
        <f t="shared" si="283"/>
        <v>0</v>
      </c>
      <c r="D219" s="232"/>
      <c r="E219" s="61"/>
      <c r="F219" s="148">
        <f t="shared" si="288"/>
        <v>0</v>
      </c>
      <c r="G219" s="232"/>
      <c r="H219" s="264"/>
      <c r="I219" s="115">
        <f t="shared" si="289"/>
        <v>0</v>
      </c>
      <c r="J219" s="264"/>
      <c r="K219" s="61"/>
      <c r="L219" s="137">
        <f t="shared" si="290"/>
        <v>0</v>
      </c>
      <c r="M219" s="328"/>
      <c r="N219" s="61"/>
      <c r="O219" s="115">
        <f t="shared" si="291"/>
        <v>0</v>
      </c>
      <c r="P219" s="112"/>
    </row>
    <row r="220" spans="1:16"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112"/>
    </row>
    <row r="221" spans="1:16"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112"/>
    </row>
    <row r="222" spans="1:16"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112"/>
    </row>
    <row r="223" spans="1:16" ht="24" x14ac:dyDescent="0.25">
      <c r="A223" s="38">
        <v>5238</v>
      </c>
      <c r="B223" s="58" t="s">
        <v>203</v>
      </c>
      <c r="C223" s="59">
        <f t="shared" si="283"/>
        <v>1100</v>
      </c>
      <c r="D223" s="232">
        <v>1100</v>
      </c>
      <c r="E223" s="435"/>
      <c r="F223" s="393">
        <f t="shared" si="288"/>
        <v>1100</v>
      </c>
      <c r="G223" s="232"/>
      <c r="H223" s="1264"/>
      <c r="I223" s="393">
        <f t="shared" si="289"/>
        <v>0</v>
      </c>
      <c r="J223" s="264"/>
      <c r="K223" s="435"/>
      <c r="L223" s="393">
        <f t="shared" si="290"/>
        <v>0</v>
      </c>
      <c r="M223" s="328"/>
      <c r="N223" s="61"/>
      <c r="O223" s="115">
        <f t="shared" si="291"/>
        <v>0</v>
      </c>
      <c r="P223" s="112"/>
    </row>
    <row r="224" spans="1:16" ht="24" x14ac:dyDescent="0.25">
      <c r="A224" s="38">
        <v>5239</v>
      </c>
      <c r="B224" s="58" t="s">
        <v>204</v>
      </c>
      <c r="C224" s="59">
        <f t="shared" si="283"/>
        <v>23562</v>
      </c>
      <c r="D224" s="232">
        <v>20585</v>
      </c>
      <c r="E224" s="435"/>
      <c r="F224" s="393">
        <f t="shared" si="288"/>
        <v>20585</v>
      </c>
      <c r="G224" s="232"/>
      <c r="H224" s="1264"/>
      <c r="I224" s="393">
        <f t="shared" si="289"/>
        <v>0</v>
      </c>
      <c r="J224" s="264">
        <v>2977</v>
      </c>
      <c r="K224" s="435"/>
      <c r="L224" s="393">
        <f t="shared" si="290"/>
        <v>2977</v>
      </c>
      <c r="M224" s="328"/>
      <c r="N224" s="61"/>
      <c r="O224" s="115">
        <f t="shared" si="291"/>
        <v>0</v>
      </c>
      <c r="P224" s="112"/>
    </row>
    <row r="225" spans="1:16"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112"/>
    </row>
    <row r="226" spans="1:16"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112"/>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117"/>
    </row>
    <row r="230" spans="1:16"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352"/>
    </row>
    <row r="232" spans="1:16" ht="24" hidden="1" x14ac:dyDescent="0.25">
      <c r="A232" s="1244">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111"/>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111"/>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112"/>
    </row>
    <row r="241" spans="1:16"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112"/>
    </row>
    <row r="242" spans="1:16"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112"/>
    </row>
    <row r="243" spans="1:16"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112"/>
    </row>
    <row r="244" spans="1:16"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112"/>
    </row>
    <row r="245" spans="1:16"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112"/>
    </row>
    <row r="246" spans="1:16" ht="24" hidden="1" x14ac:dyDescent="0.25">
      <c r="A246" s="1244">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112"/>
    </row>
    <row r="249" spans="1:16" ht="72"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112"/>
    </row>
    <row r="250" spans="1:16"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112"/>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353"/>
    </row>
    <row r="252" spans="1:16" ht="24" hidden="1" x14ac:dyDescent="0.25">
      <c r="A252" s="1244">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112"/>
    </row>
    <row r="255" spans="1:16"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112"/>
    </row>
    <row r="256" spans="1:16"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111"/>
    </row>
    <row r="257" spans="1:16"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59"/>
    </row>
    <row r="258" spans="1:16"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112"/>
    </row>
    <row r="259" spans="1:16"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353"/>
    </row>
    <row r="260" spans="1:16" ht="24" hidden="1" x14ac:dyDescent="0.25">
      <c r="A260" s="1244">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112"/>
    </row>
    <row r="263" spans="1:16"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112"/>
    </row>
    <row r="264" spans="1:16"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112"/>
    </row>
    <row r="267" spans="1:16"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112"/>
    </row>
    <row r="268" spans="1:16"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112"/>
    </row>
    <row r="269" spans="1:16" ht="36" hidden="1" x14ac:dyDescent="0.25">
      <c r="A269" s="150">
        <v>7000</v>
      </c>
      <c r="B269" s="150" t="s">
        <v>246</v>
      </c>
      <c r="C269" s="153">
        <f t="shared" si="283"/>
        <v>0</v>
      </c>
      <c r="D269" s="239">
        <f>SUM(D270,D281)</f>
        <v>0</v>
      </c>
      <c r="E269" s="152">
        <f t="shared" ref="E269:F269" si="350">SUM(E270,E281)</f>
        <v>0</v>
      </c>
      <c r="F269" s="291">
        <f t="shared" si="350"/>
        <v>0</v>
      </c>
      <c r="G269" s="239">
        <f>SUM(G270,G281)</f>
        <v>0</v>
      </c>
      <c r="H269" s="270">
        <f t="shared" ref="H269:I269" si="351">SUM(H270,H281)</f>
        <v>0</v>
      </c>
      <c r="I269" s="297">
        <f t="shared" si="351"/>
        <v>0</v>
      </c>
      <c r="J269" s="270">
        <f>SUM(J270,J281)</f>
        <v>0</v>
      </c>
      <c r="K269" s="152">
        <f t="shared" ref="K269:L269" si="352">SUM(K270,K281)</f>
        <v>0</v>
      </c>
      <c r="L269" s="151">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352"/>
    </row>
    <row r="271" spans="1:16" ht="24" hidden="1" x14ac:dyDescent="0.25">
      <c r="A271" s="1244">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112"/>
    </row>
    <row r="275" spans="1:16" ht="24" hidden="1" x14ac:dyDescent="0.25">
      <c r="A275" s="113">
        <v>7230</v>
      </c>
      <c r="B275" s="58" t="s">
        <v>292</v>
      </c>
      <c r="C275" s="59">
        <f t="shared" si="283"/>
        <v>0</v>
      </c>
      <c r="D275" s="232"/>
      <c r="E275" s="61"/>
      <c r="F275" s="148">
        <f t="shared" si="362"/>
        <v>0</v>
      </c>
      <c r="G275" s="232"/>
      <c r="H275" s="264"/>
      <c r="I275" s="115">
        <f t="shared" si="363"/>
        <v>0</v>
      </c>
      <c r="J275" s="264"/>
      <c r="K275" s="61"/>
      <c r="L275" s="137">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112"/>
    </row>
    <row r="279" spans="1:16"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112"/>
    </row>
    <row r="280" spans="1:16" ht="24" hidden="1" x14ac:dyDescent="0.25">
      <c r="A280" s="1244">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56"/>
    </row>
    <row r="283" spans="1:16"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111"/>
    </row>
    <row r="286" spans="1:16" ht="12.75" thickBot="1" x14ac:dyDescent="0.3">
      <c r="A286" s="175"/>
      <c r="B286" s="175" t="s">
        <v>261</v>
      </c>
      <c r="C286" s="316">
        <f t="shared" si="368"/>
        <v>978855</v>
      </c>
      <c r="D286" s="242">
        <f t="shared" ref="D286:O286" si="382">SUM(D283,D269,D230,D195,D187,D173,D75,D53)</f>
        <v>946011</v>
      </c>
      <c r="E286" s="448">
        <f t="shared" si="382"/>
        <v>0</v>
      </c>
      <c r="F286" s="449">
        <f t="shared" si="382"/>
        <v>946011</v>
      </c>
      <c r="G286" s="242">
        <f t="shared" si="382"/>
        <v>9618</v>
      </c>
      <c r="H286" s="210">
        <f t="shared" si="382"/>
        <v>0</v>
      </c>
      <c r="I286" s="449">
        <f t="shared" si="382"/>
        <v>9618</v>
      </c>
      <c r="J286" s="177">
        <f t="shared" si="382"/>
        <v>18891</v>
      </c>
      <c r="K286" s="448">
        <f t="shared" si="382"/>
        <v>4335</v>
      </c>
      <c r="L286" s="449">
        <f t="shared" si="382"/>
        <v>23226</v>
      </c>
      <c r="M286" s="316">
        <f t="shared" si="382"/>
        <v>0</v>
      </c>
      <c r="N286" s="176">
        <f t="shared" si="382"/>
        <v>0</v>
      </c>
      <c r="O286" s="298">
        <f t="shared" si="382"/>
        <v>0</v>
      </c>
      <c r="P286" s="356"/>
    </row>
    <row r="287" spans="1:16" s="21" customFormat="1" ht="13.5" thickTop="1" thickBot="1" x14ac:dyDescent="0.3">
      <c r="A287" s="1670" t="s">
        <v>262</v>
      </c>
      <c r="B287" s="1671"/>
      <c r="C287" s="184">
        <f t="shared" si="368"/>
        <v>-1190</v>
      </c>
      <c r="D287" s="243">
        <f>SUM(D24,D25,D41)-D51</f>
        <v>0</v>
      </c>
      <c r="E287" s="450">
        <f t="shared" ref="E287:F287" si="383">SUM(E24,E25,E41)-E51</f>
        <v>0</v>
      </c>
      <c r="F287" s="451">
        <f t="shared" si="383"/>
        <v>0</v>
      </c>
      <c r="G287" s="243">
        <f>SUM(G24,G25,G41)-G51</f>
        <v>0</v>
      </c>
      <c r="H287" s="178">
        <f t="shared" ref="H287:I287" si="384">SUM(H24,H25,H41)-H51</f>
        <v>0</v>
      </c>
      <c r="I287" s="451">
        <f t="shared" si="384"/>
        <v>0</v>
      </c>
      <c r="J287" s="273">
        <f>(J26+J43)-J51</f>
        <v>-1190</v>
      </c>
      <c r="K287" s="450">
        <f t="shared" ref="K287:L287" si="385">(K26+K43)-K51</f>
        <v>0</v>
      </c>
      <c r="L287" s="451">
        <f t="shared" si="385"/>
        <v>-1190</v>
      </c>
      <c r="M287" s="184">
        <f>M45-M51</f>
        <v>0</v>
      </c>
      <c r="N287" s="179">
        <f t="shared" ref="N287:O287" si="386">N45-N51</f>
        <v>0</v>
      </c>
      <c r="O287" s="299">
        <f t="shared" si="386"/>
        <v>0</v>
      </c>
      <c r="P287" s="186"/>
    </row>
    <row r="288" spans="1:16" s="21" customFormat="1" ht="12.75" thickTop="1" x14ac:dyDescent="0.25">
      <c r="A288" s="1672" t="s">
        <v>263</v>
      </c>
      <c r="B288" s="1673"/>
      <c r="C288" s="164">
        <f t="shared" si="368"/>
        <v>1190</v>
      </c>
      <c r="D288" s="244">
        <f t="shared" ref="D288:O288" si="387">SUM(D289,D290)-D297+D298</f>
        <v>0</v>
      </c>
      <c r="E288" s="452">
        <f t="shared" si="387"/>
        <v>0</v>
      </c>
      <c r="F288" s="453">
        <f t="shared" si="387"/>
        <v>0</v>
      </c>
      <c r="G288" s="244">
        <f t="shared" si="387"/>
        <v>0</v>
      </c>
      <c r="H288" s="160">
        <f t="shared" si="387"/>
        <v>0</v>
      </c>
      <c r="I288" s="453">
        <f t="shared" si="387"/>
        <v>0</v>
      </c>
      <c r="J288" s="274">
        <f t="shared" si="387"/>
        <v>1190</v>
      </c>
      <c r="K288" s="452">
        <f t="shared" si="387"/>
        <v>0</v>
      </c>
      <c r="L288" s="453">
        <f t="shared" si="387"/>
        <v>1190</v>
      </c>
      <c r="M288" s="164">
        <f t="shared" si="387"/>
        <v>0</v>
      </c>
      <c r="N288" s="161">
        <f t="shared" si="387"/>
        <v>0</v>
      </c>
      <c r="O288" s="162">
        <f t="shared" si="387"/>
        <v>0</v>
      </c>
      <c r="P288" s="357"/>
    </row>
    <row r="289" spans="1:16" s="21" customFormat="1" ht="12.75" thickBot="1" x14ac:dyDescent="0.3">
      <c r="A289" s="89" t="s">
        <v>264</v>
      </c>
      <c r="B289" s="89" t="s">
        <v>265</v>
      </c>
      <c r="C289" s="90">
        <f t="shared" si="368"/>
        <v>1190</v>
      </c>
      <c r="D289" s="226">
        <f t="shared" ref="D289:O289" si="388">D21-D283</f>
        <v>0</v>
      </c>
      <c r="E289" s="422">
        <f t="shared" si="388"/>
        <v>0</v>
      </c>
      <c r="F289" s="423">
        <f t="shared" si="388"/>
        <v>0</v>
      </c>
      <c r="G289" s="226">
        <f t="shared" si="388"/>
        <v>0</v>
      </c>
      <c r="H289" s="182">
        <f t="shared" si="388"/>
        <v>0</v>
      </c>
      <c r="I289" s="423">
        <f t="shared" si="388"/>
        <v>0</v>
      </c>
      <c r="J289" s="259">
        <f t="shared" si="388"/>
        <v>1190</v>
      </c>
      <c r="K289" s="422">
        <f t="shared" si="388"/>
        <v>0</v>
      </c>
      <c r="L289" s="423">
        <f t="shared" si="388"/>
        <v>1190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12"/>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12"/>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12"/>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12"/>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kw5hvCGH0aVw/CjNqS336XwDs4eMCxyUGqve15dakkz2HBEHeUTaBhYGQtfnkJX4ZdIseuaqWxq4E/1XcgO+kA==" saltValue="sai6tQlF5GZ9NzN2Vz8mbg==" spinCount="100000" sheet="1" objects="1" scenarios="1" formatCells="0" formatColumns="0" formatRows="0"/>
  <autoFilter ref="A18:P298">
    <filterColumn colId="2">
      <filters blank="1">
        <filter val="1 095"/>
        <filter val="1 100"/>
        <filter val="1 174"/>
        <filter val="1 190"/>
        <filter val="-1 190"/>
        <filter val="1 260"/>
        <filter val="1 341"/>
        <filter val="1 457"/>
        <filter val="1 471"/>
        <filter val="1 540"/>
        <filter val="1 760"/>
        <filter val="1 843"/>
        <filter val="10 320"/>
        <filter val="13 606"/>
        <filter val="13 986"/>
        <filter val="14 061"/>
        <filter val="140"/>
        <filter val="150"/>
        <filter val="162 292"/>
        <filter val="180"/>
        <filter val="21 272"/>
        <filter val="210 596"/>
        <filter val="22 036"/>
        <filter val="220"/>
        <filter val="23 562"/>
        <filter val="24 662"/>
        <filter val="24 842"/>
        <filter val="246"/>
        <filter val="25 492"/>
        <filter val="28 350"/>
        <filter val="3 031"/>
        <filter val="3 230"/>
        <filter val="300"/>
        <filter val="31 370"/>
        <filter val="32"/>
        <filter val="35 430"/>
        <filter val="4 650"/>
        <filter val="4 947"/>
        <filter val="44 976"/>
        <filter val="450"/>
        <filter val="48 304"/>
        <filter val="5 832"/>
        <filter val="50"/>
        <filter val="555"/>
        <filter val="6 194"/>
        <filter val="6 215"/>
        <filter val="602 602"/>
        <filter val="647 578"/>
        <filter val="68 853"/>
        <filter val="7 281"/>
        <filter val="7 975"/>
        <filter val="700"/>
        <filter val="73"/>
        <filter val="75"/>
        <filter val="8 711"/>
        <filter val="80"/>
        <filter val="85 519"/>
        <filter val="858 174"/>
        <filter val="875"/>
        <filter val="95 839"/>
        <filter val="954 013"/>
        <filter val="955 629"/>
        <filter val="978 85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13.pielikums Jūrmalas pilsētas domes 
2018.gada 27.septembra saistošajiem noteikumiem Nr.33
(protokols Nr.13,  23.punkts)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U12" sqref="U1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1047</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1048</v>
      </c>
      <c r="D3" s="1713"/>
      <c r="E3" s="1713"/>
      <c r="F3" s="1713"/>
      <c r="G3" s="1713"/>
      <c r="H3" s="1713"/>
      <c r="I3" s="1713"/>
      <c r="J3" s="1713"/>
      <c r="K3" s="1713"/>
      <c r="L3" s="1713"/>
      <c r="M3" s="1713"/>
      <c r="N3" s="1713"/>
      <c r="O3" s="1713"/>
      <c r="P3" s="1714"/>
      <c r="Q3" s="382"/>
    </row>
    <row r="4" spans="1:17" ht="12.75" customHeight="1" x14ac:dyDescent="0.25">
      <c r="A4" s="4" t="s">
        <v>1</v>
      </c>
      <c r="B4" s="5"/>
      <c r="C4" s="1713" t="s">
        <v>1049</v>
      </c>
      <c r="D4" s="1713"/>
      <c r="E4" s="1713"/>
      <c r="F4" s="1713"/>
      <c r="G4" s="1713"/>
      <c r="H4" s="1713"/>
      <c r="I4" s="1713"/>
      <c r="J4" s="1713"/>
      <c r="K4" s="1713"/>
      <c r="L4" s="1713"/>
      <c r="M4" s="1713"/>
      <c r="N4" s="1713"/>
      <c r="O4" s="1713"/>
      <c r="P4" s="1714"/>
      <c r="Q4" s="382"/>
    </row>
    <row r="5" spans="1:17" ht="12.75" customHeight="1" x14ac:dyDescent="0.25">
      <c r="A5" s="2" t="s">
        <v>2</v>
      </c>
      <c r="B5" s="3"/>
      <c r="C5" s="1708" t="s">
        <v>1050</v>
      </c>
      <c r="D5" s="1708"/>
      <c r="E5" s="1708"/>
      <c r="F5" s="1708"/>
      <c r="G5" s="1708"/>
      <c r="H5" s="1708"/>
      <c r="I5" s="1708"/>
      <c r="J5" s="1708"/>
      <c r="K5" s="1708"/>
      <c r="L5" s="1708"/>
      <c r="M5" s="1708"/>
      <c r="N5" s="1708"/>
      <c r="O5" s="1708"/>
      <c r="P5" s="1709"/>
      <c r="Q5" s="382"/>
    </row>
    <row r="6" spans="1:17" ht="12.75" customHeight="1" x14ac:dyDescent="0.25">
      <c r="A6" s="2" t="s">
        <v>3</v>
      </c>
      <c r="B6" s="3"/>
      <c r="C6" s="1708" t="s">
        <v>324</v>
      </c>
      <c r="D6" s="1708"/>
      <c r="E6" s="1708"/>
      <c r="F6" s="1708"/>
      <c r="G6" s="1708"/>
      <c r="H6" s="1708"/>
      <c r="I6" s="1708"/>
      <c r="J6" s="1708"/>
      <c r="K6" s="1708"/>
      <c r="L6" s="1708"/>
      <c r="M6" s="1708"/>
      <c r="N6" s="1708"/>
      <c r="O6" s="1708"/>
      <c r="P6" s="1709"/>
      <c r="Q6" s="382"/>
    </row>
    <row r="7" spans="1:17" ht="15" customHeight="1" x14ac:dyDescent="0.25">
      <c r="A7" s="2" t="s">
        <v>4</v>
      </c>
      <c r="B7" s="3"/>
      <c r="C7" s="1713" t="s">
        <v>1051</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1052</v>
      </c>
      <c r="D9" s="1708"/>
      <c r="E9" s="1708"/>
      <c r="F9" s="1708"/>
      <c r="G9" s="1708"/>
      <c r="H9" s="1708"/>
      <c r="I9" s="1708"/>
      <c r="J9" s="1708"/>
      <c r="K9" s="1708"/>
      <c r="L9" s="1708"/>
      <c r="M9" s="1708"/>
      <c r="N9" s="1708"/>
      <c r="O9" s="1708"/>
      <c r="P9" s="1709"/>
      <c r="Q9" s="382"/>
    </row>
    <row r="10" spans="1:17" ht="12.75" customHeight="1" x14ac:dyDescent="0.25">
      <c r="A10" s="2"/>
      <c r="B10" s="3" t="s">
        <v>7</v>
      </c>
      <c r="C10" s="1708" t="s">
        <v>1053</v>
      </c>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1054</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8"/>
      <c r="D19" s="212"/>
      <c r="E19" s="385"/>
      <c r="F19" s="98"/>
      <c r="G19" s="212"/>
      <c r="H19" s="1255"/>
      <c r="I19" s="98"/>
      <c r="J19" s="247"/>
      <c r="K19" s="385"/>
      <c r="L19" s="98"/>
      <c r="M19" s="317"/>
      <c r="N19" s="19"/>
      <c r="O19" s="360"/>
      <c r="P19" s="20"/>
    </row>
    <row r="20" spans="1:16" s="21" customFormat="1" ht="12.75" thickBot="1" x14ac:dyDescent="0.3">
      <c r="A20" s="22"/>
      <c r="B20" s="23" t="s">
        <v>19</v>
      </c>
      <c r="C20" s="24">
        <f>F20+I20+L20+O20</f>
        <v>535595</v>
      </c>
      <c r="D20" s="213">
        <f>SUM(D21,D24,D25,D41,D43)</f>
        <v>510346</v>
      </c>
      <c r="E20" s="386">
        <f t="shared" ref="E20:F20" si="0">SUM(E21,E24,E25,E41,E43)</f>
        <v>0</v>
      </c>
      <c r="F20" s="387">
        <f t="shared" si="0"/>
        <v>510346</v>
      </c>
      <c r="G20" s="213">
        <f>SUM(G21,G24,G43)</f>
        <v>0</v>
      </c>
      <c r="H20" s="198">
        <f t="shared" ref="H20:I20" si="1">SUM(H21,H24,H43)</f>
        <v>0</v>
      </c>
      <c r="I20" s="387">
        <f t="shared" si="1"/>
        <v>0</v>
      </c>
      <c r="J20" s="248">
        <f>SUM(J21,J26,J43)</f>
        <v>19969</v>
      </c>
      <c r="K20" s="386">
        <f t="shared" ref="K20:L20" si="2">SUM(K21,K26,K43)</f>
        <v>5280</v>
      </c>
      <c r="L20" s="387">
        <f t="shared" si="2"/>
        <v>25249</v>
      </c>
      <c r="M20" s="24">
        <f>SUM(M21,M45)</f>
        <v>0</v>
      </c>
      <c r="N20" s="25">
        <f t="shared" ref="N20:O20" si="3">SUM(N21,N45)</f>
        <v>0</v>
      </c>
      <c r="O20" s="26">
        <f t="shared" si="3"/>
        <v>0</v>
      </c>
      <c r="P20" s="337"/>
    </row>
    <row r="21" spans="1:16" ht="12.75" thickTop="1" x14ac:dyDescent="0.25">
      <c r="A21" s="27"/>
      <c r="B21" s="28" t="s">
        <v>20</v>
      </c>
      <c r="C21" s="29">
        <f t="shared" ref="C21:C84" si="4">F21+I21+L21+O21</f>
        <v>1599</v>
      </c>
      <c r="D21" s="214">
        <f>SUM(D22:D23)</f>
        <v>0</v>
      </c>
      <c r="E21" s="388">
        <f t="shared" ref="E21" si="5">SUM(E22:E23)</f>
        <v>0</v>
      </c>
      <c r="F21" s="389">
        <f>SUM(F22:F23)</f>
        <v>0</v>
      </c>
      <c r="G21" s="214">
        <f>SUM(G22:G23)</f>
        <v>0</v>
      </c>
      <c r="H21" s="199">
        <f t="shared" ref="H21:I21" si="6">SUM(H22:H23)</f>
        <v>0</v>
      </c>
      <c r="I21" s="389">
        <f t="shared" si="6"/>
        <v>0</v>
      </c>
      <c r="J21" s="249">
        <f>SUM(J22:J23)</f>
        <v>1599</v>
      </c>
      <c r="K21" s="388">
        <f t="shared" ref="K21:L21" si="7">SUM(K22:K23)</f>
        <v>0</v>
      </c>
      <c r="L21" s="389">
        <f t="shared" si="7"/>
        <v>1599</v>
      </c>
      <c r="M21" s="29">
        <f>SUM(M22:M23)</f>
        <v>0</v>
      </c>
      <c r="N21" s="30">
        <f t="shared" ref="N21:O21" si="8">SUM(N22:N23)</f>
        <v>0</v>
      </c>
      <c r="O21" s="31">
        <f t="shared" si="8"/>
        <v>0</v>
      </c>
      <c r="P21" s="338"/>
    </row>
    <row r="22" spans="1:16" hidden="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row>
    <row r="23" spans="1:16" x14ac:dyDescent="0.2">
      <c r="A23" s="37"/>
      <c r="B23" s="38" t="s">
        <v>22</v>
      </c>
      <c r="C23" s="39">
        <f t="shared" si="4"/>
        <v>1599</v>
      </c>
      <c r="D23" s="216"/>
      <c r="E23" s="392"/>
      <c r="F23" s="393">
        <f>D23+E23</f>
        <v>0</v>
      </c>
      <c r="G23" s="216"/>
      <c r="H23" s="1256"/>
      <c r="I23" s="1268">
        <f>G23+H23</f>
        <v>0</v>
      </c>
      <c r="J23" s="251">
        <v>1599</v>
      </c>
      <c r="K23" s="392"/>
      <c r="L23" s="1268">
        <f>J23+K23</f>
        <v>1599</v>
      </c>
      <c r="M23" s="372"/>
      <c r="N23" s="40"/>
      <c r="O23" s="311">
        <f>M23+N23</f>
        <v>0</v>
      </c>
      <c r="P23" s="1277"/>
    </row>
    <row r="24" spans="1:16" s="21" customFormat="1" ht="24.75" thickBot="1" x14ac:dyDescent="0.25">
      <c r="A24" s="41">
        <v>19300</v>
      </c>
      <c r="B24" s="41" t="s">
        <v>304</v>
      </c>
      <c r="C24" s="42">
        <f>F24+I24</f>
        <v>510346</v>
      </c>
      <c r="D24" s="217">
        <v>510346</v>
      </c>
      <c r="E24" s="394"/>
      <c r="F24" s="395">
        <f>D24+E24</f>
        <v>510346</v>
      </c>
      <c r="G24" s="217"/>
      <c r="H24" s="1257"/>
      <c r="I24" s="395">
        <f>G24+H24</f>
        <v>0</v>
      </c>
      <c r="J24" s="293" t="s">
        <v>23</v>
      </c>
      <c r="K24" s="1258" t="s">
        <v>23</v>
      </c>
      <c r="L24" s="1269" t="s">
        <v>23</v>
      </c>
      <c r="M24" s="319" t="s">
        <v>23</v>
      </c>
      <c r="N24" s="44" t="s">
        <v>23</v>
      </c>
      <c r="O24" s="45" t="s">
        <v>23</v>
      </c>
      <c r="P24" s="1278"/>
    </row>
    <row r="25" spans="1:16"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340"/>
    </row>
    <row r="26" spans="1:16" s="21" customFormat="1" ht="36.75" thickTop="1" x14ac:dyDescent="0.25">
      <c r="A26" s="46">
        <v>21300</v>
      </c>
      <c r="B26" s="46" t="s">
        <v>305</v>
      </c>
      <c r="C26" s="47">
        <f>L26</f>
        <v>23650</v>
      </c>
      <c r="D26" s="219" t="s">
        <v>23</v>
      </c>
      <c r="E26" s="398" t="s">
        <v>23</v>
      </c>
      <c r="F26" s="399" t="s">
        <v>23</v>
      </c>
      <c r="G26" s="219" t="s">
        <v>23</v>
      </c>
      <c r="H26" s="301" t="s">
        <v>23</v>
      </c>
      <c r="I26" s="399" t="s">
        <v>23</v>
      </c>
      <c r="J26" s="107">
        <f>SUM(J27,J31,J33,J36)</f>
        <v>18370</v>
      </c>
      <c r="K26" s="430">
        <f t="shared" ref="K26:L26" si="9">SUM(K27,K31,K33,K36)</f>
        <v>5280</v>
      </c>
      <c r="L26" s="397">
        <f t="shared" si="9"/>
        <v>23650</v>
      </c>
      <c r="M26" s="320" t="s">
        <v>23</v>
      </c>
      <c r="N26" s="49" t="s">
        <v>23</v>
      </c>
      <c r="O26" s="50" t="s">
        <v>23</v>
      </c>
      <c r="P26" s="340"/>
    </row>
    <row r="27" spans="1:16" s="21" customFormat="1" ht="24" hidden="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row>
    <row r="28" spans="1:16" hidden="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row>
    <row r="29" spans="1:16" hidden="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row>
    <row r="30" spans="1:16" ht="24" hidden="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row>
    <row r="31" spans="1:16" s="21" customFormat="1" ht="36" hidden="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row>
    <row r="32" spans="1:16" ht="36" hidden="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343"/>
    </row>
    <row r="33" spans="1:16" s="21" customFormat="1" x14ac:dyDescent="0.25">
      <c r="A33" s="52">
        <v>21380</v>
      </c>
      <c r="B33" s="46" t="s">
        <v>31</v>
      </c>
      <c r="C33" s="47">
        <f t="shared" si="10"/>
        <v>1690</v>
      </c>
      <c r="D33" s="219" t="s">
        <v>23</v>
      </c>
      <c r="E33" s="398" t="s">
        <v>23</v>
      </c>
      <c r="F33" s="399" t="s">
        <v>23</v>
      </c>
      <c r="G33" s="219" t="s">
        <v>23</v>
      </c>
      <c r="H33" s="301" t="s">
        <v>23</v>
      </c>
      <c r="I33" s="399" t="s">
        <v>23</v>
      </c>
      <c r="J33" s="107">
        <f>SUM(J34:J35)</f>
        <v>1690</v>
      </c>
      <c r="K33" s="430">
        <f t="shared" ref="K33:L33" si="13">SUM(K34:K35)</f>
        <v>0</v>
      </c>
      <c r="L33" s="397">
        <f t="shared" si="13"/>
        <v>1690</v>
      </c>
      <c r="M33" s="320" t="s">
        <v>23</v>
      </c>
      <c r="N33" s="49" t="s">
        <v>23</v>
      </c>
      <c r="O33" s="50" t="s">
        <v>23</v>
      </c>
      <c r="P33" s="340"/>
    </row>
    <row r="34" spans="1:16" x14ac:dyDescent="0.25">
      <c r="A34" s="33">
        <v>21381</v>
      </c>
      <c r="B34" s="53" t="s">
        <v>306</v>
      </c>
      <c r="C34" s="54">
        <f t="shared" si="10"/>
        <v>1690</v>
      </c>
      <c r="D34" s="220" t="s">
        <v>23</v>
      </c>
      <c r="E34" s="400" t="s">
        <v>23</v>
      </c>
      <c r="F34" s="401" t="s">
        <v>23</v>
      </c>
      <c r="G34" s="220" t="s">
        <v>23</v>
      </c>
      <c r="H34" s="1259" t="s">
        <v>23</v>
      </c>
      <c r="I34" s="401" t="s">
        <v>23</v>
      </c>
      <c r="J34" s="263">
        <v>1690</v>
      </c>
      <c r="K34" s="433"/>
      <c r="L34" s="391">
        <f>J34+K34</f>
        <v>1690</v>
      </c>
      <c r="M34" s="321" t="s">
        <v>23</v>
      </c>
      <c r="N34" s="55" t="s">
        <v>23</v>
      </c>
      <c r="O34" s="57" t="s">
        <v>23</v>
      </c>
      <c r="P34" s="341"/>
    </row>
    <row r="35" spans="1:16" ht="24" hidden="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row>
    <row r="36" spans="1:16" s="21" customFormat="1" ht="25.5" customHeight="1" x14ac:dyDescent="0.25">
      <c r="A36" s="52">
        <v>21390</v>
      </c>
      <c r="B36" s="46" t="s">
        <v>307</v>
      </c>
      <c r="C36" s="47">
        <f t="shared" si="10"/>
        <v>21960</v>
      </c>
      <c r="D36" s="219" t="s">
        <v>23</v>
      </c>
      <c r="E36" s="398" t="s">
        <v>23</v>
      </c>
      <c r="F36" s="399" t="s">
        <v>23</v>
      </c>
      <c r="G36" s="219" t="s">
        <v>23</v>
      </c>
      <c r="H36" s="301" t="s">
        <v>23</v>
      </c>
      <c r="I36" s="399" t="s">
        <v>23</v>
      </c>
      <c r="J36" s="107">
        <f>SUM(J37:J40)</f>
        <v>16680</v>
      </c>
      <c r="K36" s="430">
        <f t="shared" ref="K36:L36" si="14">SUM(K37:K40)</f>
        <v>5280</v>
      </c>
      <c r="L36" s="397">
        <f t="shared" si="14"/>
        <v>21960</v>
      </c>
      <c r="M36" s="320" t="s">
        <v>23</v>
      </c>
      <c r="N36" s="49" t="s">
        <v>23</v>
      </c>
      <c r="O36" s="50" t="s">
        <v>23</v>
      </c>
      <c r="P36" s="340"/>
    </row>
    <row r="37" spans="1:16" ht="24" hidden="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row>
    <row r="38" spans="1:16" ht="72.75" customHeight="1" x14ac:dyDescent="0.25">
      <c r="A38" s="38">
        <v>21393</v>
      </c>
      <c r="B38" s="58" t="s">
        <v>34</v>
      </c>
      <c r="C38" s="59">
        <f t="shared" si="10"/>
        <v>21960</v>
      </c>
      <c r="D38" s="1282" t="s">
        <v>23</v>
      </c>
      <c r="E38" s="1304" t="s">
        <v>23</v>
      </c>
      <c r="F38" s="403" t="s">
        <v>23</v>
      </c>
      <c r="G38" s="1282" t="s">
        <v>23</v>
      </c>
      <c r="H38" s="1305" t="s">
        <v>23</v>
      </c>
      <c r="I38" s="403" t="s">
        <v>23</v>
      </c>
      <c r="J38" s="1284">
        <v>16680</v>
      </c>
      <c r="K38" s="1306">
        <v>5280</v>
      </c>
      <c r="L38" s="1268">
        <f>J38+K38</f>
        <v>21960</v>
      </c>
      <c r="M38" s="1286" t="s">
        <v>23</v>
      </c>
      <c r="N38" s="1283" t="s">
        <v>23</v>
      </c>
      <c r="O38" s="62" t="s">
        <v>23</v>
      </c>
      <c r="P38" s="1287" t="s">
        <v>1055</v>
      </c>
    </row>
    <row r="39" spans="1:16" hidden="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row>
    <row r="40" spans="1:16" ht="24" hidden="1" x14ac:dyDescent="0.25">
      <c r="A40" s="191">
        <v>21399</v>
      </c>
      <c r="B40" s="166" t="s">
        <v>36</v>
      </c>
      <c r="C40" s="167">
        <f t="shared" si="10"/>
        <v>0</v>
      </c>
      <c r="D40" s="223" t="s">
        <v>23</v>
      </c>
      <c r="E40" s="77" t="s">
        <v>23</v>
      </c>
      <c r="F40" s="280" t="s">
        <v>23</v>
      </c>
      <c r="G40" s="223" t="s">
        <v>23</v>
      </c>
      <c r="H40" s="257" t="s">
        <v>23</v>
      </c>
      <c r="I40" s="193" t="s">
        <v>23</v>
      </c>
      <c r="J40" s="294"/>
      <c r="K40" s="192"/>
      <c r="L40" s="365">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row>
    <row r="43" spans="1:16" s="21" customFormat="1" ht="24" hidden="1" x14ac:dyDescent="0.25">
      <c r="A43" s="52">
        <v>21490</v>
      </c>
      <c r="B43" s="46" t="s">
        <v>38</v>
      </c>
      <c r="C43" s="69">
        <f>F43+I43+L43</f>
        <v>0</v>
      </c>
      <c r="D43" s="75">
        <f>D44</f>
        <v>0</v>
      </c>
      <c r="E43" s="76">
        <f t="shared" ref="E43:L43" si="16">E44</f>
        <v>0</v>
      </c>
      <c r="F43" s="282">
        <f t="shared" si="16"/>
        <v>0</v>
      </c>
      <c r="G43" s="75">
        <f t="shared" si="16"/>
        <v>0</v>
      </c>
      <c r="H43" s="205">
        <f t="shared" si="16"/>
        <v>0</v>
      </c>
      <c r="I43" s="295">
        <f t="shared" si="16"/>
        <v>0</v>
      </c>
      <c r="J43" s="205">
        <f t="shared" si="16"/>
        <v>0</v>
      </c>
      <c r="K43" s="76">
        <f t="shared" si="16"/>
        <v>0</v>
      </c>
      <c r="L43" s="204">
        <f t="shared" si="16"/>
        <v>0</v>
      </c>
      <c r="M43" s="320" t="s">
        <v>23</v>
      </c>
      <c r="N43" s="49" t="s">
        <v>23</v>
      </c>
      <c r="O43" s="50" t="s">
        <v>23</v>
      </c>
      <c r="P43" s="340"/>
    </row>
    <row r="44" spans="1:16" s="21" customFormat="1" ht="24" hidden="1" x14ac:dyDescent="0.25">
      <c r="A44" s="38">
        <v>21499</v>
      </c>
      <c r="B44" s="58" t="s">
        <v>39</v>
      </c>
      <c r="C44" s="209">
        <f>F44+I44+L44</f>
        <v>0</v>
      </c>
      <c r="D44" s="304"/>
      <c r="E44" s="71"/>
      <c r="F44" s="146">
        <f>D44+E44</f>
        <v>0</v>
      </c>
      <c r="G44" s="304"/>
      <c r="H44" s="305"/>
      <c r="I44" s="363">
        <f>G44+H44</f>
        <v>0</v>
      </c>
      <c r="J44" s="305"/>
      <c r="K44" s="71"/>
      <c r="L44" s="364">
        <f>J44+K44</f>
        <v>0</v>
      </c>
      <c r="M44" s="323" t="s">
        <v>23</v>
      </c>
      <c r="N44" s="66" t="s">
        <v>23</v>
      </c>
      <c r="O44" s="68" t="s">
        <v>23</v>
      </c>
      <c r="P44" s="343"/>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row>
    <row r="47" spans="1:16" ht="24" hidden="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row>
    <row r="48" spans="1:16" x14ac:dyDescent="0.25">
      <c r="A48" s="84"/>
      <c r="B48" s="79"/>
      <c r="C48" s="85"/>
      <c r="D48" s="366"/>
      <c r="E48" s="419"/>
      <c r="F48" s="418"/>
      <c r="G48" s="366"/>
      <c r="H48" s="1261"/>
      <c r="I48" s="1268"/>
      <c r="J48" s="371"/>
      <c r="K48" s="1263"/>
      <c r="L48" s="410"/>
      <c r="M48" s="326"/>
      <c r="N48" s="306"/>
      <c r="O48" s="172"/>
      <c r="P48" s="82"/>
    </row>
    <row r="49" spans="1:16" s="21" customFormat="1" x14ac:dyDescent="0.25">
      <c r="A49" s="86"/>
      <c r="B49" s="87" t="s">
        <v>43</v>
      </c>
      <c r="C49" s="88"/>
      <c r="D49" s="367"/>
      <c r="E49" s="420"/>
      <c r="F49" s="421"/>
      <c r="G49" s="367"/>
      <c r="H49" s="1262"/>
      <c r="I49" s="421"/>
      <c r="J49" s="370"/>
      <c r="K49" s="420"/>
      <c r="L49" s="421"/>
      <c r="M49" s="373"/>
      <c r="N49" s="368"/>
      <c r="O49" s="173"/>
      <c r="P49" s="347"/>
    </row>
    <row r="50" spans="1:16" s="21" customFormat="1" ht="12.75" thickBot="1" x14ac:dyDescent="0.3">
      <c r="A50" s="89"/>
      <c r="B50" s="22" t="s">
        <v>44</v>
      </c>
      <c r="C50" s="90">
        <f t="shared" si="4"/>
        <v>535595</v>
      </c>
      <c r="D50" s="226">
        <f>SUM(D51,D283)</f>
        <v>510346</v>
      </c>
      <c r="E50" s="422">
        <f t="shared" ref="E50:F50" si="19">SUM(E51,E283)</f>
        <v>0</v>
      </c>
      <c r="F50" s="423">
        <f t="shared" si="19"/>
        <v>510346</v>
      </c>
      <c r="G50" s="226">
        <f>SUM(G51,G283)</f>
        <v>0</v>
      </c>
      <c r="H50" s="182">
        <f t="shared" ref="H50:I50" si="20">SUM(H51,H283)</f>
        <v>0</v>
      </c>
      <c r="I50" s="423">
        <f t="shared" si="20"/>
        <v>0</v>
      </c>
      <c r="J50" s="259">
        <f>SUM(J51,J283)</f>
        <v>19969</v>
      </c>
      <c r="K50" s="422">
        <f t="shared" ref="K50:L50" si="21">SUM(K51,K283)</f>
        <v>5280</v>
      </c>
      <c r="L50" s="423">
        <f t="shared" si="21"/>
        <v>25249</v>
      </c>
      <c r="M50" s="90">
        <f>SUM(M51,M283)</f>
        <v>0</v>
      </c>
      <c r="N50" s="91">
        <f t="shared" ref="N50:O50" si="22">SUM(N51,N283)</f>
        <v>0</v>
      </c>
      <c r="O50" s="92">
        <f t="shared" si="22"/>
        <v>0</v>
      </c>
      <c r="P50" s="348"/>
    </row>
    <row r="51" spans="1:16" s="21" customFormat="1" ht="36.75" thickTop="1" x14ac:dyDescent="0.25">
      <c r="A51" s="93"/>
      <c r="B51" s="94" t="s">
        <v>45</v>
      </c>
      <c r="C51" s="95">
        <f t="shared" si="4"/>
        <v>535595</v>
      </c>
      <c r="D51" s="227">
        <f>SUM(D52,D194)</f>
        <v>510346</v>
      </c>
      <c r="E51" s="424">
        <f t="shared" ref="E51:F51" si="23">SUM(E52,E194)</f>
        <v>0</v>
      </c>
      <c r="F51" s="425">
        <f t="shared" si="23"/>
        <v>510346</v>
      </c>
      <c r="G51" s="227">
        <f>SUM(G52,G194)</f>
        <v>0</v>
      </c>
      <c r="H51" s="206">
        <f t="shared" ref="H51:I51" si="24">SUM(H52,H194)</f>
        <v>0</v>
      </c>
      <c r="I51" s="425">
        <f t="shared" si="24"/>
        <v>0</v>
      </c>
      <c r="J51" s="260">
        <f>SUM(J52,J194)</f>
        <v>19969</v>
      </c>
      <c r="K51" s="424">
        <f t="shared" ref="K51:L51" si="25">SUM(K52,K194)</f>
        <v>5280</v>
      </c>
      <c r="L51" s="425">
        <f t="shared" si="25"/>
        <v>25249</v>
      </c>
      <c r="M51" s="95">
        <f>SUM(M52,M194)</f>
        <v>0</v>
      </c>
      <c r="N51" s="96">
        <f t="shared" ref="N51:O51" si="26">SUM(N52,N194)</f>
        <v>0</v>
      </c>
      <c r="O51" s="97">
        <f t="shared" si="26"/>
        <v>0</v>
      </c>
      <c r="P51" s="349"/>
    </row>
    <row r="52" spans="1:16" s="21" customFormat="1" ht="24" x14ac:dyDescent="0.25">
      <c r="A52" s="98"/>
      <c r="B52" s="16" t="s">
        <v>46</v>
      </c>
      <c r="C52" s="99">
        <f t="shared" si="4"/>
        <v>535595</v>
      </c>
      <c r="D52" s="228">
        <f>SUM(D53,D75,D173,D187)</f>
        <v>510346</v>
      </c>
      <c r="E52" s="426">
        <f t="shared" ref="E52:F52" si="27">SUM(E53,E75,E173,E187)</f>
        <v>0</v>
      </c>
      <c r="F52" s="427">
        <f t="shared" si="27"/>
        <v>510346</v>
      </c>
      <c r="G52" s="228">
        <f>SUM(G53,G75,G173,G187)</f>
        <v>0</v>
      </c>
      <c r="H52" s="207">
        <f t="shared" ref="H52:I52" si="28">SUM(H53,H75,H173,H187)</f>
        <v>0</v>
      </c>
      <c r="I52" s="427">
        <f t="shared" si="28"/>
        <v>0</v>
      </c>
      <c r="J52" s="261">
        <f>SUM(J53,J75,J173,J187)</f>
        <v>19969</v>
      </c>
      <c r="K52" s="426">
        <f t="shared" ref="K52:L52" si="29">SUM(K53,K75,K173,K187)</f>
        <v>5280</v>
      </c>
      <c r="L52" s="427">
        <f t="shared" si="29"/>
        <v>25249</v>
      </c>
      <c r="M52" s="99">
        <f>SUM(M53,M75,M173,M187)</f>
        <v>0</v>
      </c>
      <c r="N52" s="100">
        <f t="shared" ref="N52:O52" si="30">SUM(N53,N75,N173,N187)</f>
        <v>0</v>
      </c>
      <c r="O52" s="101">
        <f t="shared" si="30"/>
        <v>0</v>
      </c>
      <c r="P52" s="350"/>
    </row>
    <row r="53" spans="1:16" s="21" customFormat="1" x14ac:dyDescent="0.25">
      <c r="A53" s="102">
        <v>1000</v>
      </c>
      <c r="B53" s="102" t="s">
        <v>47</v>
      </c>
      <c r="C53" s="103">
        <f t="shared" si="4"/>
        <v>77424</v>
      </c>
      <c r="D53" s="229">
        <f>SUM(D54,D67)</f>
        <v>71496</v>
      </c>
      <c r="E53" s="428">
        <f t="shared" ref="E53:F53" si="31">SUM(E54,E67)</f>
        <v>599</v>
      </c>
      <c r="F53" s="429">
        <f t="shared" si="31"/>
        <v>72095</v>
      </c>
      <c r="G53" s="229">
        <f>SUM(G54,G67)</f>
        <v>0</v>
      </c>
      <c r="H53" s="139">
        <f t="shared" ref="H53:I53" si="32">SUM(H54,H67)</f>
        <v>0</v>
      </c>
      <c r="I53" s="429">
        <f t="shared" si="32"/>
        <v>0</v>
      </c>
      <c r="J53" s="262">
        <f>SUM(J54,J67)</f>
        <v>5329</v>
      </c>
      <c r="K53" s="428">
        <f t="shared" ref="K53:L53" si="33">SUM(K54,K67)</f>
        <v>0</v>
      </c>
      <c r="L53" s="429">
        <f t="shared" si="33"/>
        <v>5329</v>
      </c>
      <c r="M53" s="103">
        <f>SUM(M54,M67)</f>
        <v>0</v>
      </c>
      <c r="N53" s="104">
        <f t="shared" ref="N53:O53" si="34">SUM(N54,N67)</f>
        <v>0</v>
      </c>
      <c r="O53" s="105">
        <f t="shared" si="34"/>
        <v>0</v>
      </c>
      <c r="P53" s="351"/>
    </row>
    <row r="54" spans="1:16" x14ac:dyDescent="0.25">
      <c r="A54" s="46">
        <v>1100</v>
      </c>
      <c r="B54" s="106" t="s">
        <v>48</v>
      </c>
      <c r="C54" s="47">
        <f t="shared" si="4"/>
        <v>73718</v>
      </c>
      <c r="D54" s="230">
        <f>SUM(D55,D58,D66)</f>
        <v>68075</v>
      </c>
      <c r="E54" s="430">
        <f t="shared" ref="E54:F54" si="35">SUM(E55,E58,E66)</f>
        <v>570</v>
      </c>
      <c r="F54" s="397">
        <f t="shared" si="35"/>
        <v>68645</v>
      </c>
      <c r="G54" s="230">
        <f>SUM(G55,G58,G66)</f>
        <v>0</v>
      </c>
      <c r="H54" s="127">
        <f t="shared" ref="H54:I54" si="36">SUM(H55,H58,H66)</f>
        <v>0</v>
      </c>
      <c r="I54" s="397">
        <f t="shared" si="36"/>
        <v>0</v>
      </c>
      <c r="J54" s="107">
        <f>SUM(J55,J58,J66)</f>
        <v>5073</v>
      </c>
      <c r="K54" s="430">
        <f t="shared" ref="K54:L54" si="37">SUM(K55,K58,K66)</f>
        <v>0</v>
      </c>
      <c r="L54" s="397">
        <f t="shared" si="37"/>
        <v>5073</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109">
        <f t="shared" ref="E55:F55" si="39">SUM(E56:E57)</f>
        <v>0</v>
      </c>
      <c r="F55" s="288">
        <f t="shared" si="39"/>
        <v>0</v>
      </c>
      <c r="G55" s="133">
        <f>SUM(G56:G57)</f>
        <v>0</v>
      </c>
      <c r="H55" s="208">
        <f t="shared" ref="H55:I55" si="40">SUM(H56:H57)</f>
        <v>0</v>
      </c>
      <c r="I55" s="110">
        <f t="shared" si="40"/>
        <v>0</v>
      </c>
      <c r="J55" s="208">
        <f>SUM(J56:J57)</f>
        <v>0</v>
      </c>
      <c r="K55" s="109">
        <f t="shared" ref="K55:L55" si="41">SUM(K56:K57)</f>
        <v>0</v>
      </c>
      <c r="L55" s="138">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11"/>
    </row>
    <row r="57" spans="1:16" ht="24" hidden="1" customHeight="1" x14ac:dyDescent="0.25">
      <c r="A57" s="38">
        <v>1119</v>
      </c>
      <c r="B57" s="58" t="s">
        <v>51</v>
      </c>
      <c r="C57" s="59">
        <f t="shared" si="4"/>
        <v>0</v>
      </c>
      <c r="D57" s="232"/>
      <c r="E57" s="61"/>
      <c r="F57" s="148">
        <f t="shared" si="43"/>
        <v>0</v>
      </c>
      <c r="G57" s="232"/>
      <c r="H57" s="264"/>
      <c r="I57" s="115">
        <f t="shared" si="44"/>
        <v>0</v>
      </c>
      <c r="J57" s="264"/>
      <c r="K57" s="61"/>
      <c r="L57" s="137">
        <f t="shared" si="45"/>
        <v>0</v>
      </c>
      <c r="M57" s="328"/>
      <c r="N57" s="61"/>
      <c r="O57" s="115">
        <f>M57+N57</f>
        <v>0</v>
      </c>
      <c r="P57" s="112"/>
    </row>
    <row r="58" spans="1:16" hidden="1" x14ac:dyDescent="0.25">
      <c r="A58" s="113">
        <v>1140</v>
      </c>
      <c r="B58" s="58" t="s">
        <v>295</v>
      </c>
      <c r="C58" s="59">
        <f t="shared" si="4"/>
        <v>0</v>
      </c>
      <c r="D58" s="233">
        <f>SUM(D59:D65)</f>
        <v>0</v>
      </c>
      <c r="E58" s="114">
        <f t="shared" ref="E58:F58" si="46">SUM(E59:E65)</f>
        <v>0</v>
      </c>
      <c r="F58" s="148">
        <f t="shared" si="46"/>
        <v>0</v>
      </c>
      <c r="G58" s="233">
        <f>SUM(G59:G65)</f>
        <v>0</v>
      </c>
      <c r="H58" s="122">
        <f t="shared" ref="H58:I58" si="47">SUM(H59:H65)</f>
        <v>0</v>
      </c>
      <c r="I58" s="115">
        <f t="shared" si="47"/>
        <v>0</v>
      </c>
      <c r="J58" s="122">
        <f>SUM(J59:J65)</f>
        <v>0</v>
      </c>
      <c r="K58" s="114">
        <f t="shared" ref="K58:L58" si="48">SUM(K59:K65)</f>
        <v>0</v>
      </c>
      <c r="L58" s="137">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61"/>
      <c r="F59" s="148">
        <f t="shared" ref="F59:F66" si="50">D59+E59</f>
        <v>0</v>
      </c>
      <c r="G59" s="232"/>
      <c r="H59" s="264"/>
      <c r="I59" s="115">
        <f t="shared" ref="I59:I66" si="51">G59+H59</f>
        <v>0</v>
      </c>
      <c r="J59" s="264"/>
      <c r="K59" s="61"/>
      <c r="L59" s="137">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61"/>
      <c r="F60" s="148">
        <f t="shared" si="50"/>
        <v>0</v>
      </c>
      <c r="G60" s="232"/>
      <c r="H60" s="264"/>
      <c r="I60" s="115">
        <f t="shared" si="51"/>
        <v>0</v>
      </c>
      <c r="J60" s="264"/>
      <c r="K60" s="61"/>
      <c r="L60" s="137">
        <f>J60+K60</f>
        <v>0</v>
      </c>
      <c r="M60" s="328"/>
      <c r="N60" s="61"/>
      <c r="O60" s="115">
        <f t="shared" si="53"/>
        <v>0</v>
      </c>
      <c r="P60" s="112"/>
    </row>
    <row r="61" spans="1:16"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112"/>
    </row>
    <row r="62" spans="1:16"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112"/>
    </row>
    <row r="63" spans="1:16" hidden="1" x14ac:dyDescent="0.25">
      <c r="A63" s="38">
        <v>1147</v>
      </c>
      <c r="B63" s="58" t="s">
        <v>56</v>
      </c>
      <c r="C63" s="59">
        <f t="shared" si="4"/>
        <v>0</v>
      </c>
      <c r="D63" s="232"/>
      <c r="E63" s="61"/>
      <c r="F63" s="148">
        <f t="shared" si="50"/>
        <v>0</v>
      </c>
      <c r="G63" s="232"/>
      <c r="H63" s="264"/>
      <c r="I63" s="115">
        <f t="shared" si="51"/>
        <v>0</v>
      </c>
      <c r="J63" s="264"/>
      <c r="K63" s="61"/>
      <c r="L63" s="137">
        <f t="shared" si="52"/>
        <v>0</v>
      </c>
      <c r="M63" s="328"/>
      <c r="N63" s="61"/>
      <c r="O63" s="115">
        <f t="shared" si="53"/>
        <v>0</v>
      </c>
      <c r="P63" s="112"/>
    </row>
    <row r="64" spans="1:16" hidden="1" x14ac:dyDescent="0.25">
      <c r="A64" s="38">
        <v>1148</v>
      </c>
      <c r="B64" s="58" t="s">
        <v>57</v>
      </c>
      <c r="C64" s="59">
        <f t="shared" si="4"/>
        <v>0</v>
      </c>
      <c r="D64" s="232"/>
      <c r="E64" s="61"/>
      <c r="F64" s="148">
        <f t="shared" si="50"/>
        <v>0</v>
      </c>
      <c r="G64" s="232"/>
      <c r="H64" s="264"/>
      <c r="I64" s="115">
        <f t="shared" si="51"/>
        <v>0</v>
      </c>
      <c r="J64" s="264"/>
      <c r="K64" s="61"/>
      <c r="L64" s="137">
        <f t="shared" si="52"/>
        <v>0</v>
      </c>
      <c r="M64" s="328"/>
      <c r="N64" s="61"/>
      <c r="O64" s="115">
        <f t="shared" si="53"/>
        <v>0</v>
      </c>
      <c r="P64" s="112"/>
    </row>
    <row r="65" spans="1:16" ht="24" hidden="1" customHeight="1" x14ac:dyDescent="0.25">
      <c r="A65" s="38">
        <v>1149</v>
      </c>
      <c r="B65" s="58" t="s">
        <v>58</v>
      </c>
      <c r="C65" s="59">
        <f>F65+I65+L65+O65</f>
        <v>0</v>
      </c>
      <c r="D65" s="232"/>
      <c r="E65" s="61"/>
      <c r="F65" s="148">
        <f t="shared" si="50"/>
        <v>0</v>
      </c>
      <c r="G65" s="232"/>
      <c r="H65" s="264"/>
      <c r="I65" s="115">
        <f t="shared" si="51"/>
        <v>0</v>
      </c>
      <c r="J65" s="264"/>
      <c r="K65" s="61"/>
      <c r="L65" s="137">
        <f t="shared" si="52"/>
        <v>0</v>
      </c>
      <c r="M65" s="328"/>
      <c r="N65" s="61"/>
      <c r="O65" s="115">
        <f t="shared" si="53"/>
        <v>0</v>
      </c>
      <c r="P65" s="112"/>
    </row>
    <row r="66" spans="1:16" ht="36" x14ac:dyDescent="0.25">
      <c r="A66" s="108">
        <v>1150</v>
      </c>
      <c r="B66" s="79" t="s">
        <v>59</v>
      </c>
      <c r="C66" s="85">
        <f>F66+I66+L66+O66</f>
        <v>73718</v>
      </c>
      <c r="D66" s="1288">
        <v>68075</v>
      </c>
      <c r="E66" s="1307">
        <v>570</v>
      </c>
      <c r="F66" s="432">
        <f t="shared" si="50"/>
        <v>68645</v>
      </c>
      <c r="G66" s="1288"/>
      <c r="H66" s="1309"/>
      <c r="I66" s="432">
        <f t="shared" si="51"/>
        <v>0</v>
      </c>
      <c r="J66" s="1290">
        <v>5073</v>
      </c>
      <c r="K66" s="1307"/>
      <c r="L66" s="432">
        <f t="shared" si="52"/>
        <v>5073</v>
      </c>
      <c r="M66" s="1291"/>
      <c r="N66" s="1289"/>
      <c r="O66" s="110">
        <f t="shared" si="53"/>
        <v>0</v>
      </c>
      <c r="P66" s="1292" t="s">
        <v>1056</v>
      </c>
    </row>
    <row r="67" spans="1:16" ht="24" x14ac:dyDescent="0.25">
      <c r="A67" s="46">
        <v>1200</v>
      </c>
      <c r="B67" s="106" t="s">
        <v>296</v>
      </c>
      <c r="C67" s="47">
        <f t="shared" si="4"/>
        <v>3706</v>
      </c>
      <c r="D67" s="230">
        <f>SUM(D68:D69)</f>
        <v>3421</v>
      </c>
      <c r="E67" s="430">
        <f t="shared" ref="E67:F67" si="54">SUM(E68:E69)</f>
        <v>29</v>
      </c>
      <c r="F67" s="397">
        <f t="shared" si="54"/>
        <v>3450</v>
      </c>
      <c r="G67" s="230">
        <f>SUM(G68:G69)</f>
        <v>0</v>
      </c>
      <c r="H67" s="127">
        <f t="shared" ref="H67:I67" si="55">SUM(H68:H69)</f>
        <v>0</v>
      </c>
      <c r="I67" s="397">
        <f t="shared" si="55"/>
        <v>0</v>
      </c>
      <c r="J67" s="107">
        <f>SUM(J68:J69)</f>
        <v>256</v>
      </c>
      <c r="K67" s="430">
        <f t="shared" ref="K67:L67" si="56">SUM(K68:K69)</f>
        <v>0</v>
      </c>
      <c r="L67" s="397">
        <f t="shared" si="56"/>
        <v>256</v>
      </c>
      <c r="M67" s="47">
        <f>SUM(M68:M69)</f>
        <v>0</v>
      </c>
      <c r="N67" s="51">
        <f t="shared" ref="N67:O67" si="57">SUM(N68:N69)</f>
        <v>0</v>
      </c>
      <c r="O67" s="118">
        <f t="shared" si="57"/>
        <v>0</v>
      </c>
      <c r="P67" s="124"/>
    </row>
    <row r="68" spans="1:16" ht="24" x14ac:dyDescent="0.25">
      <c r="A68" s="1244">
        <v>1210</v>
      </c>
      <c r="B68" s="53" t="s">
        <v>60</v>
      </c>
      <c r="C68" s="54">
        <f t="shared" si="4"/>
        <v>3706</v>
      </c>
      <c r="D68" s="1293">
        <v>3421</v>
      </c>
      <c r="E68" s="1308">
        <v>29</v>
      </c>
      <c r="F68" s="434">
        <f>D68+E68</f>
        <v>3450</v>
      </c>
      <c r="G68" s="1293"/>
      <c r="H68" s="1310"/>
      <c r="I68" s="434">
        <f>G68+H68</f>
        <v>0</v>
      </c>
      <c r="J68" s="1295">
        <v>256</v>
      </c>
      <c r="K68" s="1308"/>
      <c r="L68" s="434">
        <f>J68+K68</f>
        <v>256</v>
      </c>
      <c r="M68" s="1296"/>
      <c r="N68" s="1294"/>
      <c r="O68" s="121">
        <f>M68+N68</f>
        <v>0</v>
      </c>
      <c r="P68" s="1292" t="s">
        <v>1056</v>
      </c>
    </row>
    <row r="69" spans="1:16" ht="24" hidden="1" x14ac:dyDescent="0.25">
      <c r="A69" s="113">
        <v>1220</v>
      </c>
      <c r="B69" s="58" t="s">
        <v>61</v>
      </c>
      <c r="C69" s="59">
        <f t="shared" si="4"/>
        <v>0</v>
      </c>
      <c r="D69" s="233">
        <f>SUM(D70:D74)</f>
        <v>0</v>
      </c>
      <c r="E69" s="114">
        <f t="shared" ref="E69:F69" si="58">SUM(E70:E74)</f>
        <v>0</v>
      </c>
      <c r="F69" s="148">
        <f t="shared" si="58"/>
        <v>0</v>
      </c>
      <c r="G69" s="233">
        <f>SUM(G70:G74)</f>
        <v>0</v>
      </c>
      <c r="H69" s="122">
        <f t="shared" ref="H69:I69" si="59">SUM(H70:H74)</f>
        <v>0</v>
      </c>
      <c r="I69" s="115">
        <f t="shared" si="59"/>
        <v>0</v>
      </c>
      <c r="J69" s="122">
        <f>SUM(J70:J74)</f>
        <v>0</v>
      </c>
      <c r="K69" s="114">
        <f t="shared" ref="K69:L69" si="60">SUM(K70:K74)</f>
        <v>0</v>
      </c>
      <c r="L69" s="137">
        <f t="shared" si="60"/>
        <v>0</v>
      </c>
      <c r="M69" s="59">
        <f>SUM(M70:M74)</f>
        <v>0</v>
      </c>
      <c r="N69" s="114">
        <f t="shared" ref="N69:O69" si="61">SUM(N70:N74)</f>
        <v>0</v>
      </c>
      <c r="O69" s="115">
        <f t="shared" si="61"/>
        <v>0</v>
      </c>
      <c r="P69" s="377"/>
    </row>
    <row r="70" spans="1:16" ht="48" hidden="1" x14ac:dyDescent="0.25">
      <c r="A70" s="38">
        <v>1221</v>
      </c>
      <c r="B70" s="58" t="s">
        <v>297</v>
      </c>
      <c r="C70" s="59">
        <f t="shared" si="4"/>
        <v>0</v>
      </c>
      <c r="D70" s="232"/>
      <c r="E70" s="61"/>
      <c r="F70" s="148">
        <f t="shared" ref="F70:F74" si="62">D70+E70</f>
        <v>0</v>
      </c>
      <c r="G70" s="232"/>
      <c r="H70" s="264"/>
      <c r="I70" s="115">
        <f t="shared" ref="I70:I74" si="63">G70+H70</f>
        <v>0</v>
      </c>
      <c r="J70" s="264"/>
      <c r="K70" s="61"/>
      <c r="L70" s="137">
        <f t="shared" ref="L70:L74" si="64">J70+K70</f>
        <v>0</v>
      </c>
      <c r="M70" s="328"/>
      <c r="N70" s="61"/>
      <c r="O70" s="115">
        <f t="shared" ref="O70:O74" si="65">M70+N70</f>
        <v>0</v>
      </c>
      <c r="P70" s="377"/>
    </row>
    <row r="71" spans="1:16"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377"/>
    </row>
    <row r="72" spans="1:16"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377"/>
    </row>
    <row r="73" spans="1:16" ht="36" hidden="1" x14ac:dyDescent="0.25">
      <c r="A73" s="38">
        <v>1227</v>
      </c>
      <c r="B73" s="58" t="s">
        <v>64</v>
      </c>
      <c r="C73" s="59">
        <f t="shared" si="4"/>
        <v>0</v>
      </c>
      <c r="D73" s="232"/>
      <c r="E73" s="61"/>
      <c r="F73" s="148">
        <f t="shared" si="62"/>
        <v>0</v>
      </c>
      <c r="G73" s="232"/>
      <c r="H73" s="264"/>
      <c r="I73" s="115">
        <f t="shared" si="63"/>
        <v>0</v>
      </c>
      <c r="J73" s="264"/>
      <c r="K73" s="61"/>
      <c r="L73" s="137">
        <f t="shared" si="64"/>
        <v>0</v>
      </c>
      <c r="M73" s="328"/>
      <c r="N73" s="61"/>
      <c r="O73" s="115">
        <f t="shared" si="65"/>
        <v>0</v>
      </c>
      <c r="P73" s="377"/>
    </row>
    <row r="74" spans="1:16" ht="48" hidden="1" x14ac:dyDescent="0.25">
      <c r="A74" s="38">
        <v>1228</v>
      </c>
      <c r="B74" s="58" t="s">
        <v>298</v>
      </c>
      <c r="C74" s="59">
        <f t="shared" si="4"/>
        <v>0</v>
      </c>
      <c r="D74" s="232"/>
      <c r="E74" s="61"/>
      <c r="F74" s="148">
        <f t="shared" si="62"/>
        <v>0</v>
      </c>
      <c r="G74" s="232"/>
      <c r="H74" s="264"/>
      <c r="I74" s="115">
        <f t="shared" si="63"/>
        <v>0</v>
      </c>
      <c r="J74" s="264"/>
      <c r="K74" s="61"/>
      <c r="L74" s="137">
        <f t="shared" si="64"/>
        <v>0</v>
      </c>
      <c r="M74" s="328"/>
      <c r="N74" s="61"/>
      <c r="O74" s="115">
        <f t="shared" si="65"/>
        <v>0</v>
      </c>
      <c r="P74" s="377"/>
    </row>
    <row r="75" spans="1:16" x14ac:dyDescent="0.25">
      <c r="A75" s="102">
        <v>2000</v>
      </c>
      <c r="B75" s="102" t="s">
        <v>65</v>
      </c>
      <c r="C75" s="103">
        <f t="shared" si="4"/>
        <v>458171</v>
      </c>
      <c r="D75" s="229">
        <f>SUM(D76,D83,D130,D164,D165,D172)</f>
        <v>438850</v>
      </c>
      <c r="E75" s="428">
        <f t="shared" ref="E75:F75" si="66">SUM(E76,E83,E130,E164,E165,E172)</f>
        <v>-599</v>
      </c>
      <c r="F75" s="429">
        <f t="shared" si="66"/>
        <v>438251</v>
      </c>
      <c r="G75" s="229">
        <f>SUM(G76,G83,G130,G164,G165,G172)</f>
        <v>0</v>
      </c>
      <c r="H75" s="139">
        <f t="shared" ref="H75:I75" si="67">SUM(H76,H83,H130,H164,H165,H172)</f>
        <v>0</v>
      </c>
      <c r="I75" s="429">
        <f t="shared" si="67"/>
        <v>0</v>
      </c>
      <c r="J75" s="262">
        <f>SUM(J76,J83,J130,J164,J165,J172)</f>
        <v>14640</v>
      </c>
      <c r="K75" s="428">
        <f t="shared" ref="K75:L75" si="68">SUM(K76,K83,K130,K164,K165,K172)</f>
        <v>5280</v>
      </c>
      <c r="L75" s="429">
        <f t="shared" si="68"/>
        <v>19920</v>
      </c>
      <c r="M75" s="103">
        <f>SUM(M76,M83,M130,M164,M165,M172)</f>
        <v>0</v>
      </c>
      <c r="N75" s="104">
        <f t="shared" ref="N75:O75" si="69">SUM(N76,N83,N130,N164,N165,N172)</f>
        <v>0</v>
      </c>
      <c r="O75" s="105">
        <f t="shared" si="69"/>
        <v>0</v>
      </c>
      <c r="P75" s="990"/>
    </row>
    <row r="76" spans="1:16" ht="24" x14ac:dyDescent="0.25">
      <c r="A76" s="46">
        <v>2100</v>
      </c>
      <c r="B76" s="106" t="s">
        <v>66</v>
      </c>
      <c r="C76" s="47">
        <f t="shared" si="4"/>
        <v>1966</v>
      </c>
      <c r="D76" s="230">
        <f>SUM(D77,D80)</f>
        <v>1570</v>
      </c>
      <c r="E76" s="430">
        <f t="shared" ref="E76:F76" si="70">SUM(E77,E80)</f>
        <v>396</v>
      </c>
      <c r="F76" s="397">
        <f t="shared" si="70"/>
        <v>1966</v>
      </c>
      <c r="G76" s="230">
        <f>SUM(G77,G80)</f>
        <v>0</v>
      </c>
      <c r="H76" s="127">
        <f t="shared" ref="H76:I76" si="71">SUM(H77,H80)</f>
        <v>0</v>
      </c>
      <c r="I76" s="397">
        <f t="shared" si="71"/>
        <v>0</v>
      </c>
      <c r="J76" s="107">
        <f>SUM(J77,J80)</f>
        <v>0</v>
      </c>
      <c r="K76" s="430">
        <f t="shared" ref="K76:L76" si="72">SUM(K77,K80)</f>
        <v>0</v>
      </c>
      <c r="L76" s="397">
        <f t="shared" si="72"/>
        <v>0</v>
      </c>
      <c r="M76" s="47">
        <f>SUM(M77,M80)</f>
        <v>0</v>
      </c>
      <c r="N76" s="51">
        <f t="shared" ref="N76:O76" si="73">SUM(N77,N80)</f>
        <v>0</v>
      </c>
      <c r="O76" s="118">
        <f t="shared" si="73"/>
        <v>0</v>
      </c>
      <c r="P76" s="992"/>
    </row>
    <row r="77" spans="1:16" ht="24" hidden="1" x14ac:dyDescent="0.25">
      <c r="A77" s="1244">
        <v>2110</v>
      </c>
      <c r="B77" s="53" t="s">
        <v>67</v>
      </c>
      <c r="C77" s="54">
        <f t="shared" si="4"/>
        <v>0</v>
      </c>
      <c r="D77" s="235">
        <f>SUM(D78:D79)</f>
        <v>0</v>
      </c>
      <c r="E77" s="120">
        <f t="shared" ref="E77:F77" si="74">SUM(E78:E79)</f>
        <v>0</v>
      </c>
      <c r="F77" s="289">
        <f t="shared" si="74"/>
        <v>0</v>
      </c>
      <c r="G77" s="235">
        <f>SUM(G78:G79)</f>
        <v>0</v>
      </c>
      <c r="H77" s="266">
        <f t="shared" ref="H77:I77" si="75">SUM(H78:H79)</f>
        <v>0</v>
      </c>
      <c r="I77" s="121">
        <f t="shared" si="75"/>
        <v>0</v>
      </c>
      <c r="J77" s="266">
        <f>SUM(J78:J79)</f>
        <v>0</v>
      </c>
      <c r="K77" s="120">
        <f t="shared" ref="K77:L77" si="76">SUM(K78:K79)</f>
        <v>0</v>
      </c>
      <c r="L77" s="141">
        <f t="shared" si="76"/>
        <v>0</v>
      </c>
      <c r="M77" s="54">
        <f>SUM(M78:M79)</f>
        <v>0</v>
      </c>
      <c r="N77" s="120">
        <f t="shared" ref="N77:O77" si="77">SUM(N78:N79)</f>
        <v>0</v>
      </c>
      <c r="O77" s="121">
        <f t="shared" si="77"/>
        <v>0</v>
      </c>
      <c r="P77" s="376"/>
    </row>
    <row r="78" spans="1:16" hidden="1" x14ac:dyDescent="0.25">
      <c r="A78" s="38">
        <v>2111</v>
      </c>
      <c r="B78" s="58" t="s">
        <v>68</v>
      </c>
      <c r="C78" s="59">
        <f t="shared" si="4"/>
        <v>0</v>
      </c>
      <c r="D78" s="232"/>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377"/>
    </row>
    <row r="79" spans="1:16" ht="24" hidden="1" x14ac:dyDescent="0.25">
      <c r="A79" s="38">
        <v>2112</v>
      </c>
      <c r="B79" s="58" t="s">
        <v>69</v>
      </c>
      <c r="C79" s="59">
        <f t="shared" si="4"/>
        <v>0</v>
      </c>
      <c r="D79" s="232"/>
      <c r="E79" s="61"/>
      <c r="F79" s="148">
        <f t="shared" si="78"/>
        <v>0</v>
      </c>
      <c r="G79" s="232"/>
      <c r="H79" s="264"/>
      <c r="I79" s="115">
        <f t="shared" si="79"/>
        <v>0</v>
      </c>
      <c r="J79" s="264"/>
      <c r="K79" s="61"/>
      <c r="L79" s="137">
        <f t="shared" si="80"/>
        <v>0</v>
      </c>
      <c r="M79" s="328"/>
      <c r="N79" s="61"/>
      <c r="O79" s="115">
        <f t="shared" si="81"/>
        <v>0</v>
      </c>
      <c r="P79" s="377"/>
    </row>
    <row r="80" spans="1:16" ht="24" x14ac:dyDescent="0.25">
      <c r="A80" s="113">
        <v>2120</v>
      </c>
      <c r="B80" s="58" t="s">
        <v>70</v>
      </c>
      <c r="C80" s="59">
        <f t="shared" si="4"/>
        <v>1966</v>
      </c>
      <c r="D80" s="233">
        <f>SUM(D81:D82)</f>
        <v>1570</v>
      </c>
      <c r="E80" s="436">
        <f t="shared" ref="E80:F80" si="82">SUM(E81:E82)</f>
        <v>396</v>
      </c>
      <c r="F80" s="393">
        <f t="shared" si="82"/>
        <v>1966</v>
      </c>
      <c r="G80" s="233">
        <f>SUM(G81:G82)</f>
        <v>0</v>
      </c>
      <c r="H80" s="137">
        <f t="shared" ref="H80:I80" si="83">SUM(H81:H82)</f>
        <v>0</v>
      </c>
      <c r="I80" s="393">
        <f t="shared" si="83"/>
        <v>0</v>
      </c>
      <c r="J80" s="122">
        <f>SUM(J81:J82)</f>
        <v>0</v>
      </c>
      <c r="K80" s="436">
        <f t="shared" ref="K80:L80" si="84">SUM(K81:K82)</f>
        <v>0</v>
      </c>
      <c r="L80" s="393">
        <f t="shared" si="84"/>
        <v>0</v>
      </c>
      <c r="M80" s="59">
        <f>SUM(M81:M82)</f>
        <v>0</v>
      </c>
      <c r="N80" s="114">
        <f t="shared" ref="N80:O80" si="85">SUM(N81:N82)</f>
        <v>0</v>
      </c>
      <c r="O80" s="115">
        <f t="shared" si="85"/>
        <v>0</v>
      </c>
      <c r="P80" s="377"/>
    </row>
    <row r="81" spans="1:16" ht="24" x14ac:dyDescent="0.25">
      <c r="A81" s="38">
        <v>2121</v>
      </c>
      <c r="B81" s="58" t="s">
        <v>68</v>
      </c>
      <c r="C81" s="59">
        <f t="shared" si="4"/>
        <v>1966</v>
      </c>
      <c r="D81" s="1297">
        <v>1570</v>
      </c>
      <c r="E81" s="1306">
        <v>396</v>
      </c>
      <c r="F81" s="393">
        <f t="shared" ref="F81:F82" si="86">D81+E81</f>
        <v>1966</v>
      </c>
      <c r="G81" s="1297"/>
      <c r="H81" s="1311"/>
      <c r="I81" s="393">
        <f t="shared" ref="I81:I82" si="87">G81+H81</f>
        <v>0</v>
      </c>
      <c r="J81" s="1284"/>
      <c r="K81" s="1306"/>
      <c r="L81" s="393">
        <f t="shared" ref="L81:L82" si="88">J81+K81</f>
        <v>0</v>
      </c>
      <c r="M81" s="1301"/>
      <c r="N81" s="1285"/>
      <c r="O81" s="115">
        <f t="shared" ref="O81:O82" si="89">M81+N81</f>
        <v>0</v>
      </c>
      <c r="P81" s="1292" t="s">
        <v>1056</v>
      </c>
    </row>
    <row r="82" spans="1:16" ht="24" hidden="1" x14ac:dyDescent="0.25">
      <c r="A82" s="38">
        <v>2122</v>
      </c>
      <c r="B82" s="58" t="s">
        <v>69</v>
      </c>
      <c r="C82" s="59">
        <f t="shared" si="4"/>
        <v>0</v>
      </c>
      <c r="D82" s="232"/>
      <c r="E82" s="61"/>
      <c r="F82" s="148">
        <f t="shared" si="86"/>
        <v>0</v>
      </c>
      <c r="G82" s="232"/>
      <c r="H82" s="264"/>
      <c r="I82" s="115">
        <f t="shared" si="87"/>
        <v>0</v>
      </c>
      <c r="J82" s="264"/>
      <c r="K82" s="61"/>
      <c r="L82" s="137">
        <f t="shared" si="88"/>
        <v>0</v>
      </c>
      <c r="M82" s="328"/>
      <c r="N82" s="61"/>
      <c r="O82" s="115">
        <f t="shared" si="89"/>
        <v>0</v>
      </c>
      <c r="P82" s="377"/>
    </row>
    <row r="83" spans="1:16" x14ac:dyDescent="0.25">
      <c r="A83" s="46">
        <v>2200</v>
      </c>
      <c r="B83" s="106" t="s">
        <v>71</v>
      </c>
      <c r="C83" s="47">
        <f t="shared" si="4"/>
        <v>372550</v>
      </c>
      <c r="D83" s="230">
        <f>SUM(D84,D89,D95,D103,D112,D116,D122,D128)</f>
        <v>359973</v>
      </c>
      <c r="E83" s="430">
        <f t="shared" ref="E83:F83" si="90">SUM(E84,E89,E95,E103,E112,E116,E122,E128)</f>
        <v>-1523</v>
      </c>
      <c r="F83" s="397">
        <f t="shared" si="90"/>
        <v>358450</v>
      </c>
      <c r="G83" s="230">
        <f>SUM(G84,G89,G95,G103,G112,G116,G122,G128)</f>
        <v>0</v>
      </c>
      <c r="H83" s="127">
        <f t="shared" ref="H83:I83" si="91">SUM(H84,H89,H95,H103,H112,H116,H122,H128)</f>
        <v>0</v>
      </c>
      <c r="I83" s="397">
        <f t="shared" si="91"/>
        <v>0</v>
      </c>
      <c r="J83" s="107">
        <f>SUM(J84,J89,J95,J103,J112,J116,J122,J128)</f>
        <v>9420</v>
      </c>
      <c r="K83" s="430">
        <f t="shared" ref="K83:L83" si="92">SUM(K84,K89,K95,K103,K112,K116,K122,K128)</f>
        <v>4680</v>
      </c>
      <c r="L83" s="397">
        <f t="shared" si="92"/>
        <v>14100</v>
      </c>
      <c r="M83" s="167">
        <f>SUM(M84,M89,M95,M103,M112,M116,M122,M128)</f>
        <v>0</v>
      </c>
      <c r="N83" s="168">
        <f t="shared" ref="N83:O83" si="93">SUM(N84,N89,N95,N103,N112,N116,N122,N128)</f>
        <v>0</v>
      </c>
      <c r="O83" s="169">
        <f t="shared" si="93"/>
        <v>0</v>
      </c>
      <c r="P83" s="994"/>
    </row>
    <row r="84" spans="1:16" ht="24" hidden="1" x14ac:dyDescent="0.25">
      <c r="A84" s="108">
        <v>2210</v>
      </c>
      <c r="B84" s="79" t="s">
        <v>72</v>
      </c>
      <c r="C84" s="85">
        <f t="shared" si="4"/>
        <v>0</v>
      </c>
      <c r="D84" s="133">
        <f>SUM(D85:D88)</f>
        <v>0</v>
      </c>
      <c r="E84" s="109">
        <f t="shared" ref="E84:F84" si="94">SUM(E85:E88)</f>
        <v>0</v>
      </c>
      <c r="F84" s="288">
        <f t="shared" si="94"/>
        <v>0</v>
      </c>
      <c r="G84" s="133">
        <f>SUM(G85:G88)</f>
        <v>0</v>
      </c>
      <c r="H84" s="208">
        <f t="shared" ref="H84:I84" si="95">SUM(H85:H88)</f>
        <v>0</v>
      </c>
      <c r="I84" s="110">
        <f t="shared" si="95"/>
        <v>0</v>
      </c>
      <c r="J84" s="208">
        <f>SUM(J85:J88)</f>
        <v>0</v>
      </c>
      <c r="K84" s="109">
        <f t="shared" ref="K84:L84" si="96">SUM(K85:K88)</f>
        <v>0</v>
      </c>
      <c r="L84" s="138">
        <f t="shared" si="96"/>
        <v>0</v>
      </c>
      <c r="M84" s="85">
        <f>SUM(M85:M88)</f>
        <v>0</v>
      </c>
      <c r="N84" s="109">
        <f t="shared" ref="N84:O84" si="97">SUM(N85:N88)</f>
        <v>0</v>
      </c>
      <c r="O84" s="110">
        <f t="shared" si="97"/>
        <v>0</v>
      </c>
      <c r="P84" s="375"/>
    </row>
    <row r="85" spans="1:16"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376"/>
    </row>
    <row r="86" spans="1:16" ht="36" hidden="1" x14ac:dyDescent="0.25">
      <c r="A86" s="38">
        <v>2212</v>
      </c>
      <c r="B86" s="58" t="s">
        <v>74</v>
      </c>
      <c r="C86" s="59">
        <f t="shared" si="98"/>
        <v>0</v>
      </c>
      <c r="D86" s="232"/>
      <c r="E86" s="61"/>
      <c r="F86" s="148">
        <f t="shared" si="99"/>
        <v>0</v>
      </c>
      <c r="G86" s="232"/>
      <c r="H86" s="264"/>
      <c r="I86" s="115">
        <f t="shared" si="100"/>
        <v>0</v>
      </c>
      <c r="J86" s="264"/>
      <c r="K86" s="61"/>
      <c r="L86" s="137">
        <f t="shared" si="101"/>
        <v>0</v>
      </c>
      <c r="M86" s="328"/>
      <c r="N86" s="61"/>
      <c r="O86" s="115">
        <f t="shared" si="102"/>
        <v>0</v>
      </c>
      <c r="P86" s="377"/>
    </row>
    <row r="87" spans="1:16" ht="24" hidden="1" x14ac:dyDescent="0.25">
      <c r="A87" s="38">
        <v>2214</v>
      </c>
      <c r="B87" s="58" t="s">
        <v>75</v>
      </c>
      <c r="C87" s="59">
        <f t="shared" si="98"/>
        <v>0</v>
      </c>
      <c r="D87" s="232"/>
      <c r="E87" s="61"/>
      <c r="F87" s="148">
        <f t="shared" si="99"/>
        <v>0</v>
      </c>
      <c r="G87" s="232"/>
      <c r="H87" s="264"/>
      <c r="I87" s="115">
        <f t="shared" si="100"/>
        <v>0</v>
      </c>
      <c r="J87" s="264"/>
      <c r="K87" s="61"/>
      <c r="L87" s="137">
        <f t="shared" si="101"/>
        <v>0</v>
      </c>
      <c r="M87" s="328"/>
      <c r="N87" s="61"/>
      <c r="O87" s="115">
        <f t="shared" si="102"/>
        <v>0</v>
      </c>
      <c r="P87" s="377"/>
    </row>
    <row r="88" spans="1:16" hidden="1" x14ac:dyDescent="0.25">
      <c r="A88" s="38">
        <v>2219</v>
      </c>
      <c r="B88" s="58" t="s">
        <v>76</v>
      </c>
      <c r="C88" s="59">
        <f t="shared" si="98"/>
        <v>0</v>
      </c>
      <c r="D88" s="232"/>
      <c r="E88" s="61"/>
      <c r="F88" s="148">
        <f t="shared" si="99"/>
        <v>0</v>
      </c>
      <c r="G88" s="232"/>
      <c r="H88" s="264"/>
      <c r="I88" s="115">
        <f t="shared" si="100"/>
        <v>0</v>
      </c>
      <c r="J88" s="264"/>
      <c r="K88" s="61"/>
      <c r="L88" s="137">
        <f t="shared" si="101"/>
        <v>0</v>
      </c>
      <c r="M88" s="328"/>
      <c r="N88" s="61"/>
      <c r="O88" s="115">
        <f t="shared" si="102"/>
        <v>0</v>
      </c>
      <c r="P88" s="377"/>
    </row>
    <row r="89" spans="1:16" ht="24" x14ac:dyDescent="0.25">
      <c r="A89" s="113">
        <v>2220</v>
      </c>
      <c r="B89" s="58" t="s">
        <v>77</v>
      </c>
      <c r="C89" s="59">
        <f t="shared" si="98"/>
        <v>200</v>
      </c>
      <c r="D89" s="233">
        <f>SUM(D90:D94)</f>
        <v>200</v>
      </c>
      <c r="E89" s="436">
        <f t="shared" ref="E89:F89" si="103">SUM(E90:E94)</f>
        <v>0</v>
      </c>
      <c r="F89" s="393">
        <f t="shared" si="103"/>
        <v>200</v>
      </c>
      <c r="G89" s="233">
        <f>SUM(G90:G94)</f>
        <v>0</v>
      </c>
      <c r="H89" s="137">
        <f t="shared" ref="H89:I89" si="104">SUM(H90:H94)</f>
        <v>0</v>
      </c>
      <c r="I89" s="393">
        <f t="shared" si="104"/>
        <v>0</v>
      </c>
      <c r="J89" s="122">
        <f>SUM(J90:J94)</f>
        <v>0</v>
      </c>
      <c r="K89" s="436">
        <f t="shared" ref="K89:L89" si="105">SUM(K90:K94)</f>
        <v>0</v>
      </c>
      <c r="L89" s="393">
        <f t="shared" si="105"/>
        <v>0</v>
      </c>
      <c r="M89" s="59">
        <f>SUM(M90:M94)</f>
        <v>0</v>
      </c>
      <c r="N89" s="114">
        <f t="shared" ref="N89:O89" si="106">SUM(N90:N94)</f>
        <v>0</v>
      </c>
      <c r="O89" s="115">
        <f t="shared" si="106"/>
        <v>0</v>
      </c>
      <c r="P89" s="377"/>
    </row>
    <row r="90" spans="1:16" ht="24" hidden="1" x14ac:dyDescent="0.25">
      <c r="A90" s="38">
        <v>2221</v>
      </c>
      <c r="B90" s="58" t="s">
        <v>289</v>
      </c>
      <c r="C90" s="59">
        <f t="shared" si="98"/>
        <v>0</v>
      </c>
      <c r="D90" s="232"/>
      <c r="E90" s="61"/>
      <c r="F90" s="148">
        <f t="shared" ref="F90:F94" si="107">D90+E90</f>
        <v>0</v>
      </c>
      <c r="G90" s="232"/>
      <c r="H90" s="264"/>
      <c r="I90" s="115">
        <f t="shared" ref="I90:I94" si="108">G90+H90</f>
        <v>0</v>
      </c>
      <c r="J90" s="264"/>
      <c r="K90" s="61"/>
      <c r="L90" s="137">
        <f t="shared" ref="L90:L94" si="109">J90+K90</f>
        <v>0</v>
      </c>
      <c r="M90" s="328"/>
      <c r="N90" s="61"/>
      <c r="O90" s="115">
        <f t="shared" ref="O90:O94" si="110">M90+N90</f>
        <v>0</v>
      </c>
      <c r="P90" s="377"/>
    </row>
    <row r="91" spans="1:16" hidden="1" x14ac:dyDescent="0.25">
      <c r="A91" s="38">
        <v>2222</v>
      </c>
      <c r="B91" s="58" t="s">
        <v>78</v>
      </c>
      <c r="C91" s="59">
        <f t="shared" si="98"/>
        <v>0</v>
      </c>
      <c r="D91" s="232"/>
      <c r="E91" s="61"/>
      <c r="F91" s="148">
        <f t="shared" si="107"/>
        <v>0</v>
      </c>
      <c r="G91" s="232"/>
      <c r="H91" s="264"/>
      <c r="I91" s="115">
        <f t="shared" si="108"/>
        <v>0</v>
      </c>
      <c r="J91" s="264"/>
      <c r="K91" s="61"/>
      <c r="L91" s="137">
        <f t="shared" si="109"/>
        <v>0</v>
      </c>
      <c r="M91" s="328"/>
      <c r="N91" s="61"/>
      <c r="O91" s="115">
        <f t="shared" si="110"/>
        <v>0</v>
      </c>
      <c r="P91" s="377"/>
    </row>
    <row r="92" spans="1:16" x14ac:dyDescent="0.25">
      <c r="A92" s="38">
        <v>2223</v>
      </c>
      <c r="B92" s="58" t="s">
        <v>79</v>
      </c>
      <c r="C92" s="59">
        <f t="shared" si="98"/>
        <v>200</v>
      </c>
      <c r="D92" s="232">
        <v>200</v>
      </c>
      <c r="E92" s="435"/>
      <c r="F92" s="393">
        <f t="shared" si="107"/>
        <v>200</v>
      </c>
      <c r="G92" s="232"/>
      <c r="H92" s="1264"/>
      <c r="I92" s="393">
        <f t="shared" si="108"/>
        <v>0</v>
      </c>
      <c r="J92" s="264"/>
      <c r="K92" s="435"/>
      <c r="L92" s="393">
        <f t="shared" si="109"/>
        <v>0</v>
      </c>
      <c r="M92" s="328"/>
      <c r="N92" s="61"/>
      <c r="O92" s="115">
        <f t="shared" si="110"/>
        <v>0</v>
      </c>
      <c r="P92" s="377"/>
    </row>
    <row r="93" spans="1:16" ht="48" hidden="1" x14ac:dyDescent="0.25">
      <c r="A93" s="38">
        <v>2224</v>
      </c>
      <c r="B93" s="58" t="s">
        <v>299</v>
      </c>
      <c r="C93" s="59">
        <f t="shared" si="98"/>
        <v>0</v>
      </c>
      <c r="D93" s="232"/>
      <c r="E93" s="61"/>
      <c r="F93" s="148">
        <f t="shared" si="107"/>
        <v>0</v>
      </c>
      <c r="G93" s="232"/>
      <c r="H93" s="264"/>
      <c r="I93" s="115">
        <f t="shared" si="108"/>
        <v>0</v>
      </c>
      <c r="J93" s="264"/>
      <c r="K93" s="61"/>
      <c r="L93" s="137">
        <f t="shared" si="109"/>
        <v>0</v>
      </c>
      <c r="M93" s="328"/>
      <c r="N93" s="61"/>
      <c r="O93" s="115">
        <f t="shared" si="110"/>
        <v>0</v>
      </c>
      <c r="P93" s="377"/>
    </row>
    <row r="94" spans="1:16"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377"/>
    </row>
    <row r="95" spans="1:16" ht="36" x14ac:dyDescent="0.25">
      <c r="A95" s="113">
        <v>2230</v>
      </c>
      <c r="B95" s="58" t="s">
        <v>81</v>
      </c>
      <c r="C95" s="59">
        <f t="shared" si="98"/>
        <v>38445</v>
      </c>
      <c r="D95" s="233">
        <f>SUM(D96:D102)</f>
        <v>41650</v>
      </c>
      <c r="E95" s="436">
        <f t="shared" ref="E95:F95" si="111">SUM(E96:E102)</f>
        <v>-3205</v>
      </c>
      <c r="F95" s="393">
        <f t="shared" si="111"/>
        <v>38445</v>
      </c>
      <c r="G95" s="233">
        <f>SUM(G96:G102)</f>
        <v>0</v>
      </c>
      <c r="H95" s="137">
        <f t="shared" ref="H95:I95" si="112">SUM(H96:H102)</f>
        <v>0</v>
      </c>
      <c r="I95" s="393">
        <f t="shared" si="112"/>
        <v>0</v>
      </c>
      <c r="J95" s="122">
        <f>SUM(J96:J102)</f>
        <v>0</v>
      </c>
      <c r="K95" s="436">
        <f t="shared" ref="K95:L95" si="113">SUM(K96:K102)</f>
        <v>0</v>
      </c>
      <c r="L95" s="393">
        <f t="shared" si="113"/>
        <v>0</v>
      </c>
      <c r="M95" s="59">
        <f>SUM(M96:M102)</f>
        <v>0</v>
      </c>
      <c r="N95" s="114">
        <f t="shared" ref="N95:O95" si="114">SUM(N96:N102)</f>
        <v>0</v>
      </c>
      <c r="O95" s="115">
        <f t="shared" si="114"/>
        <v>0</v>
      </c>
      <c r="P95" s="377"/>
    </row>
    <row r="96" spans="1:16" ht="24" x14ac:dyDescent="0.25">
      <c r="A96" s="191">
        <v>2231</v>
      </c>
      <c r="B96" s="166" t="s">
        <v>82</v>
      </c>
      <c r="C96" s="167">
        <f t="shared" si="98"/>
        <v>3750</v>
      </c>
      <c r="D96" s="1302">
        <v>3750</v>
      </c>
      <c r="E96" s="1260"/>
      <c r="F96" s="412">
        <f t="shared" ref="F96:F102" si="115">D96+E96</f>
        <v>3750</v>
      </c>
      <c r="G96" s="1302"/>
      <c r="H96" s="1312"/>
      <c r="I96" s="412">
        <f t="shared" ref="I96:I102" si="116">G96+H96</f>
        <v>0</v>
      </c>
      <c r="J96" s="294"/>
      <c r="K96" s="1260"/>
      <c r="L96" s="412">
        <f t="shared" ref="L96:L102" si="117">J96+K96</f>
        <v>0</v>
      </c>
      <c r="M96" s="1303"/>
      <c r="N96" s="192"/>
      <c r="O96" s="169">
        <f t="shared" ref="O96:O102" si="118">M96+N96</f>
        <v>0</v>
      </c>
      <c r="P96" s="994"/>
    </row>
    <row r="97" spans="1:16" ht="24.75" customHeight="1" x14ac:dyDescent="0.25">
      <c r="A97" s="78">
        <v>2232</v>
      </c>
      <c r="B97" s="79" t="s">
        <v>83</v>
      </c>
      <c r="C97" s="85">
        <f t="shared" si="98"/>
        <v>100</v>
      </c>
      <c r="D97" s="234">
        <v>100</v>
      </c>
      <c r="E97" s="437"/>
      <c r="F97" s="432">
        <f t="shared" si="115"/>
        <v>100</v>
      </c>
      <c r="G97" s="234"/>
      <c r="H97" s="1265"/>
      <c r="I97" s="432">
        <f t="shared" si="116"/>
        <v>0</v>
      </c>
      <c r="J97" s="265"/>
      <c r="K97" s="437"/>
      <c r="L97" s="432">
        <f t="shared" si="117"/>
        <v>0</v>
      </c>
      <c r="M97" s="329"/>
      <c r="N97" s="116"/>
      <c r="O97" s="110">
        <f t="shared" si="118"/>
        <v>0</v>
      </c>
      <c r="P97" s="375"/>
    </row>
    <row r="98" spans="1:16" ht="24" hidden="1" x14ac:dyDescent="0.25">
      <c r="A98" s="33">
        <v>2233</v>
      </c>
      <c r="B98" s="53" t="s">
        <v>84</v>
      </c>
      <c r="C98" s="54">
        <f t="shared" si="98"/>
        <v>0</v>
      </c>
      <c r="D98" s="231"/>
      <c r="E98" s="56"/>
      <c r="F98" s="289">
        <f t="shared" si="115"/>
        <v>0</v>
      </c>
      <c r="G98" s="231"/>
      <c r="H98" s="263"/>
      <c r="I98" s="121">
        <f t="shared" si="116"/>
        <v>0</v>
      </c>
      <c r="J98" s="263"/>
      <c r="K98" s="56"/>
      <c r="L98" s="141">
        <f t="shared" si="117"/>
        <v>0</v>
      </c>
      <c r="M98" s="327"/>
      <c r="N98" s="56"/>
      <c r="O98" s="121">
        <f t="shared" si="118"/>
        <v>0</v>
      </c>
      <c r="P98" s="376"/>
    </row>
    <row r="99" spans="1:16" ht="36" hidden="1" x14ac:dyDescent="0.25">
      <c r="A99" s="38">
        <v>2234</v>
      </c>
      <c r="B99" s="58" t="s">
        <v>85</v>
      </c>
      <c r="C99" s="59">
        <f t="shared" si="98"/>
        <v>0</v>
      </c>
      <c r="D99" s="232"/>
      <c r="E99" s="61"/>
      <c r="F99" s="148">
        <f t="shared" si="115"/>
        <v>0</v>
      </c>
      <c r="G99" s="232"/>
      <c r="H99" s="264"/>
      <c r="I99" s="115">
        <f t="shared" si="116"/>
        <v>0</v>
      </c>
      <c r="J99" s="264"/>
      <c r="K99" s="61"/>
      <c r="L99" s="137">
        <f t="shared" si="117"/>
        <v>0</v>
      </c>
      <c r="M99" s="328"/>
      <c r="N99" s="61"/>
      <c r="O99" s="115">
        <f t="shared" si="118"/>
        <v>0</v>
      </c>
      <c r="P99" s="377"/>
    </row>
    <row r="100" spans="1:16" ht="24" hidden="1" x14ac:dyDescent="0.25">
      <c r="A100" s="38">
        <v>2235</v>
      </c>
      <c r="B100" s="58" t="s">
        <v>86</v>
      </c>
      <c r="C100" s="59">
        <f t="shared" si="98"/>
        <v>0</v>
      </c>
      <c r="D100" s="232"/>
      <c r="E100" s="61"/>
      <c r="F100" s="148">
        <f t="shared" si="115"/>
        <v>0</v>
      </c>
      <c r="G100" s="232"/>
      <c r="H100" s="264"/>
      <c r="I100" s="115">
        <f t="shared" si="116"/>
        <v>0</v>
      </c>
      <c r="J100" s="264"/>
      <c r="K100" s="61"/>
      <c r="L100" s="137">
        <f t="shared" si="117"/>
        <v>0</v>
      </c>
      <c r="M100" s="328"/>
      <c r="N100" s="61"/>
      <c r="O100" s="115">
        <f t="shared" si="118"/>
        <v>0</v>
      </c>
      <c r="P100" s="377"/>
    </row>
    <row r="101" spans="1:16" hidden="1" x14ac:dyDescent="0.25">
      <c r="A101" s="38">
        <v>2236</v>
      </c>
      <c r="B101" s="58" t="s">
        <v>87</v>
      </c>
      <c r="C101" s="59">
        <f t="shared" si="98"/>
        <v>0</v>
      </c>
      <c r="D101" s="232"/>
      <c r="E101" s="61"/>
      <c r="F101" s="148">
        <f t="shared" si="115"/>
        <v>0</v>
      </c>
      <c r="G101" s="232"/>
      <c r="H101" s="264"/>
      <c r="I101" s="115">
        <f t="shared" si="116"/>
        <v>0</v>
      </c>
      <c r="J101" s="264"/>
      <c r="K101" s="61"/>
      <c r="L101" s="137">
        <f t="shared" si="117"/>
        <v>0</v>
      </c>
      <c r="M101" s="328"/>
      <c r="N101" s="61"/>
      <c r="O101" s="115">
        <f t="shared" si="118"/>
        <v>0</v>
      </c>
      <c r="P101" s="377"/>
    </row>
    <row r="102" spans="1:16" ht="24" x14ac:dyDescent="0.25">
      <c r="A102" s="38">
        <v>2239</v>
      </c>
      <c r="B102" s="58" t="s">
        <v>88</v>
      </c>
      <c r="C102" s="59">
        <f t="shared" si="98"/>
        <v>34595</v>
      </c>
      <c r="D102" s="1297">
        <v>37800</v>
      </c>
      <c r="E102" s="1306">
        <v>-3205</v>
      </c>
      <c r="F102" s="393">
        <f t="shared" si="115"/>
        <v>34595</v>
      </c>
      <c r="G102" s="1297"/>
      <c r="H102" s="1311"/>
      <c r="I102" s="393">
        <f t="shared" si="116"/>
        <v>0</v>
      </c>
      <c r="J102" s="1284"/>
      <c r="K102" s="1306"/>
      <c r="L102" s="393">
        <f t="shared" si="117"/>
        <v>0</v>
      </c>
      <c r="M102" s="1301"/>
      <c r="N102" s="1285"/>
      <c r="O102" s="115">
        <f t="shared" si="118"/>
        <v>0</v>
      </c>
      <c r="P102" s="1292" t="s">
        <v>1056</v>
      </c>
    </row>
    <row r="103" spans="1:16" ht="36" x14ac:dyDescent="0.25">
      <c r="A103" s="113">
        <v>2240</v>
      </c>
      <c r="B103" s="58" t="s">
        <v>89</v>
      </c>
      <c r="C103" s="59">
        <f t="shared" si="98"/>
        <v>700</v>
      </c>
      <c r="D103" s="233">
        <f>SUM(D104:D111)</f>
        <v>700</v>
      </c>
      <c r="E103" s="436">
        <f t="shared" ref="E103:F103" si="119">SUM(E104:E111)</f>
        <v>0</v>
      </c>
      <c r="F103" s="393">
        <f t="shared" si="119"/>
        <v>700</v>
      </c>
      <c r="G103" s="233">
        <f>SUM(G104:G111)</f>
        <v>0</v>
      </c>
      <c r="H103" s="137">
        <f t="shared" ref="H103:I103" si="120">SUM(H104:H111)</f>
        <v>0</v>
      </c>
      <c r="I103" s="393">
        <f t="shared" si="120"/>
        <v>0</v>
      </c>
      <c r="J103" s="122">
        <f>SUM(J104:J111)</f>
        <v>0</v>
      </c>
      <c r="K103" s="436">
        <f t="shared" ref="K103:L103" si="121">SUM(K104:K111)</f>
        <v>0</v>
      </c>
      <c r="L103" s="393">
        <f t="shared" si="121"/>
        <v>0</v>
      </c>
      <c r="M103" s="59">
        <f>SUM(M104:M111)</f>
        <v>0</v>
      </c>
      <c r="N103" s="114">
        <f t="shared" ref="N103:O103" si="122">SUM(N104:N111)</f>
        <v>0</v>
      </c>
      <c r="O103" s="115">
        <f t="shared" si="122"/>
        <v>0</v>
      </c>
      <c r="P103" s="377"/>
    </row>
    <row r="104" spans="1:16"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377"/>
    </row>
    <row r="105" spans="1:16" ht="24" hidden="1" x14ac:dyDescent="0.25">
      <c r="A105" s="38">
        <v>2242</v>
      </c>
      <c r="B105" s="58" t="s">
        <v>91</v>
      </c>
      <c r="C105" s="59">
        <f t="shared" si="98"/>
        <v>0</v>
      </c>
      <c r="D105" s="232"/>
      <c r="E105" s="61"/>
      <c r="F105" s="148">
        <f t="shared" si="123"/>
        <v>0</v>
      </c>
      <c r="G105" s="232"/>
      <c r="H105" s="264"/>
      <c r="I105" s="115">
        <f t="shared" si="124"/>
        <v>0</v>
      </c>
      <c r="J105" s="264"/>
      <c r="K105" s="61"/>
      <c r="L105" s="137">
        <f t="shared" si="125"/>
        <v>0</v>
      </c>
      <c r="M105" s="328"/>
      <c r="N105" s="61"/>
      <c r="O105" s="115">
        <f t="shared" si="126"/>
        <v>0</v>
      </c>
      <c r="P105" s="377"/>
    </row>
    <row r="106" spans="1:16" ht="24" hidden="1" x14ac:dyDescent="0.25">
      <c r="A106" s="38">
        <v>2243</v>
      </c>
      <c r="B106" s="58" t="s">
        <v>92</v>
      </c>
      <c r="C106" s="59">
        <f t="shared" si="98"/>
        <v>0</v>
      </c>
      <c r="D106" s="232"/>
      <c r="E106" s="61"/>
      <c r="F106" s="148">
        <f t="shared" si="123"/>
        <v>0</v>
      </c>
      <c r="G106" s="232"/>
      <c r="H106" s="264"/>
      <c r="I106" s="115">
        <f t="shared" si="124"/>
        <v>0</v>
      </c>
      <c r="J106" s="264"/>
      <c r="K106" s="61"/>
      <c r="L106" s="137">
        <f t="shared" si="125"/>
        <v>0</v>
      </c>
      <c r="M106" s="328"/>
      <c r="N106" s="61"/>
      <c r="O106" s="115">
        <f t="shared" si="126"/>
        <v>0</v>
      </c>
      <c r="P106" s="377"/>
    </row>
    <row r="107" spans="1:16" hidden="1" x14ac:dyDescent="0.25">
      <c r="A107" s="38">
        <v>2244</v>
      </c>
      <c r="B107" s="58" t="s">
        <v>93</v>
      </c>
      <c r="C107" s="59">
        <f t="shared" si="98"/>
        <v>0</v>
      </c>
      <c r="D107" s="232"/>
      <c r="E107" s="61"/>
      <c r="F107" s="148">
        <f t="shared" si="123"/>
        <v>0</v>
      </c>
      <c r="G107" s="232"/>
      <c r="H107" s="264"/>
      <c r="I107" s="115">
        <f t="shared" si="124"/>
        <v>0</v>
      </c>
      <c r="J107" s="264"/>
      <c r="K107" s="61"/>
      <c r="L107" s="137">
        <f t="shared" si="125"/>
        <v>0</v>
      </c>
      <c r="M107" s="328"/>
      <c r="N107" s="61"/>
      <c r="O107" s="115">
        <f t="shared" si="126"/>
        <v>0</v>
      </c>
      <c r="P107" s="377"/>
    </row>
    <row r="108" spans="1:16"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377"/>
    </row>
    <row r="109" spans="1:16" x14ac:dyDescent="0.25">
      <c r="A109" s="38">
        <v>2247</v>
      </c>
      <c r="B109" s="58" t="s">
        <v>95</v>
      </c>
      <c r="C109" s="59">
        <f t="shared" si="98"/>
        <v>100</v>
      </c>
      <c r="D109" s="232">
        <v>100</v>
      </c>
      <c r="E109" s="435"/>
      <c r="F109" s="393">
        <f t="shared" si="123"/>
        <v>100</v>
      </c>
      <c r="G109" s="232"/>
      <c r="H109" s="1264"/>
      <c r="I109" s="393">
        <f t="shared" si="124"/>
        <v>0</v>
      </c>
      <c r="J109" s="264"/>
      <c r="K109" s="435"/>
      <c r="L109" s="393">
        <f t="shared" si="125"/>
        <v>0</v>
      </c>
      <c r="M109" s="328"/>
      <c r="N109" s="61"/>
      <c r="O109" s="115">
        <f t="shared" si="126"/>
        <v>0</v>
      </c>
      <c r="P109" s="377"/>
    </row>
    <row r="110" spans="1:16" ht="24" x14ac:dyDescent="0.25">
      <c r="A110" s="38">
        <v>2248</v>
      </c>
      <c r="B110" s="58" t="s">
        <v>300</v>
      </c>
      <c r="C110" s="59">
        <f t="shared" si="98"/>
        <v>600</v>
      </c>
      <c r="D110" s="232">
        <v>600</v>
      </c>
      <c r="E110" s="435"/>
      <c r="F110" s="393">
        <f t="shared" si="123"/>
        <v>600</v>
      </c>
      <c r="G110" s="232"/>
      <c r="H110" s="1264"/>
      <c r="I110" s="393">
        <f t="shared" si="124"/>
        <v>0</v>
      </c>
      <c r="J110" s="264"/>
      <c r="K110" s="435"/>
      <c r="L110" s="393">
        <f t="shared" si="125"/>
        <v>0</v>
      </c>
      <c r="M110" s="328"/>
      <c r="N110" s="61"/>
      <c r="O110" s="115">
        <f t="shared" si="126"/>
        <v>0</v>
      </c>
      <c r="P110" s="377"/>
    </row>
    <row r="111" spans="1:16" ht="24" hidden="1" x14ac:dyDescent="0.25">
      <c r="A111" s="38">
        <v>2249</v>
      </c>
      <c r="B111" s="58" t="s">
        <v>96</v>
      </c>
      <c r="C111" s="59">
        <f t="shared" si="98"/>
        <v>0</v>
      </c>
      <c r="D111" s="232"/>
      <c r="E111" s="61"/>
      <c r="F111" s="148">
        <f t="shared" si="123"/>
        <v>0</v>
      </c>
      <c r="G111" s="232"/>
      <c r="H111" s="264"/>
      <c r="I111" s="115">
        <f t="shared" si="124"/>
        <v>0</v>
      </c>
      <c r="J111" s="264"/>
      <c r="K111" s="61"/>
      <c r="L111" s="137">
        <f t="shared" si="125"/>
        <v>0</v>
      </c>
      <c r="M111" s="328"/>
      <c r="N111" s="61"/>
      <c r="O111" s="115">
        <f t="shared" si="126"/>
        <v>0</v>
      </c>
      <c r="P111" s="377"/>
    </row>
    <row r="112" spans="1:16" hidden="1" x14ac:dyDescent="0.25">
      <c r="A112" s="113">
        <v>2250</v>
      </c>
      <c r="B112" s="58" t="s">
        <v>97</v>
      </c>
      <c r="C112" s="59">
        <f t="shared" si="98"/>
        <v>0</v>
      </c>
      <c r="D112" s="233">
        <f>SUM(D113:D115)</f>
        <v>0</v>
      </c>
      <c r="E112" s="114">
        <f t="shared" ref="E112:F112" si="127">SUM(E113:E115)</f>
        <v>0</v>
      </c>
      <c r="F112" s="148">
        <f t="shared" si="127"/>
        <v>0</v>
      </c>
      <c r="G112" s="233">
        <f>SUM(G113:G115)</f>
        <v>0</v>
      </c>
      <c r="H112" s="122">
        <f t="shared" ref="H112:I112" si="128">SUM(H113:H115)</f>
        <v>0</v>
      </c>
      <c r="I112" s="115">
        <f t="shared" si="128"/>
        <v>0</v>
      </c>
      <c r="J112" s="122">
        <f>SUM(J113:J115)</f>
        <v>0</v>
      </c>
      <c r="K112" s="114">
        <f t="shared" ref="K112:L112" si="129">SUM(K113:K115)</f>
        <v>0</v>
      </c>
      <c r="L112" s="137">
        <f t="shared" si="129"/>
        <v>0</v>
      </c>
      <c r="M112" s="59">
        <f>SUM(M113:M115)</f>
        <v>0</v>
      </c>
      <c r="N112" s="114">
        <f t="shared" ref="N112:O112" si="130">SUM(N113:N115)</f>
        <v>0</v>
      </c>
      <c r="O112" s="115">
        <f t="shared" si="130"/>
        <v>0</v>
      </c>
      <c r="P112" s="377"/>
    </row>
    <row r="113" spans="1:16" hidden="1" x14ac:dyDescent="0.25">
      <c r="A113" s="38">
        <v>2251</v>
      </c>
      <c r="B113" s="58" t="s">
        <v>98</v>
      </c>
      <c r="C113" s="59">
        <f t="shared" si="98"/>
        <v>0</v>
      </c>
      <c r="D113" s="232"/>
      <c r="E113" s="61"/>
      <c r="F113" s="148">
        <f t="shared" ref="F113:F115" si="131">D113+E113</f>
        <v>0</v>
      </c>
      <c r="G113" s="232"/>
      <c r="H113" s="264"/>
      <c r="I113" s="115">
        <f t="shared" ref="I113:I115" si="132">G113+H113</f>
        <v>0</v>
      </c>
      <c r="J113" s="264"/>
      <c r="K113" s="61"/>
      <c r="L113" s="137">
        <f t="shared" ref="L113:L115" si="133">J113+K113</f>
        <v>0</v>
      </c>
      <c r="M113" s="328"/>
      <c r="N113" s="61"/>
      <c r="O113" s="115">
        <f t="shared" ref="O113:O115" si="134">M113+N113</f>
        <v>0</v>
      </c>
      <c r="P113" s="377"/>
    </row>
    <row r="114" spans="1:16"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377"/>
    </row>
    <row r="115" spans="1:16" ht="24" hidden="1" x14ac:dyDescent="0.25">
      <c r="A115" s="38">
        <v>2259</v>
      </c>
      <c r="B115" s="58" t="s">
        <v>100</v>
      </c>
      <c r="C115" s="59">
        <f t="shared" si="98"/>
        <v>0</v>
      </c>
      <c r="D115" s="232"/>
      <c r="E115" s="61"/>
      <c r="F115" s="148">
        <f t="shared" si="131"/>
        <v>0</v>
      </c>
      <c r="G115" s="232"/>
      <c r="H115" s="264"/>
      <c r="I115" s="115">
        <f t="shared" si="132"/>
        <v>0</v>
      </c>
      <c r="J115" s="264"/>
      <c r="K115" s="61"/>
      <c r="L115" s="137">
        <f t="shared" si="133"/>
        <v>0</v>
      </c>
      <c r="M115" s="328"/>
      <c r="N115" s="61"/>
      <c r="O115" s="115">
        <f t="shared" si="134"/>
        <v>0</v>
      </c>
      <c r="P115" s="377"/>
    </row>
    <row r="116" spans="1:16" x14ac:dyDescent="0.25">
      <c r="A116" s="113">
        <v>2260</v>
      </c>
      <c r="B116" s="58" t="s">
        <v>101</v>
      </c>
      <c r="C116" s="59">
        <f t="shared" si="98"/>
        <v>185655</v>
      </c>
      <c r="D116" s="233">
        <f>SUM(D117:D121)</f>
        <v>183615</v>
      </c>
      <c r="E116" s="436">
        <f t="shared" ref="E116:F116" si="135">SUM(E117:E121)</f>
        <v>840</v>
      </c>
      <c r="F116" s="393">
        <f t="shared" si="135"/>
        <v>184455</v>
      </c>
      <c r="G116" s="233">
        <f>SUM(G117:G121)</f>
        <v>0</v>
      </c>
      <c r="H116" s="137">
        <f t="shared" ref="H116:I116" si="136">SUM(H117:H121)</f>
        <v>0</v>
      </c>
      <c r="I116" s="393">
        <f t="shared" si="136"/>
        <v>0</v>
      </c>
      <c r="J116" s="122">
        <f>SUM(J117:J121)</f>
        <v>1200</v>
      </c>
      <c r="K116" s="436">
        <f t="shared" ref="K116:L116" si="137">SUM(K117:K121)</f>
        <v>0</v>
      </c>
      <c r="L116" s="393">
        <f t="shared" si="137"/>
        <v>1200</v>
      </c>
      <c r="M116" s="59">
        <f>SUM(M117:M121)</f>
        <v>0</v>
      </c>
      <c r="N116" s="114">
        <f t="shared" ref="N116:O116" si="138">SUM(N117:N121)</f>
        <v>0</v>
      </c>
      <c r="O116" s="115">
        <f t="shared" si="138"/>
        <v>0</v>
      </c>
      <c r="P116" s="377"/>
    </row>
    <row r="117" spans="1:16" x14ac:dyDescent="0.25">
      <c r="A117" s="38">
        <v>2261</v>
      </c>
      <c r="B117" s="58" t="s">
        <v>102</v>
      </c>
      <c r="C117" s="59">
        <f t="shared" si="98"/>
        <v>240</v>
      </c>
      <c r="D117" s="232">
        <v>240</v>
      </c>
      <c r="E117" s="435"/>
      <c r="F117" s="393">
        <f t="shared" ref="F117:F121" si="139">D117+E117</f>
        <v>240</v>
      </c>
      <c r="G117" s="232"/>
      <c r="H117" s="1264"/>
      <c r="I117" s="393">
        <f t="shared" ref="I117:I121" si="140">G117+H117</f>
        <v>0</v>
      </c>
      <c r="J117" s="264"/>
      <c r="K117" s="435"/>
      <c r="L117" s="393">
        <f t="shared" ref="L117:L121" si="141">J117+K117</f>
        <v>0</v>
      </c>
      <c r="M117" s="328"/>
      <c r="N117" s="61"/>
      <c r="O117" s="115">
        <f t="shared" ref="O117:O121" si="142">M117+N117</f>
        <v>0</v>
      </c>
      <c r="P117" s="377"/>
    </row>
    <row r="118" spans="1:16" ht="24" x14ac:dyDescent="0.25">
      <c r="A118" s="38">
        <v>2262</v>
      </c>
      <c r="B118" s="58" t="s">
        <v>103</v>
      </c>
      <c r="C118" s="59">
        <f t="shared" si="98"/>
        <v>23922</v>
      </c>
      <c r="D118" s="1297">
        <v>22682</v>
      </c>
      <c r="E118" s="1306">
        <v>840</v>
      </c>
      <c r="F118" s="393">
        <f t="shared" si="139"/>
        <v>23522</v>
      </c>
      <c r="G118" s="1297"/>
      <c r="H118" s="1311"/>
      <c r="I118" s="393">
        <f t="shared" si="140"/>
        <v>0</v>
      </c>
      <c r="J118" s="1284">
        <v>400</v>
      </c>
      <c r="K118" s="1306"/>
      <c r="L118" s="393">
        <f t="shared" si="141"/>
        <v>400</v>
      </c>
      <c r="M118" s="1301"/>
      <c r="N118" s="1285"/>
      <c r="O118" s="115">
        <f t="shared" si="142"/>
        <v>0</v>
      </c>
      <c r="P118" s="1292" t="s">
        <v>1056</v>
      </c>
    </row>
    <row r="119" spans="1:16"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377"/>
    </row>
    <row r="120" spans="1:16" ht="24" x14ac:dyDescent="0.25">
      <c r="A120" s="38">
        <v>2264</v>
      </c>
      <c r="B120" s="58" t="s">
        <v>105</v>
      </c>
      <c r="C120" s="59">
        <f t="shared" si="98"/>
        <v>159763</v>
      </c>
      <c r="D120" s="232">
        <v>159763</v>
      </c>
      <c r="E120" s="435"/>
      <c r="F120" s="393">
        <f t="shared" si="139"/>
        <v>159763</v>
      </c>
      <c r="G120" s="232"/>
      <c r="H120" s="1264"/>
      <c r="I120" s="393">
        <f t="shared" si="140"/>
        <v>0</v>
      </c>
      <c r="J120" s="264"/>
      <c r="K120" s="435"/>
      <c r="L120" s="393">
        <f t="shared" si="141"/>
        <v>0</v>
      </c>
      <c r="M120" s="328"/>
      <c r="N120" s="61"/>
      <c r="O120" s="115">
        <f t="shared" si="142"/>
        <v>0</v>
      </c>
      <c r="P120" s="375"/>
    </row>
    <row r="121" spans="1:16" x14ac:dyDescent="0.25">
      <c r="A121" s="38">
        <v>2269</v>
      </c>
      <c r="B121" s="58" t="s">
        <v>106</v>
      </c>
      <c r="C121" s="59">
        <f t="shared" si="98"/>
        <v>1730</v>
      </c>
      <c r="D121" s="232">
        <v>930</v>
      </c>
      <c r="E121" s="435"/>
      <c r="F121" s="393">
        <f t="shared" si="139"/>
        <v>930</v>
      </c>
      <c r="G121" s="232"/>
      <c r="H121" s="1264"/>
      <c r="I121" s="393">
        <f t="shared" si="140"/>
        <v>0</v>
      </c>
      <c r="J121" s="264">
        <v>800</v>
      </c>
      <c r="K121" s="435"/>
      <c r="L121" s="393">
        <f t="shared" si="141"/>
        <v>800</v>
      </c>
      <c r="M121" s="328"/>
      <c r="N121" s="61"/>
      <c r="O121" s="115">
        <f t="shared" si="142"/>
        <v>0</v>
      </c>
      <c r="P121" s="375"/>
    </row>
    <row r="122" spans="1:16" x14ac:dyDescent="0.25">
      <c r="A122" s="113">
        <v>2270</v>
      </c>
      <c r="B122" s="58" t="s">
        <v>107</v>
      </c>
      <c r="C122" s="59">
        <f t="shared" si="98"/>
        <v>147550</v>
      </c>
      <c r="D122" s="233">
        <f>SUM(D123:D127)</f>
        <v>133808</v>
      </c>
      <c r="E122" s="436">
        <f t="shared" ref="E122:F122" si="143">SUM(E123:E127)</f>
        <v>842</v>
      </c>
      <c r="F122" s="393">
        <f t="shared" si="143"/>
        <v>134650</v>
      </c>
      <c r="G122" s="233">
        <f>SUM(G123:G127)</f>
        <v>0</v>
      </c>
      <c r="H122" s="137">
        <f t="shared" ref="H122:I122" si="144">SUM(H123:H127)</f>
        <v>0</v>
      </c>
      <c r="I122" s="393">
        <f t="shared" si="144"/>
        <v>0</v>
      </c>
      <c r="J122" s="122">
        <f>SUM(J123:J127)</f>
        <v>8220</v>
      </c>
      <c r="K122" s="436">
        <f t="shared" ref="K122:L122" si="145">SUM(K123:K127)</f>
        <v>4680</v>
      </c>
      <c r="L122" s="393">
        <f t="shared" si="145"/>
        <v>12900</v>
      </c>
      <c r="M122" s="59">
        <f>SUM(M123:M127)</f>
        <v>0</v>
      </c>
      <c r="N122" s="114">
        <f t="shared" ref="N122:O122" si="146">SUM(N123:N127)</f>
        <v>0</v>
      </c>
      <c r="O122" s="115">
        <f t="shared" si="146"/>
        <v>0</v>
      </c>
      <c r="P122" s="377"/>
    </row>
    <row r="123" spans="1:16"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377"/>
    </row>
    <row r="124" spans="1:16"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377"/>
    </row>
    <row r="125" spans="1:16" ht="24" hidden="1" x14ac:dyDescent="0.25">
      <c r="A125" s="1279">
        <v>2275</v>
      </c>
      <c r="B125" s="1280" t="s">
        <v>109</v>
      </c>
      <c r="C125" s="1281">
        <f t="shared" si="98"/>
        <v>0</v>
      </c>
      <c r="D125" s="1297">
        <v>4600</v>
      </c>
      <c r="E125" s="1285">
        <v>-4600</v>
      </c>
      <c r="F125" s="1298">
        <f t="shared" si="147"/>
        <v>0</v>
      </c>
      <c r="G125" s="1297"/>
      <c r="H125" s="1284"/>
      <c r="I125" s="1299">
        <f t="shared" si="148"/>
        <v>0</v>
      </c>
      <c r="J125" s="1284"/>
      <c r="K125" s="1285"/>
      <c r="L125" s="1300">
        <f t="shared" si="149"/>
        <v>0</v>
      </c>
      <c r="M125" s="1301"/>
      <c r="N125" s="1285"/>
      <c r="O125" s="1299">
        <f t="shared" si="150"/>
        <v>0</v>
      </c>
      <c r="P125" s="1292" t="s">
        <v>1056</v>
      </c>
    </row>
    <row r="126" spans="1:16" ht="36" hidden="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377"/>
    </row>
    <row r="127" spans="1:16" ht="24" x14ac:dyDescent="0.25">
      <c r="A127" s="38">
        <v>2279</v>
      </c>
      <c r="B127" s="58" t="s">
        <v>111</v>
      </c>
      <c r="C127" s="59">
        <f t="shared" si="98"/>
        <v>147550</v>
      </c>
      <c r="D127" s="1297">
        <v>129208</v>
      </c>
      <c r="E127" s="1306">
        <v>5442</v>
      </c>
      <c r="F127" s="393">
        <f t="shared" si="147"/>
        <v>134650</v>
      </c>
      <c r="G127" s="1297"/>
      <c r="H127" s="1311"/>
      <c r="I127" s="393">
        <f t="shared" si="148"/>
        <v>0</v>
      </c>
      <c r="J127" s="1284">
        <v>8220</v>
      </c>
      <c r="K127" s="1306">
        <v>4680</v>
      </c>
      <c r="L127" s="393">
        <f t="shared" si="149"/>
        <v>12900</v>
      </c>
      <c r="M127" s="1301"/>
      <c r="N127" s="1285"/>
      <c r="O127" s="115">
        <f t="shared" si="150"/>
        <v>0</v>
      </c>
      <c r="P127" s="1292" t="s">
        <v>1056</v>
      </c>
    </row>
    <row r="128" spans="1:16" ht="24" hidden="1" x14ac:dyDescent="0.25">
      <c r="A128" s="1244">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377"/>
    </row>
    <row r="129" spans="1:16"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377"/>
    </row>
    <row r="130" spans="1:16" ht="38.25" customHeight="1" x14ac:dyDescent="0.25">
      <c r="A130" s="46">
        <v>2300</v>
      </c>
      <c r="B130" s="106" t="s">
        <v>113</v>
      </c>
      <c r="C130" s="47">
        <f t="shared" si="98"/>
        <v>83655</v>
      </c>
      <c r="D130" s="230">
        <f>SUM(D131,D136,D140,D141,D144,D151,D159,D160,D163)</f>
        <v>77307</v>
      </c>
      <c r="E130" s="430">
        <f t="shared" ref="E130:F130" si="152">SUM(E131,E136,E140,E141,E144,E151,E159,E160,E163)</f>
        <v>528</v>
      </c>
      <c r="F130" s="397">
        <f t="shared" si="152"/>
        <v>77835</v>
      </c>
      <c r="G130" s="230">
        <f>SUM(G131,G136,G140,G141,G144,G151,G159,G160,G163)</f>
        <v>0</v>
      </c>
      <c r="H130" s="127">
        <f t="shared" ref="H130:I130" si="153">SUM(H131,H136,H140,H141,H144,H151,H159,H160,H163)</f>
        <v>0</v>
      </c>
      <c r="I130" s="397">
        <f t="shared" si="153"/>
        <v>0</v>
      </c>
      <c r="J130" s="107">
        <f>SUM(J131,J136,J140,J141,J144,J151,J159,J160,J163)</f>
        <v>5220</v>
      </c>
      <c r="K130" s="430">
        <f t="shared" ref="K130:L130" si="154">SUM(K131,K136,K140,K141,K144,K151,K159,K160,K163)</f>
        <v>600</v>
      </c>
      <c r="L130" s="397">
        <f t="shared" si="154"/>
        <v>5820</v>
      </c>
      <c r="M130" s="47">
        <f>SUM(M131,M136,M140,M141,M144,M151,M159,M160,M163)</f>
        <v>0</v>
      </c>
      <c r="N130" s="51">
        <f t="shared" ref="N130:O130" si="155">SUM(N131,N136,N140,N141,N144,N151,N159,N160,N163)</f>
        <v>0</v>
      </c>
      <c r="O130" s="118">
        <f t="shared" si="155"/>
        <v>0</v>
      </c>
      <c r="P130" s="992"/>
    </row>
    <row r="131" spans="1:16" ht="24" x14ac:dyDescent="0.25">
      <c r="A131" s="1244">
        <v>2310</v>
      </c>
      <c r="B131" s="53" t="s">
        <v>114</v>
      </c>
      <c r="C131" s="54">
        <f t="shared" si="98"/>
        <v>46346</v>
      </c>
      <c r="D131" s="235">
        <f t="shared" ref="D131:O131" si="156">SUM(D132:D135)</f>
        <v>39793</v>
      </c>
      <c r="E131" s="438">
        <f t="shared" si="156"/>
        <v>733</v>
      </c>
      <c r="F131" s="434">
        <f t="shared" si="156"/>
        <v>40526</v>
      </c>
      <c r="G131" s="235">
        <f t="shared" si="156"/>
        <v>0</v>
      </c>
      <c r="H131" s="141">
        <f t="shared" si="156"/>
        <v>0</v>
      </c>
      <c r="I131" s="434">
        <f t="shared" si="156"/>
        <v>0</v>
      </c>
      <c r="J131" s="266">
        <f t="shared" si="156"/>
        <v>5220</v>
      </c>
      <c r="K131" s="438">
        <f t="shared" si="156"/>
        <v>600</v>
      </c>
      <c r="L131" s="434">
        <f t="shared" si="156"/>
        <v>5820</v>
      </c>
      <c r="M131" s="54">
        <f t="shared" si="156"/>
        <v>0</v>
      </c>
      <c r="N131" s="120">
        <f t="shared" si="156"/>
        <v>0</v>
      </c>
      <c r="O131" s="121">
        <f t="shared" si="156"/>
        <v>0</v>
      </c>
      <c r="P131" s="376"/>
    </row>
    <row r="132" spans="1:16" ht="14.25" hidden="1" customHeight="1" x14ac:dyDescent="0.25">
      <c r="A132" s="38">
        <v>2311</v>
      </c>
      <c r="B132" s="58" t="s">
        <v>115</v>
      </c>
      <c r="C132" s="59">
        <f t="shared" si="98"/>
        <v>0</v>
      </c>
      <c r="D132" s="232"/>
      <c r="E132" s="61"/>
      <c r="F132" s="148">
        <f t="shared" ref="F132:F135" si="157">D132+E132</f>
        <v>0</v>
      </c>
      <c r="G132" s="232"/>
      <c r="H132" s="264"/>
      <c r="I132" s="115">
        <f t="shared" ref="I132:I135" si="158">G132+H132</f>
        <v>0</v>
      </c>
      <c r="J132" s="264"/>
      <c r="K132" s="61"/>
      <c r="L132" s="137">
        <f t="shared" ref="L132:L135" si="159">J132+K132</f>
        <v>0</v>
      </c>
      <c r="M132" s="328"/>
      <c r="N132" s="61"/>
      <c r="O132" s="115">
        <f t="shared" ref="O132:O135" si="160">M132+N132</f>
        <v>0</v>
      </c>
      <c r="P132" s="377"/>
    </row>
    <row r="133" spans="1:16" ht="24" x14ac:dyDescent="0.25">
      <c r="A133" s="38">
        <v>2312</v>
      </c>
      <c r="B133" s="58" t="s">
        <v>116</v>
      </c>
      <c r="C133" s="59">
        <f t="shared" si="98"/>
        <v>2660</v>
      </c>
      <c r="D133" s="1297">
        <v>1840</v>
      </c>
      <c r="E133" s="1306">
        <v>-300</v>
      </c>
      <c r="F133" s="393">
        <f t="shared" si="157"/>
        <v>1540</v>
      </c>
      <c r="G133" s="1297"/>
      <c r="H133" s="1311"/>
      <c r="I133" s="393">
        <f t="shared" si="158"/>
        <v>0</v>
      </c>
      <c r="J133" s="1284">
        <v>1120</v>
      </c>
      <c r="K133" s="1306"/>
      <c r="L133" s="393">
        <f t="shared" si="159"/>
        <v>1120</v>
      </c>
      <c r="M133" s="1301"/>
      <c r="N133" s="1285"/>
      <c r="O133" s="115">
        <f t="shared" si="160"/>
        <v>0</v>
      </c>
      <c r="P133" s="1292" t="s">
        <v>1056</v>
      </c>
    </row>
    <row r="134" spans="1:16"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377"/>
    </row>
    <row r="135" spans="1:16" ht="36" customHeight="1" x14ac:dyDescent="0.25">
      <c r="A135" s="38">
        <v>2314</v>
      </c>
      <c r="B135" s="58" t="s">
        <v>291</v>
      </c>
      <c r="C135" s="59">
        <f t="shared" si="98"/>
        <v>43686</v>
      </c>
      <c r="D135" s="1297">
        <v>37953</v>
      </c>
      <c r="E135" s="1306">
        <v>1033</v>
      </c>
      <c r="F135" s="393">
        <f t="shared" si="157"/>
        <v>38986</v>
      </c>
      <c r="G135" s="1297"/>
      <c r="H135" s="1311"/>
      <c r="I135" s="393">
        <f t="shared" si="158"/>
        <v>0</v>
      </c>
      <c r="J135" s="1284">
        <v>4100</v>
      </c>
      <c r="K135" s="1306">
        <v>600</v>
      </c>
      <c r="L135" s="393">
        <f t="shared" si="159"/>
        <v>4700</v>
      </c>
      <c r="M135" s="1301"/>
      <c r="N135" s="1285"/>
      <c r="O135" s="115">
        <f t="shared" si="160"/>
        <v>0</v>
      </c>
      <c r="P135" s="1292" t="s">
        <v>1056</v>
      </c>
    </row>
    <row r="136" spans="1:16" hidden="1" x14ac:dyDescent="0.25">
      <c r="A136" s="113">
        <v>2320</v>
      </c>
      <c r="B136" s="58" t="s">
        <v>118</v>
      </c>
      <c r="C136" s="59">
        <f t="shared" si="98"/>
        <v>0</v>
      </c>
      <c r="D136" s="233">
        <f>SUM(D137:D139)</f>
        <v>0</v>
      </c>
      <c r="E136" s="114">
        <f t="shared" ref="E136:F136" si="161">SUM(E137:E139)</f>
        <v>0</v>
      </c>
      <c r="F136" s="148">
        <f t="shared" si="161"/>
        <v>0</v>
      </c>
      <c r="G136" s="233">
        <f>SUM(G137:G139)</f>
        <v>0</v>
      </c>
      <c r="H136" s="122">
        <f t="shared" ref="H136:I136" si="162">SUM(H137:H139)</f>
        <v>0</v>
      </c>
      <c r="I136" s="115">
        <f t="shared" si="162"/>
        <v>0</v>
      </c>
      <c r="J136" s="122">
        <f>SUM(J137:J139)</f>
        <v>0</v>
      </c>
      <c r="K136" s="114">
        <f t="shared" ref="K136:L136" si="163">SUM(K137:K139)</f>
        <v>0</v>
      </c>
      <c r="L136" s="137">
        <f t="shared" si="163"/>
        <v>0</v>
      </c>
      <c r="M136" s="59">
        <f>SUM(M137:M139)</f>
        <v>0</v>
      </c>
      <c r="N136" s="114">
        <f t="shared" ref="N136:O136" si="164">SUM(N137:N139)</f>
        <v>0</v>
      </c>
      <c r="O136" s="115">
        <f t="shared" si="164"/>
        <v>0</v>
      </c>
      <c r="P136" s="377"/>
    </row>
    <row r="137" spans="1:16"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377"/>
    </row>
    <row r="138" spans="1:16" hidden="1" x14ac:dyDescent="0.25">
      <c r="A138" s="38">
        <v>2322</v>
      </c>
      <c r="B138" s="58" t="s">
        <v>120</v>
      </c>
      <c r="C138" s="59">
        <f t="shared" si="98"/>
        <v>0</v>
      </c>
      <c r="D138" s="232"/>
      <c r="E138" s="61"/>
      <c r="F138" s="148">
        <f t="shared" si="165"/>
        <v>0</v>
      </c>
      <c r="G138" s="232"/>
      <c r="H138" s="264"/>
      <c r="I138" s="115">
        <f t="shared" si="166"/>
        <v>0</v>
      </c>
      <c r="J138" s="264"/>
      <c r="K138" s="61"/>
      <c r="L138" s="137">
        <f t="shared" si="167"/>
        <v>0</v>
      </c>
      <c r="M138" s="328"/>
      <c r="N138" s="61"/>
      <c r="O138" s="115">
        <f t="shared" si="168"/>
        <v>0</v>
      </c>
      <c r="P138" s="377"/>
    </row>
    <row r="139" spans="1:16"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377"/>
    </row>
    <row r="140" spans="1:16"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377"/>
    </row>
    <row r="141" spans="1:16" ht="48" hidden="1" x14ac:dyDescent="0.25">
      <c r="A141" s="113">
        <v>2340</v>
      </c>
      <c r="B141" s="58" t="s">
        <v>302</v>
      </c>
      <c r="C141" s="59">
        <f t="shared" si="98"/>
        <v>0</v>
      </c>
      <c r="D141" s="233">
        <f>SUM(D142:D143)</f>
        <v>0</v>
      </c>
      <c r="E141" s="114">
        <f t="shared" ref="E141:F141" si="169">SUM(E142:E143)</f>
        <v>0</v>
      </c>
      <c r="F141" s="148">
        <f t="shared" si="169"/>
        <v>0</v>
      </c>
      <c r="G141" s="233">
        <f>SUM(G142:G143)</f>
        <v>0</v>
      </c>
      <c r="H141" s="122">
        <f t="shared" ref="H141:I141" si="170">SUM(H142:H143)</f>
        <v>0</v>
      </c>
      <c r="I141" s="115">
        <f t="shared" si="170"/>
        <v>0</v>
      </c>
      <c r="J141" s="122">
        <f>SUM(J142:J143)</f>
        <v>0</v>
      </c>
      <c r="K141" s="114">
        <f t="shared" ref="K141:L141" si="171">SUM(K142:K143)</f>
        <v>0</v>
      </c>
      <c r="L141" s="137">
        <f t="shared" si="171"/>
        <v>0</v>
      </c>
      <c r="M141" s="59">
        <f>SUM(M142:M143)</f>
        <v>0</v>
      </c>
      <c r="N141" s="114">
        <f t="shared" ref="N141:O141" si="172">SUM(N142:N143)</f>
        <v>0</v>
      </c>
      <c r="O141" s="115">
        <f t="shared" si="172"/>
        <v>0</v>
      </c>
      <c r="P141" s="377"/>
    </row>
    <row r="142" spans="1:16" hidden="1" x14ac:dyDescent="0.25">
      <c r="A142" s="38">
        <v>2341</v>
      </c>
      <c r="B142" s="58" t="s">
        <v>123</v>
      </c>
      <c r="C142" s="59">
        <f t="shared" si="98"/>
        <v>0</v>
      </c>
      <c r="D142" s="232"/>
      <c r="E142" s="61"/>
      <c r="F142" s="148">
        <f t="shared" ref="F142:F143" si="173">D142+E142</f>
        <v>0</v>
      </c>
      <c r="G142" s="232"/>
      <c r="H142" s="264"/>
      <c r="I142" s="115">
        <f t="shared" ref="I142:I143" si="174">G142+H142</f>
        <v>0</v>
      </c>
      <c r="J142" s="264"/>
      <c r="K142" s="61"/>
      <c r="L142" s="137">
        <f t="shared" ref="L142:L143" si="175">J142+K142</f>
        <v>0</v>
      </c>
      <c r="M142" s="328"/>
      <c r="N142" s="61"/>
      <c r="O142" s="115">
        <f t="shared" ref="O142:O143" si="176">M142+N142</f>
        <v>0</v>
      </c>
      <c r="P142" s="377"/>
    </row>
    <row r="143" spans="1:16"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377"/>
    </row>
    <row r="144" spans="1:16" ht="24" hidden="1" x14ac:dyDescent="0.25">
      <c r="A144" s="108">
        <v>2350</v>
      </c>
      <c r="B144" s="79" t="s">
        <v>125</v>
      </c>
      <c r="C144" s="85">
        <f t="shared" si="98"/>
        <v>0</v>
      </c>
      <c r="D144" s="133">
        <f>SUM(D145:D150)</f>
        <v>0</v>
      </c>
      <c r="E144" s="109">
        <f t="shared" ref="E144:F144" si="177">SUM(E145:E150)</f>
        <v>0</v>
      </c>
      <c r="F144" s="288">
        <f t="shared" si="177"/>
        <v>0</v>
      </c>
      <c r="G144" s="133">
        <f>SUM(G145:G150)</f>
        <v>0</v>
      </c>
      <c r="H144" s="208">
        <f t="shared" ref="H144:I144" si="178">SUM(H145:H150)</f>
        <v>0</v>
      </c>
      <c r="I144" s="110">
        <f t="shared" si="178"/>
        <v>0</v>
      </c>
      <c r="J144" s="208">
        <f>SUM(J145:J150)</f>
        <v>0</v>
      </c>
      <c r="K144" s="109">
        <f t="shared" ref="K144:L144" si="179">SUM(K145:K150)</f>
        <v>0</v>
      </c>
      <c r="L144" s="138">
        <f t="shared" si="179"/>
        <v>0</v>
      </c>
      <c r="M144" s="85">
        <f>SUM(M145:M150)</f>
        <v>0</v>
      </c>
      <c r="N144" s="109">
        <f t="shared" ref="N144:O144" si="180">SUM(N145:N150)</f>
        <v>0</v>
      </c>
      <c r="O144" s="110">
        <f t="shared" si="180"/>
        <v>0</v>
      </c>
      <c r="P144" s="375"/>
    </row>
    <row r="145" spans="1:16" hidden="1" x14ac:dyDescent="0.25">
      <c r="A145" s="33">
        <v>2351</v>
      </c>
      <c r="B145" s="53" t="s">
        <v>126</v>
      </c>
      <c r="C145" s="54">
        <f t="shared" si="98"/>
        <v>0</v>
      </c>
      <c r="D145" s="231"/>
      <c r="E145" s="56"/>
      <c r="F145" s="289">
        <f t="shared" ref="F145:F150" si="181">D145+E145</f>
        <v>0</v>
      </c>
      <c r="G145" s="231"/>
      <c r="H145" s="263"/>
      <c r="I145" s="121">
        <f t="shared" ref="I145:I150" si="182">G145+H145</f>
        <v>0</v>
      </c>
      <c r="J145" s="263"/>
      <c r="K145" s="56"/>
      <c r="L145" s="141">
        <f t="shared" ref="L145:L150" si="183">J145+K145</f>
        <v>0</v>
      </c>
      <c r="M145" s="327"/>
      <c r="N145" s="56"/>
      <c r="O145" s="121">
        <f t="shared" ref="O145:O150" si="184">M145+N145</f>
        <v>0</v>
      </c>
      <c r="P145" s="376"/>
    </row>
    <row r="146" spans="1:16" hidden="1" x14ac:dyDescent="0.25">
      <c r="A146" s="38">
        <v>2352</v>
      </c>
      <c r="B146" s="58" t="s">
        <v>127</v>
      </c>
      <c r="C146" s="59">
        <f t="shared" si="98"/>
        <v>0</v>
      </c>
      <c r="D146" s="232"/>
      <c r="E146" s="61"/>
      <c r="F146" s="148">
        <f t="shared" si="181"/>
        <v>0</v>
      </c>
      <c r="G146" s="232"/>
      <c r="H146" s="264"/>
      <c r="I146" s="115">
        <f t="shared" si="182"/>
        <v>0</v>
      </c>
      <c r="J146" s="264"/>
      <c r="K146" s="61"/>
      <c r="L146" s="137">
        <f t="shared" si="183"/>
        <v>0</v>
      </c>
      <c r="M146" s="328"/>
      <c r="N146" s="61"/>
      <c r="O146" s="115">
        <f t="shared" si="184"/>
        <v>0</v>
      </c>
      <c r="P146" s="377"/>
    </row>
    <row r="147" spans="1:16" ht="24" hidden="1" x14ac:dyDescent="0.25">
      <c r="A147" s="38">
        <v>2353</v>
      </c>
      <c r="B147" s="58" t="s">
        <v>128</v>
      </c>
      <c r="C147" s="59">
        <f t="shared" si="98"/>
        <v>0</v>
      </c>
      <c r="D147" s="232"/>
      <c r="E147" s="61"/>
      <c r="F147" s="148">
        <f t="shared" si="181"/>
        <v>0</v>
      </c>
      <c r="G147" s="232"/>
      <c r="H147" s="264"/>
      <c r="I147" s="115">
        <f t="shared" si="182"/>
        <v>0</v>
      </c>
      <c r="J147" s="264"/>
      <c r="K147" s="61"/>
      <c r="L147" s="137">
        <f t="shared" si="183"/>
        <v>0</v>
      </c>
      <c r="M147" s="328"/>
      <c r="N147" s="61"/>
      <c r="O147" s="115">
        <f t="shared" si="184"/>
        <v>0</v>
      </c>
      <c r="P147" s="377"/>
    </row>
    <row r="148" spans="1:16" ht="24" hidden="1" x14ac:dyDescent="0.25">
      <c r="A148" s="38">
        <v>2354</v>
      </c>
      <c r="B148" s="58" t="s">
        <v>129</v>
      </c>
      <c r="C148" s="59">
        <f t="shared" si="98"/>
        <v>0</v>
      </c>
      <c r="D148" s="232"/>
      <c r="E148" s="61"/>
      <c r="F148" s="148">
        <f t="shared" si="181"/>
        <v>0</v>
      </c>
      <c r="G148" s="232"/>
      <c r="H148" s="264"/>
      <c r="I148" s="115">
        <f t="shared" si="182"/>
        <v>0</v>
      </c>
      <c r="J148" s="264"/>
      <c r="K148" s="61"/>
      <c r="L148" s="137">
        <f t="shared" si="183"/>
        <v>0</v>
      </c>
      <c r="M148" s="328"/>
      <c r="N148" s="61"/>
      <c r="O148" s="115">
        <f t="shared" si="184"/>
        <v>0</v>
      </c>
      <c r="P148" s="377"/>
    </row>
    <row r="149" spans="1:16" ht="24" hidden="1" x14ac:dyDescent="0.25">
      <c r="A149" s="38">
        <v>2355</v>
      </c>
      <c r="B149" s="58" t="s">
        <v>130</v>
      </c>
      <c r="C149" s="59">
        <f t="shared" ref="C149:C212" si="185">F149+I149+L149+O149</f>
        <v>0</v>
      </c>
      <c r="D149" s="232"/>
      <c r="E149" s="61"/>
      <c r="F149" s="148">
        <f t="shared" si="181"/>
        <v>0</v>
      </c>
      <c r="G149" s="232"/>
      <c r="H149" s="264"/>
      <c r="I149" s="115">
        <f t="shared" si="182"/>
        <v>0</v>
      </c>
      <c r="J149" s="264"/>
      <c r="K149" s="61"/>
      <c r="L149" s="137">
        <f t="shared" si="183"/>
        <v>0</v>
      </c>
      <c r="M149" s="328"/>
      <c r="N149" s="61"/>
      <c r="O149" s="115">
        <f t="shared" si="184"/>
        <v>0</v>
      </c>
      <c r="P149" s="377"/>
    </row>
    <row r="150" spans="1:16"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377"/>
    </row>
    <row r="151" spans="1:16" ht="24.75" customHeight="1" x14ac:dyDescent="0.25">
      <c r="A151" s="113">
        <v>2360</v>
      </c>
      <c r="B151" s="58" t="s">
        <v>132</v>
      </c>
      <c r="C151" s="59">
        <f t="shared" si="185"/>
        <v>36723</v>
      </c>
      <c r="D151" s="233">
        <f>SUM(D152:D158)</f>
        <v>36928</v>
      </c>
      <c r="E151" s="436">
        <f t="shared" ref="E151:F151" si="186">SUM(E152:E158)</f>
        <v>-205</v>
      </c>
      <c r="F151" s="393">
        <f t="shared" si="186"/>
        <v>36723</v>
      </c>
      <c r="G151" s="233">
        <f>SUM(G152:G158)</f>
        <v>0</v>
      </c>
      <c r="H151" s="137">
        <f t="shared" ref="H151:I151" si="187">SUM(H152:H158)</f>
        <v>0</v>
      </c>
      <c r="I151" s="393">
        <f t="shared" si="187"/>
        <v>0</v>
      </c>
      <c r="J151" s="122">
        <f>SUM(J152:J158)</f>
        <v>0</v>
      </c>
      <c r="K151" s="436">
        <f t="shared" ref="K151:L151" si="188">SUM(K152:K158)</f>
        <v>0</v>
      </c>
      <c r="L151" s="393">
        <f t="shared" si="188"/>
        <v>0</v>
      </c>
      <c r="M151" s="59">
        <f>SUM(M152:M158)</f>
        <v>0</v>
      </c>
      <c r="N151" s="114">
        <f t="shared" ref="N151:O151" si="189">SUM(N152:N158)</f>
        <v>0</v>
      </c>
      <c r="O151" s="115">
        <f t="shared" si="189"/>
        <v>0</v>
      </c>
      <c r="P151" s="377"/>
    </row>
    <row r="152" spans="1:16" x14ac:dyDescent="0.25">
      <c r="A152" s="37">
        <v>2361</v>
      </c>
      <c r="B152" s="58" t="s">
        <v>133</v>
      </c>
      <c r="C152" s="59">
        <f t="shared" si="185"/>
        <v>36013</v>
      </c>
      <c r="D152" s="232">
        <v>36013</v>
      </c>
      <c r="E152" s="435"/>
      <c r="F152" s="393">
        <f t="shared" ref="F152:F159" si="190">D152+E152</f>
        <v>36013</v>
      </c>
      <c r="G152" s="232"/>
      <c r="H152" s="1264"/>
      <c r="I152" s="393">
        <f t="shared" ref="I152:I159" si="191">G152+H152</f>
        <v>0</v>
      </c>
      <c r="J152" s="264"/>
      <c r="K152" s="435"/>
      <c r="L152" s="393">
        <f t="shared" ref="L152:L159" si="192">J152+K152</f>
        <v>0</v>
      </c>
      <c r="M152" s="328"/>
      <c r="N152" s="61"/>
      <c r="O152" s="115">
        <f t="shared" ref="O152:O159" si="193">M152+N152</f>
        <v>0</v>
      </c>
      <c r="P152" s="375"/>
    </row>
    <row r="153" spans="1:16"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377"/>
    </row>
    <row r="154" spans="1:16" ht="24" x14ac:dyDescent="0.25">
      <c r="A154" s="37">
        <v>2363</v>
      </c>
      <c r="B154" s="58" t="s">
        <v>135</v>
      </c>
      <c r="C154" s="59">
        <f t="shared" si="185"/>
        <v>710</v>
      </c>
      <c r="D154" s="1297">
        <v>915</v>
      </c>
      <c r="E154" s="1306">
        <v>-205</v>
      </c>
      <c r="F154" s="393">
        <f t="shared" si="190"/>
        <v>710</v>
      </c>
      <c r="G154" s="1297"/>
      <c r="H154" s="1311"/>
      <c r="I154" s="393">
        <f t="shared" si="191"/>
        <v>0</v>
      </c>
      <c r="J154" s="1284"/>
      <c r="K154" s="1306"/>
      <c r="L154" s="393">
        <f t="shared" si="192"/>
        <v>0</v>
      </c>
      <c r="M154" s="1301"/>
      <c r="N154" s="1285"/>
      <c r="O154" s="115">
        <f t="shared" si="193"/>
        <v>0</v>
      </c>
      <c r="P154" s="1292" t="s">
        <v>1056</v>
      </c>
    </row>
    <row r="155" spans="1:16"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377"/>
    </row>
    <row r="156" spans="1:16"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377"/>
    </row>
    <row r="157" spans="1:16"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377"/>
    </row>
    <row r="158" spans="1:16"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377"/>
    </row>
    <row r="159" spans="1:16" hidden="1" x14ac:dyDescent="0.25">
      <c r="A159" s="108">
        <v>2370</v>
      </c>
      <c r="B159" s="79" t="s">
        <v>140</v>
      </c>
      <c r="C159" s="85">
        <f t="shared" si="185"/>
        <v>0</v>
      </c>
      <c r="D159" s="234"/>
      <c r="E159" s="116"/>
      <c r="F159" s="288">
        <f t="shared" si="190"/>
        <v>0</v>
      </c>
      <c r="G159" s="234"/>
      <c r="H159" s="265"/>
      <c r="I159" s="110">
        <f t="shared" si="191"/>
        <v>0</v>
      </c>
      <c r="J159" s="265"/>
      <c r="K159" s="116"/>
      <c r="L159" s="138">
        <f t="shared" si="192"/>
        <v>0</v>
      </c>
      <c r="M159" s="329"/>
      <c r="N159" s="116"/>
      <c r="O159" s="110">
        <f t="shared" si="193"/>
        <v>0</v>
      </c>
      <c r="P159" s="375"/>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375"/>
    </row>
    <row r="161" spans="1:16"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376"/>
    </row>
    <row r="162" spans="1:16"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377"/>
    </row>
    <row r="163" spans="1:16" x14ac:dyDescent="0.25">
      <c r="A163" s="108">
        <v>2390</v>
      </c>
      <c r="B163" s="79" t="s">
        <v>144</v>
      </c>
      <c r="C163" s="85">
        <f t="shared" si="185"/>
        <v>586</v>
      </c>
      <c r="D163" s="234">
        <v>586</v>
      </c>
      <c r="E163" s="437"/>
      <c r="F163" s="432">
        <f t="shared" si="198"/>
        <v>586</v>
      </c>
      <c r="G163" s="234"/>
      <c r="H163" s="1265"/>
      <c r="I163" s="432">
        <f t="shared" si="199"/>
        <v>0</v>
      </c>
      <c r="J163" s="265"/>
      <c r="K163" s="437"/>
      <c r="L163" s="432">
        <f t="shared" si="200"/>
        <v>0</v>
      </c>
      <c r="M163" s="329"/>
      <c r="N163" s="116"/>
      <c r="O163" s="110">
        <f t="shared" si="201"/>
        <v>0</v>
      </c>
      <c r="P163" s="375"/>
    </row>
    <row r="164" spans="1:16" hidden="1" x14ac:dyDescent="0.25">
      <c r="A164" s="46">
        <v>2400</v>
      </c>
      <c r="B164" s="106" t="s">
        <v>145</v>
      </c>
      <c r="C164" s="47">
        <f t="shared" si="185"/>
        <v>0</v>
      </c>
      <c r="D164" s="236"/>
      <c r="E164" s="123"/>
      <c r="F164" s="287">
        <f t="shared" si="198"/>
        <v>0</v>
      </c>
      <c r="G164" s="236"/>
      <c r="H164" s="267"/>
      <c r="I164" s="118">
        <f t="shared" si="199"/>
        <v>0</v>
      </c>
      <c r="J164" s="267"/>
      <c r="K164" s="123"/>
      <c r="L164" s="127">
        <f t="shared" si="200"/>
        <v>0</v>
      </c>
      <c r="M164" s="330"/>
      <c r="N164" s="123"/>
      <c r="O164" s="118">
        <f t="shared" si="201"/>
        <v>0</v>
      </c>
      <c r="P164" s="992"/>
    </row>
    <row r="165" spans="1:16" ht="24" hidden="1" x14ac:dyDescent="0.25">
      <c r="A165" s="46">
        <v>2500</v>
      </c>
      <c r="B165" s="106" t="s">
        <v>146</v>
      </c>
      <c r="C165" s="47">
        <f t="shared" si="185"/>
        <v>0</v>
      </c>
      <c r="D165" s="230">
        <f>SUM(D166,D171)</f>
        <v>0</v>
      </c>
      <c r="E165" s="51">
        <f t="shared" ref="E165:O165" si="202">SUM(E166,E171)</f>
        <v>0</v>
      </c>
      <c r="F165" s="287">
        <f t="shared" si="202"/>
        <v>0</v>
      </c>
      <c r="G165" s="230">
        <f t="shared" si="202"/>
        <v>0</v>
      </c>
      <c r="H165" s="107">
        <f t="shared" si="202"/>
        <v>0</v>
      </c>
      <c r="I165" s="118">
        <f t="shared" si="202"/>
        <v>0</v>
      </c>
      <c r="J165" s="107">
        <f t="shared" si="202"/>
        <v>0</v>
      </c>
      <c r="K165" s="51">
        <f t="shared" si="202"/>
        <v>0</v>
      </c>
      <c r="L165" s="127">
        <f t="shared" si="202"/>
        <v>0</v>
      </c>
      <c r="M165" s="131">
        <f t="shared" si="202"/>
        <v>0</v>
      </c>
      <c r="N165" s="132">
        <f t="shared" si="202"/>
        <v>0</v>
      </c>
      <c r="O165" s="296">
        <f t="shared" si="202"/>
        <v>0</v>
      </c>
      <c r="P165" s="991"/>
    </row>
    <row r="166" spans="1:16" ht="16.5" hidden="1" customHeight="1" x14ac:dyDescent="0.25">
      <c r="A166" s="1244">
        <v>2510</v>
      </c>
      <c r="B166" s="53" t="s">
        <v>147</v>
      </c>
      <c r="C166" s="54">
        <f t="shared" si="185"/>
        <v>0</v>
      </c>
      <c r="D166" s="235">
        <f>SUM(D167:D170)</f>
        <v>0</v>
      </c>
      <c r="E166" s="120">
        <f t="shared" ref="E166:O166" si="203">SUM(E167:E170)</f>
        <v>0</v>
      </c>
      <c r="F166" s="289">
        <f t="shared" si="203"/>
        <v>0</v>
      </c>
      <c r="G166" s="235">
        <f t="shared" si="203"/>
        <v>0</v>
      </c>
      <c r="H166" s="266">
        <f t="shared" si="203"/>
        <v>0</v>
      </c>
      <c r="I166" s="121">
        <f t="shared" si="203"/>
        <v>0</v>
      </c>
      <c r="J166" s="266">
        <f t="shared" si="203"/>
        <v>0</v>
      </c>
      <c r="K166" s="120">
        <f t="shared" si="203"/>
        <v>0</v>
      </c>
      <c r="L166" s="141">
        <f t="shared" si="203"/>
        <v>0</v>
      </c>
      <c r="M166" s="65">
        <f t="shared" si="203"/>
        <v>0</v>
      </c>
      <c r="N166" s="307">
        <f t="shared" si="203"/>
        <v>0</v>
      </c>
      <c r="O166" s="312">
        <f t="shared" si="203"/>
        <v>0</v>
      </c>
      <c r="P166" s="1000"/>
    </row>
    <row r="167" spans="1:16"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377"/>
    </row>
    <row r="168" spans="1:16" ht="36" hidden="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377"/>
    </row>
    <row r="169" spans="1:16"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377"/>
    </row>
    <row r="170" spans="1:16" ht="24" hidden="1" x14ac:dyDescent="0.25">
      <c r="A170" s="38">
        <v>2519</v>
      </c>
      <c r="B170" s="58" t="s">
        <v>151</v>
      </c>
      <c r="C170" s="59">
        <f t="shared" si="185"/>
        <v>0</v>
      </c>
      <c r="D170" s="232"/>
      <c r="E170" s="61"/>
      <c r="F170" s="148">
        <f t="shared" si="204"/>
        <v>0</v>
      </c>
      <c r="G170" s="232"/>
      <c r="H170" s="264"/>
      <c r="I170" s="115">
        <f t="shared" si="205"/>
        <v>0</v>
      </c>
      <c r="J170" s="264"/>
      <c r="K170" s="61"/>
      <c r="L170" s="137">
        <f t="shared" si="206"/>
        <v>0</v>
      </c>
      <c r="M170" s="328"/>
      <c r="N170" s="61"/>
      <c r="O170" s="115">
        <f t="shared" si="207"/>
        <v>0</v>
      </c>
      <c r="P170" s="377"/>
    </row>
    <row r="171" spans="1:16"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377"/>
    </row>
    <row r="172" spans="1:16"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976"/>
    </row>
    <row r="173" spans="1:16"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990"/>
    </row>
    <row r="174" spans="1:16"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991"/>
    </row>
    <row r="175" spans="1:16" ht="36" hidden="1" x14ac:dyDescent="0.25">
      <c r="A175" s="1244">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376"/>
    </row>
    <row r="176" spans="1:16"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377"/>
    </row>
    <row r="177" spans="1:16"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377"/>
    </row>
    <row r="178" spans="1:16"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377"/>
    </row>
    <row r="179" spans="1:16" ht="84" hidden="1" x14ac:dyDescent="0.25">
      <c r="A179" s="1244">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001"/>
    </row>
    <row r="180" spans="1:16"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377"/>
    </row>
    <row r="181" spans="1:16"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377"/>
    </row>
    <row r="182" spans="1:16"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377"/>
    </row>
    <row r="183" spans="1:16"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001"/>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991"/>
    </row>
    <row r="185" spans="1:16"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375"/>
    </row>
    <row r="186" spans="1:16"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376"/>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990"/>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992"/>
    </row>
    <row r="189" spans="1:16" ht="36" hidden="1" x14ac:dyDescent="0.25">
      <c r="A189" s="1244">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376"/>
    </row>
    <row r="190" spans="1:16"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377"/>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992"/>
    </row>
    <row r="192" spans="1:16" ht="24" hidden="1" x14ac:dyDescent="0.25">
      <c r="A192" s="1244">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376"/>
    </row>
    <row r="193" spans="1:16"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377"/>
    </row>
    <row r="194" spans="1:16" s="21" customFormat="1" ht="24" hidden="1" x14ac:dyDescent="0.25">
      <c r="A194" s="136"/>
      <c r="B194" s="17" t="s">
        <v>174</v>
      </c>
      <c r="C194" s="99">
        <f t="shared" si="185"/>
        <v>0</v>
      </c>
      <c r="D194" s="228">
        <f>SUM(D195,D230,D269)</f>
        <v>0</v>
      </c>
      <c r="E194" s="100">
        <f t="shared" ref="E194:F194" si="251">SUM(E195,E230,E269)</f>
        <v>0</v>
      </c>
      <c r="F194" s="285">
        <f t="shared" si="251"/>
        <v>0</v>
      </c>
      <c r="G194" s="228">
        <f>SUM(G195,G230,G269)</f>
        <v>0</v>
      </c>
      <c r="H194" s="261">
        <f t="shared" ref="H194:I194" si="252">SUM(H195,H230,H269)</f>
        <v>0</v>
      </c>
      <c r="I194" s="101">
        <f t="shared" si="252"/>
        <v>0</v>
      </c>
      <c r="J194" s="261">
        <f>SUM(J195,J230,J269)</f>
        <v>0</v>
      </c>
      <c r="K194" s="100">
        <f t="shared" ref="K194:L194" si="253">SUM(K195,K230,K269)</f>
        <v>0</v>
      </c>
      <c r="L194" s="207">
        <f t="shared" si="253"/>
        <v>0</v>
      </c>
      <c r="M194" s="332">
        <f>SUM(M195,M230,M269)</f>
        <v>0</v>
      </c>
      <c r="N194" s="309">
        <f t="shared" ref="N194:O194" si="254">SUM(N195,N230,N269)</f>
        <v>0</v>
      </c>
      <c r="O194" s="314">
        <f t="shared" si="254"/>
        <v>0</v>
      </c>
      <c r="P194" s="1002"/>
    </row>
    <row r="195" spans="1:16" hidden="1" x14ac:dyDescent="0.25">
      <c r="A195" s="102">
        <v>5000</v>
      </c>
      <c r="B195" s="102" t="s">
        <v>175</v>
      </c>
      <c r="C195" s="103">
        <f t="shared" si="185"/>
        <v>0</v>
      </c>
      <c r="D195" s="229">
        <f>D196+D204</f>
        <v>0</v>
      </c>
      <c r="E195" s="104">
        <f t="shared" ref="E195:F195" si="255">E196+E204</f>
        <v>0</v>
      </c>
      <c r="F195" s="286">
        <f t="shared" si="255"/>
        <v>0</v>
      </c>
      <c r="G195" s="229">
        <f>G196+G204</f>
        <v>0</v>
      </c>
      <c r="H195" s="262">
        <f t="shared" ref="H195:I195" si="256">H196+H204</f>
        <v>0</v>
      </c>
      <c r="I195" s="105">
        <f t="shared" si="256"/>
        <v>0</v>
      </c>
      <c r="J195" s="262">
        <f>J196+J204</f>
        <v>0</v>
      </c>
      <c r="K195" s="104">
        <f t="shared" ref="K195:L195" si="257">K196+K204</f>
        <v>0</v>
      </c>
      <c r="L195" s="139">
        <f t="shared" si="257"/>
        <v>0</v>
      </c>
      <c r="M195" s="103">
        <f>M196+M204</f>
        <v>0</v>
      </c>
      <c r="N195" s="104">
        <f t="shared" ref="N195:O195" si="258">N196+N204</f>
        <v>0</v>
      </c>
      <c r="O195" s="105">
        <f t="shared" si="258"/>
        <v>0</v>
      </c>
      <c r="P195" s="990"/>
    </row>
    <row r="196" spans="1:16" hidden="1" x14ac:dyDescent="0.25">
      <c r="A196" s="46">
        <v>5100</v>
      </c>
      <c r="B196" s="106" t="s">
        <v>176</v>
      </c>
      <c r="C196" s="47">
        <f t="shared" si="185"/>
        <v>0</v>
      </c>
      <c r="D196" s="230">
        <f>D197+D198+D201+D202+D203</f>
        <v>0</v>
      </c>
      <c r="E196" s="51">
        <f t="shared" ref="E196:F196" si="259">E197+E198+E201+E202+E203</f>
        <v>0</v>
      </c>
      <c r="F196" s="28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27">
        <f t="shared" si="261"/>
        <v>0</v>
      </c>
      <c r="M196" s="47">
        <f>M197+M198+M201+M202+M203</f>
        <v>0</v>
      </c>
      <c r="N196" s="51">
        <f t="shared" ref="N196:O196" si="262">N197+N198+N201+N202+N203</f>
        <v>0</v>
      </c>
      <c r="O196" s="118">
        <f t="shared" si="262"/>
        <v>0</v>
      </c>
      <c r="P196" s="992"/>
    </row>
    <row r="197" spans="1:16" hidden="1" x14ac:dyDescent="0.25">
      <c r="A197" s="1244">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376"/>
    </row>
    <row r="198" spans="1:16" ht="24" hidden="1" x14ac:dyDescent="0.25">
      <c r="A198" s="113">
        <v>5120</v>
      </c>
      <c r="B198" s="58" t="s">
        <v>178</v>
      </c>
      <c r="C198" s="59">
        <f t="shared" si="185"/>
        <v>0</v>
      </c>
      <c r="D198" s="233">
        <f>D199+D200</f>
        <v>0</v>
      </c>
      <c r="E198" s="114">
        <f t="shared" ref="E198:F198" si="263">E199+E200</f>
        <v>0</v>
      </c>
      <c r="F198" s="148">
        <f t="shared" si="263"/>
        <v>0</v>
      </c>
      <c r="G198" s="233">
        <f>G199+G200</f>
        <v>0</v>
      </c>
      <c r="H198" s="122">
        <f t="shared" ref="H198:I198" si="264">H199+H200</f>
        <v>0</v>
      </c>
      <c r="I198" s="115">
        <f t="shared" si="264"/>
        <v>0</v>
      </c>
      <c r="J198" s="122">
        <f>J199+J200</f>
        <v>0</v>
      </c>
      <c r="K198" s="114">
        <f t="shared" ref="K198:L198" si="265">K199+K200</f>
        <v>0</v>
      </c>
      <c r="L198" s="137">
        <f t="shared" si="265"/>
        <v>0</v>
      </c>
      <c r="M198" s="59">
        <f>M199+M200</f>
        <v>0</v>
      </c>
      <c r="N198" s="114">
        <f t="shared" ref="N198:O198" si="266">N199+N200</f>
        <v>0</v>
      </c>
      <c r="O198" s="115">
        <f t="shared" si="266"/>
        <v>0</v>
      </c>
      <c r="P198" s="377"/>
    </row>
    <row r="199" spans="1:16" hidden="1" x14ac:dyDescent="0.25">
      <c r="A199" s="38">
        <v>5121</v>
      </c>
      <c r="B199" s="58" t="s">
        <v>179</v>
      </c>
      <c r="C199" s="59">
        <f t="shared" si="185"/>
        <v>0</v>
      </c>
      <c r="D199" s="232"/>
      <c r="E199" s="61"/>
      <c r="F199" s="148">
        <f t="shared" ref="F199:F203" si="267">D199+E199</f>
        <v>0</v>
      </c>
      <c r="G199" s="232"/>
      <c r="H199" s="264"/>
      <c r="I199" s="115">
        <f t="shared" ref="I199:I203" si="268">G199+H199</f>
        <v>0</v>
      </c>
      <c r="J199" s="264"/>
      <c r="K199" s="61"/>
      <c r="L199" s="137">
        <f t="shared" ref="L199:L203" si="269">J199+K199</f>
        <v>0</v>
      </c>
      <c r="M199" s="328"/>
      <c r="N199" s="61"/>
      <c r="O199" s="115">
        <f t="shared" ref="O199:O203" si="270">M199+N199</f>
        <v>0</v>
      </c>
      <c r="P199" s="377"/>
    </row>
    <row r="200" spans="1:16"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377"/>
    </row>
    <row r="201" spans="1:16"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377"/>
    </row>
    <row r="202" spans="1:16"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377"/>
    </row>
    <row r="203" spans="1:16"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377"/>
    </row>
    <row r="204" spans="1:16" hidden="1" x14ac:dyDescent="0.25">
      <c r="A204" s="46">
        <v>5200</v>
      </c>
      <c r="B204" s="106" t="s">
        <v>184</v>
      </c>
      <c r="C204" s="47">
        <f t="shared" si="185"/>
        <v>0</v>
      </c>
      <c r="D204" s="230">
        <f>D205+D215+D216+D225+D226+D227+D229</f>
        <v>0</v>
      </c>
      <c r="E204" s="51">
        <f t="shared" ref="E204:F204" si="271">E205+E215+E216+E225+E226+E227+E229</f>
        <v>0</v>
      </c>
      <c r="F204" s="28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27">
        <f t="shared" si="273"/>
        <v>0</v>
      </c>
      <c r="M204" s="47">
        <f>M205+M215+M216+M225+M226+M227+M229</f>
        <v>0</v>
      </c>
      <c r="N204" s="51">
        <f t="shared" ref="N204:O204" si="274">N205+N215+N216+N225+N226+N227+N229</f>
        <v>0</v>
      </c>
      <c r="O204" s="118">
        <f t="shared" si="274"/>
        <v>0</v>
      </c>
      <c r="P204" s="992"/>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375"/>
    </row>
    <row r="206" spans="1:16"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376"/>
    </row>
    <row r="207" spans="1:16"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377"/>
    </row>
    <row r="208" spans="1:16"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377"/>
    </row>
    <row r="209" spans="1:16"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377"/>
    </row>
    <row r="210" spans="1:16"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377"/>
    </row>
    <row r="211" spans="1:16"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377"/>
    </row>
    <row r="212" spans="1:16"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377"/>
    </row>
    <row r="213" spans="1:16"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377"/>
    </row>
    <row r="214" spans="1:16"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377"/>
    </row>
    <row r="215" spans="1:16"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377"/>
    </row>
    <row r="216" spans="1:16" hidden="1" x14ac:dyDescent="0.25">
      <c r="A216" s="113">
        <v>5230</v>
      </c>
      <c r="B216" s="58" t="s">
        <v>196</v>
      </c>
      <c r="C216" s="59">
        <f t="shared" si="283"/>
        <v>0</v>
      </c>
      <c r="D216" s="233">
        <f>SUM(D217:D224)</f>
        <v>0</v>
      </c>
      <c r="E216" s="114">
        <f t="shared" ref="E216:F216" si="284">SUM(E217:E224)</f>
        <v>0</v>
      </c>
      <c r="F216" s="148">
        <f t="shared" si="284"/>
        <v>0</v>
      </c>
      <c r="G216" s="233">
        <f>SUM(G217:G224)</f>
        <v>0</v>
      </c>
      <c r="H216" s="122">
        <f t="shared" ref="H216:I216" si="285">SUM(H217:H224)</f>
        <v>0</v>
      </c>
      <c r="I216" s="115">
        <f t="shared" si="285"/>
        <v>0</v>
      </c>
      <c r="J216" s="122">
        <f>SUM(J217:J224)</f>
        <v>0</v>
      </c>
      <c r="K216" s="114">
        <f t="shared" ref="K216:L216" si="286">SUM(K217:K224)</f>
        <v>0</v>
      </c>
      <c r="L216" s="137">
        <f t="shared" si="286"/>
        <v>0</v>
      </c>
      <c r="M216" s="59">
        <f>SUM(M217:M224)</f>
        <v>0</v>
      </c>
      <c r="N216" s="114">
        <f t="shared" ref="N216:O216" si="287">SUM(N217:N224)</f>
        <v>0</v>
      </c>
      <c r="O216" s="115">
        <f t="shared" si="287"/>
        <v>0</v>
      </c>
      <c r="P216" s="377"/>
    </row>
    <row r="217" spans="1:16"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377"/>
    </row>
    <row r="218" spans="1:16" hidden="1" x14ac:dyDescent="0.25">
      <c r="A218" s="38">
        <v>5232</v>
      </c>
      <c r="B218" s="58" t="s">
        <v>198</v>
      </c>
      <c r="C218" s="59">
        <f t="shared" si="283"/>
        <v>0</v>
      </c>
      <c r="D218" s="232"/>
      <c r="E218" s="61"/>
      <c r="F218" s="148">
        <f t="shared" si="288"/>
        <v>0</v>
      </c>
      <c r="G218" s="232"/>
      <c r="H218" s="264"/>
      <c r="I218" s="115">
        <f t="shared" si="289"/>
        <v>0</v>
      </c>
      <c r="J218" s="264"/>
      <c r="K218" s="61"/>
      <c r="L218" s="137">
        <f t="shared" si="290"/>
        <v>0</v>
      </c>
      <c r="M218" s="328"/>
      <c r="N218" s="61"/>
      <c r="O218" s="115">
        <f t="shared" si="291"/>
        <v>0</v>
      </c>
      <c r="P218" s="377"/>
    </row>
    <row r="219" spans="1:16" hidden="1" x14ac:dyDescent="0.25">
      <c r="A219" s="38">
        <v>5233</v>
      </c>
      <c r="B219" s="58" t="s">
        <v>199</v>
      </c>
      <c r="C219" s="59">
        <f t="shared" si="283"/>
        <v>0</v>
      </c>
      <c r="D219" s="232"/>
      <c r="E219" s="61"/>
      <c r="F219" s="148">
        <f t="shared" si="288"/>
        <v>0</v>
      </c>
      <c r="G219" s="232"/>
      <c r="H219" s="264"/>
      <c r="I219" s="115">
        <f t="shared" si="289"/>
        <v>0</v>
      </c>
      <c r="J219" s="264"/>
      <c r="K219" s="61"/>
      <c r="L219" s="137">
        <f t="shared" si="290"/>
        <v>0</v>
      </c>
      <c r="M219" s="328"/>
      <c r="N219" s="61"/>
      <c r="O219" s="115">
        <f t="shared" si="291"/>
        <v>0</v>
      </c>
      <c r="P219" s="377"/>
    </row>
    <row r="220" spans="1:16"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377"/>
    </row>
    <row r="221" spans="1:16"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377"/>
    </row>
    <row r="222" spans="1:16"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377"/>
    </row>
    <row r="223" spans="1:16" ht="24" hidden="1" x14ac:dyDescent="0.25">
      <c r="A223" s="38">
        <v>5238</v>
      </c>
      <c r="B223" s="58" t="s">
        <v>203</v>
      </c>
      <c r="C223" s="59">
        <f t="shared" si="283"/>
        <v>0</v>
      </c>
      <c r="D223" s="232"/>
      <c r="E223" s="61"/>
      <c r="F223" s="148">
        <f t="shared" si="288"/>
        <v>0</v>
      </c>
      <c r="G223" s="232"/>
      <c r="H223" s="264"/>
      <c r="I223" s="115">
        <f t="shared" si="289"/>
        <v>0</v>
      </c>
      <c r="J223" s="264"/>
      <c r="K223" s="61"/>
      <c r="L223" s="137">
        <f t="shared" si="290"/>
        <v>0</v>
      </c>
      <c r="M223" s="328"/>
      <c r="N223" s="61"/>
      <c r="O223" s="115">
        <f t="shared" si="291"/>
        <v>0</v>
      </c>
      <c r="P223" s="377"/>
    </row>
    <row r="224" spans="1:16" ht="24" hidden="1" x14ac:dyDescent="0.25">
      <c r="A224" s="38">
        <v>5239</v>
      </c>
      <c r="B224" s="58" t="s">
        <v>204</v>
      </c>
      <c r="C224" s="59">
        <f t="shared" si="283"/>
        <v>0</v>
      </c>
      <c r="D224" s="232"/>
      <c r="E224" s="61"/>
      <c r="F224" s="148">
        <f t="shared" si="288"/>
        <v>0</v>
      </c>
      <c r="G224" s="232"/>
      <c r="H224" s="264"/>
      <c r="I224" s="115">
        <f t="shared" si="289"/>
        <v>0</v>
      </c>
      <c r="J224" s="264"/>
      <c r="K224" s="61"/>
      <c r="L224" s="137">
        <f t="shared" si="290"/>
        <v>0</v>
      </c>
      <c r="M224" s="328"/>
      <c r="N224" s="61"/>
      <c r="O224" s="115">
        <f t="shared" si="291"/>
        <v>0</v>
      </c>
      <c r="P224" s="377"/>
    </row>
    <row r="225" spans="1:16"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377"/>
    </row>
    <row r="226" spans="1:16"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377"/>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377"/>
    </row>
    <row r="228" spans="1:16"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377"/>
    </row>
    <row r="229" spans="1:16"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375"/>
    </row>
    <row r="230" spans="1:16"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990"/>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991"/>
    </row>
    <row r="232" spans="1:16" ht="24" hidden="1" x14ac:dyDescent="0.25">
      <c r="A232" s="1244">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376"/>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377"/>
    </row>
    <row r="234" spans="1:16"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376"/>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377"/>
    </row>
    <row r="236" spans="1:16"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377"/>
    </row>
    <row r="237" spans="1:16"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377"/>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377"/>
    </row>
    <row r="239" spans="1:16"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377"/>
    </row>
    <row r="240" spans="1:16"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377"/>
    </row>
    <row r="241" spans="1:16"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377"/>
    </row>
    <row r="242" spans="1:16"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377"/>
    </row>
    <row r="243" spans="1:16"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377"/>
    </row>
    <row r="244" spans="1:16"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377"/>
    </row>
    <row r="245" spans="1:16"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377"/>
    </row>
    <row r="246" spans="1:16" ht="24" hidden="1" x14ac:dyDescent="0.25">
      <c r="A246" s="1244">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001"/>
    </row>
    <row r="247" spans="1:16"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377"/>
    </row>
    <row r="248" spans="1:16"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377"/>
    </row>
    <row r="249" spans="1:16" ht="72"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377"/>
    </row>
    <row r="250" spans="1:16"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377"/>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994"/>
    </row>
    <row r="252" spans="1:16" ht="24" hidden="1" x14ac:dyDescent="0.25">
      <c r="A252" s="1244">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376"/>
    </row>
    <row r="253" spans="1:16"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377"/>
    </row>
    <row r="254" spans="1:16"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377"/>
    </row>
    <row r="255" spans="1:16"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377"/>
    </row>
    <row r="256" spans="1:16"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376"/>
    </row>
    <row r="257" spans="1:16"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001"/>
    </row>
    <row r="258" spans="1:16"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377"/>
    </row>
    <row r="259" spans="1:16"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994"/>
    </row>
    <row r="260" spans="1:16" ht="24" hidden="1" x14ac:dyDescent="0.25">
      <c r="A260" s="1244">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000"/>
    </row>
    <row r="261" spans="1:16"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377"/>
    </row>
    <row r="262" spans="1:16"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377"/>
    </row>
    <row r="263" spans="1:16"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377"/>
    </row>
    <row r="264" spans="1:16"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377"/>
    </row>
    <row r="265" spans="1:16"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377"/>
    </row>
    <row r="266" spans="1:16" hidden="1" x14ac:dyDescent="0.25">
      <c r="A266" s="38">
        <v>6422</v>
      </c>
      <c r="B266" s="58" t="s">
        <v>243</v>
      </c>
      <c r="C266" s="59">
        <f t="shared" si="283"/>
        <v>0</v>
      </c>
      <c r="D266" s="232">
        <v>0</v>
      </c>
      <c r="E266" s="61"/>
      <c r="F266" s="148">
        <f t="shared" si="346"/>
        <v>0</v>
      </c>
      <c r="G266" s="232"/>
      <c r="H266" s="264"/>
      <c r="I266" s="115">
        <f t="shared" si="347"/>
        <v>0</v>
      </c>
      <c r="J266" s="264"/>
      <c r="K266" s="61"/>
      <c r="L266" s="137">
        <f t="shared" si="348"/>
        <v>0</v>
      </c>
      <c r="M266" s="328"/>
      <c r="N266" s="61"/>
      <c r="O266" s="115">
        <f t="shared" si="349"/>
        <v>0</v>
      </c>
      <c r="P266" s="375"/>
    </row>
    <row r="267" spans="1:16"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377"/>
    </row>
    <row r="268" spans="1:16"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377"/>
    </row>
    <row r="269" spans="1:16" ht="36" hidden="1" x14ac:dyDescent="0.25">
      <c r="A269" s="150">
        <v>7000</v>
      </c>
      <c r="B269" s="150" t="s">
        <v>246</v>
      </c>
      <c r="C269" s="153">
        <f t="shared" si="283"/>
        <v>0</v>
      </c>
      <c r="D269" s="239">
        <f>SUM(D270,D281)</f>
        <v>0</v>
      </c>
      <c r="E269" s="152">
        <f t="shared" ref="E269:F269" si="350">SUM(E270,E281)</f>
        <v>0</v>
      </c>
      <c r="F269" s="291">
        <f t="shared" si="350"/>
        <v>0</v>
      </c>
      <c r="G269" s="239">
        <f>SUM(G270,G281)</f>
        <v>0</v>
      </c>
      <c r="H269" s="270">
        <f t="shared" ref="H269:I269" si="351">SUM(H270,H281)</f>
        <v>0</v>
      </c>
      <c r="I269" s="297">
        <f t="shared" si="351"/>
        <v>0</v>
      </c>
      <c r="J269" s="270">
        <f>SUM(J270,J281)</f>
        <v>0</v>
      </c>
      <c r="K269" s="152">
        <f t="shared" ref="K269:L269" si="352">SUM(K270,K281)</f>
        <v>0</v>
      </c>
      <c r="L269" s="151">
        <f t="shared" si="352"/>
        <v>0</v>
      </c>
      <c r="M269" s="333">
        <f>SUM(M270,M281)</f>
        <v>0</v>
      </c>
      <c r="N269" s="310">
        <f t="shared" ref="N269:O269" si="353">SUM(N270,N281)</f>
        <v>0</v>
      </c>
      <c r="O269" s="315">
        <f t="shared" si="353"/>
        <v>0</v>
      </c>
      <c r="P269" s="1003"/>
    </row>
    <row r="270" spans="1:16"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991"/>
    </row>
    <row r="271" spans="1:16" ht="24" hidden="1" x14ac:dyDescent="0.25">
      <c r="A271" s="1244">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376"/>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377"/>
    </row>
    <row r="273" spans="1:16"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377"/>
    </row>
    <row r="274" spans="1:16"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377"/>
    </row>
    <row r="275" spans="1:16" ht="24" hidden="1" x14ac:dyDescent="0.25">
      <c r="A275" s="113">
        <v>7230</v>
      </c>
      <c r="B275" s="58" t="s">
        <v>292</v>
      </c>
      <c r="C275" s="59">
        <f t="shared" si="283"/>
        <v>0</v>
      </c>
      <c r="D275" s="232"/>
      <c r="E275" s="61"/>
      <c r="F275" s="148">
        <f t="shared" si="362"/>
        <v>0</v>
      </c>
      <c r="G275" s="232"/>
      <c r="H275" s="264"/>
      <c r="I275" s="115">
        <f t="shared" si="363"/>
        <v>0</v>
      </c>
      <c r="J275" s="264"/>
      <c r="K275" s="61"/>
      <c r="L275" s="137">
        <f t="shared" si="364"/>
        <v>0</v>
      </c>
      <c r="M275" s="328"/>
      <c r="N275" s="61"/>
      <c r="O275" s="115">
        <f t="shared" si="365"/>
        <v>0</v>
      </c>
      <c r="P275" s="377"/>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377"/>
    </row>
    <row r="277" spans="1:16"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377"/>
    </row>
    <row r="278" spans="1:16"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377"/>
    </row>
    <row r="279" spans="1:16"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377"/>
    </row>
    <row r="280" spans="1:16" ht="24" hidden="1" x14ac:dyDescent="0.25">
      <c r="A280" s="1244">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376"/>
    </row>
    <row r="281" spans="1:16"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994"/>
    </row>
    <row r="282" spans="1:16"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000"/>
    </row>
    <row r="283" spans="1:16"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377"/>
    </row>
    <row r="284" spans="1:16" hidden="1" x14ac:dyDescent="0.25">
      <c r="A284" s="147" t="s">
        <v>257</v>
      </c>
      <c r="B284" s="38" t="s">
        <v>258</v>
      </c>
      <c r="C284" s="59">
        <f t="shared" si="368"/>
        <v>0</v>
      </c>
      <c r="D284" s="232"/>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377"/>
    </row>
    <row r="285" spans="1:16"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376"/>
    </row>
    <row r="286" spans="1:16" ht="12.75" thickBot="1" x14ac:dyDescent="0.3">
      <c r="A286" s="175"/>
      <c r="B286" s="175" t="s">
        <v>261</v>
      </c>
      <c r="C286" s="316">
        <f t="shared" si="368"/>
        <v>535595</v>
      </c>
      <c r="D286" s="242">
        <f t="shared" ref="D286:O286" si="382">SUM(D283,D269,D230,D195,D187,D173,D75,D53)</f>
        <v>510346</v>
      </c>
      <c r="E286" s="448">
        <f t="shared" si="382"/>
        <v>0</v>
      </c>
      <c r="F286" s="449">
        <f t="shared" si="382"/>
        <v>510346</v>
      </c>
      <c r="G286" s="242">
        <f t="shared" si="382"/>
        <v>0</v>
      </c>
      <c r="H286" s="210">
        <f t="shared" si="382"/>
        <v>0</v>
      </c>
      <c r="I286" s="449">
        <f t="shared" si="382"/>
        <v>0</v>
      </c>
      <c r="J286" s="177">
        <f t="shared" si="382"/>
        <v>19969</v>
      </c>
      <c r="K286" s="448">
        <f t="shared" si="382"/>
        <v>5280</v>
      </c>
      <c r="L286" s="449">
        <f t="shared" si="382"/>
        <v>25249</v>
      </c>
      <c r="M286" s="316">
        <f t="shared" si="382"/>
        <v>0</v>
      </c>
      <c r="N286" s="176">
        <f t="shared" si="382"/>
        <v>0</v>
      </c>
      <c r="O286" s="298">
        <f t="shared" si="382"/>
        <v>0</v>
      </c>
      <c r="P286" s="1004"/>
    </row>
    <row r="287" spans="1:16" s="21" customFormat="1" ht="13.5" thickTop="1" thickBot="1" x14ac:dyDescent="0.3">
      <c r="A287" s="1670" t="s">
        <v>262</v>
      </c>
      <c r="B287" s="1671"/>
      <c r="C287" s="184">
        <f t="shared" si="368"/>
        <v>-1599</v>
      </c>
      <c r="D287" s="243">
        <f>SUM(D24,D25,D41)-D51</f>
        <v>0</v>
      </c>
      <c r="E287" s="450">
        <f t="shared" ref="E287:F287" si="383">SUM(E24,E25,E41)-E51</f>
        <v>0</v>
      </c>
      <c r="F287" s="451">
        <f t="shared" si="383"/>
        <v>0</v>
      </c>
      <c r="G287" s="243">
        <f>SUM(G24,G25,G41)-G51</f>
        <v>0</v>
      </c>
      <c r="H287" s="178">
        <f t="shared" ref="H287:I287" si="384">SUM(H24,H25,H41)-H51</f>
        <v>0</v>
      </c>
      <c r="I287" s="451">
        <f t="shared" si="384"/>
        <v>0</v>
      </c>
      <c r="J287" s="273">
        <f>(J26+J43)-J51</f>
        <v>-1599</v>
      </c>
      <c r="K287" s="450">
        <f t="shared" ref="K287:L287" si="385">(K26+K43)-K51</f>
        <v>0</v>
      </c>
      <c r="L287" s="451">
        <f t="shared" si="385"/>
        <v>-1599</v>
      </c>
      <c r="M287" s="184">
        <f>M45-M51</f>
        <v>0</v>
      </c>
      <c r="N287" s="179">
        <f t="shared" ref="N287:O287" si="386">N45-N51</f>
        <v>0</v>
      </c>
      <c r="O287" s="299">
        <f t="shared" si="386"/>
        <v>0</v>
      </c>
      <c r="P287" s="1005"/>
    </row>
    <row r="288" spans="1:16" s="21" customFormat="1" ht="12.75" thickTop="1" x14ac:dyDescent="0.25">
      <c r="A288" s="1672" t="s">
        <v>263</v>
      </c>
      <c r="B288" s="1673"/>
      <c r="C288" s="164">
        <f t="shared" si="368"/>
        <v>1599</v>
      </c>
      <c r="D288" s="244">
        <f t="shared" ref="D288:O288" si="387">SUM(D289,D290)-D297+D298</f>
        <v>0</v>
      </c>
      <c r="E288" s="452">
        <f t="shared" si="387"/>
        <v>0</v>
      </c>
      <c r="F288" s="453">
        <f t="shared" si="387"/>
        <v>0</v>
      </c>
      <c r="G288" s="244">
        <f t="shared" si="387"/>
        <v>0</v>
      </c>
      <c r="H288" s="160">
        <f t="shared" si="387"/>
        <v>0</v>
      </c>
      <c r="I288" s="453">
        <f t="shared" si="387"/>
        <v>0</v>
      </c>
      <c r="J288" s="274">
        <f t="shared" si="387"/>
        <v>1599</v>
      </c>
      <c r="K288" s="452">
        <f t="shared" si="387"/>
        <v>0</v>
      </c>
      <c r="L288" s="453">
        <f t="shared" si="387"/>
        <v>1599</v>
      </c>
      <c r="M288" s="164">
        <f t="shared" si="387"/>
        <v>0</v>
      </c>
      <c r="N288" s="161">
        <f t="shared" si="387"/>
        <v>0</v>
      </c>
      <c r="O288" s="162">
        <f t="shared" si="387"/>
        <v>0</v>
      </c>
      <c r="P288" s="1006"/>
    </row>
    <row r="289" spans="1:16" s="21" customFormat="1" ht="12.75" thickBot="1" x14ac:dyDescent="0.3">
      <c r="A289" s="89" t="s">
        <v>264</v>
      </c>
      <c r="B289" s="89" t="s">
        <v>265</v>
      </c>
      <c r="C289" s="90">
        <f t="shared" si="368"/>
        <v>1599</v>
      </c>
      <c r="D289" s="226">
        <f t="shared" ref="D289:O289" si="388">D21-D283</f>
        <v>0</v>
      </c>
      <c r="E289" s="422">
        <f t="shared" si="388"/>
        <v>0</v>
      </c>
      <c r="F289" s="423">
        <f t="shared" si="388"/>
        <v>0</v>
      </c>
      <c r="G289" s="226">
        <f t="shared" si="388"/>
        <v>0</v>
      </c>
      <c r="H289" s="182">
        <f t="shared" si="388"/>
        <v>0</v>
      </c>
      <c r="I289" s="423">
        <f t="shared" si="388"/>
        <v>0</v>
      </c>
      <c r="J289" s="259">
        <f t="shared" si="388"/>
        <v>1599</v>
      </c>
      <c r="K289" s="422">
        <f t="shared" si="388"/>
        <v>0</v>
      </c>
      <c r="L289" s="423">
        <f t="shared" si="388"/>
        <v>1599</v>
      </c>
      <c r="M289" s="90">
        <f t="shared" si="388"/>
        <v>0</v>
      </c>
      <c r="N289" s="91">
        <f t="shared" si="388"/>
        <v>0</v>
      </c>
      <c r="O289" s="92">
        <f t="shared" si="388"/>
        <v>0</v>
      </c>
      <c r="P289" s="987"/>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1006"/>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000"/>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377"/>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377"/>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377"/>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377"/>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001"/>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005"/>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99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XuGbADCIziEfT+SyWOwgh8Zl5uKg+zzymzEGNT9YxgYPV20YSPhOzLDPsRkyRQ8vglFcK1MOXwtC48C03kl1kA==" saltValue="iWvS/lTFtLwN6qtSz+7v5A==" spinCount="100000" sheet="1" objects="1" scenarios="1" formatCells="0" formatColumns="0" formatRows="0"/>
  <autoFilter ref="A18:P298">
    <filterColumn colId="2">
      <filters blank="1">
        <filter val="1 599"/>
        <filter val="-1 599"/>
        <filter val="1 690"/>
        <filter val="1 730"/>
        <filter val="1 966"/>
        <filter val="100"/>
        <filter val="147 550"/>
        <filter val="159 763"/>
        <filter val="185 655"/>
        <filter val="2 660"/>
        <filter val="200"/>
        <filter val="21 960"/>
        <filter val="23 650"/>
        <filter val="23 922"/>
        <filter val="240"/>
        <filter val="3 706"/>
        <filter val="3 750"/>
        <filter val="34 595"/>
        <filter val="36 013"/>
        <filter val="36 723"/>
        <filter val="372 550"/>
        <filter val="38 445"/>
        <filter val="43 686"/>
        <filter val="458 171"/>
        <filter val="46 346"/>
        <filter val="510 346"/>
        <filter val="535 595"/>
        <filter val="586"/>
        <filter val="600"/>
        <filter val="700"/>
        <filter val="710"/>
        <filter val="73 718"/>
        <filter val="77 424"/>
        <filter val="83 65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14.pielikums Jūrmalas pilsētas domes 
2018.gada 27.septembra saistošajiem noteikumiem Nr.33
(protokols Nr.13,  23.punkts)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9" sqref="T9"/>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5.28515625" style="1" customWidth="1" collapsed="1"/>
    <col min="16" max="16" width="28.570312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1476</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1477</v>
      </c>
      <c r="D3" s="1713"/>
      <c r="E3" s="1713"/>
      <c r="F3" s="1713"/>
      <c r="G3" s="1713"/>
      <c r="H3" s="1713"/>
      <c r="I3" s="1713"/>
      <c r="J3" s="1713"/>
      <c r="K3" s="1713"/>
      <c r="L3" s="1713"/>
      <c r="M3" s="1713"/>
      <c r="N3" s="1713"/>
      <c r="O3" s="1713"/>
      <c r="P3" s="1714"/>
      <c r="Q3" s="382"/>
    </row>
    <row r="4" spans="1:17" ht="12.75" customHeight="1" x14ac:dyDescent="0.25">
      <c r="A4" s="4" t="s">
        <v>1</v>
      </c>
      <c r="B4" s="5"/>
      <c r="C4" s="1713" t="s">
        <v>1478</v>
      </c>
      <c r="D4" s="1713"/>
      <c r="E4" s="1713"/>
      <c r="F4" s="1713"/>
      <c r="G4" s="1713"/>
      <c r="H4" s="1713"/>
      <c r="I4" s="1713"/>
      <c r="J4" s="1713"/>
      <c r="K4" s="1713"/>
      <c r="L4" s="1713"/>
      <c r="M4" s="1713"/>
      <c r="N4" s="1713"/>
      <c r="O4" s="1713"/>
      <c r="P4" s="1714"/>
      <c r="Q4" s="382"/>
    </row>
    <row r="5" spans="1:17" ht="12.75" customHeight="1" x14ac:dyDescent="0.25">
      <c r="A5" s="2" t="s">
        <v>2</v>
      </c>
      <c r="B5" s="3"/>
      <c r="C5" s="1708" t="s">
        <v>1479</v>
      </c>
      <c r="D5" s="1708"/>
      <c r="E5" s="1708"/>
      <c r="F5" s="1708"/>
      <c r="G5" s="1708"/>
      <c r="H5" s="1708"/>
      <c r="I5" s="1708"/>
      <c r="J5" s="1708"/>
      <c r="K5" s="1708"/>
      <c r="L5" s="1708"/>
      <c r="M5" s="1708"/>
      <c r="N5" s="1708"/>
      <c r="O5" s="1708"/>
      <c r="P5" s="1709"/>
      <c r="Q5" s="382"/>
    </row>
    <row r="6" spans="1:17" ht="12.75" customHeight="1" x14ac:dyDescent="0.25">
      <c r="A6" s="2" t="s">
        <v>3</v>
      </c>
      <c r="B6" s="3"/>
      <c r="C6" s="1708" t="s">
        <v>1480</v>
      </c>
      <c r="D6" s="1708"/>
      <c r="E6" s="1708"/>
      <c r="F6" s="1708"/>
      <c r="G6" s="1708"/>
      <c r="H6" s="1708"/>
      <c r="I6" s="1708"/>
      <c r="J6" s="1708"/>
      <c r="K6" s="1708"/>
      <c r="L6" s="1708"/>
      <c r="M6" s="1708"/>
      <c r="N6" s="1708"/>
      <c r="O6" s="1708"/>
      <c r="P6" s="1709"/>
      <c r="Q6" s="382"/>
    </row>
    <row r="7" spans="1:17" ht="15" customHeight="1" x14ac:dyDescent="0.25">
      <c r="A7" s="2" t="s">
        <v>4</v>
      </c>
      <c r="B7" s="3"/>
      <c r="C7" s="1713" t="s">
        <v>362</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1481</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1482</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t="s">
        <v>1483</v>
      </c>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c r="Q16" s="383"/>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653799</v>
      </c>
      <c r="D20" s="213">
        <f>SUM(D21,D24,D25,D41,D43)</f>
        <v>628777</v>
      </c>
      <c r="E20" s="386">
        <f>SUM(E21,E24,E25,E41,E43)</f>
        <v>0</v>
      </c>
      <c r="F20" s="387">
        <f>SUM(F21,F24,F25,F41,F43)</f>
        <v>628777</v>
      </c>
      <c r="G20" s="213">
        <f>SUM(G21,G24,G43)</f>
        <v>0</v>
      </c>
      <c r="H20" s="248">
        <f>SUM(H21,H24,H43)</f>
        <v>0</v>
      </c>
      <c r="I20" s="26">
        <f>SUM(I21,I24,I43)</f>
        <v>0</v>
      </c>
      <c r="J20" s="248">
        <f>SUM(J21,J26,J43)</f>
        <v>24448</v>
      </c>
      <c r="K20" s="25">
        <f>SUM(K21,K26,K43)</f>
        <v>574</v>
      </c>
      <c r="L20" s="26">
        <f>SUM(L21,L26,L43)</f>
        <v>25022</v>
      </c>
      <c r="M20" s="24">
        <f>SUM(M21,M45)</f>
        <v>0</v>
      </c>
      <c r="N20" s="25">
        <f>SUM(N21,N45)</f>
        <v>0</v>
      </c>
      <c r="O20" s="26">
        <f>SUM(O21,O45)</f>
        <v>0</v>
      </c>
      <c r="P20" s="337"/>
    </row>
    <row r="21" spans="1:16" ht="12.75" thickTop="1" x14ac:dyDescent="0.25">
      <c r="A21" s="27"/>
      <c r="B21" s="28" t="s">
        <v>20</v>
      </c>
      <c r="C21" s="29">
        <f>F21+I21+L21+O21</f>
        <v>1722</v>
      </c>
      <c r="D21" s="214">
        <f t="shared" ref="D21:O21" si="0">SUM(D22:D23)</f>
        <v>0</v>
      </c>
      <c r="E21" s="388">
        <f t="shared" si="0"/>
        <v>0</v>
      </c>
      <c r="F21" s="389">
        <f t="shared" si="0"/>
        <v>0</v>
      </c>
      <c r="G21" s="214">
        <f t="shared" si="0"/>
        <v>0</v>
      </c>
      <c r="H21" s="249">
        <f t="shared" si="0"/>
        <v>0</v>
      </c>
      <c r="I21" s="31">
        <f t="shared" si="0"/>
        <v>0</v>
      </c>
      <c r="J21" s="249">
        <f t="shared" si="0"/>
        <v>1722</v>
      </c>
      <c r="K21" s="30">
        <f t="shared" si="0"/>
        <v>0</v>
      </c>
      <c r="L21" s="31">
        <f t="shared" si="0"/>
        <v>1722</v>
      </c>
      <c r="M21" s="29">
        <f t="shared" si="0"/>
        <v>0</v>
      </c>
      <c r="N21" s="30">
        <f t="shared" si="0"/>
        <v>0</v>
      </c>
      <c r="O21" s="31">
        <f t="shared" si="0"/>
        <v>0</v>
      </c>
      <c r="P21" s="338"/>
    </row>
    <row r="22" spans="1:16" hidden="1" x14ac:dyDescent="0.25">
      <c r="A22" s="32"/>
      <c r="B22" s="33" t="s">
        <v>21</v>
      </c>
      <c r="C22" s="34">
        <f>F22+I22+L22+O22</f>
        <v>0</v>
      </c>
      <c r="D22" s="215"/>
      <c r="E22" s="390"/>
      <c r="F22" s="391">
        <f>D22+E22</f>
        <v>0</v>
      </c>
      <c r="G22" s="215"/>
      <c r="H22" s="250"/>
      <c r="I22" s="361">
        <f>G22+H22</f>
        <v>0</v>
      </c>
      <c r="J22" s="250"/>
      <c r="K22" s="35"/>
      <c r="L22" s="361">
        <f>J22+K22</f>
        <v>0</v>
      </c>
      <c r="M22" s="318"/>
      <c r="N22" s="35"/>
      <c r="O22" s="361">
        <f>M22+N22</f>
        <v>0</v>
      </c>
      <c r="P22" s="36"/>
    </row>
    <row r="23" spans="1:16" x14ac:dyDescent="0.25">
      <c r="A23" s="37"/>
      <c r="B23" s="38" t="s">
        <v>22</v>
      </c>
      <c r="C23" s="39">
        <f>F23+I23+L23+O23</f>
        <v>1722</v>
      </c>
      <c r="D23" s="216"/>
      <c r="E23" s="392"/>
      <c r="F23" s="393">
        <f>D23+E23</f>
        <v>0</v>
      </c>
      <c r="G23" s="216"/>
      <c r="H23" s="251"/>
      <c r="I23" s="311">
        <f>G23+H23</f>
        <v>0</v>
      </c>
      <c r="J23" s="251">
        <v>1722</v>
      </c>
      <c r="K23" s="40"/>
      <c r="L23" s="311">
        <f>J23+K23</f>
        <v>1722</v>
      </c>
      <c r="M23" s="372"/>
      <c r="N23" s="40"/>
      <c r="O23" s="311">
        <f>M23+N23</f>
        <v>0</v>
      </c>
      <c r="P23" s="170"/>
    </row>
    <row r="24" spans="1:16" s="21" customFormat="1" ht="24.75" thickBot="1" x14ac:dyDescent="0.3">
      <c r="A24" s="41">
        <v>19300</v>
      </c>
      <c r="B24" s="41" t="s">
        <v>304</v>
      </c>
      <c r="C24" s="42">
        <f>F24+I24</f>
        <v>628777</v>
      </c>
      <c r="D24" s="217">
        <v>628777</v>
      </c>
      <c r="E24" s="394"/>
      <c r="F24" s="395">
        <f>D24+E24</f>
        <v>628777</v>
      </c>
      <c r="G24" s="217"/>
      <c r="H24" s="252"/>
      <c r="I24" s="362">
        <f>G24+H24</f>
        <v>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thickTop="1" x14ac:dyDescent="0.25">
      <c r="A26" s="46">
        <v>21300</v>
      </c>
      <c r="B26" s="46" t="s">
        <v>305</v>
      </c>
      <c r="C26" s="47">
        <f t="shared" ref="C26:C40" si="1">L26</f>
        <v>22581</v>
      </c>
      <c r="D26" s="219" t="s">
        <v>23</v>
      </c>
      <c r="E26" s="398" t="s">
        <v>23</v>
      </c>
      <c r="F26" s="399" t="s">
        <v>23</v>
      </c>
      <c r="G26" s="219" t="s">
        <v>23</v>
      </c>
      <c r="H26" s="253" t="s">
        <v>23</v>
      </c>
      <c r="I26" s="50" t="s">
        <v>23</v>
      </c>
      <c r="J26" s="107">
        <f>SUM(J27,J31,J33,J36)</f>
        <v>22581</v>
      </c>
      <c r="K26" s="51">
        <f>SUM(K27,K31,K33,K36)</f>
        <v>0</v>
      </c>
      <c r="L26" s="118">
        <f>SUM(L27,L31,L33,L36)</f>
        <v>22581</v>
      </c>
      <c r="M26" s="320" t="s">
        <v>23</v>
      </c>
      <c r="N26" s="49" t="s">
        <v>23</v>
      </c>
      <c r="O26" s="50" t="s">
        <v>23</v>
      </c>
      <c r="P26" s="340"/>
    </row>
    <row r="27" spans="1:16" s="21" customFormat="1" ht="24" hidden="1" x14ac:dyDescent="0.25">
      <c r="A27" s="52">
        <v>21350</v>
      </c>
      <c r="B27" s="46" t="s">
        <v>25</v>
      </c>
      <c r="C27" s="47">
        <f t="shared" si="1"/>
        <v>0</v>
      </c>
      <c r="D27" s="219" t="s">
        <v>23</v>
      </c>
      <c r="E27" s="398" t="s">
        <v>23</v>
      </c>
      <c r="F27" s="399" t="s">
        <v>23</v>
      </c>
      <c r="G27" s="219" t="s">
        <v>23</v>
      </c>
      <c r="H27" s="253" t="s">
        <v>23</v>
      </c>
      <c r="I27" s="50" t="s">
        <v>23</v>
      </c>
      <c r="J27" s="107">
        <f>SUM(J28:J30)</f>
        <v>0</v>
      </c>
      <c r="K27" s="51">
        <f>SUM(K28:K30)</f>
        <v>0</v>
      </c>
      <c r="L27" s="118">
        <f>SUM(L28:L30)</f>
        <v>0</v>
      </c>
      <c r="M27" s="320" t="s">
        <v>23</v>
      </c>
      <c r="N27" s="49" t="s">
        <v>23</v>
      </c>
      <c r="O27" s="50" t="s">
        <v>23</v>
      </c>
      <c r="P27" s="340"/>
    </row>
    <row r="28" spans="1:16" hidden="1" x14ac:dyDescent="0.25">
      <c r="A28" s="32">
        <v>21351</v>
      </c>
      <c r="B28" s="53" t="s">
        <v>26</v>
      </c>
      <c r="C28" s="54">
        <f t="shared" si="1"/>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idden="1" x14ac:dyDescent="0.25">
      <c r="A29" s="37">
        <v>21352</v>
      </c>
      <c r="B29" s="58" t="s">
        <v>27</v>
      </c>
      <c r="C29" s="59">
        <f t="shared" si="1"/>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 hidden="1" x14ac:dyDescent="0.25">
      <c r="A30" s="37">
        <v>21359</v>
      </c>
      <c r="B30" s="58" t="s">
        <v>28</v>
      </c>
      <c r="C30" s="59">
        <f t="shared" si="1"/>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 hidden="1" x14ac:dyDescent="0.25">
      <c r="A31" s="52">
        <v>21370</v>
      </c>
      <c r="B31" s="46" t="s">
        <v>29</v>
      </c>
      <c r="C31" s="47">
        <f t="shared" si="1"/>
        <v>0</v>
      </c>
      <c r="D31" s="219" t="s">
        <v>23</v>
      </c>
      <c r="E31" s="398" t="s">
        <v>23</v>
      </c>
      <c r="F31" s="399" t="s">
        <v>23</v>
      </c>
      <c r="G31" s="219" t="s">
        <v>23</v>
      </c>
      <c r="H31" s="253" t="s">
        <v>23</v>
      </c>
      <c r="I31" s="50" t="s">
        <v>23</v>
      </c>
      <c r="J31" s="107">
        <f>SUM(J32)</f>
        <v>0</v>
      </c>
      <c r="K31" s="51">
        <f>SUM(K32)</f>
        <v>0</v>
      </c>
      <c r="L31" s="118">
        <f>SUM(L32)</f>
        <v>0</v>
      </c>
      <c r="M31" s="320" t="s">
        <v>23</v>
      </c>
      <c r="N31" s="49" t="s">
        <v>23</v>
      </c>
      <c r="O31" s="50" t="s">
        <v>23</v>
      </c>
      <c r="P31" s="340"/>
    </row>
    <row r="32" spans="1:16" ht="36" hidden="1" x14ac:dyDescent="0.25">
      <c r="A32" s="63">
        <v>21379</v>
      </c>
      <c r="B32" s="64" t="s">
        <v>30</v>
      </c>
      <c r="C32" s="65">
        <f t="shared" si="1"/>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x14ac:dyDescent="0.25">
      <c r="A33" s="52">
        <v>21380</v>
      </c>
      <c r="B33" s="46" t="s">
        <v>31</v>
      </c>
      <c r="C33" s="47">
        <f t="shared" si="1"/>
        <v>22581</v>
      </c>
      <c r="D33" s="219" t="s">
        <v>23</v>
      </c>
      <c r="E33" s="398" t="s">
        <v>23</v>
      </c>
      <c r="F33" s="399" t="s">
        <v>23</v>
      </c>
      <c r="G33" s="219" t="s">
        <v>23</v>
      </c>
      <c r="H33" s="253" t="s">
        <v>23</v>
      </c>
      <c r="I33" s="50" t="s">
        <v>23</v>
      </c>
      <c r="J33" s="107">
        <f>SUM(J34:J35)</f>
        <v>22581</v>
      </c>
      <c r="K33" s="51">
        <f>SUM(K34:K35)</f>
        <v>0</v>
      </c>
      <c r="L33" s="118">
        <f>SUM(L34:L35)</f>
        <v>22581</v>
      </c>
      <c r="M33" s="320" t="s">
        <v>23</v>
      </c>
      <c r="N33" s="49" t="s">
        <v>23</v>
      </c>
      <c r="O33" s="50" t="s">
        <v>23</v>
      </c>
      <c r="P33" s="340"/>
    </row>
    <row r="34" spans="1:16" x14ac:dyDescent="0.25">
      <c r="A34" s="33">
        <v>21381</v>
      </c>
      <c r="B34" s="53" t="s">
        <v>306</v>
      </c>
      <c r="C34" s="54">
        <f t="shared" si="1"/>
        <v>22581</v>
      </c>
      <c r="D34" s="220" t="s">
        <v>23</v>
      </c>
      <c r="E34" s="400" t="s">
        <v>23</v>
      </c>
      <c r="F34" s="401" t="s">
        <v>23</v>
      </c>
      <c r="G34" s="220" t="s">
        <v>23</v>
      </c>
      <c r="H34" s="254" t="s">
        <v>23</v>
      </c>
      <c r="I34" s="57" t="s">
        <v>23</v>
      </c>
      <c r="J34" s="263">
        <v>22581</v>
      </c>
      <c r="K34" s="56"/>
      <c r="L34" s="361">
        <f>J34+K34</f>
        <v>22581</v>
      </c>
      <c r="M34" s="321" t="s">
        <v>23</v>
      </c>
      <c r="N34" s="55" t="s">
        <v>23</v>
      </c>
      <c r="O34" s="57" t="s">
        <v>23</v>
      </c>
      <c r="P34" s="341"/>
    </row>
    <row r="35" spans="1:16" ht="24" hidden="1" x14ac:dyDescent="0.25">
      <c r="A35" s="38">
        <v>21383</v>
      </c>
      <c r="B35" s="58" t="s">
        <v>32</v>
      </c>
      <c r="C35" s="59">
        <f t="shared" si="1"/>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
        <v>0</v>
      </c>
      <c r="D36" s="219" t="s">
        <v>23</v>
      </c>
      <c r="E36" s="398" t="s">
        <v>23</v>
      </c>
      <c r="F36" s="399" t="s">
        <v>23</v>
      </c>
      <c r="G36" s="219" t="s">
        <v>23</v>
      </c>
      <c r="H36" s="253" t="s">
        <v>23</v>
      </c>
      <c r="I36" s="50" t="s">
        <v>23</v>
      </c>
      <c r="J36" s="107">
        <f>SUM(J37:J40)</f>
        <v>0</v>
      </c>
      <c r="K36" s="51">
        <f>SUM(K37:K40)</f>
        <v>0</v>
      </c>
      <c r="L36" s="118">
        <f>SUM(L37:L40)</f>
        <v>0</v>
      </c>
      <c r="M36" s="320" t="s">
        <v>23</v>
      </c>
      <c r="N36" s="49" t="s">
        <v>23</v>
      </c>
      <c r="O36" s="50" t="s">
        <v>23</v>
      </c>
      <c r="P36" s="340"/>
    </row>
    <row r="37" spans="1:16" ht="24" hidden="1" x14ac:dyDescent="0.25">
      <c r="A37" s="33">
        <v>21391</v>
      </c>
      <c r="B37" s="53" t="s">
        <v>33</v>
      </c>
      <c r="C37" s="54">
        <f t="shared" si="1"/>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idden="1" x14ac:dyDescent="0.25">
      <c r="A38" s="38">
        <v>21393</v>
      </c>
      <c r="B38" s="58" t="s">
        <v>34</v>
      </c>
      <c r="C38" s="59">
        <f t="shared" si="1"/>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idden="1" x14ac:dyDescent="0.25">
      <c r="A39" s="38">
        <v>21395</v>
      </c>
      <c r="B39" s="58" t="s">
        <v>35</v>
      </c>
      <c r="C39" s="59">
        <f t="shared" si="1"/>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 hidden="1" x14ac:dyDescent="0.25">
      <c r="A40" s="191">
        <v>21399</v>
      </c>
      <c r="B40" s="166" t="s">
        <v>36</v>
      </c>
      <c r="C40" s="167">
        <f t="shared" si="1"/>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SUM(E42)</f>
        <v>0</v>
      </c>
      <c r="F41" s="410">
        <f>SUM(F42)</f>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 x14ac:dyDescent="0.25">
      <c r="A43" s="52">
        <v>21490</v>
      </c>
      <c r="B43" s="46" t="s">
        <v>38</v>
      </c>
      <c r="C43" s="69">
        <f>F43+I43+L43</f>
        <v>719</v>
      </c>
      <c r="D43" s="75">
        <f t="shared" ref="D43:L43" si="2">D44</f>
        <v>0</v>
      </c>
      <c r="E43" s="413">
        <f t="shared" si="2"/>
        <v>0</v>
      </c>
      <c r="F43" s="414">
        <f t="shared" si="2"/>
        <v>0</v>
      </c>
      <c r="G43" s="75">
        <f t="shared" si="2"/>
        <v>0</v>
      </c>
      <c r="H43" s="205">
        <f t="shared" si="2"/>
        <v>0</v>
      </c>
      <c r="I43" s="295">
        <f t="shared" si="2"/>
        <v>0</v>
      </c>
      <c r="J43" s="205">
        <f t="shared" si="2"/>
        <v>145</v>
      </c>
      <c r="K43" s="76">
        <f t="shared" si="2"/>
        <v>574</v>
      </c>
      <c r="L43" s="295">
        <f t="shared" si="2"/>
        <v>719</v>
      </c>
      <c r="M43" s="320" t="s">
        <v>23</v>
      </c>
      <c r="N43" s="49" t="s">
        <v>23</v>
      </c>
      <c r="O43" s="50" t="s">
        <v>23</v>
      </c>
      <c r="P43" s="340"/>
    </row>
    <row r="44" spans="1:16" s="21" customFormat="1" ht="48" x14ac:dyDescent="0.2">
      <c r="A44" s="38">
        <v>21499</v>
      </c>
      <c r="B44" s="58" t="s">
        <v>39</v>
      </c>
      <c r="C44" s="209">
        <f>F44+I44+L44</f>
        <v>719</v>
      </c>
      <c r="D44" s="304"/>
      <c r="E44" s="415"/>
      <c r="F44" s="416">
        <f>D44+E44</f>
        <v>0</v>
      </c>
      <c r="G44" s="304"/>
      <c r="H44" s="305"/>
      <c r="I44" s="363">
        <f>G44+H44</f>
        <v>0</v>
      </c>
      <c r="J44" s="305">
        <v>145</v>
      </c>
      <c r="K44" s="71">
        <f>518+56</f>
        <v>574</v>
      </c>
      <c r="L44" s="363">
        <f>J44+K44</f>
        <v>719</v>
      </c>
      <c r="M44" s="323" t="s">
        <v>23</v>
      </c>
      <c r="N44" s="66" t="s">
        <v>23</v>
      </c>
      <c r="O44" s="68" t="s">
        <v>23</v>
      </c>
      <c r="P44" s="1515" t="s">
        <v>1484</v>
      </c>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SUM(N46:N47)</f>
        <v>0</v>
      </c>
      <c r="O45" s="295">
        <f>SUM(O46:O47)</f>
        <v>0</v>
      </c>
      <c r="P45" s="346"/>
    </row>
    <row r="46" spans="1:16" ht="24" hidden="1" x14ac:dyDescent="0.25">
      <c r="A46" s="78">
        <v>23410</v>
      </c>
      <c r="B46" s="79" t="s">
        <v>41</v>
      </c>
      <c r="C46" s="83">
        <f>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 hidden="1" x14ac:dyDescent="0.25">
      <c r="A47" s="78">
        <v>23510</v>
      </c>
      <c r="B47" s="79" t="s">
        <v>42</v>
      </c>
      <c r="C47" s="83">
        <f>O47</f>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ref="C50:C113" si="3">F50+I50+L50+O50</f>
        <v>653799</v>
      </c>
      <c r="D50" s="226">
        <f t="shared" ref="D50:O50" si="4">SUM(D51,D283)</f>
        <v>628777</v>
      </c>
      <c r="E50" s="422">
        <f t="shared" si="4"/>
        <v>0</v>
      </c>
      <c r="F50" s="423">
        <f t="shared" si="4"/>
        <v>628777</v>
      </c>
      <c r="G50" s="226">
        <f t="shared" si="4"/>
        <v>0</v>
      </c>
      <c r="H50" s="259">
        <f t="shared" si="4"/>
        <v>0</v>
      </c>
      <c r="I50" s="92">
        <f t="shared" si="4"/>
        <v>0</v>
      </c>
      <c r="J50" s="259">
        <f t="shared" si="4"/>
        <v>24448</v>
      </c>
      <c r="K50" s="91">
        <f t="shared" si="4"/>
        <v>574</v>
      </c>
      <c r="L50" s="92">
        <f t="shared" si="4"/>
        <v>25022</v>
      </c>
      <c r="M50" s="90">
        <f t="shared" si="4"/>
        <v>0</v>
      </c>
      <c r="N50" s="91">
        <f t="shared" si="4"/>
        <v>0</v>
      </c>
      <c r="O50" s="92">
        <f t="shared" si="4"/>
        <v>0</v>
      </c>
      <c r="P50" s="348"/>
    </row>
    <row r="51" spans="1:16" s="21" customFormat="1" ht="36.75" thickTop="1" x14ac:dyDescent="0.25">
      <c r="A51" s="93"/>
      <c r="B51" s="94" t="s">
        <v>45</v>
      </c>
      <c r="C51" s="95">
        <f t="shared" si="3"/>
        <v>653799</v>
      </c>
      <c r="D51" s="227">
        <f t="shared" ref="D51:O51" si="5">SUM(D52,D194)</f>
        <v>628777</v>
      </c>
      <c r="E51" s="424">
        <f t="shared" si="5"/>
        <v>0</v>
      </c>
      <c r="F51" s="425">
        <f t="shared" si="5"/>
        <v>628777</v>
      </c>
      <c r="G51" s="227">
        <f t="shared" si="5"/>
        <v>0</v>
      </c>
      <c r="H51" s="260">
        <f t="shared" si="5"/>
        <v>0</v>
      </c>
      <c r="I51" s="97">
        <f t="shared" si="5"/>
        <v>0</v>
      </c>
      <c r="J51" s="260">
        <f t="shared" si="5"/>
        <v>24448</v>
      </c>
      <c r="K51" s="96">
        <f t="shared" si="5"/>
        <v>574</v>
      </c>
      <c r="L51" s="97">
        <f t="shared" si="5"/>
        <v>25022</v>
      </c>
      <c r="M51" s="95">
        <f t="shared" si="5"/>
        <v>0</v>
      </c>
      <c r="N51" s="96">
        <f t="shared" si="5"/>
        <v>0</v>
      </c>
      <c r="O51" s="97">
        <f t="shared" si="5"/>
        <v>0</v>
      </c>
      <c r="P51" s="349"/>
    </row>
    <row r="52" spans="1:16" s="21" customFormat="1" ht="24" x14ac:dyDescent="0.25">
      <c r="A52" s="98"/>
      <c r="B52" s="16" t="s">
        <v>46</v>
      </c>
      <c r="C52" s="99">
        <f t="shared" si="3"/>
        <v>653363</v>
      </c>
      <c r="D52" s="228">
        <f t="shared" ref="D52:O52" si="6">SUM(D53,D75,D173,D187)</f>
        <v>628341</v>
      </c>
      <c r="E52" s="426">
        <f t="shared" si="6"/>
        <v>0</v>
      </c>
      <c r="F52" s="427">
        <f t="shared" si="6"/>
        <v>628341</v>
      </c>
      <c r="G52" s="228">
        <f t="shared" si="6"/>
        <v>0</v>
      </c>
      <c r="H52" s="261">
        <f t="shared" si="6"/>
        <v>0</v>
      </c>
      <c r="I52" s="101">
        <f t="shared" si="6"/>
        <v>0</v>
      </c>
      <c r="J52" s="261">
        <f t="shared" si="6"/>
        <v>24448</v>
      </c>
      <c r="K52" s="100">
        <f t="shared" si="6"/>
        <v>574</v>
      </c>
      <c r="L52" s="101">
        <f t="shared" si="6"/>
        <v>25022</v>
      </c>
      <c r="M52" s="99">
        <f t="shared" si="6"/>
        <v>0</v>
      </c>
      <c r="N52" s="100">
        <f t="shared" si="6"/>
        <v>0</v>
      </c>
      <c r="O52" s="101">
        <f t="shared" si="6"/>
        <v>0</v>
      </c>
      <c r="P52" s="350"/>
    </row>
    <row r="53" spans="1:16" s="21" customFormat="1" x14ac:dyDescent="0.25">
      <c r="A53" s="102">
        <v>1000</v>
      </c>
      <c r="B53" s="102" t="s">
        <v>47</v>
      </c>
      <c r="C53" s="103">
        <f t="shared" si="3"/>
        <v>617722</v>
      </c>
      <c r="D53" s="229">
        <f t="shared" ref="D53:O53" si="7">SUM(D54,D67)</f>
        <v>617175</v>
      </c>
      <c r="E53" s="428">
        <f t="shared" si="7"/>
        <v>0</v>
      </c>
      <c r="F53" s="429">
        <f t="shared" si="7"/>
        <v>617175</v>
      </c>
      <c r="G53" s="229">
        <f t="shared" si="7"/>
        <v>0</v>
      </c>
      <c r="H53" s="262">
        <f t="shared" si="7"/>
        <v>0</v>
      </c>
      <c r="I53" s="105">
        <f t="shared" si="7"/>
        <v>0</v>
      </c>
      <c r="J53" s="262">
        <f t="shared" si="7"/>
        <v>547</v>
      </c>
      <c r="K53" s="104">
        <f t="shared" si="7"/>
        <v>0</v>
      </c>
      <c r="L53" s="105">
        <f t="shared" si="7"/>
        <v>547</v>
      </c>
      <c r="M53" s="103">
        <f t="shared" si="7"/>
        <v>0</v>
      </c>
      <c r="N53" s="104">
        <f t="shared" si="7"/>
        <v>0</v>
      </c>
      <c r="O53" s="105">
        <f t="shared" si="7"/>
        <v>0</v>
      </c>
      <c r="P53" s="351"/>
    </row>
    <row r="54" spans="1:16" x14ac:dyDescent="0.25">
      <c r="A54" s="46">
        <v>1100</v>
      </c>
      <c r="B54" s="106" t="s">
        <v>48</v>
      </c>
      <c r="C54" s="47">
        <f t="shared" si="3"/>
        <v>468627</v>
      </c>
      <c r="D54" s="230">
        <f t="shared" ref="D54:O54" si="8">SUM(D55,D58,D66)</f>
        <v>468627</v>
      </c>
      <c r="E54" s="430">
        <f t="shared" si="8"/>
        <v>0</v>
      </c>
      <c r="F54" s="397">
        <f t="shared" si="8"/>
        <v>468627</v>
      </c>
      <c r="G54" s="230">
        <f t="shared" si="8"/>
        <v>0</v>
      </c>
      <c r="H54" s="107">
        <f t="shared" si="8"/>
        <v>0</v>
      </c>
      <c r="I54" s="118">
        <f t="shared" si="8"/>
        <v>0</v>
      </c>
      <c r="J54" s="107">
        <f t="shared" si="8"/>
        <v>0</v>
      </c>
      <c r="K54" s="51">
        <f t="shared" si="8"/>
        <v>0</v>
      </c>
      <c r="L54" s="118">
        <f t="shared" si="8"/>
        <v>0</v>
      </c>
      <c r="M54" s="131">
        <f t="shared" si="8"/>
        <v>0</v>
      </c>
      <c r="N54" s="132">
        <f t="shared" si="8"/>
        <v>0</v>
      </c>
      <c r="O54" s="296">
        <f t="shared" si="8"/>
        <v>0</v>
      </c>
      <c r="P54" s="352"/>
    </row>
    <row r="55" spans="1:16" x14ac:dyDescent="0.25">
      <c r="A55" s="108">
        <v>1110</v>
      </c>
      <c r="B55" s="79" t="s">
        <v>49</v>
      </c>
      <c r="C55" s="85">
        <f t="shared" si="3"/>
        <v>412834</v>
      </c>
      <c r="D55" s="133">
        <f t="shared" ref="D55:O55" si="9">SUM(D56:D57)</f>
        <v>412834</v>
      </c>
      <c r="E55" s="431">
        <f t="shared" si="9"/>
        <v>0</v>
      </c>
      <c r="F55" s="432">
        <f t="shared" si="9"/>
        <v>412834</v>
      </c>
      <c r="G55" s="133">
        <f t="shared" si="9"/>
        <v>0</v>
      </c>
      <c r="H55" s="208">
        <f t="shared" si="9"/>
        <v>0</v>
      </c>
      <c r="I55" s="110">
        <f t="shared" si="9"/>
        <v>0</v>
      </c>
      <c r="J55" s="208">
        <f t="shared" si="9"/>
        <v>0</v>
      </c>
      <c r="K55" s="109">
        <f t="shared" si="9"/>
        <v>0</v>
      </c>
      <c r="L55" s="110">
        <f t="shared" si="9"/>
        <v>0</v>
      </c>
      <c r="M55" s="85">
        <f t="shared" si="9"/>
        <v>0</v>
      </c>
      <c r="N55" s="109">
        <f t="shared" si="9"/>
        <v>0</v>
      </c>
      <c r="O55" s="110">
        <f t="shared" si="9"/>
        <v>0</v>
      </c>
      <c r="P55" s="117"/>
    </row>
    <row r="56" spans="1:16" ht="17.25" hidden="1" customHeight="1" x14ac:dyDescent="0.25">
      <c r="A56" s="33">
        <v>1111</v>
      </c>
      <c r="B56" s="53" t="s">
        <v>50</v>
      </c>
      <c r="C56" s="54">
        <f t="shared" si="3"/>
        <v>0</v>
      </c>
      <c r="D56" s="231"/>
      <c r="E56" s="433"/>
      <c r="F56" s="434">
        <f>D56+E56</f>
        <v>0</v>
      </c>
      <c r="G56" s="231"/>
      <c r="H56" s="263"/>
      <c r="I56" s="121">
        <f>G56+H56</f>
        <v>0</v>
      </c>
      <c r="J56" s="263"/>
      <c r="K56" s="56"/>
      <c r="L56" s="121">
        <f>J56+K56</f>
        <v>0</v>
      </c>
      <c r="M56" s="327"/>
      <c r="N56" s="56"/>
      <c r="O56" s="121">
        <f>M56+N56</f>
        <v>0</v>
      </c>
      <c r="P56" s="111"/>
    </row>
    <row r="57" spans="1:16" ht="24" x14ac:dyDescent="0.25">
      <c r="A57" s="38">
        <v>1119</v>
      </c>
      <c r="B57" s="58" t="s">
        <v>51</v>
      </c>
      <c r="C57" s="59">
        <f t="shared" si="3"/>
        <v>412834</v>
      </c>
      <c r="D57" s="232">
        <v>412834</v>
      </c>
      <c r="E57" s="435"/>
      <c r="F57" s="393">
        <f>D57+E57</f>
        <v>412834</v>
      </c>
      <c r="G57" s="232"/>
      <c r="H57" s="264"/>
      <c r="I57" s="115">
        <f>G57+H57</f>
        <v>0</v>
      </c>
      <c r="J57" s="264"/>
      <c r="K57" s="61"/>
      <c r="L57" s="115">
        <f>J57+K57</f>
        <v>0</v>
      </c>
      <c r="M57" s="328"/>
      <c r="N57" s="61"/>
      <c r="O57" s="115">
        <f>M57+N57</f>
        <v>0</v>
      </c>
      <c r="P57" s="377"/>
    </row>
    <row r="58" spans="1:16" x14ac:dyDescent="0.25">
      <c r="A58" s="113">
        <v>1140</v>
      </c>
      <c r="B58" s="58" t="s">
        <v>295</v>
      </c>
      <c r="C58" s="59">
        <f t="shared" si="3"/>
        <v>52691</v>
      </c>
      <c r="D58" s="233">
        <f t="shared" ref="D58:O58" si="10">SUM(D59:D65)</f>
        <v>52691</v>
      </c>
      <c r="E58" s="436">
        <f t="shared" si="10"/>
        <v>0</v>
      </c>
      <c r="F58" s="393">
        <f t="shared" si="10"/>
        <v>52691</v>
      </c>
      <c r="G58" s="233">
        <f t="shared" si="10"/>
        <v>0</v>
      </c>
      <c r="H58" s="122">
        <f t="shared" si="10"/>
        <v>0</v>
      </c>
      <c r="I58" s="115">
        <f t="shared" si="10"/>
        <v>0</v>
      </c>
      <c r="J58" s="122">
        <f t="shared" si="10"/>
        <v>0</v>
      </c>
      <c r="K58" s="114">
        <f t="shared" si="10"/>
        <v>0</v>
      </c>
      <c r="L58" s="115">
        <f t="shared" si="10"/>
        <v>0</v>
      </c>
      <c r="M58" s="59">
        <f t="shared" si="10"/>
        <v>0</v>
      </c>
      <c r="N58" s="114">
        <f t="shared" si="10"/>
        <v>0</v>
      </c>
      <c r="O58" s="115">
        <f t="shared" si="10"/>
        <v>0</v>
      </c>
      <c r="P58" s="112"/>
    </row>
    <row r="59" spans="1:16" x14ac:dyDescent="0.25">
      <c r="A59" s="38">
        <v>1141</v>
      </c>
      <c r="B59" s="58" t="s">
        <v>52</v>
      </c>
      <c r="C59" s="59">
        <f t="shared" si="3"/>
        <v>6161</v>
      </c>
      <c r="D59" s="232">
        <v>6161</v>
      </c>
      <c r="E59" s="435"/>
      <c r="F59" s="393">
        <f t="shared" ref="F59:F66" si="11">D59+E59</f>
        <v>6161</v>
      </c>
      <c r="G59" s="232"/>
      <c r="H59" s="264"/>
      <c r="I59" s="115">
        <f t="shared" ref="I59:I66" si="12">G59+H59</f>
        <v>0</v>
      </c>
      <c r="J59" s="264"/>
      <c r="K59" s="61"/>
      <c r="L59" s="115">
        <f t="shared" ref="L59:L66" si="13">J59+K59</f>
        <v>0</v>
      </c>
      <c r="M59" s="328"/>
      <c r="N59" s="61"/>
      <c r="O59" s="115">
        <f t="shared" ref="O59:O66" si="14">M59+N59</f>
        <v>0</v>
      </c>
      <c r="P59" s="112"/>
    </row>
    <row r="60" spans="1:16" ht="24.75" customHeight="1" x14ac:dyDescent="0.25">
      <c r="A60" s="38">
        <v>1142</v>
      </c>
      <c r="B60" s="58" t="s">
        <v>53</v>
      </c>
      <c r="C60" s="59">
        <f t="shared" si="3"/>
        <v>10207</v>
      </c>
      <c r="D60" s="232">
        <v>10207</v>
      </c>
      <c r="E60" s="435"/>
      <c r="F60" s="393">
        <f t="shared" si="11"/>
        <v>10207</v>
      </c>
      <c r="G60" s="232"/>
      <c r="H60" s="264"/>
      <c r="I60" s="115">
        <f t="shared" si="12"/>
        <v>0</v>
      </c>
      <c r="J60" s="264"/>
      <c r="K60" s="61"/>
      <c r="L60" s="115">
        <f t="shared" si="13"/>
        <v>0</v>
      </c>
      <c r="M60" s="328"/>
      <c r="N60" s="61"/>
      <c r="O60" s="115">
        <f t="shared" si="14"/>
        <v>0</v>
      </c>
      <c r="P60" s="112"/>
    </row>
    <row r="61" spans="1:16" ht="24" hidden="1" x14ac:dyDescent="0.25">
      <c r="A61" s="38">
        <v>1145</v>
      </c>
      <c r="B61" s="58" t="s">
        <v>54</v>
      </c>
      <c r="C61" s="59">
        <f t="shared" si="3"/>
        <v>0</v>
      </c>
      <c r="D61" s="232"/>
      <c r="E61" s="435"/>
      <c r="F61" s="393">
        <f t="shared" si="11"/>
        <v>0</v>
      </c>
      <c r="G61" s="232"/>
      <c r="H61" s="264"/>
      <c r="I61" s="115">
        <f t="shared" si="12"/>
        <v>0</v>
      </c>
      <c r="J61" s="264"/>
      <c r="K61" s="61"/>
      <c r="L61" s="115">
        <f t="shared" si="13"/>
        <v>0</v>
      </c>
      <c r="M61" s="328"/>
      <c r="N61" s="61"/>
      <c r="O61" s="115">
        <f t="shared" si="14"/>
        <v>0</v>
      </c>
      <c r="P61" s="112"/>
    </row>
    <row r="62" spans="1:16" ht="24" x14ac:dyDescent="0.25">
      <c r="A62" s="38">
        <v>1146</v>
      </c>
      <c r="B62" s="58" t="s">
        <v>55</v>
      </c>
      <c r="C62" s="59">
        <f t="shared" si="3"/>
        <v>4326</v>
      </c>
      <c r="D62" s="232">
        <v>4326</v>
      </c>
      <c r="E62" s="435"/>
      <c r="F62" s="393">
        <f t="shared" si="11"/>
        <v>4326</v>
      </c>
      <c r="G62" s="232"/>
      <c r="H62" s="264"/>
      <c r="I62" s="115">
        <f t="shared" si="12"/>
        <v>0</v>
      </c>
      <c r="J62" s="264"/>
      <c r="K62" s="61"/>
      <c r="L62" s="115">
        <f t="shared" si="13"/>
        <v>0</v>
      </c>
      <c r="M62" s="328"/>
      <c r="N62" s="61"/>
      <c r="O62" s="115">
        <f t="shared" si="14"/>
        <v>0</v>
      </c>
      <c r="P62" s="377"/>
    </row>
    <row r="63" spans="1:16" x14ac:dyDescent="0.25">
      <c r="A63" s="38">
        <v>1147</v>
      </c>
      <c r="B63" s="58" t="s">
        <v>56</v>
      </c>
      <c r="C63" s="59">
        <f t="shared" si="3"/>
        <v>8662</v>
      </c>
      <c r="D63" s="232">
        <v>8662</v>
      </c>
      <c r="E63" s="435"/>
      <c r="F63" s="393">
        <f t="shared" si="11"/>
        <v>8662</v>
      </c>
      <c r="G63" s="232"/>
      <c r="H63" s="264"/>
      <c r="I63" s="115">
        <f t="shared" si="12"/>
        <v>0</v>
      </c>
      <c r="J63" s="264"/>
      <c r="K63" s="61"/>
      <c r="L63" s="115">
        <f t="shared" si="13"/>
        <v>0</v>
      </c>
      <c r="M63" s="328"/>
      <c r="N63" s="61"/>
      <c r="O63" s="115">
        <f t="shared" si="14"/>
        <v>0</v>
      </c>
      <c r="P63" s="112"/>
    </row>
    <row r="64" spans="1:16" x14ac:dyDescent="0.25">
      <c r="A64" s="38">
        <v>1148</v>
      </c>
      <c r="B64" s="58" t="s">
        <v>57</v>
      </c>
      <c r="C64" s="59">
        <f t="shared" si="3"/>
        <v>23335</v>
      </c>
      <c r="D64" s="232">
        <v>23335</v>
      </c>
      <c r="E64" s="435"/>
      <c r="F64" s="393">
        <f t="shared" si="11"/>
        <v>23335</v>
      </c>
      <c r="G64" s="232"/>
      <c r="H64" s="264"/>
      <c r="I64" s="115">
        <f t="shared" si="12"/>
        <v>0</v>
      </c>
      <c r="J64" s="264"/>
      <c r="K64" s="61"/>
      <c r="L64" s="115">
        <f t="shared" si="13"/>
        <v>0</v>
      </c>
      <c r="M64" s="328"/>
      <c r="N64" s="61"/>
      <c r="O64" s="115">
        <f t="shared" si="14"/>
        <v>0</v>
      </c>
      <c r="P64" s="112"/>
    </row>
    <row r="65" spans="1:16" ht="24" hidden="1" customHeight="1" x14ac:dyDescent="0.25">
      <c r="A65" s="38">
        <v>1149</v>
      </c>
      <c r="B65" s="58" t="s">
        <v>58</v>
      </c>
      <c r="C65" s="59">
        <f t="shared" si="3"/>
        <v>0</v>
      </c>
      <c r="D65" s="232"/>
      <c r="E65" s="435"/>
      <c r="F65" s="393">
        <f t="shared" si="11"/>
        <v>0</v>
      </c>
      <c r="G65" s="232"/>
      <c r="H65" s="264"/>
      <c r="I65" s="115">
        <f t="shared" si="12"/>
        <v>0</v>
      </c>
      <c r="J65" s="264"/>
      <c r="K65" s="61"/>
      <c r="L65" s="115">
        <f t="shared" si="13"/>
        <v>0</v>
      </c>
      <c r="M65" s="328"/>
      <c r="N65" s="61"/>
      <c r="O65" s="115">
        <f t="shared" si="14"/>
        <v>0</v>
      </c>
      <c r="P65" s="112"/>
    </row>
    <row r="66" spans="1:16" ht="36" x14ac:dyDescent="0.25">
      <c r="A66" s="108">
        <v>1150</v>
      </c>
      <c r="B66" s="79" t="s">
        <v>59</v>
      </c>
      <c r="C66" s="85">
        <f t="shared" si="3"/>
        <v>3102</v>
      </c>
      <c r="D66" s="234">
        <v>3102</v>
      </c>
      <c r="E66" s="437"/>
      <c r="F66" s="432">
        <f t="shared" si="11"/>
        <v>3102</v>
      </c>
      <c r="G66" s="234"/>
      <c r="H66" s="265"/>
      <c r="I66" s="110">
        <f t="shared" si="12"/>
        <v>0</v>
      </c>
      <c r="J66" s="265"/>
      <c r="K66" s="116"/>
      <c r="L66" s="110">
        <f t="shared" si="13"/>
        <v>0</v>
      </c>
      <c r="M66" s="329"/>
      <c r="N66" s="116"/>
      <c r="O66" s="110">
        <f t="shared" si="14"/>
        <v>0</v>
      </c>
      <c r="P66" s="117"/>
    </row>
    <row r="67" spans="1:16" ht="24" x14ac:dyDescent="0.25">
      <c r="A67" s="46">
        <v>1200</v>
      </c>
      <c r="B67" s="106" t="s">
        <v>296</v>
      </c>
      <c r="C67" s="47">
        <f t="shared" si="3"/>
        <v>149095</v>
      </c>
      <c r="D67" s="230">
        <f t="shared" ref="D67:O67" si="15">SUM(D68:D69)</f>
        <v>148548</v>
      </c>
      <c r="E67" s="430">
        <f t="shared" si="15"/>
        <v>0</v>
      </c>
      <c r="F67" s="397">
        <f t="shared" si="15"/>
        <v>148548</v>
      </c>
      <c r="G67" s="230">
        <f t="shared" si="15"/>
        <v>0</v>
      </c>
      <c r="H67" s="107">
        <f t="shared" si="15"/>
        <v>0</v>
      </c>
      <c r="I67" s="118">
        <f t="shared" si="15"/>
        <v>0</v>
      </c>
      <c r="J67" s="107">
        <f t="shared" si="15"/>
        <v>547</v>
      </c>
      <c r="K67" s="51">
        <f t="shared" si="15"/>
        <v>0</v>
      </c>
      <c r="L67" s="118">
        <f t="shared" si="15"/>
        <v>547</v>
      </c>
      <c r="M67" s="47">
        <f t="shared" si="15"/>
        <v>0</v>
      </c>
      <c r="N67" s="51">
        <f t="shared" si="15"/>
        <v>0</v>
      </c>
      <c r="O67" s="118">
        <f t="shared" si="15"/>
        <v>0</v>
      </c>
      <c r="P67" s="124"/>
    </row>
    <row r="68" spans="1:16" ht="24" x14ac:dyDescent="0.25">
      <c r="A68" s="1244">
        <v>1210</v>
      </c>
      <c r="B68" s="53" t="s">
        <v>60</v>
      </c>
      <c r="C68" s="54">
        <f t="shared" si="3"/>
        <v>117935</v>
      </c>
      <c r="D68" s="231">
        <v>117935</v>
      </c>
      <c r="E68" s="433"/>
      <c r="F68" s="434">
        <f>D68+E68</f>
        <v>117935</v>
      </c>
      <c r="G68" s="231"/>
      <c r="H68" s="263"/>
      <c r="I68" s="121">
        <f>G68+H68</f>
        <v>0</v>
      </c>
      <c r="J68" s="263"/>
      <c r="K68" s="56"/>
      <c r="L68" s="121">
        <f>J68+K68</f>
        <v>0</v>
      </c>
      <c r="M68" s="327"/>
      <c r="N68" s="56"/>
      <c r="O68" s="121">
        <f>M68+N68</f>
        <v>0</v>
      </c>
      <c r="P68" s="111"/>
    </row>
    <row r="69" spans="1:16" ht="24" x14ac:dyDescent="0.25">
      <c r="A69" s="113">
        <v>1220</v>
      </c>
      <c r="B69" s="58" t="s">
        <v>61</v>
      </c>
      <c r="C69" s="59">
        <f t="shared" si="3"/>
        <v>31160</v>
      </c>
      <c r="D69" s="233">
        <f t="shared" ref="D69:O69" si="16">SUM(D70:D74)</f>
        <v>30613</v>
      </c>
      <c r="E69" s="436">
        <f t="shared" si="16"/>
        <v>0</v>
      </c>
      <c r="F69" s="393">
        <f t="shared" si="16"/>
        <v>30613</v>
      </c>
      <c r="G69" s="233">
        <f t="shared" si="16"/>
        <v>0</v>
      </c>
      <c r="H69" s="122">
        <f t="shared" si="16"/>
        <v>0</v>
      </c>
      <c r="I69" s="115">
        <f t="shared" si="16"/>
        <v>0</v>
      </c>
      <c r="J69" s="122">
        <f t="shared" si="16"/>
        <v>547</v>
      </c>
      <c r="K69" s="114">
        <f t="shared" si="16"/>
        <v>0</v>
      </c>
      <c r="L69" s="115">
        <f t="shared" si="16"/>
        <v>547</v>
      </c>
      <c r="M69" s="59">
        <f t="shared" si="16"/>
        <v>0</v>
      </c>
      <c r="N69" s="114">
        <f t="shared" si="16"/>
        <v>0</v>
      </c>
      <c r="O69" s="115">
        <f t="shared" si="16"/>
        <v>0</v>
      </c>
      <c r="P69" s="112"/>
    </row>
    <row r="70" spans="1:16" ht="48" x14ac:dyDescent="0.25">
      <c r="A70" s="38">
        <v>1221</v>
      </c>
      <c r="B70" s="58" t="s">
        <v>297</v>
      </c>
      <c r="C70" s="59">
        <f t="shared" si="3"/>
        <v>20685</v>
      </c>
      <c r="D70" s="232">
        <v>20685</v>
      </c>
      <c r="E70" s="435"/>
      <c r="F70" s="393">
        <f>D70+E70</f>
        <v>20685</v>
      </c>
      <c r="G70" s="232"/>
      <c r="H70" s="264"/>
      <c r="I70" s="115">
        <f>G70+H70</f>
        <v>0</v>
      </c>
      <c r="J70" s="264"/>
      <c r="K70" s="61"/>
      <c r="L70" s="115">
        <f>J70+K70</f>
        <v>0</v>
      </c>
      <c r="M70" s="328"/>
      <c r="N70" s="61"/>
      <c r="O70" s="115">
        <f>M70+N70</f>
        <v>0</v>
      </c>
      <c r="P70" s="377"/>
    </row>
    <row r="71" spans="1:16" hidden="1" x14ac:dyDescent="0.25">
      <c r="A71" s="38">
        <v>1223</v>
      </c>
      <c r="B71" s="58" t="s">
        <v>62</v>
      </c>
      <c r="C71" s="59">
        <f t="shared" si="3"/>
        <v>0</v>
      </c>
      <c r="D71" s="232"/>
      <c r="E71" s="435"/>
      <c r="F71" s="393">
        <f>D71+E71</f>
        <v>0</v>
      </c>
      <c r="G71" s="232"/>
      <c r="H71" s="264"/>
      <c r="I71" s="115">
        <f>G71+H71</f>
        <v>0</v>
      </c>
      <c r="J71" s="264"/>
      <c r="K71" s="61"/>
      <c r="L71" s="115">
        <f>J71+K71</f>
        <v>0</v>
      </c>
      <c r="M71" s="328"/>
      <c r="N71" s="61"/>
      <c r="O71" s="115">
        <f>M71+N71</f>
        <v>0</v>
      </c>
      <c r="P71" s="112"/>
    </row>
    <row r="72" spans="1:16" hidden="1" x14ac:dyDescent="0.25">
      <c r="A72" s="38">
        <v>1225</v>
      </c>
      <c r="B72" s="58" t="s">
        <v>63</v>
      </c>
      <c r="C72" s="59">
        <f t="shared" si="3"/>
        <v>0</v>
      </c>
      <c r="D72" s="232"/>
      <c r="E72" s="435"/>
      <c r="F72" s="393">
        <f>D72+E72</f>
        <v>0</v>
      </c>
      <c r="G72" s="232"/>
      <c r="H72" s="264"/>
      <c r="I72" s="115">
        <f>G72+H72</f>
        <v>0</v>
      </c>
      <c r="J72" s="264"/>
      <c r="K72" s="61"/>
      <c r="L72" s="115">
        <f>J72+K72</f>
        <v>0</v>
      </c>
      <c r="M72" s="328"/>
      <c r="N72" s="61"/>
      <c r="O72" s="115">
        <f>M72+N72</f>
        <v>0</v>
      </c>
      <c r="P72" s="112"/>
    </row>
    <row r="73" spans="1:16" ht="36" x14ac:dyDescent="0.25">
      <c r="A73" s="38">
        <v>1227</v>
      </c>
      <c r="B73" s="58" t="s">
        <v>64</v>
      </c>
      <c r="C73" s="59">
        <f t="shared" si="3"/>
        <v>9178</v>
      </c>
      <c r="D73" s="232">
        <v>9178</v>
      </c>
      <c r="E73" s="435"/>
      <c r="F73" s="393">
        <f>D73+E73</f>
        <v>9178</v>
      </c>
      <c r="G73" s="232"/>
      <c r="H73" s="264"/>
      <c r="I73" s="115">
        <f>G73+H73</f>
        <v>0</v>
      </c>
      <c r="J73" s="264"/>
      <c r="K73" s="61"/>
      <c r="L73" s="115">
        <f>J73+K73</f>
        <v>0</v>
      </c>
      <c r="M73" s="328"/>
      <c r="N73" s="61"/>
      <c r="O73" s="115">
        <f>M73+N73</f>
        <v>0</v>
      </c>
      <c r="P73" s="112"/>
    </row>
    <row r="74" spans="1:16" ht="48" x14ac:dyDescent="0.25">
      <c r="A74" s="38">
        <v>1228</v>
      </c>
      <c r="B74" s="58" t="s">
        <v>298</v>
      </c>
      <c r="C74" s="59">
        <f t="shared" si="3"/>
        <v>1297</v>
      </c>
      <c r="D74" s="232">
        <v>750</v>
      </c>
      <c r="E74" s="435"/>
      <c r="F74" s="393">
        <f>D74+E74</f>
        <v>750</v>
      </c>
      <c r="G74" s="232"/>
      <c r="H74" s="264"/>
      <c r="I74" s="115">
        <f>G74+H74</f>
        <v>0</v>
      </c>
      <c r="J74" s="264">
        <v>547</v>
      </c>
      <c r="K74" s="61"/>
      <c r="L74" s="115">
        <f>J74+K74</f>
        <v>547</v>
      </c>
      <c r="M74" s="328"/>
      <c r="N74" s="61"/>
      <c r="O74" s="115">
        <f>M74+N74</f>
        <v>0</v>
      </c>
      <c r="P74" s="377"/>
    </row>
    <row r="75" spans="1:16" x14ac:dyDescent="0.25">
      <c r="A75" s="102">
        <v>2000</v>
      </c>
      <c r="B75" s="102" t="s">
        <v>65</v>
      </c>
      <c r="C75" s="103">
        <f t="shared" si="3"/>
        <v>35641</v>
      </c>
      <c r="D75" s="229">
        <f t="shared" ref="D75:O75" si="17">SUM(D76,D83,D130,D164,D165,D172)</f>
        <v>11166</v>
      </c>
      <c r="E75" s="428">
        <f t="shared" si="17"/>
        <v>0</v>
      </c>
      <c r="F75" s="429">
        <f t="shared" si="17"/>
        <v>11166</v>
      </c>
      <c r="G75" s="229">
        <f t="shared" si="17"/>
        <v>0</v>
      </c>
      <c r="H75" s="262">
        <f t="shared" si="17"/>
        <v>0</v>
      </c>
      <c r="I75" s="105">
        <f t="shared" si="17"/>
        <v>0</v>
      </c>
      <c r="J75" s="262">
        <f t="shared" si="17"/>
        <v>23901</v>
      </c>
      <c r="K75" s="104">
        <f t="shared" si="17"/>
        <v>574</v>
      </c>
      <c r="L75" s="105">
        <f t="shared" si="17"/>
        <v>24475</v>
      </c>
      <c r="M75" s="103">
        <f t="shared" si="17"/>
        <v>0</v>
      </c>
      <c r="N75" s="104">
        <f t="shared" si="17"/>
        <v>0</v>
      </c>
      <c r="O75" s="105">
        <f t="shared" si="17"/>
        <v>0</v>
      </c>
      <c r="P75" s="351"/>
    </row>
    <row r="76" spans="1:16" ht="24" hidden="1" x14ac:dyDescent="0.25">
      <c r="A76" s="46">
        <v>2100</v>
      </c>
      <c r="B76" s="106" t="s">
        <v>66</v>
      </c>
      <c r="C76" s="47">
        <f t="shared" si="3"/>
        <v>0</v>
      </c>
      <c r="D76" s="230">
        <f t="shared" ref="D76:O76" si="18">SUM(D77,D80)</f>
        <v>0</v>
      </c>
      <c r="E76" s="430">
        <f t="shared" si="18"/>
        <v>0</v>
      </c>
      <c r="F76" s="397">
        <f t="shared" si="18"/>
        <v>0</v>
      </c>
      <c r="G76" s="230">
        <f t="shared" si="18"/>
        <v>0</v>
      </c>
      <c r="H76" s="107">
        <f t="shared" si="18"/>
        <v>0</v>
      </c>
      <c r="I76" s="118">
        <f t="shared" si="18"/>
        <v>0</v>
      </c>
      <c r="J76" s="107">
        <f t="shared" si="18"/>
        <v>0</v>
      </c>
      <c r="K76" s="51">
        <f t="shared" si="18"/>
        <v>0</v>
      </c>
      <c r="L76" s="118">
        <f t="shared" si="18"/>
        <v>0</v>
      </c>
      <c r="M76" s="47">
        <f t="shared" si="18"/>
        <v>0</v>
      </c>
      <c r="N76" s="51">
        <f t="shared" si="18"/>
        <v>0</v>
      </c>
      <c r="O76" s="118">
        <f t="shared" si="18"/>
        <v>0</v>
      </c>
      <c r="P76" s="124"/>
    </row>
    <row r="77" spans="1:16" ht="24" hidden="1" x14ac:dyDescent="0.25">
      <c r="A77" s="1244">
        <v>2110</v>
      </c>
      <c r="B77" s="53" t="s">
        <v>67</v>
      </c>
      <c r="C77" s="54">
        <f t="shared" si="3"/>
        <v>0</v>
      </c>
      <c r="D77" s="235">
        <f t="shared" ref="D77:O77" si="19">SUM(D78:D79)</f>
        <v>0</v>
      </c>
      <c r="E77" s="438">
        <f t="shared" si="19"/>
        <v>0</v>
      </c>
      <c r="F77" s="434">
        <f t="shared" si="19"/>
        <v>0</v>
      </c>
      <c r="G77" s="235">
        <f t="shared" si="19"/>
        <v>0</v>
      </c>
      <c r="H77" s="266">
        <f t="shared" si="19"/>
        <v>0</v>
      </c>
      <c r="I77" s="121">
        <f t="shared" si="19"/>
        <v>0</v>
      </c>
      <c r="J77" s="266">
        <f t="shared" si="19"/>
        <v>0</v>
      </c>
      <c r="K77" s="120">
        <f t="shared" si="19"/>
        <v>0</v>
      </c>
      <c r="L77" s="121">
        <f t="shared" si="19"/>
        <v>0</v>
      </c>
      <c r="M77" s="54">
        <f t="shared" si="19"/>
        <v>0</v>
      </c>
      <c r="N77" s="120">
        <f t="shared" si="19"/>
        <v>0</v>
      </c>
      <c r="O77" s="121">
        <f t="shared" si="19"/>
        <v>0</v>
      </c>
      <c r="P77" s="111"/>
    </row>
    <row r="78" spans="1:16" hidden="1" x14ac:dyDescent="0.25">
      <c r="A78" s="38">
        <v>2111</v>
      </c>
      <c r="B78" s="58" t="s">
        <v>68</v>
      </c>
      <c r="C78" s="59">
        <f t="shared" si="3"/>
        <v>0</v>
      </c>
      <c r="D78" s="232"/>
      <c r="E78" s="435"/>
      <c r="F78" s="393">
        <f>D78+E78</f>
        <v>0</v>
      </c>
      <c r="G78" s="232"/>
      <c r="H78" s="264"/>
      <c r="I78" s="115">
        <f>G78+H78</f>
        <v>0</v>
      </c>
      <c r="J78" s="264"/>
      <c r="K78" s="61"/>
      <c r="L78" s="115">
        <f>J78+K78</f>
        <v>0</v>
      </c>
      <c r="M78" s="328"/>
      <c r="N78" s="61"/>
      <c r="O78" s="115">
        <f>M78+N78</f>
        <v>0</v>
      </c>
      <c r="P78" s="112"/>
    </row>
    <row r="79" spans="1:16" ht="24" hidden="1" x14ac:dyDescent="0.25">
      <c r="A79" s="38">
        <v>2112</v>
      </c>
      <c r="B79" s="58" t="s">
        <v>69</v>
      </c>
      <c r="C79" s="59">
        <f t="shared" si="3"/>
        <v>0</v>
      </c>
      <c r="D79" s="232"/>
      <c r="E79" s="435"/>
      <c r="F79" s="393">
        <f>D79+E79</f>
        <v>0</v>
      </c>
      <c r="G79" s="232"/>
      <c r="H79" s="264"/>
      <c r="I79" s="115">
        <f>G79+H79</f>
        <v>0</v>
      </c>
      <c r="J79" s="264"/>
      <c r="K79" s="61"/>
      <c r="L79" s="115">
        <f>J79+K79</f>
        <v>0</v>
      </c>
      <c r="M79" s="328"/>
      <c r="N79" s="61"/>
      <c r="O79" s="115">
        <f>M79+N79</f>
        <v>0</v>
      </c>
      <c r="P79" s="112"/>
    </row>
    <row r="80" spans="1:16" ht="24" hidden="1" x14ac:dyDescent="0.25">
      <c r="A80" s="113">
        <v>2120</v>
      </c>
      <c r="B80" s="58" t="s">
        <v>70</v>
      </c>
      <c r="C80" s="59">
        <f t="shared" si="3"/>
        <v>0</v>
      </c>
      <c r="D80" s="233">
        <f t="shared" ref="D80:O80" si="20">SUM(D81:D82)</f>
        <v>0</v>
      </c>
      <c r="E80" s="436">
        <f t="shared" si="20"/>
        <v>0</v>
      </c>
      <c r="F80" s="393">
        <f t="shared" si="20"/>
        <v>0</v>
      </c>
      <c r="G80" s="233">
        <f t="shared" si="20"/>
        <v>0</v>
      </c>
      <c r="H80" s="122">
        <f t="shared" si="20"/>
        <v>0</v>
      </c>
      <c r="I80" s="115">
        <f t="shared" si="20"/>
        <v>0</v>
      </c>
      <c r="J80" s="122">
        <f t="shared" si="20"/>
        <v>0</v>
      </c>
      <c r="K80" s="114">
        <f t="shared" si="20"/>
        <v>0</v>
      </c>
      <c r="L80" s="115">
        <f t="shared" si="20"/>
        <v>0</v>
      </c>
      <c r="M80" s="59">
        <f t="shared" si="20"/>
        <v>0</v>
      </c>
      <c r="N80" s="114">
        <f t="shared" si="20"/>
        <v>0</v>
      </c>
      <c r="O80" s="115">
        <f t="shared" si="20"/>
        <v>0</v>
      </c>
      <c r="P80" s="112"/>
    </row>
    <row r="81" spans="1:16" hidden="1" x14ac:dyDescent="0.25">
      <c r="A81" s="38">
        <v>2121</v>
      </c>
      <c r="B81" s="58" t="s">
        <v>68</v>
      </c>
      <c r="C81" s="59">
        <f t="shared" si="3"/>
        <v>0</v>
      </c>
      <c r="D81" s="232"/>
      <c r="E81" s="435"/>
      <c r="F81" s="393">
        <f>D81+E81</f>
        <v>0</v>
      </c>
      <c r="G81" s="232"/>
      <c r="H81" s="264"/>
      <c r="I81" s="115">
        <f>G81+H81</f>
        <v>0</v>
      </c>
      <c r="J81" s="264"/>
      <c r="K81" s="61"/>
      <c r="L81" s="115">
        <f>J81+K81</f>
        <v>0</v>
      </c>
      <c r="M81" s="328"/>
      <c r="N81" s="61"/>
      <c r="O81" s="115">
        <f>M81+N81</f>
        <v>0</v>
      </c>
      <c r="P81" s="112"/>
    </row>
    <row r="82" spans="1:16" ht="24" hidden="1" x14ac:dyDescent="0.25">
      <c r="A82" s="38">
        <v>2122</v>
      </c>
      <c r="B82" s="58" t="s">
        <v>69</v>
      </c>
      <c r="C82" s="59">
        <f t="shared" si="3"/>
        <v>0</v>
      </c>
      <c r="D82" s="232"/>
      <c r="E82" s="435"/>
      <c r="F82" s="393">
        <f>D82+E82</f>
        <v>0</v>
      </c>
      <c r="G82" s="232"/>
      <c r="H82" s="264"/>
      <c r="I82" s="115">
        <f>G82+H82</f>
        <v>0</v>
      </c>
      <c r="J82" s="264"/>
      <c r="K82" s="61"/>
      <c r="L82" s="115">
        <f>J82+K82</f>
        <v>0</v>
      </c>
      <c r="M82" s="328"/>
      <c r="N82" s="61"/>
      <c r="O82" s="115">
        <f>M82+N82</f>
        <v>0</v>
      </c>
      <c r="P82" s="112"/>
    </row>
    <row r="83" spans="1:16" x14ac:dyDescent="0.25">
      <c r="A83" s="46">
        <v>2200</v>
      </c>
      <c r="B83" s="106" t="s">
        <v>71</v>
      </c>
      <c r="C83" s="47">
        <f t="shared" si="3"/>
        <v>10740</v>
      </c>
      <c r="D83" s="230">
        <f t="shared" ref="D83:O83" si="21">SUM(D84,D89,D95,D103,D112,D116,D122,D128)</f>
        <v>7970</v>
      </c>
      <c r="E83" s="430">
        <f t="shared" si="21"/>
        <v>0</v>
      </c>
      <c r="F83" s="397">
        <f t="shared" si="21"/>
        <v>7970</v>
      </c>
      <c r="G83" s="230">
        <f t="shared" si="21"/>
        <v>0</v>
      </c>
      <c r="H83" s="107">
        <f t="shared" si="21"/>
        <v>0</v>
      </c>
      <c r="I83" s="118">
        <f t="shared" si="21"/>
        <v>0</v>
      </c>
      <c r="J83" s="107">
        <f t="shared" si="21"/>
        <v>2714</v>
      </c>
      <c r="K83" s="51">
        <f t="shared" si="21"/>
        <v>56</v>
      </c>
      <c r="L83" s="118">
        <f t="shared" si="21"/>
        <v>2770</v>
      </c>
      <c r="M83" s="167">
        <f t="shared" si="21"/>
        <v>0</v>
      </c>
      <c r="N83" s="168">
        <f t="shared" si="21"/>
        <v>0</v>
      </c>
      <c r="O83" s="169">
        <f t="shared" si="21"/>
        <v>0</v>
      </c>
      <c r="P83" s="353"/>
    </row>
    <row r="84" spans="1:16" ht="24" x14ac:dyDescent="0.25">
      <c r="A84" s="108">
        <v>2210</v>
      </c>
      <c r="B84" s="79" t="s">
        <v>72</v>
      </c>
      <c r="C84" s="85">
        <f t="shared" si="3"/>
        <v>4834</v>
      </c>
      <c r="D84" s="133">
        <f t="shared" ref="D84:O84" si="22">SUM(D85:D88)</f>
        <v>3395</v>
      </c>
      <c r="E84" s="431">
        <f t="shared" si="22"/>
        <v>0</v>
      </c>
      <c r="F84" s="432">
        <f t="shared" si="22"/>
        <v>3395</v>
      </c>
      <c r="G84" s="133">
        <f t="shared" si="22"/>
        <v>0</v>
      </c>
      <c r="H84" s="208">
        <f t="shared" si="22"/>
        <v>0</v>
      </c>
      <c r="I84" s="110">
        <f t="shared" si="22"/>
        <v>0</v>
      </c>
      <c r="J84" s="208">
        <f t="shared" si="22"/>
        <v>1383</v>
      </c>
      <c r="K84" s="109">
        <f t="shared" si="22"/>
        <v>56</v>
      </c>
      <c r="L84" s="110">
        <f t="shared" si="22"/>
        <v>1439</v>
      </c>
      <c r="M84" s="85">
        <f t="shared" si="22"/>
        <v>0</v>
      </c>
      <c r="N84" s="109">
        <f t="shared" si="22"/>
        <v>0</v>
      </c>
      <c r="O84" s="110">
        <f t="shared" si="22"/>
        <v>0</v>
      </c>
      <c r="P84" s="117"/>
    </row>
    <row r="85" spans="1:16" ht="24" hidden="1" x14ac:dyDescent="0.25">
      <c r="A85" s="33">
        <v>2211</v>
      </c>
      <c r="B85" s="53" t="s">
        <v>73</v>
      </c>
      <c r="C85" s="54">
        <f t="shared" si="3"/>
        <v>0</v>
      </c>
      <c r="D85" s="231"/>
      <c r="E85" s="433"/>
      <c r="F85" s="434">
        <f>D85+E85</f>
        <v>0</v>
      </c>
      <c r="G85" s="231"/>
      <c r="H85" s="263"/>
      <c r="I85" s="121">
        <f>G85+H85</f>
        <v>0</v>
      </c>
      <c r="J85" s="263"/>
      <c r="K85" s="56"/>
      <c r="L85" s="121">
        <f>J85+K85</f>
        <v>0</v>
      </c>
      <c r="M85" s="327"/>
      <c r="N85" s="56"/>
      <c r="O85" s="121">
        <f>M85+N85</f>
        <v>0</v>
      </c>
      <c r="P85" s="111"/>
    </row>
    <row r="86" spans="1:16" ht="36" x14ac:dyDescent="0.25">
      <c r="A86" s="38">
        <v>2212</v>
      </c>
      <c r="B86" s="58" t="s">
        <v>74</v>
      </c>
      <c r="C86" s="59">
        <f t="shared" si="3"/>
        <v>3752</v>
      </c>
      <c r="D86" s="232">
        <v>3155</v>
      </c>
      <c r="E86" s="435"/>
      <c r="F86" s="393">
        <f>D86+E86</f>
        <v>3155</v>
      </c>
      <c r="G86" s="232"/>
      <c r="H86" s="264"/>
      <c r="I86" s="115">
        <f>G86+H86</f>
        <v>0</v>
      </c>
      <c r="J86" s="264">
        <v>597</v>
      </c>
      <c r="K86" s="61"/>
      <c r="L86" s="115">
        <f>J86+K86</f>
        <v>597</v>
      </c>
      <c r="M86" s="328"/>
      <c r="N86" s="61"/>
      <c r="O86" s="115">
        <f>M86+N86</f>
        <v>0</v>
      </c>
      <c r="P86" s="112"/>
    </row>
    <row r="87" spans="1:16" ht="24" x14ac:dyDescent="0.25">
      <c r="A87" s="38">
        <v>2214</v>
      </c>
      <c r="B87" s="58" t="s">
        <v>75</v>
      </c>
      <c r="C87" s="59">
        <f t="shared" si="3"/>
        <v>739</v>
      </c>
      <c r="D87" s="232">
        <v>240</v>
      </c>
      <c r="E87" s="435"/>
      <c r="F87" s="393">
        <f>D87+E87</f>
        <v>240</v>
      </c>
      <c r="G87" s="232"/>
      <c r="H87" s="264"/>
      <c r="I87" s="115">
        <f>G87+H87</f>
        <v>0</v>
      </c>
      <c r="J87" s="264">
        <v>443</v>
      </c>
      <c r="K87" s="61">
        <v>56</v>
      </c>
      <c r="L87" s="115">
        <f>J87+K87</f>
        <v>499</v>
      </c>
      <c r="M87" s="328"/>
      <c r="N87" s="61"/>
      <c r="O87" s="115">
        <f>M87+N87</f>
        <v>0</v>
      </c>
      <c r="P87" s="112"/>
    </row>
    <row r="88" spans="1:16" x14ac:dyDescent="0.25">
      <c r="A88" s="38">
        <v>2219</v>
      </c>
      <c r="B88" s="58" t="s">
        <v>76</v>
      </c>
      <c r="C88" s="59">
        <f t="shared" si="3"/>
        <v>343</v>
      </c>
      <c r="D88" s="232"/>
      <c r="E88" s="435"/>
      <c r="F88" s="393">
        <f>D88+E88</f>
        <v>0</v>
      </c>
      <c r="G88" s="232"/>
      <c r="H88" s="264"/>
      <c r="I88" s="115">
        <f>G88+H88</f>
        <v>0</v>
      </c>
      <c r="J88" s="264">
        <v>343</v>
      </c>
      <c r="K88" s="61"/>
      <c r="L88" s="115">
        <f>J88+K88</f>
        <v>343</v>
      </c>
      <c r="M88" s="328"/>
      <c r="N88" s="61"/>
      <c r="O88" s="115">
        <f>M88+N88</f>
        <v>0</v>
      </c>
      <c r="P88" s="112"/>
    </row>
    <row r="89" spans="1:16" ht="24" x14ac:dyDescent="0.25">
      <c r="A89" s="113">
        <v>2220</v>
      </c>
      <c r="B89" s="58" t="s">
        <v>77</v>
      </c>
      <c r="C89" s="59">
        <f t="shared" si="3"/>
        <v>3751</v>
      </c>
      <c r="D89" s="233">
        <f t="shared" ref="D89:O89" si="23">SUM(D90:D94)</f>
        <v>3751</v>
      </c>
      <c r="E89" s="436">
        <f t="shared" si="23"/>
        <v>0</v>
      </c>
      <c r="F89" s="393">
        <f t="shared" si="23"/>
        <v>3751</v>
      </c>
      <c r="G89" s="233">
        <f t="shared" si="23"/>
        <v>0</v>
      </c>
      <c r="H89" s="122">
        <f t="shared" si="23"/>
        <v>0</v>
      </c>
      <c r="I89" s="115">
        <f t="shared" si="23"/>
        <v>0</v>
      </c>
      <c r="J89" s="122">
        <f t="shared" si="23"/>
        <v>0</v>
      </c>
      <c r="K89" s="114">
        <f t="shared" si="23"/>
        <v>0</v>
      </c>
      <c r="L89" s="115">
        <f t="shared" si="23"/>
        <v>0</v>
      </c>
      <c r="M89" s="59">
        <f t="shared" si="23"/>
        <v>0</v>
      </c>
      <c r="N89" s="114">
        <f t="shared" si="23"/>
        <v>0</v>
      </c>
      <c r="O89" s="115">
        <f t="shared" si="23"/>
        <v>0</v>
      </c>
      <c r="P89" s="112"/>
    </row>
    <row r="90" spans="1:16" ht="24" x14ac:dyDescent="0.25">
      <c r="A90" s="38">
        <v>2221</v>
      </c>
      <c r="B90" s="58" t="s">
        <v>289</v>
      </c>
      <c r="C90" s="59">
        <f t="shared" si="3"/>
        <v>2117</v>
      </c>
      <c r="D90" s="232">
        <v>2117</v>
      </c>
      <c r="E90" s="435"/>
      <c r="F90" s="393">
        <f>D90+E90</f>
        <v>2117</v>
      </c>
      <c r="G90" s="232"/>
      <c r="H90" s="264"/>
      <c r="I90" s="115">
        <f>G90+H90</f>
        <v>0</v>
      </c>
      <c r="J90" s="264"/>
      <c r="K90" s="61"/>
      <c r="L90" s="115">
        <f>J90+K90</f>
        <v>0</v>
      </c>
      <c r="M90" s="328"/>
      <c r="N90" s="61"/>
      <c r="O90" s="115">
        <f>M90+N90</f>
        <v>0</v>
      </c>
      <c r="P90" s="112"/>
    </row>
    <row r="91" spans="1:16" x14ac:dyDescent="0.25">
      <c r="A91" s="38">
        <v>2222</v>
      </c>
      <c r="B91" s="58" t="s">
        <v>78</v>
      </c>
      <c r="C91" s="59">
        <f t="shared" si="3"/>
        <v>175</v>
      </c>
      <c r="D91" s="232">
        <v>175</v>
      </c>
      <c r="E91" s="435"/>
      <c r="F91" s="393">
        <f>D91+E91</f>
        <v>175</v>
      </c>
      <c r="G91" s="232"/>
      <c r="H91" s="264"/>
      <c r="I91" s="115">
        <f>G91+H91</f>
        <v>0</v>
      </c>
      <c r="J91" s="264"/>
      <c r="K91" s="61"/>
      <c r="L91" s="115">
        <f>J91+K91</f>
        <v>0</v>
      </c>
      <c r="M91" s="328"/>
      <c r="N91" s="61"/>
      <c r="O91" s="115">
        <f>M91+N91</f>
        <v>0</v>
      </c>
      <c r="P91" s="112"/>
    </row>
    <row r="92" spans="1:16" x14ac:dyDescent="0.25">
      <c r="A92" s="38">
        <v>2223</v>
      </c>
      <c r="B92" s="58" t="s">
        <v>79</v>
      </c>
      <c r="C92" s="59">
        <f t="shared" si="3"/>
        <v>1313</v>
      </c>
      <c r="D92" s="232">
        <v>1313</v>
      </c>
      <c r="E92" s="435"/>
      <c r="F92" s="393">
        <f>D92+E92</f>
        <v>1313</v>
      </c>
      <c r="G92" s="232"/>
      <c r="H92" s="264"/>
      <c r="I92" s="115">
        <f>G92+H92</f>
        <v>0</v>
      </c>
      <c r="J92" s="264"/>
      <c r="K92" s="61"/>
      <c r="L92" s="115">
        <f>J92+K92</f>
        <v>0</v>
      </c>
      <c r="M92" s="328"/>
      <c r="N92" s="61"/>
      <c r="O92" s="115">
        <f>M92+N92</f>
        <v>0</v>
      </c>
      <c r="P92" s="112"/>
    </row>
    <row r="93" spans="1:16" ht="48" x14ac:dyDescent="0.25">
      <c r="A93" s="38">
        <v>2224</v>
      </c>
      <c r="B93" s="58" t="s">
        <v>299</v>
      </c>
      <c r="C93" s="59">
        <f t="shared" si="3"/>
        <v>146</v>
      </c>
      <c r="D93" s="232">
        <v>146</v>
      </c>
      <c r="E93" s="435"/>
      <c r="F93" s="393">
        <f>D93+E93</f>
        <v>146</v>
      </c>
      <c r="G93" s="232"/>
      <c r="H93" s="264"/>
      <c r="I93" s="115">
        <f>G93+H93</f>
        <v>0</v>
      </c>
      <c r="J93" s="264"/>
      <c r="K93" s="61"/>
      <c r="L93" s="115">
        <f>J93+K93</f>
        <v>0</v>
      </c>
      <c r="M93" s="328"/>
      <c r="N93" s="61"/>
      <c r="O93" s="115">
        <f>M93+N93</f>
        <v>0</v>
      </c>
      <c r="P93" s="112"/>
    </row>
    <row r="94" spans="1:16" ht="24" hidden="1" x14ac:dyDescent="0.25">
      <c r="A94" s="38">
        <v>2229</v>
      </c>
      <c r="B94" s="58" t="s">
        <v>80</v>
      </c>
      <c r="C94" s="59">
        <f t="shared" si="3"/>
        <v>0</v>
      </c>
      <c r="D94" s="232"/>
      <c r="E94" s="435"/>
      <c r="F94" s="393">
        <f>D94+E94</f>
        <v>0</v>
      </c>
      <c r="G94" s="232"/>
      <c r="H94" s="264"/>
      <c r="I94" s="115">
        <f>G94+H94</f>
        <v>0</v>
      </c>
      <c r="J94" s="264"/>
      <c r="K94" s="61"/>
      <c r="L94" s="115">
        <f>J94+K94</f>
        <v>0</v>
      </c>
      <c r="M94" s="328"/>
      <c r="N94" s="61"/>
      <c r="O94" s="115">
        <f>M94+N94</f>
        <v>0</v>
      </c>
      <c r="P94" s="112"/>
    </row>
    <row r="95" spans="1:16" ht="36" x14ac:dyDescent="0.25">
      <c r="A95" s="113">
        <v>2230</v>
      </c>
      <c r="B95" s="58" t="s">
        <v>81</v>
      </c>
      <c r="C95" s="59">
        <f t="shared" si="3"/>
        <v>1416</v>
      </c>
      <c r="D95" s="233">
        <f t="shared" ref="D95:O95" si="24">SUM(D96:D102)</f>
        <v>335</v>
      </c>
      <c r="E95" s="436">
        <f t="shared" si="24"/>
        <v>0</v>
      </c>
      <c r="F95" s="393">
        <f t="shared" si="24"/>
        <v>335</v>
      </c>
      <c r="G95" s="233">
        <f t="shared" si="24"/>
        <v>0</v>
      </c>
      <c r="H95" s="122">
        <f t="shared" si="24"/>
        <v>0</v>
      </c>
      <c r="I95" s="115">
        <f t="shared" si="24"/>
        <v>0</v>
      </c>
      <c r="J95" s="122">
        <f t="shared" si="24"/>
        <v>1081</v>
      </c>
      <c r="K95" s="114">
        <f t="shared" si="24"/>
        <v>0</v>
      </c>
      <c r="L95" s="115">
        <f t="shared" si="24"/>
        <v>1081</v>
      </c>
      <c r="M95" s="59">
        <f t="shared" si="24"/>
        <v>0</v>
      </c>
      <c r="N95" s="114">
        <f t="shared" si="24"/>
        <v>0</v>
      </c>
      <c r="O95" s="115">
        <f t="shared" si="24"/>
        <v>0</v>
      </c>
      <c r="P95" s="112"/>
    </row>
    <row r="96" spans="1:16" ht="24" hidden="1" x14ac:dyDescent="0.25">
      <c r="A96" s="38">
        <v>2231</v>
      </c>
      <c r="B96" s="58" t="s">
        <v>82</v>
      </c>
      <c r="C96" s="59">
        <f t="shared" si="3"/>
        <v>0</v>
      </c>
      <c r="D96" s="232"/>
      <c r="E96" s="435"/>
      <c r="F96" s="393">
        <f t="shared" ref="F96:F102" si="25">D96+E96</f>
        <v>0</v>
      </c>
      <c r="G96" s="232"/>
      <c r="H96" s="264"/>
      <c r="I96" s="115">
        <f t="shared" ref="I96:I102" si="26">G96+H96</f>
        <v>0</v>
      </c>
      <c r="J96" s="264"/>
      <c r="K96" s="61"/>
      <c r="L96" s="115">
        <f t="shared" ref="L96:L102" si="27">J96+K96</f>
        <v>0</v>
      </c>
      <c r="M96" s="328"/>
      <c r="N96" s="61"/>
      <c r="O96" s="115">
        <f t="shared" ref="O96:O102" si="28">M96+N96</f>
        <v>0</v>
      </c>
      <c r="P96" s="112"/>
    </row>
    <row r="97" spans="1:16" ht="24.75" hidden="1" customHeight="1" x14ac:dyDescent="0.25">
      <c r="A97" s="38">
        <v>2232</v>
      </c>
      <c r="B97" s="58" t="s">
        <v>83</v>
      </c>
      <c r="C97" s="59">
        <f t="shared" si="3"/>
        <v>0</v>
      </c>
      <c r="D97" s="232"/>
      <c r="E97" s="435"/>
      <c r="F97" s="393">
        <f t="shared" si="25"/>
        <v>0</v>
      </c>
      <c r="G97" s="232"/>
      <c r="H97" s="264"/>
      <c r="I97" s="115">
        <f t="shared" si="26"/>
        <v>0</v>
      </c>
      <c r="J97" s="264"/>
      <c r="K97" s="61"/>
      <c r="L97" s="115">
        <f t="shared" si="27"/>
        <v>0</v>
      </c>
      <c r="M97" s="328"/>
      <c r="N97" s="61"/>
      <c r="O97" s="115">
        <f t="shared" si="28"/>
        <v>0</v>
      </c>
      <c r="P97" s="112"/>
    </row>
    <row r="98" spans="1:16" ht="24" hidden="1" x14ac:dyDescent="0.25">
      <c r="A98" s="33">
        <v>2233</v>
      </c>
      <c r="B98" s="53" t="s">
        <v>84</v>
      </c>
      <c r="C98" s="54">
        <f t="shared" si="3"/>
        <v>0</v>
      </c>
      <c r="D98" s="231"/>
      <c r="E98" s="433"/>
      <c r="F98" s="434">
        <f t="shared" si="25"/>
        <v>0</v>
      </c>
      <c r="G98" s="231"/>
      <c r="H98" s="263"/>
      <c r="I98" s="121">
        <f t="shared" si="26"/>
        <v>0</v>
      </c>
      <c r="J98" s="263"/>
      <c r="K98" s="56"/>
      <c r="L98" s="121">
        <f t="shared" si="27"/>
        <v>0</v>
      </c>
      <c r="M98" s="327"/>
      <c r="N98" s="56"/>
      <c r="O98" s="121">
        <f t="shared" si="28"/>
        <v>0</v>
      </c>
      <c r="P98" s="111"/>
    </row>
    <row r="99" spans="1:16" ht="36" hidden="1" x14ac:dyDescent="0.25">
      <c r="A99" s="38">
        <v>2234</v>
      </c>
      <c r="B99" s="58" t="s">
        <v>85</v>
      </c>
      <c r="C99" s="59">
        <f t="shared" si="3"/>
        <v>0</v>
      </c>
      <c r="D99" s="232"/>
      <c r="E99" s="435"/>
      <c r="F99" s="393">
        <f t="shared" si="25"/>
        <v>0</v>
      </c>
      <c r="G99" s="232"/>
      <c r="H99" s="264"/>
      <c r="I99" s="115">
        <f t="shared" si="26"/>
        <v>0</v>
      </c>
      <c r="J99" s="264"/>
      <c r="K99" s="61"/>
      <c r="L99" s="115">
        <f t="shared" si="27"/>
        <v>0</v>
      </c>
      <c r="M99" s="328"/>
      <c r="N99" s="61"/>
      <c r="O99" s="115">
        <f t="shared" si="28"/>
        <v>0</v>
      </c>
      <c r="P99" s="112"/>
    </row>
    <row r="100" spans="1:16" ht="24" hidden="1" x14ac:dyDescent="0.25">
      <c r="A100" s="38">
        <v>2235</v>
      </c>
      <c r="B100" s="58" t="s">
        <v>86</v>
      </c>
      <c r="C100" s="59">
        <f t="shared" si="3"/>
        <v>0</v>
      </c>
      <c r="D100" s="232"/>
      <c r="E100" s="435"/>
      <c r="F100" s="393">
        <f t="shared" si="25"/>
        <v>0</v>
      </c>
      <c r="G100" s="232"/>
      <c r="H100" s="264"/>
      <c r="I100" s="115">
        <f t="shared" si="26"/>
        <v>0</v>
      </c>
      <c r="J100" s="264">
        <v>0</v>
      </c>
      <c r="K100" s="61"/>
      <c r="L100" s="115">
        <f t="shared" si="27"/>
        <v>0</v>
      </c>
      <c r="M100" s="328"/>
      <c r="N100" s="61"/>
      <c r="O100" s="115">
        <f t="shared" si="28"/>
        <v>0</v>
      </c>
      <c r="P100" s="112"/>
    </row>
    <row r="101" spans="1:16" x14ac:dyDescent="0.25">
      <c r="A101" s="38">
        <v>2236</v>
      </c>
      <c r="B101" s="58" t="s">
        <v>87</v>
      </c>
      <c r="C101" s="59">
        <f t="shared" si="3"/>
        <v>585</v>
      </c>
      <c r="D101" s="232">
        <v>119</v>
      </c>
      <c r="E101" s="435"/>
      <c r="F101" s="393">
        <f t="shared" si="25"/>
        <v>119</v>
      </c>
      <c r="G101" s="232"/>
      <c r="H101" s="264"/>
      <c r="I101" s="115">
        <f t="shared" si="26"/>
        <v>0</v>
      </c>
      <c r="J101" s="264">
        <v>466</v>
      </c>
      <c r="K101" s="61"/>
      <c r="L101" s="115">
        <f t="shared" si="27"/>
        <v>466</v>
      </c>
      <c r="M101" s="328"/>
      <c r="N101" s="61"/>
      <c r="O101" s="115">
        <f t="shared" si="28"/>
        <v>0</v>
      </c>
      <c r="P101" s="112"/>
    </row>
    <row r="102" spans="1:16" ht="24" x14ac:dyDescent="0.25">
      <c r="A102" s="38">
        <v>2239</v>
      </c>
      <c r="B102" s="58" t="s">
        <v>88</v>
      </c>
      <c r="C102" s="59">
        <f t="shared" si="3"/>
        <v>831</v>
      </c>
      <c r="D102" s="232">
        <v>216</v>
      </c>
      <c r="E102" s="435"/>
      <c r="F102" s="393">
        <f t="shared" si="25"/>
        <v>216</v>
      </c>
      <c r="G102" s="232"/>
      <c r="H102" s="264"/>
      <c r="I102" s="115">
        <f t="shared" si="26"/>
        <v>0</v>
      </c>
      <c r="J102" s="264">
        <v>615</v>
      </c>
      <c r="K102" s="61"/>
      <c r="L102" s="115">
        <f t="shared" si="27"/>
        <v>615</v>
      </c>
      <c r="M102" s="328"/>
      <c r="N102" s="61"/>
      <c r="O102" s="115">
        <f t="shared" si="28"/>
        <v>0</v>
      </c>
      <c r="P102" s="112"/>
    </row>
    <row r="103" spans="1:16" ht="36" x14ac:dyDescent="0.25">
      <c r="A103" s="113">
        <v>2240</v>
      </c>
      <c r="B103" s="58" t="s">
        <v>89</v>
      </c>
      <c r="C103" s="59">
        <f t="shared" si="3"/>
        <v>580</v>
      </c>
      <c r="D103" s="233">
        <f t="shared" ref="D103:O103" si="29">SUM(D104:D111)</f>
        <v>480</v>
      </c>
      <c r="E103" s="436">
        <f t="shared" si="29"/>
        <v>0</v>
      </c>
      <c r="F103" s="393">
        <f t="shared" si="29"/>
        <v>480</v>
      </c>
      <c r="G103" s="233">
        <f t="shared" si="29"/>
        <v>0</v>
      </c>
      <c r="H103" s="122">
        <f t="shared" si="29"/>
        <v>0</v>
      </c>
      <c r="I103" s="115">
        <f t="shared" si="29"/>
        <v>0</v>
      </c>
      <c r="J103" s="122">
        <f t="shared" si="29"/>
        <v>100</v>
      </c>
      <c r="K103" s="114">
        <f t="shared" si="29"/>
        <v>0</v>
      </c>
      <c r="L103" s="115">
        <f t="shared" si="29"/>
        <v>100</v>
      </c>
      <c r="M103" s="59">
        <f t="shared" si="29"/>
        <v>0</v>
      </c>
      <c r="N103" s="114">
        <f t="shared" si="29"/>
        <v>0</v>
      </c>
      <c r="O103" s="115">
        <f t="shared" si="29"/>
        <v>0</v>
      </c>
      <c r="P103" s="112"/>
    </row>
    <row r="104" spans="1:16" hidden="1" x14ac:dyDescent="0.25">
      <c r="A104" s="38">
        <v>2241</v>
      </c>
      <c r="B104" s="58" t="s">
        <v>90</v>
      </c>
      <c r="C104" s="59">
        <f t="shared" si="3"/>
        <v>0</v>
      </c>
      <c r="D104" s="232"/>
      <c r="E104" s="435"/>
      <c r="F104" s="393">
        <f t="shared" ref="F104:F111" si="30">D104+E104</f>
        <v>0</v>
      </c>
      <c r="G104" s="232"/>
      <c r="H104" s="264"/>
      <c r="I104" s="115">
        <f t="shared" ref="I104:I111" si="31">G104+H104</f>
        <v>0</v>
      </c>
      <c r="J104" s="264"/>
      <c r="K104" s="61"/>
      <c r="L104" s="115">
        <f t="shared" ref="L104:L111" si="32">J104+K104</f>
        <v>0</v>
      </c>
      <c r="M104" s="328"/>
      <c r="N104" s="61"/>
      <c r="O104" s="115">
        <f t="shared" ref="O104:O111" si="33">M104+N104</f>
        <v>0</v>
      </c>
      <c r="P104" s="112"/>
    </row>
    <row r="105" spans="1:16" ht="24" hidden="1" x14ac:dyDescent="0.25">
      <c r="A105" s="38">
        <v>2242</v>
      </c>
      <c r="B105" s="58" t="s">
        <v>91</v>
      </c>
      <c r="C105" s="59">
        <f t="shared" si="3"/>
        <v>0</v>
      </c>
      <c r="D105" s="232"/>
      <c r="E105" s="435"/>
      <c r="F105" s="393">
        <f t="shared" si="30"/>
        <v>0</v>
      </c>
      <c r="G105" s="232"/>
      <c r="H105" s="264"/>
      <c r="I105" s="115">
        <f t="shared" si="31"/>
        <v>0</v>
      </c>
      <c r="J105" s="264"/>
      <c r="K105" s="61"/>
      <c r="L105" s="115">
        <f t="shared" si="32"/>
        <v>0</v>
      </c>
      <c r="M105" s="328"/>
      <c r="N105" s="61"/>
      <c r="O105" s="115">
        <f t="shared" si="33"/>
        <v>0</v>
      </c>
      <c r="P105" s="112"/>
    </row>
    <row r="106" spans="1:16" ht="24" x14ac:dyDescent="0.25">
      <c r="A106" s="38">
        <v>2243</v>
      </c>
      <c r="B106" s="58" t="s">
        <v>92</v>
      </c>
      <c r="C106" s="59">
        <f t="shared" si="3"/>
        <v>100</v>
      </c>
      <c r="D106" s="232"/>
      <c r="E106" s="435"/>
      <c r="F106" s="393">
        <f t="shared" si="30"/>
        <v>0</v>
      </c>
      <c r="G106" s="232"/>
      <c r="H106" s="264"/>
      <c r="I106" s="115">
        <f t="shared" si="31"/>
        <v>0</v>
      </c>
      <c r="J106" s="264">
        <v>100</v>
      </c>
      <c r="K106" s="61"/>
      <c r="L106" s="115">
        <f t="shared" si="32"/>
        <v>100</v>
      </c>
      <c r="M106" s="328"/>
      <c r="N106" s="61"/>
      <c r="O106" s="115">
        <f t="shared" si="33"/>
        <v>0</v>
      </c>
      <c r="P106" s="112"/>
    </row>
    <row r="107" spans="1:16" x14ac:dyDescent="0.25">
      <c r="A107" s="38">
        <v>2244</v>
      </c>
      <c r="B107" s="58" t="s">
        <v>93</v>
      </c>
      <c r="C107" s="59">
        <f t="shared" si="3"/>
        <v>480</v>
      </c>
      <c r="D107" s="232">
        <v>480</v>
      </c>
      <c r="E107" s="435"/>
      <c r="F107" s="393">
        <f t="shared" si="30"/>
        <v>480</v>
      </c>
      <c r="G107" s="232"/>
      <c r="H107" s="264"/>
      <c r="I107" s="115">
        <f t="shared" si="31"/>
        <v>0</v>
      </c>
      <c r="J107" s="264"/>
      <c r="K107" s="61"/>
      <c r="L107" s="115">
        <f t="shared" si="32"/>
        <v>0</v>
      </c>
      <c r="M107" s="328"/>
      <c r="N107" s="61"/>
      <c r="O107" s="115">
        <f t="shared" si="33"/>
        <v>0</v>
      </c>
      <c r="P107" s="112"/>
    </row>
    <row r="108" spans="1:16" ht="24" hidden="1" x14ac:dyDescent="0.25">
      <c r="A108" s="38">
        <v>2246</v>
      </c>
      <c r="B108" s="58" t="s">
        <v>94</v>
      </c>
      <c r="C108" s="59">
        <f t="shared" si="3"/>
        <v>0</v>
      </c>
      <c r="D108" s="232"/>
      <c r="E108" s="435"/>
      <c r="F108" s="393">
        <f t="shared" si="30"/>
        <v>0</v>
      </c>
      <c r="G108" s="232"/>
      <c r="H108" s="264"/>
      <c r="I108" s="115">
        <f t="shared" si="31"/>
        <v>0</v>
      </c>
      <c r="J108" s="264"/>
      <c r="K108" s="61"/>
      <c r="L108" s="115">
        <f t="shared" si="32"/>
        <v>0</v>
      </c>
      <c r="M108" s="328"/>
      <c r="N108" s="61"/>
      <c r="O108" s="115">
        <f t="shared" si="33"/>
        <v>0</v>
      </c>
      <c r="P108" s="112"/>
    </row>
    <row r="109" spans="1:16" hidden="1" x14ac:dyDescent="0.25">
      <c r="A109" s="38">
        <v>2247</v>
      </c>
      <c r="B109" s="58" t="s">
        <v>95</v>
      </c>
      <c r="C109" s="59">
        <f t="shared" si="3"/>
        <v>0</v>
      </c>
      <c r="D109" s="232"/>
      <c r="E109" s="435"/>
      <c r="F109" s="393">
        <f t="shared" si="30"/>
        <v>0</v>
      </c>
      <c r="G109" s="232"/>
      <c r="H109" s="264"/>
      <c r="I109" s="115">
        <f t="shared" si="31"/>
        <v>0</v>
      </c>
      <c r="J109" s="264"/>
      <c r="K109" s="61"/>
      <c r="L109" s="115">
        <f t="shared" si="32"/>
        <v>0</v>
      </c>
      <c r="M109" s="328"/>
      <c r="N109" s="61"/>
      <c r="O109" s="115">
        <f t="shared" si="33"/>
        <v>0</v>
      </c>
      <c r="P109" s="112"/>
    </row>
    <row r="110" spans="1:16" ht="24" hidden="1" x14ac:dyDescent="0.25">
      <c r="A110" s="38">
        <v>2248</v>
      </c>
      <c r="B110" s="58" t="s">
        <v>300</v>
      </c>
      <c r="C110" s="59">
        <f t="shared" si="3"/>
        <v>0</v>
      </c>
      <c r="D110" s="232"/>
      <c r="E110" s="435"/>
      <c r="F110" s="393">
        <f t="shared" si="30"/>
        <v>0</v>
      </c>
      <c r="G110" s="232"/>
      <c r="H110" s="264"/>
      <c r="I110" s="115">
        <f t="shared" si="31"/>
        <v>0</v>
      </c>
      <c r="J110" s="264"/>
      <c r="K110" s="61"/>
      <c r="L110" s="115">
        <f t="shared" si="32"/>
        <v>0</v>
      </c>
      <c r="M110" s="328"/>
      <c r="N110" s="61"/>
      <c r="O110" s="115">
        <f t="shared" si="33"/>
        <v>0</v>
      </c>
      <c r="P110" s="112"/>
    </row>
    <row r="111" spans="1:16" ht="24" hidden="1" x14ac:dyDescent="0.25">
      <c r="A111" s="38">
        <v>2249</v>
      </c>
      <c r="B111" s="58" t="s">
        <v>96</v>
      </c>
      <c r="C111" s="59">
        <f t="shared" si="3"/>
        <v>0</v>
      </c>
      <c r="D111" s="232"/>
      <c r="E111" s="435"/>
      <c r="F111" s="393">
        <f t="shared" si="30"/>
        <v>0</v>
      </c>
      <c r="G111" s="232"/>
      <c r="H111" s="264"/>
      <c r="I111" s="115">
        <f t="shared" si="31"/>
        <v>0</v>
      </c>
      <c r="J111" s="264"/>
      <c r="K111" s="61"/>
      <c r="L111" s="115">
        <f t="shared" si="32"/>
        <v>0</v>
      </c>
      <c r="M111" s="328"/>
      <c r="N111" s="61"/>
      <c r="O111" s="115">
        <f t="shared" si="33"/>
        <v>0</v>
      </c>
      <c r="P111" s="112"/>
    </row>
    <row r="112" spans="1:16" hidden="1" x14ac:dyDescent="0.25">
      <c r="A112" s="113">
        <v>2250</v>
      </c>
      <c r="B112" s="58" t="s">
        <v>97</v>
      </c>
      <c r="C112" s="59">
        <f t="shared" si="3"/>
        <v>0</v>
      </c>
      <c r="D112" s="233">
        <f t="shared" ref="D112:O112" si="34">SUM(D113:D115)</f>
        <v>0</v>
      </c>
      <c r="E112" s="436">
        <f t="shared" si="34"/>
        <v>0</v>
      </c>
      <c r="F112" s="393">
        <f t="shared" si="34"/>
        <v>0</v>
      </c>
      <c r="G112" s="233">
        <f t="shared" si="34"/>
        <v>0</v>
      </c>
      <c r="H112" s="122">
        <f t="shared" si="34"/>
        <v>0</v>
      </c>
      <c r="I112" s="115">
        <f t="shared" si="34"/>
        <v>0</v>
      </c>
      <c r="J112" s="122">
        <f t="shared" si="34"/>
        <v>0</v>
      </c>
      <c r="K112" s="114">
        <f t="shared" si="34"/>
        <v>0</v>
      </c>
      <c r="L112" s="115">
        <f t="shared" si="34"/>
        <v>0</v>
      </c>
      <c r="M112" s="59">
        <f t="shared" si="34"/>
        <v>0</v>
      </c>
      <c r="N112" s="114">
        <f t="shared" si="34"/>
        <v>0</v>
      </c>
      <c r="O112" s="115">
        <f t="shared" si="34"/>
        <v>0</v>
      </c>
      <c r="P112" s="112"/>
    </row>
    <row r="113" spans="1:16" hidden="1" x14ac:dyDescent="0.25">
      <c r="A113" s="38">
        <v>2251</v>
      </c>
      <c r="B113" s="58" t="s">
        <v>98</v>
      </c>
      <c r="C113" s="59">
        <f t="shared" si="3"/>
        <v>0</v>
      </c>
      <c r="D113" s="232"/>
      <c r="E113" s="435"/>
      <c r="F113" s="393">
        <f>D113+E113</f>
        <v>0</v>
      </c>
      <c r="G113" s="232"/>
      <c r="H113" s="264"/>
      <c r="I113" s="115">
        <f>G113+H113</f>
        <v>0</v>
      </c>
      <c r="J113" s="264"/>
      <c r="K113" s="61"/>
      <c r="L113" s="115">
        <f>J113+K113</f>
        <v>0</v>
      </c>
      <c r="M113" s="328"/>
      <c r="N113" s="61"/>
      <c r="O113" s="115">
        <f>M113+N113</f>
        <v>0</v>
      </c>
      <c r="P113" s="112"/>
    </row>
    <row r="114" spans="1:16" ht="24" hidden="1" x14ac:dyDescent="0.25">
      <c r="A114" s="38">
        <v>2252</v>
      </c>
      <c r="B114" s="58" t="s">
        <v>99</v>
      </c>
      <c r="C114" s="59">
        <f t="shared" ref="C114:C177" si="35">F114+I114+L114+O114</f>
        <v>0</v>
      </c>
      <c r="D114" s="232"/>
      <c r="E114" s="435"/>
      <c r="F114" s="393">
        <f>D114+E114</f>
        <v>0</v>
      </c>
      <c r="G114" s="232"/>
      <c r="H114" s="264"/>
      <c r="I114" s="115">
        <f>G114+H114</f>
        <v>0</v>
      </c>
      <c r="J114" s="264"/>
      <c r="K114" s="61"/>
      <c r="L114" s="115">
        <f>J114+K114</f>
        <v>0</v>
      </c>
      <c r="M114" s="328"/>
      <c r="N114" s="61"/>
      <c r="O114" s="115">
        <f>M114+N114</f>
        <v>0</v>
      </c>
      <c r="P114" s="112"/>
    </row>
    <row r="115" spans="1:16" ht="24" hidden="1" x14ac:dyDescent="0.25">
      <c r="A115" s="38">
        <v>2259</v>
      </c>
      <c r="B115" s="58" t="s">
        <v>100</v>
      </c>
      <c r="C115" s="59">
        <f t="shared" si="35"/>
        <v>0</v>
      </c>
      <c r="D115" s="232"/>
      <c r="E115" s="435"/>
      <c r="F115" s="393">
        <f>D115+E115</f>
        <v>0</v>
      </c>
      <c r="G115" s="232"/>
      <c r="H115" s="264"/>
      <c r="I115" s="115">
        <f>G115+H115</f>
        <v>0</v>
      </c>
      <c r="J115" s="264"/>
      <c r="K115" s="61"/>
      <c r="L115" s="115">
        <f>J115+K115</f>
        <v>0</v>
      </c>
      <c r="M115" s="328"/>
      <c r="N115" s="61"/>
      <c r="O115" s="115">
        <f>M115+N115</f>
        <v>0</v>
      </c>
      <c r="P115" s="112"/>
    </row>
    <row r="116" spans="1:16" x14ac:dyDescent="0.25">
      <c r="A116" s="113">
        <v>2260</v>
      </c>
      <c r="B116" s="58" t="s">
        <v>101</v>
      </c>
      <c r="C116" s="59">
        <f t="shared" si="35"/>
        <v>155</v>
      </c>
      <c r="D116" s="233">
        <f t="shared" ref="D116:O116" si="36">SUM(D117:D121)</f>
        <v>9</v>
      </c>
      <c r="E116" s="436">
        <f t="shared" si="36"/>
        <v>0</v>
      </c>
      <c r="F116" s="393">
        <f t="shared" si="36"/>
        <v>9</v>
      </c>
      <c r="G116" s="233">
        <f t="shared" si="36"/>
        <v>0</v>
      </c>
      <c r="H116" s="122">
        <f t="shared" si="36"/>
        <v>0</v>
      </c>
      <c r="I116" s="115">
        <f t="shared" si="36"/>
        <v>0</v>
      </c>
      <c r="J116" s="122">
        <f t="shared" si="36"/>
        <v>146</v>
      </c>
      <c r="K116" s="114">
        <f t="shared" si="36"/>
        <v>0</v>
      </c>
      <c r="L116" s="115">
        <f t="shared" si="36"/>
        <v>146</v>
      </c>
      <c r="M116" s="59">
        <f t="shared" si="36"/>
        <v>0</v>
      </c>
      <c r="N116" s="114">
        <f t="shared" si="36"/>
        <v>0</v>
      </c>
      <c r="O116" s="115">
        <f t="shared" si="36"/>
        <v>0</v>
      </c>
      <c r="P116" s="112"/>
    </row>
    <row r="117" spans="1:16" hidden="1" x14ac:dyDescent="0.25">
      <c r="A117" s="38">
        <v>2261</v>
      </c>
      <c r="B117" s="58" t="s">
        <v>102</v>
      </c>
      <c r="C117" s="59">
        <f t="shared" si="35"/>
        <v>0</v>
      </c>
      <c r="D117" s="232"/>
      <c r="E117" s="435"/>
      <c r="F117" s="393">
        <f>D117+E117</f>
        <v>0</v>
      </c>
      <c r="G117" s="232"/>
      <c r="H117" s="264"/>
      <c r="I117" s="115">
        <f>G117+H117</f>
        <v>0</v>
      </c>
      <c r="J117" s="264"/>
      <c r="K117" s="61"/>
      <c r="L117" s="115">
        <f>J117+K117</f>
        <v>0</v>
      </c>
      <c r="M117" s="328"/>
      <c r="N117" s="61"/>
      <c r="O117" s="115">
        <f>M117+N117</f>
        <v>0</v>
      </c>
      <c r="P117" s="112"/>
    </row>
    <row r="118" spans="1:16" hidden="1" x14ac:dyDescent="0.25">
      <c r="A118" s="38">
        <v>2262</v>
      </c>
      <c r="B118" s="58" t="s">
        <v>103</v>
      </c>
      <c r="C118" s="59">
        <f t="shared" si="35"/>
        <v>0</v>
      </c>
      <c r="D118" s="232"/>
      <c r="E118" s="435"/>
      <c r="F118" s="393">
        <f>D118+E118</f>
        <v>0</v>
      </c>
      <c r="G118" s="232"/>
      <c r="H118" s="264"/>
      <c r="I118" s="115">
        <f>G118+H118</f>
        <v>0</v>
      </c>
      <c r="J118" s="264"/>
      <c r="K118" s="61"/>
      <c r="L118" s="115">
        <f>J118+K118</f>
        <v>0</v>
      </c>
      <c r="M118" s="328"/>
      <c r="N118" s="61"/>
      <c r="O118" s="115">
        <f>M118+N118</f>
        <v>0</v>
      </c>
      <c r="P118" s="112"/>
    </row>
    <row r="119" spans="1:16" hidden="1" x14ac:dyDescent="0.25">
      <c r="A119" s="38">
        <v>2263</v>
      </c>
      <c r="B119" s="58" t="s">
        <v>104</v>
      </c>
      <c r="C119" s="59">
        <f t="shared" si="35"/>
        <v>0</v>
      </c>
      <c r="D119" s="232"/>
      <c r="E119" s="435"/>
      <c r="F119" s="393">
        <f>D119+E119</f>
        <v>0</v>
      </c>
      <c r="G119" s="232"/>
      <c r="H119" s="264"/>
      <c r="I119" s="115">
        <f>G119+H119</f>
        <v>0</v>
      </c>
      <c r="J119" s="264"/>
      <c r="K119" s="61"/>
      <c r="L119" s="115">
        <f>J119+K119</f>
        <v>0</v>
      </c>
      <c r="M119" s="328"/>
      <c r="N119" s="61"/>
      <c r="O119" s="115">
        <f>M119+N119</f>
        <v>0</v>
      </c>
      <c r="P119" s="112"/>
    </row>
    <row r="120" spans="1:16" ht="24" x14ac:dyDescent="0.25">
      <c r="A120" s="38">
        <v>2264</v>
      </c>
      <c r="B120" s="58" t="s">
        <v>105</v>
      </c>
      <c r="C120" s="59">
        <f t="shared" si="35"/>
        <v>146</v>
      </c>
      <c r="D120" s="232"/>
      <c r="E120" s="435"/>
      <c r="F120" s="393">
        <f>D120+E120</f>
        <v>0</v>
      </c>
      <c r="G120" s="232"/>
      <c r="H120" s="264"/>
      <c r="I120" s="115">
        <f>G120+H120</f>
        <v>0</v>
      </c>
      <c r="J120" s="264">
        <v>146</v>
      </c>
      <c r="K120" s="61"/>
      <c r="L120" s="115">
        <f>J120+K120</f>
        <v>146</v>
      </c>
      <c r="M120" s="328"/>
      <c r="N120" s="61"/>
      <c r="O120" s="115">
        <f>M120+N120</f>
        <v>0</v>
      </c>
      <c r="P120" s="112"/>
    </row>
    <row r="121" spans="1:16" x14ac:dyDescent="0.25">
      <c r="A121" s="38">
        <v>2269</v>
      </c>
      <c r="B121" s="58" t="s">
        <v>106</v>
      </c>
      <c r="C121" s="59">
        <f t="shared" si="35"/>
        <v>9</v>
      </c>
      <c r="D121" s="232">
        <v>9</v>
      </c>
      <c r="E121" s="435"/>
      <c r="F121" s="393">
        <f>D121+E121</f>
        <v>9</v>
      </c>
      <c r="G121" s="232"/>
      <c r="H121" s="264"/>
      <c r="I121" s="115">
        <f>G121+H121</f>
        <v>0</v>
      </c>
      <c r="J121" s="264">
        <v>0</v>
      </c>
      <c r="K121" s="61"/>
      <c r="L121" s="115">
        <f>J121+K121</f>
        <v>0</v>
      </c>
      <c r="M121" s="328"/>
      <c r="N121" s="61"/>
      <c r="O121" s="115">
        <f>M121+N121</f>
        <v>0</v>
      </c>
      <c r="P121" s="112"/>
    </row>
    <row r="122" spans="1:16" x14ac:dyDescent="0.25">
      <c r="A122" s="113">
        <v>2270</v>
      </c>
      <c r="B122" s="58" t="s">
        <v>107</v>
      </c>
      <c r="C122" s="59">
        <f t="shared" si="35"/>
        <v>4</v>
      </c>
      <c r="D122" s="233">
        <f t="shared" ref="D122:O122" si="37">SUM(D123:D127)</f>
        <v>0</v>
      </c>
      <c r="E122" s="436">
        <f t="shared" si="37"/>
        <v>0</v>
      </c>
      <c r="F122" s="393">
        <f t="shared" si="37"/>
        <v>0</v>
      </c>
      <c r="G122" s="233">
        <f t="shared" si="37"/>
        <v>0</v>
      </c>
      <c r="H122" s="122">
        <f t="shared" si="37"/>
        <v>0</v>
      </c>
      <c r="I122" s="115">
        <f t="shared" si="37"/>
        <v>0</v>
      </c>
      <c r="J122" s="122">
        <f t="shared" si="37"/>
        <v>4</v>
      </c>
      <c r="K122" s="114">
        <f t="shared" si="37"/>
        <v>0</v>
      </c>
      <c r="L122" s="115">
        <f t="shared" si="37"/>
        <v>4</v>
      </c>
      <c r="M122" s="59">
        <f t="shared" si="37"/>
        <v>0</v>
      </c>
      <c r="N122" s="114">
        <f t="shared" si="37"/>
        <v>0</v>
      </c>
      <c r="O122" s="115">
        <f t="shared" si="37"/>
        <v>0</v>
      </c>
      <c r="P122" s="112"/>
    </row>
    <row r="123" spans="1:16" x14ac:dyDescent="0.25">
      <c r="A123" s="38">
        <v>2272</v>
      </c>
      <c r="B123" s="147" t="s">
        <v>108</v>
      </c>
      <c r="C123" s="59">
        <f t="shared" si="35"/>
        <v>4</v>
      </c>
      <c r="D123" s="232"/>
      <c r="E123" s="435"/>
      <c r="F123" s="393">
        <f>D123+E123</f>
        <v>0</v>
      </c>
      <c r="G123" s="232"/>
      <c r="H123" s="264"/>
      <c r="I123" s="115">
        <f>G123+H123</f>
        <v>0</v>
      </c>
      <c r="J123" s="264">
        <v>4</v>
      </c>
      <c r="K123" s="61"/>
      <c r="L123" s="115">
        <f>J123+K123</f>
        <v>4</v>
      </c>
      <c r="M123" s="328"/>
      <c r="N123" s="61"/>
      <c r="O123" s="115">
        <f>M123+N123</f>
        <v>0</v>
      </c>
      <c r="P123" s="377"/>
    </row>
    <row r="124" spans="1:16" ht="24" hidden="1" x14ac:dyDescent="0.25">
      <c r="A124" s="38">
        <v>2274</v>
      </c>
      <c r="B124" s="187" t="s">
        <v>290</v>
      </c>
      <c r="C124" s="59">
        <f t="shared" si="35"/>
        <v>0</v>
      </c>
      <c r="D124" s="232"/>
      <c r="E124" s="435"/>
      <c r="F124" s="393">
        <f>D124+E124</f>
        <v>0</v>
      </c>
      <c r="G124" s="232"/>
      <c r="H124" s="264"/>
      <c r="I124" s="115">
        <f>G124+H124</f>
        <v>0</v>
      </c>
      <c r="J124" s="264"/>
      <c r="K124" s="61"/>
      <c r="L124" s="115">
        <f>J124+K124</f>
        <v>0</v>
      </c>
      <c r="M124" s="328"/>
      <c r="N124" s="61"/>
      <c r="O124" s="115">
        <f>M124+N124</f>
        <v>0</v>
      </c>
      <c r="P124" s="112"/>
    </row>
    <row r="125" spans="1:16" ht="24" hidden="1" x14ac:dyDescent="0.25">
      <c r="A125" s="38">
        <v>2275</v>
      </c>
      <c r="B125" s="58" t="s">
        <v>109</v>
      </c>
      <c r="C125" s="59">
        <f t="shared" si="35"/>
        <v>0</v>
      </c>
      <c r="D125" s="232"/>
      <c r="E125" s="435"/>
      <c r="F125" s="393">
        <f>D125+E125</f>
        <v>0</v>
      </c>
      <c r="G125" s="232"/>
      <c r="H125" s="264"/>
      <c r="I125" s="115">
        <f>G125+H125</f>
        <v>0</v>
      </c>
      <c r="J125" s="264"/>
      <c r="K125" s="61"/>
      <c r="L125" s="115">
        <f>J125+K125</f>
        <v>0</v>
      </c>
      <c r="M125" s="328"/>
      <c r="N125" s="61"/>
      <c r="O125" s="115">
        <f>M125+N125</f>
        <v>0</v>
      </c>
      <c r="P125" s="112"/>
    </row>
    <row r="126" spans="1:16" ht="36" hidden="1" x14ac:dyDescent="0.25">
      <c r="A126" s="38">
        <v>2276</v>
      </c>
      <c r="B126" s="58" t="s">
        <v>110</v>
      </c>
      <c r="C126" s="59">
        <f t="shared" si="35"/>
        <v>0</v>
      </c>
      <c r="D126" s="232"/>
      <c r="E126" s="435"/>
      <c r="F126" s="393">
        <f>D126+E126</f>
        <v>0</v>
      </c>
      <c r="G126" s="232"/>
      <c r="H126" s="264"/>
      <c r="I126" s="115">
        <f>G126+H126</f>
        <v>0</v>
      </c>
      <c r="J126" s="264"/>
      <c r="K126" s="61"/>
      <c r="L126" s="115">
        <f>J126+K126</f>
        <v>0</v>
      </c>
      <c r="M126" s="328"/>
      <c r="N126" s="61"/>
      <c r="O126" s="115">
        <f>M126+N126</f>
        <v>0</v>
      </c>
      <c r="P126" s="112"/>
    </row>
    <row r="127" spans="1:16" ht="24" hidden="1" x14ac:dyDescent="0.25">
      <c r="A127" s="38">
        <v>2279</v>
      </c>
      <c r="B127" s="58" t="s">
        <v>111</v>
      </c>
      <c r="C127" s="59">
        <f t="shared" si="35"/>
        <v>0</v>
      </c>
      <c r="D127" s="232"/>
      <c r="E127" s="435"/>
      <c r="F127" s="393">
        <f>D127+E127</f>
        <v>0</v>
      </c>
      <c r="G127" s="232"/>
      <c r="H127" s="264"/>
      <c r="I127" s="115">
        <f>G127+H127</f>
        <v>0</v>
      </c>
      <c r="J127" s="264"/>
      <c r="K127" s="61"/>
      <c r="L127" s="115">
        <f>J127+K127</f>
        <v>0</v>
      </c>
      <c r="M127" s="328"/>
      <c r="N127" s="61"/>
      <c r="O127" s="115">
        <f>M127+N127</f>
        <v>0</v>
      </c>
      <c r="P127" s="112"/>
    </row>
    <row r="128" spans="1:16" ht="24" hidden="1" x14ac:dyDescent="0.25">
      <c r="A128" s="1244">
        <v>2280</v>
      </c>
      <c r="B128" s="53" t="s">
        <v>301</v>
      </c>
      <c r="C128" s="54">
        <f t="shared" si="35"/>
        <v>0</v>
      </c>
      <c r="D128" s="235">
        <f t="shared" ref="D128:O128" si="38">SUM(D129)</f>
        <v>0</v>
      </c>
      <c r="E128" s="438">
        <f t="shared" si="38"/>
        <v>0</v>
      </c>
      <c r="F128" s="434">
        <f t="shared" si="38"/>
        <v>0</v>
      </c>
      <c r="G128" s="235">
        <f t="shared" si="38"/>
        <v>0</v>
      </c>
      <c r="H128" s="266">
        <f t="shared" si="38"/>
        <v>0</v>
      </c>
      <c r="I128" s="121">
        <f t="shared" si="38"/>
        <v>0</v>
      </c>
      <c r="J128" s="266">
        <f t="shared" si="38"/>
        <v>0</v>
      </c>
      <c r="K128" s="120">
        <f t="shared" si="38"/>
        <v>0</v>
      </c>
      <c r="L128" s="121">
        <f t="shared" si="38"/>
        <v>0</v>
      </c>
      <c r="M128" s="59">
        <f t="shared" si="38"/>
        <v>0</v>
      </c>
      <c r="N128" s="114">
        <f t="shared" si="38"/>
        <v>0</v>
      </c>
      <c r="O128" s="115">
        <f t="shared" si="38"/>
        <v>0</v>
      </c>
      <c r="P128" s="112"/>
    </row>
    <row r="129" spans="1:16" ht="24" hidden="1" x14ac:dyDescent="0.25">
      <c r="A129" s="38">
        <v>2283</v>
      </c>
      <c r="B129" s="58" t="s">
        <v>112</v>
      </c>
      <c r="C129" s="59">
        <f t="shared" si="35"/>
        <v>0</v>
      </c>
      <c r="D129" s="232"/>
      <c r="E129" s="435"/>
      <c r="F129" s="393">
        <f>D129+E129</f>
        <v>0</v>
      </c>
      <c r="G129" s="232"/>
      <c r="H129" s="264"/>
      <c r="I129" s="115">
        <f>G129+H129</f>
        <v>0</v>
      </c>
      <c r="J129" s="264"/>
      <c r="K129" s="61"/>
      <c r="L129" s="115">
        <f>J129+K129</f>
        <v>0</v>
      </c>
      <c r="M129" s="328"/>
      <c r="N129" s="61"/>
      <c r="O129" s="115">
        <f>M129+N129</f>
        <v>0</v>
      </c>
      <c r="P129" s="112"/>
    </row>
    <row r="130" spans="1:16" ht="38.25" customHeight="1" x14ac:dyDescent="0.25">
      <c r="A130" s="46">
        <v>2300</v>
      </c>
      <c r="B130" s="106" t="s">
        <v>113</v>
      </c>
      <c r="C130" s="47">
        <f t="shared" si="35"/>
        <v>17118</v>
      </c>
      <c r="D130" s="230">
        <f t="shared" ref="D130:O130" si="39">SUM(D131,D136,D140,D141,D144,D151,D159,D160,D163)</f>
        <v>3196</v>
      </c>
      <c r="E130" s="430">
        <f t="shared" si="39"/>
        <v>0</v>
      </c>
      <c r="F130" s="397">
        <f t="shared" si="39"/>
        <v>3196</v>
      </c>
      <c r="G130" s="230">
        <f t="shared" si="39"/>
        <v>0</v>
      </c>
      <c r="H130" s="107">
        <f t="shared" si="39"/>
        <v>0</v>
      </c>
      <c r="I130" s="118">
        <f t="shared" si="39"/>
        <v>0</v>
      </c>
      <c r="J130" s="107">
        <f t="shared" si="39"/>
        <v>13404</v>
      </c>
      <c r="K130" s="51">
        <f t="shared" si="39"/>
        <v>518</v>
      </c>
      <c r="L130" s="118">
        <f t="shared" si="39"/>
        <v>13922</v>
      </c>
      <c r="M130" s="47">
        <f t="shared" si="39"/>
        <v>0</v>
      </c>
      <c r="N130" s="51">
        <f t="shared" si="39"/>
        <v>0</v>
      </c>
      <c r="O130" s="118">
        <f t="shared" si="39"/>
        <v>0</v>
      </c>
      <c r="P130" s="124"/>
    </row>
    <row r="131" spans="1:16" ht="24" x14ac:dyDescent="0.25">
      <c r="A131" s="1244">
        <v>2310</v>
      </c>
      <c r="B131" s="53" t="s">
        <v>114</v>
      </c>
      <c r="C131" s="54">
        <f t="shared" si="35"/>
        <v>2535</v>
      </c>
      <c r="D131" s="235">
        <f t="shared" ref="D131:O131" si="40">SUM(D132:D135)</f>
        <v>414</v>
      </c>
      <c r="E131" s="438">
        <f t="shared" si="40"/>
        <v>0</v>
      </c>
      <c r="F131" s="434">
        <f t="shared" si="40"/>
        <v>414</v>
      </c>
      <c r="G131" s="235">
        <f t="shared" si="40"/>
        <v>0</v>
      </c>
      <c r="H131" s="266">
        <f t="shared" si="40"/>
        <v>0</v>
      </c>
      <c r="I131" s="121">
        <f t="shared" si="40"/>
        <v>0</v>
      </c>
      <c r="J131" s="266">
        <f t="shared" si="40"/>
        <v>2121</v>
      </c>
      <c r="K131" s="120">
        <f t="shared" si="40"/>
        <v>0</v>
      </c>
      <c r="L131" s="121">
        <f t="shared" si="40"/>
        <v>2121</v>
      </c>
      <c r="M131" s="54">
        <f t="shared" si="40"/>
        <v>0</v>
      </c>
      <c r="N131" s="120">
        <f t="shared" si="40"/>
        <v>0</v>
      </c>
      <c r="O131" s="121">
        <f t="shared" si="40"/>
        <v>0</v>
      </c>
      <c r="P131" s="111"/>
    </row>
    <row r="132" spans="1:16" x14ac:dyDescent="0.25">
      <c r="A132" s="38">
        <v>2311</v>
      </c>
      <c r="B132" s="58" t="s">
        <v>115</v>
      </c>
      <c r="C132" s="59">
        <f t="shared" si="35"/>
        <v>763</v>
      </c>
      <c r="D132" s="232">
        <v>414</v>
      </c>
      <c r="E132" s="435"/>
      <c r="F132" s="393">
        <f>D132+E132</f>
        <v>414</v>
      </c>
      <c r="G132" s="232"/>
      <c r="H132" s="264"/>
      <c r="I132" s="115">
        <f>G132+H132</f>
        <v>0</v>
      </c>
      <c r="J132" s="264">
        <v>349</v>
      </c>
      <c r="K132" s="61"/>
      <c r="L132" s="115">
        <f>J132+K132</f>
        <v>349</v>
      </c>
      <c r="M132" s="328"/>
      <c r="N132" s="61"/>
      <c r="O132" s="115">
        <f>M132+N132</f>
        <v>0</v>
      </c>
      <c r="P132" s="112"/>
    </row>
    <row r="133" spans="1:16" x14ac:dyDescent="0.25">
      <c r="A133" s="38">
        <v>2312</v>
      </c>
      <c r="B133" s="58" t="s">
        <v>116</v>
      </c>
      <c r="C133" s="59">
        <f t="shared" si="35"/>
        <v>1722</v>
      </c>
      <c r="D133" s="232">
        <v>0</v>
      </c>
      <c r="E133" s="435"/>
      <c r="F133" s="393">
        <f>D133+E133</f>
        <v>0</v>
      </c>
      <c r="G133" s="232"/>
      <c r="H133" s="264"/>
      <c r="I133" s="115">
        <f>G133+H133</f>
        <v>0</v>
      </c>
      <c r="J133" s="264">
        <v>1722</v>
      </c>
      <c r="K133" s="61"/>
      <c r="L133" s="115">
        <f>J133+K133</f>
        <v>1722</v>
      </c>
      <c r="M133" s="328"/>
      <c r="N133" s="61"/>
      <c r="O133" s="115">
        <f>M133+N133</f>
        <v>0</v>
      </c>
      <c r="P133" s="1516"/>
    </row>
    <row r="134" spans="1:16" hidden="1" x14ac:dyDescent="0.25">
      <c r="A134" s="38">
        <v>2313</v>
      </c>
      <c r="B134" s="58" t="s">
        <v>117</v>
      </c>
      <c r="C134" s="59">
        <f t="shared" si="35"/>
        <v>0</v>
      </c>
      <c r="D134" s="232"/>
      <c r="E134" s="435"/>
      <c r="F134" s="393">
        <f>D134+E134</f>
        <v>0</v>
      </c>
      <c r="G134" s="232"/>
      <c r="H134" s="264"/>
      <c r="I134" s="115">
        <f>G134+H134</f>
        <v>0</v>
      </c>
      <c r="J134" s="264"/>
      <c r="K134" s="61"/>
      <c r="L134" s="115">
        <f>J134+K134</f>
        <v>0</v>
      </c>
      <c r="M134" s="328"/>
      <c r="N134" s="61"/>
      <c r="O134" s="115">
        <f>M134+N134</f>
        <v>0</v>
      </c>
      <c r="P134" s="112"/>
    </row>
    <row r="135" spans="1:16" ht="36" customHeight="1" x14ac:dyDescent="0.25">
      <c r="A135" s="38">
        <v>2314</v>
      </c>
      <c r="B135" s="58" t="s">
        <v>291</v>
      </c>
      <c r="C135" s="59">
        <f t="shared" si="35"/>
        <v>50</v>
      </c>
      <c r="D135" s="232"/>
      <c r="E135" s="435"/>
      <c r="F135" s="393">
        <f>D135+E135</f>
        <v>0</v>
      </c>
      <c r="G135" s="232"/>
      <c r="H135" s="264"/>
      <c r="I135" s="115">
        <f>G135+H135</f>
        <v>0</v>
      </c>
      <c r="J135" s="264">
        <v>50</v>
      </c>
      <c r="K135" s="61"/>
      <c r="L135" s="115">
        <f>J135+K135</f>
        <v>50</v>
      </c>
      <c r="M135" s="328"/>
      <c r="N135" s="61"/>
      <c r="O135" s="115">
        <f>M135+N135</f>
        <v>0</v>
      </c>
      <c r="P135" s="112"/>
    </row>
    <row r="136" spans="1:16" x14ac:dyDescent="0.25">
      <c r="A136" s="113">
        <v>2320</v>
      </c>
      <c r="B136" s="58" t="s">
        <v>118</v>
      </c>
      <c r="C136" s="59">
        <f t="shared" si="35"/>
        <v>3210</v>
      </c>
      <c r="D136" s="233">
        <f t="shared" ref="D136:O136" si="41">SUM(D137:D139)</f>
        <v>0</v>
      </c>
      <c r="E136" s="436">
        <f t="shared" si="41"/>
        <v>0</v>
      </c>
      <c r="F136" s="393">
        <f t="shared" si="41"/>
        <v>0</v>
      </c>
      <c r="G136" s="233">
        <f t="shared" si="41"/>
        <v>0</v>
      </c>
      <c r="H136" s="122">
        <f t="shared" si="41"/>
        <v>0</v>
      </c>
      <c r="I136" s="115">
        <f t="shared" si="41"/>
        <v>0</v>
      </c>
      <c r="J136" s="122">
        <f t="shared" si="41"/>
        <v>2692</v>
      </c>
      <c r="K136" s="114">
        <f t="shared" si="41"/>
        <v>518</v>
      </c>
      <c r="L136" s="115">
        <f t="shared" si="41"/>
        <v>3210</v>
      </c>
      <c r="M136" s="59">
        <f t="shared" si="41"/>
        <v>0</v>
      </c>
      <c r="N136" s="114">
        <f t="shared" si="41"/>
        <v>0</v>
      </c>
      <c r="O136" s="115">
        <f t="shared" si="41"/>
        <v>0</v>
      </c>
      <c r="P136" s="112"/>
    </row>
    <row r="137" spans="1:16" hidden="1" x14ac:dyDescent="0.25">
      <c r="A137" s="38">
        <v>2321</v>
      </c>
      <c r="B137" s="58" t="s">
        <v>119</v>
      </c>
      <c r="C137" s="59">
        <f t="shared" si="35"/>
        <v>0</v>
      </c>
      <c r="D137" s="232"/>
      <c r="E137" s="435"/>
      <c r="F137" s="393">
        <f>D137+E137</f>
        <v>0</v>
      </c>
      <c r="G137" s="232"/>
      <c r="H137" s="264"/>
      <c r="I137" s="115">
        <f>G137+H137</f>
        <v>0</v>
      </c>
      <c r="J137" s="264"/>
      <c r="K137" s="61"/>
      <c r="L137" s="115">
        <f>J137+K137</f>
        <v>0</v>
      </c>
      <c r="M137" s="328"/>
      <c r="N137" s="61"/>
      <c r="O137" s="115">
        <f>M137+N137</f>
        <v>0</v>
      </c>
      <c r="P137" s="112"/>
    </row>
    <row r="138" spans="1:16" x14ac:dyDescent="0.25">
      <c r="A138" s="38">
        <v>2322</v>
      </c>
      <c r="B138" s="58" t="s">
        <v>120</v>
      </c>
      <c r="C138" s="59">
        <f t="shared" si="35"/>
        <v>3210</v>
      </c>
      <c r="D138" s="232"/>
      <c r="E138" s="435"/>
      <c r="F138" s="393">
        <f>D138+E138</f>
        <v>0</v>
      </c>
      <c r="G138" s="232"/>
      <c r="H138" s="264"/>
      <c r="I138" s="115">
        <f>G138+H138</f>
        <v>0</v>
      </c>
      <c r="J138" s="264">
        <v>2692</v>
      </c>
      <c r="K138" s="61">
        <v>518</v>
      </c>
      <c r="L138" s="115">
        <f>J138+K138</f>
        <v>3210</v>
      </c>
      <c r="M138" s="328"/>
      <c r="N138" s="61"/>
      <c r="O138" s="115">
        <f>M138+N138</f>
        <v>0</v>
      </c>
      <c r="P138" s="377"/>
    </row>
    <row r="139" spans="1:16" ht="10.5" hidden="1" customHeight="1" x14ac:dyDescent="0.25">
      <c r="A139" s="38">
        <v>2329</v>
      </c>
      <c r="B139" s="58" t="s">
        <v>121</v>
      </c>
      <c r="C139" s="59">
        <f t="shared" si="35"/>
        <v>0</v>
      </c>
      <c r="D139" s="232"/>
      <c r="E139" s="435"/>
      <c r="F139" s="393">
        <f>D139+E139</f>
        <v>0</v>
      </c>
      <c r="G139" s="232"/>
      <c r="H139" s="264"/>
      <c r="I139" s="115">
        <f>G139+H139</f>
        <v>0</v>
      </c>
      <c r="J139" s="264"/>
      <c r="K139" s="61"/>
      <c r="L139" s="115">
        <f>J139+K139</f>
        <v>0</v>
      </c>
      <c r="M139" s="328"/>
      <c r="N139" s="61"/>
      <c r="O139" s="115">
        <f>M139+N139</f>
        <v>0</v>
      </c>
      <c r="P139" s="112"/>
    </row>
    <row r="140" spans="1:16" hidden="1" x14ac:dyDescent="0.25">
      <c r="A140" s="113">
        <v>2330</v>
      </c>
      <c r="B140" s="58" t="s">
        <v>122</v>
      </c>
      <c r="C140" s="59">
        <f t="shared" si="35"/>
        <v>0</v>
      </c>
      <c r="D140" s="232"/>
      <c r="E140" s="435"/>
      <c r="F140" s="393">
        <f>D140+E140</f>
        <v>0</v>
      </c>
      <c r="G140" s="232"/>
      <c r="H140" s="264"/>
      <c r="I140" s="115">
        <f>G140+H140</f>
        <v>0</v>
      </c>
      <c r="J140" s="264"/>
      <c r="K140" s="61"/>
      <c r="L140" s="115">
        <f>J140+K140</f>
        <v>0</v>
      </c>
      <c r="M140" s="328"/>
      <c r="N140" s="61"/>
      <c r="O140" s="115">
        <f>M140+N140</f>
        <v>0</v>
      </c>
      <c r="P140" s="112"/>
    </row>
    <row r="141" spans="1:16" ht="48" x14ac:dyDescent="0.25">
      <c r="A141" s="113">
        <v>2340</v>
      </c>
      <c r="B141" s="58" t="s">
        <v>302</v>
      </c>
      <c r="C141" s="59">
        <f t="shared" si="35"/>
        <v>150</v>
      </c>
      <c r="D141" s="233">
        <f t="shared" ref="D141:O141" si="42">SUM(D142:D143)</f>
        <v>0</v>
      </c>
      <c r="E141" s="436">
        <f t="shared" si="42"/>
        <v>0</v>
      </c>
      <c r="F141" s="393">
        <f t="shared" si="42"/>
        <v>0</v>
      </c>
      <c r="G141" s="233">
        <f t="shared" si="42"/>
        <v>0</v>
      </c>
      <c r="H141" s="122">
        <f t="shared" si="42"/>
        <v>0</v>
      </c>
      <c r="I141" s="115">
        <f t="shared" si="42"/>
        <v>0</v>
      </c>
      <c r="J141" s="122">
        <f t="shared" si="42"/>
        <v>150</v>
      </c>
      <c r="K141" s="114">
        <f t="shared" si="42"/>
        <v>0</v>
      </c>
      <c r="L141" s="115">
        <f t="shared" si="42"/>
        <v>150</v>
      </c>
      <c r="M141" s="59">
        <f t="shared" si="42"/>
        <v>0</v>
      </c>
      <c r="N141" s="114">
        <f t="shared" si="42"/>
        <v>0</v>
      </c>
      <c r="O141" s="115">
        <f t="shared" si="42"/>
        <v>0</v>
      </c>
      <c r="P141" s="112"/>
    </row>
    <row r="142" spans="1:16" x14ac:dyDescent="0.25">
      <c r="A142" s="38">
        <v>2341</v>
      </c>
      <c r="B142" s="58" t="s">
        <v>123</v>
      </c>
      <c r="C142" s="59">
        <f t="shared" si="35"/>
        <v>150</v>
      </c>
      <c r="D142" s="232"/>
      <c r="E142" s="435"/>
      <c r="F142" s="393">
        <f>D142+E142</f>
        <v>0</v>
      </c>
      <c r="G142" s="232"/>
      <c r="H142" s="264"/>
      <c r="I142" s="115">
        <f>G142+H142</f>
        <v>0</v>
      </c>
      <c r="J142" s="264">
        <v>150</v>
      </c>
      <c r="K142" s="61"/>
      <c r="L142" s="115">
        <f>J142+K142</f>
        <v>150</v>
      </c>
      <c r="M142" s="328"/>
      <c r="N142" s="61"/>
      <c r="O142" s="115">
        <f>M142+N142</f>
        <v>0</v>
      </c>
      <c r="P142" s="112"/>
    </row>
    <row r="143" spans="1:16" ht="24" hidden="1" x14ac:dyDescent="0.25">
      <c r="A143" s="38">
        <v>2344</v>
      </c>
      <c r="B143" s="58" t="s">
        <v>124</v>
      </c>
      <c r="C143" s="59">
        <f t="shared" si="35"/>
        <v>0</v>
      </c>
      <c r="D143" s="232"/>
      <c r="E143" s="435"/>
      <c r="F143" s="393">
        <f>D143+E143</f>
        <v>0</v>
      </c>
      <c r="G143" s="232"/>
      <c r="H143" s="264"/>
      <c r="I143" s="115">
        <f>G143+H143</f>
        <v>0</v>
      </c>
      <c r="J143" s="264"/>
      <c r="K143" s="61"/>
      <c r="L143" s="115">
        <f>J143+K143</f>
        <v>0</v>
      </c>
      <c r="M143" s="328"/>
      <c r="N143" s="61"/>
      <c r="O143" s="115">
        <f>M143+N143</f>
        <v>0</v>
      </c>
      <c r="P143" s="112"/>
    </row>
    <row r="144" spans="1:16" ht="24" x14ac:dyDescent="0.25">
      <c r="A144" s="108">
        <v>2350</v>
      </c>
      <c r="B144" s="79" t="s">
        <v>125</v>
      </c>
      <c r="C144" s="85">
        <f t="shared" si="35"/>
        <v>11223</v>
      </c>
      <c r="D144" s="133">
        <f t="shared" ref="D144:O144" si="43">SUM(D145:D150)</f>
        <v>2782</v>
      </c>
      <c r="E144" s="431">
        <f t="shared" si="43"/>
        <v>0</v>
      </c>
      <c r="F144" s="432">
        <f t="shared" si="43"/>
        <v>2782</v>
      </c>
      <c r="G144" s="133">
        <f t="shared" si="43"/>
        <v>0</v>
      </c>
      <c r="H144" s="208">
        <f t="shared" si="43"/>
        <v>0</v>
      </c>
      <c r="I144" s="110">
        <f t="shared" si="43"/>
        <v>0</v>
      </c>
      <c r="J144" s="208">
        <f t="shared" si="43"/>
        <v>8441</v>
      </c>
      <c r="K144" s="109">
        <f t="shared" si="43"/>
        <v>0</v>
      </c>
      <c r="L144" s="110">
        <f t="shared" si="43"/>
        <v>8441</v>
      </c>
      <c r="M144" s="85">
        <f t="shared" si="43"/>
        <v>0</v>
      </c>
      <c r="N144" s="109">
        <f t="shared" si="43"/>
        <v>0</v>
      </c>
      <c r="O144" s="110">
        <f t="shared" si="43"/>
        <v>0</v>
      </c>
      <c r="P144" s="117"/>
    </row>
    <row r="145" spans="1:16" x14ac:dyDescent="0.25">
      <c r="A145" s="33">
        <v>2351</v>
      </c>
      <c r="B145" s="53" t="s">
        <v>126</v>
      </c>
      <c r="C145" s="54">
        <f t="shared" si="35"/>
        <v>1050</v>
      </c>
      <c r="D145" s="231">
        <v>50</v>
      </c>
      <c r="E145" s="433"/>
      <c r="F145" s="434">
        <f t="shared" ref="F145:F150" si="44">D145+E145</f>
        <v>50</v>
      </c>
      <c r="G145" s="231"/>
      <c r="H145" s="263"/>
      <c r="I145" s="121">
        <f t="shared" ref="I145:I150" si="45">G145+H145</f>
        <v>0</v>
      </c>
      <c r="J145" s="263">
        <v>1000</v>
      </c>
      <c r="K145" s="56"/>
      <c r="L145" s="121">
        <f t="shared" ref="L145:L150" si="46">J145+K145</f>
        <v>1000</v>
      </c>
      <c r="M145" s="327"/>
      <c r="N145" s="56"/>
      <c r="O145" s="121">
        <f t="shared" ref="O145:O150" si="47">M145+N145</f>
        <v>0</v>
      </c>
      <c r="P145" s="111"/>
    </row>
    <row r="146" spans="1:16" x14ac:dyDescent="0.25">
      <c r="A146" s="38">
        <v>2352</v>
      </c>
      <c r="B146" s="58" t="s">
        <v>127</v>
      </c>
      <c r="C146" s="59">
        <f t="shared" si="35"/>
        <v>10173</v>
      </c>
      <c r="D146" s="232">
        <v>2732</v>
      </c>
      <c r="E146" s="435"/>
      <c r="F146" s="393">
        <f t="shared" si="44"/>
        <v>2732</v>
      </c>
      <c r="G146" s="232"/>
      <c r="H146" s="264"/>
      <c r="I146" s="115">
        <f t="shared" si="45"/>
        <v>0</v>
      </c>
      <c r="J146" s="264">
        <v>7441</v>
      </c>
      <c r="K146" s="61"/>
      <c r="L146" s="115">
        <f t="shared" si="46"/>
        <v>7441</v>
      </c>
      <c r="M146" s="328"/>
      <c r="N146" s="61"/>
      <c r="O146" s="115">
        <f t="shared" si="47"/>
        <v>0</v>
      </c>
      <c r="P146" s="112"/>
    </row>
    <row r="147" spans="1:16" ht="24" hidden="1" x14ac:dyDescent="0.25">
      <c r="A147" s="38">
        <v>2353</v>
      </c>
      <c r="B147" s="58" t="s">
        <v>128</v>
      </c>
      <c r="C147" s="59">
        <f t="shared" si="35"/>
        <v>0</v>
      </c>
      <c r="D147" s="232"/>
      <c r="E147" s="435"/>
      <c r="F147" s="393">
        <f t="shared" si="44"/>
        <v>0</v>
      </c>
      <c r="G147" s="232"/>
      <c r="H147" s="264"/>
      <c r="I147" s="115">
        <f t="shared" si="45"/>
        <v>0</v>
      </c>
      <c r="J147" s="264"/>
      <c r="K147" s="61"/>
      <c r="L147" s="115">
        <f t="shared" si="46"/>
        <v>0</v>
      </c>
      <c r="M147" s="328"/>
      <c r="N147" s="61"/>
      <c r="O147" s="115">
        <f t="shared" si="47"/>
        <v>0</v>
      </c>
      <c r="P147" s="112"/>
    </row>
    <row r="148" spans="1:16" ht="24" hidden="1" x14ac:dyDescent="0.25">
      <c r="A148" s="38">
        <v>2354</v>
      </c>
      <c r="B148" s="58" t="s">
        <v>129</v>
      </c>
      <c r="C148" s="59">
        <f t="shared" si="35"/>
        <v>0</v>
      </c>
      <c r="D148" s="232"/>
      <c r="E148" s="435"/>
      <c r="F148" s="393">
        <f t="shared" si="44"/>
        <v>0</v>
      </c>
      <c r="G148" s="232"/>
      <c r="H148" s="264"/>
      <c r="I148" s="115">
        <f t="shared" si="45"/>
        <v>0</v>
      </c>
      <c r="J148" s="264"/>
      <c r="K148" s="61"/>
      <c r="L148" s="115">
        <f t="shared" si="46"/>
        <v>0</v>
      </c>
      <c r="M148" s="328"/>
      <c r="N148" s="61"/>
      <c r="O148" s="115">
        <f t="shared" si="47"/>
        <v>0</v>
      </c>
      <c r="P148" s="112"/>
    </row>
    <row r="149" spans="1:16" ht="24" hidden="1" x14ac:dyDescent="0.25">
      <c r="A149" s="38">
        <v>2355</v>
      </c>
      <c r="B149" s="58" t="s">
        <v>130</v>
      </c>
      <c r="C149" s="59">
        <f t="shared" si="35"/>
        <v>0</v>
      </c>
      <c r="D149" s="232"/>
      <c r="E149" s="435"/>
      <c r="F149" s="393">
        <f t="shared" si="44"/>
        <v>0</v>
      </c>
      <c r="G149" s="232"/>
      <c r="H149" s="264"/>
      <c r="I149" s="115">
        <f t="shared" si="45"/>
        <v>0</v>
      </c>
      <c r="J149" s="264"/>
      <c r="K149" s="61"/>
      <c r="L149" s="115">
        <f t="shared" si="46"/>
        <v>0</v>
      </c>
      <c r="M149" s="328"/>
      <c r="N149" s="61"/>
      <c r="O149" s="115">
        <f t="shared" si="47"/>
        <v>0</v>
      </c>
      <c r="P149" s="112"/>
    </row>
    <row r="150" spans="1:16" ht="24" hidden="1" x14ac:dyDescent="0.25">
      <c r="A150" s="38">
        <v>2359</v>
      </c>
      <c r="B150" s="58" t="s">
        <v>131</v>
      </c>
      <c r="C150" s="59">
        <f t="shared" si="35"/>
        <v>0</v>
      </c>
      <c r="D150" s="232"/>
      <c r="E150" s="435"/>
      <c r="F150" s="393">
        <f t="shared" si="44"/>
        <v>0</v>
      </c>
      <c r="G150" s="232"/>
      <c r="H150" s="264"/>
      <c r="I150" s="115">
        <f t="shared" si="45"/>
        <v>0</v>
      </c>
      <c r="J150" s="264"/>
      <c r="K150" s="61"/>
      <c r="L150" s="115">
        <f t="shared" si="46"/>
        <v>0</v>
      </c>
      <c r="M150" s="328"/>
      <c r="N150" s="61"/>
      <c r="O150" s="115">
        <f t="shared" si="47"/>
        <v>0</v>
      </c>
      <c r="P150" s="112"/>
    </row>
    <row r="151" spans="1:16" ht="24.75" hidden="1" customHeight="1" x14ac:dyDescent="0.25">
      <c r="A151" s="113">
        <v>2360</v>
      </c>
      <c r="B151" s="58" t="s">
        <v>132</v>
      </c>
      <c r="C151" s="59">
        <f t="shared" si="35"/>
        <v>0</v>
      </c>
      <c r="D151" s="233">
        <f t="shared" ref="D151:O151" si="48">SUM(D152:D158)</f>
        <v>0</v>
      </c>
      <c r="E151" s="436">
        <f t="shared" si="48"/>
        <v>0</v>
      </c>
      <c r="F151" s="393">
        <f t="shared" si="48"/>
        <v>0</v>
      </c>
      <c r="G151" s="233">
        <f t="shared" si="48"/>
        <v>0</v>
      </c>
      <c r="H151" s="122">
        <f t="shared" si="48"/>
        <v>0</v>
      </c>
      <c r="I151" s="115">
        <f t="shared" si="48"/>
        <v>0</v>
      </c>
      <c r="J151" s="122">
        <f t="shared" si="48"/>
        <v>0</v>
      </c>
      <c r="K151" s="114">
        <f t="shared" si="48"/>
        <v>0</v>
      </c>
      <c r="L151" s="115">
        <f t="shared" si="48"/>
        <v>0</v>
      </c>
      <c r="M151" s="59">
        <f t="shared" si="48"/>
        <v>0</v>
      </c>
      <c r="N151" s="114">
        <f t="shared" si="48"/>
        <v>0</v>
      </c>
      <c r="O151" s="115">
        <f t="shared" si="48"/>
        <v>0</v>
      </c>
      <c r="P151" s="112"/>
    </row>
    <row r="152" spans="1:16" hidden="1" x14ac:dyDescent="0.25">
      <c r="A152" s="37">
        <v>2361</v>
      </c>
      <c r="B152" s="58" t="s">
        <v>133</v>
      </c>
      <c r="C152" s="59">
        <f t="shared" si="35"/>
        <v>0</v>
      </c>
      <c r="D152" s="232"/>
      <c r="E152" s="435"/>
      <c r="F152" s="393">
        <f t="shared" ref="F152:F159" si="49">D152+E152</f>
        <v>0</v>
      </c>
      <c r="G152" s="232"/>
      <c r="H152" s="264"/>
      <c r="I152" s="115">
        <f t="shared" ref="I152:I159" si="50">G152+H152</f>
        <v>0</v>
      </c>
      <c r="J152" s="264"/>
      <c r="K152" s="61"/>
      <c r="L152" s="115">
        <f t="shared" ref="L152:L159" si="51">J152+K152</f>
        <v>0</v>
      </c>
      <c r="M152" s="328"/>
      <c r="N152" s="61"/>
      <c r="O152" s="115">
        <f t="shared" ref="O152:O159" si="52">M152+N152</f>
        <v>0</v>
      </c>
      <c r="P152" s="112"/>
    </row>
    <row r="153" spans="1:16" ht="24" hidden="1" x14ac:dyDescent="0.25">
      <c r="A153" s="37">
        <v>2362</v>
      </c>
      <c r="B153" s="58" t="s">
        <v>134</v>
      </c>
      <c r="C153" s="59">
        <f t="shared" si="35"/>
        <v>0</v>
      </c>
      <c r="D153" s="232"/>
      <c r="E153" s="435"/>
      <c r="F153" s="393">
        <f t="shared" si="49"/>
        <v>0</v>
      </c>
      <c r="G153" s="232"/>
      <c r="H153" s="264"/>
      <c r="I153" s="115">
        <f t="shared" si="50"/>
        <v>0</v>
      </c>
      <c r="J153" s="264"/>
      <c r="K153" s="61"/>
      <c r="L153" s="115">
        <f t="shared" si="51"/>
        <v>0</v>
      </c>
      <c r="M153" s="328"/>
      <c r="N153" s="61"/>
      <c r="O153" s="115">
        <f t="shared" si="52"/>
        <v>0</v>
      </c>
      <c r="P153" s="112"/>
    </row>
    <row r="154" spans="1:16" hidden="1" x14ac:dyDescent="0.25">
      <c r="A154" s="37">
        <v>2363</v>
      </c>
      <c r="B154" s="58" t="s">
        <v>135</v>
      </c>
      <c r="C154" s="59">
        <f t="shared" si="35"/>
        <v>0</v>
      </c>
      <c r="D154" s="232"/>
      <c r="E154" s="435"/>
      <c r="F154" s="393">
        <f t="shared" si="49"/>
        <v>0</v>
      </c>
      <c r="G154" s="232"/>
      <c r="H154" s="264"/>
      <c r="I154" s="115">
        <f t="shared" si="50"/>
        <v>0</v>
      </c>
      <c r="J154" s="264"/>
      <c r="K154" s="61"/>
      <c r="L154" s="115">
        <f t="shared" si="51"/>
        <v>0</v>
      </c>
      <c r="M154" s="328"/>
      <c r="N154" s="61"/>
      <c r="O154" s="115">
        <f t="shared" si="52"/>
        <v>0</v>
      </c>
      <c r="P154" s="112"/>
    </row>
    <row r="155" spans="1:16" hidden="1" x14ac:dyDescent="0.25">
      <c r="A155" s="37">
        <v>2364</v>
      </c>
      <c r="B155" s="58" t="s">
        <v>136</v>
      </c>
      <c r="C155" s="59">
        <f t="shared" si="35"/>
        <v>0</v>
      </c>
      <c r="D155" s="232"/>
      <c r="E155" s="435"/>
      <c r="F155" s="393">
        <f t="shared" si="49"/>
        <v>0</v>
      </c>
      <c r="G155" s="232"/>
      <c r="H155" s="264"/>
      <c r="I155" s="115">
        <f t="shared" si="50"/>
        <v>0</v>
      </c>
      <c r="J155" s="264"/>
      <c r="K155" s="61"/>
      <c r="L155" s="115">
        <f t="shared" si="51"/>
        <v>0</v>
      </c>
      <c r="M155" s="328"/>
      <c r="N155" s="61"/>
      <c r="O155" s="115">
        <f t="shared" si="52"/>
        <v>0</v>
      </c>
      <c r="P155" s="112"/>
    </row>
    <row r="156" spans="1:16" ht="12.75" hidden="1" customHeight="1" x14ac:dyDescent="0.25">
      <c r="A156" s="37">
        <v>2365</v>
      </c>
      <c r="B156" s="58" t="s">
        <v>137</v>
      </c>
      <c r="C156" s="59">
        <f t="shared" si="35"/>
        <v>0</v>
      </c>
      <c r="D156" s="232"/>
      <c r="E156" s="435"/>
      <c r="F156" s="393">
        <f t="shared" si="49"/>
        <v>0</v>
      </c>
      <c r="G156" s="232"/>
      <c r="H156" s="264"/>
      <c r="I156" s="115">
        <f t="shared" si="50"/>
        <v>0</v>
      </c>
      <c r="J156" s="264"/>
      <c r="K156" s="61"/>
      <c r="L156" s="115">
        <f t="shared" si="51"/>
        <v>0</v>
      </c>
      <c r="M156" s="328"/>
      <c r="N156" s="61"/>
      <c r="O156" s="115">
        <f t="shared" si="52"/>
        <v>0</v>
      </c>
      <c r="P156" s="112"/>
    </row>
    <row r="157" spans="1:16" ht="36" hidden="1" x14ac:dyDescent="0.25">
      <c r="A157" s="37">
        <v>2366</v>
      </c>
      <c r="B157" s="58" t="s">
        <v>138</v>
      </c>
      <c r="C157" s="59">
        <f t="shared" si="35"/>
        <v>0</v>
      </c>
      <c r="D157" s="232"/>
      <c r="E157" s="435"/>
      <c r="F157" s="393">
        <f t="shared" si="49"/>
        <v>0</v>
      </c>
      <c r="G157" s="232"/>
      <c r="H157" s="264"/>
      <c r="I157" s="115">
        <f t="shared" si="50"/>
        <v>0</v>
      </c>
      <c r="J157" s="264"/>
      <c r="K157" s="61"/>
      <c r="L157" s="115">
        <f t="shared" si="51"/>
        <v>0</v>
      </c>
      <c r="M157" s="328"/>
      <c r="N157" s="61"/>
      <c r="O157" s="115">
        <f t="shared" si="52"/>
        <v>0</v>
      </c>
      <c r="P157" s="112"/>
    </row>
    <row r="158" spans="1:16" ht="48" hidden="1" x14ac:dyDescent="0.25">
      <c r="A158" s="37">
        <v>2369</v>
      </c>
      <c r="B158" s="58" t="s">
        <v>139</v>
      </c>
      <c r="C158" s="59">
        <f t="shared" si="35"/>
        <v>0</v>
      </c>
      <c r="D158" s="232"/>
      <c r="E158" s="435"/>
      <c r="F158" s="393">
        <f t="shared" si="49"/>
        <v>0</v>
      </c>
      <c r="G158" s="232"/>
      <c r="H158" s="264"/>
      <c r="I158" s="115">
        <f t="shared" si="50"/>
        <v>0</v>
      </c>
      <c r="J158" s="264"/>
      <c r="K158" s="61"/>
      <c r="L158" s="115">
        <f t="shared" si="51"/>
        <v>0</v>
      </c>
      <c r="M158" s="328"/>
      <c r="N158" s="61"/>
      <c r="O158" s="115">
        <f t="shared" si="52"/>
        <v>0</v>
      </c>
      <c r="P158" s="112"/>
    </row>
    <row r="159" spans="1:16" hidden="1" x14ac:dyDescent="0.25">
      <c r="A159" s="108">
        <v>2370</v>
      </c>
      <c r="B159" s="79" t="s">
        <v>140</v>
      </c>
      <c r="C159" s="85">
        <f t="shared" si="35"/>
        <v>0</v>
      </c>
      <c r="D159" s="234"/>
      <c r="E159" s="437"/>
      <c r="F159" s="432">
        <f t="shared" si="49"/>
        <v>0</v>
      </c>
      <c r="G159" s="234"/>
      <c r="H159" s="265"/>
      <c r="I159" s="110">
        <f t="shared" si="50"/>
        <v>0</v>
      </c>
      <c r="J159" s="265"/>
      <c r="K159" s="116"/>
      <c r="L159" s="110">
        <f t="shared" si="51"/>
        <v>0</v>
      </c>
      <c r="M159" s="329"/>
      <c r="N159" s="116"/>
      <c r="O159" s="110">
        <f t="shared" si="52"/>
        <v>0</v>
      </c>
      <c r="P159" s="117"/>
    </row>
    <row r="160" spans="1:16" hidden="1" x14ac:dyDescent="0.25">
      <c r="A160" s="108">
        <v>2380</v>
      </c>
      <c r="B160" s="79" t="s">
        <v>141</v>
      </c>
      <c r="C160" s="85">
        <f t="shared" si="35"/>
        <v>0</v>
      </c>
      <c r="D160" s="133">
        <f t="shared" ref="D160:O160" si="53">SUM(D161:D162)</f>
        <v>0</v>
      </c>
      <c r="E160" s="431">
        <f t="shared" si="53"/>
        <v>0</v>
      </c>
      <c r="F160" s="432">
        <f t="shared" si="53"/>
        <v>0</v>
      </c>
      <c r="G160" s="133">
        <f t="shared" si="53"/>
        <v>0</v>
      </c>
      <c r="H160" s="208">
        <f t="shared" si="53"/>
        <v>0</v>
      </c>
      <c r="I160" s="110">
        <f t="shared" si="53"/>
        <v>0</v>
      </c>
      <c r="J160" s="208">
        <f t="shared" si="53"/>
        <v>0</v>
      </c>
      <c r="K160" s="109">
        <f t="shared" si="53"/>
        <v>0</v>
      </c>
      <c r="L160" s="110">
        <f t="shared" si="53"/>
        <v>0</v>
      </c>
      <c r="M160" s="85">
        <f t="shared" si="53"/>
        <v>0</v>
      </c>
      <c r="N160" s="109">
        <f t="shared" si="53"/>
        <v>0</v>
      </c>
      <c r="O160" s="110">
        <f t="shared" si="53"/>
        <v>0</v>
      </c>
      <c r="P160" s="117"/>
    </row>
    <row r="161" spans="1:16" hidden="1" x14ac:dyDescent="0.25">
      <c r="A161" s="32">
        <v>2381</v>
      </c>
      <c r="B161" s="53" t="s">
        <v>142</v>
      </c>
      <c r="C161" s="54">
        <f t="shared" si="35"/>
        <v>0</v>
      </c>
      <c r="D161" s="231"/>
      <c r="E161" s="433"/>
      <c r="F161" s="434">
        <f>D161+E161</f>
        <v>0</v>
      </c>
      <c r="G161" s="231"/>
      <c r="H161" s="263"/>
      <c r="I161" s="121">
        <f>G161+H161</f>
        <v>0</v>
      </c>
      <c r="J161" s="263"/>
      <c r="K161" s="56"/>
      <c r="L161" s="121">
        <f>J161+K161</f>
        <v>0</v>
      </c>
      <c r="M161" s="327"/>
      <c r="N161" s="56"/>
      <c r="O161" s="121">
        <f>M161+N161</f>
        <v>0</v>
      </c>
      <c r="P161" s="111"/>
    </row>
    <row r="162" spans="1:16" ht="24" hidden="1" x14ac:dyDescent="0.25">
      <c r="A162" s="37">
        <v>2389</v>
      </c>
      <c r="B162" s="58" t="s">
        <v>143</v>
      </c>
      <c r="C162" s="59">
        <f t="shared" si="35"/>
        <v>0</v>
      </c>
      <c r="D162" s="232"/>
      <c r="E162" s="435"/>
      <c r="F162" s="393">
        <f>D162+E162</f>
        <v>0</v>
      </c>
      <c r="G162" s="232"/>
      <c r="H162" s="264"/>
      <c r="I162" s="115">
        <f>G162+H162</f>
        <v>0</v>
      </c>
      <c r="J162" s="264"/>
      <c r="K162" s="61"/>
      <c r="L162" s="115">
        <f>J162+K162</f>
        <v>0</v>
      </c>
      <c r="M162" s="328"/>
      <c r="N162" s="61"/>
      <c r="O162" s="115">
        <f>M162+N162</f>
        <v>0</v>
      </c>
      <c r="P162" s="112"/>
    </row>
    <row r="163" spans="1:16" hidden="1" x14ac:dyDescent="0.25">
      <c r="A163" s="108">
        <v>2390</v>
      </c>
      <c r="B163" s="79" t="s">
        <v>144</v>
      </c>
      <c r="C163" s="85">
        <f t="shared" si="35"/>
        <v>0</v>
      </c>
      <c r="D163" s="234"/>
      <c r="E163" s="437"/>
      <c r="F163" s="432">
        <f>D163+E163</f>
        <v>0</v>
      </c>
      <c r="G163" s="234"/>
      <c r="H163" s="265"/>
      <c r="I163" s="110">
        <f>G163+H163</f>
        <v>0</v>
      </c>
      <c r="J163" s="265"/>
      <c r="K163" s="116"/>
      <c r="L163" s="110">
        <f>J163+K163</f>
        <v>0</v>
      </c>
      <c r="M163" s="329"/>
      <c r="N163" s="116"/>
      <c r="O163" s="110">
        <f>M163+N163</f>
        <v>0</v>
      </c>
      <c r="P163" s="117"/>
    </row>
    <row r="164" spans="1:16" hidden="1" x14ac:dyDescent="0.25">
      <c r="A164" s="46">
        <v>2400</v>
      </c>
      <c r="B164" s="106" t="s">
        <v>145</v>
      </c>
      <c r="C164" s="47">
        <f t="shared" si="35"/>
        <v>0</v>
      </c>
      <c r="D164" s="236"/>
      <c r="E164" s="439"/>
      <c r="F164" s="397">
        <f>D164+E164</f>
        <v>0</v>
      </c>
      <c r="G164" s="236"/>
      <c r="H164" s="267"/>
      <c r="I164" s="118">
        <f>G164+H164</f>
        <v>0</v>
      </c>
      <c r="J164" s="267"/>
      <c r="K164" s="123"/>
      <c r="L164" s="118">
        <f>J164+K164</f>
        <v>0</v>
      </c>
      <c r="M164" s="330"/>
      <c r="N164" s="123"/>
      <c r="O164" s="118">
        <f>M164+N164</f>
        <v>0</v>
      </c>
      <c r="P164" s="124"/>
    </row>
    <row r="165" spans="1:16" ht="24" x14ac:dyDescent="0.25">
      <c r="A165" s="46">
        <v>2500</v>
      </c>
      <c r="B165" s="106" t="s">
        <v>146</v>
      </c>
      <c r="C165" s="47">
        <f t="shared" si="35"/>
        <v>7783</v>
      </c>
      <c r="D165" s="230">
        <f t="shared" ref="D165:O165" si="54">SUM(D166,D171)</f>
        <v>0</v>
      </c>
      <c r="E165" s="430">
        <f t="shared" si="54"/>
        <v>0</v>
      </c>
      <c r="F165" s="397">
        <f t="shared" si="54"/>
        <v>0</v>
      </c>
      <c r="G165" s="230">
        <f t="shared" si="54"/>
        <v>0</v>
      </c>
      <c r="H165" s="107">
        <f t="shared" si="54"/>
        <v>0</v>
      </c>
      <c r="I165" s="118">
        <f t="shared" si="54"/>
        <v>0</v>
      </c>
      <c r="J165" s="107">
        <f t="shared" si="54"/>
        <v>7783</v>
      </c>
      <c r="K165" s="51">
        <f t="shared" si="54"/>
        <v>0</v>
      </c>
      <c r="L165" s="118">
        <f t="shared" si="54"/>
        <v>7783</v>
      </c>
      <c r="M165" s="131">
        <f t="shared" si="54"/>
        <v>0</v>
      </c>
      <c r="N165" s="132">
        <f t="shared" si="54"/>
        <v>0</v>
      </c>
      <c r="O165" s="296">
        <f t="shared" si="54"/>
        <v>0</v>
      </c>
      <c r="P165" s="352"/>
    </row>
    <row r="166" spans="1:16" ht="16.5" customHeight="1" x14ac:dyDescent="0.25">
      <c r="A166" s="1244">
        <v>2510</v>
      </c>
      <c r="B166" s="53" t="s">
        <v>147</v>
      </c>
      <c r="C166" s="54">
        <f t="shared" si="35"/>
        <v>7783</v>
      </c>
      <c r="D166" s="235">
        <f t="shared" ref="D166:O166" si="55">SUM(D167:D170)</f>
        <v>0</v>
      </c>
      <c r="E166" s="438">
        <f t="shared" si="55"/>
        <v>0</v>
      </c>
      <c r="F166" s="434">
        <f t="shared" si="55"/>
        <v>0</v>
      </c>
      <c r="G166" s="235">
        <f t="shared" si="55"/>
        <v>0</v>
      </c>
      <c r="H166" s="266">
        <f t="shared" si="55"/>
        <v>0</v>
      </c>
      <c r="I166" s="121">
        <f t="shared" si="55"/>
        <v>0</v>
      </c>
      <c r="J166" s="266">
        <f t="shared" si="55"/>
        <v>7783</v>
      </c>
      <c r="K166" s="120">
        <f t="shared" si="55"/>
        <v>0</v>
      </c>
      <c r="L166" s="121">
        <f t="shared" si="55"/>
        <v>7783</v>
      </c>
      <c r="M166" s="65">
        <f t="shared" si="55"/>
        <v>0</v>
      </c>
      <c r="N166" s="307">
        <f t="shared" si="55"/>
        <v>0</v>
      </c>
      <c r="O166" s="312">
        <f t="shared" si="55"/>
        <v>0</v>
      </c>
      <c r="P166" s="156"/>
    </row>
    <row r="167" spans="1:16" ht="24" x14ac:dyDescent="0.25">
      <c r="A167" s="38">
        <v>2512</v>
      </c>
      <c r="B167" s="58" t="s">
        <v>148</v>
      </c>
      <c r="C167" s="59">
        <f t="shared" si="35"/>
        <v>7500</v>
      </c>
      <c r="D167" s="232"/>
      <c r="E167" s="435"/>
      <c r="F167" s="393">
        <f t="shared" ref="F167:F172" si="56">D167+E167</f>
        <v>0</v>
      </c>
      <c r="G167" s="232"/>
      <c r="H167" s="264"/>
      <c r="I167" s="115">
        <f t="shared" ref="I167:I172" si="57">G167+H167</f>
        <v>0</v>
      </c>
      <c r="J167" s="264">
        <v>7500</v>
      </c>
      <c r="K167" s="61"/>
      <c r="L167" s="115">
        <f t="shared" ref="L167:L172" si="58">J167+K167</f>
        <v>7500</v>
      </c>
      <c r="M167" s="328"/>
      <c r="N167" s="61"/>
      <c r="O167" s="115">
        <f t="shared" ref="O167:O172" si="59">M167+N167</f>
        <v>0</v>
      </c>
      <c r="P167" s="112"/>
    </row>
    <row r="168" spans="1:16" ht="36" hidden="1" x14ac:dyDescent="0.25">
      <c r="A168" s="38">
        <v>2513</v>
      </c>
      <c r="B168" s="58" t="s">
        <v>149</v>
      </c>
      <c r="C168" s="59">
        <f t="shared" si="35"/>
        <v>0</v>
      </c>
      <c r="D168" s="232"/>
      <c r="E168" s="435"/>
      <c r="F168" s="393">
        <f t="shared" si="56"/>
        <v>0</v>
      </c>
      <c r="G168" s="232"/>
      <c r="H168" s="264"/>
      <c r="I168" s="115">
        <f t="shared" si="57"/>
        <v>0</v>
      </c>
      <c r="J168" s="264"/>
      <c r="K168" s="61"/>
      <c r="L168" s="115">
        <f t="shared" si="58"/>
        <v>0</v>
      </c>
      <c r="M168" s="328"/>
      <c r="N168" s="61"/>
      <c r="O168" s="115">
        <f t="shared" si="59"/>
        <v>0</v>
      </c>
      <c r="P168" s="112"/>
    </row>
    <row r="169" spans="1:16" ht="24" hidden="1" x14ac:dyDescent="0.25">
      <c r="A169" s="38">
        <v>2515</v>
      </c>
      <c r="B169" s="58" t="s">
        <v>150</v>
      </c>
      <c r="C169" s="59">
        <f t="shared" si="35"/>
        <v>0</v>
      </c>
      <c r="D169" s="232"/>
      <c r="E169" s="435"/>
      <c r="F169" s="393">
        <f t="shared" si="56"/>
        <v>0</v>
      </c>
      <c r="G169" s="232"/>
      <c r="H169" s="264"/>
      <c r="I169" s="115">
        <f t="shared" si="57"/>
        <v>0</v>
      </c>
      <c r="J169" s="264"/>
      <c r="K169" s="61"/>
      <c r="L169" s="115">
        <f t="shared" si="58"/>
        <v>0</v>
      </c>
      <c r="M169" s="328"/>
      <c r="N169" s="61"/>
      <c r="O169" s="115">
        <f t="shared" si="59"/>
        <v>0</v>
      </c>
      <c r="P169" s="112"/>
    </row>
    <row r="170" spans="1:16" ht="24" x14ac:dyDescent="0.25">
      <c r="A170" s="38">
        <v>2519</v>
      </c>
      <c r="B170" s="58" t="s">
        <v>151</v>
      </c>
      <c r="C170" s="59">
        <f t="shared" si="35"/>
        <v>283</v>
      </c>
      <c r="D170" s="232"/>
      <c r="E170" s="435"/>
      <c r="F170" s="393">
        <f t="shared" si="56"/>
        <v>0</v>
      </c>
      <c r="G170" s="232"/>
      <c r="H170" s="264"/>
      <c r="I170" s="115">
        <f t="shared" si="57"/>
        <v>0</v>
      </c>
      <c r="J170" s="264">
        <v>283</v>
      </c>
      <c r="K170" s="61"/>
      <c r="L170" s="115">
        <f t="shared" si="58"/>
        <v>283</v>
      </c>
      <c r="M170" s="328"/>
      <c r="N170" s="61"/>
      <c r="O170" s="115">
        <f t="shared" si="59"/>
        <v>0</v>
      </c>
      <c r="P170" s="377"/>
    </row>
    <row r="171" spans="1:16" ht="24" hidden="1" x14ac:dyDescent="0.25">
      <c r="A171" s="113">
        <v>2520</v>
      </c>
      <c r="B171" s="58" t="s">
        <v>152</v>
      </c>
      <c r="C171" s="59">
        <f t="shared" si="35"/>
        <v>0</v>
      </c>
      <c r="D171" s="232"/>
      <c r="E171" s="435"/>
      <c r="F171" s="393">
        <f t="shared" si="56"/>
        <v>0</v>
      </c>
      <c r="G171" s="232"/>
      <c r="H171" s="264"/>
      <c r="I171" s="115">
        <f t="shared" si="57"/>
        <v>0</v>
      </c>
      <c r="J171" s="264"/>
      <c r="K171" s="61"/>
      <c r="L171" s="115">
        <f t="shared" si="58"/>
        <v>0</v>
      </c>
      <c r="M171" s="328"/>
      <c r="N171" s="61"/>
      <c r="O171" s="115">
        <f t="shared" si="59"/>
        <v>0</v>
      </c>
      <c r="P171" s="112"/>
    </row>
    <row r="172" spans="1:16" s="125" customFormat="1" ht="36" hidden="1" customHeight="1" x14ac:dyDescent="0.25">
      <c r="A172" s="17">
        <v>2800</v>
      </c>
      <c r="B172" s="53" t="s">
        <v>153</v>
      </c>
      <c r="C172" s="54">
        <f t="shared" si="35"/>
        <v>0</v>
      </c>
      <c r="D172" s="215"/>
      <c r="E172" s="390"/>
      <c r="F172" s="391">
        <f t="shared" si="56"/>
        <v>0</v>
      </c>
      <c r="G172" s="215"/>
      <c r="H172" s="250"/>
      <c r="I172" s="361">
        <f t="shared" si="57"/>
        <v>0</v>
      </c>
      <c r="J172" s="250"/>
      <c r="K172" s="35"/>
      <c r="L172" s="361">
        <f t="shared" si="58"/>
        <v>0</v>
      </c>
      <c r="M172" s="318"/>
      <c r="N172" s="35"/>
      <c r="O172" s="361">
        <f t="shared" si="59"/>
        <v>0</v>
      </c>
      <c r="P172" s="36"/>
    </row>
    <row r="173" spans="1:16" hidden="1" x14ac:dyDescent="0.25">
      <c r="A173" s="102">
        <v>3000</v>
      </c>
      <c r="B173" s="102" t="s">
        <v>154</v>
      </c>
      <c r="C173" s="103">
        <f t="shared" si="35"/>
        <v>0</v>
      </c>
      <c r="D173" s="229">
        <f t="shared" ref="D173:O173" si="60">SUM(D174,D184)</f>
        <v>0</v>
      </c>
      <c r="E173" s="428">
        <f t="shared" si="60"/>
        <v>0</v>
      </c>
      <c r="F173" s="429">
        <f t="shared" si="60"/>
        <v>0</v>
      </c>
      <c r="G173" s="229">
        <f t="shared" si="60"/>
        <v>0</v>
      </c>
      <c r="H173" s="262">
        <f t="shared" si="60"/>
        <v>0</v>
      </c>
      <c r="I173" s="105">
        <f t="shared" si="60"/>
        <v>0</v>
      </c>
      <c r="J173" s="262">
        <f t="shared" si="60"/>
        <v>0</v>
      </c>
      <c r="K173" s="104">
        <f t="shared" si="60"/>
        <v>0</v>
      </c>
      <c r="L173" s="105">
        <f t="shared" si="60"/>
        <v>0</v>
      </c>
      <c r="M173" s="103">
        <f t="shared" si="60"/>
        <v>0</v>
      </c>
      <c r="N173" s="104">
        <f t="shared" si="60"/>
        <v>0</v>
      </c>
      <c r="O173" s="105">
        <f t="shared" si="60"/>
        <v>0</v>
      </c>
      <c r="P173" s="351"/>
    </row>
    <row r="174" spans="1:16" ht="24" hidden="1" x14ac:dyDescent="0.25">
      <c r="A174" s="46">
        <v>3200</v>
      </c>
      <c r="B174" s="126" t="s">
        <v>155</v>
      </c>
      <c r="C174" s="47">
        <f t="shared" si="35"/>
        <v>0</v>
      </c>
      <c r="D174" s="230">
        <f t="shared" ref="D174:O174" si="61">SUM(D175,D179)</f>
        <v>0</v>
      </c>
      <c r="E174" s="430">
        <f t="shared" si="61"/>
        <v>0</v>
      </c>
      <c r="F174" s="397">
        <f t="shared" si="61"/>
        <v>0</v>
      </c>
      <c r="G174" s="230">
        <f t="shared" si="61"/>
        <v>0</v>
      </c>
      <c r="H174" s="107">
        <f t="shared" si="61"/>
        <v>0</v>
      </c>
      <c r="I174" s="118">
        <f t="shared" si="61"/>
        <v>0</v>
      </c>
      <c r="J174" s="107">
        <f t="shared" si="61"/>
        <v>0</v>
      </c>
      <c r="K174" s="51">
        <f t="shared" si="61"/>
        <v>0</v>
      </c>
      <c r="L174" s="118">
        <f t="shared" si="61"/>
        <v>0</v>
      </c>
      <c r="M174" s="131">
        <f t="shared" si="61"/>
        <v>0</v>
      </c>
      <c r="N174" s="132">
        <f t="shared" si="61"/>
        <v>0</v>
      </c>
      <c r="O174" s="296">
        <f t="shared" si="61"/>
        <v>0</v>
      </c>
      <c r="P174" s="352"/>
    </row>
    <row r="175" spans="1:16" ht="36" hidden="1" x14ac:dyDescent="0.25">
      <c r="A175" s="1244">
        <v>3260</v>
      </c>
      <c r="B175" s="53" t="s">
        <v>156</v>
      </c>
      <c r="C175" s="54">
        <f t="shared" si="35"/>
        <v>0</v>
      </c>
      <c r="D175" s="235">
        <f t="shared" ref="D175:O175" si="62">SUM(D176:D178)</f>
        <v>0</v>
      </c>
      <c r="E175" s="438">
        <f t="shared" si="62"/>
        <v>0</v>
      </c>
      <c r="F175" s="434">
        <f t="shared" si="62"/>
        <v>0</v>
      </c>
      <c r="G175" s="235">
        <f t="shared" si="62"/>
        <v>0</v>
      </c>
      <c r="H175" s="266">
        <f t="shared" si="62"/>
        <v>0</v>
      </c>
      <c r="I175" s="121">
        <f t="shared" si="62"/>
        <v>0</v>
      </c>
      <c r="J175" s="266">
        <f t="shared" si="62"/>
        <v>0</v>
      </c>
      <c r="K175" s="120">
        <f t="shared" si="62"/>
        <v>0</v>
      </c>
      <c r="L175" s="121">
        <f t="shared" si="62"/>
        <v>0</v>
      </c>
      <c r="M175" s="54">
        <f t="shared" si="62"/>
        <v>0</v>
      </c>
      <c r="N175" s="120">
        <f t="shared" si="62"/>
        <v>0</v>
      </c>
      <c r="O175" s="121">
        <f t="shared" si="62"/>
        <v>0</v>
      </c>
      <c r="P175" s="111"/>
    </row>
    <row r="176" spans="1:16" ht="24" hidden="1" x14ac:dyDescent="0.25">
      <c r="A176" s="38">
        <v>3261</v>
      </c>
      <c r="B176" s="58" t="s">
        <v>157</v>
      </c>
      <c r="C176" s="59">
        <f t="shared" si="35"/>
        <v>0</v>
      </c>
      <c r="D176" s="232"/>
      <c r="E176" s="435"/>
      <c r="F176" s="393">
        <f>D176+E176</f>
        <v>0</v>
      </c>
      <c r="G176" s="232"/>
      <c r="H176" s="264"/>
      <c r="I176" s="115">
        <f>G176+H176</f>
        <v>0</v>
      </c>
      <c r="J176" s="264"/>
      <c r="K176" s="61"/>
      <c r="L176" s="115">
        <f>J176+K176</f>
        <v>0</v>
      </c>
      <c r="M176" s="328"/>
      <c r="N176" s="61"/>
      <c r="O176" s="115">
        <f>M176+N176</f>
        <v>0</v>
      </c>
      <c r="P176" s="112"/>
    </row>
    <row r="177" spans="1:16" ht="36" hidden="1" x14ac:dyDescent="0.25">
      <c r="A177" s="38">
        <v>3262</v>
      </c>
      <c r="B177" s="58" t="s">
        <v>158</v>
      </c>
      <c r="C177" s="59">
        <f t="shared" si="35"/>
        <v>0</v>
      </c>
      <c r="D177" s="232"/>
      <c r="E177" s="435"/>
      <c r="F177" s="393">
        <f>D177+E177</f>
        <v>0</v>
      </c>
      <c r="G177" s="232"/>
      <c r="H177" s="264"/>
      <c r="I177" s="115">
        <f>G177+H177</f>
        <v>0</v>
      </c>
      <c r="J177" s="264"/>
      <c r="K177" s="61"/>
      <c r="L177" s="115">
        <f>J177+K177</f>
        <v>0</v>
      </c>
      <c r="M177" s="328"/>
      <c r="N177" s="61"/>
      <c r="O177" s="115">
        <f>M177+N177</f>
        <v>0</v>
      </c>
      <c r="P177" s="112"/>
    </row>
    <row r="178" spans="1:16" ht="24" hidden="1" x14ac:dyDescent="0.25">
      <c r="A178" s="38">
        <v>3263</v>
      </c>
      <c r="B178" s="58" t="s">
        <v>159</v>
      </c>
      <c r="C178" s="59">
        <f t="shared" ref="C178:C241" si="63">F178+I178+L178+O178</f>
        <v>0</v>
      </c>
      <c r="D178" s="232"/>
      <c r="E178" s="435"/>
      <c r="F178" s="393">
        <f>D178+E178</f>
        <v>0</v>
      </c>
      <c r="G178" s="232"/>
      <c r="H178" s="264"/>
      <c r="I178" s="115">
        <f>G178+H178</f>
        <v>0</v>
      </c>
      <c r="J178" s="264"/>
      <c r="K178" s="61"/>
      <c r="L178" s="115">
        <f>J178+K178</f>
        <v>0</v>
      </c>
      <c r="M178" s="328"/>
      <c r="N178" s="61"/>
      <c r="O178" s="115">
        <f>M178+N178</f>
        <v>0</v>
      </c>
      <c r="P178" s="112"/>
    </row>
    <row r="179" spans="1:16" ht="84" hidden="1" x14ac:dyDescent="0.25">
      <c r="A179" s="1244">
        <v>3290</v>
      </c>
      <c r="B179" s="53" t="s">
        <v>286</v>
      </c>
      <c r="C179" s="128">
        <f t="shared" si="63"/>
        <v>0</v>
      </c>
      <c r="D179" s="235">
        <f t="shared" ref="D179:O179" si="64">SUM(D180:D183)</f>
        <v>0</v>
      </c>
      <c r="E179" s="438">
        <f t="shared" si="64"/>
        <v>0</v>
      </c>
      <c r="F179" s="434">
        <f t="shared" si="64"/>
        <v>0</v>
      </c>
      <c r="G179" s="235">
        <f t="shared" si="64"/>
        <v>0</v>
      </c>
      <c r="H179" s="266">
        <f t="shared" si="64"/>
        <v>0</v>
      </c>
      <c r="I179" s="121">
        <f t="shared" si="64"/>
        <v>0</v>
      </c>
      <c r="J179" s="266">
        <f t="shared" si="64"/>
        <v>0</v>
      </c>
      <c r="K179" s="120">
        <f t="shared" si="64"/>
        <v>0</v>
      </c>
      <c r="L179" s="121">
        <f t="shared" si="64"/>
        <v>0</v>
      </c>
      <c r="M179" s="128">
        <f t="shared" si="64"/>
        <v>0</v>
      </c>
      <c r="N179" s="308">
        <f t="shared" si="64"/>
        <v>0</v>
      </c>
      <c r="O179" s="313">
        <f t="shared" si="64"/>
        <v>0</v>
      </c>
      <c r="P179" s="159"/>
    </row>
    <row r="180" spans="1:16" ht="72" hidden="1" x14ac:dyDescent="0.25">
      <c r="A180" s="38">
        <v>3291</v>
      </c>
      <c r="B180" s="58" t="s">
        <v>160</v>
      </c>
      <c r="C180" s="59">
        <f t="shared" si="63"/>
        <v>0</v>
      </c>
      <c r="D180" s="232"/>
      <c r="E180" s="435"/>
      <c r="F180" s="393">
        <f>D180+E180</f>
        <v>0</v>
      </c>
      <c r="G180" s="232"/>
      <c r="H180" s="264"/>
      <c r="I180" s="115">
        <f>G180+H180</f>
        <v>0</v>
      </c>
      <c r="J180" s="264"/>
      <c r="K180" s="61"/>
      <c r="L180" s="115">
        <f>J180+K180</f>
        <v>0</v>
      </c>
      <c r="M180" s="328"/>
      <c r="N180" s="61"/>
      <c r="O180" s="115">
        <f>M180+N180</f>
        <v>0</v>
      </c>
      <c r="P180" s="112"/>
    </row>
    <row r="181" spans="1:16" ht="72" hidden="1" x14ac:dyDescent="0.25">
      <c r="A181" s="38">
        <v>3292</v>
      </c>
      <c r="B181" s="58" t="s">
        <v>161</v>
      </c>
      <c r="C181" s="59">
        <f t="shared" si="63"/>
        <v>0</v>
      </c>
      <c r="D181" s="232"/>
      <c r="E181" s="435"/>
      <c r="F181" s="393">
        <f>D181+E181</f>
        <v>0</v>
      </c>
      <c r="G181" s="232"/>
      <c r="H181" s="264"/>
      <c r="I181" s="115">
        <f>G181+H181</f>
        <v>0</v>
      </c>
      <c r="J181" s="264"/>
      <c r="K181" s="61"/>
      <c r="L181" s="115">
        <f>J181+K181</f>
        <v>0</v>
      </c>
      <c r="M181" s="328"/>
      <c r="N181" s="61"/>
      <c r="O181" s="115">
        <f>M181+N181</f>
        <v>0</v>
      </c>
      <c r="P181" s="112"/>
    </row>
    <row r="182" spans="1:16" ht="72" hidden="1" x14ac:dyDescent="0.25">
      <c r="A182" s="38">
        <v>3293</v>
      </c>
      <c r="B182" s="58" t="s">
        <v>162</v>
      </c>
      <c r="C182" s="59">
        <f t="shared" si="63"/>
        <v>0</v>
      </c>
      <c r="D182" s="232"/>
      <c r="E182" s="435"/>
      <c r="F182" s="393">
        <f>D182+E182</f>
        <v>0</v>
      </c>
      <c r="G182" s="232"/>
      <c r="H182" s="264"/>
      <c r="I182" s="115">
        <f>G182+H182</f>
        <v>0</v>
      </c>
      <c r="J182" s="264"/>
      <c r="K182" s="61"/>
      <c r="L182" s="115">
        <f>J182+K182</f>
        <v>0</v>
      </c>
      <c r="M182" s="328"/>
      <c r="N182" s="61"/>
      <c r="O182" s="115">
        <f>M182+N182</f>
        <v>0</v>
      </c>
      <c r="P182" s="112"/>
    </row>
    <row r="183" spans="1:16" ht="60" hidden="1" x14ac:dyDescent="0.25">
      <c r="A183" s="129">
        <v>3294</v>
      </c>
      <c r="B183" s="58" t="s">
        <v>163</v>
      </c>
      <c r="C183" s="128">
        <f t="shared" si="63"/>
        <v>0</v>
      </c>
      <c r="D183" s="237"/>
      <c r="E183" s="440"/>
      <c r="F183" s="441">
        <f>D183+E183</f>
        <v>0</v>
      </c>
      <c r="G183" s="237"/>
      <c r="H183" s="268"/>
      <c r="I183" s="313">
        <f>G183+H183</f>
        <v>0</v>
      </c>
      <c r="J183" s="268"/>
      <c r="K183" s="130"/>
      <c r="L183" s="313">
        <f>J183+K183</f>
        <v>0</v>
      </c>
      <c r="M183" s="331"/>
      <c r="N183" s="130"/>
      <c r="O183" s="313">
        <f>M183+N183</f>
        <v>0</v>
      </c>
      <c r="P183" s="159"/>
    </row>
    <row r="184" spans="1:16" ht="48" hidden="1" x14ac:dyDescent="0.25">
      <c r="A184" s="70">
        <v>3300</v>
      </c>
      <c r="B184" s="126" t="s">
        <v>164</v>
      </c>
      <c r="C184" s="131">
        <f t="shared" si="63"/>
        <v>0</v>
      </c>
      <c r="D184" s="238">
        <f t="shared" ref="D184:O184" si="65">SUM(D185:D186)</f>
        <v>0</v>
      </c>
      <c r="E184" s="442">
        <f t="shared" si="65"/>
        <v>0</v>
      </c>
      <c r="F184" s="443">
        <f t="shared" si="65"/>
        <v>0</v>
      </c>
      <c r="G184" s="238">
        <f t="shared" si="65"/>
        <v>0</v>
      </c>
      <c r="H184" s="269">
        <f t="shared" si="65"/>
        <v>0</v>
      </c>
      <c r="I184" s="296">
        <f t="shared" si="65"/>
        <v>0</v>
      </c>
      <c r="J184" s="269">
        <f t="shared" si="65"/>
        <v>0</v>
      </c>
      <c r="K184" s="132">
        <f t="shared" si="65"/>
        <v>0</v>
      </c>
      <c r="L184" s="296">
        <f t="shared" si="65"/>
        <v>0</v>
      </c>
      <c r="M184" s="131">
        <f t="shared" si="65"/>
        <v>0</v>
      </c>
      <c r="N184" s="132">
        <f t="shared" si="65"/>
        <v>0</v>
      </c>
      <c r="O184" s="296">
        <f t="shared" si="65"/>
        <v>0</v>
      </c>
      <c r="P184" s="352"/>
    </row>
    <row r="185" spans="1:16" ht="48" hidden="1" x14ac:dyDescent="0.25">
      <c r="A185" s="78">
        <v>3310</v>
      </c>
      <c r="B185" s="79" t="s">
        <v>165</v>
      </c>
      <c r="C185" s="85">
        <f t="shared" si="63"/>
        <v>0</v>
      </c>
      <c r="D185" s="234"/>
      <c r="E185" s="437"/>
      <c r="F185" s="432">
        <f>D185+E185</f>
        <v>0</v>
      </c>
      <c r="G185" s="234"/>
      <c r="H185" s="265"/>
      <c r="I185" s="110">
        <f>G185+H185</f>
        <v>0</v>
      </c>
      <c r="J185" s="265"/>
      <c r="K185" s="116"/>
      <c r="L185" s="110">
        <f>J185+K185</f>
        <v>0</v>
      </c>
      <c r="M185" s="329"/>
      <c r="N185" s="116"/>
      <c r="O185" s="110">
        <f>M185+N185</f>
        <v>0</v>
      </c>
      <c r="P185" s="117"/>
    </row>
    <row r="186" spans="1:16" ht="48.75" hidden="1" customHeight="1" x14ac:dyDescent="0.25">
      <c r="A186" s="33">
        <v>3320</v>
      </c>
      <c r="B186" s="53" t="s">
        <v>166</v>
      </c>
      <c r="C186" s="54">
        <f t="shared" si="63"/>
        <v>0</v>
      </c>
      <c r="D186" s="231"/>
      <c r="E186" s="433"/>
      <c r="F186" s="434">
        <f>D186+E186</f>
        <v>0</v>
      </c>
      <c r="G186" s="231"/>
      <c r="H186" s="263"/>
      <c r="I186" s="121">
        <f>G186+H186</f>
        <v>0</v>
      </c>
      <c r="J186" s="263"/>
      <c r="K186" s="56"/>
      <c r="L186" s="121">
        <f>J186+K186</f>
        <v>0</v>
      </c>
      <c r="M186" s="327"/>
      <c r="N186" s="56"/>
      <c r="O186" s="121">
        <f>M186+N186</f>
        <v>0</v>
      </c>
      <c r="P186" s="111"/>
    </row>
    <row r="187" spans="1:16" hidden="1" x14ac:dyDescent="0.25">
      <c r="A187" s="134">
        <v>4000</v>
      </c>
      <c r="B187" s="102" t="s">
        <v>167</v>
      </c>
      <c r="C187" s="103">
        <f t="shared" si="63"/>
        <v>0</v>
      </c>
      <c r="D187" s="229">
        <f t="shared" ref="D187:O187" si="66">SUM(D188,D191)</f>
        <v>0</v>
      </c>
      <c r="E187" s="428">
        <f t="shared" si="66"/>
        <v>0</v>
      </c>
      <c r="F187" s="429">
        <f t="shared" si="66"/>
        <v>0</v>
      </c>
      <c r="G187" s="229">
        <f t="shared" si="66"/>
        <v>0</v>
      </c>
      <c r="H187" s="262">
        <f t="shared" si="66"/>
        <v>0</v>
      </c>
      <c r="I187" s="105">
        <f t="shared" si="66"/>
        <v>0</v>
      </c>
      <c r="J187" s="262">
        <f t="shared" si="66"/>
        <v>0</v>
      </c>
      <c r="K187" s="104">
        <f t="shared" si="66"/>
        <v>0</v>
      </c>
      <c r="L187" s="105">
        <f t="shared" si="66"/>
        <v>0</v>
      </c>
      <c r="M187" s="103">
        <f t="shared" si="66"/>
        <v>0</v>
      </c>
      <c r="N187" s="104">
        <f t="shared" si="66"/>
        <v>0</v>
      </c>
      <c r="O187" s="105">
        <f t="shared" si="66"/>
        <v>0</v>
      </c>
      <c r="P187" s="351"/>
    </row>
    <row r="188" spans="1:16" ht="24" hidden="1" x14ac:dyDescent="0.25">
      <c r="A188" s="135">
        <v>4200</v>
      </c>
      <c r="B188" s="106" t="s">
        <v>168</v>
      </c>
      <c r="C188" s="47">
        <f t="shared" si="63"/>
        <v>0</v>
      </c>
      <c r="D188" s="230">
        <f t="shared" ref="D188:O188" si="67">SUM(D189,D190)</f>
        <v>0</v>
      </c>
      <c r="E188" s="430">
        <f t="shared" si="67"/>
        <v>0</v>
      </c>
      <c r="F188" s="397">
        <f t="shared" si="67"/>
        <v>0</v>
      </c>
      <c r="G188" s="230">
        <f t="shared" si="67"/>
        <v>0</v>
      </c>
      <c r="H188" s="107">
        <f t="shared" si="67"/>
        <v>0</v>
      </c>
      <c r="I188" s="118">
        <f t="shared" si="67"/>
        <v>0</v>
      </c>
      <c r="J188" s="107">
        <f t="shared" si="67"/>
        <v>0</v>
      </c>
      <c r="K188" s="51">
        <f t="shared" si="67"/>
        <v>0</v>
      </c>
      <c r="L188" s="118">
        <f t="shared" si="67"/>
        <v>0</v>
      </c>
      <c r="M188" s="47">
        <f t="shared" si="67"/>
        <v>0</v>
      </c>
      <c r="N188" s="51">
        <f t="shared" si="67"/>
        <v>0</v>
      </c>
      <c r="O188" s="118">
        <f t="shared" si="67"/>
        <v>0</v>
      </c>
      <c r="P188" s="124"/>
    </row>
    <row r="189" spans="1:16" ht="36" hidden="1" x14ac:dyDescent="0.25">
      <c r="A189" s="1244">
        <v>4240</v>
      </c>
      <c r="B189" s="53" t="s">
        <v>169</v>
      </c>
      <c r="C189" s="54">
        <f t="shared" si="63"/>
        <v>0</v>
      </c>
      <c r="D189" s="231"/>
      <c r="E189" s="433"/>
      <c r="F189" s="434">
        <f>D189+E189</f>
        <v>0</v>
      </c>
      <c r="G189" s="231"/>
      <c r="H189" s="263"/>
      <c r="I189" s="121">
        <f>G189+H189</f>
        <v>0</v>
      </c>
      <c r="J189" s="263"/>
      <c r="K189" s="56"/>
      <c r="L189" s="121">
        <f>J189+K189</f>
        <v>0</v>
      </c>
      <c r="M189" s="327"/>
      <c r="N189" s="56"/>
      <c r="O189" s="121">
        <f>M189+N189</f>
        <v>0</v>
      </c>
      <c r="P189" s="111"/>
    </row>
    <row r="190" spans="1:16" ht="24" hidden="1" x14ac:dyDescent="0.25">
      <c r="A190" s="113">
        <v>4250</v>
      </c>
      <c r="B190" s="58" t="s">
        <v>170</v>
      </c>
      <c r="C190" s="59">
        <f t="shared" si="63"/>
        <v>0</v>
      </c>
      <c r="D190" s="232"/>
      <c r="E190" s="435"/>
      <c r="F190" s="393">
        <f>D190+E190</f>
        <v>0</v>
      </c>
      <c r="G190" s="232"/>
      <c r="H190" s="264"/>
      <c r="I190" s="115">
        <f>G190+H190</f>
        <v>0</v>
      </c>
      <c r="J190" s="264"/>
      <c r="K190" s="61"/>
      <c r="L190" s="115">
        <f>J190+K190</f>
        <v>0</v>
      </c>
      <c r="M190" s="328"/>
      <c r="N190" s="61"/>
      <c r="O190" s="115">
        <f>M190+N190</f>
        <v>0</v>
      </c>
      <c r="P190" s="112"/>
    </row>
    <row r="191" spans="1:16" hidden="1" x14ac:dyDescent="0.25">
      <c r="A191" s="46">
        <v>4300</v>
      </c>
      <c r="B191" s="106" t="s">
        <v>171</v>
      </c>
      <c r="C191" s="47">
        <f t="shared" si="63"/>
        <v>0</v>
      </c>
      <c r="D191" s="230">
        <f t="shared" ref="D191:O191" si="68">SUM(D192)</f>
        <v>0</v>
      </c>
      <c r="E191" s="430">
        <f t="shared" si="68"/>
        <v>0</v>
      </c>
      <c r="F191" s="397">
        <f t="shared" si="68"/>
        <v>0</v>
      </c>
      <c r="G191" s="230">
        <f t="shared" si="68"/>
        <v>0</v>
      </c>
      <c r="H191" s="107">
        <f t="shared" si="68"/>
        <v>0</v>
      </c>
      <c r="I191" s="118">
        <f t="shared" si="68"/>
        <v>0</v>
      </c>
      <c r="J191" s="107">
        <f t="shared" si="68"/>
        <v>0</v>
      </c>
      <c r="K191" s="51">
        <f t="shared" si="68"/>
        <v>0</v>
      </c>
      <c r="L191" s="118">
        <f t="shared" si="68"/>
        <v>0</v>
      </c>
      <c r="M191" s="47">
        <f t="shared" si="68"/>
        <v>0</v>
      </c>
      <c r="N191" s="51">
        <f t="shared" si="68"/>
        <v>0</v>
      </c>
      <c r="O191" s="118">
        <f t="shared" si="68"/>
        <v>0</v>
      </c>
      <c r="P191" s="124"/>
    </row>
    <row r="192" spans="1:16" ht="24" hidden="1" x14ac:dyDescent="0.25">
      <c r="A192" s="1244">
        <v>4310</v>
      </c>
      <c r="B192" s="53" t="s">
        <v>172</v>
      </c>
      <c r="C192" s="54">
        <f t="shared" si="63"/>
        <v>0</v>
      </c>
      <c r="D192" s="235">
        <f t="shared" ref="D192:O192" si="69">SUM(D193:D193)</f>
        <v>0</v>
      </c>
      <c r="E192" s="438">
        <f t="shared" si="69"/>
        <v>0</v>
      </c>
      <c r="F192" s="434">
        <f t="shared" si="69"/>
        <v>0</v>
      </c>
      <c r="G192" s="235">
        <f t="shared" si="69"/>
        <v>0</v>
      </c>
      <c r="H192" s="266">
        <f t="shared" si="69"/>
        <v>0</v>
      </c>
      <c r="I192" s="121">
        <f t="shared" si="69"/>
        <v>0</v>
      </c>
      <c r="J192" s="266">
        <f t="shared" si="69"/>
        <v>0</v>
      </c>
      <c r="K192" s="120">
        <f t="shared" si="69"/>
        <v>0</v>
      </c>
      <c r="L192" s="121">
        <f t="shared" si="69"/>
        <v>0</v>
      </c>
      <c r="M192" s="54">
        <f t="shared" si="69"/>
        <v>0</v>
      </c>
      <c r="N192" s="120">
        <f t="shared" si="69"/>
        <v>0</v>
      </c>
      <c r="O192" s="121">
        <f t="shared" si="69"/>
        <v>0</v>
      </c>
      <c r="P192" s="111"/>
    </row>
    <row r="193" spans="1:16" ht="36" hidden="1" x14ac:dyDescent="0.25">
      <c r="A193" s="38">
        <v>4311</v>
      </c>
      <c r="B193" s="58" t="s">
        <v>173</v>
      </c>
      <c r="C193" s="59">
        <f t="shared" si="63"/>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x14ac:dyDescent="0.25">
      <c r="A194" s="136"/>
      <c r="B194" s="17" t="s">
        <v>174</v>
      </c>
      <c r="C194" s="99">
        <f t="shared" si="63"/>
        <v>436</v>
      </c>
      <c r="D194" s="228">
        <f t="shared" ref="D194:O194" si="70">SUM(D195,D230,D269)</f>
        <v>436</v>
      </c>
      <c r="E194" s="426">
        <f t="shared" si="70"/>
        <v>0</v>
      </c>
      <c r="F194" s="427">
        <f t="shared" si="70"/>
        <v>436</v>
      </c>
      <c r="G194" s="228">
        <f t="shared" si="70"/>
        <v>0</v>
      </c>
      <c r="H194" s="261">
        <f t="shared" si="70"/>
        <v>0</v>
      </c>
      <c r="I194" s="101">
        <f t="shared" si="70"/>
        <v>0</v>
      </c>
      <c r="J194" s="261">
        <f t="shared" si="70"/>
        <v>0</v>
      </c>
      <c r="K194" s="100">
        <f t="shared" si="70"/>
        <v>0</v>
      </c>
      <c r="L194" s="101">
        <f t="shared" si="70"/>
        <v>0</v>
      </c>
      <c r="M194" s="332">
        <f t="shared" si="70"/>
        <v>0</v>
      </c>
      <c r="N194" s="309">
        <f t="shared" si="70"/>
        <v>0</v>
      </c>
      <c r="O194" s="314">
        <f t="shared" si="70"/>
        <v>0</v>
      </c>
      <c r="P194" s="354"/>
    </row>
    <row r="195" spans="1:16" x14ac:dyDescent="0.25">
      <c r="A195" s="102">
        <v>5000</v>
      </c>
      <c r="B195" s="102" t="s">
        <v>175</v>
      </c>
      <c r="C195" s="103">
        <f t="shared" si="63"/>
        <v>436</v>
      </c>
      <c r="D195" s="229">
        <f t="shared" ref="D195:O195" si="71">D196+D204</f>
        <v>436</v>
      </c>
      <c r="E195" s="428">
        <f t="shared" si="71"/>
        <v>0</v>
      </c>
      <c r="F195" s="429">
        <f t="shared" si="71"/>
        <v>436</v>
      </c>
      <c r="G195" s="229">
        <f t="shared" si="71"/>
        <v>0</v>
      </c>
      <c r="H195" s="262">
        <f t="shared" si="71"/>
        <v>0</v>
      </c>
      <c r="I195" s="105">
        <f t="shared" si="71"/>
        <v>0</v>
      </c>
      <c r="J195" s="262">
        <f t="shared" si="71"/>
        <v>0</v>
      </c>
      <c r="K195" s="104">
        <f t="shared" si="71"/>
        <v>0</v>
      </c>
      <c r="L195" s="105">
        <f t="shared" si="71"/>
        <v>0</v>
      </c>
      <c r="M195" s="103">
        <f t="shared" si="71"/>
        <v>0</v>
      </c>
      <c r="N195" s="104">
        <f t="shared" si="71"/>
        <v>0</v>
      </c>
      <c r="O195" s="105">
        <f t="shared" si="71"/>
        <v>0</v>
      </c>
      <c r="P195" s="351"/>
    </row>
    <row r="196" spans="1:16" hidden="1" x14ac:dyDescent="0.25">
      <c r="A196" s="46">
        <v>5100</v>
      </c>
      <c r="B196" s="106" t="s">
        <v>176</v>
      </c>
      <c r="C196" s="47">
        <f t="shared" si="63"/>
        <v>0</v>
      </c>
      <c r="D196" s="230">
        <f t="shared" ref="D196:O196" si="72">D197+D198+D201+D202+D203</f>
        <v>0</v>
      </c>
      <c r="E196" s="430">
        <f t="shared" si="72"/>
        <v>0</v>
      </c>
      <c r="F196" s="397">
        <f t="shared" si="72"/>
        <v>0</v>
      </c>
      <c r="G196" s="230">
        <f t="shared" si="72"/>
        <v>0</v>
      </c>
      <c r="H196" s="107">
        <f t="shared" si="72"/>
        <v>0</v>
      </c>
      <c r="I196" s="118">
        <f t="shared" si="72"/>
        <v>0</v>
      </c>
      <c r="J196" s="107">
        <f t="shared" si="72"/>
        <v>0</v>
      </c>
      <c r="K196" s="51">
        <f t="shared" si="72"/>
        <v>0</v>
      </c>
      <c r="L196" s="118">
        <f t="shared" si="72"/>
        <v>0</v>
      </c>
      <c r="M196" s="47">
        <f t="shared" si="72"/>
        <v>0</v>
      </c>
      <c r="N196" s="51">
        <f t="shared" si="72"/>
        <v>0</v>
      </c>
      <c r="O196" s="118">
        <f t="shared" si="72"/>
        <v>0</v>
      </c>
      <c r="P196" s="124"/>
    </row>
    <row r="197" spans="1:16" hidden="1" x14ac:dyDescent="0.25">
      <c r="A197" s="1244">
        <v>5110</v>
      </c>
      <c r="B197" s="53" t="s">
        <v>177</v>
      </c>
      <c r="C197" s="54">
        <f t="shared" si="63"/>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63"/>
        <v>0</v>
      </c>
      <c r="D198" s="233">
        <f t="shared" ref="D198:O198" si="73">D199+D200</f>
        <v>0</v>
      </c>
      <c r="E198" s="436">
        <f t="shared" si="73"/>
        <v>0</v>
      </c>
      <c r="F198" s="393">
        <f t="shared" si="73"/>
        <v>0</v>
      </c>
      <c r="G198" s="233">
        <f t="shared" si="73"/>
        <v>0</v>
      </c>
      <c r="H198" s="122">
        <f t="shared" si="73"/>
        <v>0</v>
      </c>
      <c r="I198" s="115">
        <f t="shared" si="73"/>
        <v>0</v>
      </c>
      <c r="J198" s="122">
        <f t="shared" si="73"/>
        <v>0</v>
      </c>
      <c r="K198" s="114">
        <f t="shared" si="73"/>
        <v>0</v>
      </c>
      <c r="L198" s="115">
        <f t="shared" si="73"/>
        <v>0</v>
      </c>
      <c r="M198" s="59">
        <f t="shared" si="73"/>
        <v>0</v>
      </c>
      <c r="N198" s="114">
        <f t="shared" si="73"/>
        <v>0</v>
      </c>
      <c r="O198" s="115">
        <f t="shared" si="73"/>
        <v>0</v>
      </c>
      <c r="P198" s="112"/>
    </row>
    <row r="199" spans="1:16" hidden="1" x14ac:dyDescent="0.25">
      <c r="A199" s="38">
        <v>5121</v>
      </c>
      <c r="B199" s="58" t="s">
        <v>179</v>
      </c>
      <c r="C199" s="59">
        <f t="shared" si="63"/>
        <v>0</v>
      </c>
      <c r="D199" s="232"/>
      <c r="E199" s="435"/>
      <c r="F199" s="393">
        <f>D199+E199</f>
        <v>0</v>
      </c>
      <c r="G199" s="232"/>
      <c r="H199" s="264"/>
      <c r="I199" s="115">
        <f>G199+H199</f>
        <v>0</v>
      </c>
      <c r="J199" s="264"/>
      <c r="K199" s="61"/>
      <c r="L199" s="115">
        <f>J199+K199</f>
        <v>0</v>
      </c>
      <c r="M199" s="328"/>
      <c r="N199" s="61"/>
      <c r="O199" s="115">
        <f>M199+N199</f>
        <v>0</v>
      </c>
      <c r="P199" s="112"/>
    </row>
    <row r="200" spans="1:16" ht="24" hidden="1" x14ac:dyDescent="0.25">
      <c r="A200" s="38">
        <v>5129</v>
      </c>
      <c r="B200" s="58" t="s">
        <v>180</v>
      </c>
      <c r="C200" s="59">
        <f t="shared" si="63"/>
        <v>0</v>
      </c>
      <c r="D200" s="232"/>
      <c r="E200" s="435"/>
      <c r="F200" s="393">
        <f>D200+E200</f>
        <v>0</v>
      </c>
      <c r="G200" s="232"/>
      <c r="H200" s="264"/>
      <c r="I200" s="115">
        <f>G200+H200</f>
        <v>0</v>
      </c>
      <c r="J200" s="264"/>
      <c r="K200" s="61"/>
      <c r="L200" s="115">
        <f>J200+K200</f>
        <v>0</v>
      </c>
      <c r="M200" s="328"/>
      <c r="N200" s="61"/>
      <c r="O200" s="115">
        <f>M200+N200</f>
        <v>0</v>
      </c>
      <c r="P200" s="112"/>
    </row>
    <row r="201" spans="1:16" hidden="1" x14ac:dyDescent="0.25">
      <c r="A201" s="113">
        <v>5130</v>
      </c>
      <c r="B201" s="58" t="s">
        <v>181</v>
      </c>
      <c r="C201" s="59">
        <f t="shared" si="63"/>
        <v>0</v>
      </c>
      <c r="D201" s="232"/>
      <c r="E201" s="435"/>
      <c r="F201" s="393">
        <f>D201+E201</f>
        <v>0</v>
      </c>
      <c r="G201" s="232"/>
      <c r="H201" s="264"/>
      <c r="I201" s="115">
        <f>G201+H201</f>
        <v>0</v>
      </c>
      <c r="J201" s="264"/>
      <c r="K201" s="61"/>
      <c r="L201" s="115">
        <f>J201+K201</f>
        <v>0</v>
      </c>
      <c r="M201" s="328"/>
      <c r="N201" s="61"/>
      <c r="O201" s="115">
        <f>M201+N201</f>
        <v>0</v>
      </c>
      <c r="P201" s="112"/>
    </row>
    <row r="202" spans="1:16" hidden="1" x14ac:dyDescent="0.25">
      <c r="A202" s="113">
        <v>5140</v>
      </c>
      <c r="B202" s="58" t="s">
        <v>182</v>
      </c>
      <c r="C202" s="59">
        <f t="shared" si="63"/>
        <v>0</v>
      </c>
      <c r="D202" s="232"/>
      <c r="E202" s="435"/>
      <c r="F202" s="393">
        <f>D202+E202</f>
        <v>0</v>
      </c>
      <c r="G202" s="232"/>
      <c r="H202" s="264"/>
      <c r="I202" s="115">
        <f>G202+H202</f>
        <v>0</v>
      </c>
      <c r="J202" s="264"/>
      <c r="K202" s="61"/>
      <c r="L202" s="115">
        <f>J202+K202</f>
        <v>0</v>
      </c>
      <c r="M202" s="328"/>
      <c r="N202" s="61"/>
      <c r="O202" s="115">
        <f>M202+N202</f>
        <v>0</v>
      </c>
      <c r="P202" s="112"/>
    </row>
    <row r="203" spans="1:16" ht="24" hidden="1" x14ac:dyDescent="0.25">
      <c r="A203" s="113">
        <v>5170</v>
      </c>
      <c r="B203" s="58" t="s">
        <v>183</v>
      </c>
      <c r="C203" s="59">
        <f t="shared" si="63"/>
        <v>0</v>
      </c>
      <c r="D203" s="232"/>
      <c r="E203" s="435"/>
      <c r="F203" s="393">
        <f>D203+E203</f>
        <v>0</v>
      </c>
      <c r="G203" s="232"/>
      <c r="H203" s="264"/>
      <c r="I203" s="115">
        <f>G203+H203</f>
        <v>0</v>
      </c>
      <c r="J203" s="264"/>
      <c r="K203" s="61"/>
      <c r="L203" s="115">
        <f>J203+K203</f>
        <v>0</v>
      </c>
      <c r="M203" s="328"/>
      <c r="N203" s="61"/>
      <c r="O203" s="115">
        <f>M203+N203</f>
        <v>0</v>
      </c>
      <c r="P203" s="112"/>
    </row>
    <row r="204" spans="1:16" x14ac:dyDescent="0.25">
      <c r="A204" s="46">
        <v>5200</v>
      </c>
      <c r="B204" s="106" t="s">
        <v>184</v>
      </c>
      <c r="C204" s="47">
        <f t="shared" si="63"/>
        <v>436</v>
      </c>
      <c r="D204" s="230">
        <f t="shared" ref="D204:O204" si="74">D205+D215+D216+D225+D226+D227+D229</f>
        <v>436</v>
      </c>
      <c r="E204" s="430">
        <f t="shared" si="74"/>
        <v>0</v>
      </c>
      <c r="F204" s="397">
        <f t="shared" si="74"/>
        <v>436</v>
      </c>
      <c r="G204" s="230">
        <f t="shared" si="74"/>
        <v>0</v>
      </c>
      <c r="H204" s="107">
        <f t="shared" si="74"/>
        <v>0</v>
      </c>
      <c r="I204" s="118">
        <f t="shared" si="74"/>
        <v>0</v>
      </c>
      <c r="J204" s="107">
        <f t="shared" si="74"/>
        <v>0</v>
      </c>
      <c r="K204" s="51">
        <f t="shared" si="74"/>
        <v>0</v>
      </c>
      <c r="L204" s="118">
        <f t="shared" si="74"/>
        <v>0</v>
      </c>
      <c r="M204" s="47">
        <f t="shared" si="74"/>
        <v>0</v>
      </c>
      <c r="N204" s="51">
        <f t="shared" si="74"/>
        <v>0</v>
      </c>
      <c r="O204" s="118">
        <f t="shared" si="74"/>
        <v>0</v>
      </c>
      <c r="P204" s="124"/>
    </row>
    <row r="205" spans="1:16" hidden="1" x14ac:dyDescent="0.25">
      <c r="A205" s="108">
        <v>5210</v>
      </c>
      <c r="B205" s="79" t="s">
        <v>185</v>
      </c>
      <c r="C205" s="85">
        <f t="shared" si="63"/>
        <v>0</v>
      </c>
      <c r="D205" s="133">
        <f t="shared" ref="D205:O205" si="75">SUM(D206:D214)</f>
        <v>0</v>
      </c>
      <c r="E205" s="431">
        <f t="shared" si="75"/>
        <v>0</v>
      </c>
      <c r="F205" s="432">
        <f t="shared" si="75"/>
        <v>0</v>
      </c>
      <c r="G205" s="133">
        <f t="shared" si="75"/>
        <v>0</v>
      </c>
      <c r="H205" s="208">
        <f t="shared" si="75"/>
        <v>0</v>
      </c>
      <c r="I205" s="110">
        <f t="shared" si="75"/>
        <v>0</v>
      </c>
      <c r="J205" s="208">
        <f t="shared" si="75"/>
        <v>0</v>
      </c>
      <c r="K205" s="109">
        <f t="shared" si="75"/>
        <v>0</v>
      </c>
      <c r="L205" s="110">
        <f t="shared" si="75"/>
        <v>0</v>
      </c>
      <c r="M205" s="85">
        <f t="shared" si="75"/>
        <v>0</v>
      </c>
      <c r="N205" s="109">
        <f t="shared" si="75"/>
        <v>0</v>
      </c>
      <c r="O205" s="110">
        <f t="shared" si="75"/>
        <v>0</v>
      </c>
      <c r="P205" s="117"/>
    </row>
    <row r="206" spans="1:16" hidden="1" x14ac:dyDescent="0.25">
      <c r="A206" s="33">
        <v>5211</v>
      </c>
      <c r="B206" s="53" t="s">
        <v>186</v>
      </c>
      <c r="C206" s="54">
        <f t="shared" si="63"/>
        <v>0</v>
      </c>
      <c r="D206" s="231"/>
      <c r="E206" s="433"/>
      <c r="F206" s="434">
        <f t="shared" ref="F206:F215" si="76">D206+E206</f>
        <v>0</v>
      </c>
      <c r="G206" s="231"/>
      <c r="H206" s="263"/>
      <c r="I206" s="121">
        <f t="shared" ref="I206:I215" si="77">G206+H206</f>
        <v>0</v>
      </c>
      <c r="J206" s="263"/>
      <c r="K206" s="56"/>
      <c r="L206" s="121">
        <f t="shared" ref="L206:L215" si="78">J206+K206</f>
        <v>0</v>
      </c>
      <c r="M206" s="327"/>
      <c r="N206" s="56"/>
      <c r="O206" s="121">
        <f t="shared" ref="O206:O215" si="79">M206+N206</f>
        <v>0</v>
      </c>
      <c r="P206" s="111"/>
    </row>
    <row r="207" spans="1:16" hidden="1" x14ac:dyDescent="0.25">
      <c r="A207" s="38">
        <v>5212</v>
      </c>
      <c r="B207" s="58" t="s">
        <v>187</v>
      </c>
      <c r="C207" s="59">
        <f t="shared" si="63"/>
        <v>0</v>
      </c>
      <c r="D207" s="232"/>
      <c r="E207" s="435"/>
      <c r="F207" s="393">
        <f t="shared" si="76"/>
        <v>0</v>
      </c>
      <c r="G207" s="232"/>
      <c r="H207" s="264"/>
      <c r="I207" s="115">
        <f t="shared" si="77"/>
        <v>0</v>
      </c>
      <c r="J207" s="264"/>
      <c r="K207" s="61"/>
      <c r="L207" s="115">
        <f t="shared" si="78"/>
        <v>0</v>
      </c>
      <c r="M207" s="328"/>
      <c r="N207" s="61"/>
      <c r="O207" s="115">
        <f t="shared" si="79"/>
        <v>0</v>
      </c>
      <c r="P207" s="112"/>
    </row>
    <row r="208" spans="1:16" hidden="1" x14ac:dyDescent="0.25">
      <c r="A208" s="38">
        <v>5213</v>
      </c>
      <c r="B208" s="58" t="s">
        <v>188</v>
      </c>
      <c r="C208" s="59">
        <f t="shared" si="63"/>
        <v>0</v>
      </c>
      <c r="D208" s="232"/>
      <c r="E208" s="435"/>
      <c r="F208" s="393">
        <f t="shared" si="76"/>
        <v>0</v>
      </c>
      <c r="G208" s="232"/>
      <c r="H208" s="264"/>
      <c r="I208" s="115">
        <f t="shared" si="77"/>
        <v>0</v>
      </c>
      <c r="J208" s="264"/>
      <c r="K208" s="61"/>
      <c r="L208" s="115">
        <f t="shared" si="78"/>
        <v>0</v>
      </c>
      <c r="M208" s="328"/>
      <c r="N208" s="61"/>
      <c r="O208" s="115">
        <f t="shared" si="79"/>
        <v>0</v>
      </c>
      <c r="P208" s="112"/>
    </row>
    <row r="209" spans="1:16" hidden="1" x14ac:dyDescent="0.25">
      <c r="A209" s="38">
        <v>5214</v>
      </c>
      <c r="B209" s="58" t="s">
        <v>189</v>
      </c>
      <c r="C209" s="59">
        <f t="shared" si="63"/>
        <v>0</v>
      </c>
      <c r="D209" s="232"/>
      <c r="E209" s="435"/>
      <c r="F209" s="393">
        <f t="shared" si="76"/>
        <v>0</v>
      </c>
      <c r="G209" s="232"/>
      <c r="H209" s="264"/>
      <c r="I209" s="115">
        <f t="shared" si="77"/>
        <v>0</v>
      </c>
      <c r="J209" s="264"/>
      <c r="K209" s="61"/>
      <c r="L209" s="115">
        <f t="shared" si="78"/>
        <v>0</v>
      </c>
      <c r="M209" s="328"/>
      <c r="N209" s="61"/>
      <c r="O209" s="115">
        <f t="shared" si="79"/>
        <v>0</v>
      </c>
      <c r="P209" s="112"/>
    </row>
    <row r="210" spans="1:16" hidden="1" x14ac:dyDescent="0.25">
      <c r="A210" s="38">
        <v>5215</v>
      </c>
      <c r="B210" s="58" t="s">
        <v>190</v>
      </c>
      <c r="C210" s="59">
        <f t="shared" si="63"/>
        <v>0</v>
      </c>
      <c r="D210" s="232"/>
      <c r="E210" s="435"/>
      <c r="F210" s="393">
        <f t="shared" si="76"/>
        <v>0</v>
      </c>
      <c r="G210" s="232"/>
      <c r="H210" s="264"/>
      <c r="I210" s="115">
        <f t="shared" si="77"/>
        <v>0</v>
      </c>
      <c r="J210" s="264"/>
      <c r="K210" s="61"/>
      <c r="L210" s="115">
        <f t="shared" si="78"/>
        <v>0</v>
      </c>
      <c r="M210" s="328"/>
      <c r="N210" s="61"/>
      <c r="O210" s="115">
        <f t="shared" si="79"/>
        <v>0</v>
      </c>
      <c r="P210" s="112"/>
    </row>
    <row r="211" spans="1:16" ht="14.25" hidden="1" customHeight="1" x14ac:dyDescent="0.25">
      <c r="A211" s="38">
        <v>5216</v>
      </c>
      <c r="B211" s="58" t="s">
        <v>191</v>
      </c>
      <c r="C211" s="59">
        <f t="shared" si="63"/>
        <v>0</v>
      </c>
      <c r="D211" s="232"/>
      <c r="E211" s="435"/>
      <c r="F211" s="393">
        <f t="shared" si="76"/>
        <v>0</v>
      </c>
      <c r="G211" s="232"/>
      <c r="H211" s="264"/>
      <c r="I211" s="115">
        <f t="shared" si="77"/>
        <v>0</v>
      </c>
      <c r="J211" s="264"/>
      <c r="K211" s="61"/>
      <c r="L211" s="115">
        <f t="shared" si="78"/>
        <v>0</v>
      </c>
      <c r="M211" s="328"/>
      <c r="N211" s="61"/>
      <c r="O211" s="115">
        <f t="shared" si="79"/>
        <v>0</v>
      </c>
      <c r="P211" s="112"/>
    </row>
    <row r="212" spans="1:16" hidden="1" x14ac:dyDescent="0.25">
      <c r="A212" s="38">
        <v>5217</v>
      </c>
      <c r="B212" s="58" t="s">
        <v>192</v>
      </c>
      <c r="C212" s="59">
        <f t="shared" si="63"/>
        <v>0</v>
      </c>
      <c r="D212" s="232"/>
      <c r="E212" s="435"/>
      <c r="F212" s="393">
        <f t="shared" si="76"/>
        <v>0</v>
      </c>
      <c r="G212" s="232"/>
      <c r="H212" s="264"/>
      <c r="I212" s="115">
        <f t="shared" si="77"/>
        <v>0</v>
      </c>
      <c r="J212" s="264"/>
      <c r="K212" s="61"/>
      <c r="L212" s="115">
        <f t="shared" si="78"/>
        <v>0</v>
      </c>
      <c r="M212" s="328"/>
      <c r="N212" s="61"/>
      <c r="O212" s="115">
        <f t="shared" si="79"/>
        <v>0</v>
      </c>
      <c r="P212" s="112"/>
    </row>
    <row r="213" spans="1:16" hidden="1" x14ac:dyDescent="0.25">
      <c r="A213" s="38">
        <v>5218</v>
      </c>
      <c r="B213" s="58" t="s">
        <v>193</v>
      </c>
      <c r="C213" s="59">
        <f t="shared" si="63"/>
        <v>0</v>
      </c>
      <c r="D213" s="232"/>
      <c r="E213" s="435"/>
      <c r="F213" s="393">
        <f t="shared" si="76"/>
        <v>0</v>
      </c>
      <c r="G213" s="232"/>
      <c r="H213" s="264"/>
      <c r="I213" s="115">
        <f t="shared" si="77"/>
        <v>0</v>
      </c>
      <c r="J213" s="264"/>
      <c r="K213" s="61"/>
      <c r="L213" s="115">
        <f t="shared" si="78"/>
        <v>0</v>
      </c>
      <c r="M213" s="328"/>
      <c r="N213" s="61"/>
      <c r="O213" s="115">
        <f t="shared" si="79"/>
        <v>0</v>
      </c>
      <c r="P213" s="112"/>
    </row>
    <row r="214" spans="1:16" hidden="1" x14ac:dyDescent="0.25">
      <c r="A214" s="38">
        <v>5219</v>
      </c>
      <c r="B214" s="58" t="s">
        <v>194</v>
      </c>
      <c r="C214" s="59">
        <f t="shared" si="63"/>
        <v>0</v>
      </c>
      <c r="D214" s="232"/>
      <c r="E214" s="435"/>
      <c r="F214" s="393">
        <f t="shared" si="76"/>
        <v>0</v>
      </c>
      <c r="G214" s="232"/>
      <c r="H214" s="264"/>
      <c r="I214" s="115">
        <f t="shared" si="77"/>
        <v>0</v>
      </c>
      <c r="J214" s="264"/>
      <c r="K214" s="61"/>
      <c r="L214" s="115">
        <f t="shared" si="78"/>
        <v>0</v>
      </c>
      <c r="M214" s="328"/>
      <c r="N214" s="61"/>
      <c r="O214" s="115">
        <f t="shared" si="79"/>
        <v>0</v>
      </c>
      <c r="P214" s="112"/>
    </row>
    <row r="215" spans="1:16" ht="13.5" hidden="1" customHeight="1" x14ac:dyDescent="0.25">
      <c r="A215" s="113">
        <v>5220</v>
      </c>
      <c r="B215" s="58" t="s">
        <v>195</v>
      </c>
      <c r="C215" s="59">
        <f t="shared" si="63"/>
        <v>0</v>
      </c>
      <c r="D215" s="232"/>
      <c r="E215" s="435"/>
      <c r="F215" s="393">
        <f t="shared" si="76"/>
        <v>0</v>
      </c>
      <c r="G215" s="232"/>
      <c r="H215" s="264"/>
      <c r="I215" s="115">
        <f t="shared" si="77"/>
        <v>0</v>
      </c>
      <c r="J215" s="264"/>
      <c r="K215" s="61"/>
      <c r="L215" s="115">
        <f t="shared" si="78"/>
        <v>0</v>
      </c>
      <c r="M215" s="328"/>
      <c r="N215" s="61"/>
      <c r="O215" s="115">
        <f t="shared" si="79"/>
        <v>0</v>
      </c>
      <c r="P215" s="112"/>
    </row>
    <row r="216" spans="1:16" x14ac:dyDescent="0.25">
      <c r="A216" s="113">
        <v>5230</v>
      </c>
      <c r="B216" s="58" t="s">
        <v>196</v>
      </c>
      <c r="C216" s="59">
        <f t="shared" si="63"/>
        <v>436</v>
      </c>
      <c r="D216" s="233">
        <f t="shared" ref="D216:O216" si="80">SUM(D217:D224)</f>
        <v>436</v>
      </c>
      <c r="E216" s="436">
        <f t="shared" si="80"/>
        <v>0</v>
      </c>
      <c r="F216" s="393">
        <f t="shared" si="80"/>
        <v>436</v>
      </c>
      <c r="G216" s="233">
        <f t="shared" si="80"/>
        <v>0</v>
      </c>
      <c r="H216" s="122">
        <f t="shared" si="80"/>
        <v>0</v>
      </c>
      <c r="I216" s="115">
        <f t="shared" si="80"/>
        <v>0</v>
      </c>
      <c r="J216" s="122">
        <f t="shared" si="80"/>
        <v>0</v>
      </c>
      <c r="K216" s="114">
        <f t="shared" si="80"/>
        <v>0</v>
      </c>
      <c r="L216" s="115">
        <f t="shared" si="80"/>
        <v>0</v>
      </c>
      <c r="M216" s="59">
        <f t="shared" si="80"/>
        <v>0</v>
      </c>
      <c r="N216" s="114">
        <f t="shared" si="80"/>
        <v>0</v>
      </c>
      <c r="O216" s="115">
        <f t="shared" si="80"/>
        <v>0</v>
      </c>
      <c r="P216" s="112"/>
    </row>
    <row r="217" spans="1:16" hidden="1" x14ac:dyDescent="0.25">
      <c r="A217" s="38">
        <v>5231</v>
      </c>
      <c r="B217" s="58" t="s">
        <v>197</v>
      </c>
      <c r="C217" s="59">
        <f t="shared" si="63"/>
        <v>0</v>
      </c>
      <c r="D217" s="232"/>
      <c r="E217" s="435"/>
      <c r="F217" s="393">
        <f t="shared" ref="F217:F226" si="81">D217+E217</f>
        <v>0</v>
      </c>
      <c r="G217" s="232"/>
      <c r="H217" s="264"/>
      <c r="I217" s="115">
        <f t="shared" ref="I217:I226" si="82">G217+H217</f>
        <v>0</v>
      </c>
      <c r="J217" s="264"/>
      <c r="K217" s="61"/>
      <c r="L217" s="115">
        <f t="shared" ref="L217:L226" si="83">J217+K217</f>
        <v>0</v>
      </c>
      <c r="M217" s="328"/>
      <c r="N217" s="61"/>
      <c r="O217" s="115">
        <f t="shared" ref="O217:O226" si="84">M217+N217</f>
        <v>0</v>
      </c>
      <c r="P217" s="112"/>
    </row>
    <row r="218" spans="1:16" x14ac:dyDescent="0.25">
      <c r="A218" s="38">
        <v>5232</v>
      </c>
      <c r="B218" s="58" t="s">
        <v>198</v>
      </c>
      <c r="C218" s="59">
        <f t="shared" si="63"/>
        <v>436</v>
      </c>
      <c r="D218" s="232">
        <v>436</v>
      </c>
      <c r="E218" s="435"/>
      <c r="F218" s="393">
        <f t="shared" si="81"/>
        <v>436</v>
      </c>
      <c r="G218" s="232"/>
      <c r="H218" s="264"/>
      <c r="I218" s="115">
        <f t="shared" si="82"/>
        <v>0</v>
      </c>
      <c r="J218" s="264"/>
      <c r="K218" s="61"/>
      <c r="L218" s="115">
        <f t="shared" si="83"/>
        <v>0</v>
      </c>
      <c r="M218" s="328"/>
      <c r="N218" s="61"/>
      <c r="O218" s="115">
        <f t="shared" si="84"/>
        <v>0</v>
      </c>
      <c r="P218" s="112"/>
    </row>
    <row r="219" spans="1:16" hidden="1" x14ac:dyDescent="0.25">
      <c r="A219" s="38">
        <v>5233</v>
      </c>
      <c r="B219" s="58" t="s">
        <v>199</v>
      </c>
      <c r="C219" s="59">
        <f t="shared" si="63"/>
        <v>0</v>
      </c>
      <c r="D219" s="232"/>
      <c r="E219" s="435"/>
      <c r="F219" s="393">
        <f t="shared" si="81"/>
        <v>0</v>
      </c>
      <c r="G219" s="232"/>
      <c r="H219" s="264"/>
      <c r="I219" s="115">
        <f t="shared" si="82"/>
        <v>0</v>
      </c>
      <c r="J219" s="264"/>
      <c r="K219" s="61"/>
      <c r="L219" s="115">
        <f t="shared" si="83"/>
        <v>0</v>
      </c>
      <c r="M219" s="328"/>
      <c r="N219" s="61"/>
      <c r="O219" s="115">
        <f t="shared" si="84"/>
        <v>0</v>
      </c>
      <c r="P219" s="112"/>
    </row>
    <row r="220" spans="1:16" ht="24" hidden="1" x14ac:dyDescent="0.25">
      <c r="A220" s="38">
        <v>5234</v>
      </c>
      <c r="B220" s="58" t="s">
        <v>200</v>
      </c>
      <c r="C220" s="59">
        <f t="shared" si="63"/>
        <v>0</v>
      </c>
      <c r="D220" s="232"/>
      <c r="E220" s="435"/>
      <c r="F220" s="393">
        <f t="shared" si="81"/>
        <v>0</v>
      </c>
      <c r="G220" s="232"/>
      <c r="H220" s="264"/>
      <c r="I220" s="115">
        <f t="shared" si="82"/>
        <v>0</v>
      </c>
      <c r="J220" s="264"/>
      <c r="K220" s="61"/>
      <c r="L220" s="115">
        <f t="shared" si="83"/>
        <v>0</v>
      </c>
      <c r="M220" s="328"/>
      <c r="N220" s="61"/>
      <c r="O220" s="115">
        <f t="shared" si="84"/>
        <v>0</v>
      </c>
      <c r="P220" s="112"/>
    </row>
    <row r="221" spans="1:16" ht="14.25" hidden="1" customHeight="1" x14ac:dyDescent="0.25">
      <c r="A221" s="38">
        <v>5236</v>
      </c>
      <c r="B221" s="58" t="s">
        <v>201</v>
      </c>
      <c r="C221" s="59">
        <f t="shared" si="63"/>
        <v>0</v>
      </c>
      <c r="D221" s="232"/>
      <c r="E221" s="435"/>
      <c r="F221" s="393">
        <f t="shared" si="81"/>
        <v>0</v>
      </c>
      <c r="G221" s="232"/>
      <c r="H221" s="264"/>
      <c r="I221" s="115">
        <f t="shared" si="82"/>
        <v>0</v>
      </c>
      <c r="J221" s="264"/>
      <c r="K221" s="61"/>
      <c r="L221" s="115">
        <f t="shared" si="83"/>
        <v>0</v>
      </c>
      <c r="M221" s="328"/>
      <c r="N221" s="61"/>
      <c r="O221" s="115">
        <f t="shared" si="84"/>
        <v>0</v>
      </c>
      <c r="P221" s="112"/>
    </row>
    <row r="222" spans="1:16" ht="14.25" hidden="1" customHeight="1" x14ac:dyDescent="0.25">
      <c r="A222" s="38">
        <v>5237</v>
      </c>
      <c r="B222" s="58" t="s">
        <v>202</v>
      </c>
      <c r="C222" s="59">
        <f t="shared" si="63"/>
        <v>0</v>
      </c>
      <c r="D222" s="232"/>
      <c r="E222" s="435"/>
      <c r="F222" s="393">
        <f t="shared" si="81"/>
        <v>0</v>
      </c>
      <c r="G222" s="232"/>
      <c r="H222" s="264"/>
      <c r="I222" s="115">
        <f t="shared" si="82"/>
        <v>0</v>
      </c>
      <c r="J222" s="264"/>
      <c r="K222" s="61"/>
      <c r="L222" s="115">
        <f t="shared" si="83"/>
        <v>0</v>
      </c>
      <c r="M222" s="328"/>
      <c r="N222" s="61"/>
      <c r="O222" s="115">
        <f t="shared" si="84"/>
        <v>0</v>
      </c>
      <c r="P222" s="112"/>
    </row>
    <row r="223" spans="1:16" ht="24" hidden="1" x14ac:dyDescent="0.25">
      <c r="A223" s="38">
        <v>5238</v>
      </c>
      <c r="B223" s="58" t="s">
        <v>203</v>
      </c>
      <c r="C223" s="59">
        <f t="shared" si="63"/>
        <v>0</v>
      </c>
      <c r="D223" s="232"/>
      <c r="E223" s="435"/>
      <c r="F223" s="393">
        <f t="shared" si="81"/>
        <v>0</v>
      </c>
      <c r="G223" s="232"/>
      <c r="H223" s="264"/>
      <c r="I223" s="115">
        <f t="shared" si="82"/>
        <v>0</v>
      </c>
      <c r="J223" s="264"/>
      <c r="K223" s="61"/>
      <c r="L223" s="115">
        <f t="shared" si="83"/>
        <v>0</v>
      </c>
      <c r="M223" s="328"/>
      <c r="N223" s="61"/>
      <c r="O223" s="115">
        <f t="shared" si="84"/>
        <v>0</v>
      </c>
      <c r="P223" s="112"/>
    </row>
    <row r="224" spans="1:16" ht="24" hidden="1" x14ac:dyDescent="0.25">
      <c r="A224" s="38">
        <v>5239</v>
      </c>
      <c r="B224" s="58" t="s">
        <v>204</v>
      </c>
      <c r="C224" s="59">
        <f t="shared" si="63"/>
        <v>0</v>
      </c>
      <c r="D224" s="232"/>
      <c r="E224" s="435"/>
      <c r="F224" s="393">
        <f t="shared" si="81"/>
        <v>0</v>
      </c>
      <c r="G224" s="232"/>
      <c r="H224" s="264"/>
      <c r="I224" s="115">
        <f t="shared" si="82"/>
        <v>0</v>
      </c>
      <c r="J224" s="264"/>
      <c r="K224" s="61"/>
      <c r="L224" s="115">
        <f t="shared" si="83"/>
        <v>0</v>
      </c>
      <c r="M224" s="328"/>
      <c r="N224" s="61"/>
      <c r="O224" s="115">
        <f t="shared" si="84"/>
        <v>0</v>
      </c>
      <c r="P224" s="112"/>
    </row>
    <row r="225" spans="1:16" ht="24" hidden="1" x14ac:dyDescent="0.25">
      <c r="A225" s="113">
        <v>5240</v>
      </c>
      <c r="B225" s="58" t="s">
        <v>205</v>
      </c>
      <c r="C225" s="59">
        <f t="shared" si="63"/>
        <v>0</v>
      </c>
      <c r="D225" s="232"/>
      <c r="E225" s="435"/>
      <c r="F225" s="393">
        <f t="shared" si="81"/>
        <v>0</v>
      </c>
      <c r="G225" s="232"/>
      <c r="H225" s="264"/>
      <c r="I225" s="115">
        <f t="shared" si="82"/>
        <v>0</v>
      </c>
      <c r="J225" s="264"/>
      <c r="K225" s="61"/>
      <c r="L225" s="115">
        <f t="shared" si="83"/>
        <v>0</v>
      </c>
      <c r="M225" s="328"/>
      <c r="N225" s="61"/>
      <c r="O225" s="115">
        <f t="shared" si="84"/>
        <v>0</v>
      </c>
      <c r="P225" s="112"/>
    </row>
    <row r="226" spans="1:16" hidden="1" x14ac:dyDescent="0.25">
      <c r="A226" s="113">
        <v>5250</v>
      </c>
      <c r="B226" s="58" t="s">
        <v>206</v>
      </c>
      <c r="C226" s="59">
        <f t="shared" si="63"/>
        <v>0</v>
      </c>
      <c r="D226" s="232"/>
      <c r="E226" s="435"/>
      <c r="F226" s="393">
        <f t="shared" si="81"/>
        <v>0</v>
      </c>
      <c r="G226" s="232"/>
      <c r="H226" s="264"/>
      <c r="I226" s="115">
        <f t="shared" si="82"/>
        <v>0</v>
      </c>
      <c r="J226" s="264"/>
      <c r="K226" s="61"/>
      <c r="L226" s="115">
        <f t="shared" si="83"/>
        <v>0</v>
      </c>
      <c r="M226" s="328"/>
      <c r="N226" s="61"/>
      <c r="O226" s="115">
        <f t="shared" si="84"/>
        <v>0</v>
      </c>
      <c r="P226" s="112"/>
    </row>
    <row r="227" spans="1:16" hidden="1" x14ac:dyDescent="0.25">
      <c r="A227" s="113">
        <v>5260</v>
      </c>
      <c r="B227" s="58" t="s">
        <v>207</v>
      </c>
      <c r="C227" s="59">
        <f t="shared" si="63"/>
        <v>0</v>
      </c>
      <c r="D227" s="233">
        <f t="shared" ref="D227:O227" si="85">SUM(D228)</f>
        <v>0</v>
      </c>
      <c r="E227" s="436">
        <f t="shared" si="85"/>
        <v>0</v>
      </c>
      <c r="F227" s="393">
        <f t="shared" si="85"/>
        <v>0</v>
      </c>
      <c r="G227" s="233">
        <f t="shared" si="85"/>
        <v>0</v>
      </c>
      <c r="H227" s="122">
        <f t="shared" si="85"/>
        <v>0</v>
      </c>
      <c r="I227" s="115">
        <f t="shared" si="85"/>
        <v>0</v>
      </c>
      <c r="J227" s="122">
        <f t="shared" si="85"/>
        <v>0</v>
      </c>
      <c r="K227" s="114">
        <f t="shared" si="85"/>
        <v>0</v>
      </c>
      <c r="L227" s="115">
        <f t="shared" si="85"/>
        <v>0</v>
      </c>
      <c r="M227" s="59">
        <f t="shared" si="85"/>
        <v>0</v>
      </c>
      <c r="N227" s="114">
        <f t="shared" si="85"/>
        <v>0</v>
      </c>
      <c r="O227" s="115">
        <f t="shared" si="85"/>
        <v>0</v>
      </c>
      <c r="P227" s="112"/>
    </row>
    <row r="228" spans="1:16" ht="24" hidden="1" x14ac:dyDescent="0.25">
      <c r="A228" s="38">
        <v>5269</v>
      </c>
      <c r="B228" s="58" t="s">
        <v>208</v>
      </c>
      <c r="C228" s="59">
        <f t="shared" si="63"/>
        <v>0</v>
      </c>
      <c r="D228" s="232"/>
      <c r="E228" s="435"/>
      <c r="F228" s="393">
        <f>D228+E228</f>
        <v>0</v>
      </c>
      <c r="G228" s="232"/>
      <c r="H228" s="264"/>
      <c r="I228" s="115">
        <f>G228+H228</f>
        <v>0</v>
      </c>
      <c r="J228" s="264"/>
      <c r="K228" s="61"/>
      <c r="L228" s="115">
        <f>J228+K228</f>
        <v>0</v>
      </c>
      <c r="M228" s="328"/>
      <c r="N228" s="61"/>
      <c r="O228" s="115">
        <f>M228+N228</f>
        <v>0</v>
      </c>
      <c r="P228" s="112"/>
    </row>
    <row r="229" spans="1:16" ht="24" hidden="1" x14ac:dyDescent="0.25">
      <c r="A229" s="108">
        <v>5270</v>
      </c>
      <c r="B229" s="79" t="s">
        <v>209</v>
      </c>
      <c r="C229" s="85">
        <f t="shared" si="63"/>
        <v>0</v>
      </c>
      <c r="D229" s="234"/>
      <c r="E229" s="437"/>
      <c r="F229" s="432">
        <f>D229+E229</f>
        <v>0</v>
      </c>
      <c r="G229" s="234"/>
      <c r="H229" s="265"/>
      <c r="I229" s="110">
        <f>G229+H229</f>
        <v>0</v>
      </c>
      <c r="J229" s="265"/>
      <c r="K229" s="116"/>
      <c r="L229" s="110">
        <f>J229+K229</f>
        <v>0</v>
      </c>
      <c r="M229" s="329"/>
      <c r="N229" s="116"/>
      <c r="O229" s="110">
        <f>M229+N229</f>
        <v>0</v>
      </c>
      <c r="P229" s="117"/>
    </row>
    <row r="230" spans="1:16" hidden="1" x14ac:dyDescent="0.25">
      <c r="A230" s="102">
        <v>6000</v>
      </c>
      <c r="B230" s="102" t="s">
        <v>210</v>
      </c>
      <c r="C230" s="103">
        <f t="shared" si="63"/>
        <v>0</v>
      </c>
      <c r="D230" s="229">
        <f t="shared" ref="D230:O230" si="86">D231+D251+D259</f>
        <v>0</v>
      </c>
      <c r="E230" s="428">
        <f t="shared" si="86"/>
        <v>0</v>
      </c>
      <c r="F230" s="429">
        <f t="shared" si="86"/>
        <v>0</v>
      </c>
      <c r="G230" s="229">
        <f t="shared" si="86"/>
        <v>0</v>
      </c>
      <c r="H230" s="262">
        <f t="shared" si="86"/>
        <v>0</v>
      </c>
      <c r="I230" s="105">
        <f t="shared" si="86"/>
        <v>0</v>
      </c>
      <c r="J230" s="262">
        <f t="shared" si="86"/>
        <v>0</v>
      </c>
      <c r="K230" s="104">
        <f t="shared" si="86"/>
        <v>0</v>
      </c>
      <c r="L230" s="105">
        <f t="shared" si="86"/>
        <v>0</v>
      </c>
      <c r="M230" s="103">
        <f t="shared" si="86"/>
        <v>0</v>
      </c>
      <c r="N230" s="104">
        <f t="shared" si="86"/>
        <v>0</v>
      </c>
      <c r="O230" s="105">
        <f t="shared" si="86"/>
        <v>0</v>
      </c>
      <c r="P230" s="351"/>
    </row>
    <row r="231" spans="1:16" ht="14.25" hidden="1" customHeight="1" x14ac:dyDescent="0.25">
      <c r="A231" s="70">
        <v>6200</v>
      </c>
      <c r="B231" s="126" t="s">
        <v>211</v>
      </c>
      <c r="C231" s="131">
        <f t="shared" si="63"/>
        <v>0</v>
      </c>
      <c r="D231" s="238">
        <f t="shared" ref="D231:O231" si="87">SUM(D232,D233,D235,D238,D244,D245,D246)</f>
        <v>0</v>
      </c>
      <c r="E231" s="442">
        <f t="shared" si="87"/>
        <v>0</v>
      </c>
      <c r="F231" s="443">
        <f t="shared" si="87"/>
        <v>0</v>
      </c>
      <c r="G231" s="238">
        <f t="shared" si="87"/>
        <v>0</v>
      </c>
      <c r="H231" s="269">
        <f t="shared" si="87"/>
        <v>0</v>
      </c>
      <c r="I231" s="296">
        <f t="shared" si="87"/>
        <v>0</v>
      </c>
      <c r="J231" s="269">
        <f t="shared" si="87"/>
        <v>0</v>
      </c>
      <c r="K231" s="132">
        <f t="shared" si="87"/>
        <v>0</v>
      </c>
      <c r="L231" s="296">
        <f t="shared" si="87"/>
        <v>0</v>
      </c>
      <c r="M231" s="131">
        <f t="shared" si="87"/>
        <v>0</v>
      </c>
      <c r="N231" s="132">
        <f t="shared" si="87"/>
        <v>0</v>
      </c>
      <c r="O231" s="296">
        <f t="shared" si="87"/>
        <v>0</v>
      </c>
      <c r="P231" s="352"/>
    </row>
    <row r="232" spans="1:16" ht="24" hidden="1" x14ac:dyDescent="0.25">
      <c r="A232" s="1244">
        <v>6220</v>
      </c>
      <c r="B232" s="53" t="s">
        <v>212</v>
      </c>
      <c r="C232" s="54">
        <f t="shared" si="63"/>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63"/>
        <v>0</v>
      </c>
      <c r="D233" s="233">
        <f t="shared" ref="D233:O233" si="88">SUM(D234)</f>
        <v>0</v>
      </c>
      <c r="E233" s="436">
        <f t="shared" si="88"/>
        <v>0</v>
      </c>
      <c r="F233" s="393">
        <f t="shared" si="88"/>
        <v>0</v>
      </c>
      <c r="G233" s="233">
        <f t="shared" si="88"/>
        <v>0</v>
      </c>
      <c r="H233" s="122">
        <f t="shared" si="88"/>
        <v>0</v>
      </c>
      <c r="I233" s="115">
        <f t="shared" si="88"/>
        <v>0</v>
      </c>
      <c r="J233" s="122">
        <f t="shared" si="88"/>
        <v>0</v>
      </c>
      <c r="K233" s="114">
        <f t="shared" si="88"/>
        <v>0</v>
      </c>
      <c r="L233" s="115">
        <f t="shared" si="88"/>
        <v>0</v>
      </c>
      <c r="M233" s="59">
        <f t="shared" si="88"/>
        <v>0</v>
      </c>
      <c r="N233" s="114">
        <f t="shared" si="88"/>
        <v>0</v>
      </c>
      <c r="O233" s="115">
        <f t="shared" si="88"/>
        <v>0</v>
      </c>
      <c r="P233" s="112"/>
    </row>
    <row r="234" spans="1:16" ht="24" hidden="1" x14ac:dyDescent="0.25">
      <c r="A234" s="38">
        <v>6239</v>
      </c>
      <c r="B234" s="53" t="s">
        <v>214</v>
      </c>
      <c r="C234" s="59">
        <f t="shared" si="63"/>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63"/>
        <v>0</v>
      </c>
      <c r="D235" s="233">
        <f t="shared" ref="D235:O235" si="89">SUM(D236:D237)</f>
        <v>0</v>
      </c>
      <c r="E235" s="436">
        <f t="shared" si="89"/>
        <v>0</v>
      </c>
      <c r="F235" s="393">
        <f t="shared" si="89"/>
        <v>0</v>
      </c>
      <c r="G235" s="233">
        <f t="shared" si="89"/>
        <v>0</v>
      </c>
      <c r="H235" s="122">
        <f t="shared" si="89"/>
        <v>0</v>
      </c>
      <c r="I235" s="115">
        <f t="shared" si="89"/>
        <v>0</v>
      </c>
      <c r="J235" s="122">
        <f t="shared" si="89"/>
        <v>0</v>
      </c>
      <c r="K235" s="114">
        <f t="shared" si="89"/>
        <v>0</v>
      </c>
      <c r="L235" s="115">
        <f t="shared" si="89"/>
        <v>0</v>
      </c>
      <c r="M235" s="59">
        <f t="shared" si="89"/>
        <v>0</v>
      </c>
      <c r="N235" s="114">
        <f t="shared" si="89"/>
        <v>0</v>
      </c>
      <c r="O235" s="115">
        <f t="shared" si="89"/>
        <v>0</v>
      </c>
      <c r="P235" s="112"/>
    </row>
    <row r="236" spans="1:16" hidden="1" x14ac:dyDescent="0.25">
      <c r="A236" s="38">
        <v>6241</v>
      </c>
      <c r="B236" s="58" t="s">
        <v>216</v>
      </c>
      <c r="C236" s="59">
        <f t="shared" si="63"/>
        <v>0</v>
      </c>
      <c r="D236" s="232"/>
      <c r="E236" s="435"/>
      <c r="F236" s="393">
        <f>D236+E236</f>
        <v>0</v>
      </c>
      <c r="G236" s="232"/>
      <c r="H236" s="264"/>
      <c r="I236" s="115">
        <f>G236+H236</f>
        <v>0</v>
      </c>
      <c r="J236" s="264"/>
      <c r="K236" s="61"/>
      <c r="L236" s="115">
        <f>J236+K236</f>
        <v>0</v>
      </c>
      <c r="M236" s="328"/>
      <c r="N236" s="61"/>
      <c r="O236" s="115">
        <f>M236+N236</f>
        <v>0</v>
      </c>
      <c r="P236" s="112"/>
    </row>
    <row r="237" spans="1:16" hidden="1" x14ac:dyDescent="0.25">
      <c r="A237" s="38">
        <v>6242</v>
      </c>
      <c r="B237" s="58" t="s">
        <v>217</v>
      </c>
      <c r="C237" s="59">
        <f t="shared" si="63"/>
        <v>0</v>
      </c>
      <c r="D237" s="232"/>
      <c r="E237" s="435"/>
      <c r="F237" s="393">
        <f>D237+E237</f>
        <v>0</v>
      </c>
      <c r="G237" s="232"/>
      <c r="H237" s="264"/>
      <c r="I237" s="115">
        <f>G237+H237</f>
        <v>0</v>
      </c>
      <c r="J237" s="264"/>
      <c r="K237" s="61"/>
      <c r="L237" s="115">
        <f>J237+K237</f>
        <v>0</v>
      </c>
      <c r="M237" s="328"/>
      <c r="N237" s="61"/>
      <c r="O237" s="115">
        <f>M237+N237</f>
        <v>0</v>
      </c>
      <c r="P237" s="112"/>
    </row>
    <row r="238" spans="1:16" ht="25.5" hidden="1" customHeight="1" x14ac:dyDescent="0.25">
      <c r="A238" s="113">
        <v>6250</v>
      </c>
      <c r="B238" s="58" t="s">
        <v>218</v>
      </c>
      <c r="C238" s="59">
        <f t="shared" si="63"/>
        <v>0</v>
      </c>
      <c r="D238" s="233">
        <f t="shared" ref="D238:O238" si="90">SUM(D239:D243)</f>
        <v>0</v>
      </c>
      <c r="E238" s="436">
        <f t="shared" si="90"/>
        <v>0</v>
      </c>
      <c r="F238" s="393">
        <f t="shared" si="90"/>
        <v>0</v>
      </c>
      <c r="G238" s="233">
        <f t="shared" si="90"/>
        <v>0</v>
      </c>
      <c r="H238" s="122">
        <f t="shared" si="90"/>
        <v>0</v>
      </c>
      <c r="I238" s="115">
        <f t="shared" si="90"/>
        <v>0</v>
      </c>
      <c r="J238" s="122">
        <f t="shared" si="90"/>
        <v>0</v>
      </c>
      <c r="K238" s="114">
        <f t="shared" si="90"/>
        <v>0</v>
      </c>
      <c r="L238" s="115">
        <f t="shared" si="90"/>
        <v>0</v>
      </c>
      <c r="M238" s="59">
        <f t="shared" si="90"/>
        <v>0</v>
      </c>
      <c r="N238" s="114">
        <f t="shared" si="90"/>
        <v>0</v>
      </c>
      <c r="O238" s="115">
        <f t="shared" si="90"/>
        <v>0</v>
      </c>
      <c r="P238" s="112"/>
    </row>
    <row r="239" spans="1:16" ht="14.25" hidden="1" customHeight="1" x14ac:dyDescent="0.25">
      <c r="A239" s="38">
        <v>6252</v>
      </c>
      <c r="B239" s="58" t="s">
        <v>219</v>
      </c>
      <c r="C239" s="59">
        <f t="shared" si="63"/>
        <v>0</v>
      </c>
      <c r="D239" s="232"/>
      <c r="E239" s="435"/>
      <c r="F239" s="393">
        <f t="shared" ref="F239:F245" si="91">D239+E239</f>
        <v>0</v>
      </c>
      <c r="G239" s="232"/>
      <c r="H239" s="264"/>
      <c r="I239" s="115">
        <f t="shared" ref="I239:I245" si="92">G239+H239</f>
        <v>0</v>
      </c>
      <c r="J239" s="264"/>
      <c r="K239" s="61"/>
      <c r="L239" s="115">
        <f t="shared" ref="L239:L245" si="93">J239+K239</f>
        <v>0</v>
      </c>
      <c r="M239" s="328"/>
      <c r="N239" s="61"/>
      <c r="O239" s="115">
        <f t="shared" ref="O239:O245" si="94">M239+N239</f>
        <v>0</v>
      </c>
      <c r="P239" s="112"/>
    </row>
    <row r="240" spans="1:16" ht="14.25" hidden="1" customHeight="1" x14ac:dyDescent="0.25">
      <c r="A240" s="38">
        <v>6253</v>
      </c>
      <c r="B240" s="58" t="s">
        <v>220</v>
      </c>
      <c r="C240" s="59">
        <f t="shared" si="63"/>
        <v>0</v>
      </c>
      <c r="D240" s="232"/>
      <c r="E240" s="435"/>
      <c r="F240" s="393">
        <f t="shared" si="91"/>
        <v>0</v>
      </c>
      <c r="G240" s="232"/>
      <c r="H240" s="264"/>
      <c r="I240" s="115">
        <f t="shared" si="92"/>
        <v>0</v>
      </c>
      <c r="J240" s="264"/>
      <c r="K240" s="61"/>
      <c r="L240" s="115">
        <f t="shared" si="93"/>
        <v>0</v>
      </c>
      <c r="M240" s="328"/>
      <c r="N240" s="61"/>
      <c r="O240" s="115">
        <f t="shared" si="94"/>
        <v>0</v>
      </c>
      <c r="P240" s="112"/>
    </row>
    <row r="241" spans="1:16" ht="24" hidden="1" x14ac:dyDescent="0.25">
      <c r="A241" s="38">
        <v>6254</v>
      </c>
      <c r="B241" s="58" t="s">
        <v>221</v>
      </c>
      <c r="C241" s="59">
        <f t="shared" si="63"/>
        <v>0</v>
      </c>
      <c r="D241" s="232"/>
      <c r="E241" s="435"/>
      <c r="F241" s="393">
        <f t="shared" si="91"/>
        <v>0</v>
      </c>
      <c r="G241" s="232"/>
      <c r="H241" s="264"/>
      <c r="I241" s="115">
        <f t="shared" si="92"/>
        <v>0</v>
      </c>
      <c r="J241" s="264"/>
      <c r="K241" s="61"/>
      <c r="L241" s="115">
        <f t="shared" si="93"/>
        <v>0</v>
      </c>
      <c r="M241" s="328"/>
      <c r="N241" s="61"/>
      <c r="O241" s="115">
        <f t="shared" si="94"/>
        <v>0</v>
      </c>
      <c r="P241" s="112"/>
    </row>
    <row r="242" spans="1:16" ht="24" hidden="1" x14ac:dyDescent="0.25">
      <c r="A242" s="38">
        <v>6255</v>
      </c>
      <c r="B242" s="58" t="s">
        <v>222</v>
      </c>
      <c r="C242" s="59">
        <f t="shared" ref="C242:C298" si="95">F242+I242+L242+O242</f>
        <v>0</v>
      </c>
      <c r="D242" s="232"/>
      <c r="E242" s="435"/>
      <c r="F242" s="393">
        <f t="shared" si="91"/>
        <v>0</v>
      </c>
      <c r="G242" s="232"/>
      <c r="H242" s="264"/>
      <c r="I242" s="115">
        <f t="shared" si="92"/>
        <v>0</v>
      </c>
      <c r="J242" s="264"/>
      <c r="K242" s="61"/>
      <c r="L242" s="115">
        <f t="shared" si="93"/>
        <v>0</v>
      </c>
      <c r="M242" s="328"/>
      <c r="N242" s="61"/>
      <c r="O242" s="115">
        <f t="shared" si="94"/>
        <v>0</v>
      </c>
      <c r="P242" s="112"/>
    </row>
    <row r="243" spans="1:16" hidden="1" x14ac:dyDescent="0.25">
      <c r="A243" s="38">
        <v>6259</v>
      </c>
      <c r="B243" s="58" t="s">
        <v>223</v>
      </c>
      <c r="C243" s="59">
        <f t="shared" si="95"/>
        <v>0</v>
      </c>
      <c r="D243" s="232"/>
      <c r="E243" s="435"/>
      <c r="F243" s="393">
        <f t="shared" si="91"/>
        <v>0</v>
      </c>
      <c r="G243" s="232"/>
      <c r="H243" s="264"/>
      <c r="I243" s="115">
        <f t="shared" si="92"/>
        <v>0</v>
      </c>
      <c r="J243" s="264"/>
      <c r="K243" s="61"/>
      <c r="L243" s="115">
        <f t="shared" si="93"/>
        <v>0</v>
      </c>
      <c r="M243" s="328"/>
      <c r="N243" s="61"/>
      <c r="O243" s="115">
        <f t="shared" si="94"/>
        <v>0</v>
      </c>
      <c r="P243" s="112"/>
    </row>
    <row r="244" spans="1:16" ht="24" hidden="1" x14ac:dyDescent="0.25">
      <c r="A244" s="113">
        <v>6260</v>
      </c>
      <c r="B244" s="58" t="s">
        <v>224</v>
      </c>
      <c r="C244" s="59">
        <f t="shared" si="95"/>
        <v>0</v>
      </c>
      <c r="D244" s="232"/>
      <c r="E244" s="435"/>
      <c r="F244" s="393">
        <f t="shared" si="91"/>
        <v>0</v>
      </c>
      <c r="G244" s="232"/>
      <c r="H244" s="264"/>
      <c r="I244" s="115">
        <f t="shared" si="92"/>
        <v>0</v>
      </c>
      <c r="J244" s="264"/>
      <c r="K244" s="61"/>
      <c r="L244" s="115">
        <f t="shared" si="93"/>
        <v>0</v>
      </c>
      <c r="M244" s="328"/>
      <c r="N244" s="61"/>
      <c r="O244" s="115">
        <f t="shared" si="94"/>
        <v>0</v>
      </c>
      <c r="P244" s="112"/>
    </row>
    <row r="245" spans="1:16" hidden="1" x14ac:dyDescent="0.25">
      <c r="A245" s="113">
        <v>6270</v>
      </c>
      <c r="B245" s="58" t="s">
        <v>225</v>
      </c>
      <c r="C245" s="59">
        <f t="shared" si="95"/>
        <v>0</v>
      </c>
      <c r="D245" s="232"/>
      <c r="E245" s="435"/>
      <c r="F245" s="393">
        <f t="shared" si="91"/>
        <v>0</v>
      </c>
      <c r="G245" s="232"/>
      <c r="H245" s="264"/>
      <c r="I245" s="115">
        <f t="shared" si="92"/>
        <v>0</v>
      </c>
      <c r="J245" s="264"/>
      <c r="K245" s="61"/>
      <c r="L245" s="115">
        <f t="shared" si="93"/>
        <v>0</v>
      </c>
      <c r="M245" s="328"/>
      <c r="N245" s="61"/>
      <c r="O245" s="115">
        <f t="shared" si="94"/>
        <v>0</v>
      </c>
      <c r="P245" s="112"/>
    </row>
    <row r="246" spans="1:16" ht="24" hidden="1" x14ac:dyDescent="0.25">
      <c r="A246" s="1244">
        <v>6290</v>
      </c>
      <c r="B246" s="53" t="s">
        <v>226</v>
      </c>
      <c r="C246" s="128">
        <f t="shared" si="95"/>
        <v>0</v>
      </c>
      <c r="D246" s="235">
        <f t="shared" ref="D246:O246" si="96">SUM(D247:D250)</f>
        <v>0</v>
      </c>
      <c r="E246" s="438">
        <f t="shared" si="96"/>
        <v>0</v>
      </c>
      <c r="F246" s="434">
        <f t="shared" si="96"/>
        <v>0</v>
      </c>
      <c r="G246" s="235">
        <f t="shared" si="96"/>
        <v>0</v>
      </c>
      <c r="H246" s="266">
        <f t="shared" si="96"/>
        <v>0</v>
      </c>
      <c r="I246" s="121">
        <f t="shared" si="96"/>
        <v>0</v>
      </c>
      <c r="J246" s="266">
        <f t="shared" si="96"/>
        <v>0</v>
      </c>
      <c r="K246" s="120">
        <f t="shared" si="96"/>
        <v>0</v>
      </c>
      <c r="L246" s="121">
        <f t="shared" si="96"/>
        <v>0</v>
      </c>
      <c r="M246" s="128">
        <f t="shared" si="96"/>
        <v>0</v>
      </c>
      <c r="N246" s="308">
        <f t="shared" si="96"/>
        <v>0</v>
      </c>
      <c r="O246" s="313">
        <f t="shared" si="96"/>
        <v>0</v>
      </c>
      <c r="P246" s="159"/>
    </row>
    <row r="247" spans="1:16" hidden="1" x14ac:dyDescent="0.25">
      <c r="A247" s="38">
        <v>6291</v>
      </c>
      <c r="B247" s="58" t="s">
        <v>227</v>
      </c>
      <c r="C247" s="59">
        <f t="shared" si="95"/>
        <v>0</v>
      </c>
      <c r="D247" s="232"/>
      <c r="E247" s="435"/>
      <c r="F247" s="393">
        <f>D247+E247</f>
        <v>0</v>
      </c>
      <c r="G247" s="232"/>
      <c r="H247" s="264"/>
      <c r="I247" s="115">
        <f>G247+H247</f>
        <v>0</v>
      </c>
      <c r="J247" s="264"/>
      <c r="K247" s="61"/>
      <c r="L247" s="115">
        <f>J247+K247</f>
        <v>0</v>
      </c>
      <c r="M247" s="328"/>
      <c r="N247" s="61"/>
      <c r="O247" s="115">
        <f>M247+N247</f>
        <v>0</v>
      </c>
      <c r="P247" s="112"/>
    </row>
    <row r="248" spans="1:16" hidden="1" x14ac:dyDescent="0.25">
      <c r="A248" s="38">
        <v>6292</v>
      </c>
      <c r="B248" s="58" t="s">
        <v>228</v>
      </c>
      <c r="C248" s="59">
        <f t="shared" si="95"/>
        <v>0</v>
      </c>
      <c r="D248" s="232"/>
      <c r="E248" s="435"/>
      <c r="F248" s="393">
        <f>D248+E248</f>
        <v>0</v>
      </c>
      <c r="G248" s="232"/>
      <c r="H248" s="264"/>
      <c r="I248" s="115">
        <f>G248+H248</f>
        <v>0</v>
      </c>
      <c r="J248" s="264"/>
      <c r="K248" s="61"/>
      <c r="L248" s="115">
        <f>J248+K248</f>
        <v>0</v>
      </c>
      <c r="M248" s="328"/>
      <c r="N248" s="61"/>
      <c r="O248" s="115">
        <f>M248+N248</f>
        <v>0</v>
      </c>
      <c r="P248" s="112"/>
    </row>
    <row r="249" spans="1:16" ht="72" hidden="1" x14ac:dyDescent="0.25">
      <c r="A249" s="38">
        <v>6296</v>
      </c>
      <c r="B249" s="58" t="s">
        <v>229</v>
      </c>
      <c r="C249" s="59">
        <f t="shared" si="95"/>
        <v>0</v>
      </c>
      <c r="D249" s="232"/>
      <c r="E249" s="435"/>
      <c r="F249" s="393">
        <f>D249+E249</f>
        <v>0</v>
      </c>
      <c r="G249" s="232"/>
      <c r="H249" s="264"/>
      <c r="I249" s="115">
        <f>G249+H249</f>
        <v>0</v>
      </c>
      <c r="J249" s="264"/>
      <c r="K249" s="61"/>
      <c r="L249" s="115">
        <f>J249+K249</f>
        <v>0</v>
      </c>
      <c r="M249" s="328"/>
      <c r="N249" s="61"/>
      <c r="O249" s="115">
        <f>M249+N249</f>
        <v>0</v>
      </c>
      <c r="P249" s="112"/>
    </row>
    <row r="250" spans="1:16" ht="39.75" hidden="1" customHeight="1" x14ac:dyDescent="0.25">
      <c r="A250" s="38">
        <v>6299</v>
      </c>
      <c r="B250" s="58" t="s">
        <v>230</v>
      </c>
      <c r="C250" s="59">
        <f t="shared" si="95"/>
        <v>0</v>
      </c>
      <c r="D250" s="232"/>
      <c r="E250" s="435"/>
      <c r="F250" s="393">
        <f>D250+E250</f>
        <v>0</v>
      </c>
      <c r="G250" s="232"/>
      <c r="H250" s="264"/>
      <c r="I250" s="115">
        <f>G250+H250</f>
        <v>0</v>
      </c>
      <c r="J250" s="264"/>
      <c r="K250" s="61"/>
      <c r="L250" s="115">
        <f>J250+K250</f>
        <v>0</v>
      </c>
      <c r="M250" s="328"/>
      <c r="N250" s="61"/>
      <c r="O250" s="115">
        <f>M250+N250</f>
        <v>0</v>
      </c>
      <c r="P250" s="112"/>
    </row>
    <row r="251" spans="1:16" hidden="1" x14ac:dyDescent="0.25">
      <c r="A251" s="46">
        <v>6300</v>
      </c>
      <c r="B251" s="106" t="s">
        <v>231</v>
      </c>
      <c r="C251" s="47">
        <f t="shared" si="95"/>
        <v>0</v>
      </c>
      <c r="D251" s="230">
        <f t="shared" ref="D251:O251" si="97">SUM(D252,D257,D258)</f>
        <v>0</v>
      </c>
      <c r="E251" s="430">
        <f t="shared" si="97"/>
        <v>0</v>
      </c>
      <c r="F251" s="397">
        <f t="shared" si="97"/>
        <v>0</v>
      </c>
      <c r="G251" s="230">
        <f t="shared" si="97"/>
        <v>0</v>
      </c>
      <c r="H251" s="107">
        <f t="shared" si="97"/>
        <v>0</v>
      </c>
      <c r="I251" s="118">
        <f t="shared" si="97"/>
        <v>0</v>
      </c>
      <c r="J251" s="107">
        <f t="shared" si="97"/>
        <v>0</v>
      </c>
      <c r="K251" s="51">
        <f t="shared" si="97"/>
        <v>0</v>
      </c>
      <c r="L251" s="118">
        <f t="shared" si="97"/>
        <v>0</v>
      </c>
      <c r="M251" s="167">
        <f t="shared" si="97"/>
        <v>0</v>
      </c>
      <c r="N251" s="168">
        <f t="shared" si="97"/>
        <v>0</v>
      </c>
      <c r="O251" s="169">
        <f t="shared" si="97"/>
        <v>0</v>
      </c>
      <c r="P251" s="353"/>
    </row>
    <row r="252" spans="1:16" ht="24" hidden="1" x14ac:dyDescent="0.25">
      <c r="A252" s="1244">
        <v>6320</v>
      </c>
      <c r="B252" s="53" t="s">
        <v>303</v>
      </c>
      <c r="C252" s="128">
        <f t="shared" si="95"/>
        <v>0</v>
      </c>
      <c r="D252" s="235">
        <f t="shared" ref="D252:O252" si="98">SUM(D253:D256)</f>
        <v>0</v>
      </c>
      <c r="E252" s="438">
        <f t="shared" si="98"/>
        <v>0</v>
      </c>
      <c r="F252" s="434">
        <f t="shared" si="98"/>
        <v>0</v>
      </c>
      <c r="G252" s="235">
        <f t="shared" si="98"/>
        <v>0</v>
      </c>
      <c r="H252" s="266">
        <f t="shared" si="98"/>
        <v>0</v>
      </c>
      <c r="I252" s="121">
        <f t="shared" si="98"/>
        <v>0</v>
      </c>
      <c r="J252" s="266">
        <f t="shared" si="98"/>
        <v>0</v>
      </c>
      <c r="K252" s="120">
        <f t="shared" si="98"/>
        <v>0</v>
      </c>
      <c r="L252" s="121">
        <f t="shared" si="98"/>
        <v>0</v>
      </c>
      <c r="M252" s="54">
        <f t="shared" si="98"/>
        <v>0</v>
      </c>
      <c r="N252" s="120">
        <f t="shared" si="98"/>
        <v>0</v>
      </c>
      <c r="O252" s="121">
        <f t="shared" si="98"/>
        <v>0</v>
      </c>
      <c r="P252" s="111"/>
    </row>
    <row r="253" spans="1:16" hidden="1" x14ac:dyDescent="0.25">
      <c r="A253" s="38">
        <v>6322</v>
      </c>
      <c r="B253" s="58" t="s">
        <v>232</v>
      </c>
      <c r="C253" s="59">
        <f t="shared" si="95"/>
        <v>0</v>
      </c>
      <c r="D253" s="232"/>
      <c r="E253" s="435"/>
      <c r="F253" s="393">
        <f t="shared" ref="F253:F258" si="99">D253+E253</f>
        <v>0</v>
      </c>
      <c r="G253" s="232"/>
      <c r="H253" s="264"/>
      <c r="I253" s="115">
        <f t="shared" ref="I253:I258" si="100">G253+H253</f>
        <v>0</v>
      </c>
      <c r="J253" s="264"/>
      <c r="K253" s="61"/>
      <c r="L253" s="115">
        <f t="shared" ref="L253:L258" si="101">J253+K253</f>
        <v>0</v>
      </c>
      <c r="M253" s="328"/>
      <c r="N253" s="61"/>
      <c r="O253" s="115">
        <f t="shared" ref="O253:O258" si="102">M253+N253</f>
        <v>0</v>
      </c>
      <c r="P253" s="112"/>
    </row>
    <row r="254" spans="1:16" ht="24" hidden="1" x14ac:dyDescent="0.25">
      <c r="A254" s="38">
        <v>6323</v>
      </c>
      <c r="B254" s="58" t="s">
        <v>233</v>
      </c>
      <c r="C254" s="59">
        <f t="shared" si="95"/>
        <v>0</v>
      </c>
      <c r="D254" s="232"/>
      <c r="E254" s="435"/>
      <c r="F254" s="393">
        <f t="shared" si="99"/>
        <v>0</v>
      </c>
      <c r="G254" s="232"/>
      <c r="H254" s="264"/>
      <c r="I254" s="115">
        <f t="shared" si="100"/>
        <v>0</v>
      </c>
      <c r="J254" s="264"/>
      <c r="K254" s="61"/>
      <c r="L254" s="115">
        <f t="shared" si="101"/>
        <v>0</v>
      </c>
      <c r="M254" s="328"/>
      <c r="N254" s="61"/>
      <c r="O254" s="115">
        <f t="shared" si="102"/>
        <v>0</v>
      </c>
      <c r="P254" s="112"/>
    </row>
    <row r="255" spans="1:16" ht="24" hidden="1" x14ac:dyDescent="0.25">
      <c r="A255" s="38">
        <v>6324</v>
      </c>
      <c r="B255" s="58" t="s">
        <v>287</v>
      </c>
      <c r="C255" s="59">
        <f t="shared" si="95"/>
        <v>0</v>
      </c>
      <c r="D255" s="232"/>
      <c r="E255" s="435"/>
      <c r="F255" s="393">
        <f t="shared" si="99"/>
        <v>0</v>
      </c>
      <c r="G255" s="232"/>
      <c r="H255" s="264"/>
      <c r="I255" s="115">
        <f t="shared" si="100"/>
        <v>0</v>
      </c>
      <c r="J255" s="264"/>
      <c r="K255" s="61"/>
      <c r="L255" s="115">
        <f t="shared" si="101"/>
        <v>0</v>
      </c>
      <c r="M255" s="328"/>
      <c r="N255" s="61"/>
      <c r="O255" s="115">
        <f t="shared" si="102"/>
        <v>0</v>
      </c>
      <c r="P255" s="112"/>
    </row>
    <row r="256" spans="1:16" hidden="1" x14ac:dyDescent="0.25">
      <c r="A256" s="33">
        <v>6329</v>
      </c>
      <c r="B256" s="53" t="s">
        <v>288</v>
      </c>
      <c r="C256" s="54">
        <f t="shared" si="95"/>
        <v>0</v>
      </c>
      <c r="D256" s="231"/>
      <c r="E256" s="433"/>
      <c r="F256" s="434">
        <f t="shared" si="99"/>
        <v>0</v>
      </c>
      <c r="G256" s="231"/>
      <c r="H256" s="263"/>
      <c r="I256" s="121">
        <f t="shared" si="100"/>
        <v>0</v>
      </c>
      <c r="J256" s="263"/>
      <c r="K256" s="56"/>
      <c r="L256" s="121">
        <f t="shared" si="101"/>
        <v>0</v>
      </c>
      <c r="M256" s="327"/>
      <c r="N256" s="56"/>
      <c r="O256" s="121">
        <f t="shared" si="102"/>
        <v>0</v>
      </c>
      <c r="P256" s="111"/>
    </row>
    <row r="257" spans="1:16" ht="24" hidden="1" x14ac:dyDescent="0.25">
      <c r="A257" s="144">
        <v>6330</v>
      </c>
      <c r="B257" s="145" t="s">
        <v>234</v>
      </c>
      <c r="C257" s="128">
        <f t="shared" si="95"/>
        <v>0</v>
      </c>
      <c r="D257" s="237"/>
      <c r="E257" s="440"/>
      <c r="F257" s="441">
        <f t="shared" si="99"/>
        <v>0</v>
      </c>
      <c r="G257" s="237"/>
      <c r="H257" s="268"/>
      <c r="I257" s="313">
        <f t="shared" si="100"/>
        <v>0</v>
      </c>
      <c r="J257" s="268"/>
      <c r="K257" s="130"/>
      <c r="L257" s="313">
        <f t="shared" si="101"/>
        <v>0</v>
      </c>
      <c r="M257" s="331"/>
      <c r="N257" s="130"/>
      <c r="O257" s="313">
        <f t="shared" si="102"/>
        <v>0</v>
      </c>
      <c r="P257" s="159"/>
    </row>
    <row r="258" spans="1:16" hidden="1" x14ac:dyDescent="0.25">
      <c r="A258" s="113">
        <v>6360</v>
      </c>
      <c r="B258" s="58" t="s">
        <v>235</v>
      </c>
      <c r="C258" s="59">
        <f t="shared" si="95"/>
        <v>0</v>
      </c>
      <c r="D258" s="232"/>
      <c r="E258" s="435"/>
      <c r="F258" s="393">
        <f t="shared" si="99"/>
        <v>0</v>
      </c>
      <c r="G258" s="232"/>
      <c r="H258" s="264"/>
      <c r="I258" s="115">
        <f t="shared" si="100"/>
        <v>0</v>
      </c>
      <c r="J258" s="264"/>
      <c r="K258" s="61"/>
      <c r="L258" s="115">
        <f t="shared" si="101"/>
        <v>0</v>
      </c>
      <c r="M258" s="328"/>
      <c r="N258" s="61"/>
      <c r="O258" s="115">
        <f t="shared" si="102"/>
        <v>0</v>
      </c>
      <c r="P258" s="112"/>
    </row>
    <row r="259" spans="1:16" ht="36" hidden="1" x14ac:dyDescent="0.25">
      <c r="A259" s="46">
        <v>6400</v>
      </c>
      <c r="B259" s="106" t="s">
        <v>236</v>
      </c>
      <c r="C259" s="47">
        <f t="shared" si="95"/>
        <v>0</v>
      </c>
      <c r="D259" s="230">
        <f t="shared" ref="D259:O259" si="103">SUM(D260,D264)</f>
        <v>0</v>
      </c>
      <c r="E259" s="430">
        <f t="shared" si="103"/>
        <v>0</v>
      </c>
      <c r="F259" s="397">
        <f t="shared" si="103"/>
        <v>0</v>
      </c>
      <c r="G259" s="230">
        <f t="shared" si="103"/>
        <v>0</v>
      </c>
      <c r="H259" s="107">
        <f t="shared" si="103"/>
        <v>0</v>
      </c>
      <c r="I259" s="118">
        <f t="shared" si="103"/>
        <v>0</v>
      </c>
      <c r="J259" s="107">
        <f t="shared" si="103"/>
        <v>0</v>
      </c>
      <c r="K259" s="51">
        <f t="shared" si="103"/>
        <v>0</v>
      </c>
      <c r="L259" s="118">
        <f t="shared" si="103"/>
        <v>0</v>
      </c>
      <c r="M259" s="167">
        <f t="shared" si="103"/>
        <v>0</v>
      </c>
      <c r="N259" s="168">
        <f t="shared" si="103"/>
        <v>0</v>
      </c>
      <c r="O259" s="169">
        <f t="shared" si="103"/>
        <v>0</v>
      </c>
      <c r="P259" s="353"/>
    </row>
    <row r="260" spans="1:16" ht="24" hidden="1" x14ac:dyDescent="0.25">
      <c r="A260" s="1244">
        <v>6410</v>
      </c>
      <c r="B260" s="53" t="s">
        <v>237</v>
      </c>
      <c r="C260" s="54">
        <f t="shared" si="95"/>
        <v>0</v>
      </c>
      <c r="D260" s="235">
        <f t="shared" ref="D260:O260" si="104">SUM(D261:D263)</f>
        <v>0</v>
      </c>
      <c r="E260" s="438">
        <f t="shared" si="104"/>
        <v>0</v>
      </c>
      <c r="F260" s="434">
        <f t="shared" si="104"/>
        <v>0</v>
      </c>
      <c r="G260" s="235">
        <f t="shared" si="104"/>
        <v>0</v>
      </c>
      <c r="H260" s="266">
        <f t="shared" si="104"/>
        <v>0</v>
      </c>
      <c r="I260" s="121">
        <f t="shared" si="104"/>
        <v>0</v>
      </c>
      <c r="J260" s="266">
        <f t="shared" si="104"/>
        <v>0</v>
      </c>
      <c r="K260" s="120">
        <f t="shared" si="104"/>
        <v>0</v>
      </c>
      <c r="L260" s="121">
        <f t="shared" si="104"/>
        <v>0</v>
      </c>
      <c r="M260" s="65">
        <f t="shared" si="104"/>
        <v>0</v>
      </c>
      <c r="N260" s="307">
        <f t="shared" si="104"/>
        <v>0</v>
      </c>
      <c r="O260" s="312">
        <f t="shared" si="104"/>
        <v>0</v>
      </c>
      <c r="P260" s="156"/>
    </row>
    <row r="261" spans="1:16" hidden="1" x14ac:dyDescent="0.25">
      <c r="A261" s="38">
        <v>6411</v>
      </c>
      <c r="B261" s="147" t="s">
        <v>238</v>
      </c>
      <c r="C261" s="59">
        <f t="shared" si="95"/>
        <v>0</v>
      </c>
      <c r="D261" s="232"/>
      <c r="E261" s="435"/>
      <c r="F261" s="393">
        <f>D261+E261</f>
        <v>0</v>
      </c>
      <c r="G261" s="232"/>
      <c r="H261" s="264"/>
      <c r="I261" s="115">
        <f>G261+H261</f>
        <v>0</v>
      </c>
      <c r="J261" s="264"/>
      <c r="K261" s="61"/>
      <c r="L261" s="115">
        <f>J261+K261</f>
        <v>0</v>
      </c>
      <c r="M261" s="328"/>
      <c r="N261" s="61"/>
      <c r="O261" s="115">
        <f>M261+N261</f>
        <v>0</v>
      </c>
      <c r="P261" s="112"/>
    </row>
    <row r="262" spans="1:16" ht="36" hidden="1" x14ac:dyDescent="0.25">
      <c r="A262" s="38">
        <v>6412</v>
      </c>
      <c r="B262" s="58" t="s">
        <v>239</v>
      </c>
      <c r="C262" s="59">
        <f t="shared" si="95"/>
        <v>0</v>
      </c>
      <c r="D262" s="232"/>
      <c r="E262" s="435"/>
      <c r="F262" s="393">
        <f>D262+E262</f>
        <v>0</v>
      </c>
      <c r="G262" s="232"/>
      <c r="H262" s="264"/>
      <c r="I262" s="115">
        <f>G262+H262</f>
        <v>0</v>
      </c>
      <c r="J262" s="264"/>
      <c r="K262" s="61"/>
      <c r="L262" s="115">
        <f>J262+K262</f>
        <v>0</v>
      </c>
      <c r="M262" s="328"/>
      <c r="N262" s="61"/>
      <c r="O262" s="115">
        <f>M262+N262</f>
        <v>0</v>
      </c>
      <c r="P262" s="112"/>
    </row>
    <row r="263" spans="1:16" ht="36" hidden="1" x14ac:dyDescent="0.25">
      <c r="A263" s="38">
        <v>6419</v>
      </c>
      <c r="B263" s="58" t="s">
        <v>240</v>
      </c>
      <c r="C263" s="59">
        <f t="shared" si="95"/>
        <v>0</v>
      </c>
      <c r="D263" s="232"/>
      <c r="E263" s="435"/>
      <c r="F263" s="393">
        <f>D263+E263</f>
        <v>0</v>
      </c>
      <c r="G263" s="232"/>
      <c r="H263" s="264"/>
      <c r="I263" s="115">
        <f>G263+H263</f>
        <v>0</v>
      </c>
      <c r="J263" s="264"/>
      <c r="K263" s="61"/>
      <c r="L263" s="115">
        <f>J263+K263</f>
        <v>0</v>
      </c>
      <c r="M263" s="328"/>
      <c r="N263" s="61"/>
      <c r="O263" s="115">
        <f>M263+N263</f>
        <v>0</v>
      </c>
      <c r="P263" s="112"/>
    </row>
    <row r="264" spans="1:16" ht="36" hidden="1" x14ac:dyDescent="0.25">
      <c r="A264" s="113">
        <v>6420</v>
      </c>
      <c r="B264" s="58" t="s">
        <v>241</v>
      </c>
      <c r="C264" s="59">
        <f t="shared" si="95"/>
        <v>0</v>
      </c>
      <c r="D264" s="233">
        <f t="shared" ref="D264:O264" si="105">SUM(D265:D268)</f>
        <v>0</v>
      </c>
      <c r="E264" s="436">
        <f t="shared" si="105"/>
        <v>0</v>
      </c>
      <c r="F264" s="393">
        <f t="shared" si="105"/>
        <v>0</v>
      </c>
      <c r="G264" s="233">
        <f t="shared" si="105"/>
        <v>0</v>
      </c>
      <c r="H264" s="122">
        <f t="shared" si="105"/>
        <v>0</v>
      </c>
      <c r="I264" s="115">
        <f t="shared" si="105"/>
        <v>0</v>
      </c>
      <c r="J264" s="122">
        <f t="shared" si="105"/>
        <v>0</v>
      </c>
      <c r="K264" s="114">
        <f t="shared" si="105"/>
        <v>0</v>
      </c>
      <c r="L264" s="115">
        <f t="shared" si="105"/>
        <v>0</v>
      </c>
      <c r="M264" s="59">
        <f t="shared" si="105"/>
        <v>0</v>
      </c>
      <c r="N264" s="114">
        <f t="shared" si="105"/>
        <v>0</v>
      </c>
      <c r="O264" s="115">
        <f t="shared" si="105"/>
        <v>0</v>
      </c>
      <c r="P264" s="112"/>
    </row>
    <row r="265" spans="1:16" hidden="1" x14ac:dyDescent="0.25">
      <c r="A265" s="38">
        <v>6421</v>
      </c>
      <c r="B265" s="58" t="s">
        <v>242</v>
      </c>
      <c r="C265" s="59">
        <f t="shared" si="95"/>
        <v>0</v>
      </c>
      <c r="D265" s="232"/>
      <c r="E265" s="435"/>
      <c r="F265" s="393">
        <f>D265+E265</f>
        <v>0</v>
      </c>
      <c r="G265" s="232"/>
      <c r="H265" s="264"/>
      <c r="I265" s="115">
        <f>G265+H265</f>
        <v>0</v>
      </c>
      <c r="J265" s="264"/>
      <c r="K265" s="61"/>
      <c r="L265" s="115">
        <f>J265+K265</f>
        <v>0</v>
      </c>
      <c r="M265" s="328"/>
      <c r="N265" s="61"/>
      <c r="O265" s="115">
        <f>M265+N265</f>
        <v>0</v>
      </c>
      <c r="P265" s="112"/>
    </row>
    <row r="266" spans="1:16" hidden="1" x14ac:dyDescent="0.25">
      <c r="A266" s="38">
        <v>6422</v>
      </c>
      <c r="B266" s="58" t="s">
        <v>243</v>
      </c>
      <c r="C266" s="59">
        <f t="shared" si="95"/>
        <v>0</v>
      </c>
      <c r="D266" s="232"/>
      <c r="E266" s="435"/>
      <c r="F266" s="393">
        <f>D266+E266</f>
        <v>0</v>
      </c>
      <c r="G266" s="232"/>
      <c r="H266" s="264"/>
      <c r="I266" s="115">
        <f>G266+H266</f>
        <v>0</v>
      </c>
      <c r="J266" s="264"/>
      <c r="K266" s="61"/>
      <c r="L266" s="115">
        <f>J266+K266</f>
        <v>0</v>
      </c>
      <c r="M266" s="328"/>
      <c r="N266" s="61"/>
      <c r="O266" s="115">
        <f>M266+N266</f>
        <v>0</v>
      </c>
      <c r="P266" s="112"/>
    </row>
    <row r="267" spans="1:16" ht="13.5" hidden="1" customHeight="1" x14ac:dyDescent="0.25">
      <c r="A267" s="38">
        <v>6423</v>
      </c>
      <c r="B267" s="58" t="s">
        <v>244</v>
      </c>
      <c r="C267" s="59">
        <f t="shared" si="95"/>
        <v>0</v>
      </c>
      <c r="D267" s="232"/>
      <c r="E267" s="435"/>
      <c r="F267" s="393">
        <f>D267+E267</f>
        <v>0</v>
      </c>
      <c r="G267" s="232"/>
      <c r="H267" s="264"/>
      <c r="I267" s="115">
        <f>G267+H267</f>
        <v>0</v>
      </c>
      <c r="J267" s="264"/>
      <c r="K267" s="61"/>
      <c r="L267" s="115">
        <f>J267+K267</f>
        <v>0</v>
      </c>
      <c r="M267" s="328"/>
      <c r="N267" s="61"/>
      <c r="O267" s="115">
        <f>M267+N267</f>
        <v>0</v>
      </c>
      <c r="P267" s="112"/>
    </row>
    <row r="268" spans="1:16" ht="36" hidden="1" x14ac:dyDescent="0.25">
      <c r="A268" s="38">
        <v>6424</v>
      </c>
      <c r="B268" s="58" t="s">
        <v>245</v>
      </c>
      <c r="C268" s="59">
        <f t="shared" si="95"/>
        <v>0</v>
      </c>
      <c r="D268" s="232"/>
      <c r="E268" s="435"/>
      <c r="F268" s="393">
        <f>D268+E268</f>
        <v>0</v>
      </c>
      <c r="G268" s="232"/>
      <c r="H268" s="264"/>
      <c r="I268" s="115">
        <f>G268+H268</f>
        <v>0</v>
      </c>
      <c r="J268" s="264"/>
      <c r="K268" s="61"/>
      <c r="L268" s="115">
        <f>J268+K268</f>
        <v>0</v>
      </c>
      <c r="M268" s="328"/>
      <c r="N268" s="61"/>
      <c r="O268" s="115">
        <f>M268+N268</f>
        <v>0</v>
      </c>
      <c r="P268" s="112"/>
    </row>
    <row r="269" spans="1:16" ht="36" hidden="1" x14ac:dyDescent="0.25">
      <c r="A269" s="150">
        <v>7000</v>
      </c>
      <c r="B269" s="150" t="s">
        <v>246</v>
      </c>
      <c r="C269" s="153">
        <f t="shared" si="95"/>
        <v>0</v>
      </c>
      <c r="D269" s="239">
        <f t="shared" ref="D269:O269" si="106">SUM(D270,D281)</f>
        <v>0</v>
      </c>
      <c r="E269" s="444">
        <f t="shared" si="106"/>
        <v>0</v>
      </c>
      <c r="F269" s="445">
        <f t="shared" si="106"/>
        <v>0</v>
      </c>
      <c r="G269" s="239">
        <f t="shared" si="106"/>
        <v>0</v>
      </c>
      <c r="H269" s="270">
        <f t="shared" si="106"/>
        <v>0</v>
      </c>
      <c r="I269" s="297">
        <f t="shared" si="106"/>
        <v>0</v>
      </c>
      <c r="J269" s="270">
        <f t="shared" si="106"/>
        <v>0</v>
      </c>
      <c r="K269" s="152">
        <f t="shared" si="106"/>
        <v>0</v>
      </c>
      <c r="L269" s="297">
        <f t="shared" si="106"/>
        <v>0</v>
      </c>
      <c r="M269" s="333">
        <f t="shared" si="106"/>
        <v>0</v>
      </c>
      <c r="N269" s="310">
        <f t="shared" si="106"/>
        <v>0</v>
      </c>
      <c r="O269" s="315">
        <f t="shared" si="106"/>
        <v>0</v>
      </c>
      <c r="P269" s="355"/>
    </row>
    <row r="270" spans="1:16" ht="24" hidden="1" x14ac:dyDescent="0.25">
      <c r="A270" s="46">
        <v>7200</v>
      </c>
      <c r="B270" s="106" t="s">
        <v>247</v>
      </c>
      <c r="C270" s="47">
        <f t="shared" si="95"/>
        <v>0</v>
      </c>
      <c r="D270" s="230">
        <f t="shared" ref="D270:O270" si="107">SUM(D271,D272,D275,D276,D280)</f>
        <v>0</v>
      </c>
      <c r="E270" s="430">
        <f t="shared" si="107"/>
        <v>0</v>
      </c>
      <c r="F270" s="397">
        <f t="shared" si="107"/>
        <v>0</v>
      </c>
      <c r="G270" s="230">
        <f t="shared" si="107"/>
        <v>0</v>
      </c>
      <c r="H270" s="107">
        <f t="shared" si="107"/>
        <v>0</v>
      </c>
      <c r="I270" s="118">
        <f t="shared" si="107"/>
        <v>0</v>
      </c>
      <c r="J270" s="107">
        <f t="shared" si="107"/>
        <v>0</v>
      </c>
      <c r="K270" s="51">
        <f t="shared" si="107"/>
        <v>0</v>
      </c>
      <c r="L270" s="118">
        <f t="shared" si="107"/>
        <v>0</v>
      </c>
      <c r="M270" s="131">
        <f t="shared" si="107"/>
        <v>0</v>
      </c>
      <c r="N270" s="132">
        <f t="shared" si="107"/>
        <v>0</v>
      </c>
      <c r="O270" s="296">
        <f t="shared" si="107"/>
        <v>0</v>
      </c>
      <c r="P270" s="352"/>
    </row>
    <row r="271" spans="1:16" ht="24" hidden="1" x14ac:dyDescent="0.25">
      <c r="A271" s="1244">
        <v>7210</v>
      </c>
      <c r="B271" s="53" t="s">
        <v>248</v>
      </c>
      <c r="C271" s="54">
        <f t="shared" si="95"/>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95"/>
        <v>0</v>
      </c>
      <c r="D272" s="233">
        <f t="shared" ref="D272:O272" si="108">SUM(D273:D274)</f>
        <v>0</v>
      </c>
      <c r="E272" s="436">
        <f t="shared" si="108"/>
        <v>0</v>
      </c>
      <c r="F272" s="393">
        <f t="shared" si="108"/>
        <v>0</v>
      </c>
      <c r="G272" s="233">
        <f t="shared" si="108"/>
        <v>0</v>
      </c>
      <c r="H272" s="122">
        <f t="shared" si="108"/>
        <v>0</v>
      </c>
      <c r="I272" s="115">
        <f t="shared" si="108"/>
        <v>0</v>
      </c>
      <c r="J272" s="122">
        <f t="shared" si="108"/>
        <v>0</v>
      </c>
      <c r="K272" s="114">
        <f t="shared" si="108"/>
        <v>0</v>
      </c>
      <c r="L272" s="115">
        <f t="shared" si="108"/>
        <v>0</v>
      </c>
      <c r="M272" s="59">
        <f t="shared" si="108"/>
        <v>0</v>
      </c>
      <c r="N272" s="114">
        <f t="shared" si="108"/>
        <v>0</v>
      </c>
      <c r="O272" s="115">
        <f t="shared" si="108"/>
        <v>0</v>
      </c>
      <c r="P272" s="112"/>
    </row>
    <row r="273" spans="1:16" s="149" customFormat="1" ht="36" hidden="1" x14ac:dyDescent="0.25">
      <c r="A273" s="38">
        <v>7221</v>
      </c>
      <c r="B273" s="58" t="s">
        <v>250</v>
      </c>
      <c r="C273" s="59">
        <f t="shared" si="95"/>
        <v>0</v>
      </c>
      <c r="D273" s="232"/>
      <c r="E273" s="435"/>
      <c r="F273" s="393">
        <f>D273+E273</f>
        <v>0</v>
      </c>
      <c r="G273" s="232"/>
      <c r="H273" s="264"/>
      <c r="I273" s="115">
        <f>G273+H273</f>
        <v>0</v>
      </c>
      <c r="J273" s="264"/>
      <c r="K273" s="61"/>
      <c r="L273" s="115">
        <f>J273+K273</f>
        <v>0</v>
      </c>
      <c r="M273" s="328"/>
      <c r="N273" s="61"/>
      <c r="O273" s="115">
        <f>M273+N273</f>
        <v>0</v>
      </c>
      <c r="P273" s="112"/>
    </row>
    <row r="274" spans="1:16" s="149" customFormat="1" ht="36" hidden="1" x14ac:dyDescent="0.25">
      <c r="A274" s="38">
        <v>7222</v>
      </c>
      <c r="B274" s="58" t="s">
        <v>251</v>
      </c>
      <c r="C274" s="59">
        <f t="shared" si="95"/>
        <v>0</v>
      </c>
      <c r="D274" s="232"/>
      <c r="E274" s="435"/>
      <c r="F274" s="393">
        <f>D274+E274</f>
        <v>0</v>
      </c>
      <c r="G274" s="232"/>
      <c r="H274" s="264"/>
      <c r="I274" s="115">
        <f>G274+H274</f>
        <v>0</v>
      </c>
      <c r="J274" s="264"/>
      <c r="K274" s="61"/>
      <c r="L274" s="115">
        <f>J274+K274</f>
        <v>0</v>
      </c>
      <c r="M274" s="328"/>
      <c r="N274" s="61"/>
      <c r="O274" s="115">
        <f>M274+N274</f>
        <v>0</v>
      </c>
      <c r="P274" s="112"/>
    </row>
    <row r="275" spans="1:16" ht="24" hidden="1" x14ac:dyDescent="0.25">
      <c r="A275" s="113">
        <v>7230</v>
      </c>
      <c r="B275" s="58" t="s">
        <v>292</v>
      </c>
      <c r="C275" s="59">
        <f t="shared" si="95"/>
        <v>0</v>
      </c>
      <c r="D275" s="232"/>
      <c r="E275" s="435"/>
      <c r="F275" s="393">
        <f>D275+E275</f>
        <v>0</v>
      </c>
      <c r="G275" s="232"/>
      <c r="H275" s="264"/>
      <c r="I275" s="115">
        <f>G275+H275</f>
        <v>0</v>
      </c>
      <c r="J275" s="264"/>
      <c r="K275" s="61"/>
      <c r="L275" s="115">
        <f>J275+K275</f>
        <v>0</v>
      </c>
      <c r="M275" s="328"/>
      <c r="N275" s="61"/>
      <c r="O275" s="115">
        <f>M275+N275</f>
        <v>0</v>
      </c>
      <c r="P275" s="112"/>
    </row>
    <row r="276" spans="1:16" ht="24" hidden="1" x14ac:dyDescent="0.25">
      <c r="A276" s="113">
        <v>7240</v>
      </c>
      <c r="B276" s="58" t="s">
        <v>252</v>
      </c>
      <c r="C276" s="59">
        <f t="shared" si="95"/>
        <v>0</v>
      </c>
      <c r="D276" s="233">
        <f t="shared" ref="D276:O276" si="109">SUM(D277:D279)</f>
        <v>0</v>
      </c>
      <c r="E276" s="436">
        <f t="shared" si="109"/>
        <v>0</v>
      </c>
      <c r="F276" s="393">
        <f t="shared" si="109"/>
        <v>0</v>
      </c>
      <c r="G276" s="233">
        <f t="shared" si="109"/>
        <v>0</v>
      </c>
      <c r="H276" s="122">
        <f t="shared" si="109"/>
        <v>0</v>
      </c>
      <c r="I276" s="115">
        <f t="shared" si="109"/>
        <v>0</v>
      </c>
      <c r="J276" s="122">
        <f t="shared" si="109"/>
        <v>0</v>
      </c>
      <c r="K276" s="114">
        <f t="shared" si="109"/>
        <v>0</v>
      </c>
      <c r="L276" s="115">
        <f t="shared" si="109"/>
        <v>0</v>
      </c>
      <c r="M276" s="59">
        <f t="shared" si="109"/>
        <v>0</v>
      </c>
      <c r="N276" s="114">
        <f t="shared" si="109"/>
        <v>0</v>
      </c>
      <c r="O276" s="115">
        <f t="shared" si="109"/>
        <v>0</v>
      </c>
      <c r="P276" s="112"/>
    </row>
    <row r="277" spans="1:16" ht="48" hidden="1" x14ac:dyDescent="0.25">
      <c r="A277" s="38">
        <v>7245</v>
      </c>
      <c r="B277" s="58" t="s">
        <v>253</v>
      </c>
      <c r="C277" s="59">
        <f t="shared" si="95"/>
        <v>0</v>
      </c>
      <c r="D277" s="232"/>
      <c r="E277" s="435"/>
      <c r="F277" s="393">
        <f>D277+E277</f>
        <v>0</v>
      </c>
      <c r="G277" s="232"/>
      <c r="H277" s="264"/>
      <c r="I277" s="115">
        <f>G277+H277</f>
        <v>0</v>
      </c>
      <c r="J277" s="264"/>
      <c r="K277" s="61"/>
      <c r="L277" s="115">
        <f>J277+K277</f>
        <v>0</v>
      </c>
      <c r="M277" s="328"/>
      <c r="N277" s="61"/>
      <c r="O277" s="115">
        <f>M277+N277</f>
        <v>0</v>
      </c>
      <c r="P277" s="112"/>
    </row>
    <row r="278" spans="1:16" ht="84.75" hidden="1" customHeight="1" x14ac:dyDescent="0.25">
      <c r="A278" s="38">
        <v>7246</v>
      </c>
      <c r="B278" s="58" t="s">
        <v>254</v>
      </c>
      <c r="C278" s="59">
        <f t="shared" si="95"/>
        <v>0</v>
      </c>
      <c r="D278" s="232"/>
      <c r="E278" s="435"/>
      <c r="F278" s="393">
        <f>D278+E278</f>
        <v>0</v>
      </c>
      <c r="G278" s="232"/>
      <c r="H278" s="264"/>
      <c r="I278" s="115">
        <f>G278+H278</f>
        <v>0</v>
      </c>
      <c r="J278" s="264"/>
      <c r="K278" s="61"/>
      <c r="L278" s="115">
        <f>J278+K278</f>
        <v>0</v>
      </c>
      <c r="M278" s="328"/>
      <c r="N278" s="61"/>
      <c r="O278" s="115">
        <f>M278+N278</f>
        <v>0</v>
      </c>
      <c r="P278" s="112"/>
    </row>
    <row r="279" spans="1:16" ht="36" hidden="1" x14ac:dyDescent="0.25">
      <c r="A279" s="38">
        <v>7247</v>
      </c>
      <c r="B279" s="58" t="s">
        <v>309</v>
      </c>
      <c r="C279" s="59">
        <f t="shared" si="95"/>
        <v>0</v>
      </c>
      <c r="D279" s="232"/>
      <c r="E279" s="435"/>
      <c r="F279" s="393">
        <f>D279+E279</f>
        <v>0</v>
      </c>
      <c r="G279" s="232"/>
      <c r="H279" s="264"/>
      <c r="I279" s="115">
        <f>G279+H279</f>
        <v>0</v>
      </c>
      <c r="J279" s="264"/>
      <c r="K279" s="61"/>
      <c r="L279" s="115">
        <f>J279+K279</f>
        <v>0</v>
      </c>
      <c r="M279" s="328"/>
      <c r="N279" s="61"/>
      <c r="O279" s="115">
        <f>M279+N279</f>
        <v>0</v>
      </c>
      <c r="P279" s="112"/>
    </row>
    <row r="280" spans="1:16" ht="24" hidden="1" x14ac:dyDescent="0.25">
      <c r="A280" s="1244">
        <v>7260</v>
      </c>
      <c r="B280" s="53" t="s">
        <v>255</v>
      </c>
      <c r="C280" s="54">
        <f t="shared" si="95"/>
        <v>0</v>
      </c>
      <c r="D280" s="231"/>
      <c r="E280" s="433"/>
      <c r="F280" s="434">
        <f>D280+E280</f>
        <v>0</v>
      </c>
      <c r="G280" s="231"/>
      <c r="H280" s="263"/>
      <c r="I280" s="121">
        <f>G280+H280</f>
        <v>0</v>
      </c>
      <c r="J280" s="263"/>
      <c r="K280" s="56"/>
      <c r="L280" s="121">
        <f>J280+K280</f>
        <v>0</v>
      </c>
      <c r="M280" s="327"/>
      <c r="N280" s="56"/>
      <c r="O280" s="121">
        <f>M280+N280</f>
        <v>0</v>
      </c>
      <c r="P280" s="111"/>
    </row>
    <row r="281" spans="1:16" hidden="1" x14ac:dyDescent="0.25">
      <c r="A281" s="74">
        <v>7700</v>
      </c>
      <c r="B281" s="166" t="s">
        <v>284</v>
      </c>
      <c r="C281" s="167">
        <f t="shared" si="95"/>
        <v>0</v>
      </c>
      <c r="D281" s="240">
        <f t="shared" ref="D281:O281" si="110">D282</f>
        <v>0</v>
      </c>
      <c r="E281" s="446">
        <f t="shared" si="110"/>
        <v>0</v>
      </c>
      <c r="F281" s="412">
        <f t="shared" si="110"/>
        <v>0</v>
      </c>
      <c r="G281" s="240">
        <f t="shared" si="110"/>
        <v>0</v>
      </c>
      <c r="H281" s="271">
        <f t="shared" si="110"/>
        <v>0</v>
      </c>
      <c r="I281" s="169">
        <f t="shared" si="110"/>
        <v>0</v>
      </c>
      <c r="J281" s="271">
        <f t="shared" si="110"/>
        <v>0</v>
      </c>
      <c r="K281" s="168">
        <f t="shared" si="110"/>
        <v>0</v>
      </c>
      <c r="L281" s="169">
        <f t="shared" si="110"/>
        <v>0</v>
      </c>
      <c r="M281" s="167">
        <f t="shared" si="110"/>
        <v>0</v>
      </c>
      <c r="N281" s="168">
        <f t="shared" si="110"/>
        <v>0</v>
      </c>
      <c r="O281" s="169">
        <f t="shared" si="110"/>
        <v>0</v>
      </c>
      <c r="P281" s="353"/>
    </row>
    <row r="282" spans="1:16" hidden="1" x14ac:dyDescent="0.25">
      <c r="A282" s="108">
        <v>7720</v>
      </c>
      <c r="B282" s="53" t="s">
        <v>285</v>
      </c>
      <c r="C282" s="65">
        <f t="shared" si="95"/>
        <v>0</v>
      </c>
      <c r="D282" s="241"/>
      <c r="E282" s="447"/>
      <c r="F282" s="416">
        <f>D282+E282</f>
        <v>0</v>
      </c>
      <c r="G282" s="241"/>
      <c r="H282" s="272"/>
      <c r="I282" s="312">
        <f>G282+H282</f>
        <v>0</v>
      </c>
      <c r="J282" s="272"/>
      <c r="K282" s="67"/>
      <c r="L282" s="312">
        <f>J282+K282</f>
        <v>0</v>
      </c>
      <c r="M282" s="334"/>
      <c r="N282" s="67"/>
      <c r="O282" s="312">
        <f>M282+N282</f>
        <v>0</v>
      </c>
      <c r="P282" s="156"/>
    </row>
    <row r="283" spans="1:16" hidden="1" x14ac:dyDescent="0.25">
      <c r="A283" s="147"/>
      <c r="B283" s="58" t="s">
        <v>256</v>
      </c>
      <c r="C283" s="59">
        <f t="shared" si="95"/>
        <v>0</v>
      </c>
      <c r="D283" s="233">
        <f t="shared" ref="D283:O283" si="111">SUM(D284:D285)</f>
        <v>0</v>
      </c>
      <c r="E283" s="436">
        <f t="shared" si="111"/>
        <v>0</v>
      </c>
      <c r="F283" s="393">
        <f t="shared" si="111"/>
        <v>0</v>
      </c>
      <c r="G283" s="233">
        <f t="shared" si="111"/>
        <v>0</v>
      </c>
      <c r="H283" s="122">
        <f t="shared" si="111"/>
        <v>0</v>
      </c>
      <c r="I283" s="115">
        <f t="shared" si="111"/>
        <v>0</v>
      </c>
      <c r="J283" s="122">
        <f t="shared" si="111"/>
        <v>0</v>
      </c>
      <c r="K283" s="114">
        <f t="shared" si="111"/>
        <v>0</v>
      </c>
      <c r="L283" s="115">
        <f t="shared" si="111"/>
        <v>0</v>
      </c>
      <c r="M283" s="59">
        <f t="shared" si="111"/>
        <v>0</v>
      </c>
      <c r="N283" s="114">
        <f t="shared" si="111"/>
        <v>0</v>
      </c>
      <c r="O283" s="115">
        <f t="shared" si="111"/>
        <v>0</v>
      </c>
      <c r="P283" s="112"/>
    </row>
    <row r="284" spans="1:16" hidden="1" x14ac:dyDescent="0.25">
      <c r="A284" s="147" t="s">
        <v>257</v>
      </c>
      <c r="B284" s="38" t="s">
        <v>258</v>
      </c>
      <c r="C284" s="59">
        <f t="shared" si="95"/>
        <v>0</v>
      </c>
      <c r="D284" s="232"/>
      <c r="E284" s="435"/>
      <c r="F284" s="393">
        <f>D284+E284</f>
        <v>0</v>
      </c>
      <c r="G284" s="232"/>
      <c r="H284" s="264"/>
      <c r="I284" s="115">
        <f>G284+H284</f>
        <v>0</v>
      </c>
      <c r="J284" s="264"/>
      <c r="K284" s="61"/>
      <c r="L284" s="115">
        <f>J284+K284</f>
        <v>0</v>
      </c>
      <c r="M284" s="328"/>
      <c r="N284" s="61"/>
      <c r="O284" s="115">
        <f>M284+N284</f>
        <v>0</v>
      </c>
      <c r="P284" s="112"/>
    </row>
    <row r="285" spans="1:16" ht="24" hidden="1" x14ac:dyDescent="0.25">
      <c r="A285" s="147" t="s">
        <v>259</v>
      </c>
      <c r="B285" s="154" t="s">
        <v>260</v>
      </c>
      <c r="C285" s="54">
        <f t="shared" si="95"/>
        <v>0</v>
      </c>
      <c r="D285" s="231"/>
      <c r="E285" s="433"/>
      <c r="F285" s="434">
        <f>D285+E285</f>
        <v>0</v>
      </c>
      <c r="G285" s="231"/>
      <c r="H285" s="263"/>
      <c r="I285" s="121">
        <f>G285+H285</f>
        <v>0</v>
      </c>
      <c r="J285" s="263"/>
      <c r="K285" s="56"/>
      <c r="L285" s="121">
        <f>J285+K285</f>
        <v>0</v>
      </c>
      <c r="M285" s="327"/>
      <c r="N285" s="56"/>
      <c r="O285" s="121">
        <f>M285+N285</f>
        <v>0</v>
      </c>
      <c r="P285" s="111"/>
    </row>
    <row r="286" spans="1:16" ht="12.75" thickBot="1" x14ac:dyDescent="0.3">
      <c r="A286" s="175"/>
      <c r="B286" s="175" t="s">
        <v>261</v>
      </c>
      <c r="C286" s="316">
        <f t="shared" si="95"/>
        <v>653799</v>
      </c>
      <c r="D286" s="242">
        <f t="shared" ref="D286:O286" si="112">SUM(D283,D269,D230,D195,D187,D173,D75,D53)</f>
        <v>628777</v>
      </c>
      <c r="E286" s="448">
        <f t="shared" si="112"/>
        <v>0</v>
      </c>
      <c r="F286" s="449">
        <f t="shared" si="112"/>
        <v>628777</v>
      </c>
      <c r="G286" s="242">
        <f t="shared" si="112"/>
        <v>0</v>
      </c>
      <c r="H286" s="177">
        <f t="shared" si="112"/>
        <v>0</v>
      </c>
      <c r="I286" s="298">
        <f t="shared" si="112"/>
        <v>0</v>
      </c>
      <c r="J286" s="177">
        <f t="shared" si="112"/>
        <v>24448</v>
      </c>
      <c r="K286" s="176">
        <f t="shared" si="112"/>
        <v>574</v>
      </c>
      <c r="L286" s="298">
        <f t="shared" si="112"/>
        <v>25022</v>
      </c>
      <c r="M286" s="316">
        <f t="shared" si="112"/>
        <v>0</v>
      </c>
      <c r="N286" s="176">
        <f t="shared" si="112"/>
        <v>0</v>
      </c>
      <c r="O286" s="298">
        <f t="shared" si="112"/>
        <v>0</v>
      </c>
      <c r="P286" s="356"/>
    </row>
    <row r="287" spans="1:16" s="21" customFormat="1" ht="13.5" thickTop="1" thickBot="1" x14ac:dyDescent="0.3">
      <c r="A287" s="1670" t="s">
        <v>262</v>
      </c>
      <c r="B287" s="1671"/>
      <c r="C287" s="184">
        <f t="shared" si="95"/>
        <v>-1722</v>
      </c>
      <c r="D287" s="243">
        <f t="shared" ref="D287:I287" si="113">SUM(D24,D25,D41)-D51</f>
        <v>0</v>
      </c>
      <c r="E287" s="450">
        <f t="shared" si="113"/>
        <v>0</v>
      </c>
      <c r="F287" s="451">
        <f t="shared" si="113"/>
        <v>0</v>
      </c>
      <c r="G287" s="243">
        <f t="shared" si="113"/>
        <v>0</v>
      </c>
      <c r="H287" s="273">
        <f t="shared" si="113"/>
        <v>0</v>
      </c>
      <c r="I287" s="299">
        <f t="shared" si="113"/>
        <v>0</v>
      </c>
      <c r="J287" s="273">
        <f>(J26+J43)-J51</f>
        <v>-1722</v>
      </c>
      <c r="K287" s="179">
        <f>(K26+K43)-K51</f>
        <v>0</v>
      </c>
      <c r="L287" s="299">
        <f>(L26+L43)-L51</f>
        <v>-1722</v>
      </c>
      <c r="M287" s="184">
        <f>M45-M51</f>
        <v>0</v>
      </c>
      <c r="N287" s="179">
        <f>N45-N51</f>
        <v>0</v>
      </c>
      <c r="O287" s="299">
        <f>O45-O51</f>
        <v>0</v>
      </c>
      <c r="P287" s="186"/>
    </row>
    <row r="288" spans="1:16" s="21" customFormat="1" ht="12.75" thickTop="1" x14ac:dyDescent="0.25">
      <c r="A288" s="1672" t="s">
        <v>263</v>
      </c>
      <c r="B288" s="1673"/>
      <c r="C288" s="164">
        <f t="shared" si="95"/>
        <v>1722</v>
      </c>
      <c r="D288" s="244">
        <f t="shared" ref="D288:O288" si="114">SUM(D289,D290)-D297+D298</f>
        <v>0</v>
      </c>
      <c r="E288" s="452">
        <f t="shared" si="114"/>
        <v>0</v>
      </c>
      <c r="F288" s="453">
        <f t="shared" si="114"/>
        <v>0</v>
      </c>
      <c r="G288" s="244">
        <f t="shared" si="114"/>
        <v>0</v>
      </c>
      <c r="H288" s="274">
        <f t="shared" si="114"/>
        <v>0</v>
      </c>
      <c r="I288" s="162">
        <f t="shared" si="114"/>
        <v>0</v>
      </c>
      <c r="J288" s="274">
        <f t="shared" si="114"/>
        <v>1722</v>
      </c>
      <c r="K288" s="161">
        <f t="shared" si="114"/>
        <v>0</v>
      </c>
      <c r="L288" s="162">
        <f t="shared" si="114"/>
        <v>1722</v>
      </c>
      <c r="M288" s="164">
        <f t="shared" si="114"/>
        <v>0</v>
      </c>
      <c r="N288" s="161">
        <f t="shared" si="114"/>
        <v>0</v>
      </c>
      <c r="O288" s="162">
        <f t="shared" si="114"/>
        <v>0</v>
      </c>
      <c r="P288" s="357"/>
    </row>
    <row r="289" spans="1:16" s="21" customFormat="1" ht="12.75" thickBot="1" x14ac:dyDescent="0.3">
      <c r="A289" s="89" t="s">
        <v>264</v>
      </c>
      <c r="B289" s="89" t="s">
        <v>265</v>
      </c>
      <c r="C289" s="90">
        <f t="shared" si="95"/>
        <v>1722</v>
      </c>
      <c r="D289" s="226">
        <f t="shared" ref="D289:O289" si="115">D21-D283</f>
        <v>0</v>
      </c>
      <c r="E289" s="422">
        <f t="shared" si="115"/>
        <v>0</v>
      </c>
      <c r="F289" s="423">
        <f t="shared" si="115"/>
        <v>0</v>
      </c>
      <c r="G289" s="226">
        <f t="shared" si="115"/>
        <v>0</v>
      </c>
      <c r="H289" s="259">
        <f t="shared" si="115"/>
        <v>0</v>
      </c>
      <c r="I289" s="92">
        <f t="shared" si="115"/>
        <v>0</v>
      </c>
      <c r="J289" s="259">
        <f t="shared" si="115"/>
        <v>1722</v>
      </c>
      <c r="K289" s="91">
        <f t="shared" si="115"/>
        <v>0</v>
      </c>
      <c r="L289" s="92">
        <f t="shared" si="115"/>
        <v>1722</v>
      </c>
      <c r="M289" s="90">
        <f t="shared" si="115"/>
        <v>0</v>
      </c>
      <c r="N289" s="91">
        <f t="shared" si="115"/>
        <v>0</v>
      </c>
      <c r="O289" s="92">
        <f t="shared" si="115"/>
        <v>0</v>
      </c>
      <c r="P289" s="348"/>
    </row>
    <row r="290" spans="1:16" s="21" customFormat="1" ht="12.75" hidden="1" thickTop="1" x14ac:dyDescent="0.25">
      <c r="A290" s="181" t="s">
        <v>266</v>
      </c>
      <c r="B290" s="181" t="s">
        <v>267</v>
      </c>
      <c r="C290" s="164">
        <f t="shared" si="95"/>
        <v>0</v>
      </c>
      <c r="D290" s="244">
        <f t="shared" ref="D290:O290" si="116">SUM(D291,D293,D295)-SUM(D292,D294,D296)</f>
        <v>0</v>
      </c>
      <c r="E290" s="452">
        <f t="shared" si="116"/>
        <v>0</v>
      </c>
      <c r="F290" s="453">
        <f t="shared" si="116"/>
        <v>0</v>
      </c>
      <c r="G290" s="244">
        <f t="shared" si="116"/>
        <v>0</v>
      </c>
      <c r="H290" s="274">
        <f t="shared" si="116"/>
        <v>0</v>
      </c>
      <c r="I290" s="162">
        <f t="shared" si="116"/>
        <v>0</v>
      </c>
      <c r="J290" s="274">
        <f t="shared" si="116"/>
        <v>0</v>
      </c>
      <c r="K290" s="161">
        <f t="shared" si="116"/>
        <v>0</v>
      </c>
      <c r="L290" s="162">
        <f t="shared" si="116"/>
        <v>0</v>
      </c>
      <c r="M290" s="164">
        <f t="shared" si="116"/>
        <v>0</v>
      </c>
      <c r="N290" s="161">
        <f t="shared" si="116"/>
        <v>0</v>
      </c>
      <c r="O290" s="162">
        <f t="shared" si="116"/>
        <v>0</v>
      </c>
      <c r="P290" s="357"/>
    </row>
    <row r="291" spans="1:16" ht="12.75" hidden="1" thickTop="1" x14ac:dyDescent="0.25">
      <c r="A291" s="155" t="s">
        <v>268</v>
      </c>
      <c r="B291" s="84" t="s">
        <v>269</v>
      </c>
      <c r="C291" s="65">
        <f t="shared" si="95"/>
        <v>0</v>
      </c>
      <c r="D291" s="241"/>
      <c r="E291" s="447"/>
      <c r="F291" s="416">
        <f t="shared" ref="F291:F298" si="117">D291+E291</f>
        <v>0</v>
      </c>
      <c r="G291" s="241"/>
      <c r="H291" s="272"/>
      <c r="I291" s="312">
        <f t="shared" ref="I291:I298" si="118">G291+H291</f>
        <v>0</v>
      </c>
      <c r="J291" s="272"/>
      <c r="K291" s="67"/>
      <c r="L291" s="312">
        <f t="shared" ref="L291:L298" si="119">J291+K291</f>
        <v>0</v>
      </c>
      <c r="M291" s="334"/>
      <c r="N291" s="67"/>
      <c r="O291" s="312">
        <f t="shared" ref="O291:O298" si="120">M291+N291</f>
        <v>0</v>
      </c>
      <c r="P291" s="156"/>
    </row>
    <row r="292" spans="1:16" ht="24.75" hidden="1" thickTop="1" x14ac:dyDescent="0.25">
      <c r="A292" s="147" t="s">
        <v>270</v>
      </c>
      <c r="B292" s="37" t="s">
        <v>271</v>
      </c>
      <c r="C292" s="59">
        <f t="shared" si="95"/>
        <v>0</v>
      </c>
      <c r="D292" s="232"/>
      <c r="E292" s="435"/>
      <c r="F292" s="393">
        <f t="shared" si="117"/>
        <v>0</v>
      </c>
      <c r="G292" s="232"/>
      <c r="H292" s="264"/>
      <c r="I292" s="115">
        <f t="shared" si="118"/>
        <v>0</v>
      </c>
      <c r="J292" s="264"/>
      <c r="K292" s="61"/>
      <c r="L292" s="115">
        <f t="shared" si="119"/>
        <v>0</v>
      </c>
      <c r="M292" s="328"/>
      <c r="N292" s="61"/>
      <c r="O292" s="115">
        <f t="shared" si="120"/>
        <v>0</v>
      </c>
      <c r="P292" s="112"/>
    </row>
    <row r="293" spans="1:16" ht="12.75" hidden="1" thickTop="1" x14ac:dyDescent="0.25">
      <c r="A293" s="147" t="s">
        <v>272</v>
      </c>
      <c r="B293" s="37" t="s">
        <v>273</v>
      </c>
      <c r="C293" s="59">
        <f t="shared" si="95"/>
        <v>0</v>
      </c>
      <c r="D293" s="232"/>
      <c r="E293" s="435"/>
      <c r="F293" s="393">
        <f t="shared" si="117"/>
        <v>0</v>
      </c>
      <c r="G293" s="232"/>
      <c r="H293" s="264"/>
      <c r="I293" s="115">
        <f t="shared" si="118"/>
        <v>0</v>
      </c>
      <c r="J293" s="264"/>
      <c r="K293" s="61"/>
      <c r="L293" s="115">
        <f t="shared" si="119"/>
        <v>0</v>
      </c>
      <c r="M293" s="328"/>
      <c r="N293" s="61"/>
      <c r="O293" s="115">
        <f t="shared" si="120"/>
        <v>0</v>
      </c>
      <c r="P293" s="112"/>
    </row>
    <row r="294" spans="1:16" ht="24.75" hidden="1" thickTop="1" x14ac:dyDescent="0.25">
      <c r="A294" s="147" t="s">
        <v>274</v>
      </c>
      <c r="B294" s="37" t="s">
        <v>275</v>
      </c>
      <c r="C294" s="59">
        <f t="shared" si="95"/>
        <v>0</v>
      </c>
      <c r="D294" s="232"/>
      <c r="E294" s="435"/>
      <c r="F294" s="393">
        <f t="shared" si="117"/>
        <v>0</v>
      </c>
      <c r="G294" s="232"/>
      <c r="H294" s="264"/>
      <c r="I294" s="115">
        <f t="shared" si="118"/>
        <v>0</v>
      </c>
      <c r="J294" s="264"/>
      <c r="K294" s="61"/>
      <c r="L294" s="115">
        <f t="shared" si="119"/>
        <v>0</v>
      </c>
      <c r="M294" s="328"/>
      <c r="N294" s="61"/>
      <c r="O294" s="115">
        <f t="shared" si="120"/>
        <v>0</v>
      </c>
      <c r="P294" s="112"/>
    </row>
    <row r="295" spans="1:16" ht="12.75" hidden="1" thickTop="1" x14ac:dyDescent="0.25">
      <c r="A295" s="147" t="s">
        <v>276</v>
      </c>
      <c r="B295" s="37" t="s">
        <v>277</v>
      </c>
      <c r="C295" s="59">
        <f t="shared" si="95"/>
        <v>0</v>
      </c>
      <c r="D295" s="232"/>
      <c r="E295" s="435"/>
      <c r="F295" s="393">
        <f t="shared" si="117"/>
        <v>0</v>
      </c>
      <c r="G295" s="232"/>
      <c r="H295" s="264"/>
      <c r="I295" s="115">
        <f t="shared" si="118"/>
        <v>0</v>
      </c>
      <c r="J295" s="264"/>
      <c r="K295" s="61"/>
      <c r="L295" s="115">
        <f t="shared" si="119"/>
        <v>0</v>
      </c>
      <c r="M295" s="328"/>
      <c r="N295" s="61"/>
      <c r="O295" s="115">
        <f t="shared" si="120"/>
        <v>0</v>
      </c>
      <c r="P295" s="112"/>
    </row>
    <row r="296" spans="1:16" ht="24.75" hidden="1" thickTop="1" x14ac:dyDescent="0.25">
      <c r="A296" s="157" t="s">
        <v>278</v>
      </c>
      <c r="B296" s="158" t="s">
        <v>279</v>
      </c>
      <c r="C296" s="128">
        <f t="shared" si="95"/>
        <v>0</v>
      </c>
      <c r="D296" s="237"/>
      <c r="E296" s="440"/>
      <c r="F296" s="441">
        <f t="shared" si="117"/>
        <v>0</v>
      </c>
      <c r="G296" s="237"/>
      <c r="H296" s="268"/>
      <c r="I296" s="313">
        <f t="shared" si="118"/>
        <v>0</v>
      </c>
      <c r="J296" s="268"/>
      <c r="K296" s="130"/>
      <c r="L296" s="313">
        <f t="shared" si="119"/>
        <v>0</v>
      </c>
      <c r="M296" s="331"/>
      <c r="N296" s="130"/>
      <c r="O296" s="313">
        <f t="shared" si="120"/>
        <v>0</v>
      </c>
      <c r="P296" s="159"/>
    </row>
    <row r="297" spans="1:16" s="21" customFormat="1" ht="13.5" hidden="1" thickTop="1" thickBot="1" x14ac:dyDescent="0.3">
      <c r="A297" s="183" t="s">
        <v>280</v>
      </c>
      <c r="B297" s="183" t="s">
        <v>281</v>
      </c>
      <c r="C297" s="184">
        <f t="shared" si="95"/>
        <v>0</v>
      </c>
      <c r="D297" s="245"/>
      <c r="E297" s="454"/>
      <c r="F297" s="451">
        <f t="shared" si="117"/>
        <v>0</v>
      </c>
      <c r="G297" s="245"/>
      <c r="H297" s="275"/>
      <c r="I297" s="299">
        <f t="shared" si="118"/>
        <v>0</v>
      </c>
      <c r="J297" s="275"/>
      <c r="K297" s="185"/>
      <c r="L297" s="299">
        <f t="shared" si="119"/>
        <v>0</v>
      </c>
      <c r="M297" s="335"/>
      <c r="N297" s="185"/>
      <c r="O297" s="299">
        <f t="shared" si="120"/>
        <v>0</v>
      </c>
      <c r="P297" s="186"/>
    </row>
    <row r="298" spans="1:16" s="21" customFormat="1" ht="48.75" hidden="1" thickTop="1" x14ac:dyDescent="0.25">
      <c r="A298" s="181" t="s">
        <v>282</v>
      </c>
      <c r="B298" s="163" t="s">
        <v>283</v>
      </c>
      <c r="C298" s="164">
        <f t="shared" si="95"/>
        <v>0</v>
      </c>
      <c r="D298" s="236"/>
      <c r="E298" s="439"/>
      <c r="F298" s="397">
        <f t="shared" si="117"/>
        <v>0</v>
      </c>
      <c r="G298" s="236"/>
      <c r="H298" s="267"/>
      <c r="I298" s="118">
        <f t="shared" si="118"/>
        <v>0</v>
      </c>
      <c r="J298" s="267"/>
      <c r="K298" s="123"/>
      <c r="L298" s="118">
        <f t="shared" si="119"/>
        <v>0</v>
      </c>
      <c r="M298" s="330"/>
      <c r="N298" s="123"/>
      <c r="O298" s="118">
        <f t="shared" si="120"/>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L63MetAiC8oXRtUi2iJj1ne46pR0F+PxcL1msWlmg6YdwJ8N98JCHdNFEmrXjZUz7Qbxmw1xK64bLzyt2db/ww==" saltValue="5c4agg5IPcNnO12kuuPyOQ==" spinCount="100000" sheet="1" objects="1" scenarios="1" formatCells="0" formatColumns="0" formatRows="0"/>
  <autoFilter ref="A18:P298">
    <filterColumn colId="2">
      <filters blank="1">
        <filter val="1 050"/>
        <filter val="1 297"/>
        <filter val="1 313"/>
        <filter val="1 416"/>
        <filter val="1 722"/>
        <filter val="-1 722"/>
        <filter val="10 173"/>
        <filter val="10 207"/>
        <filter val="10 740"/>
        <filter val="100"/>
        <filter val="11 223"/>
        <filter val="117 935"/>
        <filter val="146"/>
        <filter val="149 095"/>
        <filter val="150"/>
        <filter val="155"/>
        <filter val="17 118"/>
        <filter val="175"/>
        <filter val="2 117"/>
        <filter val="2 535"/>
        <filter val="20 685"/>
        <filter val="22 581"/>
        <filter val="23 335"/>
        <filter val="283"/>
        <filter val="3 102"/>
        <filter val="3 210"/>
        <filter val="3 751"/>
        <filter val="3 752"/>
        <filter val="31 160"/>
        <filter val="343"/>
        <filter val="35 641"/>
        <filter val="4"/>
        <filter val="4 326"/>
        <filter val="4 834"/>
        <filter val="412 834"/>
        <filter val="436"/>
        <filter val="468 627"/>
        <filter val="480"/>
        <filter val="50"/>
        <filter val="52 691"/>
        <filter val="580"/>
        <filter val="585"/>
        <filter val="6 161"/>
        <filter val="617 722"/>
        <filter val="628 777"/>
        <filter val="653 363"/>
        <filter val="653 799"/>
        <filter val="7 500"/>
        <filter val="7 783"/>
        <filter val="719"/>
        <filter val="739"/>
        <filter val="763"/>
        <filter val="8 662"/>
        <filter val="831"/>
        <filter val="9"/>
        <filter val="9 17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15.pielikums Jūrmalas pilsētas domes 
2018.gada 27.septembra saistošajiem noteikumiem Nr.33
(protokols Nr.13,  23.punkts)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9" sqref="T9"/>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1485</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1477</v>
      </c>
      <c r="D3" s="1713"/>
      <c r="E3" s="1713"/>
      <c r="F3" s="1713"/>
      <c r="G3" s="1713"/>
      <c r="H3" s="1713"/>
      <c r="I3" s="1713"/>
      <c r="J3" s="1713"/>
      <c r="K3" s="1713"/>
      <c r="L3" s="1713"/>
      <c r="M3" s="1713"/>
      <c r="N3" s="1713"/>
      <c r="O3" s="1713"/>
      <c r="P3" s="1714"/>
      <c r="Q3" s="382"/>
    </row>
    <row r="4" spans="1:17" ht="12.75" customHeight="1" x14ac:dyDescent="0.25">
      <c r="A4" s="4" t="s">
        <v>1</v>
      </c>
      <c r="B4" s="5"/>
      <c r="C4" s="1713" t="s">
        <v>1478</v>
      </c>
      <c r="D4" s="1713"/>
      <c r="E4" s="1713"/>
      <c r="F4" s="1713"/>
      <c r="G4" s="1713"/>
      <c r="H4" s="1713"/>
      <c r="I4" s="1713"/>
      <c r="J4" s="1713"/>
      <c r="K4" s="1713"/>
      <c r="L4" s="1713"/>
      <c r="M4" s="1713"/>
      <c r="N4" s="1713"/>
      <c r="O4" s="1713"/>
      <c r="P4" s="1714"/>
      <c r="Q4" s="382"/>
    </row>
    <row r="5" spans="1:17" ht="12.75" customHeight="1" x14ac:dyDescent="0.25">
      <c r="A5" s="2" t="s">
        <v>2</v>
      </c>
      <c r="B5" s="3"/>
      <c r="C5" s="1708" t="s">
        <v>1479</v>
      </c>
      <c r="D5" s="1708"/>
      <c r="E5" s="1708"/>
      <c r="F5" s="1708"/>
      <c r="G5" s="1708"/>
      <c r="H5" s="1708"/>
      <c r="I5" s="1708"/>
      <c r="J5" s="1708"/>
      <c r="K5" s="1708"/>
      <c r="L5" s="1708"/>
      <c r="M5" s="1708"/>
      <c r="N5" s="1708"/>
      <c r="O5" s="1708"/>
      <c r="P5" s="1709"/>
      <c r="Q5" s="382"/>
    </row>
    <row r="6" spans="1:17" ht="12.75" customHeight="1" x14ac:dyDescent="0.25">
      <c r="A6" s="2" t="s">
        <v>3</v>
      </c>
      <c r="B6" s="3"/>
      <c r="C6" s="1708" t="s">
        <v>1480</v>
      </c>
      <c r="D6" s="1708"/>
      <c r="E6" s="1708"/>
      <c r="F6" s="1708"/>
      <c r="G6" s="1708"/>
      <c r="H6" s="1708"/>
      <c r="I6" s="1708"/>
      <c r="J6" s="1708"/>
      <c r="K6" s="1708"/>
      <c r="L6" s="1708"/>
      <c r="M6" s="1708"/>
      <c r="N6" s="1708"/>
      <c r="O6" s="1708"/>
      <c r="P6" s="1709"/>
      <c r="Q6" s="382"/>
    </row>
    <row r="7" spans="1:17" ht="15" customHeight="1" x14ac:dyDescent="0.25">
      <c r="A7" s="2" t="s">
        <v>4</v>
      </c>
      <c r="B7" s="3"/>
      <c r="C7" s="1713" t="s">
        <v>1486</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1481</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1482</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t="s">
        <v>1483</v>
      </c>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c r="Q16" s="383"/>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77296</v>
      </c>
      <c r="D20" s="213">
        <f>SUM(D21,D24,D25,D41,D43)</f>
        <v>43070</v>
      </c>
      <c r="E20" s="386">
        <f t="shared" ref="E20:F20" si="0">SUM(E21,E24,E25,E41,E43)</f>
        <v>0</v>
      </c>
      <c r="F20" s="387">
        <f t="shared" si="0"/>
        <v>43070</v>
      </c>
      <c r="G20" s="213">
        <f>SUM(G21,G24,G43)</f>
        <v>0</v>
      </c>
      <c r="H20" s="248">
        <f t="shared" ref="H20:I20" si="1">SUM(H21,H24,H43)</f>
        <v>0</v>
      </c>
      <c r="I20" s="26">
        <f t="shared" si="1"/>
        <v>0</v>
      </c>
      <c r="J20" s="248">
        <f>SUM(J21,J26,J43)</f>
        <v>34226</v>
      </c>
      <c r="K20" s="25">
        <f t="shared" ref="K20:L20" si="2">SUM(K21,K26,K43)</f>
        <v>0</v>
      </c>
      <c r="L20" s="26">
        <f t="shared" si="2"/>
        <v>34226</v>
      </c>
      <c r="M20" s="24">
        <f>SUM(M21,M45)</f>
        <v>0</v>
      </c>
      <c r="N20" s="25">
        <f t="shared" ref="N20:O20" si="3">SUM(N21,N45)</f>
        <v>0</v>
      </c>
      <c r="O20" s="26">
        <f t="shared" si="3"/>
        <v>0</v>
      </c>
      <c r="P20" s="337"/>
    </row>
    <row r="21" spans="1:16" ht="12.75" thickTop="1" x14ac:dyDescent="0.25">
      <c r="A21" s="27"/>
      <c r="B21" s="28" t="s">
        <v>20</v>
      </c>
      <c r="C21" s="29">
        <f t="shared" ref="C21:C84" si="4">F21+I21+L21+O21</f>
        <v>4816</v>
      </c>
      <c r="D21" s="214">
        <f>SUM(D22:D23)</f>
        <v>0</v>
      </c>
      <c r="E21" s="388">
        <f t="shared" ref="E21" si="5">SUM(E22:E23)</f>
        <v>0</v>
      </c>
      <c r="F21" s="389">
        <f>SUM(F22:F23)</f>
        <v>0</v>
      </c>
      <c r="G21" s="214">
        <f>SUM(G22:G23)</f>
        <v>0</v>
      </c>
      <c r="H21" s="249">
        <f t="shared" ref="H21:I21" si="6">SUM(H22:H23)</f>
        <v>0</v>
      </c>
      <c r="I21" s="31">
        <f t="shared" si="6"/>
        <v>0</v>
      </c>
      <c r="J21" s="249">
        <f>SUM(J22:J23)</f>
        <v>4816</v>
      </c>
      <c r="K21" s="30">
        <f t="shared" ref="K21:L21" si="7">SUM(K22:K23)</f>
        <v>0</v>
      </c>
      <c r="L21" s="31">
        <f t="shared" si="7"/>
        <v>4816</v>
      </c>
      <c r="M21" s="29">
        <f>SUM(M22:M23)</f>
        <v>0</v>
      </c>
      <c r="N21" s="30">
        <f t="shared" ref="N21:O21" si="8">SUM(N22:N23)</f>
        <v>0</v>
      </c>
      <c r="O21" s="31">
        <f t="shared" si="8"/>
        <v>0</v>
      </c>
      <c r="P21" s="338"/>
    </row>
    <row r="22" spans="1:16" hidden="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x14ac:dyDescent="0.25">
      <c r="A23" s="37"/>
      <c r="B23" s="38" t="s">
        <v>22</v>
      </c>
      <c r="C23" s="39">
        <f t="shared" si="4"/>
        <v>4816</v>
      </c>
      <c r="D23" s="216"/>
      <c r="E23" s="392"/>
      <c r="F23" s="393">
        <f>D23+E23</f>
        <v>0</v>
      </c>
      <c r="G23" s="216"/>
      <c r="H23" s="251"/>
      <c r="I23" s="311">
        <f>G23+H23</f>
        <v>0</v>
      </c>
      <c r="J23" s="251">
        <v>4816</v>
      </c>
      <c r="K23" s="40"/>
      <c r="L23" s="311">
        <f>J23+K23</f>
        <v>4816</v>
      </c>
      <c r="M23" s="372"/>
      <c r="N23" s="40"/>
      <c r="O23" s="311">
        <f>M23+N23</f>
        <v>0</v>
      </c>
      <c r="P23" s="170"/>
    </row>
    <row r="24" spans="1:16" s="21" customFormat="1" ht="24.75" thickBot="1" x14ac:dyDescent="0.3">
      <c r="A24" s="41">
        <v>19300</v>
      </c>
      <c r="B24" s="41" t="s">
        <v>304</v>
      </c>
      <c r="C24" s="42">
        <f>F24+I24</f>
        <v>43070</v>
      </c>
      <c r="D24" s="217">
        <v>43070</v>
      </c>
      <c r="E24" s="394"/>
      <c r="F24" s="395">
        <f>D24+E24</f>
        <v>43070</v>
      </c>
      <c r="G24" s="217"/>
      <c r="H24" s="252"/>
      <c r="I24" s="362">
        <f>G24+H24</f>
        <v>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thickTop="1" x14ac:dyDescent="0.25">
      <c r="A26" s="46">
        <v>21300</v>
      </c>
      <c r="B26" s="46" t="s">
        <v>305</v>
      </c>
      <c r="C26" s="47">
        <f>L26</f>
        <v>29410</v>
      </c>
      <c r="D26" s="219" t="s">
        <v>23</v>
      </c>
      <c r="E26" s="398" t="s">
        <v>23</v>
      </c>
      <c r="F26" s="399" t="s">
        <v>23</v>
      </c>
      <c r="G26" s="219" t="s">
        <v>23</v>
      </c>
      <c r="H26" s="253" t="s">
        <v>23</v>
      </c>
      <c r="I26" s="50" t="s">
        <v>23</v>
      </c>
      <c r="J26" s="107">
        <f>SUM(J27,J31,J33,J36)</f>
        <v>29410</v>
      </c>
      <c r="K26" s="51">
        <f t="shared" ref="K26:L26" si="9">SUM(K27,K31,K33,K36)</f>
        <v>0</v>
      </c>
      <c r="L26" s="118">
        <f t="shared" si="9"/>
        <v>29410</v>
      </c>
      <c r="M26" s="320" t="s">
        <v>23</v>
      </c>
      <c r="N26" s="49" t="s">
        <v>23</v>
      </c>
      <c r="O26" s="50" t="s">
        <v>23</v>
      </c>
      <c r="P26" s="340"/>
    </row>
    <row r="27" spans="1:16" s="21" customFormat="1" ht="24" hidden="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idden="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idden="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 hidden="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 hidden="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 hidden="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x14ac:dyDescent="0.25">
      <c r="A33" s="52">
        <v>21380</v>
      </c>
      <c r="B33" s="46" t="s">
        <v>31</v>
      </c>
      <c r="C33" s="47">
        <f t="shared" si="10"/>
        <v>29410</v>
      </c>
      <c r="D33" s="219" t="s">
        <v>23</v>
      </c>
      <c r="E33" s="398" t="s">
        <v>23</v>
      </c>
      <c r="F33" s="399" t="s">
        <v>23</v>
      </c>
      <c r="G33" s="219" t="s">
        <v>23</v>
      </c>
      <c r="H33" s="253" t="s">
        <v>23</v>
      </c>
      <c r="I33" s="50" t="s">
        <v>23</v>
      </c>
      <c r="J33" s="107">
        <f>SUM(J34:J35)</f>
        <v>29410</v>
      </c>
      <c r="K33" s="51">
        <f t="shared" ref="K33:L33" si="13">SUM(K34:K35)</f>
        <v>0</v>
      </c>
      <c r="L33" s="118">
        <f t="shared" si="13"/>
        <v>29410</v>
      </c>
      <c r="M33" s="320" t="s">
        <v>23</v>
      </c>
      <c r="N33" s="49" t="s">
        <v>23</v>
      </c>
      <c r="O33" s="50" t="s">
        <v>23</v>
      </c>
      <c r="P33" s="340"/>
    </row>
    <row r="34" spans="1:16" x14ac:dyDescent="0.25">
      <c r="A34" s="63">
        <v>21381</v>
      </c>
      <c r="B34" s="64" t="s">
        <v>306</v>
      </c>
      <c r="C34" s="416">
        <f t="shared" si="10"/>
        <v>29410</v>
      </c>
      <c r="D34" s="220" t="s">
        <v>23</v>
      </c>
      <c r="E34" s="400" t="s">
        <v>23</v>
      </c>
      <c r="F34" s="405" t="s">
        <v>23</v>
      </c>
      <c r="G34" s="220" t="s">
        <v>23</v>
      </c>
      <c r="H34" s="254" t="s">
        <v>23</v>
      </c>
      <c r="I34" s="68" t="s">
        <v>23</v>
      </c>
      <c r="J34" s="263">
        <v>29410</v>
      </c>
      <c r="K34" s="56"/>
      <c r="L34" s="363">
        <f>J34+K34</f>
        <v>29410</v>
      </c>
      <c r="M34" s="321" t="s">
        <v>23</v>
      </c>
      <c r="N34" s="55" t="s">
        <v>23</v>
      </c>
      <c r="O34" s="68" t="s">
        <v>23</v>
      </c>
      <c r="P34" s="341"/>
    </row>
    <row r="35" spans="1:16" ht="24" hidden="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row>
    <row r="37" spans="1:16" ht="24" hidden="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idden="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idden="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 hidden="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 hidden="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row>
    <row r="44" spans="1:16" s="21" customFormat="1" ht="24" hidden="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 hidden="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si="4"/>
        <v>77296</v>
      </c>
      <c r="D50" s="226">
        <f>SUM(D51,D283)</f>
        <v>43070</v>
      </c>
      <c r="E50" s="422">
        <f t="shared" ref="E50:F50" si="19">SUM(E51,E283)</f>
        <v>0</v>
      </c>
      <c r="F50" s="423">
        <f t="shared" si="19"/>
        <v>43070</v>
      </c>
      <c r="G50" s="226">
        <f>SUM(G51,G283)</f>
        <v>0</v>
      </c>
      <c r="H50" s="259">
        <f t="shared" ref="H50:I50" si="20">SUM(H51,H283)</f>
        <v>0</v>
      </c>
      <c r="I50" s="92">
        <f t="shared" si="20"/>
        <v>0</v>
      </c>
      <c r="J50" s="259">
        <f>SUM(J51,J283)</f>
        <v>34226</v>
      </c>
      <c r="K50" s="91">
        <f t="shared" ref="K50:L50" si="21">SUM(K51,K283)</f>
        <v>0</v>
      </c>
      <c r="L50" s="92">
        <f t="shared" si="21"/>
        <v>34226</v>
      </c>
      <c r="M50" s="90">
        <f>SUM(M51,M283)</f>
        <v>0</v>
      </c>
      <c r="N50" s="91">
        <f t="shared" ref="N50:O50" si="22">SUM(N51,N283)</f>
        <v>0</v>
      </c>
      <c r="O50" s="92">
        <f t="shared" si="22"/>
        <v>0</v>
      </c>
      <c r="P50" s="348"/>
    </row>
    <row r="51" spans="1:16" s="21" customFormat="1" ht="36.75" thickTop="1" x14ac:dyDescent="0.25">
      <c r="A51" s="93"/>
      <c r="B51" s="94" t="s">
        <v>45</v>
      </c>
      <c r="C51" s="95">
        <f t="shared" si="4"/>
        <v>77296</v>
      </c>
      <c r="D51" s="227">
        <f>SUM(D52,D194)</f>
        <v>43070</v>
      </c>
      <c r="E51" s="424">
        <f t="shared" ref="E51:F51" si="23">SUM(E52,E194)</f>
        <v>0</v>
      </c>
      <c r="F51" s="425">
        <f t="shared" si="23"/>
        <v>43070</v>
      </c>
      <c r="G51" s="227">
        <f>SUM(G52,G194)</f>
        <v>0</v>
      </c>
      <c r="H51" s="260">
        <f t="shared" ref="H51:I51" si="24">SUM(H52,H194)</f>
        <v>0</v>
      </c>
      <c r="I51" s="97">
        <f t="shared" si="24"/>
        <v>0</v>
      </c>
      <c r="J51" s="260">
        <f>SUM(J52,J194)</f>
        <v>34226</v>
      </c>
      <c r="K51" s="96">
        <f t="shared" ref="K51:L51" si="25">SUM(K52,K194)</f>
        <v>0</v>
      </c>
      <c r="L51" s="97">
        <f t="shared" si="25"/>
        <v>34226</v>
      </c>
      <c r="M51" s="95">
        <f>SUM(M52,M194)</f>
        <v>0</v>
      </c>
      <c r="N51" s="96">
        <f t="shared" ref="N51:O51" si="26">SUM(N52,N194)</f>
        <v>0</v>
      </c>
      <c r="O51" s="97">
        <f t="shared" si="26"/>
        <v>0</v>
      </c>
      <c r="P51" s="349"/>
    </row>
    <row r="52" spans="1:16" s="21" customFormat="1" ht="24" x14ac:dyDescent="0.25">
      <c r="A52" s="98"/>
      <c r="B52" s="16" t="s">
        <v>46</v>
      </c>
      <c r="C52" s="99">
        <f t="shared" si="4"/>
        <v>75159</v>
      </c>
      <c r="D52" s="228">
        <f>SUM(D53,D75,D173,D187)</f>
        <v>43070</v>
      </c>
      <c r="E52" s="426">
        <f t="shared" ref="E52:F52" si="27">SUM(E53,E75,E173,E187)</f>
        <v>0</v>
      </c>
      <c r="F52" s="427">
        <f t="shared" si="27"/>
        <v>43070</v>
      </c>
      <c r="G52" s="228">
        <f>SUM(G53,G75,G173,G187)</f>
        <v>0</v>
      </c>
      <c r="H52" s="261">
        <f t="shared" ref="H52:I52" si="28">SUM(H53,H75,H173,H187)</f>
        <v>0</v>
      </c>
      <c r="I52" s="101">
        <f t="shared" si="28"/>
        <v>0</v>
      </c>
      <c r="J52" s="261">
        <f>SUM(J53,J75,J173,J187)</f>
        <v>32089</v>
      </c>
      <c r="K52" s="100">
        <f t="shared" ref="K52:L52" si="29">SUM(K53,K75,K173,K187)</f>
        <v>0</v>
      </c>
      <c r="L52" s="101">
        <f t="shared" si="29"/>
        <v>32089</v>
      </c>
      <c r="M52" s="99">
        <f>SUM(M53,M75,M173,M187)</f>
        <v>0</v>
      </c>
      <c r="N52" s="100">
        <f t="shared" ref="N52:O52" si="30">SUM(N53,N75,N173,N187)</f>
        <v>0</v>
      </c>
      <c r="O52" s="101">
        <f t="shared" si="30"/>
        <v>0</v>
      </c>
      <c r="P52" s="350"/>
    </row>
    <row r="53" spans="1:16" s="21" customFormat="1" hidden="1" x14ac:dyDescent="0.25">
      <c r="A53" s="102">
        <v>1000</v>
      </c>
      <c r="B53" s="102" t="s">
        <v>47</v>
      </c>
      <c r="C53" s="103">
        <f t="shared" si="4"/>
        <v>0</v>
      </c>
      <c r="D53" s="229">
        <f>SUM(D54,D67)</f>
        <v>0</v>
      </c>
      <c r="E53" s="428">
        <f t="shared" ref="E53:F53" si="31">SUM(E54,E67)</f>
        <v>0</v>
      </c>
      <c r="F53" s="429">
        <f t="shared" si="31"/>
        <v>0</v>
      </c>
      <c r="G53" s="229">
        <f>SUM(G54,G67)</f>
        <v>0</v>
      </c>
      <c r="H53" s="262">
        <f t="shared" ref="H53:I53" si="32">SUM(H54,H67)</f>
        <v>0</v>
      </c>
      <c r="I53" s="105">
        <f t="shared" si="32"/>
        <v>0</v>
      </c>
      <c r="J53" s="262">
        <f>SUM(J54,J67)</f>
        <v>0</v>
      </c>
      <c r="K53" s="104">
        <f t="shared" ref="K53:L53" si="33">SUM(K54,K67)</f>
        <v>0</v>
      </c>
      <c r="L53" s="105">
        <f t="shared" si="33"/>
        <v>0</v>
      </c>
      <c r="M53" s="103">
        <f>SUM(M54,M67)</f>
        <v>0</v>
      </c>
      <c r="N53" s="104">
        <f t="shared" ref="N53:O53" si="34">SUM(N54,N67)</f>
        <v>0</v>
      </c>
      <c r="O53" s="105">
        <f t="shared" si="34"/>
        <v>0</v>
      </c>
      <c r="P53" s="351"/>
    </row>
    <row r="54" spans="1:16" hidden="1" x14ac:dyDescent="0.25">
      <c r="A54" s="46">
        <v>1100</v>
      </c>
      <c r="B54" s="106" t="s">
        <v>48</v>
      </c>
      <c r="C54" s="47">
        <f t="shared" si="4"/>
        <v>0</v>
      </c>
      <c r="D54" s="230">
        <f>SUM(D55,D58,D66)</f>
        <v>0</v>
      </c>
      <c r="E54" s="430">
        <f t="shared" ref="E54:F54" si="35">SUM(E55,E58,E66)</f>
        <v>0</v>
      </c>
      <c r="F54" s="397">
        <f t="shared" si="35"/>
        <v>0</v>
      </c>
      <c r="G54" s="230">
        <f>SUM(G55,G58,G66)</f>
        <v>0</v>
      </c>
      <c r="H54" s="107">
        <f t="shared" ref="H54:I54" si="36">SUM(H55,H58,H66)</f>
        <v>0</v>
      </c>
      <c r="I54" s="118">
        <f t="shared" si="36"/>
        <v>0</v>
      </c>
      <c r="J54" s="107">
        <f>SUM(J55,J58,J66)</f>
        <v>0</v>
      </c>
      <c r="K54" s="51">
        <f t="shared" ref="K54:L54" si="37">SUM(K55,K58,K66)</f>
        <v>0</v>
      </c>
      <c r="L54" s="118">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433"/>
      <c r="F56" s="434">
        <f t="shared" ref="F56:F57" si="43">D56+E56</f>
        <v>0</v>
      </c>
      <c r="G56" s="231"/>
      <c r="H56" s="263"/>
      <c r="I56" s="121">
        <f t="shared" ref="I56:I57" si="44">G56+H56</f>
        <v>0</v>
      </c>
      <c r="J56" s="263"/>
      <c r="K56" s="56"/>
      <c r="L56" s="121">
        <f t="shared" ref="L56:L57" si="45">J56+K56</f>
        <v>0</v>
      </c>
      <c r="M56" s="327"/>
      <c r="N56" s="56"/>
      <c r="O56" s="121">
        <f>M56+N56</f>
        <v>0</v>
      </c>
      <c r="P56" s="111"/>
    </row>
    <row r="57" spans="1:16" ht="24" hidden="1" customHeight="1" x14ac:dyDescent="0.25">
      <c r="A57" s="38">
        <v>1119</v>
      </c>
      <c r="B57" s="58" t="s">
        <v>51</v>
      </c>
      <c r="C57" s="59">
        <f t="shared" si="4"/>
        <v>0</v>
      </c>
      <c r="D57" s="232"/>
      <c r="E57" s="435"/>
      <c r="F57" s="393">
        <f t="shared" si="43"/>
        <v>0</v>
      </c>
      <c r="G57" s="232"/>
      <c r="H57" s="264"/>
      <c r="I57" s="115">
        <f t="shared" si="44"/>
        <v>0</v>
      </c>
      <c r="J57" s="264"/>
      <c r="K57" s="61"/>
      <c r="L57" s="115">
        <f t="shared" si="45"/>
        <v>0</v>
      </c>
      <c r="M57" s="328"/>
      <c r="N57" s="61"/>
      <c r="O57" s="115">
        <f>M57+N57</f>
        <v>0</v>
      </c>
      <c r="P57" s="112"/>
    </row>
    <row r="58" spans="1:16"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435"/>
      <c r="F60" s="393">
        <f t="shared" si="50"/>
        <v>0</v>
      </c>
      <c r="G60" s="232"/>
      <c r="H60" s="264"/>
      <c r="I60" s="115">
        <f t="shared" si="51"/>
        <v>0</v>
      </c>
      <c r="J60" s="264"/>
      <c r="K60" s="61"/>
      <c r="L60" s="115">
        <f>J60+K60</f>
        <v>0</v>
      </c>
      <c r="M60" s="328"/>
      <c r="N60" s="61"/>
      <c r="O60" s="115">
        <f t="shared" si="53"/>
        <v>0</v>
      </c>
      <c r="P60" s="112"/>
    </row>
    <row r="61" spans="1:16" ht="24" hidden="1" x14ac:dyDescent="0.25">
      <c r="A61" s="38">
        <v>1145</v>
      </c>
      <c r="B61" s="58" t="s">
        <v>54</v>
      </c>
      <c r="C61" s="59">
        <f t="shared" si="4"/>
        <v>0</v>
      </c>
      <c r="D61" s="232"/>
      <c r="E61" s="435"/>
      <c r="F61" s="393">
        <f t="shared" si="50"/>
        <v>0</v>
      </c>
      <c r="G61" s="232"/>
      <c r="H61" s="264"/>
      <c r="I61" s="115">
        <f t="shared" si="51"/>
        <v>0</v>
      </c>
      <c r="J61" s="264"/>
      <c r="K61" s="61"/>
      <c r="L61" s="115">
        <f t="shared" si="52"/>
        <v>0</v>
      </c>
      <c r="M61" s="328"/>
      <c r="N61" s="61"/>
      <c r="O61" s="115">
        <f>M61+N61</f>
        <v>0</v>
      </c>
      <c r="P61" s="112"/>
    </row>
    <row r="62" spans="1:16" ht="27.75" hidden="1" customHeight="1" x14ac:dyDescent="0.25">
      <c r="A62" s="38">
        <v>1146</v>
      </c>
      <c r="B62" s="58" t="s">
        <v>55</v>
      </c>
      <c r="C62" s="59">
        <f t="shared" si="4"/>
        <v>0</v>
      </c>
      <c r="D62" s="232"/>
      <c r="E62" s="435"/>
      <c r="F62" s="393">
        <f t="shared" si="50"/>
        <v>0</v>
      </c>
      <c r="G62" s="232"/>
      <c r="H62" s="264"/>
      <c r="I62" s="115">
        <f t="shared" si="51"/>
        <v>0</v>
      </c>
      <c r="J62" s="264"/>
      <c r="K62" s="61"/>
      <c r="L62" s="115">
        <f t="shared" si="52"/>
        <v>0</v>
      </c>
      <c r="M62" s="328"/>
      <c r="N62" s="61"/>
      <c r="O62" s="115">
        <f t="shared" si="53"/>
        <v>0</v>
      </c>
      <c r="P62" s="112"/>
    </row>
    <row r="63" spans="1:16" hidden="1" x14ac:dyDescent="0.25">
      <c r="A63" s="38">
        <v>1147</v>
      </c>
      <c r="B63" s="58" t="s">
        <v>56</v>
      </c>
      <c r="C63" s="59">
        <f t="shared" si="4"/>
        <v>0</v>
      </c>
      <c r="D63" s="232"/>
      <c r="E63" s="435"/>
      <c r="F63" s="393">
        <f t="shared" si="50"/>
        <v>0</v>
      </c>
      <c r="G63" s="232"/>
      <c r="H63" s="264"/>
      <c r="I63" s="115">
        <f t="shared" si="51"/>
        <v>0</v>
      </c>
      <c r="J63" s="264"/>
      <c r="K63" s="61"/>
      <c r="L63" s="115">
        <f t="shared" si="52"/>
        <v>0</v>
      </c>
      <c r="M63" s="328"/>
      <c r="N63" s="61"/>
      <c r="O63" s="115">
        <f t="shared" si="53"/>
        <v>0</v>
      </c>
      <c r="P63" s="112"/>
    </row>
    <row r="64" spans="1:16" hidden="1" x14ac:dyDescent="0.25">
      <c r="A64" s="38">
        <v>1148</v>
      </c>
      <c r="B64" s="58" t="s">
        <v>57</v>
      </c>
      <c r="C64" s="59">
        <f t="shared" si="4"/>
        <v>0</v>
      </c>
      <c r="D64" s="232"/>
      <c r="E64" s="435"/>
      <c r="F64" s="393">
        <f t="shared" si="50"/>
        <v>0</v>
      </c>
      <c r="G64" s="232"/>
      <c r="H64" s="264"/>
      <c r="I64" s="115">
        <f t="shared" si="51"/>
        <v>0</v>
      </c>
      <c r="J64" s="264"/>
      <c r="K64" s="61"/>
      <c r="L64" s="115">
        <f t="shared" si="52"/>
        <v>0</v>
      </c>
      <c r="M64" s="328"/>
      <c r="N64" s="61"/>
      <c r="O64" s="115">
        <f t="shared" si="53"/>
        <v>0</v>
      </c>
      <c r="P64" s="112"/>
    </row>
    <row r="65" spans="1:16" ht="24" hidden="1" customHeight="1" x14ac:dyDescent="0.25">
      <c r="A65" s="38">
        <v>1149</v>
      </c>
      <c r="B65" s="58" t="s">
        <v>58</v>
      </c>
      <c r="C65" s="59">
        <f>F65+I65+L65+O65</f>
        <v>0</v>
      </c>
      <c r="D65" s="232"/>
      <c r="E65" s="435"/>
      <c r="F65" s="393">
        <f t="shared" si="50"/>
        <v>0</v>
      </c>
      <c r="G65" s="232"/>
      <c r="H65" s="264"/>
      <c r="I65" s="115">
        <f t="shared" si="51"/>
        <v>0</v>
      </c>
      <c r="J65" s="264"/>
      <c r="K65" s="61"/>
      <c r="L65" s="115">
        <f t="shared" si="52"/>
        <v>0</v>
      </c>
      <c r="M65" s="328"/>
      <c r="N65" s="61"/>
      <c r="O65" s="115">
        <f t="shared" si="53"/>
        <v>0</v>
      </c>
      <c r="P65" s="112"/>
    </row>
    <row r="66" spans="1:16" ht="36" hidden="1" x14ac:dyDescent="0.25">
      <c r="A66" s="108">
        <v>1150</v>
      </c>
      <c r="B66" s="79" t="s">
        <v>59</v>
      </c>
      <c r="C66" s="85">
        <f>F66+I66+L66+O66</f>
        <v>0</v>
      </c>
      <c r="D66" s="234"/>
      <c r="E66" s="437"/>
      <c r="F66" s="432">
        <f t="shared" si="50"/>
        <v>0</v>
      </c>
      <c r="G66" s="234"/>
      <c r="H66" s="265"/>
      <c r="I66" s="110">
        <f t="shared" si="51"/>
        <v>0</v>
      </c>
      <c r="J66" s="265"/>
      <c r="K66" s="116"/>
      <c r="L66" s="110">
        <f t="shared" si="52"/>
        <v>0</v>
      </c>
      <c r="M66" s="329"/>
      <c r="N66" s="116"/>
      <c r="O66" s="110">
        <f t="shared" si="53"/>
        <v>0</v>
      </c>
      <c r="P66" s="117"/>
    </row>
    <row r="67" spans="1:16" ht="24" hidden="1" x14ac:dyDescent="0.25">
      <c r="A67" s="46">
        <v>1200</v>
      </c>
      <c r="B67" s="106" t="s">
        <v>296</v>
      </c>
      <c r="C67" s="47">
        <f t="shared" si="4"/>
        <v>0</v>
      </c>
      <c r="D67" s="230">
        <f>SUM(D68:D69)</f>
        <v>0</v>
      </c>
      <c r="E67" s="430">
        <f t="shared" ref="E67:F67" si="54">SUM(E68:E69)</f>
        <v>0</v>
      </c>
      <c r="F67" s="397">
        <f t="shared" si="54"/>
        <v>0</v>
      </c>
      <c r="G67" s="230">
        <f>SUM(G68:G69)</f>
        <v>0</v>
      </c>
      <c r="H67" s="107">
        <f t="shared" ref="H67:I67" si="55">SUM(H68:H69)</f>
        <v>0</v>
      </c>
      <c r="I67" s="118">
        <f t="shared" si="55"/>
        <v>0</v>
      </c>
      <c r="J67" s="107">
        <f>SUM(J68:J69)</f>
        <v>0</v>
      </c>
      <c r="K67" s="51">
        <f t="shared" ref="K67:L67" si="56">SUM(K68:K69)</f>
        <v>0</v>
      </c>
      <c r="L67" s="118">
        <f t="shared" si="56"/>
        <v>0</v>
      </c>
      <c r="M67" s="47">
        <f>SUM(M68:M69)</f>
        <v>0</v>
      </c>
      <c r="N67" s="51">
        <f t="shared" ref="N67:O67" si="57">SUM(N68:N69)</f>
        <v>0</v>
      </c>
      <c r="O67" s="118">
        <f t="shared" si="57"/>
        <v>0</v>
      </c>
      <c r="P67" s="124"/>
    </row>
    <row r="68" spans="1:16" ht="24" hidden="1" x14ac:dyDescent="0.25">
      <c r="A68" s="1244">
        <v>1210</v>
      </c>
      <c r="B68" s="53" t="s">
        <v>60</v>
      </c>
      <c r="C68" s="54">
        <f t="shared" si="4"/>
        <v>0</v>
      </c>
      <c r="D68" s="231"/>
      <c r="E68" s="433"/>
      <c r="F68" s="434">
        <f>D68+E68</f>
        <v>0</v>
      </c>
      <c r="G68" s="231"/>
      <c r="H68" s="263"/>
      <c r="I68" s="121">
        <f>G68+H68</f>
        <v>0</v>
      </c>
      <c r="J68" s="263"/>
      <c r="K68" s="56"/>
      <c r="L68" s="121">
        <f>J68+K68</f>
        <v>0</v>
      </c>
      <c r="M68" s="327"/>
      <c r="N68" s="56"/>
      <c r="O68" s="121">
        <f>M68+N68</f>
        <v>0</v>
      </c>
      <c r="P68" s="111"/>
    </row>
    <row r="69" spans="1:16"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row>
    <row r="71" spans="1:16" hidden="1" x14ac:dyDescent="0.25">
      <c r="A71" s="38">
        <v>1223</v>
      </c>
      <c r="B71" s="58" t="s">
        <v>62</v>
      </c>
      <c r="C71" s="59">
        <f t="shared" si="4"/>
        <v>0</v>
      </c>
      <c r="D71" s="232"/>
      <c r="E71" s="435"/>
      <c r="F71" s="393">
        <f t="shared" si="62"/>
        <v>0</v>
      </c>
      <c r="G71" s="232"/>
      <c r="H71" s="264"/>
      <c r="I71" s="115">
        <f t="shared" si="63"/>
        <v>0</v>
      </c>
      <c r="J71" s="264"/>
      <c r="K71" s="61"/>
      <c r="L71" s="115">
        <f t="shared" si="64"/>
        <v>0</v>
      </c>
      <c r="M71" s="328"/>
      <c r="N71" s="61"/>
      <c r="O71" s="115">
        <f t="shared" si="65"/>
        <v>0</v>
      </c>
      <c r="P71" s="112"/>
    </row>
    <row r="72" spans="1:16" hidden="1" x14ac:dyDescent="0.25">
      <c r="A72" s="38">
        <v>1225</v>
      </c>
      <c r="B72" s="58" t="s">
        <v>63</v>
      </c>
      <c r="C72" s="59">
        <f t="shared" si="4"/>
        <v>0</v>
      </c>
      <c r="D72" s="232"/>
      <c r="E72" s="435"/>
      <c r="F72" s="393">
        <f t="shared" si="62"/>
        <v>0</v>
      </c>
      <c r="G72" s="232"/>
      <c r="H72" s="264"/>
      <c r="I72" s="115">
        <f t="shared" si="63"/>
        <v>0</v>
      </c>
      <c r="J72" s="264"/>
      <c r="K72" s="61"/>
      <c r="L72" s="115">
        <f t="shared" si="64"/>
        <v>0</v>
      </c>
      <c r="M72" s="328"/>
      <c r="N72" s="61"/>
      <c r="O72" s="115">
        <f t="shared" si="65"/>
        <v>0</v>
      </c>
      <c r="P72" s="112"/>
    </row>
    <row r="73" spans="1:16" ht="36" hidden="1" x14ac:dyDescent="0.25">
      <c r="A73" s="38">
        <v>1227</v>
      </c>
      <c r="B73" s="58" t="s">
        <v>64</v>
      </c>
      <c r="C73" s="59">
        <f t="shared" si="4"/>
        <v>0</v>
      </c>
      <c r="D73" s="232"/>
      <c r="E73" s="435"/>
      <c r="F73" s="393">
        <f t="shared" si="62"/>
        <v>0</v>
      </c>
      <c r="G73" s="232"/>
      <c r="H73" s="264"/>
      <c r="I73" s="115">
        <f t="shared" si="63"/>
        <v>0</v>
      </c>
      <c r="J73" s="264"/>
      <c r="K73" s="61"/>
      <c r="L73" s="115">
        <f t="shared" si="64"/>
        <v>0</v>
      </c>
      <c r="M73" s="328"/>
      <c r="N73" s="61"/>
      <c r="O73" s="115">
        <f t="shared" si="65"/>
        <v>0</v>
      </c>
      <c r="P73" s="112"/>
    </row>
    <row r="74" spans="1:16" ht="48" hidden="1" x14ac:dyDescent="0.25">
      <c r="A74" s="38">
        <v>1228</v>
      </c>
      <c r="B74" s="58" t="s">
        <v>298</v>
      </c>
      <c r="C74" s="59">
        <f t="shared" si="4"/>
        <v>0</v>
      </c>
      <c r="D74" s="232"/>
      <c r="E74" s="435"/>
      <c r="F74" s="393">
        <f t="shared" si="62"/>
        <v>0</v>
      </c>
      <c r="G74" s="232"/>
      <c r="H74" s="264"/>
      <c r="I74" s="115">
        <f t="shared" si="63"/>
        <v>0</v>
      </c>
      <c r="J74" s="264"/>
      <c r="K74" s="61"/>
      <c r="L74" s="115">
        <f t="shared" si="64"/>
        <v>0</v>
      </c>
      <c r="M74" s="328"/>
      <c r="N74" s="61"/>
      <c r="O74" s="115">
        <f t="shared" si="65"/>
        <v>0</v>
      </c>
      <c r="P74" s="112"/>
    </row>
    <row r="75" spans="1:16" x14ac:dyDescent="0.25">
      <c r="A75" s="102">
        <v>2000</v>
      </c>
      <c r="B75" s="102" t="s">
        <v>65</v>
      </c>
      <c r="C75" s="103">
        <f t="shared" si="4"/>
        <v>75159</v>
      </c>
      <c r="D75" s="229">
        <f>SUM(D76,D83,D130,D164,D165,D172)</f>
        <v>43070</v>
      </c>
      <c r="E75" s="428">
        <f t="shared" ref="E75:F75" si="66">SUM(E76,E83,E130,E164,E165,E172)</f>
        <v>0</v>
      </c>
      <c r="F75" s="429">
        <f t="shared" si="66"/>
        <v>43070</v>
      </c>
      <c r="G75" s="229">
        <f>SUM(G76,G83,G130,G164,G165,G172)</f>
        <v>0</v>
      </c>
      <c r="H75" s="262">
        <f t="shared" ref="H75:I75" si="67">SUM(H76,H83,H130,H164,H165,H172)</f>
        <v>0</v>
      </c>
      <c r="I75" s="105">
        <f t="shared" si="67"/>
        <v>0</v>
      </c>
      <c r="J75" s="262">
        <f>SUM(J76,J83,J130,J164,J165,J172)</f>
        <v>32089</v>
      </c>
      <c r="K75" s="104">
        <f t="shared" ref="K75:L75" si="68">SUM(K76,K83,K130,K164,K165,K172)</f>
        <v>0</v>
      </c>
      <c r="L75" s="105">
        <f t="shared" si="68"/>
        <v>32089</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430">
        <f t="shared" ref="E76:F76" si="70">SUM(E77,E80)</f>
        <v>0</v>
      </c>
      <c r="F76" s="397">
        <f t="shared" si="70"/>
        <v>0</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row>
    <row r="77" spans="1:16" ht="24" hidden="1" x14ac:dyDescent="0.25">
      <c r="A77" s="1244">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row>
    <row r="79" spans="1:16" ht="24" hidden="1" x14ac:dyDescent="0.25">
      <c r="A79" s="38">
        <v>2112</v>
      </c>
      <c r="B79" s="58" t="s">
        <v>69</v>
      </c>
      <c r="C79" s="59">
        <f t="shared" si="4"/>
        <v>0</v>
      </c>
      <c r="D79" s="232"/>
      <c r="E79" s="435"/>
      <c r="F79" s="393">
        <f t="shared" si="78"/>
        <v>0</v>
      </c>
      <c r="G79" s="232"/>
      <c r="H79" s="264"/>
      <c r="I79" s="115">
        <f t="shared" si="79"/>
        <v>0</v>
      </c>
      <c r="J79" s="264"/>
      <c r="K79" s="61"/>
      <c r="L79" s="115">
        <f t="shared" si="80"/>
        <v>0</v>
      </c>
      <c r="M79" s="328"/>
      <c r="N79" s="61"/>
      <c r="O79" s="115">
        <f t="shared" si="81"/>
        <v>0</v>
      </c>
      <c r="P79" s="112"/>
    </row>
    <row r="80" spans="1:16" ht="24" hidden="1" x14ac:dyDescent="0.25">
      <c r="A80" s="113">
        <v>2120</v>
      </c>
      <c r="B80" s="58" t="s">
        <v>70</v>
      </c>
      <c r="C80" s="59">
        <f t="shared" si="4"/>
        <v>0</v>
      </c>
      <c r="D80" s="233">
        <f>SUM(D81:D82)</f>
        <v>0</v>
      </c>
      <c r="E80" s="436">
        <f t="shared" ref="E80:F80" si="82">SUM(E81:E82)</f>
        <v>0</v>
      </c>
      <c r="F80" s="393">
        <f t="shared" si="82"/>
        <v>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435"/>
      <c r="F81" s="393">
        <f t="shared" ref="F81:F82" si="86">D81+E81</f>
        <v>0</v>
      </c>
      <c r="G81" s="232"/>
      <c r="H81" s="264"/>
      <c r="I81" s="115">
        <f t="shared" ref="I81:I82" si="87">G81+H81</f>
        <v>0</v>
      </c>
      <c r="J81" s="264"/>
      <c r="K81" s="61"/>
      <c r="L81" s="115">
        <f t="shared" ref="L81:L82" si="88">J81+K81</f>
        <v>0</v>
      </c>
      <c r="M81" s="328"/>
      <c r="N81" s="61"/>
      <c r="O81" s="115">
        <f t="shared" ref="O81:O82" si="89">M81+N81</f>
        <v>0</v>
      </c>
      <c r="P81" s="112"/>
    </row>
    <row r="82" spans="1:16" ht="24" hidden="1" x14ac:dyDescent="0.25">
      <c r="A82" s="38">
        <v>2122</v>
      </c>
      <c r="B82" s="58" t="s">
        <v>69</v>
      </c>
      <c r="C82" s="59">
        <f t="shared" si="4"/>
        <v>0</v>
      </c>
      <c r="D82" s="232"/>
      <c r="E82" s="435"/>
      <c r="F82" s="393">
        <f t="shared" si="86"/>
        <v>0</v>
      </c>
      <c r="G82" s="232"/>
      <c r="H82" s="264"/>
      <c r="I82" s="115">
        <f t="shared" si="87"/>
        <v>0</v>
      </c>
      <c r="J82" s="264"/>
      <c r="K82" s="61"/>
      <c r="L82" s="115">
        <f t="shared" si="88"/>
        <v>0</v>
      </c>
      <c r="M82" s="328"/>
      <c r="N82" s="61"/>
      <c r="O82" s="115">
        <f t="shared" si="89"/>
        <v>0</v>
      </c>
      <c r="P82" s="112"/>
    </row>
    <row r="83" spans="1:16" x14ac:dyDescent="0.25">
      <c r="A83" s="46">
        <v>2200</v>
      </c>
      <c r="B83" s="106" t="s">
        <v>71</v>
      </c>
      <c r="C83" s="47">
        <f t="shared" si="4"/>
        <v>51600</v>
      </c>
      <c r="D83" s="230">
        <f>SUM(D84,D89,D95,D103,D112,D116,D122,D128)</f>
        <v>31039</v>
      </c>
      <c r="E83" s="430">
        <f t="shared" ref="E83:F83" si="90">SUM(E84,E89,E95,E103,E112,E116,E122,E128)</f>
        <v>0</v>
      </c>
      <c r="F83" s="397">
        <f t="shared" si="90"/>
        <v>31039</v>
      </c>
      <c r="G83" s="230">
        <f>SUM(G84,G89,G95,G103,G112,G116,G122,G128)</f>
        <v>0</v>
      </c>
      <c r="H83" s="107">
        <f t="shared" ref="H83:I83" si="91">SUM(H84,H89,H95,H103,H112,H116,H122,H128)</f>
        <v>0</v>
      </c>
      <c r="I83" s="118">
        <f t="shared" si="91"/>
        <v>0</v>
      </c>
      <c r="J83" s="107">
        <f>SUM(J84,J89,J95,J103,J112,J116,J122,J128)</f>
        <v>20561</v>
      </c>
      <c r="K83" s="51">
        <f t="shared" ref="K83:L83" si="92">SUM(K84,K89,K95,K103,K112,K116,K122,K128)</f>
        <v>0</v>
      </c>
      <c r="L83" s="118">
        <f t="shared" si="92"/>
        <v>20561</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row>
    <row r="86" spans="1:16" ht="36" hidden="1" x14ac:dyDescent="0.25">
      <c r="A86" s="38">
        <v>2212</v>
      </c>
      <c r="B86" s="58" t="s">
        <v>74</v>
      </c>
      <c r="C86" s="59">
        <f t="shared" si="98"/>
        <v>0</v>
      </c>
      <c r="D86" s="232"/>
      <c r="E86" s="435"/>
      <c r="F86" s="393">
        <f t="shared" si="99"/>
        <v>0</v>
      </c>
      <c r="G86" s="232"/>
      <c r="H86" s="264"/>
      <c r="I86" s="115">
        <f t="shared" si="100"/>
        <v>0</v>
      </c>
      <c r="J86" s="264"/>
      <c r="K86" s="61"/>
      <c r="L86" s="115">
        <f t="shared" si="101"/>
        <v>0</v>
      </c>
      <c r="M86" s="328"/>
      <c r="N86" s="61"/>
      <c r="O86" s="115">
        <f t="shared" si="102"/>
        <v>0</v>
      </c>
      <c r="P86" s="112"/>
    </row>
    <row r="87" spans="1:16" ht="24" hidden="1" x14ac:dyDescent="0.25">
      <c r="A87" s="38">
        <v>2214</v>
      </c>
      <c r="B87" s="58" t="s">
        <v>75</v>
      </c>
      <c r="C87" s="59">
        <f t="shared" si="98"/>
        <v>0</v>
      </c>
      <c r="D87" s="232"/>
      <c r="E87" s="435"/>
      <c r="F87" s="393">
        <f t="shared" si="99"/>
        <v>0</v>
      </c>
      <c r="G87" s="232"/>
      <c r="H87" s="264"/>
      <c r="I87" s="115">
        <f t="shared" si="100"/>
        <v>0</v>
      </c>
      <c r="J87" s="264"/>
      <c r="K87" s="61"/>
      <c r="L87" s="115">
        <f t="shared" si="101"/>
        <v>0</v>
      </c>
      <c r="M87" s="328"/>
      <c r="N87" s="61"/>
      <c r="O87" s="115">
        <f t="shared" si="102"/>
        <v>0</v>
      </c>
      <c r="P87" s="112"/>
    </row>
    <row r="88" spans="1:16" hidden="1" x14ac:dyDescent="0.25">
      <c r="A88" s="38">
        <v>2219</v>
      </c>
      <c r="B88" s="58" t="s">
        <v>76</v>
      </c>
      <c r="C88" s="59">
        <f t="shared" si="98"/>
        <v>0</v>
      </c>
      <c r="D88" s="232"/>
      <c r="E88" s="435"/>
      <c r="F88" s="393">
        <f t="shared" si="99"/>
        <v>0</v>
      </c>
      <c r="G88" s="232"/>
      <c r="H88" s="264"/>
      <c r="I88" s="115">
        <f t="shared" si="100"/>
        <v>0</v>
      </c>
      <c r="J88" s="264"/>
      <c r="K88" s="61"/>
      <c r="L88" s="115">
        <f t="shared" si="101"/>
        <v>0</v>
      </c>
      <c r="M88" s="328"/>
      <c r="N88" s="61"/>
      <c r="O88" s="115">
        <f t="shared" si="102"/>
        <v>0</v>
      </c>
      <c r="P88" s="112"/>
    </row>
    <row r="89" spans="1:16" ht="24" x14ac:dyDescent="0.25">
      <c r="A89" s="113">
        <v>2220</v>
      </c>
      <c r="B89" s="58" t="s">
        <v>77</v>
      </c>
      <c r="C89" s="59">
        <f t="shared" si="98"/>
        <v>37410</v>
      </c>
      <c r="D89" s="233">
        <f>SUM(D90:D94)</f>
        <v>27502</v>
      </c>
      <c r="E89" s="436">
        <f t="shared" ref="E89:F89" si="103">SUM(E90:E94)</f>
        <v>0</v>
      </c>
      <c r="F89" s="393">
        <f t="shared" si="103"/>
        <v>27502</v>
      </c>
      <c r="G89" s="233">
        <f>SUM(G90:G94)</f>
        <v>0</v>
      </c>
      <c r="H89" s="122">
        <f t="shared" ref="H89:I89" si="104">SUM(H90:H94)</f>
        <v>0</v>
      </c>
      <c r="I89" s="115">
        <f t="shared" si="104"/>
        <v>0</v>
      </c>
      <c r="J89" s="122">
        <f>SUM(J90:J94)</f>
        <v>9908</v>
      </c>
      <c r="K89" s="114">
        <f t="shared" ref="K89:L89" si="105">SUM(K90:K94)</f>
        <v>0</v>
      </c>
      <c r="L89" s="115">
        <f t="shared" si="105"/>
        <v>9908</v>
      </c>
      <c r="M89" s="59">
        <f>SUM(M90:M94)</f>
        <v>0</v>
      </c>
      <c r="N89" s="114">
        <f t="shared" ref="N89:O89" si="106">SUM(N90:N94)</f>
        <v>0</v>
      </c>
      <c r="O89" s="115">
        <f t="shared" si="106"/>
        <v>0</v>
      </c>
      <c r="P89" s="112"/>
    </row>
    <row r="90" spans="1:16" ht="24" hidden="1" x14ac:dyDescent="0.25">
      <c r="A90" s="38">
        <v>2221</v>
      </c>
      <c r="B90" s="58" t="s">
        <v>289</v>
      </c>
      <c r="C90" s="59">
        <f t="shared" si="98"/>
        <v>0</v>
      </c>
      <c r="D90" s="232">
        <v>0</v>
      </c>
      <c r="E90" s="435"/>
      <c r="F90" s="393">
        <f t="shared" ref="F90:F94" si="107">D90+E90</f>
        <v>0</v>
      </c>
      <c r="G90" s="232"/>
      <c r="H90" s="264"/>
      <c r="I90" s="115">
        <f t="shared" ref="I90:I94" si="108">G90+H90</f>
        <v>0</v>
      </c>
      <c r="J90" s="264">
        <v>0</v>
      </c>
      <c r="K90" s="61"/>
      <c r="L90" s="115">
        <f t="shared" ref="L90:L94" si="109">J90+K90</f>
        <v>0</v>
      </c>
      <c r="M90" s="328"/>
      <c r="N90" s="61"/>
      <c r="O90" s="115">
        <f t="shared" ref="O90:O94" si="110">M90+N90</f>
        <v>0</v>
      </c>
      <c r="P90" s="112"/>
    </row>
    <row r="91" spans="1:16" x14ac:dyDescent="0.25">
      <c r="A91" s="38">
        <v>2222</v>
      </c>
      <c r="B91" s="58" t="s">
        <v>78</v>
      </c>
      <c r="C91" s="59">
        <f t="shared" si="98"/>
        <v>9610</v>
      </c>
      <c r="D91" s="232">
        <v>7305</v>
      </c>
      <c r="E91" s="435"/>
      <c r="F91" s="393">
        <f t="shared" si="107"/>
        <v>7305</v>
      </c>
      <c r="G91" s="232"/>
      <c r="H91" s="264"/>
      <c r="I91" s="115">
        <f t="shared" si="108"/>
        <v>0</v>
      </c>
      <c r="J91" s="264">
        <v>2305</v>
      </c>
      <c r="K91" s="61"/>
      <c r="L91" s="115">
        <f t="shared" si="109"/>
        <v>2305</v>
      </c>
      <c r="M91" s="328"/>
      <c r="N91" s="61"/>
      <c r="O91" s="115">
        <f t="shared" si="110"/>
        <v>0</v>
      </c>
      <c r="P91" s="1517"/>
    </row>
    <row r="92" spans="1:16" x14ac:dyDescent="0.25">
      <c r="A92" s="38">
        <v>2223</v>
      </c>
      <c r="B92" s="58" t="s">
        <v>79</v>
      </c>
      <c r="C92" s="59">
        <f t="shared" si="98"/>
        <v>27197</v>
      </c>
      <c r="D92" s="232">
        <v>20197</v>
      </c>
      <c r="E92" s="435"/>
      <c r="F92" s="393">
        <f t="shared" si="107"/>
        <v>20197</v>
      </c>
      <c r="G92" s="232"/>
      <c r="H92" s="264"/>
      <c r="I92" s="115">
        <f t="shared" si="108"/>
        <v>0</v>
      </c>
      <c r="J92" s="264">
        <v>7000</v>
      </c>
      <c r="K92" s="61"/>
      <c r="L92" s="115">
        <f t="shared" si="109"/>
        <v>7000</v>
      </c>
      <c r="M92" s="328"/>
      <c r="N92" s="61"/>
      <c r="O92" s="115">
        <f t="shared" si="110"/>
        <v>0</v>
      </c>
      <c r="P92" s="112"/>
    </row>
    <row r="93" spans="1:16" ht="48" x14ac:dyDescent="0.25">
      <c r="A93" s="38">
        <v>2224</v>
      </c>
      <c r="B93" s="58" t="s">
        <v>299</v>
      </c>
      <c r="C93" s="59">
        <f t="shared" si="98"/>
        <v>603</v>
      </c>
      <c r="D93" s="232"/>
      <c r="E93" s="435"/>
      <c r="F93" s="393">
        <f t="shared" si="107"/>
        <v>0</v>
      </c>
      <c r="G93" s="232"/>
      <c r="H93" s="264"/>
      <c r="I93" s="115">
        <f t="shared" si="108"/>
        <v>0</v>
      </c>
      <c r="J93" s="264">
        <v>603</v>
      </c>
      <c r="K93" s="61"/>
      <c r="L93" s="115">
        <f t="shared" si="109"/>
        <v>603</v>
      </c>
      <c r="M93" s="328"/>
      <c r="N93" s="61"/>
      <c r="O93" s="115">
        <f t="shared" si="110"/>
        <v>0</v>
      </c>
      <c r="P93" s="112"/>
    </row>
    <row r="94" spans="1:16" ht="24" hidden="1" x14ac:dyDescent="0.25">
      <c r="A94" s="38">
        <v>2229</v>
      </c>
      <c r="B94" s="58" t="s">
        <v>80</v>
      </c>
      <c r="C94" s="59">
        <f t="shared" si="98"/>
        <v>0</v>
      </c>
      <c r="D94" s="232"/>
      <c r="E94" s="435"/>
      <c r="F94" s="393">
        <f t="shared" si="107"/>
        <v>0</v>
      </c>
      <c r="G94" s="232"/>
      <c r="H94" s="264"/>
      <c r="I94" s="115">
        <f t="shared" si="108"/>
        <v>0</v>
      </c>
      <c r="J94" s="264"/>
      <c r="K94" s="61"/>
      <c r="L94" s="115">
        <f t="shared" si="109"/>
        <v>0</v>
      </c>
      <c r="M94" s="328"/>
      <c r="N94" s="61"/>
      <c r="O94" s="115">
        <f t="shared" si="110"/>
        <v>0</v>
      </c>
      <c r="P94" s="112"/>
    </row>
    <row r="95" spans="1:16" ht="36" hidden="1" x14ac:dyDescent="0.25">
      <c r="A95" s="113">
        <v>2230</v>
      </c>
      <c r="B95" s="58" t="s">
        <v>81</v>
      </c>
      <c r="C95" s="59">
        <f t="shared" si="98"/>
        <v>0</v>
      </c>
      <c r="D95" s="233">
        <f>SUM(D96:D102)</f>
        <v>0</v>
      </c>
      <c r="E95" s="436">
        <f t="shared" ref="E95:F95" si="111">SUM(E96:E102)</f>
        <v>0</v>
      </c>
      <c r="F95" s="393">
        <f t="shared" si="111"/>
        <v>0</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435"/>
      <c r="F96" s="393">
        <f t="shared" ref="F96:F102" si="115">D96+E96</f>
        <v>0</v>
      </c>
      <c r="G96" s="232"/>
      <c r="H96" s="264"/>
      <c r="I96" s="115">
        <f t="shared" ref="I96:I102" si="116">G96+H96</f>
        <v>0</v>
      </c>
      <c r="J96" s="264"/>
      <c r="K96" s="61"/>
      <c r="L96" s="115">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435"/>
      <c r="F97" s="393">
        <f t="shared" si="115"/>
        <v>0</v>
      </c>
      <c r="G97" s="232"/>
      <c r="H97" s="264"/>
      <c r="I97" s="115">
        <f t="shared" si="116"/>
        <v>0</v>
      </c>
      <c r="J97" s="264"/>
      <c r="K97" s="61"/>
      <c r="L97" s="115">
        <f t="shared" si="117"/>
        <v>0</v>
      </c>
      <c r="M97" s="328"/>
      <c r="N97" s="61"/>
      <c r="O97" s="115">
        <f t="shared" si="118"/>
        <v>0</v>
      </c>
      <c r="P97" s="112"/>
    </row>
    <row r="98" spans="1:16" ht="24" hidden="1" x14ac:dyDescent="0.25">
      <c r="A98" s="33">
        <v>2233</v>
      </c>
      <c r="B98" s="53" t="s">
        <v>84</v>
      </c>
      <c r="C98" s="54">
        <f t="shared" si="98"/>
        <v>0</v>
      </c>
      <c r="D98" s="231"/>
      <c r="E98" s="433"/>
      <c r="F98" s="434">
        <f t="shared" si="115"/>
        <v>0</v>
      </c>
      <c r="G98" s="231"/>
      <c r="H98" s="263"/>
      <c r="I98" s="121">
        <f t="shared" si="116"/>
        <v>0</v>
      </c>
      <c r="J98" s="263"/>
      <c r="K98" s="56"/>
      <c r="L98" s="121">
        <f t="shared" si="117"/>
        <v>0</v>
      </c>
      <c r="M98" s="327"/>
      <c r="N98" s="56"/>
      <c r="O98" s="121">
        <f t="shared" si="118"/>
        <v>0</v>
      </c>
      <c r="P98" s="111"/>
    </row>
    <row r="99" spans="1:16" ht="36" hidden="1" x14ac:dyDescent="0.25">
      <c r="A99" s="38">
        <v>2234</v>
      </c>
      <c r="B99" s="58" t="s">
        <v>85</v>
      </c>
      <c r="C99" s="59">
        <f t="shared" si="98"/>
        <v>0</v>
      </c>
      <c r="D99" s="232"/>
      <c r="E99" s="435"/>
      <c r="F99" s="393">
        <f t="shared" si="115"/>
        <v>0</v>
      </c>
      <c r="G99" s="232"/>
      <c r="H99" s="264"/>
      <c r="I99" s="115">
        <f t="shared" si="116"/>
        <v>0</v>
      </c>
      <c r="J99" s="264"/>
      <c r="K99" s="61"/>
      <c r="L99" s="115">
        <f t="shared" si="117"/>
        <v>0</v>
      </c>
      <c r="M99" s="328"/>
      <c r="N99" s="61"/>
      <c r="O99" s="115">
        <f t="shared" si="118"/>
        <v>0</v>
      </c>
      <c r="P99" s="112"/>
    </row>
    <row r="100" spans="1:16" ht="24" hidden="1" x14ac:dyDescent="0.25">
      <c r="A100" s="38">
        <v>2235</v>
      </c>
      <c r="B100" s="58" t="s">
        <v>86</v>
      </c>
      <c r="C100" s="59">
        <f t="shared" si="98"/>
        <v>0</v>
      </c>
      <c r="D100" s="232"/>
      <c r="E100" s="435"/>
      <c r="F100" s="393">
        <f t="shared" si="115"/>
        <v>0</v>
      </c>
      <c r="G100" s="232"/>
      <c r="H100" s="264"/>
      <c r="I100" s="115">
        <f t="shared" si="116"/>
        <v>0</v>
      </c>
      <c r="J100" s="264"/>
      <c r="K100" s="61"/>
      <c r="L100" s="115">
        <f t="shared" si="117"/>
        <v>0</v>
      </c>
      <c r="M100" s="328"/>
      <c r="N100" s="61"/>
      <c r="O100" s="115">
        <f t="shared" si="118"/>
        <v>0</v>
      </c>
      <c r="P100" s="112"/>
    </row>
    <row r="101" spans="1:16" hidden="1" x14ac:dyDescent="0.25">
      <c r="A101" s="38">
        <v>2236</v>
      </c>
      <c r="B101" s="58" t="s">
        <v>87</v>
      </c>
      <c r="C101" s="59">
        <f t="shared" si="98"/>
        <v>0</v>
      </c>
      <c r="D101" s="232"/>
      <c r="E101" s="435"/>
      <c r="F101" s="393">
        <f t="shared" si="115"/>
        <v>0</v>
      </c>
      <c r="G101" s="232"/>
      <c r="H101" s="264"/>
      <c r="I101" s="115">
        <f t="shared" si="116"/>
        <v>0</v>
      </c>
      <c r="J101" s="264"/>
      <c r="K101" s="61"/>
      <c r="L101" s="115">
        <f t="shared" si="117"/>
        <v>0</v>
      </c>
      <c r="M101" s="328"/>
      <c r="N101" s="61"/>
      <c r="O101" s="115">
        <f t="shared" si="118"/>
        <v>0</v>
      </c>
      <c r="P101" s="112"/>
    </row>
    <row r="102" spans="1:16" ht="24" hidden="1" x14ac:dyDescent="0.25">
      <c r="A102" s="38">
        <v>2239</v>
      </c>
      <c r="B102" s="58" t="s">
        <v>88</v>
      </c>
      <c r="C102" s="59">
        <f t="shared" si="98"/>
        <v>0</v>
      </c>
      <c r="D102" s="232"/>
      <c r="E102" s="435"/>
      <c r="F102" s="393">
        <f t="shared" si="115"/>
        <v>0</v>
      </c>
      <c r="G102" s="232"/>
      <c r="H102" s="264"/>
      <c r="I102" s="115">
        <f t="shared" si="116"/>
        <v>0</v>
      </c>
      <c r="J102" s="264"/>
      <c r="K102" s="61"/>
      <c r="L102" s="115">
        <f t="shared" si="117"/>
        <v>0</v>
      </c>
      <c r="M102" s="328"/>
      <c r="N102" s="61"/>
      <c r="O102" s="115">
        <f t="shared" si="118"/>
        <v>0</v>
      </c>
      <c r="P102" s="112"/>
    </row>
    <row r="103" spans="1:16" ht="36" x14ac:dyDescent="0.25">
      <c r="A103" s="113">
        <v>2240</v>
      </c>
      <c r="B103" s="58" t="s">
        <v>89</v>
      </c>
      <c r="C103" s="59">
        <f t="shared" si="98"/>
        <v>14138</v>
      </c>
      <c r="D103" s="233">
        <f>SUM(D104:D111)</f>
        <v>3537</v>
      </c>
      <c r="E103" s="436">
        <f t="shared" ref="E103:F103" si="119">SUM(E104:E111)</f>
        <v>0</v>
      </c>
      <c r="F103" s="393">
        <f t="shared" si="119"/>
        <v>3537</v>
      </c>
      <c r="G103" s="233">
        <f>SUM(G104:G111)</f>
        <v>0</v>
      </c>
      <c r="H103" s="122">
        <f t="shared" ref="H103:I103" si="120">SUM(H104:H111)</f>
        <v>0</v>
      </c>
      <c r="I103" s="115">
        <f t="shared" si="120"/>
        <v>0</v>
      </c>
      <c r="J103" s="122">
        <f>SUM(J104:J111)</f>
        <v>10601</v>
      </c>
      <c r="K103" s="114">
        <f t="shared" ref="K103:L103" si="121">SUM(K104:K111)</f>
        <v>0</v>
      </c>
      <c r="L103" s="115">
        <f t="shared" si="121"/>
        <v>10601</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435"/>
      <c r="F104" s="393">
        <f t="shared" ref="F104:F111" si="123">D104+E104</f>
        <v>0</v>
      </c>
      <c r="G104" s="232"/>
      <c r="H104" s="264"/>
      <c r="I104" s="115">
        <f t="shared" ref="I104:I111" si="124">G104+H104</f>
        <v>0</v>
      </c>
      <c r="J104" s="264"/>
      <c r="K104" s="61"/>
      <c r="L104" s="115">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435"/>
      <c r="F105" s="393">
        <f t="shared" si="123"/>
        <v>0</v>
      </c>
      <c r="G105" s="232"/>
      <c r="H105" s="264"/>
      <c r="I105" s="115">
        <f t="shared" si="124"/>
        <v>0</v>
      </c>
      <c r="J105" s="264"/>
      <c r="K105" s="61"/>
      <c r="L105" s="115">
        <f t="shared" si="125"/>
        <v>0</v>
      </c>
      <c r="M105" s="328"/>
      <c r="N105" s="61"/>
      <c r="O105" s="115">
        <f t="shared" si="126"/>
        <v>0</v>
      </c>
      <c r="P105" s="112"/>
    </row>
    <row r="106" spans="1:16" ht="24" x14ac:dyDescent="0.25">
      <c r="A106" s="38">
        <v>2243</v>
      </c>
      <c r="B106" s="58" t="s">
        <v>92</v>
      </c>
      <c r="C106" s="59">
        <f t="shared" si="98"/>
        <v>3218</v>
      </c>
      <c r="D106" s="232">
        <v>1537</v>
      </c>
      <c r="E106" s="435"/>
      <c r="F106" s="393">
        <f t="shared" si="123"/>
        <v>1537</v>
      </c>
      <c r="G106" s="232"/>
      <c r="H106" s="264"/>
      <c r="I106" s="115">
        <f t="shared" si="124"/>
        <v>0</v>
      </c>
      <c r="J106" s="264">
        <v>1681</v>
      </c>
      <c r="K106" s="61"/>
      <c r="L106" s="115">
        <f t="shared" si="125"/>
        <v>1681</v>
      </c>
      <c r="M106" s="328"/>
      <c r="N106" s="61"/>
      <c r="O106" s="115">
        <f t="shared" si="126"/>
        <v>0</v>
      </c>
      <c r="P106" s="112"/>
    </row>
    <row r="107" spans="1:16" x14ac:dyDescent="0.25">
      <c r="A107" s="38">
        <v>2244</v>
      </c>
      <c r="B107" s="58" t="s">
        <v>93</v>
      </c>
      <c r="C107" s="59">
        <f t="shared" si="98"/>
        <v>10920</v>
      </c>
      <c r="D107" s="232">
        <v>2000</v>
      </c>
      <c r="E107" s="435"/>
      <c r="F107" s="393">
        <f t="shared" si="123"/>
        <v>2000</v>
      </c>
      <c r="G107" s="232"/>
      <c r="H107" s="264"/>
      <c r="I107" s="115">
        <f t="shared" si="124"/>
        <v>0</v>
      </c>
      <c r="J107" s="264">
        <v>8920</v>
      </c>
      <c r="K107" s="61"/>
      <c r="L107" s="115">
        <f t="shared" si="125"/>
        <v>8920</v>
      </c>
      <c r="M107" s="328"/>
      <c r="N107" s="61"/>
      <c r="O107" s="115">
        <f t="shared" si="126"/>
        <v>0</v>
      </c>
      <c r="P107" s="377"/>
    </row>
    <row r="108" spans="1:16" ht="24" hidden="1" x14ac:dyDescent="0.25">
      <c r="A108" s="38">
        <v>2246</v>
      </c>
      <c r="B108" s="58" t="s">
        <v>94</v>
      </c>
      <c r="C108" s="59">
        <f t="shared" si="98"/>
        <v>0</v>
      </c>
      <c r="D108" s="232"/>
      <c r="E108" s="435"/>
      <c r="F108" s="393">
        <f t="shared" si="123"/>
        <v>0</v>
      </c>
      <c r="G108" s="232"/>
      <c r="H108" s="264"/>
      <c r="I108" s="115">
        <f t="shared" si="124"/>
        <v>0</v>
      </c>
      <c r="J108" s="264"/>
      <c r="K108" s="61"/>
      <c r="L108" s="115">
        <f t="shared" si="125"/>
        <v>0</v>
      </c>
      <c r="M108" s="328"/>
      <c r="N108" s="61"/>
      <c r="O108" s="115">
        <f t="shared" si="126"/>
        <v>0</v>
      </c>
      <c r="P108" s="112"/>
    </row>
    <row r="109" spans="1:16" hidden="1" x14ac:dyDescent="0.25">
      <c r="A109" s="38">
        <v>2247</v>
      </c>
      <c r="B109" s="58" t="s">
        <v>95</v>
      </c>
      <c r="C109" s="59">
        <f t="shared" si="98"/>
        <v>0</v>
      </c>
      <c r="D109" s="232"/>
      <c r="E109" s="435"/>
      <c r="F109" s="393">
        <f t="shared" si="123"/>
        <v>0</v>
      </c>
      <c r="G109" s="232"/>
      <c r="H109" s="264"/>
      <c r="I109" s="115">
        <f t="shared" si="124"/>
        <v>0</v>
      </c>
      <c r="J109" s="264"/>
      <c r="K109" s="61"/>
      <c r="L109" s="115">
        <f t="shared" si="125"/>
        <v>0</v>
      </c>
      <c r="M109" s="328"/>
      <c r="N109" s="61"/>
      <c r="O109" s="115">
        <f t="shared" si="126"/>
        <v>0</v>
      </c>
      <c r="P109" s="112"/>
    </row>
    <row r="110" spans="1:16" ht="24" hidden="1" x14ac:dyDescent="0.25">
      <c r="A110" s="38">
        <v>2248</v>
      </c>
      <c r="B110" s="58" t="s">
        <v>300</v>
      </c>
      <c r="C110" s="59">
        <f t="shared" si="98"/>
        <v>0</v>
      </c>
      <c r="D110" s="232"/>
      <c r="E110" s="435"/>
      <c r="F110" s="393">
        <f t="shared" si="123"/>
        <v>0</v>
      </c>
      <c r="G110" s="232"/>
      <c r="H110" s="264"/>
      <c r="I110" s="115">
        <f t="shared" si="124"/>
        <v>0</v>
      </c>
      <c r="J110" s="264"/>
      <c r="K110" s="61"/>
      <c r="L110" s="115">
        <f t="shared" si="125"/>
        <v>0</v>
      </c>
      <c r="M110" s="328"/>
      <c r="N110" s="61"/>
      <c r="O110" s="115">
        <f t="shared" si="126"/>
        <v>0</v>
      </c>
      <c r="P110" s="112"/>
    </row>
    <row r="111" spans="1:16" ht="24" hidden="1" x14ac:dyDescent="0.25">
      <c r="A111" s="38">
        <v>2249</v>
      </c>
      <c r="B111" s="58" t="s">
        <v>96</v>
      </c>
      <c r="C111" s="59">
        <f t="shared" si="98"/>
        <v>0</v>
      </c>
      <c r="D111" s="232"/>
      <c r="E111" s="435"/>
      <c r="F111" s="393">
        <f t="shared" si="123"/>
        <v>0</v>
      </c>
      <c r="G111" s="232"/>
      <c r="H111" s="264"/>
      <c r="I111" s="115">
        <f t="shared" si="124"/>
        <v>0</v>
      </c>
      <c r="J111" s="264"/>
      <c r="K111" s="61"/>
      <c r="L111" s="115">
        <f t="shared" si="125"/>
        <v>0</v>
      </c>
      <c r="M111" s="328"/>
      <c r="N111" s="61"/>
      <c r="O111" s="115">
        <f t="shared" si="126"/>
        <v>0</v>
      </c>
      <c r="P111" s="112"/>
    </row>
    <row r="112" spans="1:16"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435"/>
      <c r="F114" s="393">
        <f t="shared" si="131"/>
        <v>0</v>
      </c>
      <c r="G114" s="232"/>
      <c r="H114" s="264"/>
      <c r="I114" s="115">
        <f t="shared" si="132"/>
        <v>0</v>
      </c>
      <c r="J114" s="264"/>
      <c r="K114" s="61"/>
      <c r="L114" s="115">
        <f t="shared" si="133"/>
        <v>0</v>
      </c>
      <c r="M114" s="328"/>
      <c r="N114" s="61"/>
      <c r="O114" s="115">
        <f t="shared" si="134"/>
        <v>0</v>
      </c>
      <c r="P114" s="112"/>
    </row>
    <row r="115" spans="1:16" ht="24" hidden="1" x14ac:dyDescent="0.25">
      <c r="A115" s="38">
        <v>2259</v>
      </c>
      <c r="B115" s="58" t="s">
        <v>100</v>
      </c>
      <c r="C115" s="59">
        <f t="shared" si="98"/>
        <v>0</v>
      </c>
      <c r="D115" s="232"/>
      <c r="E115" s="435"/>
      <c r="F115" s="393">
        <f t="shared" si="131"/>
        <v>0</v>
      </c>
      <c r="G115" s="232"/>
      <c r="H115" s="264"/>
      <c r="I115" s="115">
        <f t="shared" si="132"/>
        <v>0</v>
      </c>
      <c r="J115" s="264"/>
      <c r="K115" s="61"/>
      <c r="L115" s="115">
        <f t="shared" si="133"/>
        <v>0</v>
      </c>
      <c r="M115" s="328"/>
      <c r="N115" s="61"/>
      <c r="O115" s="115">
        <f t="shared" si="134"/>
        <v>0</v>
      </c>
      <c r="P115" s="112"/>
    </row>
    <row r="116" spans="1:16" x14ac:dyDescent="0.25">
      <c r="A116" s="113">
        <v>2260</v>
      </c>
      <c r="B116" s="58" t="s">
        <v>101</v>
      </c>
      <c r="C116" s="59">
        <f t="shared" si="98"/>
        <v>52</v>
      </c>
      <c r="D116" s="233">
        <f>SUM(D117:D121)</f>
        <v>0</v>
      </c>
      <c r="E116" s="436">
        <f t="shared" ref="E116:F116" si="135">SUM(E117:E121)</f>
        <v>0</v>
      </c>
      <c r="F116" s="393">
        <f t="shared" si="135"/>
        <v>0</v>
      </c>
      <c r="G116" s="233">
        <f>SUM(G117:G121)</f>
        <v>0</v>
      </c>
      <c r="H116" s="122">
        <f t="shared" ref="H116:I116" si="136">SUM(H117:H121)</f>
        <v>0</v>
      </c>
      <c r="I116" s="115">
        <f t="shared" si="136"/>
        <v>0</v>
      </c>
      <c r="J116" s="122">
        <f>SUM(J117:J121)</f>
        <v>52</v>
      </c>
      <c r="K116" s="114">
        <f t="shared" ref="K116:L116" si="137">SUM(K117:K121)</f>
        <v>0</v>
      </c>
      <c r="L116" s="115">
        <f t="shared" si="137"/>
        <v>52</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435"/>
      <c r="F118" s="393">
        <f t="shared" si="139"/>
        <v>0</v>
      </c>
      <c r="G118" s="232"/>
      <c r="H118" s="264"/>
      <c r="I118" s="115">
        <f t="shared" si="140"/>
        <v>0</v>
      </c>
      <c r="J118" s="264"/>
      <c r="K118" s="61"/>
      <c r="L118" s="115">
        <f t="shared" si="141"/>
        <v>0</v>
      </c>
      <c r="M118" s="328"/>
      <c r="N118" s="61"/>
      <c r="O118" s="115">
        <f t="shared" si="142"/>
        <v>0</v>
      </c>
      <c r="P118" s="112"/>
    </row>
    <row r="119" spans="1:16" hidden="1" x14ac:dyDescent="0.25">
      <c r="A119" s="38">
        <v>2263</v>
      </c>
      <c r="B119" s="58" t="s">
        <v>104</v>
      </c>
      <c r="C119" s="59">
        <f t="shared" si="98"/>
        <v>0</v>
      </c>
      <c r="D119" s="232"/>
      <c r="E119" s="435"/>
      <c r="F119" s="393">
        <f t="shared" si="139"/>
        <v>0</v>
      </c>
      <c r="G119" s="232"/>
      <c r="H119" s="264"/>
      <c r="I119" s="115">
        <f t="shared" si="140"/>
        <v>0</v>
      </c>
      <c r="J119" s="264"/>
      <c r="K119" s="61"/>
      <c r="L119" s="115">
        <f t="shared" si="141"/>
        <v>0</v>
      </c>
      <c r="M119" s="328"/>
      <c r="N119" s="61"/>
      <c r="O119" s="115">
        <f t="shared" si="142"/>
        <v>0</v>
      </c>
      <c r="P119" s="112"/>
    </row>
    <row r="120" spans="1:16" ht="24" hidden="1" x14ac:dyDescent="0.25">
      <c r="A120" s="38">
        <v>2264</v>
      </c>
      <c r="B120" s="58" t="s">
        <v>105</v>
      </c>
      <c r="C120" s="59">
        <f t="shared" si="98"/>
        <v>0</v>
      </c>
      <c r="D120" s="232"/>
      <c r="E120" s="435"/>
      <c r="F120" s="393">
        <f t="shared" si="139"/>
        <v>0</v>
      </c>
      <c r="G120" s="232"/>
      <c r="H120" s="264"/>
      <c r="I120" s="115">
        <f t="shared" si="140"/>
        <v>0</v>
      </c>
      <c r="J120" s="264"/>
      <c r="K120" s="61"/>
      <c r="L120" s="115">
        <f t="shared" si="141"/>
        <v>0</v>
      </c>
      <c r="M120" s="328"/>
      <c r="N120" s="61"/>
      <c r="O120" s="115">
        <f t="shared" si="142"/>
        <v>0</v>
      </c>
      <c r="P120" s="112"/>
    </row>
    <row r="121" spans="1:16" x14ac:dyDescent="0.25">
      <c r="A121" s="38">
        <v>2269</v>
      </c>
      <c r="B121" s="58" t="s">
        <v>106</v>
      </c>
      <c r="C121" s="59">
        <f t="shared" si="98"/>
        <v>52</v>
      </c>
      <c r="D121" s="232"/>
      <c r="E121" s="435"/>
      <c r="F121" s="393">
        <f t="shared" si="139"/>
        <v>0</v>
      </c>
      <c r="G121" s="232"/>
      <c r="H121" s="264"/>
      <c r="I121" s="115">
        <f t="shared" si="140"/>
        <v>0</v>
      </c>
      <c r="J121" s="264">
        <v>52</v>
      </c>
      <c r="K121" s="61"/>
      <c r="L121" s="115">
        <f t="shared" si="141"/>
        <v>52</v>
      </c>
      <c r="M121" s="328"/>
      <c r="N121" s="61"/>
      <c r="O121" s="115">
        <f t="shared" si="142"/>
        <v>0</v>
      </c>
      <c r="P121" s="112"/>
    </row>
    <row r="122" spans="1:16" hidden="1" x14ac:dyDescent="0.25">
      <c r="A122" s="113">
        <v>2270</v>
      </c>
      <c r="B122" s="58" t="s">
        <v>107</v>
      </c>
      <c r="C122" s="59">
        <f t="shared" si="98"/>
        <v>0</v>
      </c>
      <c r="D122" s="233">
        <f>SUM(D123:D127)</f>
        <v>0</v>
      </c>
      <c r="E122" s="436">
        <f t="shared" ref="E122:F122" si="143">SUM(E123:E127)</f>
        <v>0</v>
      </c>
      <c r="F122" s="393">
        <f t="shared" si="143"/>
        <v>0</v>
      </c>
      <c r="G122" s="233">
        <f>SUM(G123:G127)</f>
        <v>0</v>
      </c>
      <c r="H122" s="122">
        <f t="shared" ref="H122:I122" si="144">SUM(H123:H127)</f>
        <v>0</v>
      </c>
      <c r="I122" s="115">
        <f t="shared" si="144"/>
        <v>0</v>
      </c>
      <c r="J122" s="122">
        <f>SUM(J123:J127)</f>
        <v>0</v>
      </c>
      <c r="K122" s="114">
        <f t="shared" ref="K122:L122" si="145">SUM(K123:K127)</f>
        <v>0</v>
      </c>
      <c r="L122" s="115">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435"/>
      <c r="F124" s="393">
        <f t="shared" si="147"/>
        <v>0</v>
      </c>
      <c r="G124" s="232"/>
      <c r="H124" s="264"/>
      <c r="I124" s="115">
        <f t="shared" si="148"/>
        <v>0</v>
      </c>
      <c r="J124" s="264"/>
      <c r="K124" s="61"/>
      <c r="L124" s="115">
        <f t="shared" si="149"/>
        <v>0</v>
      </c>
      <c r="M124" s="328"/>
      <c r="N124" s="61"/>
      <c r="O124" s="115">
        <f t="shared" si="150"/>
        <v>0</v>
      </c>
      <c r="P124" s="112"/>
    </row>
    <row r="125" spans="1:16" ht="24" hidden="1" x14ac:dyDescent="0.25">
      <c r="A125" s="38">
        <v>2275</v>
      </c>
      <c r="B125" s="58" t="s">
        <v>109</v>
      </c>
      <c r="C125" s="59">
        <f t="shared" si="98"/>
        <v>0</v>
      </c>
      <c r="D125" s="232"/>
      <c r="E125" s="435"/>
      <c r="F125" s="393">
        <f t="shared" si="147"/>
        <v>0</v>
      </c>
      <c r="G125" s="232"/>
      <c r="H125" s="264"/>
      <c r="I125" s="115">
        <f t="shared" si="148"/>
        <v>0</v>
      </c>
      <c r="J125" s="264"/>
      <c r="K125" s="61"/>
      <c r="L125" s="115">
        <f t="shared" si="149"/>
        <v>0</v>
      </c>
      <c r="M125" s="328"/>
      <c r="N125" s="61"/>
      <c r="O125" s="115">
        <f t="shared" si="150"/>
        <v>0</v>
      </c>
      <c r="P125" s="112"/>
    </row>
    <row r="126" spans="1:16" ht="36" hidden="1" x14ac:dyDescent="0.25">
      <c r="A126" s="38">
        <v>2276</v>
      </c>
      <c r="B126" s="58" t="s">
        <v>110</v>
      </c>
      <c r="C126" s="59">
        <f t="shared" si="98"/>
        <v>0</v>
      </c>
      <c r="D126" s="232"/>
      <c r="E126" s="435"/>
      <c r="F126" s="393">
        <f t="shared" si="147"/>
        <v>0</v>
      </c>
      <c r="G126" s="232"/>
      <c r="H126" s="264"/>
      <c r="I126" s="115">
        <f t="shared" si="148"/>
        <v>0</v>
      </c>
      <c r="J126" s="264"/>
      <c r="K126" s="61"/>
      <c r="L126" s="115">
        <f t="shared" si="149"/>
        <v>0</v>
      </c>
      <c r="M126" s="328"/>
      <c r="N126" s="61"/>
      <c r="O126" s="115">
        <f t="shared" si="150"/>
        <v>0</v>
      </c>
      <c r="P126" s="112"/>
    </row>
    <row r="127" spans="1:16" ht="24" hidden="1" x14ac:dyDescent="0.25">
      <c r="A127" s="38">
        <v>2279</v>
      </c>
      <c r="B127" s="58" t="s">
        <v>111</v>
      </c>
      <c r="C127" s="59">
        <f t="shared" si="98"/>
        <v>0</v>
      </c>
      <c r="D127" s="232"/>
      <c r="E127" s="435"/>
      <c r="F127" s="393">
        <f t="shared" si="147"/>
        <v>0</v>
      </c>
      <c r="G127" s="232"/>
      <c r="H127" s="264"/>
      <c r="I127" s="115">
        <f t="shared" si="148"/>
        <v>0</v>
      </c>
      <c r="J127" s="264">
        <v>0</v>
      </c>
      <c r="K127" s="61"/>
      <c r="L127" s="115">
        <f t="shared" si="149"/>
        <v>0</v>
      </c>
      <c r="M127" s="328"/>
      <c r="N127" s="61"/>
      <c r="O127" s="115">
        <f t="shared" si="150"/>
        <v>0</v>
      </c>
      <c r="P127" s="112"/>
    </row>
    <row r="128" spans="1:16" ht="24" hidden="1" x14ac:dyDescent="0.25">
      <c r="A128" s="1244">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435"/>
      <c r="F129" s="393">
        <f>D129+E129</f>
        <v>0</v>
      </c>
      <c r="G129" s="232"/>
      <c r="H129" s="264"/>
      <c r="I129" s="115">
        <f>G129+H129</f>
        <v>0</v>
      </c>
      <c r="J129" s="264"/>
      <c r="K129" s="61"/>
      <c r="L129" s="115">
        <f>J129+K129</f>
        <v>0</v>
      </c>
      <c r="M129" s="328"/>
      <c r="N129" s="61"/>
      <c r="O129" s="115">
        <f>M129+N129</f>
        <v>0</v>
      </c>
      <c r="P129" s="112"/>
    </row>
    <row r="130" spans="1:16" ht="38.25" customHeight="1" x14ac:dyDescent="0.25">
      <c r="A130" s="46">
        <v>2300</v>
      </c>
      <c r="B130" s="106" t="s">
        <v>113</v>
      </c>
      <c r="C130" s="47">
        <f t="shared" si="98"/>
        <v>23559</v>
      </c>
      <c r="D130" s="230">
        <f>SUM(D131,D136,D140,D141,D144,D151,D159,D160,D163)</f>
        <v>12031</v>
      </c>
      <c r="E130" s="430">
        <f t="shared" ref="E130:F130" si="152">SUM(E131,E136,E140,E141,E144,E151,E159,E160,E163)</f>
        <v>0</v>
      </c>
      <c r="F130" s="397">
        <f t="shared" si="152"/>
        <v>12031</v>
      </c>
      <c r="G130" s="230">
        <f>SUM(G131,G136,G140,G141,G144,G151,G159,G160,G163)</f>
        <v>0</v>
      </c>
      <c r="H130" s="107">
        <f t="shared" ref="H130:I130" si="153">SUM(H131,H136,H140,H141,H144,H151,H159,H160,H163)</f>
        <v>0</v>
      </c>
      <c r="I130" s="118">
        <f t="shared" si="153"/>
        <v>0</v>
      </c>
      <c r="J130" s="107">
        <f>SUM(J131,J136,J140,J141,J144,J151,J159,J160,J163)</f>
        <v>11528</v>
      </c>
      <c r="K130" s="51">
        <f t="shared" ref="K130:L130" si="154">SUM(K131,K136,K140,K141,K144,K151,K159,K160,K163)</f>
        <v>0</v>
      </c>
      <c r="L130" s="118">
        <f t="shared" si="154"/>
        <v>11528</v>
      </c>
      <c r="M130" s="47">
        <f>SUM(M131,M136,M140,M141,M144,M151,M159,M160,M163)</f>
        <v>0</v>
      </c>
      <c r="N130" s="51">
        <f t="shared" ref="N130:O130" si="155">SUM(N131,N136,N140,N141,N144,N151,N159,N160,N163)</f>
        <v>0</v>
      </c>
      <c r="O130" s="118">
        <f t="shared" si="155"/>
        <v>0</v>
      </c>
      <c r="P130" s="124"/>
    </row>
    <row r="131" spans="1:16" ht="24" x14ac:dyDescent="0.25">
      <c r="A131" s="1244">
        <v>2310</v>
      </c>
      <c r="B131" s="53" t="s">
        <v>114</v>
      </c>
      <c r="C131" s="54">
        <f t="shared" si="98"/>
        <v>5571</v>
      </c>
      <c r="D131" s="235">
        <f t="shared" ref="D131:O131" si="156">SUM(D132:D135)</f>
        <v>0</v>
      </c>
      <c r="E131" s="438">
        <f t="shared" si="156"/>
        <v>0</v>
      </c>
      <c r="F131" s="434">
        <f t="shared" si="156"/>
        <v>0</v>
      </c>
      <c r="G131" s="235">
        <f t="shared" si="156"/>
        <v>0</v>
      </c>
      <c r="H131" s="266">
        <f t="shared" si="156"/>
        <v>0</v>
      </c>
      <c r="I131" s="121">
        <f t="shared" si="156"/>
        <v>0</v>
      </c>
      <c r="J131" s="266">
        <f t="shared" si="156"/>
        <v>6428</v>
      </c>
      <c r="K131" s="120">
        <f t="shared" si="156"/>
        <v>-857</v>
      </c>
      <c r="L131" s="121">
        <f t="shared" si="156"/>
        <v>5571</v>
      </c>
      <c r="M131" s="54">
        <f t="shared" si="156"/>
        <v>0</v>
      </c>
      <c r="N131" s="120">
        <f t="shared" si="156"/>
        <v>0</v>
      </c>
      <c r="O131" s="121">
        <f t="shared" si="156"/>
        <v>0</v>
      </c>
      <c r="P131" s="111"/>
    </row>
    <row r="132" spans="1:16" hidden="1" x14ac:dyDescent="0.25">
      <c r="A132" s="38">
        <v>2311</v>
      </c>
      <c r="B132" s="58" t="s">
        <v>115</v>
      </c>
      <c r="C132" s="59">
        <f t="shared" si="98"/>
        <v>0</v>
      </c>
      <c r="D132" s="232"/>
      <c r="E132" s="435"/>
      <c r="F132" s="393">
        <f t="shared" ref="F132:F135" si="157">D132+E132</f>
        <v>0</v>
      </c>
      <c r="G132" s="232"/>
      <c r="H132" s="264"/>
      <c r="I132" s="115">
        <f t="shared" ref="I132:I135" si="158">G132+H132</f>
        <v>0</v>
      </c>
      <c r="J132" s="264"/>
      <c r="K132" s="61"/>
      <c r="L132" s="115">
        <f t="shared" ref="L132:L135" si="159">J132+K132</f>
        <v>0</v>
      </c>
      <c r="M132" s="328"/>
      <c r="N132" s="61"/>
      <c r="O132" s="115">
        <f t="shared" ref="O132:O135" si="160">M132+N132</f>
        <v>0</v>
      </c>
      <c r="P132" s="112"/>
    </row>
    <row r="133" spans="1:16" ht="58.5" customHeight="1" x14ac:dyDescent="0.25">
      <c r="A133" s="38">
        <v>2312</v>
      </c>
      <c r="B133" s="58" t="s">
        <v>116</v>
      </c>
      <c r="C133" s="59">
        <f t="shared" si="98"/>
        <v>5571</v>
      </c>
      <c r="D133" s="232"/>
      <c r="E133" s="435"/>
      <c r="F133" s="393">
        <f t="shared" si="157"/>
        <v>0</v>
      </c>
      <c r="G133" s="232"/>
      <c r="H133" s="264"/>
      <c r="I133" s="115">
        <f t="shared" si="158"/>
        <v>0</v>
      </c>
      <c r="J133" s="264">
        <v>6428</v>
      </c>
      <c r="K133" s="61">
        <v>-857</v>
      </c>
      <c r="L133" s="115">
        <f t="shared" si="159"/>
        <v>5571</v>
      </c>
      <c r="M133" s="328"/>
      <c r="N133" s="61"/>
      <c r="O133" s="115">
        <f t="shared" si="160"/>
        <v>0</v>
      </c>
      <c r="P133" s="377" t="s">
        <v>1487</v>
      </c>
    </row>
    <row r="134" spans="1:16" hidden="1" x14ac:dyDescent="0.25">
      <c r="A134" s="38">
        <v>2313</v>
      </c>
      <c r="B134" s="58" t="s">
        <v>117</v>
      </c>
      <c r="C134" s="59">
        <f t="shared" si="98"/>
        <v>0</v>
      </c>
      <c r="D134" s="232"/>
      <c r="E134" s="435"/>
      <c r="F134" s="393">
        <f t="shared" si="157"/>
        <v>0</v>
      </c>
      <c r="G134" s="232"/>
      <c r="H134" s="264"/>
      <c r="I134" s="115">
        <f t="shared" si="158"/>
        <v>0</v>
      </c>
      <c r="J134" s="264"/>
      <c r="K134" s="61"/>
      <c r="L134" s="115">
        <f t="shared" si="159"/>
        <v>0</v>
      </c>
      <c r="M134" s="328"/>
      <c r="N134" s="61"/>
      <c r="O134" s="115">
        <f t="shared" si="160"/>
        <v>0</v>
      </c>
      <c r="P134" s="112"/>
    </row>
    <row r="135" spans="1:16" ht="36" hidden="1" customHeight="1" x14ac:dyDescent="0.25">
      <c r="A135" s="38">
        <v>2314</v>
      </c>
      <c r="B135" s="58" t="s">
        <v>291</v>
      </c>
      <c r="C135" s="59">
        <f t="shared" si="98"/>
        <v>0</v>
      </c>
      <c r="D135" s="232"/>
      <c r="E135" s="435"/>
      <c r="F135" s="393">
        <f t="shared" si="157"/>
        <v>0</v>
      </c>
      <c r="G135" s="232"/>
      <c r="H135" s="264"/>
      <c r="I135" s="115">
        <f t="shared" si="158"/>
        <v>0</v>
      </c>
      <c r="J135" s="264"/>
      <c r="K135" s="61"/>
      <c r="L135" s="115">
        <f t="shared" si="159"/>
        <v>0</v>
      </c>
      <c r="M135" s="328"/>
      <c r="N135" s="61"/>
      <c r="O135" s="115">
        <f t="shared" si="160"/>
        <v>0</v>
      </c>
      <c r="P135" s="112"/>
    </row>
    <row r="136" spans="1:16" x14ac:dyDescent="0.25">
      <c r="A136" s="113">
        <v>2320</v>
      </c>
      <c r="B136" s="58" t="s">
        <v>118</v>
      </c>
      <c r="C136" s="59">
        <f t="shared" si="98"/>
        <v>17415</v>
      </c>
      <c r="D136" s="233">
        <f>SUM(D137:D139)</f>
        <v>12031</v>
      </c>
      <c r="E136" s="436">
        <f t="shared" ref="E136:F136" si="161">SUM(E137:E139)</f>
        <v>0</v>
      </c>
      <c r="F136" s="393">
        <f t="shared" si="161"/>
        <v>12031</v>
      </c>
      <c r="G136" s="233">
        <f>SUM(G137:G139)</f>
        <v>0</v>
      </c>
      <c r="H136" s="122">
        <f t="shared" ref="H136:I136" si="162">SUM(H137:H139)</f>
        <v>0</v>
      </c>
      <c r="I136" s="115">
        <f t="shared" si="162"/>
        <v>0</v>
      </c>
      <c r="J136" s="122">
        <f>SUM(J137:J139)</f>
        <v>4850</v>
      </c>
      <c r="K136" s="114">
        <f t="shared" ref="K136:L136" si="163">SUM(K137:K139)</f>
        <v>534</v>
      </c>
      <c r="L136" s="115">
        <f t="shared" si="163"/>
        <v>5384</v>
      </c>
      <c r="M136" s="59">
        <f>SUM(M137:M139)</f>
        <v>0</v>
      </c>
      <c r="N136" s="114">
        <f t="shared" ref="N136:O136" si="164">SUM(N137:N139)</f>
        <v>0</v>
      </c>
      <c r="O136" s="115">
        <f t="shared" si="164"/>
        <v>0</v>
      </c>
      <c r="P136" s="112"/>
    </row>
    <row r="137" spans="1:16" x14ac:dyDescent="0.25">
      <c r="A137" s="38">
        <v>2321</v>
      </c>
      <c r="B137" s="58" t="s">
        <v>119</v>
      </c>
      <c r="C137" s="59">
        <f t="shared" si="98"/>
        <v>16031</v>
      </c>
      <c r="D137" s="232">
        <v>12031</v>
      </c>
      <c r="E137" s="435"/>
      <c r="F137" s="393">
        <f t="shared" ref="F137:F140" si="165">D137+E137</f>
        <v>12031</v>
      </c>
      <c r="G137" s="232"/>
      <c r="H137" s="264"/>
      <c r="I137" s="115">
        <f t="shared" ref="I137:I140" si="166">G137+H137</f>
        <v>0</v>
      </c>
      <c r="J137" s="264">
        <v>4000</v>
      </c>
      <c r="K137" s="61"/>
      <c r="L137" s="115">
        <f t="shared" ref="L137:L140" si="167">J137+K137</f>
        <v>4000</v>
      </c>
      <c r="M137" s="328"/>
      <c r="N137" s="61"/>
      <c r="O137" s="115">
        <f t="shared" ref="O137:O140" si="168">M137+N137</f>
        <v>0</v>
      </c>
      <c r="P137" s="112"/>
    </row>
    <row r="138" spans="1:16" ht="38.25" customHeight="1" x14ac:dyDescent="0.25">
      <c r="A138" s="38">
        <v>2322</v>
      </c>
      <c r="B138" s="58" t="s">
        <v>120</v>
      </c>
      <c r="C138" s="59">
        <f t="shared" si="98"/>
        <v>1384</v>
      </c>
      <c r="D138" s="232"/>
      <c r="E138" s="435"/>
      <c r="F138" s="393">
        <f t="shared" si="165"/>
        <v>0</v>
      </c>
      <c r="G138" s="232"/>
      <c r="H138" s="264"/>
      <c r="I138" s="115">
        <f t="shared" si="166"/>
        <v>0</v>
      </c>
      <c r="J138" s="264">
        <v>850</v>
      </c>
      <c r="K138" s="61">
        <v>534</v>
      </c>
      <c r="L138" s="115">
        <f t="shared" si="167"/>
        <v>1384</v>
      </c>
      <c r="M138" s="328"/>
      <c r="N138" s="61"/>
      <c r="O138" s="115">
        <f t="shared" si="168"/>
        <v>0</v>
      </c>
      <c r="P138" s="377" t="s">
        <v>1488</v>
      </c>
    </row>
    <row r="139" spans="1:16" ht="10.5" hidden="1" customHeight="1" x14ac:dyDescent="0.25">
      <c r="A139" s="38">
        <v>2329</v>
      </c>
      <c r="B139" s="58" t="s">
        <v>121</v>
      </c>
      <c r="C139" s="59">
        <f t="shared" si="98"/>
        <v>0</v>
      </c>
      <c r="D139" s="232"/>
      <c r="E139" s="435"/>
      <c r="F139" s="393">
        <f t="shared" si="165"/>
        <v>0</v>
      </c>
      <c r="G139" s="232"/>
      <c r="H139" s="264"/>
      <c r="I139" s="115">
        <f t="shared" si="166"/>
        <v>0</v>
      </c>
      <c r="J139" s="264"/>
      <c r="K139" s="61"/>
      <c r="L139" s="115">
        <f t="shared" si="167"/>
        <v>0</v>
      </c>
      <c r="M139" s="328"/>
      <c r="N139" s="61"/>
      <c r="O139" s="115">
        <f t="shared" si="168"/>
        <v>0</v>
      </c>
      <c r="P139" s="112"/>
    </row>
    <row r="140" spans="1:16" hidden="1" x14ac:dyDescent="0.25">
      <c r="A140" s="113">
        <v>2330</v>
      </c>
      <c r="B140" s="58" t="s">
        <v>122</v>
      </c>
      <c r="C140" s="59">
        <f t="shared" si="98"/>
        <v>0</v>
      </c>
      <c r="D140" s="232"/>
      <c r="E140" s="435"/>
      <c r="F140" s="393">
        <f t="shared" si="165"/>
        <v>0</v>
      </c>
      <c r="G140" s="232"/>
      <c r="H140" s="264"/>
      <c r="I140" s="115">
        <f t="shared" si="166"/>
        <v>0</v>
      </c>
      <c r="J140" s="264"/>
      <c r="K140" s="61"/>
      <c r="L140" s="115">
        <f t="shared" si="167"/>
        <v>0</v>
      </c>
      <c r="M140" s="328"/>
      <c r="N140" s="61"/>
      <c r="O140" s="115">
        <f t="shared" si="168"/>
        <v>0</v>
      </c>
      <c r="P140" s="112"/>
    </row>
    <row r="141" spans="1:16"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435"/>
      <c r="F143" s="393">
        <f t="shared" si="173"/>
        <v>0</v>
      </c>
      <c r="G143" s="232"/>
      <c r="H143" s="264"/>
      <c r="I143" s="115">
        <f t="shared" si="174"/>
        <v>0</v>
      </c>
      <c r="J143" s="264"/>
      <c r="K143" s="61"/>
      <c r="L143" s="115">
        <f t="shared" si="175"/>
        <v>0</v>
      </c>
      <c r="M143" s="328"/>
      <c r="N143" s="61"/>
      <c r="O143" s="115">
        <f t="shared" si="176"/>
        <v>0</v>
      </c>
      <c r="P143" s="112"/>
    </row>
    <row r="144" spans="1:16" ht="24" x14ac:dyDescent="0.25">
      <c r="A144" s="108">
        <v>2350</v>
      </c>
      <c r="B144" s="79" t="s">
        <v>125</v>
      </c>
      <c r="C144" s="85">
        <f t="shared" si="98"/>
        <v>573</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250</v>
      </c>
      <c r="K144" s="109">
        <f t="shared" ref="K144:L144" si="179">SUM(K145:K150)</f>
        <v>323</v>
      </c>
      <c r="L144" s="110">
        <f t="shared" si="179"/>
        <v>573</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433"/>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435"/>
      <c r="F146" s="393">
        <f t="shared" si="181"/>
        <v>0</v>
      </c>
      <c r="G146" s="232"/>
      <c r="H146" s="264"/>
      <c r="I146" s="115">
        <f t="shared" si="182"/>
        <v>0</v>
      </c>
      <c r="J146" s="264"/>
      <c r="K146" s="61"/>
      <c r="L146" s="115">
        <f t="shared" si="183"/>
        <v>0</v>
      </c>
      <c r="M146" s="328"/>
      <c r="N146" s="61"/>
      <c r="O146" s="115">
        <f t="shared" si="184"/>
        <v>0</v>
      </c>
      <c r="P146" s="112"/>
    </row>
    <row r="147" spans="1:16" ht="42" customHeight="1" x14ac:dyDescent="0.25">
      <c r="A147" s="38">
        <v>2353</v>
      </c>
      <c r="B147" s="58" t="s">
        <v>128</v>
      </c>
      <c r="C147" s="59">
        <f t="shared" si="98"/>
        <v>573</v>
      </c>
      <c r="D147" s="232"/>
      <c r="E147" s="435"/>
      <c r="F147" s="393">
        <f t="shared" si="181"/>
        <v>0</v>
      </c>
      <c r="G147" s="232"/>
      <c r="H147" s="264"/>
      <c r="I147" s="115">
        <f t="shared" si="182"/>
        <v>0</v>
      </c>
      <c r="J147" s="264">
        <v>250</v>
      </c>
      <c r="K147" s="61">
        <v>323</v>
      </c>
      <c r="L147" s="115">
        <f t="shared" si="183"/>
        <v>573</v>
      </c>
      <c r="M147" s="328"/>
      <c r="N147" s="61"/>
      <c r="O147" s="115">
        <f t="shared" si="184"/>
        <v>0</v>
      </c>
      <c r="P147" s="377" t="s">
        <v>1489</v>
      </c>
    </row>
    <row r="148" spans="1:16" ht="24" hidden="1" x14ac:dyDescent="0.25">
      <c r="A148" s="38">
        <v>2354</v>
      </c>
      <c r="B148" s="58" t="s">
        <v>129</v>
      </c>
      <c r="C148" s="59">
        <f t="shared" si="98"/>
        <v>0</v>
      </c>
      <c r="D148" s="232"/>
      <c r="E148" s="435"/>
      <c r="F148" s="393">
        <f t="shared" si="181"/>
        <v>0</v>
      </c>
      <c r="G148" s="232"/>
      <c r="H148" s="264"/>
      <c r="I148" s="115">
        <f t="shared" si="182"/>
        <v>0</v>
      </c>
      <c r="J148" s="264"/>
      <c r="K148" s="61"/>
      <c r="L148" s="115">
        <f t="shared" si="183"/>
        <v>0</v>
      </c>
      <c r="M148" s="328"/>
      <c r="N148" s="61"/>
      <c r="O148" s="115">
        <f t="shared" si="184"/>
        <v>0</v>
      </c>
      <c r="P148" s="112"/>
    </row>
    <row r="149" spans="1:16" ht="24" hidden="1" x14ac:dyDescent="0.25">
      <c r="A149" s="38">
        <v>2355</v>
      </c>
      <c r="B149" s="58" t="s">
        <v>130</v>
      </c>
      <c r="C149" s="59">
        <f t="shared" ref="C149:C212" si="185">F149+I149+L149+O149</f>
        <v>0</v>
      </c>
      <c r="D149" s="232"/>
      <c r="E149" s="435"/>
      <c r="F149" s="393">
        <f t="shared" si="181"/>
        <v>0</v>
      </c>
      <c r="G149" s="232"/>
      <c r="H149" s="264"/>
      <c r="I149" s="115">
        <f t="shared" si="182"/>
        <v>0</v>
      </c>
      <c r="J149" s="264"/>
      <c r="K149" s="61"/>
      <c r="L149" s="115">
        <f t="shared" si="183"/>
        <v>0</v>
      </c>
      <c r="M149" s="328"/>
      <c r="N149" s="61"/>
      <c r="O149" s="115">
        <f t="shared" si="184"/>
        <v>0</v>
      </c>
      <c r="P149" s="112"/>
    </row>
    <row r="150" spans="1:16" ht="24" hidden="1" x14ac:dyDescent="0.25">
      <c r="A150" s="38">
        <v>2359</v>
      </c>
      <c r="B150" s="58" t="s">
        <v>131</v>
      </c>
      <c r="C150" s="59">
        <f t="shared" si="185"/>
        <v>0</v>
      </c>
      <c r="D150" s="232"/>
      <c r="E150" s="435"/>
      <c r="F150" s="393">
        <f t="shared" si="181"/>
        <v>0</v>
      </c>
      <c r="G150" s="232"/>
      <c r="H150" s="264"/>
      <c r="I150" s="115">
        <f t="shared" si="182"/>
        <v>0</v>
      </c>
      <c r="J150" s="264"/>
      <c r="K150" s="61"/>
      <c r="L150" s="115">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435"/>
      <c r="F153" s="393">
        <f t="shared" si="190"/>
        <v>0</v>
      </c>
      <c r="G153" s="232"/>
      <c r="H153" s="264"/>
      <c r="I153" s="115">
        <f t="shared" si="191"/>
        <v>0</v>
      </c>
      <c r="J153" s="264"/>
      <c r="K153" s="61"/>
      <c r="L153" s="115">
        <f t="shared" si="192"/>
        <v>0</v>
      </c>
      <c r="M153" s="328"/>
      <c r="N153" s="61"/>
      <c r="O153" s="115">
        <f t="shared" si="193"/>
        <v>0</v>
      </c>
      <c r="P153" s="112"/>
    </row>
    <row r="154" spans="1:16" hidden="1" x14ac:dyDescent="0.25">
      <c r="A154" s="37">
        <v>2363</v>
      </c>
      <c r="B154" s="58" t="s">
        <v>135</v>
      </c>
      <c r="C154" s="59">
        <f t="shared" si="185"/>
        <v>0</v>
      </c>
      <c r="D154" s="232"/>
      <c r="E154" s="435"/>
      <c r="F154" s="393">
        <f t="shared" si="190"/>
        <v>0</v>
      </c>
      <c r="G154" s="232"/>
      <c r="H154" s="264"/>
      <c r="I154" s="115">
        <f t="shared" si="191"/>
        <v>0</v>
      </c>
      <c r="J154" s="264"/>
      <c r="K154" s="61"/>
      <c r="L154" s="115">
        <f t="shared" si="192"/>
        <v>0</v>
      </c>
      <c r="M154" s="328"/>
      <c r="N154" s="61"/>
      <c r="O154" s="115">
        <f t="shared" si="193"/>
        <v>0</v>
      </c>
      <c r="P154" s="112"/>
    </row>
    <row r="155" spans="1:16" hidden="1" x14ac:dyDescent="0.25">
      <c r="A155" s="37">
        <v>2364</v>
      </c>
      <c r="B155" s="58" t="s">
        <v>136</v>
      </c>
      <c r="C155" s="59">
        <f t="shared" si="185"/>
        <v>0</v>
      </c>
      <c r="D155" s="232"/>
      <c r="E155" s="435"/>
      <c r="F155" s="393">
        <f t="shared" si="190"/>
        <v>0</v>
      </c>
      <c r="G155" s="232"/>
      <c r="H155" s="264"/>
      <c r="I155" s="115">
        <f t="shared" si="191"/>
        <v>0</v>
      </c>
      <c r="J155" s="264"/>
      <c r="K155" s="61"/>
      <c r="L155" s="115">
        <f t="shared" si="192"/>
        <v>0</v>
      </c>
      <c r="M155" s="328"/>
      <c r="N155" s="61"/>
      <c r="O155" s="115">
        <f t="shared" si="193"/>
        <v>0</v>
      </c>
      <c r="P155" s="112"/>
    </row>
    <row r="156" spans="1:16" ht="12.75" hidden="1" customHeight="1" x14ac:dyDescent="0.25">
      <c r="A156" s="37">
        <v>2365</v>
      </c>
      <c r="B156" s="58" t="s">
        <v>137</v>
      </c>
      <c r="C156" s="59">
        <f t="shared" si="185"/>
        <v>0</v>
      </c>
      <c r="D156" s="232"/>
      <c r="E156" s="435"/>
      <c r="F156" s="393">
        <f t="shared" si="190"/>
        <v>0</v>
      </c>
      <c r="G156" s="232"/>
      <c r="H156" s="264"/>
      <c r="I156" s="115">
        <f t="shared" si="191"/>
        <v>0</v>
      </c>
      <c r="J156" s="264"/>
      <c r="K156" s="61"/>
      <c r="L156" s="115">
        <f t="shared" si="192"/>
        <v>0</v>
      </c>
      <c r="M156" s="328"/>
      <c r="N156" s="61"/>
      <c r="O156" s="115">
        <f t="shared" si="193"/>
        <v>0</v>
      </c>
      <c r="P156" s="112"/>
    </row>
    <row r="157" spans="1:16" ht="36" hidden="1" x14ac:dyDescent="0.25">
      <c r="A157" s="37">
        <v>2366</v>
      </c>
      <c r="B157" s="58" t="s">
        <v>138</v>
      </c>
      <c r="C157" s="59">
        <f t="shared" si="185"/>
        <v>0</v>
      </c>
      <c r="D157" s="232"/>
      <c r="E157" s="435"/>
      <c r="F157" s="393">
        <f t="shared" si="190"/>
        <v>0</v>
      </c>
      <c r="G157" s="232"/>
      <c r="H157" s="264"/>
      <c r="I157" s="115">
        <f t="shared" si="191"/>
        <v>0</v>
      </c>
      <c r="J157" s="264"/>
      <c r="K157" s="61"/>
      <c r="L157" s="115">
        <f t="shared" si="192"/>
        <v>0</v>
      </c>
      <c r="M157" s="328"/>
      <c r="N157" s="61"/>
      <c r="O157" s="115">
        <f t="shared" si="193"/>
        <v>0</v>
      </c>
      <c r="P157" s="112"/>
    </row>
    <row r="158" spans="1:16" ht="48" hidden="1" x14ac:dyDescent="0.25">
      <c r="A158" s="37">
        <v>2369</v>
      </c>
      <c r="B158" s="58" t="s">
        <v>139</v>
      </c>
      <c r="C158" s="59">
        <f t="shared" si="185"/>
        <v>0</v>
      </c>
      <c r="D158" s="232"/>
      <c r="E158" s="435"/>
      <c r="F158" s="393">
        <f t="shared" si="190"/>
        <v>0</v>
      </c>
      <c r="G158" s="232"/>
      <c r="H158" s="264"/>
      <c r="I158" s="115">
        <f t="shared" si="191"/>
        <v>0</v>
      </c>
      <c r="J158" s="264"/>
      <c r="K158" s="61"/>
      <c r="L158" s="115">
        <f t="shared" si="192"/>
        <v>0</v>
      </c>
      <c r="M158" s="328"/>
      <c r="N158" s="61"/>
      <c r="O158" s="115">
        <f t="shared" si="193"/>
        <v>0</v>
      </c>
      <c r="P158" s="112"/>
    </row>
    <row r="159" spans="1:16" hidden="1" x14ac:dyDescent="0.25">
      <c r="A159" s="108">
        <v>2370</v>
      </c>
      <c r="B159" s="79" t="s">
        <v>140</v>
      </c>
      <c r="C159" s="85">
        <f t="shared" si="185"/>
        <v>0</v>
      </c>
      <c r="D159" s="234"/>
      <c r="E159" s="437"/>
      <c r="F159" s="432">
        <f t="shared" si="190"/>
        <v>0</v>
      </c>
      <c r="G159" s="234"/>
      <c r="H159" s="265"/>
      <c r="I159" s="110">
        <f t="shared" si="191"/>
        <v>0</v>
      </c>
      <c r="J159" s="265"/>
      <c r="K159" s="116"/>
      <c r="L159" s="110">
        <f t="shared" si="192"/>
        <v>0</v>
      </c>
      <c r="M159" s="329"/>
      <c r="N159" s="116"/>
      <c r="O159" s="110">
        <f t="shared" si="193"/>
        <v>0</v>
      </c>
      <c r="P159" s="117"/>
    </row>
    <row r="160" spans="1:16"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435"/>
      <c r="F162" s="393">
        <f t="shared" si="198"/>
        <v>0</v>
      </c>
      <c r="G162" s="232"/>
      <c r="H162" s="264"/>
      <c r="I162" s="115">
        <f t="shared" si="199"/>
        <v>0</v>
      </c>
      <c r="J162" s="264"/>
      <c r="K162" s="61"/>
      <c r="L162" s="115">
        <f t="shared" si="200"/>
        <v>0</v>
      </c>
      <c r="M162" s="328"/>
      <c r="N162" s="61"/>
      <c r="O162" s="115">
        <f t="shared" si="201"/>
        <v>0</v>
      </c>
      <c r="P162" s="112"/>
    </row>
    <row r="163" spans="1:16" hidden="1" x14ac:dyDescent="0.25">
      <c r="A163" s="108">
        <v>2390</v>
      </c>
      <c r="B163" s="79" t="s">
        <v>144</v>
      </c>
      <c r="C163" s="85">
        <f t="shared" si="185"/>
        <v>0</v>
      </c>
      <c r="D163" s="234"/>
      <c r="E163" s="437"/>
      <c r="F163" s="432">
        <f t="shared" si="198"/>
        <v>0</v>
      </c>
      <c r="G163" s="234"/>
      <c r="H163" s="265"/>
      <c r="I163" s="110">
        <f t="shared" si="199"/>
        <v>0</v>
      </c>
      <c r="J163" s="265"/>
      <c r="K163" s="116"/>
      <c r="L163" s="110">
        <f t="shared" si="200"/>
        <v>0</v>
      </c>
      <c r="M163" s="329"/>
      <c r="N163" s="116"/>
      <c r="O163" s="110">
        <f t="shared" si="201"/>
        <v>0</v>
      </c>
      <c r="P163" s="117"/>
    </row>
    <row r="164" spans="1:16" hidden="1" x14ac:dyDescent="0.25">
      <c r="A164" s="46">
        <v>2400</v>
      </c>
      <c r="B164" s="106" t="s">
        <v>145</v>
      </c>
      <c r="C164" s="47">
        <f t="shared" si="185"/>
        <v>0</v>
      </c>
      <c r="D164" s="236"/>
      <c r="E164" s="439"/>
      <c r="F164" s="397">
        <f t="shared" si="198"/>
        <v>0</v>
      </c>
      <c r="G164" s="236"/>
      <c r="H164" s="267"/>
      <c r="I164" s="118">
        <f t="shared" si="199"/>
        <v>0</v>
      </c>
      <c r="J164" s="267"/>
      <c r="K164" s="123"/>
      <c r="L164" s="118">
        <f t="shared" si="200"/>
        <v>0</v>
      </c>
      <c r="M164" s="330"/>
      <c r="N164" s="123"/>
      <c r="O164" s="118">
        <f t="shared" si="201"/>
        <v>0</v>
      </c>
      <c r="P164" s="124"/>
    </row>
    <row r="165" spans="1:16" ht="24" hidden="1" x14ac:dyDescent="0.25">
      <c r="A165" s="46">
        <v>2500</v>
      </c>
      <c r="B165" s="106" t="s">
        <v>146</v>
      </c>
      <c r="C165" s="47">
        <f t="shared" si="185"/>
        <v>0</v>
      </c>
      <c r="D165" s="230">
        <f>SUM(D166,D171)</f>
        <v>0</v>
      </c>
      <c r="E165" s="430">
        <f t="shared" ref="E165:O165" si="202">SUM(E166,E171)</f>
        <v>0</v>
      </c>
      <c r="F165" s="397">
        <f t="shared" si="202"/>
        <v>0</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row>
    <row r="166" spans="1:16" ht="16.5" hidden="1" customHeight="1" x14ac:dyDescent="0.25">
      <c r="A166" s="1244">
        <v>2510</v>
      </c>
      <c r="B166" s="53" t="s">
        <v>147</v>
      </c>
      <c r="C166" s="54">
        <f t="shared" si="185"/>
        <v>0</v>
      </c>
      <c r="D166" s="235">
        <f>SUM(D167:D170)</f>
        <v>0</v>
      </c>
      <c r="E166" s="438">
        <f t="shared" ref="E166:O166" si="203">SUM(E167:E170)</f>
        <v>0</v>
      </c>
      <c r="F166" s="434">
        <f t="shared" si="203"/>
        <v>0</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435"/>
      <c r="F168" s="393">
        <f t="shared" si="204"/>
        <v>0</v>
      </c>
      <c r="G168" s="232"/>
      <c r="H168" s="264"/>
      <c r="I168" s="115">
        <f t="shared" si="205"/>
        <v>0</v>
      </c>
      <c r="J168" s="264"/>
      <c r="K168" s="61"/>
      <c r="L168" s="115">
        <f t="shared" si="206"/>
        <v>0</v>
      </c>
      <c r="M168" s="328"/>
      <c r="N168" s="61"/>
      <c r="O168" s="115">
        <f t="shared" si="207"/>
        <v>0</v>
      </c>
      <c r="P168" s="112"/>
    </row>
    <row r="169" spans="1:16" ht="24" hidden="1" x14ac:dyDescent="0.25">
      <c r="A169" s="38">
        <v>2515</v>
      </c>
      <c r="B169" s="58" t="s">
        <v>150</v>
      </c>
      <c r="C169" s="59">
        <f t="shared" si="185"/>
        <v>0</v>
      </c>
      <c r="D169" s="232"/>
      <c r="E169" s="435"/>
      <c r="F169" s="393">
        <f t="shared" si="204"/>
        <v>0</v>
      </c>
      <c r="G169" s="232"/>
      <c r="H169" s="264"/>
      <c r="I169" s="115">
        <f t="shared" si="205"/>
        <v>0</v>
      </c>
      <c r="J169" s="264"/>
      <c r="K169" s="61"/>
      <c r="L169" s="115">
        <f t="shared" si="206"/>
        <v>0</v>
      </c>
      <c r="M169" s="328"/>
      <c r="N169" s="61"/>
      <c r="O169" s="115">
        <f t="shared" si="207"/>
        <v>0</v>
      </c>
      <c r="P169" s="112"/>
    </row>
    <row r="170" spans="1:16" ht="24" hidden="1" x14ac:dyDescent="0.25">
      <c r="A170" s="38">
        <v>2519</v>
      </c>
      <c r="B170" s="58" t="s">
        <v>151</v>
      </c>
      <c r="C170" s="59">
        <f t="shared" si="185"/>
        <v>0</v>
      </c>
      <c r="D170" s="232"/>
      <c r="E170" s="435"/>
      <c r="F170" s="393">
        <f t="shared" si="204"/>
        <v>0</v>
      </c>
      <c r="G170" s="232"/>
      <c r="H170" s="264"/>
      <c r="I170" s="115">
        <f t="shared" si="205"/>
        <v>0</v>
      </c>
      <c r="J170" s="264"/>
      <c r="K170" s="61"/>
      <c r="L170" s="115">
        <f t="shared" si="206"/>
        <v>0</v>
      </c>
      <c r="M170" s="328"/>
      <c r="N170" s="61"/>
      <c r="O170" s="115">
        <f t="shared" si="207"/>
        <v>0</v>
      </c>
      <c r="P170" s="112"/>
    </row>
    <row r="171" spans="1:16" ht="24" hidden="1" x14ac:dyDescent="0.25">
      <c r="A171" s="113">
        <v>2520</v>
      </c>
      <c r="B171" s="58" t="s">
        <v>152</v>
      </c>
      <c r="C171" s="59">
        <f t="shared" si="185"/>
        <v>0</v>
      </c>
      <c r="D171" s="232"/>
      <c r="E171" s="435"/>
      <c r="F171" s="393">
        <f t="shared" si="204"/>
        <v>0</v>
      </c>
      <c r="G171" s="232"/>
      <c r="H171" s="264"/>
      <c r="I171" s="115">
        <f t="shared" si="205"/>
        <v>0</v>
      </c>
      <c r="J171" s="264"/>
      <c r="K171" s="61"/>
      <c r="L171" s="115">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90"/>
      <c r="F172" s="391">
        <f t="shared" si="204"/>
        <v>0</v>
      </c>
      <c r="G172" s="215"/>
      <c r="H172" s="250"/>
      <c r="I172" s="361">
        <f t="shared" si="205"/>
        <v>0</v>
      </c>
      <c r="J172" s="250"/>
      <c r="K172" s="35"/>
      <c r="L172" s="361">
        <f t="shared" si="206"/>
        <v>0</v>
      </c>
      <c r="M172" s="318"/>
      <c r="N172" s="35"/>
      <c r="O172" s="361">
        <f t="shared" si="207"/>
        <v>0</v>
      </c>
      <c r="P172" s="36"/>
    </row>
    <row r="173" spans="1:16" hidden="1" x14ac:dyDescent="0.25">
      <c r="A173" s="102">
        <v>3000</v>
      </c>
      <c r="B173" s="102" t="s">
        <v>154</v>
      </c>
      <c r="C173" s="103">
        <f t="shared" si="185"/>
        <v>0</v>
      </c>
      <c r="D173" s="229">
        <f>SUM(D174,D184)</f>
        <v>0</v>
      </c>
      <c r="E173" s="428">
        <f t="shared" ref="E173:F173" si="208">SUM(E174,E184)</f>
        <v>0</v>
      </c>
      <c r="F173" s="429">
        <f t="shared" si="208"/>
        <v>0</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430">
        <f t="shared" ref="E174:O174" si="212">SUM(E175,E179)</f>
        <v>0</v>
      </c>
      <c r="F174" s="397">
        <f t="shared" si="212"/>
        <v>0</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row>
    <row r="175" spans="1:16" ht="36" hidden="1" x14ac:dyDescent="0.25">
      <c r="A175" s="1244">
        <v>3260</v>
      </c>
      <c r="B175" s="53" t="s">
        <v>156</v>
      </c>
      <c r="C175" s="54">
        <f t="shared" si="185"/>
        <v>0</v>
      </c>
      <c r="D175" s="235">
        <f>SUM(D176:D178)</f>
        <v>0</v>
      </c>
      <c r="E175" s="438">
        <f t="shared" ref="E175:F175" si="213">SUM(E176:E178)</f>
        <v>0</v>
      </c>
      <c r="F175" s="434">
        <f t="shared" si="213"/>
        <v>0</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435"/>
      <c r="F177" s="393">
        <f t="shared" si="217"/>
        <v>0</v>
      </c>
      <c r="G177" s="232"/>
      <c r="H177" s="264"/>
      <c r="I177" s="115">
        <f t="shared" si="218"/>
        <v>0</v>
      </c>
      <c r="J177" s="264"/>
      <c r="K177" s="61"/>
      <c r="L177" s="115">
        <f t="shared" si="219"/>
        <v>0</v>
      </c>
      <c r="M177" s="328"/>
      <c r="N177" s="61"/>
      <c r="O177" s="115">
        <f t="shared" si="220"/>
        <v>0</v>
      </c>
      <c r="P177" s="112"/>
    </row>
    <row r="178" spans="1:16" ht="24" hidden="1" x14ac:dyDescent="0.25">
      <c r="A178" s="38">
        <v>3263</v>
      </c>
      <c r="B178" s="58" t="s">
        <v>159</v>
      </c>
      <c r="C178" s="59">
        <f t="shared" si="185"/>
        <v>0</v>
      </c>
      <c r="D178" s="232"/>
      <c r="E178" s="435"/>
      <c r="F178" s="393">
        <f t="shared" si="217"/>
        <v>0</v>
      </c>
      <c r="G178" s="232"/>
      <c r="H178" s="264"/>
      <c r="I178" s="115">
        <f t="shared" si="218"/>
        <v>0</v>
      </c>
      <c r="J178" s="264"/>
      <c r="K178" s="61"/>
      <c r="L178" s="115">
        <f t="shared" si="219"/>
        <v>0</v>
      </c>
      <c r="M178" s="328"/>
      <c r="N178" s="61"/>
      <c r="O178" s="115">
        <f t="shared" si="220"/>
        <v>0</v>
      </c>
      <c r="P178" s="112"/>
    </row>
    <row r="179" spans="1:16" ht="84" hidden="1" x14ac:dyDescent="0.25">
      <c r="A179" s="1244">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435"/>
      <c r="F181" s="393">
        <f t="shared" si="222"/>
        <v>0</v>
      </c>
      <c r="G181" s="232"/>
      <c r="H181" s="264"/>
      <c r="I181" s="115">
        <f t="shared" si="223"/>
        <v>0</v>
      </c>
      <c r="J181" s="264"/>
      <c r="K181" s="61"/>
      <c r="L181" s="115">
        <f t="shared" si="224"/>
        <v>0</v>
      </c>
      <c r="M181" s="328"/>
      <c r="N181" s="61"/>
      <c r="O181" s="115">
        <f t="shared" si="225"/>
        <v>0</v>
      </c>
      <c r="P181" s="112"/>
    </row>
    <row r="182" spans="1:16" ht="72" hidden="1" x14ac:dyDescent="0.25">
      <c r="A182" s="38">
        <v>3293</v>
      </c>
      <c r="B182" s="58" t="s">
        <v>162</v>
      </c>
      <c r="C182" s="59">
        <f t="shared" si="185"/>
        <v>0</v>
      </c>
      <c r="D182" s="232"/>
      <c r="E182" s="435"/>
      <c r="F182" s="393">
        <f t="shared" si="222"/>
        <v>0</v>
      </c>
      <c r="G182" s="232"/>
      <c r="H182" s="264"/>
      <c r="I182" s="115">
        <f t="shared" si="223"/>
        <v>0</v>
      </c>
      <c r="J182" s="264"/>
      <c r="K182" s="61"/>
      <c r="L182" s="115">
        <f t="shared" si="224"/>
        <v>0</v>
      </c>
      <c r="M182" s="328"/>
      <c r="N182" s="61"/>
      <c r="O182" s="115">
        <f t="shared" si="225"/>
        <v>0</v>
      </c>
      <c r="P182" s="112"/>
    </row>
    <row r="183" spans="1:16" ht="60" hidden="1" x14ac:dyDescent="0.25">
      <c r="A183" s="129">
        <v>3294</v>
      </c>
      <c r="B183" s="58" t="s">
        <v>163</v>
      </c>
      <c r="C183" s="128">
        <f t="shared" si="185"/>
        <v>0</v>
      </c>
      <c r="D183" s="237"/>
      <c r="E183" s="440"/>
      <c r="F183" s="441">
        <f t="shared" si="222"/>
        <v>0</v>
      </c>
      <c r="G183" s="237"/>
      <c r="H183" s="268"/>
      <c r="I183" s="313">
        <f t="shared" si="223"/>
        <v>0</v>
      </c>
      <c r="J183" s="268"/>
      <c r="K183" s="130"/>
      <c r="L183" s="313">
        <f t="shared" si="224"/>
        <v>0</v>
      </c>
      <c r="M183" s="331"/>
      <c r="N183" s="130"/>
      <c r="O183" s="313">
        <f t="shared" si="225"/>
        <v>0</v>
      </c>
      <c r="P183" s="159"/>
    </row>
    <row r="184" spans="1:16"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433"/>
      <c r="F186" s="434">
        <f t="shared" si="227"/>
        <v>0</v>
      </c>
      <c r="G186" s="231"/>
      <c r="H186" s="263"/>
      <c r="I186" s="121">
        <f t="shared" si="228"/>
        <v>0</v>
      </c>
      <c r="J186" s="263"/>
      <c r="K186" s="56"/>
      <c r="L186" s="121">
        <f t="shared" si="229"/>
        <v>0</v>
      </c>
      <c r="M186" s="327"/>
      <c r="N186" s="56"/>
      <c r="O186" s="121">
        <f t="shared" si="230"/>
        <v>0</v>
      </c>
      <c r="P186" s="111"/>
    </row>
    <row r="187" spans="1:16"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row>
    <row r="189" spans="1:16" ht="36" hidden="1" x14ac:dyDescent="0.25">
      <c r="A189" s="1244">
        <v>4240</v>
      </c>
      <c r="B189" s="53" t="s">
        <v>169</v>
      </c>
      <c r="C189" s="54">
        <f t="shared" si="185"/>
        <v>0</v>
      </c>
      <c r="D189" s="231"/>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435"/>
      <c r="F190" s="393">
        <f t="shared" si="239"/>
        <v>0</v>
      </c>
      <c r="G190" s="232"/>
      <c r="H190" s="264"/>
      <c r="I190" s="115">
        <f t="shared" si="240"/>
        <v>0</v>
      </c>
      <c r="J190" s="264"/>
      <c r="K190" s="61"/>
      <c r="L190" s="115">
        <f t="shared" si="241"/>
        <v>0</v>
      </c>
      <c r="M190" s="328"/>
      <c r="N190" s="61"/>
      <c r="O190" s="115">
        <f t="shared" si="242"/>
        <v>0</v>
      </c>
      <c r="P190" s="112"/>
    </row>
    <row r="191" spans="1:16"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row>
    <row r="192" spans="1:16" ht="24" hidden="1" x14ac:dyDescent="0.25">
      <c r="A192" s="1244">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x14ac:dyDescent="0.25">
      <c r="A194" s="136"/>
      <c r="B194" s="17" t="s">
        <v>174</v>
      </c>
      <c r="C194" s="99">
        <f t="shared" si="185"/>
        <v>2137</v>
      </c>
      <c r="D194" s="228">
        <f>SUM(D195,D230,D269)</f>
        <v>0</v>
      </c>
      <c r="E194" s="426">
        <f t="shared" ref="E194:F194" si="251">SUM(E195,E230,E269)</f>
        <v>0</v>
      </c>
      <c r="F194" s="427">
        <f t="shared" si="251"/>
        <v>0</v>
      </c>
      <c r="G194" s="228">
        <f>SUM(G195,G230,G269)</f>
        <v>0</v>
      </c>
      <c r="H194" s="261">
        <f t="shared" ref="H194:I194" si="252">SUM(H195,H230,H269)</f>
        <v>0</v>
      </c>
      <c r="I194" s="101">
        <f t="shared" si="252"/>
        <v>0</v>
      </c>
      <c r="J194" s="261">
        <f>SUM(J195,J230,J269)</f>
        <v>2137</v>
      </c>
      <c r="K194" s="100">
        <f t="shared" ref="K194:L194" si="253">SUM(K195,K230,K269)</f>
        <v>0</v>
      </c>
      <c r="L194" s="101">
        <f t="shared" si="253"/>
        <v>2137</v>
      </c>
      <c r="M194" s="332">
        <f>SUM(M195,M230,M269)</f>
        <v>0</v>
      </c>
      <c r="N194" s="309">
        <f t="shared" ref="N194:O194" si="254">SUM(N195,N230,N269)</f>
        <v>0</v>
      </c>
      <c r="O194" s="314">
        <f t="shared" si="254"/>
        <v>0</v>
      </c>
      <c r="P194" s="354"/>
    </row>
    <row r="195" spans="1:16" x14ac:dyDescent="0.25">
      <c r="A195" s="102">
        <v>5000</v>
      </c>
      <c r="B195" s="102" t="s">
        <v>175</v>
      </c>
      <c r="C195" s="103">
        <f t="shared" si="185"/>
        <v>2137</v>
      </c>
      <c r="D195" s="229">
        <f>D196+D204</f>
        <v>0</v>
      </c>
      <c r="E195" s="428">
        <f t="shared" ref="E195:F195" si="255">E196+E204</f>
        <v>0</v>
      </c>
      <c r="F195" s="429">
        <f t="shared" si="255"/>
        <v>0</v>
      </c>
      <c r="G195" s="229">
        <f>G196+G204</f>
        <v>0</v>
      </c>
      <c r="H195" s="262">
        <f t="shared" ref="H195:I195" si="256">H196+H204</f>
        <v>0</v>
      </c>
      <c r="I195" s="105">
        <f t="shared" si="256"/>
        <v>0</v>
      </c>
      <c r="J195" s="262">
        <f>J196+J204</f>
        <v>2137</v>
      </c>
      <c r="K195" s="104">
        <f t="shared" ref="K195:L195" si="257">K196+K204</f>
        <v>0</v>
      </c>
      <c r="L195" s="105">
        <f t="shared" si="257"/>
        <v>2137</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row>
    <row r="197" spans="1:16" hidden="1" x14ac:dyDescent="0.25">
      <c r="A197" s="1244">
        <v>5110</v>
      </c>
      <c r="B197" s="53" t="s">
        <v>177</v>
      </c>
      <c r="C197" s="54">
        <f t="shared" si="185"/>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435"/>
      <c r="F200" s="393">
        <f t="shared" si="267"/>
        <v>0</v>
      </c>
      <c r="G200" s="232"/>
      <c r="H200" s="264"/>
      <c r="I200" s="115">
        <f t="shared" si="268"/>
        <v>0</v>
      </c>
      <c r="J200" s="264"/>
      <c r="K200" s="61"/>
      <c r="L200" s="115">
        <f t="shared" si="269"/>
        <v>0</v>
      </c>
      <c r="M200" s="328"/>
      <c r="N200" s="61"/>
      <c r="O200" s="115">
        <f t="shared" si="270"/>
        <v>0</v>
      </c>
      <c r="P200" s="112"/>
    </row>
    <row r="201" spans="1:16" hidden="1" x14ac:dyDescent="0.25">
      <c r="A201" s="113">
        <v>5130</v>
      </c>
      <c r="B201" s="58" t="s">
        <v>181</v>
      </c>
      <c r="C201" s="59">
        <f t="shared" si="185"/>
        <v>0</v>
      </c>
      <c r="D201" s="232"/>
      <c r="E201" s="435"/>
      <c r="F201" s="393">
        <f t="shared" si="267"/>
        <v>0</v>
      </c>
      <c r="G201" s="232"/>
      <c r="H201" s="264"/>
      <c r="I201" s="115">
        <f t="shared" si="268"/>
        <v>0</v>
      </c>
      <c r="J201" s="264"/>
      <c r="K201" s="61"/>
      <c r="L201" s="115">
        <f t="shared" si="269"/>
        <v>0</v>
      </c>
      <c r="M201" s="328"/>
      <c r="N201" s="61"/>
      <c r="O201" s="115">
        <f t="shared" si="270"/>
        <v>0</v>
      </c>
      <c r="P201" s="112"/>
    </row>
    <row r="202" spans="1:16" hidden="1" x14ac:dyDescent="0.25">
      <c r="A202" s="113">
        <v>5140</v>
      </c>
      <c r="B202" s="58" t="s">
        <v>182</v>
      </c>
      <c r="C202" s="59">
        <f t="shared" si="185"/>
        <v>0</v>
      </c>
      <c r="D202" s="232"/>
      <c r="E202" s="435"/>
      <c r="F202" s="393">
        <f t="shared" si="267"/>
        <v>0</v>
      </c>
      <c r="G202" s="232"/>
      <c r="H202" s="264"/>
      <c r="I202" s="115">
        <f t="shared" si="268"/>
        <v>0</v>
      </c>
      <c r="J202" s="264"/>
      <c r="K202" s="61"/>
      <c r="L202" s="115">
        <f t="shared" si="269"/>
        <v>0</v>
      </c>
      <c r="M202" s="328"/>
      <c r="N202" s="61"/>
      <c r="O202" s="115">
        <f t="shared" si="270"/>
        <v>0</v>
      </c>
      <c r="P202" s="112"/>
    </row>
    <row r="203" spans="1:16" ht="24" hidden="1" x14ac:dyDescent="0.25">
      <c r="A203" s="113">
        <v>5170</v>
      </c>
      <c r="B203" s="58" t="s">
        <v>183</v>
      </c>
      <c r="C203" s="59">
        <f t="shared" si="185"/>
        <v>0</v>
      </c>
      <c r="D203" s="232"/>
      <c r="E203" s="435"/>
      <c r="F203" s="393">
        <f t="shared" si="267"/>
        <v>0</v>
      </c>
      <c r="G203" s="232"/>
      <c r="H203" s="264"/>
      <c r="I203" s="115">
        <f t="shared" si="268"/>
        <v>0</v>
      </c>
      <c r="J203" s="264"/>
      <c r="K203" s="61"/>
      <c r="L203" s="115">
        <f t="shared" si="269"/>
        <v>0</v>
      </c>
      <c r="M203" s="328"/>
      <c r="N203" s="61"/>
      <c r="O203" s="115">
        <f t="shared" si="270"/>
        <v>0</v>
      </c>
      <c r="P203" s="112"/>
    </row>
    <row r="204" spans="1:16" x14ac:dyDescent="0.25">
      <c r="A204" s="46">
        <v>5200</v>
      </c>
      <c r="B204" s="106" t="s">
        <v>184</v>
      </c>
      <c r="C204" s="47">
        <f t="shared" si="185"/>
        <v>2137</v>
      </c>
      <c r="D204" s="230">
        <f>D205+D215+D216+D225+D226+D227+D229</f>
        <v>0</v>
      </c>
      <c r="E204" s="430">
        <f t="shared" ref="E204:F204" si="271">E205+E215+E216+E225+E226+E227+E229</f>
        <v>0</v>
      </c>
      <c r="F204" s="397">
        <f t="shared" si="271"/>
        <v>0</v>
      </c>
      <c r="G204" s="230">
        <f>G205+G215+G216+G225+G226+G227+G229</f>
        <v>0</v>
      </c>
      <c r="H204" s="107">
        <f t="shared" ref="H204:I204" si="272">H205+H215+H216+H225+H226+H227+H229</f>
        <v>0</v>
      </c>
      <c r="I204" s="118">
        <f t="shared" si="272"/>
        <v>0</v>
      </c>
      <c r="J204" s="107">
        <f>J205+J215+J216+J225+J226+J227+J229</f>
        <v>2137</v>
      </c>
      <c r="K204" s="51">
        <f t="shared" ref="K204:L204" si="273">K205+K215+K216+K225+K226+K227+K229</f>
        <v>0</v>
      </c>
      <c r="L204" s="118">
        <f t="shared" si="273"/>
        <v>2137</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435"/>
      <c r="F207" s="393">
        <f t="shared" si="279"/>
        <v>0</v>
      </c>
      <c r="G207" s="232"/>
      <c r="H207" s="264"/>
      <c r="I207" s="115">
        <f t="shared" si="280"/>
        <v>0</v>
      </c>
      <c r="J207" s="264"/>
      <c r="K207" s="61"/>
      <c r="L207" s="115">
        <f t="shared" si="281"/>
        <v>0</v>
      </c>
      <c r="M207" s="328"/>
      <c r="N207" s="61"/>
      <c r="O207" s="115">
        <f t="shared" si="282"/>
        <v>0</v>
      </c>
      <c r="P207" s="112"/>
    </row>
    <row r="208" spans="1:16" hidden="1" x14ac:dyDescent="0.25">
      <c r="A208" s="38">
        <v>5213</v>
      </c>
      <c r="B208" s="58" t="s">
        <v>188</v>
      </c>
      <c r="C208" s="59">
        <f t="shared" si="185"/>
        <v>0</v>
      </c>
      <c r="D208" s="232"/>
      <c r="E208" s="435"/>
      <c r="F208" s="393">
        <f t="shared" si="279"/>
        <v>0</v>
      </c>
      <c r="G208" s="232"/>
      <c r="H208" s="264"/>
      <c r="I208" s="115">
        <f t="shared" si="280"/>
        <v>0</v>
      </c>
      <c r="J208" s="264"/>
      <c r="K208" s="61"/>
      <c r="L208" s="115">
        <f t="shared" si="281"/>
        <v>0</v>
      </c>
      <c r="M208" s="328"/>
      <c r="N208" s="61"/>
      <c r="O208" s="115">
        <f t="shared" si="282"/>
        <v>0</v>
      </c>
      <c r="P208" s="112"/>
    </row>
    <row r="209" spans="1:16" hidden="1" x14ac:dyDescent="0.25">
      <c r="A209" s="38">
        <v>5214</v>
      </c>
      <c r="B209" s="58" t="s">
        <v>189</v>
      </c>
      <c r="C209" s="59">
        <f t="shared" si="185"/>
        <v>0</v>
      </c>
      <c r="D209" s="232"/>
      <c r="E209" s="435"/>
      <c r="F209" s="393">
        <f t="shared" si="279"/>
        <v>0</v>
      </c>
      <c r="G209" s="232"/>
      <c r="H209" s="264"/>
      <c r="I209" s="115">
        <f t="shared" si="280"/>
        <v>0</v>
      </c>
      <c r="J209" s="264"/>
      <c r="K209" s="61"/>
      <c r="L209" s="115">
        <f t="shared" si="281"/>
        <v>0</v>
      </c>
      <c r="M209" s="328"/>
      <c r="N209" s="61"/>
      <c r="O209" s="115">
        <f t="shared" si="282"/>
        <v>0</v>
      </c>
      <c r="P209" s="112"/>
    </row>
    <row r="210" spans="1:16" hidden="1" x14ac:dyDescent="0.25">
      <c r="A210" s="38">
        <v>5215</v>
      </c>
      <c r="B210" s="58" t="s">
        <v>190</v>
      </c>
      <c r="C210" s="59">
        <f t="shared" si="185"/>
        <v>0</v>
      </c>
      <c r="D210" s="232"/>
      <c r="E210" s="435"/>
      <c r="F210" s="393">
        <f t="shared" si="279"/>
        <v>0</v>
      </c>
      <c r="G210" s="232"/>
      <c r="H210" s="264"/>
      <c r="I210" s="115">
        <f t="shared" si="280"/>
        <v>0</v>
      </c>
      <c r="J210" s="264"/>
      <c r="K210" s="61"/>
      <c r="L210" s="115">
        <f t="shared" si="281"/>
        <v>0</v>
      </c>
      <c r="M210" s="328"/>
      <c r="N210" s="61"/>
      <c r="O210" s="115">
        <f t="shared" si="282"/>
        <v>0</v>
      </c>
      <c r="P210" s="112"/>
    </row>
    <row r="211" spans="1:16" ht="14.25" hidden="1" customHeight="1" x14ac:dyDescent="0.25">
      <c r="A211" s="38">
        <v>5216</v>
      </c>
      <c r="B211" s="58" t="s">
        <v>191</v>
      </c>
      <c r="C211" s="59">
        <f t="shared" si="185"/>
        <v>0</v>
      </c>
      <c r="D211" s="232"/>
      <c r="E211" s="435"/>
      <c r="F211" s="393">
        <f t="shared" si="279"/>
        <v>0</v>
      </c>
      <c r="G211" s="232"/>
      <c r="H211" s="264"/>
      <c r="I211" s="115">
        <f t="shared" si="280"/>
        <v>0</v>
      </c>
      <c r="J211" s="264"/>
      <c r="K211" s="61"/>
      <c r="L211" s="115">
        <f t="shared" si="281"/>
        <v>0</v>
      </c>
      <c r="M211" s="328"/>
      <c r="N211" s="61"/>
      <c r="O211" s="115">
        <f t="shared" si="282"/>
        <v>0</v>
      </c>
      <c r="P211" s="112"/>
    </row>
    <row r="212" spans="1:16" hidden="1" x14ac:dyDescent="0.25">
      <c r="A212" s="38">
        <v>5217</v>
      </c>
      <c r="B212" s="58" t="s">
        <v>192</v>
      </c>
      <c r="C212" s="59">
        <f t="shared" si="185"/>
        <v>0</v>
      </c>
      <c r="D212" s="232"/>
      <c r="E212" s="435"/>
      <c r="F212" s="393">
        <f t="shared" si="279"/>
        <v>0</v>
      </c>
      <c r="G212" s="232"/>
      <c r="H212" s="264"/>
      <c r="I212" s="115">
        <f t="shared" si="280"/>
        <v>0</v>
      </c>
      <c r="J212" s="264"/>
      <c r="K212" s="61"/>
      <c r="L212" s="115">
        <f t="shared" si="281"/>
        <v>0</v>
      </c>
      <c r="M212" s="328"/>
      <c r="N212" s="61"/>
      <c r="O212" s="115">
        <f t="shared" si="282"/>
        <v>0</v>
      </c>
      <c r="P212" s="112"/>
    </row>
    <row r="213" spans="1:16" hidden="1" x14ac:dyDescent="0.25">
      <c r="A213" s="38">
        <v>5218</v>
      </c>
      <c r="B213" s="58" t="s">
        <v>193</v>
      </c>
      <c r="C213" s="59">
        <f t="shared" ref="C213:C276" si="283">F213+I213+L213+O213</f>
        <v>0</v>
      </c>
      <c r="D213" s="232"/>
      <c r="E213" s="435"/>
      <c r="F213" s="393">
        <f t="shared" si="279"/>
        <v>0</v>
      </c>
      <c r="G213" s="232"/>
      <c r="H213" s="264"/>
      <c r="I213" s="115">
        <f t="shared" si="280"/>
        <v>0</v>
      </c>
      <c r="J213" s="264"/>
      <c r="K213" s="61"/>
      <c r="L213" s="115">
        <f t="shared" si="281"/>
        <v>0</v>
      </c>
      <c r="M213" s="328"/>
      <c r="N213" s="61"/>
      <c r="O213" s="115">
        <f t="shared" si="282"/>
        <v>0</v>
      </c>
      <c r="P213" s="112"/>
    </row>
    <row r="214" spans="1:16" hidden="1" x14ac:dyDescent="0.25">
      <c r="A214" s="38">
        <v>5219</v>
      </c>
      <c r="B214" s="58" t="s">
        <v>194</v>
      </c>
      <c r="C214" s="59">
        <f t="shared" si="283"/>
        <v>0</v>
      </c>
      <c r="D214" s="232"/>
      <c r="E214" s="435"/>
      <c r="F214" s="393">
        <f t="shared" si="279"/>
        <v>0</v>
      </c>
      <c r="G214" s="232"/>
      <c r="H214" s="264"/>
      <c r="I214" s="115">
        <f t="shared" si="280"/>
        <v>0</v>
      </c>
      <c r="J214" s="264"/>
      <c r="K214" s="61"/>
      <c r="L214" s="115">
        <f t="shared" si="281"/>
        <v>0</v>
      </c>
      <c r="M214" s="328"/>
      <c r="N214" s="61"/>
      <c r="O214" s="115">
        <f t="shared" si="282"/>
        <v>0</v>
      </c>
      <c r="P214" s="112"/>
    </row>
    <row r="215" spans="1:16" ht="13.5" hidden="1" customHeight="1" x14ac:dyDescent="0.25">
      <c r="A215" s="113">
        <v>5220</v>
      </c>
      <c r="B215" s="58" t="s">
        <v>195</v>
      </c>
      <c r="C215" s="59">
        <f t="shared" si="283"/>
        <v>0</v>
      </c>
      <c r="D215" s="232"/>
      <c r="E215" s="435"/>
      <c r="F215" s="393">
        <f t="shared" si="279"/>
        <v>0</v>
      </c>
      <c r="G215" s="232"/>
      <c r="H215" s="264"/>
      <c r="I215" s="115">
        <f t="shared" si="280"/>
        <v>0</v>
      </c>
      <c r="J215" s="264"/>
      <c r="K215" s="61"/>
      <c r="L215" s="115">
        <f t="shared" si="281"/>
        <v>0</v>
      </c>
      <c r="M215" s="328"/>
      <c r="N215" s="61"/>
      <c r="O215" s="115">
        <f t="shared" si="282"/>
        <v>0</v>
      </c>
      <c r="P215" s="112"/>
    </row>
    <row r="216" spans="1:16" x14ac:dyDescent="0.25">
      <c r="A216" s="113">
        <v>5230</v>
      </c>
      <c r="B216" s="58" t="s">
        <v>196</v>
      </c>
      <c r="C216" s="59">
        <f t="shared" si="283"/>
        <v>2137</v>
      </c>
      <c r="D216" s="233">
        <f>SUM(D217:D224)</f>
        <v>0</v>
      </c>
      <c r="E216" s="436">
        <f t="shared" ref="E216:F216" si="284">SUM(E217:E224)</f>
        <v>0</v>
      </c>
      <c r="F216" s="393">
        <f t="shared" si="284"/>
        <v>0</v>
      </c>
      <c r="G216" s="233">
        <f>SUM(G217:G224)</f>
        <v>0</v>
      </c>
      <c r="H216" s="122">
        <f t="shared" ref="H216:I216" si="285">SUM(H217:H224)</f>
        <v>0</v>
      </c>
      <c r="I216" s="115">
        <f t="shared" si="285"/>
        <v>0</v>
      </c>
      <c r="J216" s="122">
        <f>SUM(J217:J224)</f>
        <v>2137</v>
      </c>
      <c r="K216" s="114">
        <f t="shared" ref="K216:L216" si="286">SUM(K217:K224)</f>
        <v>0</v>
      </c>
      <c r="L216" s="115">
        <f t="shared" si="286"/>
        <v>2137</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435"/>
      <c r="F217" s="393">
        <f t="shared" ref="F217:F226" si="288">D217+E217</f>
        <v>0</v>
      </c>
      <c r="G217" s="232"/>
      <c r="H217" s="264"/>
      <c r="I217" s="115">
        <f t="shared" ref="I217:I226" si="289">G217+H217</f>
        <v>0</v>
      </c>
      <c r="J217" s="264"/>
      <c r="K217" s="61"/>
      <c r="L217" s="115">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435"/>
      <c r="F218" s="393">
        <f t="shared" si="288"/>
        <v>0</v>
      </c>
      <c r="G218" s="232"/>
      <c r="H218" s="264"/>
      <c r="I218" s="115">
        <f t="shared" si="289"/>
        <v>0</v>
      </c>
      <c r="J218" s="264"/>
      <c r="K218" s="61"/>
      <c r="L218" s="115">
        <f t="shared" si="290"/>
        <v>0</v>
      </c>
      <c r="M218" s="328"/>
      <c r="N218" s="61"/>
      <c r="O218" s="115">
        <f t="shared" si="291"/>
        <v>0</v>
      </c>
      <c r="P218" s="112"/>
    </row>
    <row r="219" spans="1:16" hidden="1" x14ac:dyDescent="0.25">
      <c r="A219" s="38">
        <v>5233</v>
      </c>
      <c r="B219" s="58" t="s">
        <v>199</v>
      </c>
      <c r="C219" s="59">
        <f t="shared" si="283"/>
        <v>0</v>
      </c>
      <c r="D219" s="232"/>
      <c r="E219" s="435"/>
      <c r="F219" s="393">
        <f t="shared" si="288"/>
        <v>0</v>
      </c>
      <c r="G219" s="232"/>
      <c r="H219" s="264"/>
      <c r="I219" s="115">
        <f t="shared" si="289"/>
        <v>0</v>
      </c>
      <c r="J219" s="264"/>
      <c r="K219" s="61"/>
      <c r="L219" s="115">
        <f t="shared" si="290"/>
        <v>0</v>
      </c>
      <c r="M219" s="328"/>
      <c r="N219" s="61"/>
      <c r="O219" s="115">
        <f t="shared" si="291"/>
        <v>0</v>
      </c>
      <c r="P219" s="112"/>
    </row>
    <row r="220" spans="1:16" ht="24" hidden="1" x14ac:dyDescent="0.25">
      <c r="A220" s="38">
        <v>5234</v>
      </c>
      <c r="B220" s="58" t="s">
        <v>200</v>
      </c>
      <c r="C220" s="59">
        <f t="shared" si="283"/>
        <v>0</v>
      </c>
      <c r="D220" s="232"/>
      <c r="E220" s="435"/>
      <c r="F220" s="393">
        <f t="shared" si="288"/>
        <v>0</v>
      </c>
      <c r="G220" s="232"/>
      <c r="H220" s="264"/>
      <c r="I220" s="115">
        <f t="shared" si="289"/>
        <v>0</v>
      </c>
      <c r="J220" s="264"/>
      <c r="K220" s="61"/>
      <c r="L220" s="115">
        <f t="shared" si="290"/>
        <v>0</v>
      </c>
      <c r="M220" s="328"/>
      <c r="N220" s="61"/>
      <c r="O220" s="115">
        <f t="shared" si="291"/>
        <v>0</v>
      </c>
      <c r="P220" s="112"/>
    </row>
    <row r="221" spans="1:16" ht="14.25" hidden="1" customHeight="1" x14ac:dyDescent="0.25">
      <c r="A221" s="38">
        <v>5236</v>
      </c>
      <c r="B221" s="58" t="s">
        <v>201</v>
      </c>
      <c r="C221" s="59">
        <f t="shared" si="283"/>
        <v>0</v>
      </c>
      <c r="D221" s="232"/>
      <c r="E221" s="435"/>
      <c r="F221" s="393">
        <f t="shared" si="288"/>
        <v>0</v>
      </c>
      <c r="G221" s="232"/>
      <c r="H221" s="264"/>
      <c r="I221" s="115">
        <f t="shared" si="289"/>
        <v>0</v>
      </c>
      <c r="J221" s="264"/>
      <c r="K221" s="61"/>
      <c r="L221" s="115">
        <f t="shared" si="290"/>
        <v>0</v>
      </c>
      <c r="M221" s="328"/>
      <c r="N221" s="61"/>
      <c r="O221" s="115">
        <f t="shared" si="291"/>
        <v>0</v>
      </c>
      <c r="P221" s="112"/>
    </row>
    <row r="222" spans="1:16" ht="14.25" hidden="1" customHeight="1" x14ac:dyDescent="0.25">
      <c r="A222" s="38">
        <v>5237</v>
      </c>
      <c r="B222" s="58" t="s">
        <v>202</v>
      </c>
      <c r="C222" s="59">
        <f t="shared" si="283"/>
        <v>0</v>
      </c>
      <c r="D222" s="232"/>
      <c r="E222" s="435"/>
      <c r="F222" s="393">
        <f t="shared" si="288"/>
        <v>0</v>
      </c>
      <c r="G222" s="232"/>
      <c r="H222" s="264"/>
      <c r="I222" s="115">
        <f t="shared" si="289"/>
        <v>0</v>
      </c>
      <c r="J222" s="264"/>
      <c r="K222" s="61"/>
      <c r="L222" s="115">
        <f t="shared" si="290"/>
        <v>0</v>
      </c>
      <c r="M222" s="328"/>
      <c r="N222" s="61"/>
      <c r="O222" s="115">
        <f t="shared" si="291"/>
        <v>0</v>
      </c>
      <c r="P222" s="112"/>
    </row>
    <row r="223" spans="1:16" ht="24" hidden="1" x14ac:dyDescent="0.25">
      <c r="A223" s="38">
        <v>5238</v>
      </c>
      <c r="B223" s="58" t="s">
        <v>203</v>
      </c>
      <c r="C223" s="59">
        <f t="shared" si="283"/>
        <v>0</v>
      </c>
      <c r="D223" s="232"/>
      <c r="E223" s="435"/>
      <c r="F223" s="393">
        <f t="shared" si="288"/>
        <v>0</v>
      </c>
      <c r="G223" s="232"/>
      <c r="H223" s="264"/>
      <c r="I223" s="115">
        <f t="shared" si="289"/>
        <v>0</v>
      </c>
      <c r="J223" s="264"/>
      <c r="K223" s="61"/>
      <c r="L223" s="115">
        <f t="shared" si="290"/>
        <v>0</v>
      </c>
      <c r="M223" s="328"/>
      <c r="N223" s="61"/>
      <c r="O223" s="115">
        <f t="shared" si="291"/>
        <v>0</v>
      </c>
      <c r="P223" s="112"/>
    </row>
    <row r="224" spans="1:16" ht="24" x14ac:dyDescent="0.25">
      <c r="A224" s="38">
        <v>5239</v>
      </c>
      <c r="B224" s="58" t="s">
        <v>204</v>
      </c>
      <c r="C224" s="59">
        <f t="shared" si="283"/>
        <v>2137</v>
      </c>
      <c r="D224" s="232">
        <v>0</v>
      </c>
      <c r="E224" s="435"/>
      <c r="F224" s="393">
        <f t="shared" si="288"/>
        <v>0</v>
      </c>
      <c r="G224" s="232"/>
      <c r="H224" s="264"/>
      <c r="I224" s="115">
        <f t="shared" si="289"/>
        <v>0</v>
      </c>
      <c r="J224" s="264">
        <v>2137</v>
      </c>
      <c r="K224" s="61"/>
      <c r="L224" s="115">
        <f t="shared" si="290"/>
        <v>2137</v>
      </c>
      <c r="M224" s="328"/>
      <c r="N224" s="61"/>
      <c r="O224" s="115">
        <f t="shared" si="291"/>
        <v>0</v>
      </c>
      <c r="P224" s="377"/>
    </row>
    <row r="225" spans="1:16" ht="24" hidden="1" x14ac:dyDescent="0.25">
      <c r="A225" s="113">
        <v>5240</v>
      </c>
      <c r="B225" s="58" t="s">
        <v>205</v>
      </c>
      <c r="C225" s="59">
        <f t="shared" si="283"/>
        <v>0</v>
      </c>
      <c r="D225" s="232"/>
      <c r="E225" s="435"/>
      <c r="F225" s="393">
        <f t="shared" si="288"/>
        <v>0</v>
      </c>
      <c r="G225" s="232"/>
      <c r="H225" s="264"/>
      <c r="I225" s="115">
        <f t="shared" si="289"/>
        <v>0</v>
      </c>
      <c r="J225" s="264"/>
      <c r="K225" s="61"/>
      <c r="L225" s="115">
        <f t="shared" si="290"/>
        <v>0</v>
      </c>
      <c r="M225" s="328"/>
      <c r="N225" s="61"/>
      <c r="O225" s="115">
        <f t="shared" si="291"/>
        <v>0</v>
      </c>
      <c r="P225" s="112"/>
    </row>
    <row r="226" spans="1:16" hidden="1" x14ac:dyDescent="0.25">
      <c r="A226" s="113">
        <v>5250</v>
      </c>
      <c r="B226" s="58" t="s">
        <v>206</v>
      </c>
      <c r="C226" s="59">
        <f t="shared" si="283"/>
        <v>0</v>
      </c>
      <c r="D226" s="232"/>
      <c r="E226" s="435"/>
      <c r="F226" s="393">
        <f t="shared" si="288"/>
        <v>0</v>
      </c>
      <c r="G226" s="232"/>
      <c r="H226" s="264"/>
      <c r="I226" s="115">
        <f t="shared" si="289"/>
        <v>0</v>
      </c>
      <c r="J226" s="264"/>
      <c r="K226" s="61"/>
      <c r="L226" s="115">
        <f t="shared" si="290"/>
        <v>0</v>
      </c>
      <c r="M226" s="328"/>
      <c r="N226" s="61"/>
      <c r="O226" s="115">
        <f t="shared" si="291"/>
        <v>0</v>
      </c>
      <c r="P226" s="112"/>
    </row>
    <row r="227" spans="1:16"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437"/>
      <c r="F229" s="432">
        <f t="shared" si="296"/>
        <v>0</v>
      </c>
      <c r="G229" s="234"/>
      <c r="H229" s="265"/>
      <c r="I229" s="110">
        <f t="shared" si="297"/>
        <v>0</v>
      </c>
      <c r="J229" s="265"/>
      <c r="K229" s="116"/>
      <c r="L229" s="110">
        <f t="shared" si="298"/>
        <v>0</v>
      </c>
      <c r="M229" s="329"/>
      <c r="N229" s="116"/>
      <c r="O229" s="110">
        <f t="shared" si="299"/>
        <v>0</v>
      </c>
      <c r="P229" s="117"/>
    </row>
    <row r="230" spans="1:16" hidden="1" x14ac:dyDescent="0.25">
      <c r="A230" s="102">
        <v>6000</v>
      </c>
      <c r="B230" s="102" t="s">
        <v>210</v>
      </c>
      <c r="C230" s="103">
        <f t="shared" si="283"/>
        <v>0</v>
      </c>
      <c r="D230" s="229">
        <f>D231+D251+D259</f>
        <v>0</v>
      </c>
      <c r="E230" s="428">
        <f t="shared" ref="E230:F230" si="300">E231+E251+E259</f>
        <v>0</v>
      </c>
      <c r="F230" s="429">
        <f t="shared" si="300"/>
        <v>0</v>
      </c>
      <c r="G230" s="229">
        <f>G231+G251+G259</f>
        <v>0</v>
      </c>
      <c r="H230" s="262">
        <f t="shared" ref="H230:I230" si="301">H231+H251+H259</f>
        <v>0</v>
      </c>
      <c r="I230" s="105">
        <f t="shared" si="301"/>
        <v>0</v>
      </c>
      <c r="J230" s="262">
        <f>J231+J251+J259</f>
        <v>0</v>
      </c>
      <c r="K230" s="104">
        <f t="shared" ref="K230:L230" si="302">K231+K251+K259</f>
        <v>0</v>
      </c>
      <c r="L230" s="105">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442">
        <f t="shared" ref="E231:F231" si="304">SUM(E232,E233,E235,E238,E244,E245,E246)</f>
        <v>0</v>
      </c>
      <c r="F231" s="443">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row>
    <row r="232" spans="1:16" ht="24" hidden="1" x14ac:dyDescent="0.25">
      <c r="A232" s="1244">
        <v>6220</v>
      </c>
      <c r="B232" s="53" t="s">
        <v>212</v>
      </c>
      <c r="C232" s="54">
        <f t="shared" si="283"/>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435"/>
      <c r="F237" s="393">
        <f t="shared" si="313"/>
        <v>0</v>
      </c>
      <c r="G237" s="232"/>
      <c r="H237" s="264"/>
      <c r="I237" s="115">
        <f t="shared" si="314"/>
        <v>0</v>
      </c>
      <c r="J237" s="264"/>
      <c r="K237" s="61"/>
      <c r="L237" s="115">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436">
        <f t="shared" ref="E238:F238" si="317">SUM(E239:E243)</f>
        <v>0</v>
      </c>
      <c r="F238" s="393">
        <f t="shared" si="317"/>
        <v>0</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435"/>
      <c r="F239" s="393">
        <f t="shared" ref="F239:F245" si="321">D239+E239</f>
        <v>0</v>
      </c>
      <c r="G239" s="232"/>
      <c r="H239" s="264"/>
      <c r="I239" s="115">
        <f t="shared" ref="I239:I245" si="322">G239+H239</f>
        <v>0</v>
      </c>
      <c r="J239" s="264"/>
      <c r="K239" s="61"/>
      <c r="L239" s="115">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435"/>
      <c r="F240" s="393">
        <f t="shared" si="321"/>
        <v>0</v>
      </c>
      <c r="G240" s="232"/>
      <c r="H240" s="264"/>
      <c r="I240" s="115">
        <f t="shared" si="322"/>
        <v>0</v>
      </c>
      <c r="J240" s="264"/>
      <c r="K240" s="61"/>
      <c r="L240" s="115">
        <f t="shared" si="323"/>
        <v>0</v>
      </c>
      <c r="M240" s="328"/>
      <c r="N240" s="61"/>
      <c r="O240" s="115">
        <f t="shared" si="324"/>
        <v>0</v>
      </c>
      <c r="P240" s="112"/>
    </row>
    <row r="241" spans="1:16" ht="24" hidden="1" x14ac:dyDescent="0.25">
      <c r="A241" s="38">
        <v>6254</v>
      </c>
      <c r="B241" s="58" t="s">
        <v>221</v>
      </c>
      <c r="C241" s="59">
        <f t="shared" si="283"/>
        <v>0</v>
      </c>
      <c r="D241" s="232"/>
      <c r="E241" s="435"/>
      <c r="F241" s="393">
        <f t="shared" si="321"/>
        <v>0</v>
      </c>
      <c r="G241" s="232"/>
      <c r="H241" s="264"/>
      <c r="I241" s="115">
        <f t="shared" si="322"/>
        <v>0</v>
      </c>
      <c r="J241" s="264"/>
      <c r="K241" s="61"/>
      <c r="L241" s="115">
        <f t="shared" si="323"/>
        <v>0</v>
      </c>
      <c r="M241" s="328"/>
      <c r="N241" s="61"/>
      <c r="O241" s="115">
        <f t="shared" si="324"/>
        <v>0</v>
      </c>
      <c r="P241" s="112"/>
    </row>
    <row r="242" spans="1:16" ht="24" hidden="1" x14ac:dyDescent="0.25">
      <c r="A242" s="38">
        <v>6255</v>
      </c>
      <c r="B242" s="58" t="s">
        <v>222</v>
      </c>
      <c r="C242" s="59">
        <f t="shared" si="283"/>
        <v>0</v>
      </c>
      <c r="D242" s="232"/>
      <c r="E242" s="435"/>
      <c r="F242" s="393">
        <f t="shared" si="321"/>
        <v>0</v>
      </c>
      <c r="G242" s="232"/>
      <c r="H242" s="264"/>
      <c r="I242" s="115">
        <f t="shared" si="322"/>
        <v>0</v>
      </c>
      <c r="J242" s="264"/>
      <c r="K242" s="61"/>
      <c r="L242" s="115">
        <f t="shared" si="323"/>
        <v>0</v>
      </c>
      <c r="M242" s="328"/>
      <c r="N242" s="61"/>
      <c r="O242" s="115">
        <f t="shared" si="324"/>
        <v>0</v>
      </c>
      <c r="P242" s="112"/>
    </row>
    <row r="243" spans="1:16" hidden="1" x14ac:dyDescent="0.25">
      <c r="A243" s="38">
        <v>6259</v>
      </c>
      <c r="B243" s="58" t="s">
        <v>223</v>
      </c>
      <c r="C243" s="59">
        <f t="shared" si="283"/>
        <v>0</v>
      </c>
      <c r="D243" s="232"/>
      <c r="E243" s="435"/>
      <c r="F243" s="393">
        <f t="shared" si="321"/>
        <v>0</v>
      </c>
      <c r="G243" s="232"/>
      <c r="H243" s="264"/>
      <c r="I243" s="115">
        <f t="shared" si="322"/>
        <v>0</v>
      </c>
      <c r="J243" s="264"/>
      <c r="K243" s="61"/>
      <c r="L243" s="115">
        <f t="shared" si="323"/>
        <v>0</v>
      </c>
      <c r="M243" s="328"/>
      <c r="N243" s="61"/>
      <c r="O243" s="115">
        <f t="shared" si="324"/>
        <v>0</v>
      </c>
      <c r="P243" s="112"/>
    </row>
    <row r="244" spans="1:16" ht="24" hidden="1" x14ac:dyDescent="0.25">
      <c r="A244" s="113">
        <v>6260</v>
      </c>
      <c r="B244" s="58" t="s">
        <v>224</v>
      </c>
      <c r="C244" s="59">
        <f t="shared" si="283"/>
        <v>0</v>
      </c>
      <c r="D244" s="232"/>
      <c r="E244" s="435"/>
      <c r="F244" s="393">
        <f t="shared" si="321"/>
        <v>0</v>
      </c>
      <c r="G244" s="232"/>
      <c r="H244" s="264"/>
      <c r="I244" s="115">
        <f t="shared" si="322"/>
        <v>0</v>
      </c>
      <c r="J244" s="264"/>
      <c r="K244" s="61"/>
      <c r="L244" s="115">
        <f t="shared" si="323"/>
        <v>0</v>
      </c>
      <c r="M244" s="328"/>
      <c r="N244" s="61"/>
      <c r="O244" s="115">
        <f t="shared" si="324"/>
        <v>0</v>
      </c>
      <c r="P244" s="112"/>
    </row>
    <row r="245" spans="1:16" hidden="1" x14ac:dyDescent="0.25">
      <c r="A245" s="113">
        <v>6270</v>
      </c>
      <c r="B245" s="58" t="s">
        <v>225</v>
      </c>
      <c r="C245" s="59">
        <f t="shared" si="283"/>
        <v>0</v>
      </c>
      <c r="D245" s="232"/>
      <c r="E245" s="435"/>
      <c r="F245" s="393">
        <f t="shared" si="321"/>
        <v>0</v>
      </c>
      <c r="G245" s="232"/>
      <c r="H245" s="264"/>
      <c r="I245" s="115">
        <f t="shared" si="322"/>
        <v>0</v>
      </c>
      <c r="J245" s="264"/>
      <c r="K245" s="61"/>
      <c r="L245" s="115">
        <f t="shared" si="323"/>
        <v>0</v>
      </c>
      <c r="M245" s="328"/>
      <c r="N245" s="61"/>
      <c r="O245" s="115">
        <f t="shared" si="324"/>
        <v>0</v>
      </c>
      <c r="P245" s="112"/>
    </row>
    <row r="246" spans="1:16" ht="24" hidden="1" x14ac:dyDescent="0.25">
      <c r="A246" s="1244">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435"/>
      <c r="F248" s="393">
        <f t="shared" si="326"/>
        <v>0</v>
      </c>
      <c r="G248" s="232"/>
      <c r="H248" s="264"/>
      <c r="I248" s="115">
        <f t="shared" si="327"/>
        <v>0</v>
      </c>
      <c r="J248" s="264"/>
      <c r="K248" s="61"/>
      <c r="L248" s="115">
        <f t="shared" si="328"/>
        <v>0</v>
      </c>
      <c r="M248" s="328"/>
      <c r="N248" s="61"/>
      <c r="O248" s="115">
        <f t="shared" si="329"/>
        <v>0</v>
      </c>
      <c r="P248" s="112"/>
    </row>
    <row r="249" spans="1:16" ht="72" hidden="1" x14ac:dyDescent="0.25">
      <c r="A249" s="38">
        <v>6296</v>
      </c>
      <c r="B249" s="58" t="s">
        <v>229</v>
      </c>
      <c r="C249" s="59">
        <f t="shared" si="283"/>
        <v>0</v>
      </c>
      <c r="D249" s="232"/>
      <c r="E249" s="435"/>
      <c r="F249" s="393">
        <f t="shared" si="326"/>
        <v>0</v>
      </c>
      <c r="G249" s="232"/>
      <c r="H249" s="264"/>
      <c r="I249" s="115">
        <f t="shared" si="327"/>
        <v>0</v>
      </c>
      <c r="J249" s="264"/>
      <c r="K249" s="61"/>
      <c r="L249" s="115">
        <f t="shared" si="328"/>
        <v>0</v>
      </c>
      <c r="M249" s="328"/>
      <c r="N249" s="61"/>
      <c r="O249" s="115">
        <f t="shared" si="329"/>
        <v>0</v>
      </c>
      <c r="P249" s="112"/>
    </row>
    <row r="250" spans="1:16" ht="39.75" hidden="1" customHeight="1" x14ac:dyDescent="0.25">
      <c r="A250" s="38">
        <v>6299</v>
      </c>
      <c r="B250" s="58" t="s">
        <v>230</v>
      </c>
      <c r="C250" s="59">
        <f t="shared" si="283"/>
        <v>0</v>
      </c>
      <c r="D250" s="232"/>
      <c r="E250" s="435"/>
      <c r="F250" s="393">
        <f t="shared" si="326"/>
        <v>0</v>
      </c>
      <c r="G250" s="232"/>
      <c r="H250" s="264"/>
      <c r="I250" s="115">
        <f t="shared" si="327"/>
        <v>0</v>
      </c>
      <c r="J250" s="264"/>
      <c r="K250" s="61"/>
      <c r="L250" s="115">
        <f t="shared" si="328"/>
        <v>0</v>
      </c>
      <c r="M250" s="328"/>
      <c r="N250" s="61"/>
      <c r="O250" s="115">
        <f t="shared" si="329"/>
        <v>0</v>
      </c>
      <c r="P250" s="112"/>
    </row>
    <row r="251" spans="1:16" hidden="1" x14ac:dyDescent="0.25">
      <c r="A251" s="46">
        <v>6300</v>
      </c>
      <c r="B251" s="106" t="s">
        <v>231</v>
      </c>
      <c r="C251" s="47">
        <f t="shared" si="283"/>
        <v>0</v>
      </c>
      <c r="D251" s="230">
        <f>SUM(D252,D257,D258)</f>
        <v>0</v>
      </c>
      <c r="E251" s="430">
        <f t="shared" ref="E251:O251" si="330">SUM(E252,E257,E258)</f>
        <v>0</v>
      </c>
      <c r="F251" s="397">
        <f t="shared" si="330"/>
        <v>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row>
    <row r="252" spans="1:16" ht="24" hidden="1" x14ac:dyDescent="0.25">
      <c r="A252" s="1244">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435"/>
      <c r="F254" s="393">
        <f t="shared" si="332"/>
        <v>0</v>
      </c>
      <c r="G254" s="232"/>
      <c r="H254" s="264"/>
      <c r="I254" s="115">
        <f t="shared" si="333"/>
        <v>0</v>
      </c>
      <c r="J254" s="264"/>
      <c r="K254" s="61"/>
      <c r="L254" s="115">
        <f t="shared" si="334"/>
        <v>0</v>
      </c>
      <c r="M254" s="328"/>
      <c r="N254" s="61"/>
      <c r="O254" s="115">
        <f t="shared" si="335"/>
        <v>0</v>
      </c>
      <c r="P254" s="112"/>
    </row>
    <row r="255" spans="1:16" ht="24" hidden="1" x14ac:dyDescent="0.25">
      <c r="A255" s="38">
        <v>6324</v>
      </c>
      <c r="B255" s="58" t="s">
        <v>287</v>
      </c>
      <c r="C255" s="59">
        <f t="shared" si="283"/>
        <v>0</v>
      </c>
      <c r="D255" s="232"/>
      <c r="E255" s="435"/>
      <c r="F255" s="393">
        <f t="shared" si="332"/>
        <v>0</v>
      </c>
      <c r="G255" s="232"/>
      <c r="H255" s="264"/>
      <c r="I255" s="115">
        <f t="shared" si="333"/>
        <v>0</v>
      </c>
      <c r="J255" s="264"/>
      <c r="K255" s="61"/>
      <c r="L255" s="115">
        <f t="shared" si="334"/>
        <v>0</v>
      </c>
      <c r="M255" s="328"/>
      <c r="N255" s="61"/>
      <c r="O255" s="115">
        <f t="shared" si="335"/>
        <v>0</v>
      </c>
      <c r="P255" s="112"/>
    </row>
    <row r="256" spans="1:16" hidden="1" x14ac:dyDescent="0.25">
      <c r="A256" s="33">
        <v>6329</v>
      </c>
      <c r="B256" s="53" t="s">
        <v>288</v>
      </c>
      <c r="C256" s="54">
        <f t="shared" si="283"/>
        <v>0</v>
      </c>
      <c r="D256" s="231"/>
      <c r="E256" s="433"/>
      <c r="F256" s="434">
        <f t="shared" si="332"/>
        <v>0</v>
      </c>
      <c r="G256" s="231"/>
      <c r="H256" s="263"/>
      <c r="I256" s="121">
        <f t="shared" si="333"/>
        <v>0</v>
      </c>
      <c r="J256" s="263"/>
      <c r="K256" s="56"/>
      <c r="L256" s="121">
        <f t="shared" si="334"/>
        <v>0</v>
      </c>
      <c r="M256" s="327"/>
      <c r="N256" s="56"/>
      <c r="O256" s="121">
        <f t="shared" si="335"/>
        <v>0</v>
      </c>
      <c r="P256" s="111"/>
    </row>
    <row r="257" spans="1:16" ht="24" hidden="1" x14ac:dyDescent="0.25">
      <c r="A257" s="144">
        <v>6330</v>
      </c>
      <c r="B257" s="145" t="s">
        <v>234</v>
      </c>
      <c r="C257" s="128">
        <f t="shared" si="283"/>
        <v>0</v>
      </c>
      <c r="D257" s="237"/>
      <c r="E257" s="440"/>
      <c r="F257" s="441">
        <f t="shared" si="332"/>
        <v>0</v>
      </c>
      <c r="G257" s="237"/>
      <c r="H257" s="268"/>
      <c r="I257" s="313">
        <f t="shared" si="333"/>
        <v>0</v>
      </c>
      <c r="J257" s="268"/>
      <c r="K257" s="130"/>
      <c r="L257" s="313">
        <f t="shared" si="334"/>
        <v>0</v>
      </c>
      <c r="M257" s="331"/>
      <c r="N257" s="130"/>
      <c r="O257" s="313">
        <f t="shared" si="335"/>
        <v>0</v>
      </c>
      <c r="P257" s="159"/>
    </row>
    <row r="258" spans="1:16" hidden="1" x14ac:dyDescent="0.25">
      <c r="A258" s="113">
        <v>6360</v>
      </c>
      <c r="B258" s="58" t="s">
        <v>235</v>
      </c>
      <c r="C258" s="59">
        <f t="shared" si="283"/>
        <v>0</v>
      </c>
      <c r="D258" s="232"/>
      <c r="E258" s="435"/>
      <c r="F258" s="393">
        <f t="shared" si="332"/>
        <v>0</v>
      </c>
      <c r="G258" s="232"/>
      <c r="H258" s="264"/>
      <c r="I258" s="115">
        <f t="shared" si="333"/>
        <v>0</v>
      </c>
      <c r="J258" s="264"/>
      <c r="K258" s="61"/>
      <c r="L258" s="115">
        <f t="shared" si="334"/>
        <v>0</v>
      </c>
      <c r="M258" s="328"/>
      <c r="N258" s="61"/>
      <c r="O258" s="115">
        <f t="shared" si="335"/>
        <v>0</v>
      </c>
      <c r="P258" s="112"/>
    </row>
    <row r="259" spans="1:16" ht="36" hidden="1" x14ac:dyDescent="0.25">
      <c r="A259" s="46">
        <v>6400</v>
      </c>
      <c r="B259" s="106" t="s">
        <v>236</v>
      </c>
      <c r="C259" s="47">
        <f t="shared" si="283"/>
        <v>0</v>
      </c>
      <c r="D259" s="230">
        <f>SUM(D260,D264)</f>
        <v>0</v>
      </c>
      <c r="E259" s="430">
        <f t="shared" ref="E259:O259" si="336">SUM(E260,E264)</f>
        <v>0</v>
      </c>
      <c r="F259" s="397">
        <f t="shared" si="336"/>
        <v>0</v>
      </c>
      <c r="G259" s="230">
        <f t="shared" si="336"/>
        <v>0</v>
      </c>
      <c r="H259" s="107">
        <f t="shared" si="336"/>
        <v>0</v>
      </c>
      <c r="I259" s="118">
        <f t="shared" si="336"/>
        <v>0</v>
      </c>
      <c r="J259" s="107">
        <f t="shared" si="336"/>
        <v>0</v>
      </c>
      <c r="K259" s="51">
        <f t="shared" si="336"/>
        <v>0</v>
      </c>
      <c r="L259" s="118">
        <f t="shared" si="336"/>
        <v>0</v>
      </c>
      <c r="M259" s="167">
        <f t="shared" si="336"/>
        <v>0</v>
      </c>
      <c r="N259" s="168">
        <f t="shared" si="336"/>
        <v>0</v>
      </c>
      <c r="O259" s="169">
        <f t="shared" si="336"/>
        <v>0</v>
      </c>
      <c r="P259" s="353"/>
    </row>
    <row r="260" spans="1:16" ht="24" hidden="1" x14ac:dyDescent="0.25">
      <c r="A260" s="1244">
        <v>6410</v>
      </c>
      <c r="B260" s="53" t="s">
        <v>237</v>
      </c>
      <c r="C260" s="54">
        <f t="shared" si="283"/>
        <v>0</v>
      </c>
      <c r="D260" s="235">
        <f>SUM(D261:D263)</f>
        <v>0</v>
      </c>
      <c r="E260" s="438">
        <f t="shared" ref="E260:O260" si="337">SUM(E261:E263)</f>
        <v>0</v>
      </c>
      <c r="F260" s="434">
        <f t="shared" si="337"/>
        <v>0</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435"/>
      <c r="F262" s="393">
        <f t="shared" si="338"/>
        <v>0</v>
      </c>
      <c r="G262" s="232"/>
      <c r="H262" s="264"/>
      <c r="I262" s="115">
        <f t="shared" si="339"/>
        <v>0</v>
      </c>
      <c r="J262" s="264"/>
      <c r="K262" s="61"/>
      <c r="L262" s="115">
        <f t="shared" si="340"/>
        <v>0</v>
      </c>
      <c r="M262" s="328"/>
      <c r="N262" s="61"/>
      <c r="O262" s="115">
        <f t="shared" si="341"/>
        <v>0</v>
      </c>
      <c r="P262" s="112"/>
    </row>
    <row r="263" spans="1:16" ht="36" hidden="1" x14ac:dyDescent="0.25">
      <c r="A263" s="38">
        <v>6419</v>
      </c>
      <c r="B263" s="58" t="s">
        <v>240</v>
      </c>
      <c r="C263" s="59">
        <f t="shared" si="283"/>
        <v>0</v>
      </c>
      <c r="D263" s="232"/>
      <c r="E263" s="435"/>
      <c r="F263" s="393">
        <f t="shared" si="338"/>
        <v>0</v>
      </c>
      <c r="G263" s="232"/>
      <c r="H263" s="264"/>
      <c r="I263" s="115">
        <f t="shared" si="339"/>
        <v>0</v>
      </c>
      <c r="J263" s="264"/>
      <c r="K263" s="61"/>
      <c r="L263" s="115">
        <f t="shared" si="340"/>
        <v>0</v>
      </c>
      <c r="M263" s="328"/>
      <c r="N263" s="61"/>
      <c r="O263" s="115">
        <f t="shared" si="341"/>
        <v>0</v>
      </c>
      <c r="P263" s="112"/>
    </row>
    <row r="264" spans="1:16" ht="36" hidden="1" x14ac:dyDescent="0.25">
      <c r="A264" s="113">
        <v>6420</v>
      </c>
      <c r="B264" s="58" t="s">
        <v>241</v>
      </c>
      <c r="C264" s="59">
        <f t="shared" si="283"/>
        <v>0</v>
      </c>
      <c r="D264" s="233">
        <f>SUM(D265:D268)</f>
        <v>0</v>
      </c>
      <c r="E264" s="436">
        <f t="shared" ref="E264:F264" si="342">SUM(E265:E268)</f>
        <v>0</v>
      </c>
      <c r="F264" s="393">
        <f t="shared" si="342"/>
        <v>0</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435"/>
      <c r="F266" s="393">
        <f t="shared" si="346"/>
        <v>0</v>
      </c>
      <c r="G266" s="232"/>
      <c r="H266" s="264"/>
      <c r="I266" s="115">
        <f t="shared" si="347"/>
        <v>0</v>
      </c>
      <c r="J266" s="264"/>
      <c r="K266" s="61"/>
      <c r="L266" s="115">
        <f t="shared" si="348"/>
        <v>0</v>
      </c>
      <c r="M266" s="328"/>
      <c r="N266" s="61"/>
      <c r="O266" s="115">
        <f t="shared" si="349"/>
        <v>0</v>
      </c>
      <c r="P266" s="112"/>
    </row>
    <row r="267" spans="1:16" ht="13.5" hidden="1" customHeight="1" x14ac:dyDescent="0.25">
      <c r="A267" s="38">
        <v>6423</v>
      </c>
      <c r="B267" s="58" t="s">
        <v>244</v>
      </c>
      <c r="C267" s="59">
        <f t="shared" si="283"/>
        <v>0</v>
      </c>
      <c r="D267" s="232"/>
      <c r="E267" s="435"/>
      <c r="F267" s="393">
        <f t="shared" si="346"/>
        <v>0</v>
      </c>
      <c r="G267" s="232"/>
      <c r="H267" s="264"/>
      <c r="I267" s="115">
        <f t="shared" si="347"/>
        <v>0</v>
      </c>
      <c r="J267" s="264"/>
      <c r="K267" s="61"/>
      <c r="L267" s="115">
        <f t="shared" si="348"/>
        <v>0</v>
      </c>
      <c r="M267" s="328"/>
      <c r="N267" s="61"/>
      <c r="O267" s="115">
        <f t="shared" si="349"/>
        <v>0</v>
      </c>
      <c r="P267" s="112"/>
    </row>
    <row r="268" spans="1:16" ht="36" hidden="1" x14ac:dyDescent="0.25">
      <c r="A268" s="38">
        <v>6424</v>
      </c>
      <c r="B268" s="58" t="s">
        <v>245</v>
      </c>
      <c r="C268" s="59">
        <f t="shared" si="283"/>
        <v>0</v>
      </c>
      <c r="D268" s="232"/>
      <c r="E268" s="435"/>
      <c r="F268" s="393">
        <f t="shared" si="346"/>
        <v>0</v>
      </c>
      <c r="G268" s="232"/>
      <c r="H268" s="264"/>
      <c r="I268" s="115">
        <f t="shared" si="347"/>
        <v>0</v>
      </c>
      <c r="J268" s="264"/>
      <c r="K268" s="61"/>
      <c r="L268" s="115">
        <f t="shared" si="348"/>
        <v>0</v>
      </c>
      <c r="M268" s="328"/>
      <c r="N268" s="61"/>
      <c r="O268" s="115">
        <f t="shared" si="349"/>
        <v>0</v>
      </c>
      <c r="P268" s="112"/>
    </row>
    <row r="269" spans="1:16" ht="36" hidden="1" x14ac:dyDescent="0.25">
      <c r="A269" s="150">
        <v>7000</v>
      </c>
      <c r="B269" s="150" t="s">
        <v>246</v>
      </c>
      <c r="C269" s="153">
        <f t="shared" si="283"/>
        <v>0</v>
      </c>
      <c r="D269" s="239">
        <f>SUM(D270,D281)</f>
        <v>0</v>
      </c>
      <c r="E269" s="444">
        <f t="shared" ref="E269:F269" si="350">SUM(E270,E281)</f>
        <v>0</v>
      </c>
      <c r="F269" s="445">
        <f t="shared" si="350"/>
        <v>0</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row>
    <row r="271" spans="1:16" ht="24" hidden="1" x14ac:dyDescent="0.25">
      <c r="A271" s="1244">
        <v>7210</v>
      </c>
      <c r="B271" s="53" t="s">
        <v>248</v>
      </c>
      <c r="C271" s="54">
        <f t="shared" si="283"/>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435"/>
      <c r="F274" s="393">
        <f t="shared" si="362"/>
        <v>0</v>
      </c>
      <c r="G274" s="232"/>
      <c r="H274" s="264"/>
      <c r="I274" s="115">
        <f t="shared" si="363"/>
        <v>0</v>
      </c>
      <c r="J274" s="264"/>
      <c r="K274" s="61"/>
      <c r="L274" s="115">
        <f t="shared" si="364"/>
        <v>0</v>
      </c>
      <c r="M274" s="328"/>
      <c r="N274" s="61"/>
      <c r="O274" s="115">
        <f t="shared" si="365"/>
        <v>0</v>
      </c>
      <c r="P274" s="112"/>
    </row>
    <row r="275" spans="1:16" ht="24" hidden="1" x14ac:dyDescent="0.25">
      <c r="A275" s="113">
        <v>7230</v>
      </c>
      <c r="B275" s="58" t="s">
        <v>292</v>
      </c>
      <c r="C275" s="59">
        <f t="shared" si="283"/>
        <v>0</v>
      </c>
      <c r="D275" s="232"/>
      <c r="E275" s="435"/>
      <c r="F275" s="393">
        <f t="shared" si="362"/>
        <v>0</v>
      </c>
      <c r="G275" s="232"/>
      <c r="H275" s="264"/>
      <c r="I275" s="115">
        <f t="shared" si="363"/>
        <v>0</v>
      </c>
      <c r="J275" s="264"/>
      <c r="K275" s="61"/>
      <c r="L275" s="115">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436">
        <f t="shared" si="366"/>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435"/>
      <c r="F278" s="393">
        <f t="shared" si="369"/>
        <v>0</v>
      </c>
      <c r="G278" s="232"/>
      <c r="H278" s="264"/>
      <c r="I278" s="115">
        <f t="shared" si="370"/>
        <v>0</v>
      </c>
      <c r="J278" s="264"/>
      <c r="K278" s="61"/>
      <c r="L278" s="115">
        <f t="shared" si="371"/>
        <v>0</v>
      </c>
      <c r="M278" s="328"/>
      <c r="N278" s="61"/>
      <c r="O278" s="115">
        <f t="shared" si="372"/>
        <v>0</v>
      </c>
      <c r="P278" s="112"/>
    </row>
    <row r="279" spans="1:16" ht="36" hidden="1" x14ac:dyDescent="0.25">
      <c r="A279" s="38">
        <v>7247</v>
      </c>
      <c r="B279" s="58" t="s">
        <v>309</v>
      </c>
      <c r="C279" s="59">
        <f t="shared" si="368"/>
        <v>0</v>
      </c>
      <c r="D279" s="232"/>
      <c r="E279" s="435"/>
      <c r="F279" s="393">
        <f t="shared" si="369"/>
        <v>0</v>
      </c>
      <c r="G279" s="232"/>
      <c r="H279" s="264"/>
      <c r="I279" s="115">
        <f t="shared" si="370"/>
        <v>0</v>
      </c>
      <c r="J279" s="264"/>
      <c r="K279" s="61"/>
      <c r="L279" s="115">
        <f t="shared" si="371"/>
        <v>0</v>
      </c>
      <c r="M279" s="328"/>
      <c r="N279" s="61"/>
      <c r="O279" s="115">
        <f t="shared" si="372"/>
        <v>0</v>
      </c>
      <c r="P279" s="112"/>
    </row>
    <row r="280" spans="1:16" ht="24" hidden="1" x14ac:dyDescent="0.25">
      <c r="A280" s="1244">
        <v>7260</v>
      </c>
      <c r="B280" s="53" t="s">
        <v>255</v>
      </c>
      <c r="C280" s="54">
        <f t="shared" si="368"/>
        <v>0</v>
      </c>
      <c r="D280" s="231"/>
      <c r="E280" s="433"/>
      <c r="F280" s="434">
        <f t="shared" si="369"/>
        <v>0</v>
      </c>
      <c r="G280" s="231"/>
      <c r="H280" s="263"/>
      <c r="I280" s="121">
        <f t="shared" si="370"/>
        <v>0</v>
      </c>
      <c r="J280" s="263"/>
      <c r="K280" s="56"/>
      <c r="L280" s="12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446">
        <f t="shared" si="373"/>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447"/>
      <c r="F282" s="416">
        <f>D282+E282</f>
        <v>0</v>
      </c>
      <c r="G282" s="241"/>
      <c r="H282" s="272"/>
      <c r="I282" s="312">
        <f>G282+H282</f>
        <v>0</v>
      </c>
      <c r="J282" s="272"/>
      <c r="K282" s="67"/>
      <c r="L282" s="312">
        <f>J282+K282</f>
        <v>0</v>
      </c>
      <c r="M282" s="334"/>
      <c r="N282" s="67"/>
      <c r="O282" s="312">
        <f>M282+N282</f>
        <v>0</v>
      </c>
      <c r="P282" s="156"/>
    </row>
    <row r="283" spans="1:16" hidden="1" x14ac:dyDescent="0.25">
      <c r="A283" s="147"/>
      <c r="B283" s="58" t="s">
        <v>256</v>
      </c>
      <c r="C283" s="59">
        <f t="shared" si="368"/>
        <v>0</v>
      </c>
      <c r="D283" s="233">
        <f>SUM(D284:D285)</f>
        <v>0</v>
      </c>
      <c r="E283" s="436">
        <f t="shared" ref="E283:F283" si="374">SUM(E284:E285)</f>
        <v>0</v>
      </c>
      <c r="F283" s="393">
        <f t="shared" si="374"/>
        <v>0</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435"/>
      <c r="F284" s="393">
        <f t="shared" ref="F284:F285" si="378">D284+E284</f>
        <v>0</v>
      </c>
      <c r="G284" s="232"/>
      <c r="H284" s="264"/>
      <c r="I284" s="115">
        <f t="shared" ref="I284:I285" si="379">G284+H284</f>
        <v>0</v>
      </c>
      <c r="J284" s="264"/>
      <c r="K284" s="61"/>
      <c r="L284" s="115">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433"/>
      <c r="F285" s="434">
        <f t="shared" si="378"/>
        <v>0</v>
      </c>
      <c r="G285" s="231"/>
      <c r="H285" s="263"/>
      <c r="I285" s="121">
        <f t="shared" si="379"/>
        <v>0</v>
      </c>
      <c r="J285" s="263"/>
      <c r="K285" s="56"/>
      <c r="L285" s="121">
        <f t="shared" si="380"/>
        <v>0</v>
      </c>
      <c r="M285" s="327"/>
      <c r="N285" s="56"/>
      <c r="O285" s="121">
        <f t="shared" si="381"/>
        <v>0</v>
      </c>
      <c r="P285" s="111"/>
    </row>
    <row r="286" spans="1:16" ht="12.75" thickBot="1" x14ac:dyDescent="0.3">
      <c r="A286" s="175"/>
      <c r="B286" s="175" t="s">
        <v>261</v>
      </c>
      <c r="C286" s="316">
        <f t="shared" si="368"/>
        <v>77296</v>
      </c>
      <c r="D286" s="242">
        <f t="shared" ref="D286:O286" si="382">SUM(D283,D269,D230,D195,D187,D173,D75,D53)</f>
        <v>43070</v>
      </c>
      <c r="E286" s="448">
        <f t="shared" si="382"/>
        <v>0</v>
      </c>
      <c r="F286" s="449">
        <f t="shared" si="382"/>
        <v>43070</v>
      </c>
      <c r="G286" s="242">
        <f t="shared" si="382"/>
        <v>0</v>
      </c>
      <c r="H286" s="177">
        <f t="shared" si="382"/>
        <v>0</v>
      </c>
      <c r="I286" s="298">
        <f t="shared" si="382"/>
        <v>0</v>
      </c>
      <c r="J286" s="177">
        <f t="shared" si="382"/>
        <v>34226</v>
      </c>
      <c r="K286" s="176">
        <f t="shared" si="382"/>
        <v>0</v>
      </c>
      <c r="L286" s="298">
        <f t="shared" si="382"/>
        <v>34226</v>
      </c>
      <c r="M286" s="316">
        <f t="shared" si="382"/>
        <v>0</v>
      </c>
      <c r="N286" s="176">
        <f t="shared" si="382"/>
        <v>0</v>
      </c>
      <c r="O286" s="298">
        <f t="shared" si="382"/>
        <v>0</v>
      </c>
      <c r="P286" s="356"/>
    </row>
    <row r="287" spans="1:16" s="21" customFormat="1" ht="13.5" thickTop="1" thickBot="1" x14ac:dyDescent="0.3">
      <c r="A287" s="1670" t="s">
        <v>262</v>
      </c>
      <c r="B287" s="1671"/>
      <c r="C287" s="184">
        <f t="shared" si="368"/>
        <v>-4816</v>
      </c>
      <c r="D287" s="243">
        <f>SUM(D24,D25,D41)-D51</f>
        <v>0</v>
      </c>
      <c r="E287" s="450">
        <f t="shared" ref="E287:F287" si="383">SUM(E24,E25,E41)-E51</f>
        <v>0</v>
      </c>
      <c r="F287" s="451">
        <f t="shared" si="383"/>
        <v>0</v>
      </c>
      <c r="G287" s="243">
        <f>SUM(G24,G25,G41)-G51</f>
        <v>0</v>
      </c>
      <c r="H287" s="273">
        <f t="shared" ref="H287:I287" si="384">SUM(H24,H25,H41)-H51</f>
        <v>0</v>
      </c>
      <c r="I287" s="299">
        <f t="shared" si="384"/>
        <v>0</v>
      </c>
      <c r="J287" s="273">
        <f>(J26+J43)-J51</f>
        <v>-4816</v>
      </c>
      <c r="K287" s="179">
        <f t="shared" ref="K287:L287" si="385">(K26+K43)-K51</f>
        <v>0</v>
      </c>
      <c r="L287" s="299">
        <f t="shared" si="385"/>
        <v>-4816</v>
      </c>
      <c r="M287" s="184">
        <f>M45-M51</f>
        <v>0</v>
      </c>
      <c r="N287" s="179">
        <f t="shared" ref="N287:O287" si="386">N45-N51</f>
        <v>0</v>
      </c>
      <c r="O287" s="299">
        <f t="shared" si="386"/>
        <v>0</v>
      </c>
      <c r="P287" s="186"/>
    </row>
    <row r="288" spans="1:16" s="21" customFormat="1" ht="12.75" thickTop="1" x14ac:dyDescent="0.25">
      <c r="A288" s="1672" t="s">
        <v>263</v>
      </c>
      <c r="B288" s="1673"/>
      <c r="C288" s="164">
        <f t="shared" si="368"/>
        <v>4816</v>
      </c>
      <c r="D288" s="244">
        <f t="shared" ref="D288:O288" si="387">SUM(D289,D290)-D297+D298</f>
        <v>0</v>
      </c>
      <c r="E288" s="452">
        <f t="shared" si="387"/>
        <v>0</v>
      </c>
      <c r="F288" s="453">
        <f t="shared" si="387"/>
        <v>0</v>
      </c>
      <c r="G288" s="244">
        <f t="shared" si="387"/>
        <v>0</v>
      </c>
      <c r="H288" s="274">
        <f t="shared" si="387"/>
        <v>0</v>
      </c>
      <c r="I288" s="162">
        <f t="shared" si="387"/>
        <v>0</v>
      </c>
      <c r="J288" s="274">
        <f t="shared" si="387"/>
        <v>4816</v>
      </c>
      <c r="K288" s="161">
        <f t="shared" si="387"/>
        <v>0</v>
      </c>
      <c r="L288" s="162">
        <f t="shared" si="387"/>
        <v>4816</v>
      </c>
      <c r="M288" s="164">
        <f t="shared" si="387"/>
        <v>0</v>
      </c>
      <c r="N288" s="161">
        <f t="shared" si="387"/>
        <v>0</v>
      </c>
      <c r="O288" s="162">
        <f t="shared" si="387"/>
        <v>0</v>
      </c>
      <c r="P288" s="357"/>
    </row>
    <row r="289" spans="1:16" s="21" customFormat="1" ht="12.75" thickBot="1" x14ac:dyDescent="0.3">
      <c r="A289" s="89" t="s">
        <v>264</v>
      </c>
      <c r="B289" s="89" t="s">
        <v>265</v>
      </c>
      <c r="C289" s="90">
        <f t="shared" si="368"/>
        <v>4816</v>
      </c>
      <c r="D289" s="226">
        <f t="shared" ref="D289:O289" si="388">D21-D283</f>
        <v>0</v>
      </c>
      <c r="E289" s="422">
        <f t="shared" si="388"/>
        <v>0</v>
      </c>
      <c r="F289" s="423">
        <f t="shared" si="388"/>
        <v>0</v>
      </c>
      <c r="G289" s="226">
        <f t="shared" si="388"/>
        <v>0</v>
      </c>
      <c r="H289" s="259">
        <f t="shared" si="388"/>
        <v>0</v>
      </c>
      <c r="I289" s="92">
        <f t="shared" si="388"/>
        <v>0</v>
      </c>
      <c r="J289" s="259">
        <f t="shared" si="388"/>
        <v>4816</v>
      </c>
      <c r="K289" s="91">
        <f t="shared" si="388"/>
        <v>0</v>
      </c>
      <c r="L289" s="92">
        <f t="shared" si="388"/>
        <v>4816</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row>
    <row r="293" spans="1:16"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row>
    <row r="294" spans="1:16"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row>
    <row r="295" spans="1:16"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row>
    <row r="296" spans="1:16"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7BgJRRHGgHpZ7HMSgR/f8JDC12b6+Px4JfeL/qjvQSx/rRxD31/xijFnVWqWr0kGIBT8oEbtF1TdAYVI2cLB+w==" saltValue="bIMyKsE4dd+HMUd0C/paiA==" spinCount="100000" sheet="1" objects="1" scenarios="1" formatCells="0" formatColumns="0" formatRows="0"/>
  <autoFilter ref="A18:P298">
    <filterColumn colId="2">
      <filters blank="1">
        <filter val="1 384"/>
        <filter val="10 920"/>
        <filter val="14 138"/>
        <filter val="16 031"/>
        <filter val="17 415"/>
        <filter val="2 137"/>
        <filter val="23 559"/>
        <filter val="27 197"/>
        <filter val="29 410"/>
        <filter val="3 218"/>
        <filter val="37 410"/>
        <filter val="4 816"/>
        <filter val="-4 816"/>
        <filter val="43 070"/>
        <filter val="5 571"/>
        <filter val="51 600"/>
        <filter val="52"/>
        <filter val="573"/>
        <filter val="603"/>
        <filter val="75 159"/>
        <filter val="77 296"/>
        <filter val="9 61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16.pielikums Jūrmalas pilsētas domes 
2018.gada 27.septembra saistošajiem noteikumiem Nr.33
(protokols Nr.13,  23.punkts)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S2" sqref="S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1490</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1477</v>
      </c>
      <c r="D3" s="1713"/>
      <c r="E3" s="1713"/>
      <c r="F3" s="1713"/>
      <c r="G3" s="1713"/>
      <c r="H3" s="1713"/>
      <c r="I3" s="1713"/>
      <c r="J3" s="1713"/>
      <c r="K3" s="1713"/>
      <c r="L3" s="1713"/>
      <c r="M3" s="1713"/>
      <c r="N3" s="1713"/>
      <c r="O3" s="1713"/>
      <c r="P3" s="1714"/>
      <c r="Q3" s="382"/>
    </row>
    <row r="4" spans="1:17" ht="12.75" customHeight="1" x14ac:dyDescent="0.25">
      <c r="A4" s="4" t="s">
        <v>1</v>
      </c>
      <c r="B4" s="5"/>
      <c r="C4" s="1713" t="s">
        <v>1478</v>
      </c>
      <c r="D4" s="1713"/>
      <c r="E4" s="1713"/>
      <c r="F4" s="1713"/>
      <c r="G4" s="1713"/>
      <c r="H4" s="1713"/>
      <c r="I4" s="1713"/>
      <c r="J4" s="1713"/>
      <c r="K4" s="1713"/>
      <c r="L4" s="1713"/>
      <c r="M4" s="1713"/>
      <c r="N4" s="1713"/>
      <c r="O4" s="1713"/>
      <c r="P4" s="1714"/>
      <c r="Q4" s="382"/>
    </row>
    <row r="5" spans="1:17" ht="12.75" customHeight="1" x14ac:dyDescent="0.25">
      <c r="A5" s="2" t="s">
        <v>2</v>
      </c>
      <c r="B5" s="3"/>
      <c r="C5" s="1708" t="s">
        <v>1491</v>
      </c>
      <c r="D5" s="1708"/>
      <c r="E5" s="1708"/>
      <c r="F5" s="1708"/>
      <c r="G5" s="1708"/>
      <c r="H5" s="1708"/>
      <c r="I5" s="1708"/>
      <c r="J5" s="1708"/>
      <c r="K5" s="1708"/>
      <c r="L5" s="1708"/>
      <c r="M5" s="1708"/>
      <c r="N5" s="1708"/>
      <c r="O5" s="1708"/>
      <c r="P5" s="1709"/>
      <c r="Q5" s="382"/>
    </row>
    <row r="6" spans="1:17" ht="12.75" customHeight="1" x14ac:dyDescent="0.25">
      <c r="A6" s="2" t="s">
        <v>3</v>
      </c>
      <c r="B6" s="3"/>
      <c r="C6" s="1708" t="s">
        <v>1480</v>
      </c>
      <c r="D6" s="1708"/>
      <c r="E6" s="1708"/>
      <c r="F6" s="1708"/>
      <c r="G6" s="1708"/>
      <c r="H6" s="1708"/>
      <c r="I6" s="1708"/>
      <c r="J6" s="1708"/>
      <c r="K6" s="1708"/>
      <c r="L6" s="1708"/>
      <c r="M6" s="1708"/>
      <c r="N6" s="1708"/>
      <c r="O6" s="1708"/>
      <c r="P6" s="1709"/>
      <c r="Q6" s="382"/>
    </row>
    <row r="7" spans="1:17" ht="15" customHeight="1" x14ac:dyDescent="0.25">
      <c r="A7" s="2" t="s">
        <v>4</v>
      </c>
      <c r="B7" s="3"/>
      <c r="C7" s="1713" t="s">
        <v>1492</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1481</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1482</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t="s">
        <v>1483</v>
      </c>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c r="Q16" s="383"/>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96640</v>
      </c>
      <c r="D20" s="213">
        <f>SUM(D21,D24,D25,D41,D43)</f>
        <v>68671</v>
      </c>
      <c r="E20" s="386">
        <f t="shared" ref="E20:F20" si="0">SUM(E21,E24,E25,E41,E43)</f>
        <v>0</v>
      </c>
      <c r="F20" s="387">
        <f t="shared" si="0"/>
        <v>68671</v>
      </c>
      <c r="G20" s="213">
        <f>SUM(G21,G24,G43)</f>
        <v>0</v>
      </c>
      <c r="H20" s="248">
        <f t="shared" ref="H20:I20" si="1">SUM(H21,H24,H43)</f>
        <v>0</v>
      </c>
      <c r="I20" s="26">
        <f t="shared" si="1"/>
        <v>0</v>
      </c>
      <c r="J20" s="248">
        <f>SUM(J21,J26,J43)</f>
        <v>27969</v>
      </c>
      <c r="K20" s="25">
        <f t="shared" ref="K20:L20" si="2">SUM(K21,K26,K43)</f>
        <v>0</v>
      </c>
      <c r="L20" s="26">
        <f t="shared" si="2"/>
        <v>27969</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88">
        <f t="shared" ref="E21" si="5">SUM(E22:E23)</f>
        <v>0</v>
      </c>
      <c r="F21" s="389">
        <f>SUM(F22:F23)</f>
        <v>0</v>
      </c>
      <c r="G21" s="214">
        <f>SUM(G22:G23)</f>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170"/>
    </row>
    <row r="24" spans="1:16" s="21" customFormat="1" ht="25.5" thickTop="1" thickBot="1" x14ac:dyDescent="0.3">
      <c r="A24" s="41">
        <v>19300</v>
      </c>
      <c r="B24" s="41" t="s">
        <v>304</v>
      </c>
      <c r="C24" s="42">
        <f>F24+I24</f>
        <v>68671</v>
      </c>
      <c r="D24" s="217">
        <v>68671</v>
      </c>
      <c r="E24" s="394"/>
      <c r="F24" s="395">
        <f>D24+E24</f>
        <v>68671</v>
      </c>
      <c r="G24" s="217"/>
      <c r="H24" s="252"/>
      <c r="I24" s="362">
        <f>G24+H24</f>
        <v>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thickTop="1" x14ac:dyDescent="0.25">
      <c r="A26" s="46">
        <v>21300</v>
      </c>
      <c r="B26" s="46" t="s">
        <v>305</v>
      </c>
      <c r="C26" s="47">
        <f>L26</f>
        <v>27969</v>
      </c>
      <c r="D26" s="219" t="s">
        <v>23</v>
      </c>
      <c r="E26" s="398" t="s">
        <v>23</v>
      </c>
      <c r="F26" s="399" t="s">
        <v>23</v>
      </c>
      <c r="G26" s="219" t="s">
        <v>23</v>
      </c>
      <c r="H26" s="253" t="s">
        <v>23</v>
      </c>
      <c r="I26" s="50" t="s">
        <v>23</v>
      </c>
      <c r="J26" s="107">
        <f>SUM(J27,J31,J33,J36)</f>
        <v>27969</v>
      </c>
      <c r="K26" s="51">
        <f t="shared" ref="K26:L26" si="9">SUM(K27,K31,K33,K36)</f>
        <v>0</v>
      </c>
      <c r="L26" s="118">
        <f t="shared" si="9"/>
        <v>27969</v>
      </c>
      <c r="M26" s="320" t="s">
        <v>23</v>
      </c>
      <c r="N26" s="49" t="s">
        <v>23</v>
      </c>
      <c r="O26" s="50" t="s">
        <v>23</v>
      </c>
      <c r="P26" s="340"/>
    </row>
    <row r="27" spans="1:16" s="21" customFormat="1" ht="24" hidden="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idden="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idden="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 hidden="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 hidden="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 hidden="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x14ac:dyDescent="0.25">
      <c r="A33" s="52">
        <v>21380</v>
      </c>
      <c r="B33" s="46" t="s">
        <v>31</v>
      </c>
      <c r="C33" s="47">
        <f t="shared" si="10"/>
        <v>27969</v>
      </c>
      <c r="D33" s="219" t="s">
        <v>23</v>
      </c>
      <c r="E33" s="398" t="s">
        <v>23</v>
      </c>
      <c r="F33" s="399" t="s">
        <v>23</v>
      </c>
      <c r="G33" s="219" t="s">
        <v>23</v>
      </c>
      <c r="H33" s="253" t="s">
        <v>23</v>
      </c>
      <c r="I33" s="50" t="s">
        <v>23</v>
      </c>
      <c r="J33" s="107">
        <f>SUM(J34:J35)</f>
        <v>27969</v>
      </c>
      <c r="K33" s="51">
        <f t="shared" ref="K33:L33" si="13">SUM(K34:K35)</f>
        <v>0</v>
      </c>
      <c r="L33" s="118">
        <f t="shared" si="13"/>
        <v>27969</v>
      </c>
      <c r="M33" s="320" t="s">
        <v>23</v>
      </c>
      <c r="N33" s="49" t="s">
        <v>23</v>
      </c>
      <c r="O33" s="50" t="s">
        <v>23</v>
      </c>
      <c r="P33" s="340"/>
    </row>
    <row r="34" spans="1:16" x14ac:dyDescent="0.25">
      <c r="A34" s="33">
        <v>21381</v>
      </c>
      <c r="B34" s="53" t="s">
        <v>306</v>
      </c>
      <c r="C34" s="54">
        <f t="shared" si="10"/>
        <v>27969</v>
      </c>
      <c r="D34" s="220" t="s">
        <v>23</v>
      </c>
      <c r="E34" s="400" t="s">
        <v>23</v>
      </c>
      <c r="F34" s="401" t="s">
        <v>23</v>
      </c>
      <c r="G34" s="220" t="s">
        <v>23</v>
      </c>
      <c r="H34" s="254" t="s">
        <v>23</v>
      </c>
      <c r="I34" s="57" t="s">
        <v>23</v>
      </c>
      <c r="J34" s="263">
        <v>27969</v>
      </c>
      <c r="K34" s="56"/>
      <c r="L34" s="361">
        <f>J34+K34</f>
        <v>27969</v>
      </c>
      <c r="M34" s="321" t="s">
        <v>23</v>
      </c>
      <c r="N34" s="55" t="s">
        <v>23</v>
      </c>
      <c r="O34" s="57" t="s">
        <v>23</v>
      </c>
      <c r="P34" s="341"/>
    </row>
    <row r="35" spans="1:16" ht="24" hidden="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row>
    <row r="37" spans="1:16" ht="24" hidden="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idden="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idden="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 hidden="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 hidden="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row>
    <row r="44" spans="1:16" s="21" customFormat="1" ht="24" hidden="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 hidden="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si="4"/>
        <v>96640</v>
      </c>
      <c r="D50" s="226">
        <f>SUM(D51,D283)</f>
        <v>68671</v>
      </c>
      <c r="E50" s="422">
        <f t="shared" ref="E50:F50" si="19">SUM(E51,E283)</f>
        <v>0</v>
      </c>
      <c r="F50" s="423">
        <f t="shared" si="19"/>
        <v>68671</v>
      </c>
      <c r="G50" s="226">
        <f>SUM(G51,G283)</f>
        <v>0</v>
      </c>
      <c r="H50" s="259">
        <f t="shared" ref="H50:I50" si="20">SUM(H51,H283)</f>
        <v>0</v>
      </c>
      <c r="I50" s="92">
        <f t="shared" si="20"/>
        <v>0</v>
      </c>
      <c r="J50" s="259">
        <f>SUM(J51,J283)</f>
        <v>27969</v>
      </c>
      <c r="K50" s="91">
        <f t="shared" ref="K50:L50" si="21">SUM(K51,K283)</f>
        <v>0</v>
      </c>
      <c r="L50" s="92">
        <f t="shared" si="21"/>
        <v>27969</v>
      </c>
      <c r="M50" s="90">
        <f>SUM(M51,M283)</f>
        <v>0</v>
      </c>
      <c r="N50" s="91">
        <f t="shared" ref="N50:O50" si="22">SUM(N51,N283)</f>
        <v>0</v>
      </c>
      <c r="O50" s="92">
        <f t="shared" si="22"/>
        <v>0</v>
      </c>
      <c r="P50" s="348"/>
    </row>
    <row r="51" spans="1:16" s="21" customFormat="1" ht="36.75" thickTop="1" x14ac:dyDescent="0.25">
      <c r="A51" s="93"/>
      <c r="B51" s="94" t="s">
        <v>45</v>
      </c>
      <c r="C51" s="95">
        <f t="shared" si="4"/>
        <v>96640</v>
      </c>
      <c r="D51" s="227">
        <f>SUM(D52,D194)</f>
        <v>68671</v>
      </c>
      <c r="E51" s="424">
        <f t="shared" ref="E51:F51" si="23">SUM(E52,E194)</f>
        <v>0</v>
      </c>
      <c r="F51" s="425">
        <f t="shared" si="23"/>
        <v>68671</v>
      </c>
      <c r="G51" s="227">
        <f>SUM(G52,G194)</f>
        <v>0</v>
      </c>
      <c r="H51" s="260">
        <f t="shared" ref="H51:I51" si="24">SUM(H52,H194)</f>
        <v>0</v>
      </c>
      <c r="I51" s="97">
        <f t="shared" si="24"/>
        <v>0</v>
      </c>
      <c r="J51" s="260">
        <f>SUM(J52,J194)</f>
        <v>27969</v>
      </c>
      <c r="K51" s="96">
        <f t="shared" ref="K51:L51" si="25">SUM(K52,K194)</f>
        <v>0</v>
      </c>
      <c r="L51" s="97">
        <f t="shared" si="25"/>
        <v>27969</v>
      </c>
      <c r="M51" s="95">
        <f>SUM(M52,M194)</f>
        <v>0</v>
      </c>
      <c r="N51" s="96">
        <f t="shared" ref="N51:O51" si="26">SUM(N52,N194)</f>
        <v>0</v>
      </c>
      <c r="O51" s="97">
        <f t="shared" si="26"/>
        <v>0</v>
      </c>
      <c r="P51" s="349"/>
    </row>
    <row r="52" spans="1:16" s="21" customFormat="1" ht="24" x14ac:dyDescent="0.25">
      <c r="A52" s="98"/>
      <c r="B52" s="16" t="s">
        <v>46</v>
      </c>
      <c r="C52" s="99">
        <f t="shared" si="4"/>
        <v>96640</v>
      </c>
      <c r="D52" s="228">
        <f>SUM(D53,D75,D173,D187)</f>
        <v>68671</v>
      </c>
      <c r="E52" s="426">
        <f t="shared" ref="E52:F52" si="27">SUM(E53,E75,E173,E187)</f>
        <v>0</v>
      </c>
      <c r="F52" s="427">
        <f t="shared" si="27"/>
        <v>68671</v>
      </c>
      <c r="G52" s="228">
        <f>SUM(G53,G75,G173,G187)</f>
        <v>0</v>
      </c>
      <c r="H52" s="261">
        <f t="shared" ref="H52:I52" si="28">SUM(H53,H75,H173,H187)</f>
        <v>0</v>
      </c>
      <c r="I52" s="101">
        <f t="shared" si="28"/>
        <v>0</v>
      </c>
      <c r="J52" s="261">
        <f>SUM(J53,J75,J173,J187)</f>
        <v>27969</v>
      </c>
      <c r="K52" s="100">
        <f t="shared" ref="K52:L52" si="29">SUM(K53,K75,K173,K187)</f>
        <v>0</v>
      </c>
      <c r="L52" s="101">
        <f t="shared" si="29"/>
        <v>27969</v>
      </c>
      <c r="M52" s="99">
        <f>SUM(M53,M75,M173,M187)</f>
        <v>0</v>
      </c>
      <c r="N52" s="100">
        <f t="shared" ref="N52:O52" si="30">SUM(N53,N75,N173,N187)</f>
        <v>0</v>
      </c>
      <c r="O52" s="101">
        <f t="shared" si="30"/>
        <v>0</v>
      </c>
      <c r="P52" s="350"/>
    </row>
    <row r="53" spans="1:16" s="21" customFormat="1" hidden="1" x14ac:dyDescent="0.25">
      <c r="A53" s="102">
        <v>1000</v>
      </c>
      <c r="B53" s="102" t="s">
        <v>47</v>
      </c>
      <c r="C53" s="103">
        <f t="shared" si="4"/>
        <v>0</v>
      </c>
      <c r="D53" s="229">
        <f>SUM(D54,D67)</f>
        <v>0</v>
      </c>
      <c r="E53" s="428">
        <f t="shared" ref="E53:F53" si="31">SUM(E54,E67)</f>
        <v>0</v>
      </c>
      <c r="F53" s="429">
        <f t="shared" si="31"/>
        <v>0</v>
      </c>
      <c r="G53" s="229">
        <f>SUM(G54,G67)</f>
        <v>0</v>
      </c>
      <c r="H53" s="262">
        <f t="shared" ref="H53:I53" si="32">SUM(H54,H67)</f>
        <v>0</v>
      </c>
      <c r="I53" s="105">
        <f t="shared" si="32"/>
        <v>0</v>
      </c>
      <c r="J53" s="262">
        <f>SUM(J54,J67)</f>
        <v>0</v>
      </c>
      <c r="K53" s="104">
        <f t="shared" ref="K53:L53" si="33">SUM(K54,K67)</f>
        <v>0</v>
      </c>
      <c r="L53" s="105">
        <f t="shared" si="33"/>
        <v>0</v>
      </c>
      <c r="M53" s="103">
        <f>SUM(M54,M67)</f>
        <v>0</v>
      </c>
      <c r="N53" s="104">
        <f t="shared" ref="N53:O53" si="34">SUM(N54,N67)</f>
        <v>0</v>
      </c>
      <c r="O53" s="105">
        <f t="shared" si="34"/>
        <v>0</v>
      </c>
      <c r="P53" s="351"/>
    </row>
    <row r="54" spans="1:16" hidden="1" x14ac:dyDescent="0.25">
      <c r="A54" s="46">
        <v>1100</v>
      </c>
      <c r="B54" s="106" t="s">
        <v>48</v>
      </c>
      <c r="C54" s="47">
        <f t="shared" si="4"/>
        <v>0</v>
      </c>
      <c r="D54" s="230">
        <f>SUM(D55,D58,D66)</f>
        <v>0</v>
      </c>
      <c r="E54" s="430">
        <f t="shared" ref="E54:F54" si="35">SUM(E55,E58,E66)</f>
        <v>0</v>
      </c>
      <c r="F54" s="397">
        <f t="shared" si="35"/>
        <v>0</v>
      </c>
      <c r="G54" s="230">
        <f>SUM(G55,G58,G66)</f>
        <v>0</v>
      </c>
      <c r="H54" s="107">
        <f t="shared" ref="H54:I54" si="36">SUM(H55,H58,H66)</f>
        <v>0</v>
      </c>
      <c r="I54" s="118">
        <f t="shared" si="36"/>
        <v>0</v>
      </c>
      <c r="J54" s="107">
        <f>SUM(J55,J58,J66)</f>
        <v>0</v>
      </c>
      <c r="K54" s="51">
        <f t="shared" ref="K54:L54" si="37">SUM(K55,K58,K66)</f>
        <v>0</v>
      </c>
      <c r="L54" s="118">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433"/>
      <c r="F56" s="434">
        <f t="shared" ref="F56:F57" si="43">D56+E56</f>
        <v>0</v>
      </c>
      <c r="G56" s="231"/>
      <c r="H56" s="263"/>
      <c r="I56" s="121">
        <f t="shared" ref="I56:I57" si="44">G56+H56</f>
        <v>0</v>
      </c>
      <c r="J56" s="263"/>
      <c r="K56" s="56"/>
      <c r="L56" s="121">
        <f t="shared" ref="L56:L57" si="45">J56+K56</f>
        <v>0</v>
      </c>
      <c r="M56" s="327"/>
      <c r="N56" s="56"/>
      <c r="O56" s="121">
        <f>M56+N56</f>
        <v>0</v>
      </c>
      <c r="P56" s="111"/>
    </row>
    <row r="57" spans="1:16" ht="24" hidden="1" customHeight="1" x14ac:dyDescent="0.25">
      <c r="A57" s="38">
        <v>1119</v>
      </c>
      <c r="B57" s="58" t="s">
        <v>51</v>
      </c>
      <c r="C57" s="59">
        <f t="shared" si="4"/>
        <v>0</v>
      </c>
      <c r="D57" s="232"/>
      <c r="E57" s="435"/>
      <c r="F57" s="393">
        <f t="shared" si="43"/>
        <v>0</v>
      </c>
      <c r="G57" s="232"/>
      <c r="H57" s="264"/>
      <c r="I57" s="115">
        <f t="shared" si="44"/>
        <v>0</v>
      </c>
      <c r="J57" s="264"/>
      <c r="K57" s="61"/>
      <c r="L57" s="115">
        <f t="shared" si="45"/>
        <v>0</v>
      </c>
      <c r="M57" s="328"/>
      <c r="N57" s="61"/>
      <c r="O57" s="115">
        <f>M57+N57</f>
        <v>0</v>
      </c>
      <c r="P57" s="112"/>
    </row>
    <row r="58" spans="1:16"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435"/>
      <c r="F60" s="393">
        <f t="shared" si="50"/>
        <v>0</v>
      </c>
      <c r="G60" s="232"/>
      <c r="H60" s="264"/>
      <c r="I60" s="115">
        <f t="shared" si="51"/>
        <v>0</v>
      </c>
      <c r="J60" s="264"/>
      <c r="K60" s="61"/>
      <c r="L60" s="115">
        <f>J60+K60</f>
        <v>0</v>
      </c>
      <c r="M60" s="328"/>
      <c r="N60" s="61"/>
      <c r="O60" s="115">
        <f t="shared" si="53"/>
        <v>0</v>
      </c>
      <c r="P60" s="112"/>
    </row>
    <row r="61" spans="1:16" ht="24" hidden="1" x14ac:dyDescent="0.25">
      <c r="A61" s="38">
        <v>1145</v>
      </c>
      <c r="B61" s="58" t="s">
        <v>54</v>
      </c>
      <c r="C61" s="59">
        <f t="shared" si="4"/>
        <v>0</v>
      </c>
      <c r="D61" s="232"/>
      <c r="E61" s="435"/>
      <c r="F61" s="393">
        <f t="shared" si="50"/>
        <v>0</v>
      </c>
      <c r="G61" s="232"/>
      <c r="H61" s="264"/>
      <c r="I61" s="115">
        <f t="shared" si="51"/>
        <v>0</v>
      </c>
      <c r="J61" s="264"/>
      <c r="K61" s="61"/>
      <c r="L61" s="115">
        <f t="shared" si="52"/>
        <v>0</v>
      </c>
      <c r="M61" s="328"/>
      <c r="N61" s="61"/>
      <c r="O61" s="115">
        <f>M61+N61</f>
        <v>0</v>
      </c>
      <c r="P61" s="112"/>
    </row>
    <row r="62" spans="1:16" ht="27.75" hidden="1" customHeight="1" x14ac:dyDescent="0.25">
      <c r="A62" s="38">
        <v>1146</v>
      </c>
      <c r="B62" s="58" t="s">
        <v>55</v>
      </c>
      <c r="C62" s="59">
        <f t="shared" si="4"/>
        <v>0</v>
      </c>
      <c r="D62" s="232"/>
      <c r="E62" s="435"/>
      <c r="F62" s="393">
        <f t="shared" si="50"/>
        <v>0</v>
      </c>
      <c r="G62" s="232"/>
      <c r="H62" s="264"/>
      <c r="I62" s="115">
        <f t="shared" si="51"/>
        <v>0</v>
      </c>
      <c r="J62" s="264"/>
      <c r="K62" s="61"/>
      <c r="L62" s="115">
        <f t="shared" si="52"/>
        <v>0</v>
      </c>
      <c r="M62" s="328"/>
      <c r="N62" s="61"/>
      <c r="O62" s="115">
        <f t="shared" si="53"/>
        <v>0</v>
      </c>
      <c r="P62" s="112"/>
    </row>
    <row r="63" spans="1:16" hidden="1" x14ac:dyDescent="0.25">
      <c r="A63" s="38">
        <v>1147</v>
      </c>
      <c r="B63" s="58" t="s">
        <v>56</v>
      </c>
      <c r="C63" s="59">
        <f t="shared" si="4"/>
        <v>0</v>
      </c>
      <c r="D63" s="232"/>
      <c r="E63" s="435"/>
      <c r="F63" s="393">
        <f t="shared" si="50"/>
        <v>0</v>
      </c>
      <c r="G63" s="232"/>
      <c r="H63" s="264"/>
      <c r="I63" s="115">
        <f t="shared" si="51"/>
        <v>0</v>
      </c>
      <c r="J63" s="264"/>
      <c r="K63" s="61"/>
      <c r="L63" s="115">
        <f t="shared" si="52"/>
        <v>0</v>
      </c>
      <c r="M63" s="328"/>
      <c r="N63" s="61"/>
      <c r="O63" s="115">
        <f t="shared" si="53"/>
        <v>0</v>
      </c>
      <c r="P63" s="112"/>
    </row>
    <row r="64" spans="1:16" hidden="1" x14ac:dyDescent="0.25">
      <c r="A64" s="38">
        <v>1148</v>
      </c>
      <c r="B64" s="58" t="s">
        <v>57</v>
      </c>
      <c r="C64" s="59">
        <f t="shared" si="4"/>
        <v>0</v>
      </c>
      <c r="D64" s="232"/>
      <c r="E64" s="435"/>
      <c r="F64" s="393">
        <f t="shared" si="50"/>
        <v>0</v>
      </c>
      <c r="G64" s="232"/>
      <c r="H64" s="264"/>
      <c r="I64" s="115">
        <f t="shared" si="51"/>
        <v>0</v>
      </c>
      <c r="J64" s="264"/>
      <c r="K64" s="61"/>
      <c r="L64" s="115">
        <f t="shared" si="52"/>
        <v>0</v>
      </c>
      <c r="M64" s="328"/>
      <c r="N64" s="61"/>
      <c r="O64" s="115">
        <f t="shared" si="53"/>
        <v>0</v>
      </c>
      <c r="P64" s="112"/>
    </row>
    <row r="65" spans="1:16" ht="24" hidden="1" customHeight="1" x14ac:dyDescent="0.25">
      <c r="A65" s="38">
        <v>1149</v>
      </c>
      <c r="B65" s="58" t="s">
        <v>58</v>
      </c>
      <c r="C65" s="59">
        <f>F65+I65+L65+O65</f>
        <v>0</v>
      </c>
      <c r="D65" s="232"/>
      <c r="E65" s="435"/>
      <c r="F65" s="393">
        <f t="shared" si="50"/>
        <v>0</v>
      </c>
      <c r="G65" s="232"/>
      <c r="H65" s="264"/>
      <c r="I65" s="115">
        <f t="shared" si="51"/>
        <v>0</v>
      </c>
      <c r="J65" s="264"/>
      <c r="K65" s="61"/>
      <c r="L65" s="115">
        <f t="shared" si="52"/>
        <v>0</v>
      </c>
      <c r="M65" s="328"/>
      <c r="N65" s="61"/>
      <c r="O65" s="115">
        <f t="shared" si="53"/>
        <v>0</v>
      </c>
      <c r="P65" s="112"/>
    </row>
    <row r="66" spans="1:16" ht="36" hidden="1" x14ac:dyDescent="0.25">
      <c r="A66" s="108">
        <v>1150</v>
      </c>
      <c r="B66" s="79" t="s">
        <v>59</v>
      </c>
      <c r="C66" s="85">
        <f>F66+I66+L66+O66</f>
        <v>0</v>
      </c>
      <c r="D66" s="234"/>
      <c r="E66" s="437"/>
      <c r="F66" s="432">
        <f t="shared" si="50"/>
        <v>0</v>
      </c>
      <c r="G66" s="234"/>
      <c r="H66" s="265"/>
      <c r="I66" s="110">
        <f t="shared" si="51"/>
        <v>0</v>
      </c>
      <c r="J66" s="265"/>
      <c r="K66" s="116"/>
      <c r="L66" s="110">
        <f t="shared" si="52"/>
        <v>0</v>
      </c>
      <c r="M66" s="329"/>
      <c r="N66" s="116"/>
      <c r="O66" s="110">
        <f t="shared" si="53"/>
        <v>0</v>
      </c>
      <c r="P66" s="117"/>
    </row>
    <row r="67" spans="1:16" ht="24" hidden="1" x14ac:dyDescent="0.25">
      <c r="A67" s="46">
        <v>1200</v>
      </c>
      <c r="B67" s="106" t="s">
        <v>296</v>
      </c>
      <c r="C67" s="47">
        <f t="shared" si="4"/>
        <v>0</v>
      </c>
      <c r="D67" s="230">
        <f>SUM(D68:D69)</f>
        <v>0</v>
      </c>
      <c r="E67" s="430">
        <f t="shared" ref="E67:F67" si="54">SUM(E68:E69)</f>
        <v>0</v>
      </c>
      <c r="F67" s="397">
        <f t="shared" si="54"/>
        <v>0</v>
      </c>
      <c r="G67" s="230">
        <f>SUM(G68:G69)</f>
        <v>0</v>
      </c>
      <c r="H67" s="107">
        <f t="shared" ref="H67:I67" si="55">SUM(H68:H69)</f>
        <v>0</v>
      </c>
      <c r="I67" s="118">
        <f t="shared" si="55"/>
        <v>0</v>
      </c>
      <c r="J67" s="107">
        <f>SUM(J68:J69)</f>
        <v>0</v>
      </c>
      <c r="K67" s="51">
        <f t="shared" ref="K67:L67" si="56">SUM(K68:K69)</f>
        <v>0</v>
      </c>
      <c r="L67" s="118">
        <f t="shared" si="56"/>
        <v>0</v>
      </c>
      <c r="M67" s="47">
        <f>SUM(M68:M69)</f>
        <v>0</v>
      </c>
      <c r="N67" s="51">
        <f t="shared" ref="N67:O67" si="57">SUM(N68:N69)</f>
        <v>0</v>
      </c>
      <c r="O67" s="118">
        <f t="shared" si="57"/>
        <v>0</v>
      </c>
      <c r="P67" s="124"/>
    </row>
    <row r="68" spans="1:16" ht="24" hidden="1" x14ac:dyDescent="0.25">
      <c r="A68" s="1244">
        <v>1210</v>
      </c>
      <c r="B68" s="53" t="s">
        <v>60</v>
      </c>
      <c r="C68" s="54">
        <f t="shared" si="4"/>
        <v>0</v>
      </c>
      <c r="D68" s="231"/>
      <c r="E68" s="433"/>
      <c r="F68" s="434">
        <f>D68+E68</f>
        <v>0</v>
      </c>
      <c r="G68" s="231"/>
      <c r="H68" s="263"/>
      <c r="I68" s="121">
        <f>G68+H68</f>
        <v>0</v>
      </c>
      <c r="J68" s="263"/>
      <c r="K68" s="56"/>
      <c r="L68" s="121">
        <f>J68+K68</f>
        <v>0</v>
      </c>
      <c r="M68" s="327"/>
      <c r="N68" s="56"/>
      <c r="O68" s="121">
        <f>M68+N68</f>
        <v>0</v>
      </c>
      <c r="P68" s="111"/>
    </row>
    <row r="69" spans="1:16"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row>
    <row r="71" spans="1:16" hidden="1" x14ac:dyDescent="0.25">
      <c r="A71" s="38">
        <v>1223</v>
      </c>
      <c r="B71" s="58" t="s">
        <v>62</v>
      </c>
      <c r="C71" s="59">
        <f t="shared" si="4"/>
        <v>0</v>
      </c>
      <c r="D71" s="232"/>
      <c r="E71" s="435"/>
      <c r="F71" s="393">
        <f t="shared" si="62"/>
        <v>0</v>
      </c>
      <c r="G71" s="232"/>
      <c r="H71" s="264"/>
      <c r="I71" s="115">
        <f t="shared" si="63"/>
        <v>0</v>
      </c>
      <c r="J71" s="264"/>
      <c r="K71" s="61"/>
      <c r="L71" s="115">
        <f t="shared" si="64"/>
        <v>0</v>
      </c>
      <c r="M71" s="328"/>
      <c r="N71" s="61"/>
      <c r="O71" s="115">
        <f t="shared" si="65"/>
        <v>0</v>
      </c>
      <c r="P71" s="112"/>
    </row>
    <row r="72" spans="1:16" hidden="1" x14ac:dyDescent="0.25">
      <c r="A72" s="38">
        <v>1225</v>
      </c>
      <c r="B72" s="58" t="s">
        <v>63</v>
      </c>
      <c r="C72" s="59">
        <f t="shared" si="4"/>
        <v>0</v>
      </c>
      <c r="D72" s="232"/>
      <c r="E72" s="435"/>
      <c r="F72" s="393">
        <f t="shared" si="62"/>
        <v>0</v>
      </c>
      <c r="G72" s="232"/>
      <c r="H72" s="264"/>
      <c r="I72" s="115">
        <f t="shared" si="63"/>
        <v>0</v>
      </c>
      <c r="J72" s="264"/>
      <c r="K72" s="61"/>
      <c r="L72" s="115">
        <f t="shared" si="64"/>
        <v>0</v>
      </c>
      <c r="M72" s="328"/>
      <c r="N72" s="61"/>
      <c r="O72" s="115">
        <f t="shared" si="65"/>
        <v>0</v>
      </c>
      <c r="P72" s="112"/>
    </row>
    <row r="73" spans="1:16" ht="36" hidden="1" x14ac:dyDescent="0.25">
      <c r="A73" s="38">
        <v>1227</v>
      </c>
      <c r="B73" s="58" t="s">
        <v>64</v>
      </c>
      <c r="C73" s="59">
        <f t="shared" si="4"/>
        <v>0</v>
      </c>
      <c r="D73" s="232"/>
      <c r="E73" s="435"/>
      <c r="F73" s="393">
        <f t="shared" si="62"/>
        <v>0</v>
      </c>
      <c r="G73" s="232"/>
      <c r="H73" s="264"/>
      <c r="I73" s="115">
        <f t="shared" si="63"/>
        <v>0</v>
      </c>
      <c r="J73" s="264"/>
      <c r="K73" s="61"/>
      <c r="L73" s="115">
        <f t="shared" si="64"/>
        <v>0</v>
      </c>
      <c r="M73" s="328"/>
      <c r="N73" s="61"/>
      <c r="O73" s="115">
        <f t="shared" si="65"/>
        <v>0</v>
      </c>
      <c r="P73" s="112"/>
    </row>
    <row r="74" spans="1:16" ht="48" hidden="1" x14ac:dyDescent="0.25">
      <c r="A74" s="38">
        <v>1228</v>
      </c>
      <c r="B74" s="58" t="s">
        <v>298</v>
      </c>
      <c r="C74" s="59">
        <f t="shared" si="4"/>
        <v>0</v>
      </c>
      <c r="D74" s="232"/>
      <c r="E74" s="435"/>
      <c r="F74" s="393">
        <f t="shared" si="62"/>
        <v>0</v>
      </c>
      <c r="G74" s="232"/>
      <c r="H74" s="264"/>
      <c r="I74" s="115">
        <f t="shared" si="63"/>
        <v>0</v>
      </c>
      <c r="J74" s="264"/>
      <c r="K74" s="61"/>
      <c r="L74" s="115">
        <f t="shared" si="64"/>
        <v>0</v>
      </c>
      <c r="M74" s="328"/>
      <c r="N74" s="61"/>
      <c r="O74" s="115">
        <f t="shared" si="65"/>
        <v>0</v>
      </c>
      <c r="P74" s="112"/>
    </row>
    <row r="75" spans="1:16" x14ac:dyDescent="0.25">
      <c r="A75" s="102">
        <v>2000</v>
      </c>
      <c r="B75" s="102" t="s">
        <v>65</v>
      </c>
      <c r="C75" s="103">
        <f t="shared" si="4"/>
        <v>96640</v>
      </c>
      <c r="D75" s="229">
        <f>SUM(D76,D83,D130,D164,D165,D172)</f>
        <v>68671</v>
      </c>
      <c r="E75" s="428">
        <f t="shared" ref="E75:F75" si="66">SUM(E76,E83,E130,E164,E165,E172)</f>
        <v>0</v>
      </c>
      <c r="F75" s="429">
        <f t="shared" si="66"/>
        <v>68671</v>
      </c>
      <c r="G75" s="229">
        <f>SUM(G76,G83,G130,G164,G165,G172)</f>
        <v>0</v>
      </c>
      <c r="H75" s="262">
        <f t="shared" ref="H75:I75" si="67">SUM(H76,H83,H130,H164,H165,H172)</f>
        <v>0</v>
      </c>
      <c r="I75" s="105">
        <f t="shared" si="67"/>
        <v>0</v>
      </c>
      <c r="J75" s="262">
        <f>SUM(J76,J83,J130,J164,J165,J172)</f>
        <v>27969</v>
      </c>
      <c r="K75" s="104">
        <f t="shared" ref="K75:L75" si="68">SUM(K76,K83,K130,K164,K165,K172)</f>
        <v>0</v>
      </c>
      <c r="L75" s="105">
        <f t="shared" si="68"/>
        <v>27969</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430">
        <f t="shared" ref="E76:F76" si="70">SUM(E77,E80)</f>
        <v>0</v>
      </c>
      <c r="F76" s="397">
        <f t="shared" si="70"/>
        <v>0</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row>
    <row r="77" spans="1:16" ht="24" hidden="1" x14ac:dyDescent="0.25">
      <c r="A77" s="1244">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row>
    <row r="79" spans="1:16" ht="24" hidden="1" x14ac:dyDescent="0.25">
      <c r="A79" s="38">
        <v>2112</v>
      </c>
      <c r="B79" s="58" t="s">
        <v>69</v>
      </c>
      <c r="C79" s="59">
        <f t="shared" si="4"/>
        <v>0</v>
      </c>
      <c r="D79" s="232"/>
      <c r="E79" s="435"/>
      <c r="F79" s="393">
        <f t="shared" si="78"/>
        <v>0</v>
      </c>
      <c r="G79" s="232"/>
      <c r="H79" s="264"/>
      <c r="I79" s="115">
        <f t="shared" si="79"/>
        <v>0</v>
      </c>
      <c r="J79" s="264"/>
      <c r="K79" s="61"/>
      <c r="L79" s="115">
        <f t="shared" si="80"/>
        <v>0</v>
      </c>
      <c r="M79" s="328"/>
      <c r="N79" s="61"/>
      <c r="O79" s="115">
        <f t="shared" si="81"/>
        <v>0</v>
      </c>
      <c r="P79" s="112"/>
    </row>
    <row r="80" spans="1:16" ht="24" hidden="1" x14ac:dyDescent="0.25">
      <c r="A80" s="113">
        <v>2120</v>
      </c>
      <c r="B80" s="58" t="s">
        <v>70</v>
      </c>
      <c r="C80" s="59">
        <f t="shared" si="4"/>
        <v>0</v>
      </c>
      <c r="D80" s="233">
        <f>SUM(D81:D82)</f>
        <v>0</v>
      </c>
      <c r="E80" s="436">
        <f t="shared" ref="E80:F80" si="82">SUM(E81:E82)</f>
        <v>0</v>
      </c>
      <c r="F80" s="393">
        <f t="shared" si="82"/>
        <v>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435"/>
      <c r="F81" s="393">
        <f t="shared" ref="F81:F82" si="86">D81+E81</f>
        <v>0</v>
      </c>
      <c r="G81" s="232"/>
      <c r="H81" s="264"/>
      <c r="I81" s="115">
        <f t="shared" ref="I81:I82" si="87">G81+H81</f>
        <v>0</v>
      </c>
      <c r="J81" s="264"/>
      <c r="K81" s="61"/>
      <c r="L81" s="115">
        <f t="shared" ref="L81:L82" si="88">J81+K81</f>
        <v>0</v>
      </c>
      <c r="M81" s="328"/>
      <c r="N81" s="61"/>
      <c r="O81" s="115">
        <f t="shared" ref="O81:O82" si="89">M81+N81</f>
        <v>0</v>
      </c>
      <c r="P81" s="112"/>
    </row>
    <row r="82" spans="1:16" ht="24" hidden="1" x14ac:dyDescent="0.25">
      <c r="A82" s="38">
        <v>2122</v>
      </c>
      <c r="B82" s="58" t="s">
        <v>69</v>
      </c>
      <c r="C82" s="59">
        <f t="shared" si="4"/>
        <v>0</v>
      </c>
      <c r="D82" s="232"/>
      <c r="E82" s="435"/>
      <c r="F82" s="393">
        <f t="shared" si="86"/>
        <v>0</v>
      </c>
      <c r="G82" s="232"/>
      <c r="H82" s="264"/>
      <c r="I82" s="115">
        <f t="shared" si="87"/>
        <v>0</v>
      </c>
      <c r="J82" s="264"/>
      <c r="K82" s="61"/>
      <c r="L82" s="115">
        <f t="shared" si="88"/>
        <v>0</v>
      </c>
      <c r="M82" s="328"/>
      <c r="N82" s="61"/>
      <c r="O82" s="115">
        <f t="shared" si="89"/>
        <v>0</v>
      </c>
      <c r="P82" s="112"/>
    </row>
    <row r="83" spans="1:16" x14ac:dyDescent="0.25">
      <c r="A83" s="46">
        <v>2200</v>
      </c>
      <c r="B83" s="106" t="s">
        <v>71</v>
      </c>
      <c r="C83" s="47">
        <f t="shared" si="4"/>
        <v>94975</v>
      </c>
      <c r="D83" s="230">
        <f>SUM(D84,D89,D95,D103,D112,D116,D122,D128)</f>
        <v>68376</v>
      </c>
      <c r="E83" s="430">
        <f t="shared" ref="E83:F83" si="90">SUM(E84,E89,E95,E103,E112,E116,E122,E128)</f>
        <v>0</v>
      </c>
      <c r="F83" s="397">
        <f t="shared" si="90"/>
        <v>68376</v>
      </c>
      <c r="G83" s="230">
        <f>SUM(G84,G89,G95,G103,G112,G116,G122,G128)</f>
        <v>0</v>
      </c>
      <c r="H83" s="107">
        <f t="shared" ref="H83:I83" si="91">SUM(H84,H89,H95,H103,H112,H116,H122,H128)</f>
        <v>0</v>
      </c>
      <c r="I83" s="118">
        <f t="shared" si="91"/>
        <v>0</v>
      </c>
      <c r="J83" s="107">
        <f>SUM(J84,J89,J95,J103,J112,J116,J122,J128)</f>
        <v>26599</v>
      </c>
      <c r="K83" s="51">
        <f t="shared" ref="K83:L83" si="92">SUM(K84,K89,K95,K103,K112,K116,K122,K128)</f>
        <v>0</v>
      </c>
      <c r="L83" s="118">
        <f t="shared" si="92"/>
        <v>26599</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row>
    <row r="86" spans="1:16" ht="36" hidden="1" x14ac:dyDescent="0.25">
      <c r="A86" s="38">
        <v>2212</v>
      </c>
      <c r="B86" s="58" t="s">
        <v>74</v>
      </c>
      <c r="C86" s="59">
        <f t="shared" si="98"/>
        <v>0</v>
      </c>
      <c r="D86" s="232"/>
      <c r="E86" s="435"/>
      <c r="F86" s="393">
        <f t="shared" si="99"/>
        <v>0</v>
      </c>
      <c r="G86" s="232"/>
      <c r="H86" s="264"/>
      <c r="I86" s="115">
        <f t="shared" si="100"/>
        <v>0</v>
      </c>
      <c r="J86" s="264"/>
      <c r="K86" s="61"/>
      <c r="L86" s="115">
        <f t="shared" si="101"/>
        <v>0</v>
      </c>
      <c r="M86" s="328"/>
      <c r="N86" s="61"/>
      <c r="O86" s="115">
        <f t="shared" si="102"/>
        <v>0</v>
      </c>
      <c r="P86" s="112"/>
    </row>
    <row r="87" spans="1:16" ht="24" hidden="1" x14ac:dyDescent="0.25">
      <c r="A87" s="38">
        <v>2214</v>
      </c>
      <c r="B87" s="58" t="s">
        <v>75</v>
      </c>
      <c r="C87" s="59">
        <f t="shared" si="98"/>
        <v>0</v>
      </c>
      <c r="D87" s="232"/>
      <c r="E87" s="435"/>
      <c r="F87" s="393">
        <f t="shared" si="99"/>
        <v>0</v>
      </c>
      <c r="G87" s="232"/>
      <c r="H87" s="264"/>
      <c r="I87" s="115">
        <f t="shared" si="100"/>
        <v>0</v>
      </c>
      <c r="J87" s="264"/>
      <c r="K87" s="61"/>
      <c r="L87" s="115">
        <f t="shared" si="101"/>
        <v>0</v>
      </c>
      <c r="M87" s="328"/>
      <c r="N87" s="61"/>
      <c r="O87" s="115">
        <f t="shared" si="102"/>
        <v>0</v>
      </c>
      <c r="P87" s="112"/>
    </row>
    <row r="88" spans="1:16" hidden="1" x14ac:dyDescent="0.25">
      <c r="A88" s="38">
        <v>2219</v>
      </c>
      <c r="B88" s="58" t="s">
        <v>76</v>
      </c>
      <c r="C88" s="59">
        <f t="shared" si="98"/>
        <v>0</v>
      </c>
      <c r="D88" s="232"/>
      <c r="E88" s="435"/>
      <c r="F88" s="393">
        <f t="shared" si="99"/>
        <v>0</v>
      </c>
      <c r="G88" s="232"/>
      <c r="H88" s="264"/>
      <c r="I88" s="115">
        <f t="shared" si="100"/>
        <v>0</v>
      </c>
      <c r="J88" s="264"/>
      <c r="K88" s="61"/>
      <c r="L88" s="115">
        <f t="shared" si="101"/>
        <v>0</v>
      </c>
      <c r="M88" s="328"/>
      <c r="N88" s="61"/>
      <c r="O88" s="115">
        <f t="shared" si="102"/>
        <v>0</v>
      </c>
      <c r="P88" s="112"/>
    </row>
    <row r="89" spans="1:16" ht="24" x14ac:dyDescent="0.25">
      <c r="A89" s="113">
        <v>2220</v>
      </c>
      <c r="B89" s="58" t="s">
        <v>77</v>
      </c>
      <c r="C89" s="59">
        <f t="shared" si="98"/>
        <v>42188</v>
      </c>
      <c r="D89" s="233">
        <f>SUM(D90:D94)</f>
        <v>27320</v>
      </c>
      <c r="E89" s="436">
        <f t="shared" ref="E89:F89" si="103">SUM(E90:E94)</f>
        <v>0</v>
      </c>
      <c r="F89" s="393">
        <f t="shared" si="103"/>
        <v>27320</v>
      </c>
      <c r="G89" s="233">
        <f>SUM(G90:G94)</f>
        <v>0</v>
      </c>
      <c r="H89" s="122">
        <f t="shared" ref="H89:I89" si="104">SUM(H90:H94)</f>
        <v>0</v>
      </c>
      <c r="I89" s="115">
        <f t="shared" si="104"/>
        <v>0</v>
      </c>
      <c r="J89" s="122">
        <f>SUM(J90:J94)</f>
        <v>14468</v>
      </c>
      <c r="K89" s="114">
        <f t="shared" ref="K89:L89" si="105">SUM(K90:K94)</f>
        <v>400</v>
      </c>
      <c r="L89" s="115">
        <f t="shared" si="105"/>
        <v>14868</v>
      </c>
      <c r="M89" s="59">
        <f>SUM(M90:M94)</f>
        <v>0</v>
      </c>
      <c r="N89" s="114">
        <f t="shared" ref="N89:O89" si="106">SUM(N90:N94)</f>
        <v>0</v>
      </c>
      <c r="O89" s="115">
        <f t="shared" si="106"/>
        <v>0</v>
      </c>
      <c r="P89" s="112"/>
    </row>
    <row r="90" spans="1:16" ht="24" x14ac:dyDescent="0.25">
      <c r="A90" s="38">
        <v>2221</v>
      </c>
      <c r="B90" s="58" t="s">
        <v>289</v>
      </c>
      <c r="C90" s="59">
        <f t="shared" si="98"/>
        <v>13414</v>
      </c>
      <c r="D90" s="232">
        <v>7042</v>
      </c>
      <c r="E90" s="435"/>
      <c r="F90" s="393">
        <f t="shared" ref="F90:F94" si="107">D90+E90</f>
        <v>7042</v>
      </c>
      <c r="G90" s="232"/>
      <c r="H90" s="264"/>
      <c r="I90" s="115">
        <f t="shared" ref="I90:I94" si="108">G90+H90</f>
        <v>0</v>
      </c>
      <c r="J90" s="264">
        <v>6372</v>
      </c>
      <c r="K90" s="61"/>
      <c r="L90" s="115">
        <f t="shared" ref="L90:L94" si="109">J90+K90</f>
        <v>6372</v>
      </c>
      <c r="M90" s="328"/>
      <c r="N90" s="61"/>
      <c r="O90" s="115">
        <f t="shared" ref="O90:O94" si="110">M90+N90</f>
        <v>0</v>
      </c>
      <c r="P90" s="112"/>
    </row>
    <row r="91" spans="1:16" ht="84" x14ac:dyDescent="0.25">
      <c r="A91" s="38">
        <v>2222</v>
      </c>
      <c r="B91" s="58" t="s">
        <v>78</v>
      </c>
      <c r="C91" s="59">
        <f t="shared" si="98"/>
        <v>2426</v>
      </c>
      <c r="D91" s="232">
        <v>2026</v>
      </c>
      <c r="E91" s="435"/>
      <c r="F91" s="393">
        <f t="shared" si="107"/>
        <v>2026</v>
      </c>
      <c r="G91" s="232"/>
      <c r="H91" s="264"/>
      <c r="I91" s="115">
        <f t="shared" si="108"/>
        <v>0</v>
      </c>
      <c r="J91" s="264"/>
      <c r="K91" s="61">
        <v>400</v>
      </c>
      <c r="L91" s="115">
        <f t="shared" si="109"/>
        <v>400</v>
      </c>
      <c r="M91" s="328"/>
      <c r="N91" s="61"/>
      <c r="O91" s="115">
        <f t="shared" si="110"/>
        <v>0</v>
      </c>
      <c r="P91" s="377" t="s">
        <v>1493</v>
      </c>
    </row>
    <row r="92" spans="1:16" x14ac:dyDescent="0.25">
      <c r="A92" s="38">
        <v>2223</v>
      </c>
      <c r="B92" s="58" t="s">
        <v>79</v>
      </c>
      <c r="C92" s="59">
        <f t="shared" si="98"/>
        <v>25584</v>
      </c>
      <c r="D92" s="232">
        <v>17918</v>
      </c>
      <c r="E92" s="435"/>
      <c r="F92" s="393">
        <f t="shared" si="107"/>
        <v>17918</v>
      </c>
      <c r="G92" s="232"/>
      <c r="H92" s="264"/>
      <c r="I92" s="115">
        <f t="shared" si="108"/>
        <v>0</v>
      </c>
      <c r="J92" s="264">
        <v>7666</v>
      </c>
      <c r="K92" s="61"/>
      <c r="L92" s="115">
        <f t="shared" si="109"/>
        <v>7666</v>
      </c>
      <c r="M92" s="328"/>
      <c r="N92" s="61"/>
      <c r="O92" s="115">
        <f t="shared" si="110"/>
        <v>0</v>
      </c>
      <c r="P92" s="112"/>
    </row>
    <row r="93" spans="1:16" ht="48" x14ac:dyDescent="0.25">
      <c r="A93" s="38">
        <v>2224</v>
      </c>
      <c r="B93" s="58" t="s">
        <v>299</v>
      </c>
      <c r="C93" s="59">
        <f t="shared" si="98"/>
        <v>764</v>
      </c>
      <c r="D93" s="232">
        <v>334</v>
      </c>
      <c r="E93" s="435"/>
      <c r="F93" s="393">
        <f t="shared" si="107"/>
        <v>334</v>
      </c>
      <c r="G93" s="232"/>
      <c r="H93" s="264"/>
      <c r="I93" s="115">
        <f t="shared" si="108"/>
        <v>0</v>
      </c>
      <c r="J93" s="264">
        <v>430</v>
      </c>
      <c r="K93" s="61"/>
      <c r="L93" s="115">
        <f t="shared" si="109"/>
        <v>430</v>
      </c>
      <c r="M93" s="328"/>
      <c r="N93" s="61"/>
      <c r="O93" s="115">
        <f t="shared" si="110"/>
        <v>0</v>
      </c>
      <c r="P93" s="112"/>
    </row>
    <row r="94" spans="1:16" ht="24" hidden="1" x14ac:dyDescent="0.25">
      <c r="A94" s="38">
        <v>2229</v>
      </c>
      <c r="B94" s="58" t="s">
        <v>80</v>
      </c>
      <c r="C94" s="59">
        <f t="shared" si="98"/>
        <v>0</v>
      </c>
      <c r="D94" s="232"/>
      <c r="E94" s="435"/>
      <c r="F94" s="393">
        <f t="shared" si="107"/>
        <v>0</v>
      </c>
      <c r="G94" s="232"/>
      <c r="H94" s="264"/>
      <c r="I94" s="115">
        <f t="shared" si="108"/>
        <v>0</v>
      </c>
      <c r="J94" s="264"/>
      <c r="K94" s="61"/>
      <c r="L94" s="115">
        <f t="shared" si="109"/>
        <v>0</v>
      </c>
      <c r="M94" s="328"/>
      <c r="N94" s="61"/>
      <c r="O94" s="115">
        <f t="shared" si="110"/>
        <v>0</v>
      </c>
      <c r="P94" s="112"/>
    </row>
    <row r="95" spans="1:16" ht="36" hidden="1" x14ac:dyDescent="0.25">
      <c r="A95" s="113">
        <v>2230</v>
      </c>
      <c r="B95" s="58" t="s">
        <v>81</v>
      </c>
      <c r="C95" s="59">
        <f t="shared" si="98"/>
        <v>0</v>
      </c>
      <c r="D95" s="233">
        <f>SUM(D96:D102)</f>
        <v>0</v>
      </c>
      <c r="E95" s="436">
        <f t="shared" ref="E95:F95" si="111">SUM(E96:E102)</f>
        <v>0</v>
      </c>
      <c r="F95" s="393">
        <f t="shared" si="111"/>
        <v>0</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435"/>
      <c r="F96" s="393">
        <f t="shared" ref="F96:F102" si="115">D96+E96</f>
        <v>0</v>
      </c>
      <c r="G96" s="232"/>
      <c r="H96" s="264"/>
      <c r="I96" s="115">
        <f t="shared" ref="I96:I102" si="116">G96+H96</f>
        <v>0</v>
      </c>
      <c r="J96" s="264"/>
      <c r="K96" s="61"/>
      <c r="L96" s="115">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435"/>
      <c r="F97" s="393">
        <f t="shared" si="115"/>
        <v>0</v>
      </c>
      <c r="G97" s="232"/>
      <c r="H97" s="264"/>
      <c r="I97" s="115">
        <f t="shared" si="116"/>
        <v>0</v>
      </c>
      <c r="J97" s="264"/>
      <c r="K97" s="61"/>
      <c r="L97" s="115">
        <f t="shared" si="117"/>
        <v>0</v>
      </c>
      <c r="M97" s="328"/>
      <c r="N97" s="61"/>
      <c r="O97" s="115">
        <f t="shared" si="118"/>
        <v>0</v>
      </c>
      <c r="P97" s="112"/>
    </row>
    <row r="98" spans="1:16" ht="24" hidden="1" x14ac:dyDescent="0.25">
      <c r="A98" s="33">
        <v>2233</v>
      </c>
      <c r="B98" s="53" t="s">
        <v>84</v>
      </c>
      <c r="C98" s="54">
        <f t="shared" si="98"/>
        <v>0</v>
      </c>
      <c r="D98" s="231"/>
      <c r="E98" s="433"/>
      <c r="F98" s="434">
        <f t="shared" si="115"/>
        <v>0</v>
      </c>
      <c r="G98" s="231"/>
      <c r="H98" s="263"/>
      <c r="I98" s="121">
        <f t="shared" si="116"/>
        <v>0</v>
      </c>
      <c r="J98" s="263"/>
      <c r="K98" s="56"/>
      <c r="L98" s="121">
        <f t="shared" si="117"/>
        <v>0</v>
      </c>
      <c r="M98" s="327"/>
      <c r="N98" s="56"/>
      <c r="O98" s="121">
        <f t="shared" si="118"/>
        <v>0</v>
      </c>
      <c r="P98" s="111"/>
    </row>
    <row r="99" spans="1:16" ht="36" hidden="1" x14ac:dyDescent="0.25">
      <c r="A99" s="38">
        <v>2234</v>
      </c>
      <c r="B99" s="58" t="s">
        <v>85</v>
      </c>
      <c r="C99" s="59">
        <f t="shared" si="98"/>
        <v>0</v>
      </c>
      <c r="D99" s="232"/>
      <c r="E99" s="435"/>
      <c r="F99" s="393">
        <f t="shared" si="115"/>
        <v>0</v>
      </c>
      <c r="G99" s="232"/>
      <c r="H99" s="264"/>
      <c r="I99" s="115">
        <f t="shared" si="116"/>
        <v>0</v>
      </c>
      <c r="J99" s="264"/>
      <c r="K99" s="61"/>
      <c r="L99" s="115">
        <f t="shared" si="117"/>
        <v>0</v>
      </c>
      <c r="M99" s="328"/>
      <c r="N99" s="61"/>
      <c r="O99" s="115">
        <f t="shared" si="118"/>
        <v>0</v>
      </c>
      <c r="P99" s="112"/>
    </row>
    <row r="100" spans="1:16" ht="24" hidden="1" x14ac:dyDescent="0.25">
      <c r="A100" s="38">
        <v>2235</v>
      </c>
      <c r="B100" s="58" t="s">
        <v>86</v>
      </c>
      <c r="C100" s="59">
        <f t="shared" si="98"/>
        <v>0</v>
      </c>
      <c r="D100" s="232"/>
      <c r="E100" s="435"/>
      <c r="F100" s="393">
        <f t="shared" si="115"/>
        <v>0</v>
      </c>
      <c r="G100" s="232"/>
      <c r="H100" s="264"/>
      <c r="I100" s="115">
        <f t="shared" si="116"/>
        <v>0</v>
      </c>
      <c r="J100" s="264"/>
      <c r="K100" s="61"/>
      <c r="L100" s="115">
        <f t="shared" si="117"/>
        <v>0</v>
      </c>
      <c r="M100" s="328"/>
      <c r="N100" s="61"/>
      <c r="O100" s="115">
        <f t="shared" si="118"/>
        <v>0</v>
      </c>
      <c r="P100" s="112"/>
    </row>
    <row r="101" spans="1:16" hidden="1" x14ac:dyDescent="0.25">
      <c r="A101" s="38">
        <v>2236</v>
      </c>
      <c r="B101" s="58" t="s">
        <v>87</v>
      </c>
      <c r="C101" s="59">
        <f t="shared" si="98"/>
        <v>0</v>
      </c>
      <c r="D101" s="232"/>
      <c r="E101" s="435"/>
      <c r="F101" s="393">
        <f t="shared" si="115"/>
        <v>0</v>
      </c>
      <c r="G101" s="232"/>
      <c r="H101" s="264"/>
      <c r="I101" s="115">
        <f t="shared" si="116"/>
        <v>0</v>
      </c>
      <c r="J101" s="264"/>
      <c r="K101" s="61"/>
      <c r="L101" s="115">
        <f t="shared" si="117"/>
        <v>0</v>
      </c>
      <c r="M101" s="328"/>
      <c r="N101" s="61"/>
      <c r="O101" s="115">
        <f t="shared" si="118"/>
        <v>0</v>
      </c>
      <c r="P101" s="112"/>
    </row>
    <row r="102" spans="1:16" ht="24" hidden="1" x14ac:dyDescent="0.25">
      <c r="A102" s="38">
        <v>2239</v>
      </c>
      <c r="B102" s="58" t="s">
        <v>88</v>
      </c>
      <c r="C102" s="59">
        <f t="shared" si="98"/>
        <v>0</v>
      </c>
      <c r="D102" s="232"/>
      <c r="E102" s="435"/>
      <c r="F102" s="393">
        <f t="shared" si="115"/>
        <v>0</v>
      </c>
      <c r="G102" s="232"/>
      <c r="H102" s="264"/>
      <c r="I102" s="115">
        <f t="shared" si="116"/>
        <v>0</v>
      </c>
      <c r="J102" s="264"/>
      <c r="K102" s="61"/>
      <c r="L102" s="115">
        <f t="shared" si="117"/>
        <v>0</v>
      </c>
      <c r="M102" s="328"/>
      <c r="N102" s="61"/>
      <c r="O102" s="115">
        <f t="shared" si="118"/>
        <v>0</v>
      </c>
      <c r="P102" s="112"/>
    </row>
    <row r="103" spans="1:16" ht="36" x14ac:dyDescent="0.25">
      <c r="A103" s="113">
        <v>2240</v>
      </c>
      <c r="B103" s="58" t="s">
        <v>89</v>
      </c>
      <c r="C103" s="59">
        <f t="shared" si="98"/>
        <v>52735</v>
      </c>
      <c r="D103" s="233">
        <f>SUM(D104:D111)</f>
        <v>41004</v>
      </c>
      <c r="E103" s="436">
        <f t="shared" ref="E103:F103" si="119">SUM(E104:E111)</f>
        <v>0</v>
      </c>
      <c r="F103" s="393">
        <f t="shared" si="119"/>
        <v>41004</v>
      </c>
      <c r="G103" s="233">
        <f>SUM(G104:G111)</f>
        <v>0</v>
      </c>
      <c r="H103" s="122">
        <f t="shared" ref="H103:I103" si="120">SUM(H104:H111)</f>
        <v>0</v>
      </c>
      <c r="I103" s="115">
        <f t="shared" si="120"/>
        <v>0</v>
      </c>
      <c r="J103" s="122">
        <f>SUM(J104:J111)</f>
        <v>12131</v>
      </c>
      <c r="K103" s="114">
        <f t="shared" ref="K103:L103" si="121">SUM(K104:K111)</f>
        <v>-400</v>
      </c>
      <c r="L103" s="115">
        <f t="shared" si="121"/>
        <v>11731</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435"/>
      <c r="F104" s="393">
        <f t="shared" ref="F104:F111" si="123">D104+E104</f>
        <v>0</v>
      </c>
      <c r="G104" s="232"/>
      <c r="H104" s="264"/>
      <c r="I104" s="115">
        <f t="shared" ref="I104:I111" si="124">G104+H104</f>
        <v>0</v>
      </c>
      <c r="J104" s="264"/>
      <c r="K104" s="61"/>
      <c r="L104" s="115">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435"/>
      <c r="F105" s="393">
        <f t="shared" si="123"/>
        <v>0</v>
      </c>
      <c r="G105" s="232"/>
      <c r="H105" s="264"/>
      <c r="I105" s="115">
        <f t="shared" si="124"/>
        <v>0</v>
      </c>
      <c r="J105" s="264"/>
      <c r="K105" s="61"/>
      <c r="L105" s="115">
        <f t="shared" si="125"/>
        <v>0</v>
      </c>
      <c r="M105" s="328"/>
      <c r="N105" s="61"/>
      <c r="O105" s="115">
        <f t="shared" si="126"/>
        <v>0</v>
      </c>
      <c r="P105" s="112"/>
    </row>
    <row r="106" spans="1:16" ht="24" x14ac:dyDescent="0.25">
      <c r="A106" s="38">
        <v>2243</v>
      </c>
      <c r="B106" s="58" t="s">
        <v>92</v>
      </c>
      <c r="C106" s="59">
        <f t="shared" si="98"/>
        <v>572</v>
      </c>
      <c r="D106" s="232"/>
      <c r="E106" s="435"/>
      <c r="F106" s="393">
        <f t="shared" si="123"/>
        <v>0</v>
      </c>
      <c r="G106" s="232"/>
      <c r="H106" s="264"/>
      <c r="I106" s="115">
        <f t="shared" si="124"/>
        <v>0</v>
      </c>
      <c r="J106" s="264">
        <v>572</v>
      </c>
      <c r="K106" s="61"/>
      <c r="L106" s="115">
        <f t="shared" si="125"/>
        <v>572</v>
      </c>
      <c r="M106" s="328"/>
      <c r="N106" s="61"/>
      <c r="O106" s="115">
        <f t="shared" si="126"/>
        <v>0</v>
      </c>
      <c r="P106" s="112"/>
    </row>
    <row r="107" spans="1:16" ht="36" x14ac:dyDescent="0.25">
      <c r="A107" s="38">
        <v>2244</v>
      </c>
      <c r="B107" s="58" t="s">
        <v>93</v>
      </c>
      <c r="C107" s="59">
        <f t="shared" si="98"/>
        <v>52163</v>
      </c>
      <c r="D107" s="232">
        <v>41004</v>
      </c>
      <c r="E107" s="435"/>
      <c r="F107" s="393">
        <f t="shared" si="123"/>
        <v>41004</v>
      </c>
      <c r="G107" s="232"/>
      <c r="H107" s="264"/>
      <c r="I107" s="115">
        <f t="shared" si="124"/>
        <v>0</v>
      </c>
      <c r="J107" s="264">
        <v>11559</v>
      </c>
      <c r="K107" s="61">
        <v>-400</v>
      </c>
      <c r="L107" s="115">
        <f t="shared" si="125"/>
        <v>11159</v>
      </c>
      <c r="M107" s="328"/>
      <c r="N107" s="61"/>
      <c r="O107" s="115">
        <f t="shared" si="126"/>
        <v>0</v>
      </c>
      <c r="P107" s="377" t="s">
        <v>1494</v>
      </c>
    </row>
    <row r="108" spans="1:16" ht="24" hidden="1" x14ac:dyDescent="0.25">
      <c r="A108" s="38">
        <v>2246</v>
      </c>
      <c r="B108" s="58" t="s">
        <v>94</v>
      </c>
      <c r="C108" s="59">
        <f t="shared" si="98"/>
        <v>0</v>
      </c>
      <c r="D108" s="232"/>
      <c r="E108" s="435"/>
      <c r="F108" s="393">
        <f t="shared" si="123"/>
        <v>0</v>
      </c>
      <c r="G108" s="232"/>
      <c r="H108" s="264"/>
      <c r="I108" s="115">
        <f t="shared" si="124"/>
        <v>0</v>
      </c>
      <c r="J108" s="264"/>
      <c r="K108" s="61"/>
      <c r="L108" s="115">
        <f t="shared" si="125"/>
        <v>0</v>
      </c>
      <c r="M108" s="328"/>
      <c r="N108" s="61"/>
      <c r="O108" s="115">
        <f t="shared" si="126"/>
        <v>0</v>
      </c>
      <c r="P108" s="112"/>
    </row>
    <row r="109" spans="1:16" hidden="1" x14ac:dyDescent="0.25">
      <c r="A109" s="38">
        <v>2247</v>
      </c>
      <c r="B109" s="58" t="s">
        <v>95</v>
      </c>
      <c r="C109" s="59">
        <f t="shared" si="98"/>
        <v>0</v>
      </c>
      <c r="D109" s="232"/>
      <c r="E109" s="435"/>
      <c r="F109" s="393">
        <f t="shared" si="123"/>
        <v>0</v>
      </c>
      <c r="G109" s="232"/>
      <c r="H109" s="264"/>
      <c r="I109" s="115">
        <f t="shared" si="124"/>
        <v>0</v>
      </c>
      <c r="J109" s="264"/>
      <c r="K109" s="61"/>
      <c r="L109" s="115">
        <f t="shared" si="125"/>
        <v>0</v>
      </c>
      <c r="M109" s="328"/>
      <c r="N109" s="61"/>
      <c r="O109" s="115">
        <f t="shared" si="126"/>
        <v>0</v>
      </c>
      <c r="P109" s="112"/>
    </row>
    <row r="110" spans="1:16" ht="24" hidden="1" x14ac:dyDescent="0.25">
      <c r="A110" s="38">
        <v>2248</v>
      </c>
      <c r="B110" s="58" t="s">
        <v>300</v>
      </c>
      <c r="C110" s="59">
        <f t="shared" si="98"/>
        <v>0</v>
      </c>
      <c r="D110" s="232"/>
      <c r="E110" s="435"/>
      <c r="F110" s="393">
        <f t="shared" si="123"/>
        <v>0</v>
      </c>
      <c r="G110" s="232"/>
      <c r="H110" s="264"/>
      <c r="I110" s="115">
        <f t="shared" si="124"/>
        <v>0</v>
      </c>
      <c r="J110" s="264"/>
      <c r="K110" s="61"/>
      <c r="L110" s="115">
        <f t="shared" si="125"/>
        <v>0</v>
      </c>
      <c r="M110" s="328"/>
      <c r="N110" s="61"/>
      <c r="O110" s="115">
        <f t="shared" si="126"/>
        <v>0</v>
      </c>
      <c r="P110" s="112"/>
    </row>
    <row r="111" spans="1:16" ht="24" hidden="1" x14ac:dyDescent="0.25">
      <c r="A111" s="38">
        <v>2249</v>
      </c>
      <c r="B111" s="58" t="s">
        <v>96</v>
      </c>
      <c r="C111" s="59">
        <f t="shared" si="98"/>
        <v>0</v>
      </c>
      <c r="D111" s="232"/>
      <c r="E111" s="435"/>
      <c r="F111" s="393">
        <f t="shared" si="123"/>
        <v>0</v>
      </c>
      <c r="G111" s="232"/>
      <c r="H111" s="264"/>
      <c r="I111" s="115">
        <f t="shared" si="124"/>
        <v>0</v>
      </c>
      <c r="J111" s="264"/>
      <c r="K111" s="61"/>
      <c r="L111" s="115">
        <f t="shared" si="125"/>
        <v>0</v>
      </c>
      <c r="M111" s="328"/>
      <c r="N111" s="61"/>
      <c r="O111" s="115">
        <f t="shared" si="126"/>
        <v>0</v>
      </c>
      <c r="P111" s="112"/>
    </row>
    <row r="112" spans="1:16"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435"/>
      <c r="F114" s="393">
        <f t="shared" si="131"/>
        <v>0</v>
      </c>
      <c r="G114" s="232"/>
      <c r="H114" s="264"/>
      <c r="I114" s="115">
        <f t="shared" si="132"/>
        <v>0</v>
      </c>
      <c r="J114" s="264"/>
      <c r="K114" s="61"/>
      <c r="L114" s="115">
        <f t="shared" si="133"/>
        <v>0</v>
      </c>
      <c r="M114" s="328"/>
      <c r="N114" s="61"/>
      <c r="O114" s="115">
        <f t="shared" si="134"/>
        <v>0</v>
      </c>
      <c r="P114" s="112"/>
    </row>
    <row r="115" spans="1:16" ht="24" hidden="1" x14ac:dyDescent="0.25">
      <c r="A115" s="38">
        <v>2259</v>
      </c>
      <c r="B115" s="58" t="s">
        <v>100</v>
      </c>
      <c r="C115" s="59">
        <f t="shared" si="98"/>
        <v>0</v>
      </c>
      <c r="D115" s="232"/>
      <c r="E115" s="435"/>
      <c r="F115" s="393">
        <f t="shared" si="131"/>
        <v>0</v>
      </c>
      <c r="G115" s="232"/>
      <c r="H115" s="264"/>
      <c r="I115" s="115">
        <f t="shared" si="132"/>
        <v>0</v>
      </c>
      <c r="J115" s="264"/>
      <c r="K115" s="61"/>
      <c r="L115" s="115">
        <f t="shared" si="133"/>
        <v>0</v>
      </c>
      <c r="M115" s="328"/>
      <c r="N115" s="61"/>
      <c r="O115" s="115">
        <f t="shared" si="134"/>
        <v>0</v>
      </c>
      <c r="P115" s="112"/>
    </row>
    <row r="116" spans="1:16" x14ac:dyDescent="0.25">
      <c r="A116" s="113">
        <v>2260</v>
      </c>
      <c r="B116" s="58" t="s">
        <v>101</v>
      </c>
      <c r="C116" s="59">
        <f t="shared" si="98"/>
        <v>52</v>
      </c>
      <c r="D116" s="233">
        <f>SUM(D117:D121)</f>
        <v>52</v>
      </c>
      <c r="E116" s="436">
        <f t="shared" ref="E116:F116" si="135">SUM(E117:E121)</f>
        <v>0</v>
      </c>
      <c r="F116" s="393">
        <f t="shared" si="135"/>
        <v>52</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435"/>
      <c r="F118" s="393">
        <f t="shared" si="139"/>
        <v>0</v>
      </c>
      <c r="G118" s="232"/>
      <c r="H118" s="264"/>
      <c r="I118" s="115">
        <f t="shared" si="140"/>
        <v>0</v>
      </c>
      <c r="J118" s="264"/>
      <c r="K118" s="61"/>
      <c r="L118" s="115">
        <f t="shared" si="141"/>
        <v>0</v>
      </c>
      <c r="M118" s="328"/>
      <c r="N118" s="61"/>
      <c r="O118" s="115">
        <f t="shared" si="142"/>
        <v>0</v>
      </c>
      <c r="P118" s="112"/>
    </row>
    <row r="119" spans="1:16" hidden="1" x14ac:dyDescent="0.25">
      <c r="A119" s="38">
        <v>2263</v>
      </c>
      <c r="B119" s="58" t="s">
        <v>104</v>
      </c>
      <c r="C119" s="59">
        <f t="shared" si="98"/>
        <v>0</v>
      </c>
      <c r="D119" s="232"/>
      <c r="E119" s="435"/>
      <c r="F119" s="393">
        <f t="shared" si="139"/>
        <v>0</v>
      </c>
      <c r="G119" s="232"/>
      <c r="H119" s="264"/>
      <c r="I119" s="115">
        <f t="shared" si="140"/>
        <v>0</v>
      </c>
      <c r="J119" s="264"/>
      <c r="K119" s="61"/>
      <c r="L119" s="115">
        <f t="shared" si="141"/>
        <v>0</v>
      </c>
      <c r="M119" s="328"/>
      <c r="N119" s="61"/>
      <c r="O119" s="115">
        <f t="shared" si="142"/>
        <v>0</v>
      </c>
      <c r="P119" s="112"/>
    </row>
    <row r="120" spans="1:16" ht="24" hidden="1" x14ac:dyDescent="0.25">
      <c r="A120" s="38">
        <v>2264</v>
      </c>
      <c r="B120" s="58" t="s">
        <v>105</v>
      </c>
      <c r="C120" s="59">
        <f t="shared" si="98"/>
        <v>0</v>
      </c>
      <c r="D120" s="232"/>
      <c r="E120" s="435"/>
      <c r="F120" s="393">
        <f t="shared" si="139"/>
        <v>0</v>
      </c>
      <c r="G120" s="232"/>
      <c r="H120" s="264"/>
      <c r="I120" s="115">
        <f t="shared" si="140"/>
        <v>0</v>
      </c>
      <c r="J120" s="264"/>
      <c r="K120" s="61"/>
      <c r="L120" s="115">
        <f t="shared" si="141"/>
        <v>0</v>
      </c>
      <c r="M120" s="328"/>
      <c r="N120" s="61"/>
      <c r="O120" s="115">
        <f t="shared" si="142"/>
        <v>0</v>
      </c>
      <c r="P120" s="112"/>
    </row>
    <row r="121" spans="1:16" x14ac:dyDescent="0.25">
      <c r="A121" s="38">
        <v>2269</v>
      </c>
      <c r="B121" s="58" t="s">
        <v>106</v>
      </c>
      <c r="C121" s="59">
        <f t="shared" si="98"/>
        <v>52</v>
      </c>
      <c r="D121" s="232">
        <v>52</v>
      </c>
      <c r="E121" s="435"/>
      <c r="F121" s="393">
        <f t="shared" si="139"/>
        <v>52</v>
      </c>
      <c r="G121" s="232"/>
      <c r="H121" s="264"/>
      <c r="I121" s="115">
        <f t="shared" si="140"/>
        <v>0</v>
      </c>
      <c r="J121" s="264"/>
      <c r="K121" s="61"/>
      <c r="L121" s="115">
        <f t="shared" si="141"/>
        <v>0</v>
      </c>
      <c r="M121" s="328"/>
      <c r="N121" s="61"/>
      <c r="O121" s="115">
        <f t="shared" si="142"/>
        <v>0</v>
      </c>
      <c r="P121" s="112"/>
    </row>
    <row r="122" spans="1:16" hidden="1" x14ac:dyDescent="0.25">
      <c r="A122" s="113">
        <v>2270</v>
      </c>
      <c r="B122" s="58" t="s">
        <v>107</v>
      </c>
      <c r="C122" s="59">
        <f t="shared" si="98"/>
        <v>0</v>
      </c>
      <c r="D122" s="233">
        <f>SUM(D123:D127)</f>
        <v>0</v>
      </c>
      <c r="E122" s="436">
        <f t="shared" ref="E122:F122" si="143">SUM(E123:E127)</f>
        <v>0</v>
      </c>
      <c r="F122" s="393">
        <f t="shared" si="143"/>
        <v>0</v>
      </c>
      <c r="G122" s="233">
        <f>SUM(G123:G127)</f>
        <v>0</v>
      </c>
      <c r="H122" s="122">
        <f t="shared" ref="H122:I122" si="144">SUM(H123:H127)</f>
        <v>0</v>
      </c>
      <c r="I122" s="115">
        <f t="shared" si="144"/>
        <v>0</v>
      </c>
      <c r="J122" s="122">
        <f>SUM(J123:J127)</f>
        <v>0</v>
      </c>
      <c r="K122" s="114">
        <f t="shared" ref="K122:L122" si="145">SUM(K123:K127)</f>
        <v>0</v>
      </c>
      <c r="L122" s="115">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435"/>
      <c r="F124" s="393">
        <f t="shared" si="147"/>
        <v>0</v>
      </c>
      <c r="G124" s="232"/>
      <c r="H124" s="264"/>
      <c r="I124" s="115">
        <f t="shared" si="148"/>
        <v>0</v>
      </c>
      <c r="J124" s="264"/>
      <c r="K124" s="61"/>
      <c r="L124" s="115">
        <f t="shared" si="149"/>
        <v>0</v>
      </c>
      <c r="M124" s="328"/>
      <c r="N124" s="61"/>
      <c r="O124" s="115">
        <f t="shared" si="150"/>
        <v>0</v>
      </c>
      <c r="P124" s="112"/>
    </row>
    <row r="125" spans="1:16" ht="24" hidden="1" x14ac:dyDescent="0.25">
      <c r="A125" s="38">
        <v>2275</v>
      </c>
      <c r="B125" s="58" t="s">
        <v>109</v>
      </c>
      <c r="C125" s="59">
        <f t="shared" si="98"/>
        <v>0</v>
      </c>
      <c r="D125" s="232"/>
      <c r="E125" s="435"/>
      <c r="F125" s="393">
        <f t="shared" si="147"/>
        <v>0</v>
      </c>
      <c r="G125" s="232"/>
      <c r="H125" s="264"/>
      <c r="I125" s="115">
        <f t="shared" si="148"/>
        <v>0</v>
      </c>
      <c r="J125" s="264"/>
      <c r="K125" s="61"/>
      <c r="L125" s="115">
        <f t="shared" si="149"/>
        <v>0</v>
      </c>
      <c r="M125" s="328"/>
      <c r="N125" s="61"/>
      <c r="O125" s="115">
        <f t="shared" si="150"/>
        <v>0</v>
      </c>
      <c r="P125" s="112"/>
    </row>
    <row r="126" spans="1:16" ht="36" hidden="1" x14ac:dyDescent="0.25">
      <c r="A126" s="38">
        <v>2276</v>
      </c>
      <c r="B126" s="58" t="s">
        <v>110</v>
      </c>
      <c r="C126" s="59">
        <f t="shared" si="98"/>
        <v>0</v>
      </c>
      <c r="D126" s="232"/>
      <c r="E126" s="435"/>
      <c r="F126" s="393">
        <f t="shared" si="147"/>
        <v>0</v>
      </c>
      <c r="G126" s="232"/>
      <c r="H126" s="264"/>
      <c r="I126" s="115">
        <f t="shared" si="148"/>
        <v>0</v>
      </c>
      <c r="J126" s="264"/>
      <c r="K126" s="61"/>
      <c r="L126" s="115">
        <f t="shared" si="149"/>
        <v>0</v>
      </c>
      <c r="M126" s="328"/>
      <c r="N126" s="61"/>
      <c r="O126" s="115">
        <f t="shared" si="150"/>
        <v>0</v>
      </c>
      <c r="P126" s="112"/>
    </row>
    <row r="127" spans="1:16" ht="24" hidden="1" x14ac:dyDescent="0.25">
      <c r="A127" s="38">
        <v>2279</v>
      </c>
      <c r="B127" s="58" t="s">
        <v>111</v>
      </c>
      <c r="C127" s="59">
        <f t="shared" si="98"/>
        <v>0</v>
      </c>
      <c r="D127" s="232"/>
      <c r="E127" s="435"/>
      <c r="F127" s="393">
        <f t="shared" si="147"/>
        <v>0</v>
      </c>
      <c r="G127" s="232"/>
      <c r="H127" s="264"/>
      <c r="I127" s="115">
        <f t="shared" si="148"/>
        <v>0</v>
      </c>
      <c r="J127" s="264">
        <v>0</v>
      </c>
      <c r="K127" s="61"/>
      <c r="L127" s="115">
        <f t="shared" si="149"/>
        <v>0</v>
      </c>
      <c r="M127" s="328"/>
      <c r="N127" s="61"/>
      <c r="O127" s="115">
        <f t="shared" si="150"/>
        <v>0</v>
      </c>
      <c r="P127" s="112"/>
    </row>
    <row r="128" spans="1:16" ht="24" hidden="1" x14ac:dyDescent="0.25">
      <c r="A128" s="1244">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435"/>
      <c r="F129" s="393">
        <f>D129+E129</f>
        <v>0</v>
      </c>
      <c r="G129" s="232"/>
      <c r="H129" s="264"/>
      <c r="I129" s="115">
        <f>G129+H129</f>
        <v>0</v>
      </c>
      <c r="J129" s="264"/>
      <c r="K129" s="61"/>
      <c r="L129" s="115">
        <f>J129+K129</f>
        <v>0</v>
      </c>
      <c r="M129" s="328"/>
      <c r="N129" s="61"/>
      <c r="O129" s="115">
        <f>M129+N129</f>
        <v>0</v>
      </c>
      <c r="P129" s="112"/>
    </row>
    <row r="130" spans="1:16" ht="38.25" customHeight="1" x14ac:dyDescent="0.25">
      <c r="A130" s="46">
        <v>2300</v>
      </c>
      <c r="B130" s="106" t="s">
        <v>113</v>
      </c>
      <c r="C130" s="47">
        <f t="shared" si="98"/>
        <v>1665</v>
      </c>
      <c r="D130" s="230">
        <f>SUM(D131,D136,D140,D141,D144,D151,D159,D160,D163)</f>
        <v>295</v>
      </c>
      <c r="E130" s="430">
        <f t="shared" ref="E130:F130" si="152">SUM(E131,E136,E140,E141,E144,E151,E159,E160,E163)</f>
        <v>0</v>
      </c>
      <c r="F130" s="397">
        <f t="shared" si="152"/>
        <v>295</v>
      </c>
      <c r="G130" s="230">
        <f>SUM(G131,G136,G140,G141,G144,G151,G159,G160,G163)</f>
        <v>0</v>
      </c>
      <c r="H130" s="107">
        <f t="shared" ref="H130:I130" si="153">SUM(H131,H136,H140,H141,H144,H151,H159,H160,H163)</f>
        <v>0</v>
      </c>
      <c r="I130" s="118">
        <f t="shared" si="153"/>
        <v>0</v>
      </c>
      <c r="J130" s="107">
        <f>SUM(J131,J136,J140,J141,J144,J151,J159,J160,J163)</f>
        <v>1370</v>
      </c>
      <c r="K130" s="51">
        <f t="shared" ref="K130:L130" si="154">SUM(K131,K136,K140,K141,K144,K151,K159,K160,K163)</f>
        <v>0</v>
      </c>
      <c r="L130" s="118">
        <f t="shared" si="154"/>
        <v>1370</v>
      </c>
      <c r="M130" s="47">
        <f>SUM(M131,M136,M140,M141,M144,M151,M159,M160,M163)</f>
        <v>0</v>
      </c>
      <c r="N130" s="51">
        <f t="shared" ref="N130:O130" si="155">SUM(N131,N136,N140,N141,N144,N151,N159,N160,N163)</f>
        <v>0</v>
      </c>
      <c r="O130" s="118">
        <f t="shared" si="155"/>
        <v>0</v>
      </c>
      <c r="P130" s="124"/>
    </row>
    <row r="131" spans="1:16" ht="24" x14ac:dyDescent="0.25">
      <c r="A131" s="1244">
        <v>2310</v>
      </c>
      <c r="B131" s="53" t="s">
        <v>114</v>
      </c>
      <c r="C131" s="54">
        <f t="shared" si="98"/>
        <v>1665</v>
      </c>
      <c r="D131" s="235">
        <f t="shared" ref="D131:O131" si="156">SUM(D132:D135)</f>
        <v>295</v>
      </c>
      <c r="E131" s="438">
        <f t="shared" si="156"/>
        <v>0</v>
      </c>
      <c r="F131" s="434">
        <f t="shared" si="156"/>
        <v>295</v>
      </c>
      <c r="G131" s="235">
        <f t="shared" si="156"/>
        <v>0</v>
      </c>
      <c r="H131" s="266">
        <f t="shared" si="156"/>
        <v>0</v>
      </c>
      <c r="I131" s="121">
        <f t="shared" si="156"/>
        <v>0</v>
      </c>
      <c r="J131" s="266">
        <f t="shared" si="156"/>
        <v>1370</v>
      </c>
      <c r="K131" s="120">
        <f t="shared" si="156"/>
        <v>0</v>
      </c>
      <c r="L131" s="121">
        <f t="shared" si="156"/>
        <v>1370</v>
      </c>
      <c r="M131" s="54">
        <f t="shared" si="156"/>
        <v>0</v>
      </c>
      <c r="N131" s="120">
        <f t="shared" si="156"/>
        <v>0</v>
      </c>
      <c r="O131" s="121">
        <f t="shared" si="156"/>
        <v>0</v>
      </c>
      <c r="P131" s="111"/>
    </row>
    <row r="132" spans="1:16" hidden="1" x14ac:dyDescent="0.25">
      <c r="A132" s="38">
        <v>2311</v>
      </c>
      <c r="B132" s="58" t="s">
        <v>115</v>
      </c>
      <c r="C132" s="59">
        <f t="shared" si="98"/>
        <v>0</v>
      </c>
      <c r="D132" s="232"/>
      <c r="E132" s="435"/>
      <c r="F132" s="393">
        <f t="shared" ref="F132:F135" si="157">D132+E132</f>
        <v>0</v>
      </c>
      <c r="G132" s="232"/>
      <c r="H132" s="264"/>
      <c r="I132" s="115">
        <f t="shared" ref="I132:I135" si="158">G132+H132</f>
        <v>0</v>
      </c>
      <c r="J132" s="264"/>
      <c r="K132" s="61"/>
      <c r="L132" s="115">
        <f t="shared" ref="L132:L135" si="159">J132+K132</f>
        <v>0</v>
      </c>
      <c r="M132" s="328"/>
      <c r="N132" s="61"/>
      <c r="O132" s="115">
        <f t="shared" ref="O132:O135" si="160">M132+N132</f>
        <v>0</v>
      </c>
      <c r="P132" s="112"/>
    </row>
    <row r="133" spans="1:16" x14ac:dyDescent="0.25">
      <c r="A133" s="38">
        <v>2312</v>
      </c>
      <c r="B133" s="58" t="s">
        <v>116</v>
      </c>
      <c r="C133" s="59">
        <f t="shared" si="98"/>
        <v>1665</v>
      </c>
      <c r="D133" s="232">
        <v>295</v>
      </c>
      <c r="E133" s="435"/>
      <c r="F133" s="393">
        <f t="shared" si="157"/>
        <v>295</v>
      </c>
      <c r="G133" s="232"/>
      <c r="H133" s="264"/>
      <c r="I133" s="115">
        <f t="shared" si="158"/>
        <v>0</v>
      </c>
      <c r="J133" s="264">
        <v>1370</v>
      </c>
      <c r="K133" s="61"/>
      <c r="L133" s="115">
        <f t="shared" si="159"/>
        <v>1370</v>
      </c>
      <c r="M133" s="328"/>
      <c r="N133" s="61"/>
      <c r="O133" s="115">
        <f t="shared" si="160"/>
        <v>0</v>
      </c>
      <c r="P133" s="1517"/>
    </row>
    <row r="134" spans="1:16" hidden="1" x14ac:dyDescent="0.25">
      <c r="A134" s="38">
        <v>2313</v>
      </c>
      <c r="B134" s="58" t="s">
        <v>117</v>
      </c>
      <c r="C134" s="59">
        <f t="shared" si="98"/>
        <v>0</v>
      </c>
      <c r="D134" s="232"/>
      <c r="E134" s="435"/>
      <c r="F134" s="393">
        <f t="shared" si="157"/>
        <v>0</v>
      </c>
      <c r="G134" s="232"/>
      <c r="H134" s="264"/>
      <c r="I134" s="115">
        <f t="shared" si="158"/>
        <v>0</v>
      </c>
      <c r="J134" s="264"/>
      <c r="K134" s="61"/>
      <c r="L134" s="115">
        <f t="shared" si="159"/>
        <v>0</v>
      </c>
      <c r="M134" s="328"/>
      <c r="N134" s="61"/>
      <c r="O134" s="115">
        <f t="shared" si="160"/>
        <v>0</v>
      </c>
      <c r="P134" s="112"/>
    </row>
    <row r="135" spans="1:16" ht="36" hidden="1" customHeight="1" x14ac:dyDescent="0.25">
      <c r="A135" s="38">
        <v>2314</v>
      </c>
      <c r="B135" s="58" t="s">
        <v>291</v>
      </c>
      <c r="C135" s="59">
        <f t="shared" si="98"/>
        <v>0</v>
      </c>
      <c r="D135" s="232"/>
      <c r="E135" s="435"/>
      <c r="F135" s="393">
        <f t="shared" si="157"/>
        <v>0</v>
      </c>
      <c r="G135" s="232"/>
      <c r="H135" s="264"/>
      <c r="I135" s="115">
        <f t="shared" si="158"/>
        <v>0</v>
      </c>
      <c r="J135" s="264"/>
      <c r="K135" s="61"/>
      <c r="L135" s="115">
        <f t="shared" si="159"/>
        <v>0</v>
      </c>
      <c r="M135" s="328"/>
      <c r="N135" s="61"/>
      <c r="O135" s="115">
        <f t="shared" si="160"/>
        <v>0</v>
      </c>
      <c r="P135" s="112"/>
    </row>
    <row r="136" spans="1:16" hidden="1" x14ac:dyDescent="0.25">
      <c r="A136" s="113">
        <v>2320</v>
      </c>
      <c r="B136" s="58" t="s">
        <v>118</v>
      </c>
      <c r="C136" s="59">
        <f t="shared" si="98"/>
        <v>0</v>
      </c>
      <c r="D136" s="233">
        <f>SUM(D137:D139)</f>
        <v>0</v>
      </c>
      <c r="E136" s="436">
        <f t="shared" ref="E136:F136" si="161">SUM(E137:E139)</f>
        <v>0</v>
      </c>
      <c r="F136" s="393">
        <f t="shared" si="161"/>
        <v>0</v>
      </c>
      <c r="G136" s="233">
        <f>SUM(G137:G139)</f>
        <v>0</v>
      </c>
      <c r="H136" s="122">
        <f t="shared" ref="H136:I136" si="162">SUM(H137:H139)</f>
        <v>0</v>
      </c>
      <c r="I136" s="115">
        <f t="shared" si="162"/>
        <v>0</v>
      </c>
      <c r="J136" s="122">
        <f>SUM(J137:J139)</f>
        <v>0</v>
      </c>
      <c r="K136" s="114">
        <f t="shared" ref="K136:L136" si="163">SUM(K137:K139)</f>
        <v>0</v>
      </c>
      <c r="L136" s="115">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row>
    <row r="138" spans="1:16" hidden="1" x14ac:dyDescent="0.25">
      <c r="A138" s="38">
        <v>2322</v>
      </c>
      <c r="B138" s="58" t="s">
        <v>120</v>
      </c>
      <c r="C138" s="59">
        <f t="shared" si="98"/>
        <v>0</v>
      </c>
      <c r="D138" s="232"/>
      <c r="E138" s="435"/>
      <c r="F138" s="393">
        <f t="shared" si="165"/>
        <v>0</v>
      </c>
      <c r="G138" s="232"/>
      <c r="H138" s="264"/>
      <c r="I138" s="115">
        <f t="shared" si="166"/>
        <v>0</v>
      </c>
      <c r="J138" s="264"/>
      <c r="K138" s="61"/>
      <c r="L138" s="115">
        <f t="shared" si="167"/>
        <v>0</v>
      </c>
      <c r="M138" s="328"/>
      <c r="N138" s="61"/>
      <c r="O138" s="115">
        <f t="shared" si="168"/>
        <v>0</v>
      </c>
      <c r="P138" s="1517"/>
    </row>
    <row r="139" spans="1:16" ht="10.5" hidden="1" customHeight="1" x14ac:dyDescent="0.25">
      <c r="A139" s="38">
        <v>2329</v>
      </c>
      <c r="B139" s="58" t="s">
        <v>121</v>
      </c>
      <c r="C139" s="59">
        <f t="shared" si="98"/>
        <v>0</v>
      </c>
      <c r="D139" s="232"/>
      <c r="E139" s="435"/>
      <c r="F139" s="393">
        <f t="shared" si="165"/>
        <v>0</v>
      </c>
      <c r="G139" s="232"/>
      <c r="H139" s="264"/>
      <c r="I139" s="115">
        <f t="shared" si="166"/>
        <v>0</v>
      </c>
      <c r="J139" s="264"/>
      <c r="K139" s="61"/>
      <c r="L139" s="115">
        <f t="shared" si="167"/>
        <v>0</v>
      </c>
      <c r="M139" s="328"/>
      <c r="N139" s="61"/>
      <c r="O139" s="115">
        <f t="shared" si="168"/>
        <v>0</v>
      </c>
      <c r="P139" s="112"/>
    </row>
    <row r="140" spans="1:16" hidden="1" x14ac:dyDescent="0.25">
      <c r="A140" s="113">
        <v>2330</v>
      </c>
      <c r="B140" s="58" t="s">
        <v>122</v>
      </c>
      <c r="C140" s="59">
        <f t="shared" si="98"/>
        <v>0</v>
      </c>
      <c r="D140" s="232"/>
      <c r="E140" s="435"/>
      <c r="F140" s="393">
        <f t="shared" si="165"/>
        <v>0</v>
      </c>
      <c r="G140" s="232"/>
      <c r="H140" s="264"/>
      <c r="I140" s="115">
        <f t="shared" si="166"/>
        <v>0</v>
      </c>
      <c r="J140" s="264"/>
      <c r="K140" s="61"/>
      <c r="L140" s="115">
        <f t="shared" si="167"/>
        <v>0</v>
      </c>
      <c r="M140" s="328"/>
      <c r="N140" s="61"/>
      <c r="O140" s="115">
        <f t="shared" si="168"/>
        <v>0</v>
      </c>
      <c r="P140" s="112"/>
    </row>
    <row r="141" spans="1:16"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435"/>
      <c r="F143" s="393">
        <f t="shared" si="173"/>
        <v>0</v>
      </c>
      <c r="G143" s="232"/>
      <c r="H143" s="264"/>
      <c r="I143" s="115">
        <f t="shared" si="174"/>
        <v>0</v>
      </c>
      <c r="J143" s="264"/>
      <c r="K143" s="61"/>
      <c r="L143" s="115">
        <f t="shared" si="175"/>
        <v>0</v>
      </c>
      <c r="M143" s="328"/>
      <c r="N143" s="61"/>
      <c r="O143" s="115">
        <f t="shared" si="176"/>
        <v>0</v>
      </c>
      <c r="P143" s="112"/>
    </row>
    <row r="144" spans="1:16" ht="24" hidden="1" x14ac:dyDescent="0.25">
      <c r="A144" s="108">
        <v>2350</v>
      </c>
      <c r="B144" s="79" t="s">
        <v>125</v>
      </c>
      <c r="C144" s="85">
        <f t="shared" si="98"/>
        <v>0</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433"/>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435"/>
      <c r="F146" s="393">
        <f t="shared" si="181"/>
        <v>0</v>
      </c>
      <c r="G146" s="232"/>
      <c r="H146" s="264"/>
      <c r="I146" s="115">
        <f t="shared" si="182"/>
        <v>0</v>
      </c>
      <c r="J146" s="264"/>
      <c r="K146" s="61"/>
      <c r="L146" s="115">
        <f t="shared" si="183"/>
        <v>0</v>
      </c>
      <c r="M146" s="328"/>
      <c r="N146" s="61"/>
      <c r="O146" s="115">
        <f t="shared" si="184"/>
        <v>0</v>
      </c>
      <c r="P146" s="112"/>
    </row>
    <row r="147" spans="1:16" ht="24" hidden="1" x14ac:dyDescent="0.25">
      <c r="A147" s="38">
        <v>2353</v>
      </c>
      <c r="B147" s="58" t="s">
        <v>128</v>
      </c>
      <c r="C147" s="59">
        <f t="shared" si="98"/>
        <v>0</v>
      </c>
      <c r="D147" s="232"/>
      <c r="E147" s="435"/>
      <c r="F147" s="393">
        <f t="shared" si="181"/>
        <v>0</v>
      </c>
      <c r="G147" s="232"/>
      <c r="H147" s="264"/>
      <c r="I147" s="115">
        <f t="shared" si="182"/>
        <v>0</v>
      </c>
      <c r="J147" s="264"/>
      <c r="K147" s="61"/>
      <c r="L147" s="115">
        <f t="shared" si="183"/>
        <v>0</v>
      </c>
      <c r="M147" s="328"/>
      <c r="N147" s="61"/>
      <c r="O147" s="115">
        <f t="shared" si="184"/>
        <v>0</v>
      </c>
      <c r="P147" s="1517"/>
    </row>
    <row r="148" spans="1:16" ht="24" hidden="1" x14ac:dyDescent="0.25">
      <c r="A148" s="38">
        <v>2354</v>
      </c>
      <c r="B148" s="58" t="s">
        <v>129</v>
      </c>
      <c r="C148" s="59">
        <f t="shared" si="98"/>
        <v>0</v>
      </c>
      <c r="D148" s="232"/>
      <c r="E148" s="435"/>
      <c r="F148" s="393">
        <f t="shared" si="181"/>
        <v>0</v>
      </c>
      <c r="G148" s="232"/>
      <c r="H148" s="264"/>
      <c r="I148" s="115">
        <f t="shared" si="182"/>
        <v>0</v>
      </c>
      <c r="J148" s="264"/>
      <c r="K148" s="61"/>
      <c r="L148" s="115">
        <f t="shared" si="183"/>
        <v>0</v>
      </c>
      <c r="M148" s="328"/>
      <c r="N148" s="61"/>
      <c r="O148" s="115">
        <f t="shared" si="184"/>
        <v>0</v>
      </c>
      <c r="P148" s="112"/>
    </row>
    <row r="149" spans="1:16" ht="24" hidden="1" x14ac:dyDescent="0.25">
      <c r="A149" s="38">
        <v>2355</v>
      </c>
      <c r="B149" s="58" t="s">
        <v>130</v>
      </c>
      <c r="C149" s="59">
        <f t="shared" ref="C149:C212" si="185">F149+I149+L149+O149</f>
        <v>0</v>
      </c>
      <c r="D149" s="232"/>
      <c r="E149" s="435"/>
      <c r="F149" s="393">
        <f t="shared" si="181"/>
        <v>0</v>
      </c>
      <c r="G149" s="232"/>
      <c r="H149" s="264"/>
      <c r="I149" s="115">
        <f t="shared" si="182"/>
        <v>0</v>
      </c>
      <c r="J149" s="264"/>
      <c r="K149" s="61"/>
      <c r="L149" s="115">
        <f t="shared" si="183"/>
        <v>0</v>
      </c>
      <c r="M149" s="328"/>
      <c r="N149" s="61"/>
      <c r="O149" s="115">
        <f t="shared" si="184"/>
        <v>0</v>
      </c>
      <c r="P149" s="112"/>
    </row>
    <row r="150" spans="1:16" ht="24" hidden="1" x14ac:dyDescent="0.25">
      <c r="A150" s="38">
        <v>2359</v>
      </c>
      <c r="B150" s="58" t="s">
        <v>131</v>
      </c>
      <c r="C150" s="59">
        <f t="shared" si="185"/>
        <v>0</v>
      </c>
      <c r="D150" s="232"/>
      <c r="E150" s="435"/>
      <c r="F150" s="393">
        <f t="shared" si="181"/>
        <v>0</v>
      </c>
      <c r="G150" s="232"/>
      <c r="H150" s="264"/>
      <c r="I150" s="115">
        <f t="shared" si="182"/>
        <v>0</v>
      </c>
      <c r="J150" s="264"/>
      <c r="K150" s="61"/>
      <c r="L150" s="115">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435"/>
      <c r="F153" s="393">
        <f t="shared" si="190"/>
        <v>0</v>
      </c>
      <c r="G153" s="232"/>
      <c r="H153" s="264"/>
      <c r="I153" s="115">
        <f t="shared" si="191"/>
        <v>0</v>
      </c>
      <c r="J153" s="264"/>
      <c r="K153" s="61"/>
      <c r="L153" s="115">
        <f t="shared" si="192"/>
        <v>0</v>
      </c>
      <c r="M153" s="328"/>
      <c r="N153" s="61"/>
      <c r="O153" s="115">
        <f t="shared" si="193"/>
        <v>0</v>
      </c>
      <c r="P153" s="112"/>
    </row>
    <row r="154" spans="1:16" hidden="1" x14ac:dyDescent="0.25">
      <c r="A154" s="37">
        <v>2363</v>
      </c>
      <c r="B154" s="58" t="s">
        <v>135</v>
      </c>
      <c r="C154" s="59">
        <f t="shared" si="185"/>
        <v>0</v>
      </c>
      <c r="D154" s="232"/>
      <c r="E154" s="435"/>
      <c r="F154" s="393">
        <f t="shared" si="190"/>
        <v>0</v>
      </c>
      <c r="G154" s="232"/>
      <c r="H154" s="264"/>
      <c r="I154" s="115">
        <f t="shared" si="191"/>
        <v>0</v>
      </c>
      <c r="J154" s="264"/>
      <c r="K154" s="61"/>
      <c r="L154" s="115">
        <f t="shared" si="192"/>
        <v>0</v>
      </c>
      <c r="M154" s="328"/>
      <c r="N154" s="61"/>
      <c r="O154" s="115">
        <f t="shared" si="193"/>
        <v>0</v>
      </c>
      <c r="P154" s="112"/>
    </row>
    <row r="155" spans="1:16" hidden="1" x14ac:dyDescent="0.25">
      <c r="A155" s="37">
        <v>2364</v>
      </c>
      <c r="B155" s="58" t="s">
        <v>136</v>
      </c>
      <c r="C155" s="59">
        <f t="shared" si="185"/>
        <v>0</v>
      </c>
      <c r="D155" s="232"/>
      <c r="E155" s="435"/>
      <c r="F155" s="393">
        <f t="shared" si="190"/>
        <v>0</v>
      </c>
      <c r="G155" s="232"/>
      <c r="H155" s="264"/>
      <c r="I155" s="115">
        <f t="shared" si="191"/>
        <v>0</v>
      </c>
      <c r="J155" s="264"/>
      <c r="K155" s="61"/>
      <c r="L155" s="115">
        <f t="shared" si="192"/>
        <v>0</v>
      </c>
      <c r="M155" s="328"/>
      <c r="N155" s="61"/>
      <c r="O155" s="115">
        <f t="shared" si="193"/>
        <v>0</v>
      </c>
      <c r="P155" s="112"/>
    </row>
    <row r="156" spans="1:16" ht="12.75" hidden="1" customHeight="1" x14ac:dyDescent="0.25">
      <c r="A156" s="37">
        <v>2365</v>
      </c>
      <c r="B156" s="58" t="s">
        <v>137</v>
      </c>
      <c r="C156" s="59">
        <f t="shared" si="185"/>
        <v>0</v>
      </c>
      <c r="D156" s="232"/>
      <c r="E156" s="435"/>
      <c r="F156" s="393">
        <f t="shared" si="190"/>
        <v>0</v>
      </c>
      <c r="G156" s="232"/>
      <c r="H156" s="264"/>
      <c r="I156" s="115">
        <f t="shared" si="191"/>
        <v>0</v>
      </c>
      <c r="J156" s="264"/>
      <c r="K156" s="61"/>
      <c r="L156" s="115">
        <f t="shared" si="192"/>
        <v>0</v>
      </c>
      <c r="M156" s="328"/>
      <c r="N156" s="61"/>
      <c r="O156" s="115">
        <f t="shared" si="193"/>
        <v>0</v>
      </c>
      <c r="P156" s="112"/>
    </row>
    <row r="157" spans="1:16" ht="36" hidden="1" x14ac:dyDescent="0.25">
      <c r="A157" s="37">
        <v>2366</v>
      </c>
      <c r="B157" s="58" t="s">
        <v>138</v>
      </c>
      <c r="C157" s="59">
        <f t="shared" si="185"/>
        <v>0</v>
      </c>
      <c r="D157" s="232"/>
      <c r="E157" s="435"/>
      <c r="F157" s="393">
        <f t="shared" si="190"/>
        <v>0</v>
      </c>
      <c r="G157" s="232"/>
      <c r="H157" s="264"/>
      <c r="I157" s="115">
        <f t="shared" si="191"/>
        <v>0</v>
      </c>
      <c r="J157" s="264"/>
      <c r="K157" s="61"/>
      <c r="L157" s="115">
        <f t="shared" si="192"/>
        <v>0</v>
      </c>
      <c r="M157" s="328"/>
      <c r="N157" s="61"/>
      <c r="O157" s="115">
        <f t="shared" si="193"/>
        <v>0</v>
      </c>
      <c r="P157" s="112"/>
    </row>
    <row r="158" spans="1:16" ht="48" hidden="1" x14ac:dyDescent="0.25">
      <c r="A158" s="37">
        <v>2369</v>
      </c>
      <c r="B158" s="58" t="s">
        <v>139</v>
      </c>
      <c r="C158" s="59">
        <f t="shared" si="185"/>
        <v>0</v>
      </c>
      <c r="D158" s="232"/>
      <c r="E158" s="435"/>
      <c r="F158" s="393">
        <f t="shared" si="190"/>
        <v>0</v>
      </c>
      <c r="G158" s="232"/>
      <c r="H158" s="264"/>
      <c r="I158" s="115">
        <f t="shared" si="191"/>
        <v>0</v>
      </c>
      <c r="J158" s="264"/>
      <c r="K158" s="61"/>
      <c r="L158" s="115">
        <f t="shared" si="192"/>
        <v>0</v>
      </c>
      <c r="M158" s="328"/>
      <c r="N158" s="61"/>
      <c r="O158" s="115">
        <f t="shared" si="193"/>
        <v>0</v>
      </c>
      <c r="P158" s="112"/>
    </row>
    <row r="159" spans="1:16" hidden="1" x14ac:dyDescent="0.25">
      <c r="A159" s="108">
        <v>2370</v>
      </c>
      <c r="B159" s="79" t="s">
        <v>140</v>
      </c>
      <c r="C159" s="85">
        <f t="shared" si="185"/>
        <v>0</v>
      </c>
      <c r="D159" s="234"/>
      <c r="E159" s="437"/>
      <c r="F159" s="432">
        <f t="shared" si="190"/>
        <v>0</v>
      </c>
      <c r="G159" s="234"/>
      <c r="H159" s="265"/>
      <c r="I159" s="110">
        <f t="shared" si="191"/>
        <v>0</v>
      </c>
      <c r="J159" s="265"/>
      <c r="K159" s="116"/>
      <c r="L159" s="110">
        <f t="shared" si="192"/>
        <v>0</v>
      </c>
      <c r="M159" s="329"/>
      <c r="N159" s="116"/>
      <c r="O159" s="110">
        <f t="shared" si="193"/>
        <v>0</v>
      </c>
      <c r="P159" s="117"/>
    </row>
    <row r="160" spans="1:16"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435"/>
      <c r="F162" s="393">
        <f t="shared" si="198"/>
        <v>0</v>
      </c>
      <c r="G162" s="232"/>
      <c r="H162" s="264"/>
      <c r="I162" s="115">
        <f t="shared" si="199"/>
        <v>0</v>
      </c>
      <c r="J162" s="264"/>
      <c r="K162" s="61"/>
      <c r="L162" s="115">
        <f t="shared" si="200"/>
        <v>0</v>
      </c>
      <c r="M162" s="328"/>
      <c r="N162" s="61"/>
      <c r="O162" s="115">
        <f t="shared" si="201"/>
        <v>0</v>
      </c>
      <c r="P162" s="112"/>
    </row>
    <row r="163" spans="1:16" hidden="1" x14ac:dyDescent="0.25">
      <c r="A163" s="108">
        <v>2390</v>
      </c>
      <c r="B163" s="79" t="s">
        <v>144</v>
      </c>
      <c r="C163" s="85">
        <f t="shared" si="185"/>
        <v>0</v>
      </c>
      <c r="D163" s="234"/>
      <c r="E163" s="437"/>
      <c r="F163" s="432">
        <f t="shared" si="198"/>
        <v>0</v>
      </c>
      <c r="G163" s="234"/>
      <c r="H163" s="265"/>
      <c r="I163" s="110">
        <f t="shared" si="199"/>
        <v>0</v>
      </c>
      <c r="J163" s="265"/>
      <c r="K163" s="116"/>
      <c r="L163" s="110">
        <f t="shared" si="200"/>
        <v>0</v>
      </c>
      <c r="M163" s="329"/>
      <c r="N163" s="116"/>
      <c r="O163" s="110">
        <f t="shared" si="201"/>
        <v>0</v>
      </c>
      <c r="P163" s="117"/>
    </row>
    <row r="164" spans="1:16" hidden="1" x14ac:dyDescent="0.25">
      <c r="A164" s="46">
        <v>2400</v>
      </c>
      <c r="B164" s="106" t="s">
        <v>145</v>
      </c>
      <c r="C164" s="47">
        <f t="shared" si="185"/>
        <v>0</v>
      </c>
      <c r="D164" s="236"/>
      <c r="E164" s="439"/>
      <c r="F164" s="397">
        <f t="shared" si="198"/>
        <v>0</v>
      </c>
      <c r="G164" s="236"/>
      <c r="H164" s="267"/>
      <c r="I164" s="118">
        <f t="shared" si="199"/>
        <v>0</v>
      </c>
      <c r="J164" s="267"/>
      <c r="K164" s="123"/>
      <c r="L164" s="118">
        <f t="shared" si="200"/>
        <v>0</v>
      </c>
      <c r="M164" s="330"/>
      <c r="N164" s="123"/>
      <c r="O164" s="118">
        <f t="shared" si="201"/>
        <v>0</v>
      </c>
      <c r="P164" s="124"/>
    </row>
    <row r="165" spans="1:16" ht="24" hidden="1" x14ac:dyDescent="0.25">
      <c r="A165" s="46">
        <v>2500</v>
      </c>
      <c r="B165" s="106" t="s">
        <v>146</v>
      </c>
      <c r="C165" s="47">
        <f t="shared" si="185"/>
        <v>0</v>
      </c>
      <c r="D165" s="230">
        <f>SUM(D166,D171)</f>
        <v>0</v>
      </c>
      <c r="E165" s="430">
        <f t="shared" ref="E165:O165" si="202">SUM(E166,E171)</f>
        <v>0</v>
      </c>
      <c r="F165" s="397">
        <f t="shared" si="202"/>
        <v>0</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row>
    <row r="166" spans="1:16" ht="16.5" hidden="1" customHeight="1" x14ac:dyDescent="0.25">
      <c r="A166" s="1244">
        <v>2510</v>
      </c>
      <c r="B166" s="53" t="s">
        <v>147</v>
      </c>
      <c r="C166" s="54">
        <f t="shared" si="185"/>
        <v>0</v>
      </c>
      <c r="D166" s="235">
        <f>SUM(D167:D170)</f>
        <v>0</v>
      </c>
      <c r="E166" s="438">
        <f t="shared" ref="E166:O166" si="203">SUM(E167:E170)</f>
        <v>0</v>
      </c>
      <c r="F166" s="434">
        <f t="shared" si="203"/>
        <v>0</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435"/>
      <c r="F168" s="393">
        <f t="shared" si="204"/>
        <v>0</v>
      </c>
      <c r="G168" s="232"/>
      <c r="H168" s="264"/>
      <c r="I168" s="115">
        <f t="shared" si="205"/>
        <v>0</v>
      </c>
      <c r="J168" s="264"/>
      <c r="K168" s="61"/>
      <c r="L168" s="115">
        <f t="shared" si="206"/>
        <v>0</v>
      </c>
      <c r="M168" s="328"/>
      <c r="N168" s="61"/>
      <c r="O168" s="115">
        <f t="shared" si="207"/>
        <v>0</v>
      </c>
      <c r="P168" s="112"/>
    </row>
    <row r="169" spans="1:16" ht="24" hidden="1" x14ac:dyDescent="0.25">
      <c r="A169" s="38">
        <v>2515</v>
      </c>
      <c r="B169" s="58" t="s">
        <v>150</v>
      </c>
      <c r="C169" s="59">
        <f t="shared" si="185"/>
        <v>0</v>
      </c>
      <c r="D169" s="232"/>
      <c r="E169" s="435"/>
      <c r="F169" s="393">
        <f t="shared" si="204"/>
        <v>0</v>
      </c>
      <c r="G169" s="232"/>
      <c r="H169" s="264"/>
      <c r="I169" s="115">
        <f t="shared" si="205"/>
        <v>0</v>
      </c>
      <c r="J169" s="264"/>
      <c r="K169" s="61"/>
      <c r="L169" s="115">
        <f t="shared" si="206"/>
        <v>0</v>
      </c>
      <c r="M169" s="328"/>
      <c r="N169" s="61"/>
      <c r="O169" s="115">
        <f t="shared" si="207"/>
        <v>0</v>
      </c>
      <c r="P169" s="112"/>
    </row>
    <row r="170" spans="1:16" ht="24" hidden="1" x14ac:dyDescent="0.25">
      <c r="A170" s="38">
        <v>2519</v>
      </c>
      <c r="B170" s="58" t="s">
        <v>151</v>
      </c>
      <c r="C170" s="59">
        <f t="shared" si="185"/>
        <v>0</v>
      </c>
      <c r="D170" s="232"/>
      <c r="E170" s="435"/>
      <c r="F170" s="393">
        <f t="shared" si="204"/>
        <v>0</v>
      </c>
      <c r="G170" s="232"/>
      <c r="H170" s="264"/>
      <c r="I170" s="115">
        <f t="shared" si="205"/>
        <v>0</v>
      </c>
      <c r="J170" s="264"/>
      <c r="K170" s="61"/>
      <c r="L170" s="115">
        <f t="shared" si="206"/>
        <v>0</v>
      </c>
      <c r="M170" s="328"/>
      <c r="N170" s="61"/>
      <c r="O170" s="115">
        <f t="shared" si="207"/>
        <v>0</v>
      </c>
      <c r="P170" s="112"/>
    </row>
    <row r="171" spans="1:16" ht="24" hidden="1" x14ac:dyDescent="0.25">
      <c r="A171" s="113">
        <v>2520</v>
      </c>
      <c r="B171" s="58" t="s">
        <v>152</v>
      </c>
      <c r="C171" s="59">
        <f t="shared" si="185"/>
        <v>0</v>
      </c>
      <c r="D171" s="232"/>
      <c r="E171" s="435"/>
      <c r="F171" s="393">
        <f t="shared" si="204"/>
        <v>0</v>
      </c>
      <c r="G171" s="232"/>
      <c r="H171" s="264"/>
      <c r="I171" s="115">
        <f t="shared" si="205"/>
        <v>0</v>
      </c>
      <c r="J171" s="264"/>
      <c r="K171" s="61"/>
      <c r="L171" s="115">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90"/>
      <c r="F172" s="391">
        <f t="shared" si="204"/>
        <v>0</v>
      </c>
      <c r="G172" s="215"/>
      <c r="H172" s="250"/>
      <c r="I172" s="361">
        <f t="shared" si="205"/>
        <v>0</v>
      </c>
      <c r="J172" s="250"/>
      <c r="K172" s="35"/>
      <c r="L172" s="361">
        <f t="shared" si="206"/>
        <v>0</v>
      </c>
      <c r="M172" s="318"/>
      <c r="N172" s="35"/>
      <c r="O172" s="361">
        <f t="shared" si="207"/>
        <v>0</v>
      </c>
      <c r="P172" s="36"/>
    </row>
    <row r="173" spans="1:16" hidden="1" x14ac:dyDescent="0.25">
      <c r="A173" s="102">
        <v>3000</v>
      </c>
      <c r="B173" s="102" t="s">
        <v>154</v>
      </c>
      <c r="C173" s="103">
        <f t="shared" si="185"/>
        <v>0</v>
      </c>
      <c r="D173" s="229">
        <f>SUM(D174,D184)</f>
        <v>0</v>
      </c>
      <c r="E173" s="428">
        <f t="shared" ref="E173:F173" si="208">SUM(E174,E184)</f>
        <v>0</v>
      </c>
      <c r="F173" s="429">
        <f t="shared" si="208"/>
        <v>0</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430">
        <f t="shared" ref="E174:O174" si="212">SUM(E175,E179)</f>
        <v>0</v>
      </c>
      <c r="F174" s="397">
        <f t="shared" si="212"/>
        <v>0</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row>
    <row r="175" spans="1:16" ht="36" hidden="1" x14ac:dyDescent="0.25">
      <c r="A175" s="1244">
        <v>3260</v>
      </c>
      <c r="B175" s="53" t="s">
        <v>156</v>
      </c>
      <c r="C175" s="54">
        <f t="shared" si="185"/>
        <v>0</v>
      </c>
      <c r="D175" s="235">
        <f>SUM(D176:D178)</f>
        <v>0</v>
      </c>
      <c r="E175" s="438">
        <f t="shared" ref="E175:F175" si="213">SUM(E176:E178)</f>
        <v>0</v>
      </c>
      <c r="F175" s="434">
        <f t="shared" si="213"/>
        <v>0</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435"/>
      <c r="F177" s="393">
        <f t="shared" si="217"/>
        <v>0</v>
      </c>
      <c r="G177" s="232"/>
      <c r="H177" s="264"/>
      <c r="I177" s="115">
        <f t="shared" si="218"/>
        <v>0</v>
      </c>
      <c r="J177" s="264"/>
      <c r="K177" s="61"/>
      <c r="L177" s="115">
        <f t="shared" si="219"/>
        <v>0</v>
      </c>
      <c r="M177" s="328"/>
      <c r="N177" s="61"/>
      <c r="O177" s="115">
        <f t="shared" si="220"/>
        <v>0</v>
      </c>
      <c r="P177" s="112"/>
    </row>
    <row r="178" spans="1:16" ht="24" hidden="1" x14ac:dyDescent="0.25">
      <c r="A178" s="38">
        <v>3263</v>
      </c>
      <c r="B178" s="58" t="s">
        <v>159</v>
      </c>
      <c r="C178" s="59">
        <f t="shared" si="185"/>
        <v>0</v>
      </c>
      <c r="D178" s="232"/>
      <c r="E178" s="435"/>
      <c r="F178" s="393">
        <f t="shared" si="217"/>
        <v>0</v>
      </c>
      <c r="G178" s="232"/>
      <c r="H178" s="264"/>
      <c r="I178" s="115">
        <f t="shared" si="218"/>
        <v>0</v>
      </c>
      <c r="J178" s="264"/>
      <c r="K178" s="61"/>
      <c r="L178" s="115">
        <f t="shared" si="219"/>
        <v>0</v>
      </c>
      <c r="M178" s="328"/>
      <c r="N178" s="61"/>
      <c r="O178" s="115">
        <f t="shared" si="220"/>
        <v>0</v>
      </c>
      <c r="P178" s="112"/>
    </row>
    <row r="179" spans="1:16" ht="84" hidden="1" x14ac:dyDescent="0.25">
      <c r="A179" s="1244">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435"/>
      <c r="F181" s="393">
        <f t="shared" si="222"/>
        <v>0</v>
      </c>
      <c r="G181" s="232"/>
      <c r="H181" s="264"/>
      <c r="I181" s="115">
        <f t="shared" si="223"/>
        <v>0</v>
      </c>
      <c r="J181" s="264"/>
      <c r="K181" s="61"/>
      <c r="L181" s="115">
        <f t="shared" si="224"/>
        <v>0</v>
      </c>
      <c r="M181" s="328"/>
      <c r="N181" s="61"/>
      <c r="O181" s="115">
        <f t="shared" si="225"/>
        <v>0</v>
      </c>
      <c r="P181" s="112"/>
    </row>
    <row r="182" spans="1:16" ht="72" hidden="1" x14ac:dyDescent="0.25">
      <c r="A182" s="38">
        <v>3293</v>
      </c>
      <c r="B182" s="58" t="s">
        <v>162</v>
      </c>
      <c r="C182" s="59">
        <f t="shared" si="185"/>
        <v>0</v>
      </c>
      <c r="D182" s="232"/>
      <c r="E182" s="435"/>
      <c r="F182" s="393">
        <f t="shared" si="222"/>
        <v>0</v>
      </c>
      <c r="G182" s="232"/>
      <c r="H182" s="264"/>
      <c r="I182" s="115">
        <f t="shared" si="223"/>
        <v>0</v>
      </c>
      <c r="J182" s="264"/>
      <c r="K182" s="61"/>
      <c r="L182" s="115">
        <f t="shared" si="224"/>
        <v>0</v>
      </c>
      <c r="M182" s="328"/>
      <c r="N182" s="61"/>
      <c r="O182" s="115">
        <f t="shared" si="225"/>
        <v>0</v>
      </c>
      <c r="P182" s="112"/>
    </row>
    <row r="183" spans="1:16" ht="60" hidden="1" x14ac:dyDescent="0.25">
      <c r="A183" s="129">
        <v>3294</v>
      </c>
      <c r="B183" s="58" t="s">
        <v>163</v>
      </c>
      <c r="C183" s="128">
        <f t="shared" si="185"/>
        <v>0</v>
      </c>
      <c r="D183" s="237"/>
      <c r="E183" s="440"/>
      <c r="F183" s="441">
        <f t="shared" si="222"/>
        <v>0</v>
      </c>
      <c r="G183" s="237"/>
      <c r="H183" s="268"/>
      <c r="I183" s="313">
        <f t="shared" si="223"/>
        <v>0</v>
      </c>
      <c r="J183" s="268"/>
      <c r="K183" s="130"/>
      <c r="L183" s="313">
        <f t="shared" si="224"/>
        <v>0</v>
      </c>
      <c r="M183" s="331"/>
      <c r="N183" s="130"/>
      <c r="O183" s="313">
        <f t="shared" si="225"/>
        <v>0</v>
      </c>
      <c r="P183" s="159"/>
    </row>
    <row r="184" spans="1:16"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433"/>
      <c r="F186" s="434">
        <f t="shared" si="227"/>
        <v>0</v>
      </c>
      <c r="G186" s="231"/>
      <c r="H186" s="263"/>
      <c r="I186" s="121">
        <f t="shared" si="228"/>
        <v>0</v>
      </c>
      <c r="J186" s="263"/>
      <c r="K186" s="56"/>
      <c r="L186" s="121">
        <f t="shared" si="229"/>
        <v>0</v>
      </c>
      <c r="M186" s="327"/>
      <c r="N186" s="56"/>
      <c r="O186" s="121">
        <f t="shared" si="230"/>
        <v>0</v>
      </c>
      <c r="P186" s="111"/>
    </row>
    <row r="187" spans="1:16"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row>
    <row r="189" spans="1:16" ht="36" hidden="1" x14ac:dyDescent="0.25">
      <c r="A189" s="1244">
        <v>4240</v>
      </c>
      <c r="B189" s="53" t="s">
        <v>169</v>
      </c>
      <c r="C189" s="54">
        <f t="shared" si="185"/>
        <v>0</v>
      </c>
      <c r="D189" s="231"/>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435"/>
      <c r="F190" s="393">
        <f t="shared" si="239"/>
        <v>0</v>
      </c>
      <c r="G190" s="232"/>
      <c r="H190" s="264"/>
      <c r="I190" s="115">
        <f t="shared" si="240"/>
        <v>0</v>
      </c>
      <c r="J190" s="264"/>
      <c r="K190" s="61"/>
      <c r="L190" s="115">
        <f t="shared" si="241"/>
        <v>0</v>
      </c>
      <c r="M190" s="328"/>
      <c r="N190" s="61"/>
      <c r="O190" s="115">
        <f t="shared" si="242"/>
        <v>0</v>
      </c>
      <c r="P190" s="112"/>
    </row>
    <row r="191" spans="1:16"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row>
    <row r="192" spans="1:16" ht="24" hidden="1" x14ac:dyDescent="0.25">
      <c r="A192" s="1244">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hidden="1" x14ac:dyDescent="0.25">
      <c r="A194" s="136"/>
      <c r="B194" s="17" t="s">
        <v>174</v>
      </c>
      <c r="C194" s="99">
        <f t="shared" si="185"/>
        <v>0</v>
      </c>
      <c r="D194" s="228">
        <f>SUM(D195,D230,D269)</f>
        <v>0</v>
      </c>
      <c r="E194" s="426">
        <f t="shared" ref="E194:F194" si="251">SUM(E195,E230,E269)</f>
        <v>0</v>
      </c>
      <c r="F194" s="427">
        <f t="shared" si="251"/>
        <v>0</v>
      </c>
      <c r="G194" s="228">
        <f>SUM(G195,G230,G269)</f>
        <v>0</v>
      </c>
      <c r="H194" s="261">
        <f t="shared" ref="H194:I194" si="252">SUM(H195,H230,H269)</f>
        <v>0</v>
      </c>
      <c r="I194" s="101">
        <f t="shared" si="252"/>
        <v>0</v>
      </c>
      <c r="J194" s="261">
        <f>SUM(J195,J230,J269)</f>
        <v>0</v>
      </c>
      <c r="K194" s="100">
        <f t="shared" ref="K194:L194" si="253">SUM(K195,K230,K269)</f>
        <v>0</v>
      </c>
      <c r="L194" s="101">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428">
        <f t="shared" ref="E195:F195" si="255">E196+E204</f>
        <v>0</v>
      </c>
      <c r="F195" s="429">
        <f t="shared" si="255"/>
        <v>0</v>
      </c>
      <c r="G195" s="229">
        <f>G196+G204</f>
        <v>0</v>
      </c>
      <c r="H195" s="262">
        <f t="shared" ref="H195:I195" si="256">H196+H204</f>
        <v>0</v>
      </c>
      <c r="I195" s="105">
        <f t="shared" si="256"/>
        <v>0</v>
      </c>
      <c r="J195" s="262">
        <f>J196+J204</f>
        <v>0</v>
      </c>
      <c r="K195" s="104">
        <f t="shared" ref="K195:L195" si="257">K196+K204</f>
        <v>0</v>
      </c>
      <c r="L195" s="105">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row>
    <row r="197" spans="1:16" hidden="1" x14ac:dyDescent="0.25">
      <c r="A197" s="1244">
        <v>5110</v>
      </c>
      <c r="B197" s="53" t="s">
        <v>177</v>
      </c>
      <c r="C197" s="54">
        <f t="shared" si="185"/>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435"/>
      <c r="F200" s="393">
        <f t="shared" si="267"/>
        <v>0</v>
      </c>
      <c r="G200" s="232"/>
      <c r="H200" s="264"/>
      <c r="I200" s="115">
        <f t="shared" si="268"/>
        <v>0</v>
      </c>
      <c r="J200" s="264"/>
      <c r="K200" s="61"/>
      <c r="L200" s="115">
        <f t="shared" si="269"/>
        <v>0</v>
      </c>
      <c r="M200" s="328"/>
      <c r="N200" s="61"/>
      <c r="O200" s="115">
        <f t="shared" si="270"/>
        <v>0</v>
      </c>
      <c r="P200" s="112"/>
    </row>
    <row r="201" spans="1:16" hidden="1" x14ac:dyDescent="0.25">
      <c r="A201" s="113">
        <v>5130</v>
      </c>
      <c r="B201" s="58" t="s">
        <v>181</v>
      </c>
      <c r="C201" s="59">
        <f t="shared" si="185"/>
        <v>0</v>
      </c>
      <c r="D201" s="232"/>
      <c r="E201" s="435"/>
      <c r="F201" s="393">
        <f t="shared" si="267"/>
        <v>0</v>
      </c>
      <c r="G201" s="232"/>
      <c r="H201" s="264"/>
      <c r="I201" s="115">
        <f t="shared" si="268"/>
        <v>0</v>
      </c>
      <c r="J201" s="264"/>
      <c r="K201" s="61"/>
      <c r="L201" s="115">
        <f t="shared" si="269"/>
        <v>0</v>
      </c>
      <c r="M201" s="328"/>
      <c r="N201" s="61"/>
      <c r="O201" s="115">
        <f t="shared" si="270"/>
        <v>0</v>
      </c>
      <c r="P201" s="112"/>
    </row>
    <row r="202" spans="1:16" hidden="1" x14ac:dyDescent="0.25">
      <c r="A202" s="113">
        <v>5140</v>
      </c>
      <c r="B202" s="58" t="s">
        <v>182</v>
      </c>
      <c r="C202" s="59">
        <f t="shared" si="185"/>
        <v>0</v>
      </c>
      <c r="D202" s="232"/>
      <c r="E202" s="435"/>
      <c r="F202" s="393">
        <f t="shared" si="267"/>
        <v>0</v>
      </c>
      <c r="G202" s="232"/>
      <c r="H202" s="264"/>
      <c r="I202" s="115">
        <f t="shared" si="268"/>
        <v>0</v>
      </c>
      <c r="J202" s="264"/>
      <c r="K202" s="61"/>
      <c r="L202" s="115">
        <f t="shared" si="269"/>
        <v>0</v>
      </c>
      <c r="M202" s="328"/>
      <c r="N202" s="61"/>
      <c r="O202" s="115">
        <f t="shared" si="270"/>
        <v>0</v>
      </c>
      <c r="P202" s="112"/>
    </row>
    <row r="203" spans="1:16" ht="24" hidden="1" x14ac:dyDescent="0.25">
      <c r="A203" s="113">
        <v>5170</v>
      </c>
      <c r="B203" s="58" t="s">
        <v>183</v>
      </c>
      <c r="C203" s="59">
        <f t="shared" si="185"/>
        <v>0</v>
      </c>
      <c r="D203" s="232"/>
      <c r="E203" s="435"/>
      <c r="F203" s="393">
        <f t="shared" si="267"/>
        <v>0</v>
      </c>
      <c r="G203" s="232"/>
      <c r="H203" s="264"/>
      <c r="I203" s="115">
        <f t="shared" si="268"/>
        <v>0</v>
      </c>
      <c r="J203" s="264"/>
      <c r="K203" s="61"/>
      <c r="L203" s="115">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430">
        <f t="shared" ref="E204:F204" si="271">E205+E215+E216+E225+E226+E227+E229</f>
        <v>0</v>
      </c>
      <c r="F204" s="39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435"/>
      <c r="F207" s="393">
        <f t="shared" si="279"/>
        <v>0</v>
      </c>
      <c r="G207" s="232"/>
      <c r="H207" s="264"/>
      <c r="I207" s="115">
        <f t="shared" si="280"/>
        <v>0</v>
      </c>
      <c r="J207" s="264"/>
      <c r="K207" s="61"/>
      <c r="L207" s="115">
        <f t="shared" si="281"/>
        <v>0</v>
      </c>
      <c r="M207" s="328"/>
      <c r="N207" s="61"/>
      <c r="O207" s="115">
        <f t="shared" si="282"/>
        <v>0</v>
      </c>
      <c r="P207" s="112"/>
    </row>
    <row r="208" spans="1:16" hidden="1" x14ac:dyDescent="0.25">
      <c r="A208" s="38">
        <v>5213</v>
      </c>
      <c r="B208" s="58" t="s">
        <v>188</v>
      </c>
      <c r="C208" s="59">
        <f t="shared" si="185"/>
        <v>0</v>
      </c>
      <c r="D208" s="232"/>
      <c r="E208" s="435"/>
      <c r="F208" s="393">
        <f t="shared" si="279"/>
        <v>0</v>
      </c>
      <c r="G208" s="232"/>
      <c r="H208" s="264"/>
      <c r="I208" s="115">
        <f t="shared" si="280"/>
        <v>0</v>
      </c>
      <c r="J208" s="264"/>
      <c r="K208" s="61"/>
      <c r="L208" s="115">
        <f t="shared" si="281"/>
        <v>0</v>
      </c>
      <c r="M208" s="328"/>
      <c r="N208" s="61"/>
      <c r="O208" s="115">
        <f t="shared" si="282"/>
        <v>0</v>
      </c>
      <c r="P208" s="112"/>
    </row>
    <row r="209" spans="1:16" hidden="1" x14ac:dyDescent="0.25">
      <c r="A209" s="38">
        <v>5214</v>
      </c>
      <c r="B209" s="58" t="s">
        <v>189</v>
      </c>
      <c r="C209" s="59">
        <f t="shared" si="185"/>
        <v>0</v>
      </c>
      <c r="D209" s="232"/>
      <c r="E209" s="435"/>
      <c r="F209" s="393">
        <f t="shared" si="279"/>
        <v>0</v>
      </c>
      <c r="G209" s="232"/>
      <c r="H209" s="264"/>
      <c r="I209" s="115">
        <f t="shared" si="280"/>
        <v>0</v>
      </c>
      <c r="J209" s="264"/>
      <c r="K209" s="61"/>
      <c r="L209" s="115">
        <f t="shared" si="281"/>
        <v>0</v>
      </c>
      <c r="M209" s="328"/>
      <c r="N209" s="61"/>
      <c r="O209" s="115">
        <f t="shared" si="282"/>
        <v>0</v>
      </c>
      <c r="P209" s="112"/>
    </row>
    <row r="210" spans="1:16" hidden="1" x14ac:dyDescent="0.25">
      <c r="A210" s="38">
        <v>5215</v>
      </c>
      <c r="B210" s="58" t="s">
        <v>190</v>
      </c>
      <c r="C210" s="59">
        <f t="shared" si="185"/>
        <v>0</v>
      </c>
      <c r="D210" s="232"/>
      <c r="E210" s="435"/>
      <c r="F210" s="393">
        <f t="shared" si="279"/>
        <v>0</v>
      </c>
      <c r="G210" s="232"/>
      <c r="H210" s="264"/>
      <c r="I210" s="115">
        <f t="shared" si="280"/>
        <v>0</v>
      </c>
      <c r="J210" s="264"/>
      <c r="K210" s="61"/>
      <c r="L210" s="115">
        <f t="shared" si="281"/>
        <v>0</v>
      </c>
      <c r="M210" s="328"/>
      <c r="N210" s="61"/>
      <c r="O210" s="115">
        <f t="shared" si="282"/>
        <v>0</v>
      </c>
      <c r="P210" s="112"/>
    </row>
    <row r="211" spans="1:16" ht="14.25" hidden="1" customHeight="1" x14ac:dyDescent="0.25">
      <c r="A211" s="38">
        <v>5216</v>
      </c>
      <c r="B211" s="58" t="s">
        <v>191</v>
      </c>
      <c r="C211" s="59">
        <f t="shared" si="185"/>
        <v>0</v>
      </c>
      <c r="D211" s="232"/>
      <c r="E211" s="435"/>
      <c r="F211" s="393">
        <f t="shared" si="279"/>
        <v>0</v>
      </c>
      <c r="G211" s="232"/>
      <c r="H211" s="264"/>
      <c r="I211" s="115">
        <f t="shared" si="280"/>
        <v>0</v>
      </c>
      <c r="J211" s="264"/>
      <c r="K211" s="61"/>
      <c r="L211" s="115">
        <f t="shared" si="281"/>
        <v>0</v>
      </c>
      <c r="M211" s="328"/>
      <c r="N211" s="61"/>
      <c r="O211" s="115">
        <f t="shared" si="282"/>
        <v>0</v>
      </c>
      <c r="P211" s="112"/>
    </row>
    <row r="212" spans="1:16" hidden="1" x14ac:dyDescent="0.25">
      <c r="A212" s="38">
        <v>5217</v>
      </c>
      <c r="B212" s="58" t="s">
        <v>192</v>
      </c>
      <c r="C212" s="59">
        <f t="shared" si="185"/>
        <v>0</v>
      </c>
      <c r="D212" s="232"/>
      <c r="E212" s="435"/>
      <c r="F212" s="393">
        <f t="shared" si="279"/>
        <v>0</v>
      </c>
      <c r="G212" s="232"/>
      <c r="H212" s="264"/>
      <c r="I212" s="115">
        <f t="shared" si="280"/>
        <v>0</v>
      </c>
      <c r="J212" s="264"/>
      <c r="K212" s="61"/>
      <c r="L212" s="115">
        <f t="shared" si="281"/>
        <v>0</v>
      </c>
      <c r="M212" s="328"/>
      <c r="N212" s="61"/>
      <c r="O212" s="115">
        <f t="shared" si="282"/>
        <v>0</v>
      </c>
      <c r="P212" s="112"/>
    </row>
    <row r="213" spans="1:16" hidden="1" x14ac:dyDescent="0.25">
      <c r="A213" s="38">
        <v>5218</v>
      </c>
      <c r="B213" s="58" t="s">
        <v>193</v>
      </c>
      <c r="C213" s="59">
        <f t="shared" ref="C213:C276" si="283">F213+I213+L213+O213</f>
        <v>0</v>
      </c>
      <c r="D213" s="232"/>
      <c r="E213" s="435"/>
      <c r="F213" s="393">
        <f t="shared" si="279"/>
        <v>0</v>
      </c>
      <c r="G213" s="232"/>
      <c r="H213" s="264"/>
      <c r="I213" s="115">
        <f t="shared" si="280"/>
        <v>0</v>
      </c>
      <c r="J213" s="264"/>
      <c r="K213" s="61"/>
      <c r="L213" s="115">
        <f t="shared" si="281"/>
        <v>0</v>
      </c>
      <c r="M213" s="328"/>
      <c r="N213" s="61"/>
      <c r="O213" s="115">
        <f t="shared" si="282"/>
        <v>0</v>
      </c>
      <c r="P213" s="112"/>
    </row>
    <row r="214" spans="1:16" hidden="1" x14ac:dyDescent="0.25">
      <c r="A214" s="38">
        <v>5219</v>
      </c>
      <c r="B214" s="58" t="s">
        <v>194</v>
      </c>
      <c r="C214" s="59">
        <f t="shared" si="283"/>
        <v>0</v>
      </c>
      <c r="D214" s="232"/>
      <c r="E214" s="435"/>
      <c r="F214" s="393">
        <f t="shared" si="279"/>
        <v>0</v>
      </c>
      <c r="G214" s="232"/>
      <c r="H214" s="264"/>
      <c r="I214" s="115">
        <f t="shared" si="280"/>
        <v>0</v>
      </c>
      <c r="J214" s="264"/>
      <c r="K214" s="61"/>
      <c r="L214" s="115">
        <f t="shared" si="281"/>
        <v>0</v>
      </c>
      <c r="M214" s="328"/>
      <c r="N214" s="61"/>
      <c r="O214" s="115">
        <f t="shared" si="282"/>
        <v>0</v>
      </c>
      <c r="P214" s="112"/>
    </row>
    <row r="215" spans="1:16" ht="13.5" hidden="1" customHeight="1" x14ac:dyDescent="0.25">
      <c r="A215" s="113">
        <v>5220</v>
      </c>
      <c r="B215" s="58" t="s">
        <v>195</v>
      </c>
      <c r="C215" s="59">
        <f t="shared" si="283"/>
        <v>0</v>
      </c>
      <c r="D215" s="232"/>
      <c r="E215" s="435"/>
      <c r="F215" s="393">
        <f t="shared" si="279"/>
        <v>0</v>
      </c>
      <c r="G215" s="232"/>
      <c r="H215" s="264"/>
      <c r="I215" s="115">
        <f t="shared" si="280"/>
        <v>0</v>
      </c>
      <c r="J215" s="264"/>
      <c r="K215" s="61"/>
      <c r="L215" s="115">
        <f t="shared" si="281"/>
        <v>0</v>
      </c>
      <c r="M215" s="328"/>
      <c r="N215" s="61"/>
      <c r="O215" s="115">
        <f t="shared" si="282"/>
        <v>0</v>
      </c>
      <c r="P215" s="112"/>
    </row>
    <row r="216" spans="1:16" hidden="1" x14ac:dyDescent="0.25">
      <c r="A216" s="113">
        <v>5230</v>
      </c>
      <c r="B216" s="58" t="s">
        <v>196</v>
      </c>
      <c r="C216" s="59">
        <f t="shared" si="283"/>
        <v>0</v>
      </c>
      <c r="D216" s="233">
        <f>SUM(D217:D224)</f>
        <v>0</v>
      </c>
      <c r="E216" s="436">
        <f t="shared" ref="E216:F216" si="284">SUM(E217:E224)</f>
        <v>0</v>
      </c>
      <c r="F216" s="393">
        <f t="shared" si="284"/>
        <v>0</v>
      </c>
      <c r="G216" s="233">
        <f>SUM(G217:G224)</f>
        <v>0</v>
      </c>
      <c r="H216" s="122">
        <f t="shared" ref="H216:I216" si="285">SUM(H217:H224)</f>
        <v>0</v>
      </c>
      <c r="I216" s="115">
        <f t="shared" si="285"/>
        <v>0</v>
      </c>
      <c r="J216" s="122">
        <f>SUM(J217:J224)</f>
        <v>0</v>
      </c>
      <c r="K216" s="114">
        <f t="shared" ref="K216:L216" si="286">SUM(K217:K224)</f>
        <v>0</v>
      </c>
      <c r="L216" s="115">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435"/>
      <c r="F217" s="393">
        <f t="shared" ref="F217:F226" si="288">D217+E217</f>
        <v>0</v>
      </c>
      <c r="G217" s="232"/>
      <c r="H217" s="264"/>
      <c r="I217" s="115">
        <f t="shared" ref="I217:I226" si="289">G217+H217</f>
        <v>0</v>
      </c>
      <c r="J217" s="264"/>
      <c r="K217" s="61"/>
      <c r="L217" s="115">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435"/>
      <c r="F218" s="393">
        <f t="shared" si="288"/>
        <v>0</v>
      </c>
      <c r="G218" s="232"/>
      <c r="H218" s="264"/>
      <c r="I218" s="115">
        <f t="shared" si="289"/>
        <v>0</v>
      </c>
      <c r="J218" s="264"/>
      <c r="K218" s="61"/>
      <c r="L218" s="115">
        <f t="shared" si="290"/>
        <v>0</v>
      </c>
      <c r="M218" s="328"/>
      <c r="N218" s="61"/>
      <c r="O218" s="115">
        <f t="shared" si="291"/>
        <v>0</v>
      </c>
      <c r="P218" s="112"/>
    </row>
    <row r="219" spans="1:16" hidden="1" x14ac:dyDescent="0.25">
      <c r="A219" s="38">
        <v>5233</v>
      </c>
      <c r="B219" s="58" t="s">
        <v>199</v>
      </c>
      <c r="C219" s="59">
        <f t="shared" si="283"/>
        <v>0</v>
      </c>
      <c r="D219" s="232"/>
      <c r="E219" s="435"/>
      <c r="F219" s="393">
        <f t="shared" si="288"/>
        <v>0</v>
      </c>
      <c r="G219" s="232"/>
      <c r="H219" s="264"/>
      <c r="I219" s="115">
        <f t="shared" si="289"/>
        <v>0</v>
      </c>
      <c r="J219" s="264"/>
      <c r="K219" s="61"/>
      <c r="L219" s="115">
        <f t="shared" si="290"/>
        <v>0</v>
      </c>
      <c r="M219" s="328"/>
      <c r="N219" s="61"/>
      <c r="O219" s="115">
        <f t="shared" si="291"/>
        <v>0</v>
      </c>
      <c r="P219" s="112"/>
    </row>
    <row r="220" spans="1:16" ht="24" hidden="1" x14ac:dyDescent="0.25">
      <c r="A220" s="38">
        <v>5234</v>
      </c>
      <c r="B220" s="58" t="s">
        <v>200</v>
      </c>
      <c r="C220" s="59">
        <f t="shared" si="283"/>
        <v>0</v>
      </c>
      <c r="D220" s="232"/>
      <c r="E220" s="435"/>
      <c r="F220" s="393">
        <f t="shared" si="288"/>
        <v>0</v>
      </c>
      <c r="G220" s="232"/>
      <c r="H220" s="264"/>
      <c r="I220" s="115">
        <f t="shared" si="289"/>
        <v>0</v>
      </c>
      <c r="J220" s="264"/>
      <c r="K220" s="61"/>
      <c r="L220" s="115">
        <f t="shared" si="290"/>
        <v>0</v>
      </c>
      <c r="M220" s="328"/>
      <c r="N220" s="61"/>
      <c r="O220" s="115">
        <f t="shared" si="291"/>
        <v>0</v>
      </c>
      <c r="P220" s="112"/>
    </row>
    <row r="221" spans="1:16" ht="14.25" hidden="1" customHeight="1" x14ac:dyDescent="0.25">
      <c r="A221" s="38">
        <v>5236</v>
      </c>
      <c r="B221" s="58" t="s">
        <v>201</v>
      </c>
      <c r="C221" s="59">
        <f t="shared" si="283"/>
        <v>0</v>
      </c>
      <c r="D221" s="232"/>
      <c r="E221" s="435"/>
      <c r="F221" s="393">
        <f t="shared" si="288"/>
        <v>0</v>
      </c>
      <c r="G221" s="232"/>
      <c r="H221" s="264"/>
      <c r="I221" s="115">
        <f t="shared" si="289"/>
        <v>0</v>
      </c>
      <c r="J221" s="264"/>
      <c r="K221" s="61"/>
      <c r="L221" s="115">
        <f t="shared" si="290"/>
        <v>0</v>
      </c>
      <c r="M221" s="328"/>
      <c r="N221" s="61"/>
      <c r="O221" s="115">
        <f t="shared" si="291"/>
        <v>0</v>
      </c>
      <c r="P221" s="112"/>
    </row>
    <row r="222" spans="1:16" ht="14.25" hidden="1" customHeight="1" x14ac:dyDescent="0.25">
      <c r="A222" s="38">
        <v>5237</v>
      </c>
      <c r="B222" s="58" t="s">
        <v>202</v>
      </c>
      <c r="C222" s="59">
        <f t="shared" si="283"/>
        <v>0</v>
      </c>
      <c r="D222" s="232"/>
      <c r="E222" s="435"/>
      <c r="F222" s="393">
        <f t="shared" si="288"/>
        <v>0</v>
      </c>
      <c r="G222" s="232"/>
      <c r="H222" s="264"/>
      <c r="I222" s="115">
        <f t="shared" si="289"/>
        <v>0</v>
      </c>
      <c r="J222" s="264"/>
      <c r="K222" s="61"/>
      <c r="L222" s="115">
        <f t="shared" si="290"/>
        <v>0</v>
      </c>
      <c r="M222" s="328"/>
      <c r="N222" s="61"/>
      <c r="O222" s="115">
        <f t="shared" si="291"/>
        <v>0</v>
      </c>
      <c r="P222" s="112"/>
    </row>
    <row r="223" spans="1:16" ht="24" hidden="1" x14ac:dyDescent="0.25">
      <c r="A223" s="38">
        <v>5238</v>
      </c>
      <c r="B223" s="58" t="s">
        <v>203</v>
      </c>
      <c r="C223" s="59">
        <f t="shared" si="283"/>
        <v>0</v>
      </c>
      <c r="D223" s="232"/>
      <c r="E223" s="435"/>
      <c r="F223" s="393">
        <f t="shared" si="288"/>
        <v>0</v>
      </c>
      <c r="G223" s="232"/>
      <c r="H223" s="264"/>
      <c r="I223" s="115">
        <f t="shared" si="289"/>
        <v>0</v>
      </c>
      <c r="J223" s="264"/>
      <c r="K223" s="61"/>
      <c r="L223" s="115">
        <f t="shared" si="290"/>
        <v>0</v>
      </c>
      <c r="M223" s="328"/>
      <c r="N223" s="61"/>
      <c r="O223" s="115">
        <f t="shared" si="291"/>
        <v>0</v>
      </c>
      <c r="P223" s="112"/>
    </row>
    <row r="224" spans="1:16" ht="24" hidden="1" x14ac:dyDescent="0.25">
      <c r="A224" s="38">
        <v>5239</v>
      </c>
      <c r="B224" s="58" t="s">
        <v>204</v>
      </c>
      <c r="C224" s="59">
        <f t="shared" si="283"/>
        <v>0</v>
      </c>
      <c r="D224" s="232">
        <v>0</v>
      </c>
      <c r="E224" s="435"/>
      <c r="F224" s="393">
        <f t="shared" si="288"/>
        <v>0</v>
      </c>
      <c r="G224" s="232"/>
      <c r="H224" s="264"/>
      <c r="I224" s="115">
        <f t="shared" si="289"/>
        <v>0</v>
      </c>
      <c r="J224" s="264"/>
      <c r="K224" s="61"/>
      <c r="L224" s="115">
        <f t="shared" si="290"/>
        <v>0</v>
      </c>
      <c r="M224" s="328"/>
      <c r="N224" s="61"/>
      <c r="O224" s="115">
        <f t="shared" si="291"/>
        <v>0</v>
      </c>
      <c r="P224" s="377"/>
    </row>
    <row r="225" spans="1:16" ht="24" hidden="1" x14ac:dyDescent="0.25">
      <c r="A225" s="113">
        <v>5240</v>
      </c>
      <c r="B225" s="58" t="s">
        <v>205</v>
      </c>
      <c r="C225" s="59">
        <f t="shared" si="283"/>
        <v>0</v>
      </c>
      <c r="D225" s="232"/>
      <c r="E225" s="435"/>
      <c r="F225" s="393">
        <f t="shared" si="288"/>
        <v>0</v>
      </c>
      <c r="G225" s="232"/>
      <c r="H225" s="264"/>
      <c r="I225" s="115">
        <f t="shared" si="289"/>
        <v>0</v>
      </c>
      <c r="J225" s="264"/>
      <c r="K225" s="61"/>
      <c r="L225" s="115">
        <f t="shared" si="290"/>
        <v>0</v>
      </c>
      <c r="M225" s="328"/>
      <c r="N225" s="61"/>
      <c r="O225" s="115">
        <f t="shared" si="291"/>
        <v>0</v>
      </c>
      <c r="P225" s="112"/>
    </row>
    <row r="226" spans="1:16" hidden="1" x14ac:dyDescent="0.25">
      <c r="A226" s="113">
        <v>5250</v>
      </c>
      <c r="B226" s="58" t="s">
        <v>206</v>
      </c>
      <c r="C226" s="59">
        <f t="shared" si="283"/>
        <v>0</v>
      </c>
      <c r="D226" s="232"/>
      <c r="E226" s="435"/>
      <c r="F226" s="393">
        <f t="shared" si="288"/>
        <v>0</v>
      </c>
      <c r="G226" s="232"/>
      <c r="H226" s="264"/>
      <c r="I226" s="115">
        <f t="shared" si="289"/>
        <v>0</v>
      </c>
      <c r="J226" s="264"/>
      <c r="K226" s="61"/>
      <c r="L226" s="115">
        <f t="shared" si="290"/>
        <v>0</v>
      </c>
      <c r="M226" s="328"/>
      <c r="N226" s="61"/>
      <c r="O226" s="115">
        <f t="shared" si="291"/>
        <v>0</v>
      </c>
      <c r="P226" s="112"/>
    </row>
    <row r="227" spans="1:16"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437"/>
      <c r="F229" s="432">
        <f t="shared" si="296"/>
        <v>0</v>
      </c>
      <c r="G229" s="234"/>
      <c r="H229" s="265"/>
      <c r="I229" s="110">
        <f t="shared" si="297"/>
        <v>0</v>
      </c>
      <c r="J229" s="265"/>
      <c r="K229" s="116"/>
      <c r="L229" s="110">
        <f t="shared" si="298"/>
        <v>0</v>
      </c>
      <c r="M229" s="329"/>
      <c r="N229" s="116"/>
      <c r="O229" s="110">
        <f t="shared" si="299"/>
        <v>0</v>
      </c>
      <c r="P229" s="117"/>
    </row>
    <row r="230" spans="1:16" hidden="1" x14ac:dyDescent="0.25">
      <c r="A230" s="102">
        <v>6000</v>
      </c>
      <c r="B230" s="102" t="s">
        <v>210</v>
      </c>
      <c r="C230" s="103">
        <f t="shared" si="283"/>
        <v>0</v>
      </c>
      <c r="D230" s="229">
        <f>D231+D251+D259</f>
        <v>0</v>
      </c>
      <c r="E230" s="428">
        <f t="shared" ref="E230:F230" si="300">E231+E251+E259</f>
        <v>0</v>
      </c>
      <c r="F230" s="429">
        <f t="shared" si="300"/>
        <v>0</v>
      </c>
      <c r="G230" s="229">
        <f>G231+G251+G259</f>
        <v>0</v>
      </c>
      <c r="H230" s="262">
        <f t="shared" ref="H230:I230" si="301">H231+H251+H259</f>
        <v>0</v>
      </c>
      <c r="I230" s="105">
        <f t="shared" si="301"/>
        <v>0</v>
      </c>
      <c r="J230" s="262">
        <f>J231+J251+J259</f>
        <v>0</v>
      </c>
      <c r="K230" s="104">
        <f t="shared" ref="K230:L230" si="302">K231+K251+K259</f>
        <v>0</v>
      </c>
      <c r="L230" s="105">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442">
        <f t="shared" ref="E231:F231" si="304">SUM(E232,E233,E235,E238,E244,E245,E246)</f>
        <v>0</v>
      </c>
      <c r="F231" s="443">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row>
    <row r="232" spans="1:16" ht="24" hidden="1" x14ac:dyDescent="0.25">
      <c r="A232" s="1244">
        <v>6220</v>
      </c>
      <c r="B232" s="53" t="s">
        <v>212</v>
      </c>
      <c r="C232" s="54">
        <f t="shared" si="283"/>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435"/>
      <c r="F237" s="393">
        <f t="shared" si="313"/>
        <v>0</v>
      </c>
      <c r="G237" s="232"/>
      <c r="H237" s="264"/>
      <c r="I237" s="115">
        <f t="shared" si="314"/>
        <v>0</v>
      </c>
      <c r="J237" s="264"/>
      <c r="K237" s="61"/>
      <c r="L237" s="115">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436">
        <f t="shared" ref="E238:F238" si="317">SUM(E239:E243)</f>
        <v>0</v>
      </c>
      <c r="F238" s="393">
        <f t="shared" si="317"/>
        <v>0</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435"/>
      <c r="F239" s="393">
        <f t="shared" ref="F239:F245" si="321">D239+E239</f>
        <v>0</v>
      </c>
      <c r="G239" s="232"/>
      <c r="H239" s="264"/>
      <c r="I239" s="115">
        <f t="shared" ref="I239:I245" si="322">G239+H239</f>
        <v>0</v>
      </c>
      <c r="J239" s="264"/>
      <c r="K239" s="61"/>
      <c r="L239" s="115">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435"/>
      <c r="F240" s="393">
        <f t="shared" si="321"/>
        <v>0</v>
      </c>
      <c r="G240" s="232"/>
      <c r="H240" s="264"/>
      <c r="I240" s="115">
        <f t="shared" si="322"/>
        <v>0</v>
      </c>
      <c r="J240" s="264"/>
      <c r="K240" s="61"/>
      <c r="L240" s="115">
        <f t="shared" si="323"/>
        <v>0</v>
      </c>
      <c r="M240" s="328"/>
      <c r="N240" s="61"/>
      <c r="O240" s="115">
        <f t="shared" si="324"/>
        <v>0</v>
      </c>
      <c r="P240" s="112"/>
    </row>
    <row r="241" spans="1:16" ht="24" hidden="1" x14ac:dyDescent="0.25">
      <c r="A241" s="38">
        <v>6254</v>
      </c>
      <c r="B241" s="58" t="s">
        <v>221</v>
      </c>
      <c r="C241" s="59">
        <f t="shared" si="283"/>
        <v>0</v>
      </c>
      <c r="D241" s="232"/>
      <c r="E241" s="435"/>
      <c r="F241" s="393">
        <f t="shared" si="321"/>
        <v>0</v>
      </c>
      <c r="G241" s="232"/>
      <c r="H241" s="264"/>
      <c r="I241" s="115">
        <f t="shared" si="322"/>
        <v>0</v>
      </c>
      <c r="J241" s="264"/>
      <c r="K241" s="61"/>
      <c r="L241" s="115">
        <f t="shared" si="323"/>
        <v>0</v>
      </c>
      <c r="M241" s="328"/>
      <c r="N241" s="61"/>
      <c r="O241" s="115">
        <f t="shared" si="324"/>
        <v>0</v>
      </c>
      <c r="P241" s="112"/>
    </row>
    <row r="242" spans="1:16" ht="24" hidden="1" x14ac:dyDescent="0.25">
      <c r="A242" s="38">
        <v>6255</v>
      </c>
      <c r="B242" s="58" t="s">
        <v>222</v>
      </c>
      <c r="C242" s="59">
        <f t="shared" si="283"/>
        <v>0</v>
      </c>
      <c r="D242" s="232"/>
      <c r="E242" s="435"/>
      <c r="F242" s="393">
        <f t="shared" si="321"/>
        <v>0</v>
      </c>
      <c r="G242" s="232"/>
      <c r="H242" s="264"/>
      <c r="I242" s="115">
        <f t="shared" si="322"/>
        <v>0</v>
      </c>
      <c r="J242" s="264"/>
      <c r="K242" s="61"/>
      <c r="L242" s="115">
        <f t="shared" si="323"/>
        <v>0</v>
      </c>
      <c r="M242" s="328"/>
      <c r="N242" s="61"/>
      <c r="O242" s="115">
        <f t="shared" si="324"/>
        <v>0</v>
      </c>
      <c r="P242" s="112"/>
    </row>
    <row r="243" spans="1:16" hidden="1" x14ac:dyDescent="0.25">
      <c r="A243" s="38">
        <v>6259</v>
      </c>
      <c r="B243" s="58" t="s">
        <v>223</v>
      </c>
      <c r="C243" s="59">
        <f t="shared" si="283"/>
        <v>0</v>
      </c>
      <c r="D243" s="232"/>
      <c r="E243" s="435"/>
      <c r="F243" s="393">
        <f t="shared" si="321"/>
        <v>0</v>
      </c>
      <c r="G243" s="232"/>
      <c r="H243" s="264"/>
      <c r="I243" s="115">
        <f t="shared" si="322"/>
        <v>0</v>
      </c>
      <c r="J243" s="264"/>
      <c r="K243" s="61"/>
      <c r="L243" s="115">
        <f t="shared" si="323"/>
        <v>0</v>
      </c>
      <c r="M243" s="328"/>
      <c r="N243" s="61"/>
      <c r="O243" s="115">
        <f t="shared" si="324"/>
        <v>0</v>
      </c>
      <c r="P243" s="112"/>
    </row>
    <row r="244" spans="1:16" ht="24" hidden="1" x14ac:dyDescent="0.25">
      <c r="A244" s="113">
        <v>6260</v>
      </c>
      <c r="B244" s="58" t="s">
        <v>224</v>
      </c>
      <c r="C244" s="59">
        <f t="shared" si="283"/>
        <v>0</v>
      </c>
      <c r="D244" s="232"/>
      <c r="E244" s="435"/>
      <c r="F244" s="393">
        <f t="shared" si="321"/>
        <v>0</v>
      </c>
      <c r="G244" s="232"/>
      <c r="H244" s="264"/>
      <c r="I244" s="115">
        <f t="shared" si="322"/>
        <v>0</v>
      </c>
      <c r="J244" s="264"/>
      <c r="K244" s="61"/>
      <c r="L244" s="115">
        <f t="shared" si="323"/>
        <v>0</v>
      </c>
      <c r="M244" s="328"/>
      <c r="N244" s="61"/>
      <c r="O244" s="115">
        <f t="shared" si="324"/>
        <v>0</v>
      </c>
      <c r="P244" s="112"/>
    </row>
    <row r="245" spans="1:16" hidden="1" x14ac:dyDescent="0.25">
      <c r="A245" s="113">
        <v>6270</v>
      </c>
      <c r="B245" s="58" t="s">
        <v>225</v>
      </c>
      <c r="C245" s="59">
        <f t="shared" si="283"/>
        <v>0</v>
      </c>
      <c r="D245" s="232"/>
      <c r="E245" s="435"/>
      <c r="F245" s="393">
        <f t="shared" si="321"/>
        <v>0</v>
      </c>
      <c r="G245" s="232"/>
      <c r="H245" s="264"/>
      <c r="I245" s="115">
        <f t="shared" si="322"/>
        <v>0</v>
      </c>
      <c r="J245" s="264"/>
      <c r="K245" s="61"/>
      <c r="L245" s="115">
        <f t="shared" si="323"/>
        <v>0</v>
      </c>
      <c r="M245" s="328"/>
      <c r="N245" s="61"/>
      <c r="O245" s="115">
        <f t="shared" si="324"/>
        <v>0</v>
      </c>
      <c r="P245" s="112"/>
    </row>
    <row r="246" spans="1:16" ht="24" hidden="1" x14ac:dyDescent="0.25">
      <c r="A246" s="1244">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435"/>
      <c r="F248" s="393">
        <f t="shared" si="326"/>
        <v>0</v>
      </c>
      <c r="G248" s="232"/>
      <c r="H248" s="264"/>
      <c r="I248" s="115">
        <f t="shared" si="327"/>
        <v>0</v>
      </c>
      <c r="J248" s="264"/>
      <c r="K248" s="61"/>
      <c r="L248" s="115">
        <f t="shared" si="328"/>
        <v>0</v>
      </c>
      <c r="M248" s="328"/>
      <c r="N248" s="61"/>
      <c r="O248" s="115">
        <f t="shared" si="329"/>
        <v>0</v>
      </c>
      <c r="P248" s="112"/>
    </row>
    <row r="249" spans="1:16" ht="72" hidden="1" x14ac:dyDescent="0.25">
      <c r="A249" s="38">
        <v>6296</v>
      </c>
      <c r="B249" s="58" t="s">
        <v>229</v>
      </c>
      <c r="C249" s="59">
        <f t="shared" si="283"/>
        <v>0</v>
      </c>
      <c r="D249" s="232"/>
      <c r="E249" s="435"/>
      <c r="F249" s="393">
        <f t="shared" si="326"/>
        <v>0</v>
      </c>
      <c r="G249" s="232"/>
      <c r="H249" s="264"/>
      <c r="I249" s="115">
        <f t="shared" si="327"/>
        <v>0</v>
      </c>
      <c r="J249" s="264"/>
      <c r="K249" s="61"/>
      <c r="L249" s="115">
        <f t="shared" si="328"/>
        <v>0</v>
      </c>
      <c r="M249" s="328"/>
      <c r="N249" s="61"/>
      <c r="O249" s="115">
        <f t="shared" si="329"/>
        <v>0</v>
      </c>
      <c r="P249" s="112"/>
    </row>
    <row r="250" spans="1:16" ht="39.75" hidden="1" customHeight="1" x14ac:dyDescent="0.25">
      <c r="A250" s="38">
        <v>6299</v>
      </c>
      <c r="B250" s="58" t="s">
        <v>230</v>
      </c>
      <c r="C250" s="59">
        <f t="shared" si="283"/>
        <v>0</v>
      </c>
      <c r="D250" s="232"/>
      <c r="E250" s="435"/>
      <c r="F250" s="393">
        <f t="shared" si="326"/>
        <v>0</v>
      </c>
      <c r="G250" s="232"/>
      <c r="H250" s="264"/>
      <c r="I250" s="115">
        <f t="shared" si="327"/>
        <v>0</v>
      </c>
      <c r="J250" s="264"/>
      <c r="K250" s="61"/>
      <c r="L250" s="115">
        <f t="shared" si="328"/>
        <v>0</v>
      </c>
      <c r="M250" s="328"/>
      <c r="N250" s="61"/>
      <c r="O250" s="115">
        <f t="shared" si="329"/>
        <v>0</v>
      </c>
      <c r="P250" s="112"/>
    </row>
    <row r="251" spans="1:16" hidden="1" x14ac:dyDescent="0.25">
      <c r="A251" s="46">
        <v>6300</v>
      </c>
      <c r="B251" s="106" t="s">
        <v>231</v>
      </c>
      <c r="C251" s="47">
        <f t="shared" si="283"/>
        <v>0</v>
      </c>
      <c r="D251" s="230">
        <f>SUM(D252,D257,D258)</f>
        <v>0</v>
      </c>
      <c r="E251" s="430">
        <f t="shared" ref="E251:O251" si="330">SUM(E252,E257,E258)</f>
        <v>0</v>
      </c>
      <c r="F251" s="397">
        <f t="shared" si="330"/>
        <v>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row>
    <row r="252" spans="1:16" ht="24" hidden="1" x14ac:dyDescent="0.25">
      <c r="A252" s="1244">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435"/>
      <c r="F254" s="393">
        <f t="shared" si="332"/>
        <v>0</v>
      </c>
      <c r="G254" s="232"/>
      <c r="H254" s="264"/>
      <c r="I254" s="115">
        <f t="shared" si="333"/>
        <v>0</v>
      </c>
      <c r="J254" s="264"/>
      <c r="K254" s="61"/>
      <c r="L254" s="115">
        <f t="shared" si="334"/>
        <v>0</v>
      </c>
      <c r="M254" s="328"/>
      <c r="N254" s="61"/>
      <c r="O254" s="115">
        <f t="shared" si="335"/>
        <v>0</v>
      </c>
      <c r="P254" s="112"/>
    </row>
    <row r="255" spans="1:16" ht="24" hidden="1" x14ac:dyDescent="0.25">
      <c r="A255" s="38">
        <v>6324</v>
      </c>
      <c r="B255" s="58" t="s">
        <v>287</v>
      </c>
      <c r="C255" s="59">
        <f t="shared" si="283"/>
        <v>0</v>
      </c>
      <c r="D255" s="232"/>
      <c r="E255" s="435"/>
      <c r="F255" s="393">
        <f t="shared" si="332"/>
        <v>0</v>
      </c>
      <c r="G255" s="232"/>
      <c r="H255" s="264"/>
      <c r="I255" s="115">
        <f t="shared" si="333"/>
        <v>0</v>
      </c>
      <c r="J255" s="264"/>
      <c r="K255" s="61"/>
      <c r="L255" s="115">
        <f t="shared" si="334"/>
        <v>0</v>
      </c>
      <c r="M255" s="328"/>
      <c r="N255" s="61"/>
      <c r="O255" s="115">
        <f t="shared" si="335"/>
        <v>0</v>
      </c>
      <c r="P255" s="112"/>
    </row>
    <row r="256" spans="1:16" hidden="1" x14ac:dyDescent="0.25">
      <c r="A256" s="33">
        <v>6329</v>
      </c>
      <c r="B256" s="53" t="s">
        <v>288</v>
      </c>
      <c r="C256" s="54">
        <f t="shared" si="283"/>
        <v>0</v>
      </c>
      <c r="D256" s="231"/>
      <c r="E256" s="433"/>
      <c r="F256" s="434">
        <f t="shared" si="332"/>
        <v>0</v>
      </c>
      <c r="G256" s="231"/>
      <c r="H256" s="263"/>
      <c r="I256" s="121">
        <f t="shared" si="333"/>
        <v>0</v>
      </c>
      <c r="J256" s="263"/>
      <c r="K256" s="56"/>
      <c r="L256" s="121">
        <f t="shared" si="334"/>
        <v>0</v>
      </c>
      <c r="M256" s="327"/>
      <c r="N256" s="56"/>
      <c r="O256" s="121">
        <f t="shared" si="335"/>
        <v>0</v>
      </c>
      <c r="P256" s="111"/>
    </row>
    <row r="257" spans="1:16" ht="24" hidden="1" x14ac:dyDescent="0.25">
      <c r="A257" s="144">
        <v>6330</v>
      </c>
      <c r="B257" s="145" t="s">
        <v>234</v>
      </c>
      <c r="C257" s="128">
        <f t="shared" si="283"/>
        <v>0</v>
      </c>
      <c r="D257" s="237"/>
      <c r="E257" s="440"/>
      <c r="F257" s="441">
        <f t="shared" si="332"/>
        <v>0</v>
      </c>
      <c r="G257" s="237"/>
      <c r="H257" s="268"/>
      <c r="I257" s="313">
        <f t="shared" si="333"/>
        <v>0</v>
      </c>
      <c r="J257" s="268"/>
      <c r="K257" s="130"/>
      <c r="L257" s="313">
        <f t="shared" si="334"/>
        <v>0</v>
      </c>
      <c r="M257" s="331"/>
      <c r="N257" s="130"/>
      <c r="O257" s="313">
        <f t="shared" si="335"/>
        <v>0</v>
      </c>
      <c r="P257" s="159"/>
    </row>
    <row r="258" spans="1:16" hidden="1" x14ac:dyDescent="0.25">
      <c r="A258" s="113">
        <v>6360</v>
      </c>
      <c r="B258" s="58" t="s">
        <v>235</v>
      </c>
      <c r="C258" s="59">
        <f t="shared" si="283"/>
        <v>0</v>
      </c>
      <c r="D258" s="232"/>
      <c r="E258" s="435"/>
      <c r="F258" s="393">
        <f t="shared" si="332"/>
        <v>0</v>
      </c>
      <c r="G258" s="232"/>
      <c r="H258" s="264"/>
      <c r="I258" s="115">
        <f t="shared" si="333"/>
        <v>0</v>
      </c>
      <c r="J258" s="264"/>
      <c r="K258" s="61"/>
      <c r="L258" s="115">
        <f t="shared" si="334"/>
        <v>0</v>
      </c>
      <c r="M258" s="328"/>
      <c r="N258" s="61"/>
      <c r="O258" s="115">
        <f t="shared" si="335"/>
        <v>0</v>
      </c>
      <c r="P258" s="112"/>
    </row>
    <row r="259" spans="1:16" ht="36" hidden="1" x14ac:dyDescent="0.25">
      <c r="A259" s="46">
        <v>6400</v>
      </c>
      <c r="B259" s="106" t="s">
        <v>236</v>
      </c>
      <c r="C259" s="47">
        <f t="shared" si="283"/>
        <v>0</v>
      </c>
      <c r="D259" s="230">
        <f>SUM(D260,D264)</f>
        <v>0</v>
      </c>
      <c r="E259" s="430">
        <f t="shared" ref="E259:O259" si="336">SUM(E260,E264)</f>
        <v>0</v>
      </c>
      <c r="F259" s="397">
        <f t="shared" si="336"/>
        <v>0</v>
      </c>
      <c r="G259" s="230">
        <f t="shared" si="336"/>
        <v>0</v>
      </c>
      <c r="H259" s="107">
        <f t="shared" si="336"/>
        <v>0</v>
      </c>
      <c r="I259" s="118">
        <f t="shared" si="336"/>
        <v>0</v>
      </c>
      <c r="J259" s="107">
        <f t="shared" si="336"/>
        <v>0</v>
      </c>
      <c r="K259" s="51">
        <f t="shared" si="336"/>
        <v>0</v>
      </c>
      <c r="L259" s="118">
        <f t="shared" si="336"/>
        <v>0</v>
      </c>
      <c r="M259" s="167">
        <f t="shared" si="336"/>
        <v>0</v>
      </c>
      <c r="N259" s="168">
        <f t="shared" si="336"/>
        <v>0</v>
      </c>
      <c r="O259" s="169">
        <f t="shared" si="336"/>
        <v>0</v>
      </c>
      <c r="P259" s="353"/>
    </row>
    <row r="260" spans="1:16" ht="24" hidden="1" x14ac:dyDescent="0.25">
      <c r="A260" s="1244">
        <v>6410</v>
      </c>
      <c r="B260" s="53" t="s">
        <v>237</v>
      </c>
      <c r="C260" s="54">
        <f t="shared" si="283"/>
        <v>0</v>
      </c>
      <c r="D260" s="235">
        <f>SUM(D261:D263)</f>
        <v>0</v>
      </c>
      <c r="E260" s="438">
        <f t="shared" ref="E260:O260" si="337">SUM(E261:E263)</f>
        <v>0</v>
      </c>
      <c r="F260" s="434">
        <f t="shared" si="337"/>
        <v>0</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435"/>
      <c r="F262" s="393">
        <f t="shared" si="338"/>
        <v>0</v>
      </c>
      <c r="G262" s="232"/>
      <c r="H262" s="264"/>
      <c r="I262" s="115">
        <f t="shared" si="339"/>
        <v>0</v>
      </c>
      <c r="J262" s="264"/>
      <c r="K262" s="61"/>
      <c r="L262" s="115">
        <f t="shared" si="340"/>
        <v>0</v>
      </c>
      <c r="M262" s="328"/>
      <c r="N262" s="61"/>
      <c r="O262" s="115">
        <f t="shared" si="341"/>
        <v>0</v>
      </c>
      <c r="P262" s="112"/>
    </row>
    <row r="263" spans="1:16" ht="36" hidden="1" x14ac:dyDescent="0.25">
      <c r="A263" s="38">
        <v>6419</v>
      </c>
      <c r="B263" s="58" t="s">
        <v>240</v>
      </c>
      <c r="C263" s="59">
        <f t="shared" si="283"/>
        <v>0</v>
      </c>
      <c r="D263" s="232"/>
      <c r="E263" s="435"/>
      <c r="F263" s="393">
        <f t="shared" si="338"/>
        <v>0</v>
      </c>
      <c r="G263" s="232"/>
      <c r="H263" s="264"/>
      <c r="I263" s="115">
        <f t="shared" si="339"/>
        <v>0</v>
      </c>
      <c r="J263" s="264"/>
      <c r="K263" s="61"/>
      <c r="L263" s="115">
        <f t="shared" si="340"/>
        <v>0</v>
      </c>
      <c r="M263" s="328"/>
      <c r="N263" s="61"/>
      <c r="O263" s="115">
        <f t="shared" si="341"/>
        <v>0</v>
      </c>
      <c r="P263" s="112"/>
    </row>
    <row r="264" spans="1:16" ht="36" hidden="1" x14ac:dyDescent="0.25">
      <c r="A264" s="113">
        <v>6420</v>
      </c>
      <c r="B264" s="58" t="s">
        <v>241</v>
      </c>
      <c r="C264" s="59">
        <f t="shared" si="283"/>
        <v>0</v>
      </c>
      <c r="D264" s="233">
        <f>SUM(D265:D268)</f>
        <v>0</v>
      </c>
      <c r="E264" s="436">
        <f t="shared" ref="E264:F264" si="342">SUM(E265:E268)</f>
        <v>0</v>
      </c>
      <c r="F264" s="393">
        <f t="shared" si="342"/>
        <v>0</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435"/>
      <c r="F266" s="393">
        <f t="shared" si="346"/>
        <v>0</v>
      </c>
      <c r="G266" s="232"/>
      <c r="H266" s="264"/>
      <c r="I266" s="115">
        <f t="shared" si="347"/>
        <v>0</v>
      </c>
      <c r="J266" s="264"/>
      <c r="K266" s="61"/>
      <c r="L266" s="115">
        <f t="shared" si="348"/>
        <v>0</v>
      </c>
      <c r="M266" s="328"/>
      <c r="N266" s="61"/>
      <c r="O266" s="115">
        <f t="shared" si="349"/>
        <v>0</v>
      </c>
      <c r="P266" s="112"/>
    </row>
    <row r="267" spans="1:16" ht="13.5" hidden="1" customHeight="1" x14ac:dyDescent="0.25">
      <c r="A267" s="38">
        <v>6423</v>
      </c>
      <c r="B267" s="58" t="s">
        <v>244</v>
      </c>
      <c r="C267" s="59">
        <f t="shared" si="283"/>
        <v>0</v>
      </c>
      <c r="D267" s="232"/>
      <c r="E267" s="435"/>
      <c r="F267" s="393">
        <f t="shared" si="346"/>
        <v>0</v>
      </c>
      <c r="G267" s="232"/>
      <c r="H267" s="264"/>
      <c r="I267" s="115">
        <f t="shared" si="347"/>
        <v>0</v>
      </c>
      <c r="J267" s="264"/>
      <c r="K267" s="61"/>
      <c r="L267" s="115">
        <f t="shared" si="348"/>
        <v>0</v>
      </c>
      <c r="M267" s="328"/>
      <c r="N267" s="61"/>
      <c r="O267" s="115">
        <f t="shared" si="349"/>
        <v>0</v>
      </c>
      <c r="P267" s="112"/>
    </row>
    <row r="268" spans="1:16" ht="36" hidden="1" x14ac:dyDescent="0.25">
      <c r="A268" s="38">
        <v>6424</v>
      </c>
      <c r="B268" s="58" t="s">
        <v>245</v>
      </c>
      <c r="C268" s="59">
        <f t="shared" si="283"/>
        <v>0</v>
      </c>
      <c r="D268" s="232"/>
      <c r="E268" s="435"/>
      <c r="F268" s="393">
        <f t="shared" si="346"/>
        <v>0</v>
      </c>
      <c r="G268" s="232"/>
      <c r="H268" s="264"/>
      <c r="I268" s="115">
        <f t="shared" si="347"/>
        <v>0</v>
      </c>
      <c r="J268" s="264"/>
      <c r="K268" s="61"/>
      <c r="L268" s="115">
        <f t="shared" si="348"/>
        <v>0</v>
      </c>
      <c r="M268" s="328"/>
      <c r="N268" s="61"/>
      <c r="O268" s="115">
        <f t="shared" si="349"/>
        <v>0</v>
      </c>
      <c r="P268" s="112"/>
    </row>
    <row r="269" spans="1:16" ht="36" hidden="1" x14ac:dyDescent="0.25">
      <c r="A269" s="150">
        <v>7000</v>
      </c>
      <c r="B269" s="150" t="s">
        <v>246</v>
      </c>
      <c r="C269" s="153">
        <f t="shared" si="283"/>
        <v>0</v>
      </c>
      <c r="D269" s="239">
        <f>SUM(D270,D281)</f>
        <v>0</v>
      </c>
      <c r="E269" s="444">
        <f t="shared" ref="E269:F269" si="350">SUM(E270,E281)</f>
        <v>0</v>
      </c>
      <c r="F269" s="445">
        <f t="shared" si="350"/>
        <v>0</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row>
    <row r="271" spans="1:16" ht="24" hidden="1" x14ac:dyDescent="0.25">
      <c r="A271" s="1244">
        <v>7210</v>
      </c>
      <c r="B271" s="53" t="s">
        <v>248</v>
      </c>
      <c r="C271" s="54">
        <f t="shared" si="283"/>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435"/>
      <c r="F274" s="393">
        <f t="shared" si="362"/>
        <v>0</v>
      </c>
      <c r="G274" s="232"/>
      <c r="H274" s="264"/>
      <c r="I274" s="115">
        <f t="shared" si="363"/>
        <v>0</v>
      </c>
      <c r="J274" s="264"/>
      <c r="K274" s="61"/>
      <c r="L274" s="115">
        <f t="shared" si="364"/>
        <v>0</v>
      </c>
      <c r="M274" s="328"/>
      <c r="N274" s="61"/>
      <c r="O274" s="115">
        <f t="shared" si="365"/>
        <v>0</v>
      </c>
      <c r="P274" s="112"/>
    </row>
    <row r="275" spans="1:16" ht="24" hidden="1" x14ac:dyDescent="0.25">
      <c r="A275" s="113">
        <v>7230</v>
      </c>
      <c r="B275" s="58" t="s">
        <v>292</v>
      </c>
      <c r="C275" s="59">
        <f t="shared" si="283"/>
        <v>0</v>
      </c>
      <c r="D275" s="232"/>
      <c r="E275" s="435"/>
      <c r="F275" s="393">
        <f t="shared" si="362"/>
        <v>0</v>
      </c>
      <c r="G275" s="232"/>
      <c r="H275" s="264"/>
      <c r="I275" s="115">
        <f t="shared" si="363"/>
        <v>0</v>
      </c>
      <c r="J275" s="264"/>
      <c r="K275" s="61"/>
      <c r="L275" s="115">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436">
        <f t="shared" si="366"/>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435"/>
      <c r="F278" s="393">
        <f t="shared" si="369"/>
        <v>0</v>
      </c>
      <c r="G278" s="232"/>
      <c r="H278" s="264"/>
      <c r="I278" s="115">
        <f t="shared" si="370"/>
        <v>0</v>
      </c>
      <c r="J278" s="264"/>
      <c r="K278" s="61"/>
      <c r="L278" s="115">
        <f t="shared" si="371"/>
        <v>0</v>
      </c>
      <c r="M278" s="328"/>
      <c r="N278" s="61"/>
      <c r="O278" s="115">
        <f t="shared" si="372"/>
        <v>0</v>
      </c>
      <c r="P278" s="112"/>
    </row>
    <row r="279" spans="1:16" ht="36" hidden="1" x14ac:dyDescent="0.25">
      <c r="A279" s="38">
        <v>7247</v>
      </c>
      <c r="B279" s="58" t="s">
        <v>309</v>
      </c>
      <c r="C279" s="59">
        <f t="shared" si="368"/>
        <v>0</v>
      </c>
      <c r="D279" s="232"/>
      <c r="E279" s="435"/>
      <c r="F279" s="393">
        <f t="shared" si="369"/>
        <v>0</v>
      </c>
      <c r="G279" s="232"/>
      <c r="H279" s="264"/>
      <c r="I279" s="115">
        <f t="shared" si="370"/>
        <v>0</v>
      </c>
      <c r="J279" s="264"/>
      <c r="K279" s="61"/>
      <c r="L279" s="115">
        <f t="shared" si="371"/>
        <v>0</v>
      </c>
      <c r="M279" s="328"/>
      <c r="N279" s="61"/>
      <c r="O279" s="115">
        <f t="shared" si="372"/>
        <v>0</v>
      </c>
      <c r="P279" s="112"/>
    </row>
    <row r="280" spans="1:16" ht="24" hidden="1" x14ac:dyDescent="0.25">
      <c r="A280" s="1244">
        <v>7260</v>
      </c>
      <c r="B280" s="53" t="s">
        <v>255</v>
      </c>
      <c r="C280" s="54">
        <f t="shared" si="368"/>
        <v>0</v>
      </c>
      <c r="D280" s="231"/>
      <c r="E280" s="433"/>
      <c r="F280" s="434">
        <f t="shared" si="369"/>
        <v>0</v>
      </c>
      <c r="G280" s="231"/>
      <c r="H280" s="263"/>
      <c r="I280" s="121">
        <f t="shared" si="370"/>
        <v>0</v>
      </c>
      <c r="J280" s="263"/>
      <c r="K280" s="56"/>
      <c r="L280" s="12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446">
        <f t="shared" si="373"/>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447"/>
      <c r="F282" s="416">
        <f>D282+E282</f>
        <v>0</v>
      </c>
      <c r="G282" s="241"/>
      <c r="H282" s="272"/>
      <c r="I282" s="312">
        <f>G282+H282</f>
        <v>0</v>
      </c>
      <c r="J282" s="272"/>
      <c r="K282" s="67"/>
      <c r="L282" s="312">
        <f>J282+K282</f>
        <v>0</v>
      </c>
      <c r="M282" s="334"/>
      <c r="N282" s="67"/>
      <c r="O282" s="312">
        <f>M282+N282</f>
        <v>0</v>
      </c>
      <c r="P282" s="156"/>
    </row>
    <row r="283" spans="1:16" hidden="1" x14ac:dyDescent="0.25">
      <c r="A283" s="147"/>
      <c r="B283" s="58" t="s">
        <v>256</v>
      </c>
      <c r="C283" s="59">
        <f t="shared" si="368"/>
        <v>0</v>
      </c>
      <c r="D283" s="233">
        <f>SUM(D284:D285)</f>
        <v>0</v>
      </c>
      <c r="E283" s="436">
        <f t="shared" ref="E283:F283" si="374">SUM(E284:E285)</f>
        <v>0</v>
      </c>
      <c r="F283" s="393">
        <f t="shared" si="374"/>
        <v>0</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435"/>
      <c r="F284" s="393">
        <f t="shared" ref="F284:F285" si="378">D284+E284</f>
        <v>0</v>
      </c>
      <c r="G284" s="232"/>
      <c r="H284" s="264"/>
      <c r="I284" s="115">
        <f t="shared" ref="I284:I285" si="379">G284+H284</f>
        <v>0</v>
      </c>
      <c r="J284" s="264"/>
      <c r="K284" s="61"/>
      <c r="L284" s="115">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433"/>
      <c r="F285" s="434">
        <f t="shared" si="378"/>
        <v>0</v>
      </c>
      <c r="G285" s="231"/>
      <c r="H285" s="263"/>
      <c r="I285" s="121">
        <f t="shared" si="379"/>
        <v>0</v>
      </c>
      <c r="J285" s="263"/>
      <c r="K285" s="56"/>
      <c r="L285" s="121">
        <f t="shared" si="380"/>
        <v>0</v>
      </c>
      <c r="M285" s="327"/>
      <c r="N285" s="56"/>
      <c r="O285" s="121">
        <f t="shared" si="381"/>
        <v>0</v>
      </c>
      <c r="P285" s="111"/>
    </row>
    <row r="286" spans="1:16" ht="12.75" thickBot="1" x14ac:dyDescent="0.3">
      <c r="A286" s="175"/>
      <c r="B286" s="175" t="s">
        <v>261</v>
      </c>
      <c r="C286" s="316">
        <f t="shared" si="368"/>
        <v>96640</v>
      </c>
      <c r="D286" s="242">
        <f t="shared" ref="D286:O286" si="382">SUM(D283,D269,D230,D195,D187,D173,D75,D53)</f>
        <v>68671</v>
      </c>
      <c r="E286" s="448">
        <f t="shared" si="382"/>
        <v>0</v>
      </c>
      <c r="F286" s="449">
        <f t="shared" si="382"/>
        <v>68671</v>
      </c>
      <c r="G286" s="242">
        <f t="shared" si="382"/>
        <v>0</v>
      </c>
      <c r="H286" s="177">
        <f t="shared" si="382"/>
        <v>0</v>
      </c>
      <c r="I286" s="298">
        <f t="shared" si="382"/>
        <v>0</v>
      </c>
      <c r="J286" s="177">
        <f t="shared" si="382"/>
        <v>27969</v>
      </c>
      <c r="K286" s="176">
        <f t="shared" si="382"/>
        <v>0</v>
      </c>
      <c r="L286" s="298">
        <f t="shared" si="382"/>
        <v>27969</v>
      </c>
      <c r="M286" s="316">
        <f t="shared" si="382"/>
        <v>0</v>
      </c>
      <c r="N286" s="176">
        <f t="shared" si="382"/>
        <v>0</v>
      </c>
      <c r="O286" s="298">
        <f t="shared" si="382"/>
        <v>0</v>
      </c>
      <c r="P286" s="356"/>
    </row>
    <row r="287" spans="1:16" s="21" customFormat="1" ht="13.5" hidden="1" thickTop="1" thickBot="1" x14ac:dyDescent="0.3">
      <c r="A287" s="1670" t="s">
        <v>262</v>
      </c>
      <c r="B287" s="1671"/>
      <c r="C287" s="184">
        <f t="shared" si="368"/>
        <v>0</v>
      </c>
      <c r="D287" s="243">
        <f>SUM(D24,D25,D41)-D51</f>
        <v>0</v>
      </c>
      <c r="E287" s="450">
        <f t="shared" ref="E287:F287" si="383">SUM(E24,E25,E41)-E51</f>
        <v>0</v>
      </c>
      <c r="F287" s="451">
        <f t="shared" si="383"/>
        <v>0</v>
      </c>
      <c r="G287" s="243">
        <f>SUM(G24,G25,G41)-G51</f>
        <v>0</v>
      </c>
      <c r="H287" s="273">
        <f t="shared" ref="H287:I287" si="384">SUM(H24,H25,H41)-H51</f>
        <v>0</v>
      </c>
      <c r="I287" s="299">
        <f t="shared" si="384"/>
        <v>0</v>
      </c>
      <c r="J287" s="273">
        <f>(J26+J43)-J51</f>
        <v>0</v>
      </c>
      <c r="K287" s="179">
        <f t="shared" ref="K287:L287" si="385">(K26+K43)-K51</f>
        <v>0</v>
      </c>
      <c r="L287" s="299">
        <f t="shared" si="385"/>
        <v>0</v>
      </c>
      <c r="M287" s="184">
        <f>M45-M51</f>
        <v>0</v>
      </c>
      <c r="N287" s="179">
        <f t="shared" ref="N287:O287" si="386">N45-N51</f>
        <v>0</v>
      </c>
      <c r="O287" s="299">
        <f t="shared" si="386"/>
        <v>0</v>
      </c>
      <c r="P287" s="186"/>
    </row>
    <row r="288" spans="1:16" s="21" customFormat="1" ht="12.75" hidden="1" thickTop="1" x14ac:dyDescent="0.25">
      <c r="A288" s="1672" t="s">
        <v>263</v>
      </c>
      <c r="B288" s="1673"/>
      <c r="C288" s="164">
        <f t="shared" si="368"/>
        <v>0</v>
      </c>
      <c r="D288" s="244">
        <f t="shared" ref="D288:O288" si="387">SUM(D289,D290)-D297+D298</f>
        <v>0</v>
      </c>
      <c r="E288" s="452">
        <f t="shared" si="387"/>
        <v>0</v>
      </c>
      <c r="F288" s="453">
        <f t="shared" si="387"/>
        <v>0</v>
      </c>
      <c r="G288" s="244">
        <f t="shared" si="387"/>
        <v>0</v>
      </c>
      <c r="H288" s="274">
        <f t="shared" si="387"/>
        <v>0</v>
      </c>
      <c r="I288" s="162">
        <f t="shared" si="387"/>
        <v>0</v>
      </c>
      <c r="J288" s="274">
        <f t="shared" si="387"/>
        <v>0</v>
      </c>
      <c r="K288" s="161">
        <f t="shared" si="387"/>
        <v>0</v>
      </c>
      <c r="L288" s="162">
        <f t="shared" si="387"/>
        <v>0</v>
      </c>
      <c r="M288" s="164">
        <f t="shared" si="387"/>
        <v>0</v>
      </c>
      <c r="N288" s="161">
        <f t="shared" si="387"/>
        <v>0</v>
      </c>
      <c r="O288" s="162">
        <f t="shared" si="387"/>
        <v>0</v>
      </c>
      <c r="P288" s="357"/>
    </row>
    <row r="289" spans="1:16" s="21" customFormat="1" ht="13.5" hidden="1" thickTop="1" thickBot="1" x14ac:dyDescent="0.3">
      <c r="A289" s="89" t="s">
        <v>264</v>
      </c>
      <c r="B289" s="89" t="s">
        <v>265</v>
      </c>
      <c r="C289" s="90">
        <f t="shared" si="368"/>
        <v>0</v>
      </c>
      <c r="D289" s="226">
        <f t="shared" ref="D289:O289" si="388">D21-D283</f>
        <v>0</v>
      </c>
      <c r="E289" s="422">
        <f t="shared" si="388"/>
        <v>0</v>
      </c>
      <c r="F289" s="423">
        <f t="shared" si="388"/>
        <v>0</v>
      </c>
      <c r="G289" s="226">
        <f t="shared" si="388"/>
        <v>0</v>
      </c>
      <c r="H289" s="259">
        <f t="shared" si="388"/>
        <v>0</v>
      </c>
      <c r="I289" s="92">
        <f t="shared" si="388"/>
        <v>0</v>
      </c>
      <c r="J289" s="259">
        <f t="shared" si="388"/>
        <v>0</v>
      </c>
      <c r="K289" s="91">
        <f t="shared" si="388"/>
        <v>0</v>
      </c>
      <c r="L289" s="9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row>
    <row r="293" spans="1:16"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row>
    <row r="294" spans="1:16"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row>
    <row r="295" spans="1:16"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row>
    <row r="296" spans="1:16"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iFyzD+lSI9wDfcWZ3BJpDpGKYvHD3/fWFR6vWZy1Mm9CL2bcTY2WPOuptitmittWx0nRB92jvZ4ivHsaaC9DqA==" saltValue="ZZKr+U5sJdyiveoMTJiX1A==" spinCount="100000" sheet="1" objects="1" scenarios="1" formatCells="0" formatColumns="0" formatRows="0"/>
  <autoFilter ref="A18:P298">
    <filterColumn colId="2">
      <filters blank="1">
        <filter val="1 665"/>
        <filter val="13 414"/>
        <filter val="2 426"/>
        <filter val="25 584"/>
        <filter val="27 969"/>
        <filter val="42 188"/>
        <filter val="52"/>
        <filter val="52 163"/>
        <filter val="52 735"/>
        <filter val="572"/>
        <filter val="68 671"/>
        <filter val="764"/>
        <filter val="94 975"/>
        <filter val="96 64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17.pielikums Jūrmalas pilsētas domes 
2018.gada 27.septembra saistošajiem noteikumiem Nr.33
(protokols Nr.13,  23.punkts)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U1" sqref="U1"/>
    </sheetView>
  </sheetViews>
  <sheetFormatPr defaultRowHeight="15"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collapsed="1"/>
    <col min="18" max="16384" width="9.140625" style="1"/>
  </cols>
  <sheetData>
    <row r="1" spans="1:17" ht="12" x14ac:dyDescent="0.25">
      <c r="A1" s="336"/>
      <c r="B1" s="336"/>
      <c r="C1" s="336"/>
      <c r="D1" s="336"/>
      <c r="E1" s="336"/>
      <c r="F1" s="336"/>
      <c r="G1" s="336"/>
      <c r="H1" s="336"/>
      <c r="I1" s="336"/>
      <c r="J1" s="336"/>
      <c r="K1" s="336"/>
      <c r="L1" s="336"/>
      <c r="M1" s="336"/>
      <c r="N1" s="165"/>
      <c r="O1" s="374" t="s">
        <v>1495</v>
      </c>
      <c r="P1" s="336"/>
      <c r="Q1" s="1"/>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1477</v>
      </c>
      <c r="D3" s="1713"/>
      <c r="E3" s="1713"/>
      <c r="F3" s="1713"/>
      <c r="G3" s="1713"/>
      <c r="H3" s="1713"/>
      <c r="I3" s="1713"/>
      <c r="J3" s="1713"/>
      <c r="K3" s="1713"/>
      <c r="L3" s="1713"/>
      <c r="M3" s="1713"/>
      <c r="N3" s="1713"/>
      <c r="O3" s="1713"/>
      <c r="P3" s="1714"/>
      <c r="Q3" s="382"/>
    </row>
    <row r="4" spans="1:17" ht="12.75" customHeight="1" x14ac:dyDescent="0.25">
      <c r="A4" s="4" t="s">
        <v>1</v>
      </c>
      <c r="B4" s="5"/>
      <c r="C4" s="1713" t="s">
        <v>1478</v>
      </c>
      <c r="D4" s="1713"/>
      <c r="E4" s="1713"/>
      <c r="F4" s="1713"/>
      <c r="G4" s="1713"/>
      <c r="H4" s="1713"/>
      <c r="I4" s="1713"/>
      <c r="J4" s="1713"/>
      <c r="K4" s="1713"/>
      <c r="L4" s="1713"/>
      <c r="M4" s="1713"/>
      <c r="N4" s="1713"/>
      <c r="O4" s="1713"/>
      <c r="P4" s="1714"/>
      <c r="Q4" s="382"/>
    </row>
    <row r="5" spans="1:17" ht="12.75" customHeight="1" x14ac:dyDescent="0.25">
      <c r="A5" s="2" t="s">
        <v>2</v>
      </c>
      <c r="B5" s="3"/>
      <c r="C5" s="1708" t="s">
        <v>1479</v>
      </c>
      <c r="D5" s="1708"/>
      <c r="E5" s="1708"/>
      <c r="F5" s="1708"/>
      <c r="G5" s="1708"/>
      <c r="H5" s="1708"/>
      <c r="I5" s="1708"/>
      <c r="J5" s="1708"/>
      <c r="K5" s="1708"/>
      <c r="L5" s="1708"/>
      <c r="M5" s="1708"/>
      <c r="N5" s="1708"/>
      <c r="O5" s="1708"/>
      <c r="P5" s="1709"/>
      <c r="Q5" s="382"/>
    </row>
    <row r="6" spans="1:17" ht="12.75" customHeight="1" x14ac:dyDescent="0.25">
      <c r="A6" s="2" t="s">
        <v>3</v>
      </c>
      <c r="B6" s="3"/>
      <c r="C6" s="1708" t="s">
        <v>1480</v>
      </c>
      <c r="D6" s="1708"/>
      <c r="E6" s="1708"/>
      <c r="F6" s="1708"/>
      <c r="G6" s="1708"/>
      <c r="H6" s="1708"/>
      <c r="I6" s="1708"/>
      <c r="J6" s="1708"/>
      <c r="K6" s="1708"/>
      <c r="L6" s="1708"/>
      <c r="M6" s="1708"/>
      <c r="N6" s="1708"/>
      <c r="O6" s="1708"/>
      <c r="P6" s="1709"/>
      <c r="Q6" s="382"/>
    </row>
    <row r="7" spans="1:17" ht="15" customHeight="1" x14ac:dyDescent="0.25">
      <c r="A7" s="2" t="s">
        <v>4</v>
      </c>
      <c r="B7" s="3"/>
      <c r="C7" s="1713" t="s">
        <v>1496</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1481</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1482</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t="s">
        <v>1483</v>
      </c>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c r="Q16" s="383"/>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ht="12"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137423</v>
      </c>
      <c r="D20" s="213">
        <f>SUM(D21,D24,D25,D41,D43)</f>
        <v>52640</v>
      </c>
      <c r="E20" s="386">
        <f>SUM(E21,E24,E25,E41,E43)</f>
        <v>0</v>
      </c>
      <c r="F20" s="387">
        <f>SUM(F21,F24,F25,F41,F43)</f>
        <v>52640</v>
      </c>
      <c r="G20" s="213">
        <f>SUM(G21,G24,G43)</f>
        <v>0</v>
      </c>
      <c r="H20" s="248">
        <f>SUM(H21,H24,H43)</f>
        <v>0</v>
      </c>
      <c r="I20" s="26">
        <f>SUM(I21,I24,I43)</f>
        <v>0</v>
      </c>
      <c r="J20" s="248">
        <f>SUM(J21,J26,J43)</f>
        <v>84783</v>
      </c>
      <c r="K20" s="25">
        <f>SUM(K21,K26,K43)</f>
        <v>0</v>
      </c>
      <c r="L20" s="26">
        <f>SUM(L21,L26,L43)</f>
        <v>84783</v>
      </c>
      <c r="M20" s="24">
        <f>SUM(M21,M45)</f>
        <v>0</v>
      </c>
      <c r="N20" s="25">
        <f>SUM(N21,N45)</f>
        <v>0</v>
      </c>
      <c r="O20" s="26">
        <f>SUM(O21,O45)</f>
        <v>0</v>
      </c>
      <c r="P20" s="337"/>
    </row>
    <row r="21" spans="1:16" s="1" customFormat="1" ht="12.75" thickTop="1" x14ac:dyDescent="0.25">
      <c r="A21" s="27"/>
      <c r="B21" s="28" t="s">
        <v>20</v>
      </c>
      <c r="C21" s="29">
        <f>F21+I21+L21+O21</f>
        <v>18821</v>
      </c>
      <c r="D21" s="214">
        <f t="shared" ref="D21:O21" si="0">SUM(D22:D23)</f>
        <v>0</v>
      </c>
      <c r="E21" s="388">
        <f t="shared" si="0"/>
        <v>0</v>
      </c>
      <c r="F21" s="389">
        <f t="shared" si="0"/>
        <v>0</v>
      </c>
      <c r="G21" s="214">
        <f t="shared" si="0"/>
        <v>0</v>
      </c>
      <c r="H21" s="249">
        <f t="shared" si="0"/>
        <v>0</v>
      </c>
      <c r="I21" s="31">
        <f t="shared" si="0"/>
        <v>0</v>
      </c>
      <c r="J21" s="249">
        <f t="shared" si="0"/>
        <v>18821</v>
      </c>
      <c r="K21" s="30">
        <f t="shared" si="0"/>
        <v>0</v>
      </c>
      <c r="L21" s="31">
        <f t="shared" si="0"/>
        <v>18821</v>
      </c>
      <c r="M21" s="29">
        <f t="shared" si="0"/>
        <v>0</v>
      </c>
      <c r="N21" s="30">
        <f t="shared" si="0"/>
        <v>0</v>
      </c>
      <c r="O21" s="31">
        <f t="shared" si="0"/>
        <v>0</v>
      </c>
      <c r="P21" s="338"/>
    </row>
    <row r="22" spans="1:16" s="1" customFormat="1" ht="12" x14ac:dyDescent="0.25">
      <c r="A22" s="32"/>
      <c r="B22" s="33" t="s">
        <v>21</v>
      </c>
      <c r="C22" s="34">
        <f>F22+I22+L22+O22</f>
        <v>2136</v>
      </c>
      <c r="D22" s="215"/>
      <c r="E22" s="390"/>
      <c r="F22" s="391">
        <f>D22+E22</f>
        <v>0</v>
      </c>
      <c r="G22" s="215"/>
      <c r="H22" s="250"/>
      <c r="I22" s="361">
        <f>G22+H22</f>
        <v>0</v>
      </c>
      <c r="J22" s="250">
        <v>2136</v>
      </c>
      <c r="K22" s="35"/>
      <c r="L22" s="361">
        <f>J22+K22</f>
        <v>2136</v>
      </c>
      <c r="M22" s="318"/>
      <c r="N22" s="35"/>
      <c r="O22" s="361">
        <f>M22+N22</f>
        <v>0</v>
      </c>
      <c r="P22" s="36"/>
    </row>
    <row r="23" spans="1:16" s="1" customFormat="1" ht="12" x14ac:dyDescent="0.25">
      <c r="A23" s="37"/>
      <c r="B23" s="38" t="s">
        <v>22</v>
      </c>
      <c r="C23" s="39">
        <f>F23+I23+L23+O23</f>
        <v>16685</v>
      </c>
      <c r="D23" s="216"/>
      <c r="E23" s="392"/>
      <c r="F23" s="393">
        <f>D23+E23</f>
        <v>0</v>
      </c>
      <c r="G23" s="216"/>
      <c r="H23" s="251"/>
      <c r="I23" s="311">
        <f>G23+H23</f>
        <v>0</v>
      </c>
      <c r="J23" s="251">
        <v>16685</v>
      </c>
      <c r="K23" s="40"/>
      <c r="L23" s="311">
        <f>J23+K23</f>
        <v>16685</v>
      </c>
      <c r="M23" s="372"/>
      <c r="N23" s="40"/>
      <c r="O23" s="311">
        <f>M23+N23</f>
        <v>0</v>
      </c>
      <c r="P23" s="170"/>
    </row>
    <row r="24" spans="1:16" s="21" customFormat="1" ht="24.75" thickBot="1" x14ac:dyDescent="0.3">
      <c r="A24" s="41">
        <v>19300</v>
      </c>
      <c r="B24" s="41" t="s">
        <v>304</v>
      </c>
      <c r="C24" s="42">
        <f>F24+I24</f>
        <v>52640</v>
      </c>
      <c r="D24" s="217">
        <f>D51</f>
        <v>52640</v>
      </c>
      <c r="E24" s="394"/>
      <c r="F24" s="395">
        <f>D24+E24</f>
        <v>52640</v>
      </c>
      <c r="G24" s="217"/>
      <c r="H24" s="252"/>
      <c r="I24" s="362">
        <f>G24+H24</f>
        <v>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thickTop="1" x14ac:dyDescent="0.25">
      <c r="A26" s="46">
        <v>21300</v>
      </c>
      <c r="B26" s="46" t="s">
        <v>305</v>
      </c>
      <c r="C26" s="47">
        <f t="shared" ref="C26:C40" si="1">L26</f>
        <v>65962</v>
      </c>
      <c r="D26" s="219" t="s">
        <v>23</v>
      </c>
      <c r="E26" s="398" t="s">
        <v>23</v>
      </c>
      <c r="F26" s="399" t="s">
        <v>23</v>
      </c>
      <c r="G26" s="219" t="s">
        <v>23</v>
      </c>
      <c r="H26" s="253" t="s">
        <v>23</v>
      </c>
      <c r="I26" s="50" t="s">
        <v>23</v>
      </c>
      <c r="J26" s="107">
        <f>SUM(J27,J31,J33,J36)</f>
        <v>65962</v>
      </c>
      <c r="K26" s="51">
        <f>SUM(K27,K31,K33,K36)</f>
        <v>0</v>
      </c>
      <c r="L26" s="118">
        <f>SUM(L27,L31,L33,L36)</f>
        <v>65962</v>
      </c>
      <c r="M26" s="320" t="s">
        <v>23</v>
      </c>
      <c r="N26" s="49" t="s">
        <v>23</v>
      </c>
      <c r="O26" s="50" t="s">
        <v>23</v>
      </c>
      <c r="P26" s="340"/>
    </row>
    <row r="27" spans="1:16" s="21" customFormat="1" ht="24" hidden="1" x14ac:dyDescent="0.25">
      <c r="A27" s="52">
        <v>21350</v>
      </c>
      <c r="B27" s="46" t="s">
        <v>25</v>
      </c>
      <c r="C27" s="47">
        <f t="shared" si="1"/>
        <v>0</v>
      </c>
      <c r="D27" s="219" t="s">
        <v>23</v>
      </c>
      <c r="E27" s="398" t="s">
        <v>23</v>
      </c>
      <c r="F27" s="399" t="s">
        <v>23</v>
      </c>
      <c r="G27" s="219" t="s">
        <v>23</v>
      </c>
      <c r="H27" s="253" t="s">
        <v>23</v>
      </c>
      <c r="I27" s="50" t="s">
        <v>23</v>
      </c>
      <c r="J27" s="107">
        <f>SUM(J28:J30)</f>
        <v>0</v>
      </c>
      <c r="K27" s="51">
        <f>SUM(K28:K30)</f>
        <v>0</v>
      </c>
      <c r="L27" s="118">
        <f>SUM(L28:L30)</f>
        <v>0</v>
      </c>
      <c r="M27" s="320" t="s">
        <v>23</v>
      </c>
      <c r="N27" s="49" t="s">
        <v>23</v>
      </c>
      <c r="O27" s="50" t="s">
        <v>23</v>
      </c>
      <c r="P27" s="340"/>
    </row>
    <row r="28" spans="1:16" s="1" customFormat="1" ht="12" hidden="1" x14ac:dyDescent="0.25">
      <c r="A28" s="32">
        <v>21351</v>
      </c>
      <c r="B28" s="53" t="s">
        <v>26</v>
      </c>
      <c r="C28" s="54">
        <f t="shared" si="1"/>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s="1" customFormat="1" ht="12" hidden="1" x14ac:dyDescent="0.25">
      <c r="A29" s="37">
        <v>21352</v>
      </c>
      <c r="B29" s="58" t="s">
        <v>27</v>
      </c>
      <c r="C29" s="59">
        <f t="shared" si="1"/>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s="1" customFormat="1" ht="24" hidden="1" x14ac:dyDescent="0.25">
      <c r="A30" s="37">
        <v>21359</v>
      </c>
      <c r="B30" s="58" t="s">
        <v>28</v>
      </c>
      <c r="C30" s="59">
        <f t="shared" si="1"/>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 hidden="1" x14ac:dyDescent="0.25">
      <c r="A31" s="52">
        <v>21370</v>
      </c>
      <c r="B31" s="46" t="s">
        <v>29</v>
      </c>
      <c r="C31" s="47">
        <f t="shared" si="1"/>
        <v>0</v>
      </c>
      <c r="D31" s="219" t="s">
        <v>23</v>
      </c>
      <c r="E31" s="398" t="s">
        <v>23</v>
      </c>
      <c r="F31" s="399" t="s">
        <v>23</v>
      </c>
      <c r="G31" s="219" t="s">
        <v>23</v>
      </c>
      <c r="H31" s="253" t="s">
        <v>23</v>
      </c>
      <c r="I31" s="50" t="s">
        <v>23</v>
      </c>
      <c r="J31" s="107">
        <f>SUM(J32)</f>
        <v>0</v>
      </c>
      <c r="K31" s="51">
        <f>SUM(K32)</f>
        <v>0</v>
      </c>
      <c r="L31" s="118">
        <f>SUM(L32)</f>
        <v>0</v>
      </c>
      <c r="M31" s="320" t="s">
        <v>23</v>
      </c>
      <c r="N31" s="49" t="s">
        <v>23</v>
      </c>
      <c r="O31" s="50" t="s">
        <v>23</v>
      </c>
      <c r="P31" s="340"/>
    </row>
    <row r="32" spans="1:16" s="1" customFormat="1" ht="36" hidden="1" x14ac:dyDescent="0.25">
      <c r="A32" s="63">
        <v>21379</v>
      </c>
      <c r="B32" s="64" t="s">
        <v>30</v>
      </c>
      <c r="C32" s="65">
        <f t="shared" si="1"/>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t="12" x14ac:dyDescent="0.25">
      <c r="A33" s="52">
        <v>21380</v>
      </c>
      <c r="B33" s="46" t="s">
        <v>31</v>
      </c>
      <c r="C33" s="47">
        <f t="shared" si="1"/>
        <v>50052</v>
      </c>
      <c r="D33" s="219" t="s">
        <v>23</v>
      </c>
      <c r="E33" s="398" t="s">
        <v>23</v>
      </c>
      <c r="F33" s="399" t="s">
        <v>23</v>
      </c>
      <c r="G33" s="219" t="s">
        <v>23</v>
      </c>
      <c r="H33" s="253" t="s">
        <v>23</v>
      </c>
      <c r="I33" s="50" t="s">
        <v>23</v>
      </c>
      <c r="J33" s="107">
        <f>SUM(J34:J35)</f>
        <v>50052</v>
      </c>
      <c r="K33" s="51">
        <f>SUM(K34:K35)</f>
        <v>0</v>
      </c>
      <c r="L33" s="118">
        <f>SUM(L34:L35)</f>
        <v>50052</v>
      </c>
      <c r="M33" s="320" t="s">
        <v>23</v>
      </c>
      <c r="N33" s="49" t="s">
        <v>23</v>
      </c>
      <c r="O33" s="50" t="s">
        <v>23</v>
      </c>
      <c r="P33" s="340"/>
    </row>
    <row r="34" spans="1:16" s="1" customFormat="1" ht="12" x14ac:dyDescent="0.25">
      <c r="A34" s="33">
        <v>21381</v>
      </c>
      <c r="B34" s="53" t="s">
        <v>306</v>
      </c>
      <c r="C34" s="54">
        <f t="shared" si="1"/>
        <v>45552</v>
      </c>
      <c r="D34" s="220" t="s">
        <v>23</v>
      </c>
      <c r="E34" s="400" t="s">
        <v>23</v>
      </c>
      <c r="F34" s="401" t="s">
        <v>23</v>
      </c>
      <c r="G34" s="220" t="s">
        <v>23</v>
      </c>
      <c r="H34" s="254" t="s">
        <v>23</v>
      </c>
      <c r="I34" s="57" t="s">
        <v>23</v>
      </c>
      <c r="J34" s="263">
        <v>45552</v>
      </c>
      <c r="K34" s="56"/>
      <c r="L34" s="361">
        <f>J34+K34</f>
        <v>45552</v>
      </c>
      <c r="M34" s="321" t="s">
        <v>23</v>
      </c>
      <c r="N34" s="55" t="s">
        <v>23</v>
      </c>
      <c r="O34" s="57" t="s">
        <v>23</v>
      </c>
      <c r="P34" s="341"/>
    </row>
    <row r="35" spans="1:16" s="1" customFormat="1" ht="24" x14ac:dyDescent="0.25">
      <c r="A35" s="38">
        <v>21383</v>
      </c>
      <c r="B35" s="58" t="s">
        <v>32</v>
      </c>
      <c r="C35" s="59">
        <f t="shared" si="1"/>
        <v>4500</v>
      </c>
      <c r="D35" s="221" t="s">
        <v>23</v>
      </c>
      <c r="E35" s="402" t="s">
        <v>23</v>
      </c>
      <c r="F35" s="403" t="s">
        <v>23</v>
      </c>
      <c r="G35" s="221" t="s">
        <v>23</v>
      </c>
      <c r="H35" s="255" t="s">
        <v>23</v>
      </c>
      <c r="I35" s="62" t="s">
        <v>23</v>
      </c>
      <c r="J35" s="264">
        <v>4500</v>
      </c>
      <c r="K35" s="61"/>
      <c r="L35" s="311">
        <f>J35+K35</f>
        <v>4500</v>
      </c>
      <c r="M35" s="322" t="s">
        <v>23</v>
      </c>
      <c r="N35" s="60" t="s">
        <v>23</v>
      </c>
      <c r="O35" s="62" t="s">
        <v>23</v>
      </c>
      <c r="P35" s="342"/>
    </row>
    <row r="36" spans="1:16" s="21" customFormat="1" ht="25.5" customHeight="1" x14ac:dyDescent="0.25">
      <c r="A36" s="52">
        <v>21390</v>
      </c>
      <c r="B36" s="46" t="s">
        <v>307</v>
      </c>
      <c r="C36" s="47">
        <f t="shared" si="1"/>
        <v>15910</v>
      </c>
      <c r="D36" s="219" t="s">
        <v>23</v>
      </c>
      <c r="E36" s="398" t="s">
        <v>23</v>
      </c>
      <c r="F36" s="399" t="s">
        <v>23</v>
      </c>
      <c r="G36" s="219" t="s">
        <v>23</v>
      </c>
      <c r="H36" s="253" t="s">
        <v>23</v>
      </c>
      <c r="I36" s="50" t="s">
        <v>23</v>
      </c>
      <c r="J36" s="107">
        <f>SUM(J37:J40)</f>
        <v>15910</v>
      </c>
      <c r="K36" s="51">
        <f>SUM(K37:K40)</f>
        <v>0</v>
      </c>
      <c r="L36" s="118">
        <f>SUM(L37:L40)</f>
        <v>15910</v>
      </c>
      <c r="M36" s="320" t="s">
        <v>23</v>
      </c>
      <c r="N36" s="49" t="s">
        <v>23</v>
      </c>
      <c r="O36" s="50" t="s">
        <v>23</v>
      </c>
      <c r="P36" s="340"/>
    </row>
    <row r="37" spans="1:16" s="1" customFormat="1" ht="24" hidden="1" x14ac:dyDescent="0.25">
      <c r="A37" s="33">
        <v>21391</v>
      </c>
      <c r="B37" s="53" t="s">
        <v>33</v>
      </c>
      <c r="C37" s="54">
        <f t="shared" si="1"/>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s="1" customFormat="1" ht="12" hidden="1" x14ac:dyDescent="0.25">
      <c r="A38" s="38">
        <v>21393</v>
      </c>
      <c r="B38" s="58" t="s">
        <v>34</v>
      </c>
      <c r="C38" s="59">
        <f t="shared" si="1"/>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s="1" customFormat="1" ht="12" hidden="1" x14ac:dyDescent="0.25">
      <c r="A39" s="38">
        <v>21395</v>
      </c>
      <c r="B39" s="58" t="s">
        <v>35</v>
      </c>
      <c r="C39" s="59">
        <f t="shared" si="1"/>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s="1" customFormat="1" ht="24" x14ac:dyDescent="0.25">
      <c r="A40" s="191">
        <v>21399</v>
      </c>
      <c r="B40" s="166" t="s">
        <v>36</v>
      </c>
      <c r="C40" s="167">
        <f t="shared" si="1"/>
        <v>15910</v>
      </c>
      <c r="D40" s="223" t="s">
        <v>23</v>
      </c>
      <c r="E40" s="406" t="s">
        <v>23</v>
      </c>
      <c r="F40" s="407" t="s">
        <v>23</v>
      </c>
      <c r="G40" s="223" t="s">
        <v>23</v>
      </c>
      <c r="H40" s="257" t="s">
        <v>23</v>
      </c>
      <c r="I40" s="193" t="s">
        <v>23</v>
      </c>
      <c r="J40" s="294">
        <v>15910</v>
      </c>
      <c r="K40" s="192"/>
      <c r="L40" s="408">
        <f>J40+K40</f>
        <v>15910</v>
      </c>
      <c r="M40" s="324" t="s">
        <v>23</v>
      </c>
      <c r="N40" s="77" t="s">
        <v>23</v>
      </c>
      <c r="O40" s="193" t="s">
        <v>23</v>
      </c>
      <c r="P40" s="344"/>
    </row>
    <row r="41" spans="1:16" s="21" customFormat="1" ht="26.25" hidden="1" customHeight="1" x14ac:dyDescent="0.25">
      <c r="A41" s="194">
        <v>21420</v>
      </c>
      <c r="B41" s="195" t="s">
        <v>37</v>
      </c>
      <c r="C41" s="83">
        <f>F41</f>
        <v>0</v>
      </c>
      <c r="D41" s="80">
        <f>SUM(D42)</f>
        <v>0</v>
      </c>
      <c r="E41" s="409">
        <f>SUM(E42)</f>
        <v>0</v>
      </c>
      <c r="F41" s="410">
        <f>SUM(F42)</f>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 hidden="1" x14ac:dyDescent="0.25">
      <c r="A43" s="52">
        <v>21490</v>
      </c>
      <c r="B43" s="46" t="s">
        <v>38</v>
      </c>
      <c r="C43" s="69">
        <f>F43+I43+L43</f>
        <v>0</v>
      </c>
      <c r="D43" s="75">
        <f t="shared" ref="D43:L43" si="2">D44</f>
        <v>0</v>
      </c>
      <c r="E43" s="413">
        <f t="shared" si="2"/>
        <v>0</v>
      </c>
      <c r="F43" s="414">
        <f t="shared" si="2"/>
        <v>0</v>
      </c>
      <c r="G43" s="75">
        <f t="shared" si="2"/>
        <v>0</v>
      </c>
      <c r="H43" s="205">
        <f t="shared" si="2"/>
        <v>0</v>
      </c>
      <c r="I43" s="295">
        <f t="shared" si="2"/>
        <v>0</v>
      </c>
      <c r="J43" s="205">
        <f t="shared" si="2"/>
        <v>0</v>
      </c>
      <c r="K43" s="76">
        <f t="shared" si="2"/>
        <v>0</v>
      </c>
      <c r="L43" s="295">
        <f t="shared" si="2"/>
        <v>0</v>
      </c>
      <c r="M43" s="320" t="s">
        <v>23</v>
      </c>
      <c r="N43" s="49" t="s">
        <v>23</v>
      </c>
      <c r="O43" s="50" t="s">
        <v>23</v>
      </c>
      <c r="P43" s="340"/>
    </row>
    <row r="44" spans="1:16" s="21" customFormat="1" ht="24" hidden="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s="1" customFormat="1"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SUM(N46:N47)</f>
        <v>0</v>
      </c>
      <c r="O45" s="295">
        <f>SUM(O46:O47)</f>
        <v>0</v>
      </c>
      <c r="P45" s="346"/>
    </row>
    <row r="46" spans="1:16" s="1" customFormat="1" ht="24" hidden="1" x14ac:dyDescent="0.25">
      <c r="A46" s="78">
        <v>23410</v>
      </c>
      <c r="B46" s="79" t="s">
        <v>41</v>
      </c>
      <c r="C46" s="83">
        <f>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s="1" customFormat="1" ht="24" hidden="1" x14ac:dyDescent="0.25">
      <c r="A47" s="78">
        <v>23510</v>
      </c>
      <c r="B47" s="79" t="s">
        <v>42</v>
      </c>
      <c r="C47" s="83">
        <f>O47</f>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s="1" customFormat="1" ht="12" x14ac:dyDescent="0.25">
      <c r="A48" s="84"/>
      <c r="B48" s="79"/>
      <c r="C48" s="85"/>
      <c r="D48" s="366"/>
      <c r="E48" s="419"/>
      <c r="F48" s="418"/>
      <c r="G48" s="366"/>
      <c r="H48" s="369"/>
      <c r="I48" s="311"/>
      <c r="J48" s="371"/>
      <c r="K48" s="306"/>
      <c r="L48" s="172"/>
      <c r="M48" s="326"/>
      <c r="N48" s="306"/>
      <c r="O48" s="172"/>
      <c r="P48" s="82"/>
    </row>
    <row r="49" spans="1:16" s="21" customFormat="1" ht="12"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ref="C50:C113" si="3">F50+I50+L50+O50</f>
        <v>137423</v>
      </c>
      <c r="D50" s="226">
        <f t="shared" ref="D50:O50" si="4">SUM(D51,D283)</f>
        <v>52640</v>
      </c>
      <c r="E50" s="422">
        <f t="shared" si="4"/>
        <v>0</v>
      </c>
      <c r="F50" s="423">
        <f t="shared" si="4"/>
        <v>52640</v>
      </c>
      <c r="G50" s="226">
        <f t="shared" si="4"/>
        <v>0</v>
      </c>
      <c r="H50" s="259">
        <f t="shared" si="4"/>
        <v>0</v>
      </c>
      <c r="I50" s="92">
        <f t="shared" si="4"/>
        <v>0</v>
      </c>
      <c r="J50" s="259">
        <f t="shared" si="4"/>
        <v>84783</v>
      </c>
      <c r="K50" s="91">
        <f t="shared" si="4"/>
        <v>0</v>
      </c>
      <c r="L50" s="92">
        <f t="shared" si="4"/>
        <v>84783</v>
      </c>
      <c r="M50" s="90">
        <f t="shared" si="4"/>
        <v>0</v>
      </c>
      <c r="N50" s="91">
        <f t="shared" si="4"/>
        <v>0</v>
      </c>
      <c r="O50" s="92">
        <f t="shared" si="4"/>
        <v>0</v>
      </c>
      <c r="P50" s="348"/>
    </row>
    <row r="51" spans="1:16" s="21" customFormat="1" ht="36.75" thickTop="1" x14ac:dyDescent="0.25">
      <c r="A51" s="93"/>
      <c r="B51" s="94" t="s">
        <v>45</v>
      </c>
      <c r="C51" s="95">
        <f t="shared" si="3"/>
        <v>137423</v>
      </c>
      <c r="D51" s="227">
        <f t="shared" ref="D51:O51" si="5">SUM(D52,D194)</f>
        <v>52640</v>
      </c>
      <c r="E51" s="424">
        <f t="shared" si="5"/>
        <v>0</v>
      </c>
      <c r="F51" s="425">
        <f t="shared" si="5"/>
        <v>52640</v>
      </c>
      <c r="G51" s="227">
        <f t="shared" si="5"/>
        <v>0</v>
      </c>
      <c r="H51" s="260">
        <f t="shared" si="5"/>
        <v>0</v>
      </c>
      <c r="I51" s="97">
        <f t="shared" si="5"/>
        <v>0</v>
      </c>
      <c r="J51" s="260">
        <f t="shared" si="5"/>
        <v>74788</v>
      </c>
      <c r="K51" s="96">
        <f t="shared" si="5"/>
        <v>9995</v>
      </c>
      <c r="L51" s="97">
        <f t="shared" si="5"/>
        <v>84783</v>
      </c>
      <c r="M51" s="95">
        <f t="shared" si="5"/>
        <v>0</v>
      </c>
      <c r="N51" s="96">
        <f t="shared" si="5"/>
        <v>0</v>
      </c>
      <c r="O51" s="97">
        <f t="shared" si="5"/>
        <v>0</v>
      </c>
      <c r="P51" s="349"/>
    </row>
    <row r="52" spans="1:16" s="21" customFormat="1" ht="24" x14ac:dyDescent="0.25">
      <c r="A52" s="98"/>
      <c r="B52" s="16" t="s">
        <v>46</v>
      </c>
      <c r="C52" s="99">
        <f t="shared" si="3"/>
        <v>117773</v>
      </c>
      <c r="D52" s="228">
        <f t="shared" ref="D52:O52" si="6">SUM(D53,D75,D173,D187)</f>
        <v>52640</v>
      </c>
      <c r="E52" s="426">
        <f t="shared" si="6"/>
        <v>0</v>
      </c>
      <c r="F52" s="427">
        <f t="shared" si="6"/>
        <v>52640</v>
      </c>
      <c r="G52" s="228">
        <f t="shared" si="6"/>
        <v>0</v>
      </c>
      <c r="H52" s="261">
        <f t="shared" si="6"/>
        <v>0</v>
      </c>
      <c r="I52" s="101">
        <f t="shared" si="6"/>
        <v>0</v>
      </c>
      <c r="J52" s="261">
        <f t="shared" si="6"/>
        <v>65133</v>
      </c>
      <c r="K52" s="100">
        <f t="shared" si="6"/>
        <v>0</v>
      </c>
      <c r="L52" s="101">
        <f t="shared" si="6"/>
        <v>65133</v>
      </c>
      <c r="M52" s="99">
        <f t="shared" si="6"/>
        <v>0</v>
      </c>
      <c r="N52" s="100">
        <f t="shared" si="6"/>
        <v>0</v>
      </c>
      <c r="O52" s="101">
        <f t="shared" si="6"/>
        <v>0</v>
      </c>
      <c r="P52" s="350"/>
    </row>
    <row r="53" spans="1:16" s="21" customFormat="1" ht="12" hidden="1" x14ac:dyDescent="0.25">
      <c r="A53" s="102">
        <v>1000</v>
      </c>
      <c r="B53" s="102" t="s">
        <v>47</v>
      </c>
      <c r="C53" s="103">
        <f t="shared" si="3"/>
        <v>0</v>
      </c>
      <c r="D53" s="229">
        <f t="shared" ref="D53:O53" si="7">SUM(D54,D67)</f>
        <v>0</v>
      </c>
      <c r="E53" s="428">
        <f t="shared" si="7"/>
        <v>0</v>
      </c>
      <c r="F53" s="429">
        <f t="shared" si="7"/>
        <v>0</v>
      </c>
      <c r="G53" s="229">
        <f t="shared" si="7"/>
        <v>0</v>
      </c>
      <c r="H53" s="262">
        <f t="shared" si="7"/>
        <v>0</v>
      </c>
      <c r="I53" s="105">
        <f t="shared" si="7"/>
        <v>0</v>
      </c>
      <c r="J53" s="262">
        <f t="shared" si="7"/>
        <v>0</v>
      </c>
      <c r="K53" s="104">
        <f t="shared" si="7"/>
        <v>0</v>
      </c>
      <c r="L53" s="105">
        <f t="shared" si="7"/>
        <v>0</v>
      </c>
      <c r="M53" s="103">
        <f t="shared" si="7"/>
        <v>0</v>
      </c>
      <c r="N53" s="104">
        <f t="shared" si="7"/>
        <v>0</v>
      </c>
      <c r="O53" s="105">
        <f t="shared" si="7"/>
        <v>0</v>
      </c>
      <c r="P53" s="351"/>
    </row>
    <row r="54" spans="1:16" s="1" customFormat="1" ht="12" hidden="1" x14ac:dyDescent="0.25">
      <c r="A54" s="46">
        <v>1100</v>
      </c>
      <c r="B54" s="106" t="s">
        <v>48</v>
      </c>
      <c r="C54" s="47">
        <f t="shared" si="3"/>
        <v>0</v>
      </c>
      <c r="D54" s="230">
        <f t="shared" ref="D54:O54" si="8">SUM(D55,D58,D66)</f>
        <v>0</v>
      </c>
      <c r="E54" s="430">
        <f t="shared" si="8"/>
        <v>0</v>
      </c>
      <c r="F54" s="397">
        <f t="shared" si="8"/>
        <v>0</v>
      </c>
      <c r="G54" s="230">
        <f t="shared" si="8"/>
        <v>0</v>
      </c>
      <c r="H54" s="107">
        <f t="shared" si="8"/>
        <v>0</v>
      </c>
      <c r="I54" s="118">
        <f t="shared" si="8"/>
        <v>0</v>
      </c>
      <c r="J54" s="107">
        <f t="shared" si="8"/>
        <v>0</v>
      </c>
      <c r="K54" s="51">
        <f t="shared" si="8"/>
        <v>0</v>
      </c>
      <c r="L54" s="118">
        <f t="shared" si="8"/>
        <v>0</v>
      </c>
      <c r="M54" s="131">
        <f t="shared" si="8"/>
        <v>0</v>
      </c>
      <c r="N54" s="132">
        <f t="shared" si="8"/>
        <v>0</v>
      </c>
      <c r="O54" s="296">
        <f t="shared" si="8"/>
        <v>0</v>
      </c>
      <c r="P54" s="352"/>
    </row>
    <row r="55" spans="1:16" s="1" customFormat="1" ht="12" hidden="1" x14ac:dyDescent="0.25">
      <c r="A55" s="108">
        <v>1110</v>
      </c>
      <c r="B55" s="79" t="s">
        <v>49</v>
      </c>
      <c r="C55" s="85">
        <f t="shared" si="3"/>
        <v>0</v>
      </c>
      <c r="D55" s="133">
        <f t="shared" ref="D55:O55" si="9">SUM(D56:D57)</f>
        <v>0</v>
      </c>
      <c r="E55" s="431">
        <f t="shared" si="9"/>
        <v>0</v>
      </c>
      <c r="F55" s="432">
        <f t="shared" si="9"/>
        <v>0</v>
      </c>
      <c r="G55" s="133">
        <f t="shared" si="9"/>
        <v>0</v>
      </c>
      <c r="H55" s="208">
        <f t="shared" si="9"/>
        <v>0</v>
      </c>
      <c r="I55" s="110">
        <f t="shared" si="9"/>
        <v>0</v>
      </c>
      <c r="J55" s="208">
        <f t="shared" si="9"/>
        <v>0</v>
      </c>
      <c r="K55" s="109">
        <f t="shared" si="9"/>
        <v>0</v>
      </c>
      <c r="L55" s="110">
        <f t="shared" si="9"/>
        <v>0</v>
      </c>
      <c r="M55" s="85">
        <f t="shared" si="9"/>
        <v>0</v>
      </c>
      <c r="N55" s="109">
        <f t="shared" si="9"/>
        <v>0</v>
      </c>
      <c r="O55" s="110">
        <f t="shared" si="9"/>
        <v>0</v>
      </c>
      <c r="P55" s="117"/>
    </row>
    <row r="56" spans="1:16" s="1" customFormat="1" ht="12" hidden="1" x14ac:dyDescent="0.25">
      <c r="A56" s="33">
        <v>1111</v>
      </c>
      <c r="B56" s="53" t="s">
        <v>50</v>
      </c>
      <c r="C56" s="54">
        <f t="shared" si="3"/>
        <v>0</v>
      </c>
      <c r="D56" s="231"/>
      <c r="E56" s="433"/>
      <c r="F56" s="434">
        <f>D56+E56</f>
        <v>0</v>
      </c>
      <c r="G56" s="231"/>
      <c r="H56" s="263"/>
      <c r="I56" s="121">
        <f>G56+H56</f>
        <v>0</v>
      </c>
      <c r="J56" s="263"/>
      <c r="K56" s="56"/>
      <c r="L56" s="121">
        <f>J56+K56</f>
        <v>0</v>
      </c>
      <c r="M56" s="327"/>
      <c r="N56" s="56"/>
      <c r="O56" s="121">
        <f>M56+N56</f>
        <v>0</v>
      </c>
      <c r="P56" s="111"/>
    </row>
    <row r="57" spans="1:16" s="1" customFormat="1" ht="24" hidden="1" customHeight="1" x14ac:dyDescent="0.25">
      <c r="A57" s="38">
        <v>1119</v>
      </c>
      <c r="B57" s="58" t="s">
        <v>51</v>
      </c>
      <c r="C57" s="59">
        <f t="shared" si="3"/>
        <v>0</v>
      </c>
      <c r="D57" s="232"/>
      <c r="E57" s="435"/>
      <c r="F57" s="393">
        <f>D57+E57</f>
        <v>0</v>
      </c>
      <c r="G57" s="232"/>
      <c r="H57" s="264"/>
      <c r="I57" s="115">
        <f>G57+H57</f>
        <v>0</v>
      </c>
      <c r="J57" s="264"/>
      <c r="K57" s="61"/>
      <c r="L57" s="115">
        <f>J57+K57</f>
        <v>0</v>
      </c>
      <c r="M57" s="328"/>
      <c r="N57" s="61"/>
      <c r="O57" s="115">
        <f>M57+N57</f>
        <v>0</v>
      </c>
      <c r="P57" s="112"/>
    </row>
    <row r="58" spans="1:16" s="1" customFormat="1" ht="12" hidden="1" x14ac:dyDescent="0.25">
      <c r="A58" s="113">
        <v>1140</v>
      </c>
      <c r="B58" s="58" t="s">
        <v>295</v>
      </c>
      <c r="C58" s="59">
        <f t="shared" si="3"/>
        <v>0</v>
      </c>
      <c r="D58" s="233">
        <f t="shared" ref="D58:O58" si="10">SUM(D59:D65)</f>
        <v>0</v>
      </c>
      <c r="E58" s="436">
        <f t="shared" si="10"/>
        <v>0</v>
      </c>
      <c r="F58" s="393">
        <f t="shared" si="10"/>
        <v>0</v>
      </c>
      <c r="G58" s="233">
        <f t="shared" si="10"/>
        <v>0</v>
      </c>
      <c r="H58" s="122">
        <f t="shared" si="10"/>
        <v>0</v>
      </c>
      <c r="I58" s="115">
        <f t="shared" si="10"/>
        <v>0</v>
      </c>
      <c r="J58" s="122">
        <f t="shared" si="10"/>
        <v>0</v>
      </c>
      <c r="K58" s="114">
        <f t="shared" si="10"/>
        <v>0</v>
      </c>
      <c r="L58" s="115">
        <f t="shared" si="10"/>
        <v>0</v>
      </c>
      <c r="M58" s="59">
        <f t="shared" si="10"/>
        <v>0</v>
      </c>
      <c r="N58" s="114">
        <f t="shared" si="10"/>
        <v>0</v>
      </c>
      <c r="O58" s="115">
        <f t="shared" si="10"/>
        <v>0</v>
      </c>
      <c r="P58" s="112"/>
    </row>
    <row r="59" spans="1:16" s="1" customFormat="1" ht="12" hidden="1" x14ac:dyDescent="0.25">
      <c r="A59" s="38">
        <v>1141</v>
      </c>
      <c r="B59" s="58" t="s">
        <v>52</v>
      </c>
      <c r="C59" s="59">
        <f t="shared" si="3"/>
        <v>0</v>
      </c>
      <c r="D59" s="232"/>
      <c r="E59" s="435"/>
      <c r="F59" s="393">
        <f t="shared" ref="F59:F66" si="11">D59+E59</f>
        <v>0</v>
      </c>
      <c r="G59" s="232"/>
      <c r="H59" s="264"/>
      <c r="I59" s="115">
        <f t="shared" ref="I59:I66" si="12">G59+H59</f>
        <v>0</v>
      </c>
      <c r="J59" s="264"/>
      <c r="K59" s="61"/>
      <c r="L59" s="115">
        <f t="shared" ref="L59:L66" si="13">J59+K59</f>
        <v>0</v>
      </c>
      <c r="M59" s="328"/>
      <c r="N59" s="61"/>
      <c r="O59" s="115">
        <f t="shared" ref="O59:O66" si="14">M59+N59</f>
        <v>0</v>
      </c>
      <c r="P59" s="112"/>
    </row>
    <row r="60" spans="1:16" s="1" customFormat="1" ht="24.75" hidden="1" customHeight="1" x14ac:dyDescent="0.25">
      <c r="A60" s="38">
        <v>1142</v>
      </c>
      <c r="B60" s="58" t="s">
        <v>53</v>
      </c>
      <c r="C60" s="59">
        <f t="shared" si="3"/>
        <v>0</v>
      </c>
      <c r="D60" s="232"/>
      <c r="E60" s="435"/>
      <c r="F60" s="393">
        <f t="shared" si="11"/>
        <v>0</v>
      </c>
      <c r="G60" s="232"/>
      <c r="H60" s="264"/>
      <c r="I60" s="115">
        <f t="shared" si="12"/>
        <v>0</v>
      </c>
      <c r="J60" s="264"/>
      <c r="K60" s="61"/>
      <c r="L60" s="115">
        <f t="shared" si="13"/>
        <v>0</v>
      </c>
      <c r="M60" s="328"/>
      <c r="N60" s="61"/>
      <c r="O60" s="115">
        <f t="shared" si="14"/>
        <v>0</v>
      </c>
      <c r="P60" s="112"/>
    </row>
    <row r="61" spans="1:16" s="1" customFormat="1" ht="24" hidden="1" x14ac:dyDescent="0.25">
      <c r="A61" s="38">
        <v>1145</v>
      </c>
      <c r="B61" s="58" t="s">
        <v>54</v>
      </c>
      <c r="C61" s="59">
        <f t="shared" si="3"/>
        <v>0</v>
      </c>
      <c r="D61" s="232"/>
      <c r="E61" s="435"/>
      <c r="F61" s="393">
        <f t="shared" si="11"/>
        <v>0</v>
      </c>
      <c r="G61" s="232"/>
      <c r="H61" s="264"/>
      <c r="I61" s="115">
        <f t="shared" si="12"/>
        <v>0</v>
      </c>
      <c r="J61" s="264"/>
      <c r="K61" s="61"/>
      <c r="L61" s="115">
        <f t="shared" si="13"/>
        <v>0</v>
      </c>
      <c r="M61" s="328"/>
      <c r="N61" s="61"/>
      <c r="O61" s="115">
        <f t="shared" si="14"/>
        <v>0</v>
      </c>
      <c r="P61" s="112"/>
    </row>
    <row r="62" spans="1:16" s="1" customFormat="1" ht="27.75" hidden="1" customHeight="1" x14ac:dyDescent="0.25">
      <c r="A62" s="38">
        <v>1146</v>
      </c>
      <c r="B62" s="58" t="s">
        <v>55</v>
      </c>
      <c r="C62" s="59">
        <f t="shared" si="3"/>
        <v>0</v>
      </c>
      <c r="D62" s="232"/>
      <c r="E62" s="435"/>
      <c r="F62" s="393">
        <f t="shared" si="11"/>
        <v>0</v>
      </c>
      <c r="G62" s="232"/>
      <c r="H62" s="264"/>
      <c r="I62" s="115">
        <f t="shared" si="12"/>
        <v>0</v>
      </c>
      <c r="J62" s="264"/>
      <c r="K62" s="61"/>
      <c r="L62" s="115">
        <f t="shared" si="13"/>
        <v>0</v>
      </c>
      <c r="M62" s="328"/>
      <c r="N62" s="61"/>
      <c r="O62" s="115">
        <f t="shared" si="14"/>
        <v>0</v>
      </c>
      <c r="P62" s="112"/>
    </row>
    <row r="63" spans="1:16" s="1" customFormat="1" ht="12" hidden="1" x14ac:dyDescent="0.25">
      <c r="A63" s="38">
        <v>1147</v>
      </c>
      <c r="B63" s="58" t="s">
        <v>56</v>
      </c>
      <c r="C63" s="59">
        <f t="shared" si="3"/>
        <v>0</v>
      </c>
      <c r="D63" s="232"/>
      <c r="E63" s="435"/>
      <c r="F63" s="393">
        <f t="shared" si="11"/>
        <v>0</v>
      </c>
      <c r="G63" s="232"/>
      <c r="H63" s="264"/>
      <c r="I63" s="115">
        <f t="shared" si="12"/>
        <v>0</v>
      </c>
      <c r="J63" s="264"/>
      <c r="K63" s="61"/>
      <c r="L63" s="115">
        <f t="shared" si="13"/>
        <v>0</v>
      </c>
      <c r="M63" s="328"/>
      <c r="N63" s="61"/>
      <c r="O63" s="115">
        <f t="shared" si="14"/>
        <v>0</v>
      </c>
      <c r="P63" s="112"/>
    </row>
    <row r="64" spans="1:16" s="1" customFormat="1" ht="12" hidden="1" x14ac:dyDescent="0.25">
      <c r="A64" s="38">
        <v>1148</v>
      </c>
      <c r="B64" s="58" t="s">
        <v>57</v>
      </c>
      <c r="C64" s="59">
        <f t="shared" si="3"/>
        <v>0</v>
      </c>
      <c r="D64" s="232"/>
      <c r="E64" s="435"/>
      <c r="F64" s="393">
        <f t="shared" si="11"/>
        <v>0</v>
      </c>
      <c r="G64" s="232"/>
      <c r="H64" s="264"/>
      <c r="I64" s="115">
        <f t="shared" si="12"/>
        <v>0</v>
      </c>
      <c r="J64" s="264"/>
      <c r="K64" s="61"/>
      <c r="L64" s="115">
        <f t="shared" si="13"/>
        <v>0</v>
      </c>
      <c r="M64" s="328"/>
      <c r="N64" s="61"/>
      <c r="O64" s="115">
        <f t="shared" si="14"/>
        <v>0</v>
      </c>
      <c r="P64" s="112"/>
    </row>
    <row r="65" spans="1:16" s="1" customFormat="1" ht="24" hidden="1" customHeight="1" x14ac:dyDescent="0.25">
      <c r="A65" s="38">
        <v>1149</v>
      </c>
      <c r="B65" s="58" t="s">
        <v>58</v>
      </c>
      <c r="C65" s="59">
        <f t="shared" si="3"/>
        <v>0</v>
      </c>
      <c r="D65" s="232"/>
      <c r="E65" s="435"/>
      <c r="F65" s="393">
        <f t="shared" si="11"/>
        <v>0</v>
      </c>
      <c r="G65" s="232"/>
      <c r="H65" s="264"/>
      <c r="I65" s="115">
        <f t="shared" si="12"/>
        <v>0</v>
      </c>
      <c r="J65" s="264"/>
      <c r="K65" s="61"/>
      <c r="L65" s="115">
        <f t="shared" si="13"/>
        <v>0</v>
      </c>
      <c r="M65" s="328"/>
      <c r="N65" s="61"/>
      <c r="O65" s="115">
        <f t="shared" si="14"/>
        <v>0</v>
      </c>
      <c r="P65" s="112"/>
    </row>
    <row r="66" spans="1:16" s="1" customFormat="1" ht="36" hidden="1" x14ac:dyDescent="0.25">
      <c r="A66" s="108">
        <v>1150</v>
      </c>
      <c r="B66" s="79" t="s">
        <v>59</v>
      </c>
      <c r="C66" s="85">
        <f t="shared" si="3"/>
        <v>0</v>
      </c>
      <c r="D66" s="234"/>
      <c r="E66" s="437"/>
      <c r="F66" s="432">
        <f t="shared" si="11"/>
        <v>0</v>
      </c>
      <c r="G66" s="234"/>
      <c r="H66" s="265"/>
      <c r="I66" s="110">
        <f t="shared" si="12"/>
        <v>0</v>
      </c>
      <c r="J66" s="265"/>
      <c r="K66" s="116"/>
      <c r="L66" s="110">
        <f t="shared" si="13"/>
        <v>0</v>
      </c>
      <c r="M66" s="329"/>
      <c r="N66" s="116"/>
      <c r="O66" s="110">
        <f t="shared" si="14"/>
        <v>0</v>
      </c>
      <c r="P66" s="117"/>
    </row>
    <row r="67" spans="1:16" s="1" customFormat="1" ht="24" hidden="1" x14ac:dyDescent="0.25">
      <c r="A67" s="46">
        <v>1200</v>
      </c>
      <c r="B67" s="106" t="s">
        <v>296</v>
      </c>
      <c r="C67" s="47">
        <f t="shared" si="3"/>
        <v>0</v>
      </c>
      <c r="D67" s="230">
        <f t="shared" ref="D67:O67" si="15">SUM(D68:D69)</f>
        <v>0</v>
      </c>
      <c r="E67" s="430">
        <f t="shared" si="15"/>
        <v>0</v>
      </c>
      <c r="F67" s="397">
        <f t="shared" si="15"/>
        <v>0</v>
      </c>
      <c r="G67" s="230">
        <f t="shared" si="15"/>
        <v>0</v>
      </c>
      <c r="H67" s="107">
        <f t="shared" si="15"/>
        <v>0</v>
      </c>
      <c r="I67" s="118">
        <f t="shared" si="15"/>
        <v>0</v>
      </c>
      <c r="J67" s="107">
        <f t="shared" si="15"/>
        <v>0</v>
      </c>
      <c r="K67" s="51">
        <f t="shared" si="15"/>
        <v>0</v>
      </c>
      <c r="L67" s="118">
        <f t="shared" si="15"/>
        <v>0</v>
      </c>
      <c r="M67" s="47">
        <f t="shared" si="15"/>
        <v>0</v>
      </c>
      <c r="N67" s="51">
        <f t="shared" si="15"/>
        <v>0</v>
      </c>
      <c r="O67" s="118">
        <f t="shared" si="15"/>
        <v>0</v>
      </c>
      <c r="P67" s="124"/>
    </row>
    <row r="68" spans="1:16" s="1" customFormat="1" ht="24" hidden="1" x14ac:dyDescent="0.25">
      <c r="A68" s="1244">
        <v>1210</v>
      </c>
      <c r="B68" s="53" t="s">
        <v>60</v>
      </c>
      <c r="C68" s="54">
        <f t="shared" si="3"/>
        <v>0</v>
      </c>
      <c r="D68" s="231"/>
      <c r="E68" s="433"/>
      <c r="F68" s="434">
        <f>D68+E68</f>
        <v>0</v>
      </c>
      <c r="G68" s="231"/>
      <c r="H68" s="263"/>
      <c r="I68" s="121">
        <f>G68+H68</f>
        <v>0</v>
      </c>
      <c r="J68" s="263"/>
      <c r="K68" s="56"/>
      <c r="L68" s="121">
        <f>J68+K68</f>
        <v>0</v>
      </c>
      <c r="M68" s="327"/>
      <c r="N68" s="56"/>
      <c r="O68" s="121">
        <f>M68+N68</f>
        <v>0</v>
      </c>
      <c r="P68" s="111"/>
    </row>
    <row r="69" spans="1:16" s="1" customFormat="1" ht="24" hidden="1" x14ac:dyDescent="0.25">
      <c r="A69" s="113">
        <v>1220</v>
      </c>
      <c r="B69" s="58" t="s">
        <v>61</v>
      </c>
      <c r="C69" s="59">
        <f t="shared" si="3"/>
        <v>0</v>
      </c>
      <c r="D69" s="233">
        <f t="shared" ref="D69:O69" si="16">SUM(D70:D74)</f>
        <v>0</v>
      </c>
      <c r="E69" s="436">
        <f t="shared" si="16"/>
        <v>0</v>
      </c>
      <c r="F69" s="393">
        <f t="shared" si="16"/>
        <v>0</v>
      </c>
      <c r="G69" s="233">
        <f t="shared" si="16"/>
        <v>0</v>
      </c>
      <c r="H69" s="122">
        <f t="shared" si="16"/>
        <v>0</v>
      </c>
      <c r="I69" s="115">
        <f t="shared" si="16"/>
        <v>0</v>
      </c>
      <c r="J69" s="122">
        <f t="shared" si="16"/>
        <v>0</v>
      </c>
      <c r="K69" s="114">
        <f t="shared" si="16"/>
        <v>0</v>
      </c>
      <c r="L69" s="115">
        <f t="shared" si="16"/>
        <v>0</v>
      </c>
      <c r="M69" s="59">
        <f t="shared" si="16"/>
        <v>0</v>
      </c>
      <c r="N69" s="114">
        <f t="shared" si="16"/>
        <v>0</v>
      </c>
      <c r="O69" s="115">
        <f t="shared" si="16"/>
        <v>0</v>
      </c>
      <c r="P69" s="112"/>
    </row>
    <row r="70" spans="1:16" s="1" customFormat="1" ht="48" hidden="1" x14ac:dyDescent="0.25">
      <c r="A70" s="38">
        <v>1221</v>
      </c>
      <c r="B70" s="58" t="s">
        <v>297</v>
      </c>
      <c r="C70" s="59">
        <f t="shared" si="3"/>
        <v>0</v>
      </c>
      <c r="D70" s="232"/>
      <c r="E70" s="435"/>
      <c r="F70" s="393">
        <f>D70+E70</f>
        <v>0</v>
      </c>
      <c r="G70" s="232"/>
      <c r="H70" s="264"/>
      <c r="I70" s="115">
        <f>G70+H70</f>
        <v>0</v>
      </c>
      <c r="J70" s="264"/>
      <c r="K70" s="61"/>
      <c r="L70" s="115">
        <f>J70+K70</f>
        <v>0</v>
      </c>
      <c r="M70" s="328"/>
      <c r="N70" s="61"/>
      <c r="O70" s="115">
        <f>M70+N70</f>
        <v>0</v>
      </c>
      <c r="P70" s="112"/>
    </row>
    <row r="71" spans="1:16" s="1" customFormat="1" ht="12" hidden="1" x14ac:dyDescent="0.25">
      <c r="A71" s="38">
        <v>1223</v>
      </c>
      <c r="B71" s="58" t="s">
        <v>62</v>
      </c>
      <c r="C71" s="59">
        <f t="shared" si="3"/>
        <v>0</v>
      </c>
      <c r="D71" s="232"/>
      <c r="E71" s="435"/>
      <c r="F71" s="393">
        <f>D71+E71</f>
        <v>0</v>
      </c>
      <c r="G71" s="232"/>
      <c r="H71" s="264"/>
      <c r="I71" s="115">
        <f>G71+H71</f>
        <v>0</v>
      </c>
      <c r="J71" s="264"/>
      <c r="K71" s="61"/>
      <c r="L71" s="115">
        <f>J71+K71</f>
        <v>0</v>
      </c>
      <c r="M71" s="328"/>
      <c r="N71" s="61"/>
      <c r="O71" s="115">
        <f>M71+N71</f>
        <v>0</v>
      </c>
      <c r="P71" s="112"/>
    </row>
    <row r="72" spans="1:16" s="1" customFormat="1" ht="12" hidden="1" x14ac:dyDescent="0.25">
      <c r="A72" s="38">
        <v>1225</v>
      </c>
      <c r="B72" s="58" t="s">
        <v>63</v>
      </c>
      <c r="C72" s="59">
        <f t="shared" si="3"/>
        <v>0</v>
      </c>
      <c r="D72" s="232"/>
      <c r="E72" s="435"/>
      <c r="F72" s="393">
        <f>D72+E72</f>
        <v>0</v>
      </c>
      <c r="G72" s="232"/>
      <c r="H72" s="264"/>
      <c r="I72" s="115">
        <f>G72+H72</f>
        <v>0</v>
      </c>
      <c r="J72" s="264"/>
      <c r="K72" s="61"/>
      <c r="L72" s="115">
        <f>J72+K72</f>
        <v>0</v>
      </c>
      <c r="M72" s="328"/>
      <c r="N72" s="61"/>
      <c r="O72" s="115">
        <f>M72+N72</f>
        <v>0</v>
      </c>
      <c r="P72" s="112"/>
    </row>
    <row r="73" spans="1:16" s="1" customFormat="1" ht="36" hidden="1" x14ac:dyDescent="0.25">
      <c r="A73" s="38">
        <v>1227</v>
      </c>
      <c r="B73" s="58" t="s">
        <v>64</v>
      </c>
      <c r="C73" s="59">
        <f t="shared" si="3"/>
        <v>0</v>
      </c>
      <c r="D73" s="232"/>
      <c r="E73" s="435"/>
      <c r="F73" s="393">
        <f>D73+E73</f>
        <v>0</v>
      </c>
      <c r="G73" s="232"/>
      <c r="H73" s="264"/>
      <c r="I73" s="115">
        <f>G73+H73</f>
        <v>0</v>
      </c>
      <c r="J73" s="264"/>
      <c r="K73" s="61"/>
      <c r="L73" s="115">
        <f>J73+K73</f>
        <v>0</v>
      </c>
      <c r="M73" s="328"/>
      <c r="N73" s="61"/>
      <c r="O73" s="115">
        <f>M73+N73</f>
        <v>0</v>
      </c>
      <c r="P73" s="112"/>
    </row>
    <row r="74" spans="1:16" s="1" customFormat="1" ht="48" hidden="1" x14ac:dyDescent="0.25">
      <c r="A74" s="38">
        <v>1228</v>
      </c>
      <c r="B74" s="58" t="s">
        <v>298</v>
      </c>
      <c r="C74" s="59">
        <f t="shared" si="3"/>
        <v>0</v>
      </c>
      <c r="D74" s="232"/>
      <c r="E74" s="435"/>
      <c r="F74" s="393">
        <f>D74+E74</f>
        <v>0</v>
      </c>
      <c r="G74" s="232"/>
      <c r="H74" s="264"/>
      <c r="I74" s="115">
        <f>G74+H74</f>
        <v>0</v>
      </c>
      <c r="J74" s="264"/>
      <c r="K74" s="61"/>
      <c r="L74" s="115">
        <f>J74+K74</f>
        <v>0</v>
      </c>
      <c r="M74" s="328"/>
      <c r="N74" s="61"/>
      <c r="O74" s="115">
        <f>M74+N74</f>
        <v>0</v>
      </c>
      <c r="P74" s="112"/>
    </row>
    <row r="75" spans="1:16" s="1" customFormat="1" ht="12" x14ac:dyDescent="0.25">
      <c r="A75" s="102">
        <v>2000</v>
      </c>
      <c r="B75" s="102" t="s">
        <v>65</v>
      </c>
      <c r="C75" s="103">
        <f t="shared" si="3"/>
        <v>117773</v>
      </c>
      <c r="D75" s="229">
        <f t="shared" ref="D75:O75" si="17">SUM(D76,D83,D130,D164,D165,D172)</f>
        <v>52640</v>
      </c>
      <c r="E75" s="428">
        <f t="shared" si="17"/>
        <v>0</v>
      </c>
      <c r="F75" s="429">
        <f t="shared" si="17"/>
        <v>52640</v>
      </c>
      <c r="G75" s="229">
        <f t="shared" si="17"/>
        <v>0</v>
      </c>
      <c r="H75" s="262">
        <f t="shared" si="17"/>
        <v>0</v>
      </c>
      <c r="I75" s="105">
        <f t="shared" si="17"/>
        <v>0</v>
      </c>
      <c r="J75" s="262">
        <f t="shared" si="17"/>
        <v>65133</v>
      </c>
      <c r="K75" s="104">
        <f t="shared" si="17"/>
        <v>0</v>
      </c>
      <c r="L75" s="105">
        <f t="shared" si="17"/>
        <v>65133</v>
      </c>
      <c r="M75" s="103">
        <f t="shared" si="17"/>
        <v>0</v>
      </c>
      <c r="N75" s="104">
        <f t="shared" si="17"/>
        <v>0</v>
      </c>
      <c r="O75" s="105">
        <f t="shared" si="17"/>
        <v>0</v>
      </c>
      <c r="P75" s="351"/>
    </row>
    <row r="76" spans="1:16" s="1" customFormat="1" ht="24" hidden="1" x14ac:dyDescent="0.25">
      <c r="A76" s="46">
        <v>2100</v>
      </c>
      <c r="B76" s="106" t="s">
        <v>66</v>
      </c>
      <c r="C76" s="47">
        <f t="shared" si="3"/>
        <v>0</v>
      </c>
      <c r="D76" s="230">
        <f t="shared" ref="D76:O76" si="18">SUM(D77,D80)</f>
        <v>0</v>
      </c>
      <c r="E76" s="430">
        <f t="shared" si="18"/>
        <v>0</v>
      </c>
      <c r="F76" s="397">
        <f t="shared" si="18"/>
        <v>0</v>
      </c>
      <c r="G76" s="230">
        <f t="shared" si="18"/>
        <v>0</v>
      </c>
      <c r="H76" s="107">
        <f t="shared" si="18"/>
        <v>0</v>
      </c>
      <c r="I76" s="118">
        <f t="shared" si="18"/>
        <v>0</v>
      </c>
      <c r="J76" s="107">
        <f t="shared" si="18"/>
        <v>0</v>
      </c>
      <c r="K76" s="51">
        <f t="shared" si="18"/>
        <v>0</v>
      </c>
      <c r="L76" s="118">
        <f t="shared" si="18"/>
        <v>0</v>
      </c>
      <c r="M76" s="47">
        <f t="shared" si="18"/>
        <v>0</v>
      </c>
      <c r="N76" s="51">
        <f t="shared" si="18"/>
        <v>0</v>
      </c>
      <c r="O76" s="118">
        <f t="shared" si="18"/>
        <v>0</v>
      </c>
      <c r="P76" s="124"/>
    </row>
    <row r="77" spans="1:16" s="1" customFormat="1" ht="24" hidden="1" x14ac:dyDescent="0.25">
      <c r="A77" s="1244">
        <v>2110</v>
      </c>
      <c r="B77" s="53" t="s">
        <v>67</v>
      </c>
      <c r="C77" s="54">
        <f t="shared" si="3"/>
        <v>0</v>
      </c>
      <c r="D77" s="235">
        <f t="shared" ref="D77:O77" si="19">SUM(D78:D79)</f>
        <v>0</v>
      </c>
      <c r="E77" s="438">
        <f t="shared" si="19"/>
        <v>0</v>
      </c>
      <c r="F77" s="434">
        <f t="shared" si="19"/>
        <v>0</v>
      </c>
      <c r="G77" s="235">
        <f t="shared" si="19"/>
        <v>0</v>
      </c>
      <c r="H77" s="266">
        <f t="shared" si="19"/>
        <v>0</v>
      </c>
      <c r="I77" s="121">
        <f t="shared" si="19"/>
        <v>0</v>
      </c>
      <c r="J77" s="266">
        <f t="shared" si="19"/>
        <v>0</v>
      </c>
      <c r="K77" s="120">
        <f t="shared" si="19"/>
        <v>0</v>
      </c>
      <c r="L77" s="121">
        <f t="shared" si="19"/>
        <v>0</v>
      </c>
      <c r="M77" s="54">
        <f t="shared" si="19"/>
        <v>0</v>
      </c>
      <c r="N77" s="120">
        <f t="shared" si="19"/>
        <v>0</v>
      </c>
      <c r="O77" s="121">
        <f t="shared" si="19"/>
        <v>0</v>
      </c>
      <c r="P77" s="111"/>
    </row>
    <row r="78" spans="1:16" s="1" customFormat="1" ht="12" hidden="1" x14ac:dyDescent="0.25">
      <c r="A78" s="38">
        <v>2111</v>
      </c>
      <c r="B78" s="58" t="s">
        <v>68</v>
      </c>
      <c r="C78" s="59">
        <f t="shared" si="3"/>
        <v>0</v>
      </c>
      <c r="D78" s="232"/>
      <c r="E78" s="435"/>
      <c r="F78" s="393">
        <f>D78+E78</f>
        <v>0</v>
      </c>
      <c r="G78" s="232"/>
      <c r="H78" s="264"/>
      <c r="I78" s="115">
        <f>G78+H78</f>
        <v>0</v>
      </c>
      <c r="J78" s="264"/>
      <c r="K78" s="61"/>
      <c r="L78" s="115">
        <f>J78+K78</f>
        <v>0</v>
      </c>
      <c r="M78" s="328"/>
      <c r="N78" s="61"/>
      <c r="O78" s="115">
        <f>M78+N78</f>
        <v>0</v>
      </c>
      <c r="P78" s="112"/>
    </row>
    <row r="79" spans="1:16" s="1" customFormat="1" ht="24" hidden="1" x14ac:dyDescent="0.25">
      <c r="A79" s="38">
        <v>2112</v>
      </c>
      <c r="B79" s="58" t="s">
        <v>69</v>
      </c>
      <c r="C79" s="59">
        <f t="shared" si="3"/>
        <v>0</v>
      </c>
      <c r="D79" s="232"/>
      <c r="E79" s="435"/>
      <c r="F79" s="393">
        <f>D79+E79</f>
        <v>0</v>
      </c>
      <c r="G79" s="232"/>
      <c r="H79" s="264"/>
      <c r="I79" s="115">
        <f>G79+H79</f>
        <v>0</v>
      </c>
      <c r="J79" s="264"/>
      <c r="K79" s="61"/>
      <c r="L79" s="115">
        <f>J79+K79</f>
        <v>0</v>
      </c>
      <c r="M79" s="328"/>
      <c r="N79" s="61"/>
      <c r="O79" s="115">
        <f>M79+N79</f>
        <v>0</v>
      </c>
      <c r="P79" s="112"/>
    </row>
    <row r="80" spans="1:16" s="1" customFormat="1" ht="24" hidden="1" x14ac:dyDescent="0.25">
      <c r="A80" s="113">
        <v>2120</v>
      </c>
      <c r="B80" s="58" t="s">
        <v>70</v>
      </c>
      <c r="C80" s="59">
        <f t="shared" si="3"/>
        <v>0</v>
      </c>
      <c r="D80" s="233">
        <f t="shared" ref="D80:O80" si="20">SUM(D81:D82)</f>
        <v>0</v>
      </c>
      <c r="E80" s="436">
        <f t="shared" si="20"/>
        <v>0</v>
      </c>
      <c r="F80" s="393">
        <f t="shared" si="20"/>
        <v>0</v>
      </c>
      <c r="G80" s="233">
        <f t="shared" si="20"/>
        <v>0</v>
      </c>
      <c r="H80" s="122">
        <f t="shared" si="20"/>
        <v>0</v>
      </c>
      <c r="I80" s="115">
        <f t="shared" si="20"/>
        <v>0</v>
      </c>
      <c r="J80" s="122">
        <f t="shared" si="20"/>
        <v>0</v>
      </c>
      <c r="K80" s="114">
        <f t="shared" si="20"/>
        <v>0</v>
      </c>
      <c r="L80" s="115">
        <f t="shared" si="20"/>
        <v>0</v>
      </c>
      <c r="M80" s="59">
        <f t="shared" si="20"/>
        <v>0</v>
      </c>
      <c r="N80" s="114">
        <f t="shared" si="20"/>
        <v>0</v>
      </c>
      <c r="O80" s="115">
        <f t="shared" si="20"/>
        <v>0</v>
      </c>
      <c r="P80" s="112"/>
    </row>
    <row r="81" spans="1:16" s="1" customFormat="1" ht="12" hidden="1" x14ac:dyDescent="0.25">
      <c r="A81" s="38">
        <v>2121</v>
      </c>
      <c r="B81" s="58" t="s">
        <v>68</v>
      </c>
      <c r="C81" s="59">
        <f t="shared" si="3"/>
        <v>0</v>
      </c>
      <c r="D81" s="232"/>
      <c r="E81" s="435"/>
      <c r="F81" s="393">
        <f>D81+E81</f>
        <v>0</v>
      </c>
      <c r="G81" s="232"/>
      <c r="H81" s="264"/>
      <c r="I81" s="115">
        <f>G81+H81</f>
        <v>0</v>
      </c>
      <c r="J81" s="264"/>
      <c r="K81" s="61"/>
      <c r="L81" s="115">
        <f>J81+K81</f>
        <v>0</v>
      </c>
      <c r="M81" s="328"/>
      <c r="N81" s="61"/>
      <c r="O81" s="115">
        <f>M81+N81</f>
        <v>0</v>
      </c>
      <c r="P81" s="112"/>
    </row>
    <row r="82" spans="1:16" s="1" customFormat="1" ht="24" hidden="1" x14ac:dyDescent="0.25">
      <c r="A82" s="38">
        <v>2122</v>
      </c>
      <c r="B82" s="58" t="s">
        <v>69</v>
      </c>
      <c r="C82" s="59">
        <f t="shared" si="3"/>
        <v>0</v>
      </c>
      <c r="D82" s="232"/>
      <c r="E82" s="435"/>
      <c r="F82" s="393">
        <f>D82+E82</f>
        <v>0</v>
      </c>
      <c r="G82" s="232"/>
      <c r="H82" s="264"/>
      <c r="I82" s="115">
        <f>G82+H82</f>
        <v>0</v>
      </c>
      <c r="J82" s="264"/>
      <c r="K82" s="61"/>
      <c r="L82" s="115">
        <f>J82+K82</f>
        <v>0</v>
      </c>
      <c r="M82" s="328"/>
      <c r="N82" s="61"/>
      <c r="O82" s="115">
        <f>M82+N82</f>
        <v>0</v>
      </c>
      <c r="P82" s="112"/>
    </row>
    <row r="83" spans="1:16" s="1" customFormat="1" ht="12" x14ac:dyDescent="0.25">
      <c r="A83" s="46">
        <v>2200</v>
      </c>
      <c r="B83" s="106" t="s">
        <v>71</v>
      </c>
      <c r="C83" s="47">
        <f t="shared" si="3"/>
        <v>104892</v>
      </c>
      <c r="D83" s="230">
        <f t="shared" ref="D83:O83" si="21">SUM(D84,D89,D95,D103,D112,D116,D122,D128)</f>
        <v>52640</v>
      </c>
      <c r="E83" s="430">
        <f t="shared" si="21"/>
        <v>0</v>
      </c>
      <c r="F83" s="397">
        <f t="shared" si="21"/>
        <v>52640</v>
      </c>
      <c r="G83" s="230">
        <f t="shared" si="21"/>
        <v>0</v>
      </c>
      <c r="H83" s="107">
        <f t="shared" si="21"/>
        <v>0</v>
      </c>
      <c r="I83" s="118">
        <f t="shared" si="21"/>
        <v>0</v>
      </c>
      <c r="J83" s="107">
        <f t="shared" si="21"/>
        <v>52252</v>
      </c>
      <c r="K83" s="51">
        <f t="shared" si="21"/>
        <v>0</v>
      </c>
      <c r="L83" s="118">
        <f t="shared" si="21"/>
        <v>52252</v>
      </c>
      <c r="M83" s="167">
        <f t="shared" si="21"/>
        <v>0</v>
      </c>
      <c r="N83" s="168">
        <f t="shared" si="21"/>
        <v>0</v>
      </c>
      <c r="O83" s="169">
        <f t="shared" si="21"/>
        <v>0</v>
      </c>
      <c r="P83" s="353"/>
    </row>
    <row r="84" spans="1:16" s="1" customFormat="1" ht="24" hidden="1" x14ac:dyDescent="0.25">
      <c r="A84" s="108">
        <v>2210</v>
      </c>
      <c r="B84" s="79" t="s">
        <v>72</v>
      </c>
      <c r="C84" s="85">
        <f t="shared" si="3"/>
        <v>0</v>
      </c>
      <c r="D84" s="133">
        <f t="shared" ref="D84:O84" si="22">SUM(D85:D88)</f>
        <v>0</v>
      </c>
      <c r="E84" s="431">
        <f t="shared" si="22"/>
        <v>0</v>
      </c>
      <c r="F84" s="432">
        <f t="shared" si="22"/>
        <v>0</v>
      </c>
      <c r="G84" s="133">
        <f t="shared" si="22"/>
        <v>0</v>
      </c>
      <c r="H84" s="208">
        <f t="shared" si="22"/>
        <v>0</v>
      </c>
      <c r="I84" s="110">
        <f t="shared" si="22"/>
        <v>0</v>
      </c>
      <c r="J84" s="208">
        <f t="shared" si="22"/>
        <v>0</v>
      </c>
      <c r="K84" s="109">
        <f t="shared" si="22"/>
        <v>0</v>
      </c>
      <c r="L84" s="110">
        <f t="shared" si="22"/>
        <v>0</v>
      </c>
      <c r="M84" s="85">
        <f t="shared" si="22"/>
        <v>0</v>
      </c>
      <c r="N84" s="109">
        <f t="shared" si="22"/>
        <v>0</v>
      </c>
      <c r="O84" s="110">
        <f t="shared" si="22"/>
        <v>0</v>
      </c>
      <c r="P84" s="117"/>
    </row>
    <row r="85" spans="1:16" s="1" customFormat="1" ht="24" hidden="1" x14ac:dyDescent="0.25">
      <c r="A85" s="33">
        <v>2211</v>
      </c>
      <c r="B85" s="53" t="s">
        <v>73</v>
      </c>
      <c r="C85" s="54">
        <f t="shared" si="3"/>
        <v>0</v>
      </c>
      <c r="D85" s="231"/>
      <c r="E85" s="433"/>
      <c r="F85" s="434">
        <f>D85+E85</f>
        <v>0</v>
      </c>
      <c r="G85" s="231"/>
      <c r="H85" s="263"/>
      <c r="I85" s="121">
        <f>G85+H85</f>
        <v>0</v>
      </c>
      <c r="J85" s="263"/>
      <c r="K85" s="56"/>
      <c r="L85" s="121">
        <f>J85+K85</f>
        <v>0</v>
      </c>
      <c r="M85" s="327"/>
      <c r="N85" s="56"/>
      <c r="O85" s="121">
        <f>M85+N85</f>
        <v>0</v>
      </c>
      <c r="P85" s="111"/>
    </row>
    <row r="86" spans="1:16" s="1" customFormat="1" ht="36" hidden="1" x14ac:dyDescent="0.25">
      <c r="A86" s="38">
        <v>2212</v>
      </c>
      <c r="B86" s="58" t="s">
        <v>74</v>
      </c>
      <c r="C86" s="59">
        <f t="shared" si="3"/>
        <v>0</v>
      </c>
      <c r="D86" s="232"/>
      <c r="E86" s="435"/>
      <c r="F86" s="393">
        <f>D86+E86</f>
        <v>0</v>
      </c>
      <c r="G86" s="232"/>
      <c r="H86" s="264"/>
      <c r="I86" s="115">
        <f>G86+H86</f>
        <v>0</v>
      </c>
      <c r="J86" s="264"/>
      <c r="K86" s="61"/>
      <c r="L86" s="115">
        <f>J86+K86</f>
        <v>0</v>
      </c>
      <c r="M86" s="328"/>
      <c r="N86" s="61"/>
      <c r="O86" s="115">
        <f>M86+N86</f>
        <v>0</v>
      </c>
      <c r="P86" s="112"/>
    </row>
    <row r="87" spans="1:16" s="1" customFormat="1" ht="24" hidden="1" x14ac:dyDescent="0.25">
      <c r="A87" s="38">
        <v>2214</v>
      </c>
      <c r="B87" s="58" t="s">
        <v>75</v>
      </c>
      <c r="C87" s="59">
        <f t="shared" si="3"/>
        <v>0</v>
      </c>
      <c r="D87" s="232"/>
      <c r="E87" s="435"/>
      <c r="F87" s="393">
        <f>D87+E87</f>
        <v>0</v>
      </c>
      <c r="G87" s="232"/>
      <c r="H87" s="264"/>
      <c r="I87" s="115">
        <f>G87+H87</f>
        <v>0</v>
      </c>
      <c r="J87" s="264"/>
      <c r="K87" s="61"/>
      <c r="L87" s="115">
        <f>J87+K87</f>
        <v>0</v>
      </c>
      <c r="M87" s="328"/>
      <c r="N87" s="61"/>
      <c r="O87" s="115">
        <f>M87+N87</f>
        <v>0</v>
      </c>
      <c r="P87" s="112"/>
    </row>
    <row r="88" spans="1:16" s="1" customFormat="1" ht="12" hidden="1" x14ac:dyDescent="0.25">
      <c r="A88" s="38">
        <v>2219</v>
      </c>
      <c r="B88" s="58" t="s">
        <v>76</v>
      </c>
      <c r="C88" s="59">
        <f t="shared" si="3"/>
        <v>0</v>
      </c>
      <c r="D88" s="232"/>
      <c r="E88" s="435"/>
      <c r="F88" s="393">
        <f>D88+E88</f>
        <v>0</v>
      </c>
      <c r="G88" s="232"/>
      <c r="H88" s="264"/>
      <c r="I88" s="115">
        <f>G88+H88</f>
        <v>0</v>
      </c>
      <c r="J88" s="264"/>
      <c r="K88" s="61"/>
      <c r="L88" s="115">
        <f>J88+K88</f>
        <v>0</v>
      </c>
      <c r="M88" s="328"/>
      <c r="N88" s="61"/>
      <c r="O88" s="115">
        <f>M88+N88</f>
        <v>0</v>
      </c>
      <c r="P88" s="112"/>
    </row>
    <row r="89" spans="1:16" s="1" customFormat="1" ht="24" x14ac:dyDescent="0.25">
      <c r="A89" s="113">
        <v>2220</v>
      </c>
      <c r="B89" s="58" t="s">
        <v>77</v>
      </c>
      <c r="C89" s="59">
        <f t="shared" si="3"/>
        <v>79537</v>
      </c>
      <c r="D89" s="233">
        <f t="shared" ref="D89:O89" si="23">SUM(D90:D94)</f>
        <v>34836</v>
      </c>
      <c r="E89" s="436">
        <f t="shared" si="23"/>
        <v>0</v>
      </c>
      <c r="F89" s="393">
        <f t="shared" si="23"/>
        <v>34836</v>
      </c>
      <c r="G89" s="233">
        <f t="shared" si="23"/>
        <v>0</v>
      </c>
      <c r="H89" s="122">
        <f t="shared" si="23"/>
        <v>0</v>
      </c>
      <c r="I89" s="115">
        <f t="shared" si="23"/>
        <v>0</v>
      </c>
      <c r="J89" s="122">
        <f t="shared" si="23"/>
        <v>44701</v>
      </c>
      <c r="K89" s="114">
        <f t="shared" si="23"/>
        <v>0</v>
      </c>
      <c r="L89" s="115">
        <f t="shared" si="23"/>
        <v>44701</v>
      </c>
      <c r="M89" s="59">
        <f t="shared" si="23"/>
        <v>0</v>
      </c>
      <c r="N89" s="114">
        <f t="shared" si="23"/>
        <v>0</v>
      </c>
      <c r="O89" s="115">
        <f t="shared" si="23"/>
        <v>0</v>
      </c>
      <c r="P89" s="112"/>
    </row>
    <row r="90" spans="1:16" s="1" customFormat="1" ht="24" x14ac:dyDescent="0.25">
      <c r="A90" s="38">
        <v>2221</v>
      </c>
      <c r="B90" s="58" t="s">
        <v>289</v>
      </c>
      <c r="C90" s="59">
        <f t="shared" si="3"/>
        <v>7568</v>
      </c>
      <c r="D90" s="232">
        <v>2736</v>
      </c>
      <c r="E90" s="435"/>
      <c r="F90" s="393">
        <f>D90+E90</f>
        <v>2736</v>
      </c>
      <c r="G90" s="232"/>
      <c r="H90" s="264"/>
      <c r="I90" s="115">
        <f>G90+H90</f>
        <v>0</v>
      </c>
      <c r="J90" s="264">
        <v>4832</v>
      </c>
      <c r="K90" s="61"/>
      <c r="L90" s="115">
        <f>J90+K90</f>
        <v>4832</v>
      </c>
      <c r="M90" s="328"/>
      <c r="N90" s="61"/>
      <c r="O90" s="115">
        <f>M90+N90</f>
        <v>0</v>
      </c>
      <c r="P90" s="112"/>
    </row>
    <row r="91" spans="1:16" s="1" customFormat="1" ht="12" x14ac:dyDescent="0.25">
      <c r="A91" s="38">
        <v>2222</v>
      </c>
      <c r="B91" s="58" t="s">
        <v>78</v>
      </c>
      <c r="C91" s="59">
        <f t="shared" si="3"/>
        <v>5178</v>
      </c>
      <c r="D91" s="232"/>
      <c r="E91" s="435"/>
      <c r="F91" s="393">
        <f>D91+E91</f>
        <v>0</v>
      </c>
      <c r="G91" s="232"/>
      <c r="H91" s="264"/>
      <c r="I91" s="115">
        <f>G91+H91</f>
        <v>0</v>
      </c>
      <c r="J91" s="264">
        <v>5178</v>
      </c>
      <c r="K91" s="61"/>
      <c r="L91" s="115">
        <f>J91+K91</f>
        <v>5178</v>
      </c>
      <c r="M91" s="328"/>
      <c r="N91" s="61"/>
      <c r="O91" s="115">
        <f>M91+N91</f>
        <v>0</v>
      </c>
      <c r="P91" s="112"/>
    </row>
    <row r="92" spans="1:16" s="1" customFormat="1" ht="12" x14ac:dyDescent="0.25">
      <c r="A92" s="38">
        <v>2223</v>
      </c>
      <c r="B92" s="58" t="s">
        <v>79</v>
      </c>
      <c r="C92" s="59">
        <f t="shared" si="3"/>
        <v>66000</v>
      </c>
      <c r="D92" s="232">
        <v>32100</v>
      </c>
      <c r="E92" s="435"/>
      <c r="F92" s="393">
        <f>D92+E92</f>
        <v>32100</v>
      </c>
      <c r="G92" s="232"/>
      <c r="H92" s="264"/>
      <c r="I92" s="115">
        <f>G92+H92</f>
        <v>0</v>
      </c>
      <c r="J92" s="264">
        <v>33900</v>
      </c>
      <c r="K92" s="61"/>
      <c r="L92" s="115">
        <f>J92+K92</f>
        <v>33900</v>
      </c>
      <c r="M92" s="328"/>
      <c r="N92" s="61"/>
      <c r="O92" s="115">
        <f>M92+N92</f>
        <v>0</v>
      </c>
      <c r="P92" s="112"/>
    </row>
    <row r="93" spans="1:16" s="1" customFormat="1" ht="48" x14ac:dyDescent="0.25">
      <c r="A93" s="38">
        <v>2224</v>
      </c>
      <c r="B93" s="58" t="s">
        <v>299</v>
      </c>
      <c r="C93" s="59">
        <f t="shared" si="3"/>
        <v>791</v>
      </c>
      <c r="D93" s="232"/>
      <c r="E93" s="435"/>
      <c r="F93" s="393">
        <f>D93+E93</f>
        <v>0</v>
      </c>
      <c r="G93" s="232"/>
      <c r="H93" s="264"/>
      <c r="I93" s="115">
        <f>G93+H93</f>
        <v>0</v>
      </c>
      <c r="J93" s="264">
        <v>791</v>
      </c>
      <c r="K93" s="61"/>
      <c r="L93" s="115">
        <f>J93+K93</f>
        <v>791</v>
      </c>
      <c r="M93" s="328"/>
      <c r="N93" s="61"/>
      <c r="O93" s="115">
        <f>M93+N93</f>
        <v>0</v>
      </c>
      <c r="P93" s="112"/>
    </row>
    <row r="94" spans="1:16" s="1" customFormat="1" ht="24" hidden="1" x14ac:dyDescent="0.25">
      <c r="A94" s="38">
        <v>2229</v>
      </c>
      <c r="B94" s="58" t="s">
        <v>80</v>
      </c>
      <c r="C94" s="59">
        <f t="shared" si="3"/>
        <v>0</v>
      </c>
      <c r="D94" s="232"/>
      <c r="E94" s="435"/>
      <c r="F94" s="393">
        <f>D94+E94</f>
        <v>0</v>
      </c>
      <c r="G94" s="232"/>
      <c r="H94" s="264"/>
      <c r="I94" s="115">
        <f>G94+H94</f>
        <v>0</v>
      </c>
      <c r="J94" s="264"/>
      <c r="K94" s="61"/>
      <c r="L94" s="115">
        <f>J94+K94</f>
        <v>0</v>
      </c>
      <c r="M94" s="328"/>
      <c r="N94" s="61"/>
      <c r="O94" s="115">
        <f>M94+N94</f>
        <v>0</v>
      </c>
      <c r="P94" s="112"/>
    </row>
    <row r="95" spans="1:16" s="1" customFormat="1" ht="36" x14ac:dyDescent="0.25">
      <c r="A95" s="113">
        <v>2230</v>
      </c>
      <c r="B95" s="58" t="s">
        <v>81</v>
      </c>
      <c r="C95" s="59">
        <f t="shared" si="3"/>
        <v>238</v>
      </c>
      <c r="D95" s="233">
        <f t="shared" ref="D95:O95" si="24">SUM(D96:D102)</f>
        <v>0</v>
      </c>
      <c r="E95" s="436">
        <f t="shared" si="24"/>
        <v>0</v>
      </c>
      <c r="F95" s="393">
        <f t="shared" si="24"/>
        <v>0</v>
      </c>
      <c r="G95" s="233">
        <f t="shared" si="24"/>
        <v>0</v>
      </c>
      <c r="H95" s="122">
        <f t="shared" si="24"/>
        <v>0</v>
      </c>
      <c r="I95" s="115">
        <f t="shared" si="24"/>
        <v>0</v>
      </c>
      <c r="J95" s="122">
        <f t="shared" si="24"/>
        <v>238</v>
      </c>
      <c r="K95" s="114">
        <f t="shared" si="24"/>
        <v>0</v>
      </c>
      <c r="L95" s="115">
        <f t="shared" si="24"/>
        <v>238</v>
      </c>
      <c r="M95" s="59">
        <f t="shared" si="24"/>
        <v>0</v>
      </c>
      <c r="N95" s="114">
        <f t="shared" si="24"/>
        <v>0</v>
      </c>
      <c r="O95" s="115">
        <f t="shared" si="24"/>
        <v>0</v>
      </c>
      <c r="P95" s="112"/>
    </row>
    <row r="96" spans="1:16" s="1" customFormat="1" ht="24" hidden="1" x14ac:dyDescent="0.25">
      <c r="A96" s="38">
        <v>2231</v>
      </c>
      <c r="B96" s="58" t="s">
        <v>82</v>
      </c>
      <c r="C96" s="59">
        <f t="shared" si="3"/>
        <v>0</v>
      </c>
      <c r="D96" s="232"/>
      <c r="E96" s="435"/>
      <c r="F96" s="393">
        <f t="shared" ref="F96:F102" si="25">D96+E96</f>
        <v>0</v>
      </c>
      <c r="G96" s="232"/>
      <c r="H96" s="264"/>
      <c r="I96" s="115">
        <f t="shared" ref="I96:I102" si="26">G96+H96</f>
        <v>0</v>
      </c>
      <c r="J96" s="264"/>
      <c r="K96" s="61"/>
      <c r="L96" s="115">
        <f t="shared" ref="L96:L102" si="27">J96+K96</f>
        <v>0</v>
      </c>
      <c r="M96" s="328"/>
      <c r="N96" s="61"/>
      <c r="O96" s="115">
        <f t="shared" ref="O96:O102" si="28">M96+N96</f>
        <v>0</v>
      </c>
      <c r="P96" s="112"/>
    </row>
    <row r="97" spans="1:16" s="1" customFormat="1" ht="24.75" hidden="1" customHeight="1" x14ac:dyDescent="0.25">
      <c r="A97" s="38">
        <v>2232</v>
      </c>
      <c r="B97" s="58" t="s">
        <v>83</v>
      </c>
      <c r="C97" s="59">
        <f t="shared" si="3"/>
        <v>0</v>
      </c>
      <c r="D97" s="232"/>
      <c r="E97" s="435"/>
      <c r="F97" s="393">
        <f t="shared" si="25"/>
        <v>0</v>
      </c>
      <c r="G97" s="232"/>
      <c r="H97" s="264"/>
      <c r="I97" s="115">
        <f t="shared" si="26"/>
        <v>0</v>
      </c>
      <c r="J97" s="264"/>
      <c r="K97" s="61"/>
      <c r="L97" s="115">
        <f t="shared" si="27"/>
        <v>0</v>
      </c>
      <c r="M97" s="328"/>
      <c r="N97" s="61"/>
      <c r="O97" s="115">
        <f t="shared" si="28"/>
        <v>0</v>
      </c>
      <c r="P97" s="112"/>
    </row>
    <row r="98" spans="1:16" s="1" customFormat="1" ht="24" hidden="1" x14ac:dyDescent="0.25">
      <c r="A98" s="33">
        <v>2233</v>
      </c>
      <c r="B98" s="53" t="s">
        <v>84</v>
      </c>
      <c r="C98" s="54">
        <f t="shared" si="3"/>
        <v>0</v>
      </c>
      <c r="D98" s="231"/>
      <c r="E98" s="433"/>
      <c r="F98" s="434">
        <f t="shared" si="25"/>
        <v>0</v>
      </c>
      <c r="G98" s="231"/>
      <c r="H98" s="263"/>
      <c r="I98" s="121">
        <f t="shared" si="26"/>
        <v>0</v>
      </c>
      <c r="J98" s="263"/>
      <c r="K98" s="56"/>
      <c r="L98" s="121">
        <f t="shared" si="27"/>
        <v>0</v>
      </c>
      <c r="M98" s="327"/>
      <c r="N98" s="56"/>
      <c r="O98" s="121">
        <f t="shared" si="28"/>
        <v>0</v>
      </c>
      <c r="P98" s="111"/>
    </row>
    <row r="99" spans="1:16" s="1" customFormat="1" ht="36" hidden="1" x14ac:dyDescent="0.25">
      <c r="A99" s="38">
        <v>2234</v>
      </c>
      <c r="B99" s="58" t="s">
        <v>85</v>
      </c>
      <c r="C99" s="59">
        <f t="shared" si="3"/>
        <v>0</v>
      </c>
      <c r="D99" s="232"/>
      <c r="E99" s="435"/>
      <c r="F99" s="393">
        <f t="shared" si="25"/>
        <v>0</v>
      </c>
      <c r="G99" s="232"/>
      <c r="H99" s="264"/>
      <c r="I99" s="115">
        <f t="shared" si="26"/>
        <v>0</v>
      </c>
      <c r="J99" s="264"/>
      <c r="K99" s="61"/>
      <c r="L99" s="115">
        <f t="shared" si="27"/>
        <v>0</v>
      </c>
      <c r="M99" s="328"/>
      <c r="N99" s="61"/>
      <c r="O99" s="115">
        <f t="shared" si="28"/>
        <v>0</v>
      </c>
      <c r="P99" s="112"/>
    </row>
    <row r="100" spans="1:16" s="1" customFormat="1" ht="24" x14ac:dyDescent="0.25">
      <c r="A100" s="38">
        <v>2235</v>
      </c>
      <c r="B100" s="58" t="s">
        <v>86</v>
      </c>
      <c r="C100" s="59">
        <f t="shared" si="3"/>
        <v>238</v>
      </c>
      <c r="D100" s="232"/>
      <c r="E100" s="435"/>
      <c r="F100" s="393">
        <f t="shared" si="25"/>
        <v>0</v>
      </c>
      <c r="G100" s="232"/>
      <c r="H100" s="264"/>
      <c r="I100" s="115">
        <f t="shared" si="26"/>
        <v>0</v>
      </c>
      <c r="J100" s="264">
        <v>238</v>
      </c>
      <c r="K100" s="61"/>
      <c r="L100" s="115">
        <f t="shared" si="27"/>
        <v>238</v>
      </c>
      <c r="M100" s="328"/>
      <c r="N100" s="61"/>
      <c r="O100" s="115">
        <f t="shared" si="28"/>
        <v>0</v>
      </c>
      <c r="P100" s="112"/>
    </row>
    <row r="101" spans="1:16" s="1" customFormat="1" ht="12" hidden="1" x14ac:dyDescent="0.25">
      <c r="A101" s="38">
        <v>2236</v>
      </c>
      <c r="B101" s="58" t="s">
        <v>87</v>
      </c>
      <c r="C101" s="59">
        <f t="shared" si="3"/>
        <v>0</v>
      </c>
      <c r="D101" s="232"/>
      <c r="E101" s="435"/>
      <c r="F101" s="393">
        <f t="shared" si="25"/>
        <v>0</v>
      </c>
      <c r="G101" s="232"/>
      <c r="H101" s="264"/>
      <c r="I101" s="115">
        <f t="shared" si="26"/>
        <v>0</v>
      </c>
      <c r="J101" s="264"/>
      <c r="K101" s="61"/>
      <c r="L101" s="115">
        <f t="shared" si="27"/>
        <v>0</v>
      </c>
      <c r="M101" s="328"/>
      <c r="N101" s="61"/>
      <c r="O101" s="115">
        <f t="shared" si="28"/>
        <v>0</v>
      </c>
      <c r="P101" s="112"/>
    </row>
    <row r="102" spans="1:16" s="1" customFormat="1" ht="24" hidden="1" x14ac:dyDescent="0.25">
      <c r="A102" s="38">
        <v>2239</v>
      </c>
      <c r="B102" s="58" t="s">
        <v>88</v>
      </c>
      <c r="C102" s="59">
        <f t="shared" si="3"/>
        <v>0</v>
      </c>
      <c r="D102" s="232"/>
      <c r="E102" s="435"/>
      <c r="F102" s="393">
        <f t="shared" si="25"/>
        <v>0</v>
      </c>
      <c r="G102" s="232"/>
      <c r="H102" s="264"/>
      <c r="I102" s="115">
        <f t="shared" si="26"/>
        <v>0</v>
      </c>
      <c r="J102" s="264"/>
      <c r="K102" s="61"/>
      <c r="L102" s="115">
        <f t="shared" si="27"/>
        <v>0</v>
      </c>
      <c r="M102" s="328"/>
      <c r="N102" s="61"/>
      <c r="O102" s="115">
        <f t="shared" si="28"/>
        <v>0</v>
      </c>
      <c r="P102" s="112"/>
    </row>
    <row r="103" spans="1:16" s="1" customFormat="1" ht="36" x14ac:dyDescent="0.25">
      <c r="A103" s="113">
        <v>2240</v>
      </c>
      <c r="B103" s="58" t="s">
        <v>89</v>
      </c>
      <c r="C103" s="59">
        <f t="shared" si="3"/>
        <v>17456</v>
      </c>
      <c r="D103" s="233">
        <f t="shared" ref="D103:O103" si="29">SUM(D104:D111)</f>
        <v>11516</v>
      </c>
      <c r="E103" s="436">
        <f t="shared" si="29"/>
        <v>0</v>
      </c>
      <c r="F103" s="393">
        <f t="shared" si="29"/>
        <v>11516</v>
      </c>
      <c r="G103" s="233">
        <f t="shared" si="29"/>
        <v>0</v>
      </c>
      <c r="H103" s="122">
        <f t="shared" si="29"/>
        <v>0</v>
      </c>
      <c r="I103" s="115">
        <f t="shared" si="29"/>
        <v>0</v>
      </c>
      <c r="J103" s="122">
        <f t="shared" si="29"/>
        <v>5940</v>
      </c>
      <c r="K103" s="114">
        <f t="shared" si="29"/>
        <v>0</v>
      </c>
      <c r="L103" s="115">
        <f t="shared" si="29"/>
        <v>5940</v>
      </c>
      <c r="M103" s="59">
        <f t="shared" si="29"/>
        <v>0</v>
      </c>
      <c r="N103" s="114">
        <f t="shared" si="29"/>
        <v>0</v>
      </c>
      <c r="O103" s="115">
        <f t="shared" si="29"/>
        <v>0</v>
      </c>
      <c r="P103" s="112"/>
    </row>
    <row r="104" spans="1:16" s="1" customFormat="1" ht="12" hidden="1" x14ac:dyDescent="0.25">
      <c r="A104" s="38">
        <v>2241</v>
      </c>
      <c r="B104" s="58" t="s">
        <v>90</v>
      </c>
      <c r="C104" s="59">
        <f t="shared" si="3"/>
        <v>0</v>
      </c>
      <c r="D104" s="232"/>
      <c r="E104" s="435"/>
      <c r="F104" s="393">
        <f t="shared" ref="F104:F111" si="30">D104+E104</f>
        <v>0</v>
      </c>
      <c r="G104" s="232"/>
      <c r="H104" s="264"/>
      <c r="I104" s="115">
        <f t="shared" ref="I104:I111" si="31">G104+H104</f>
        <v>0</v>
      </c>
      <c r="J104" s="264"/>
      <c r="K104" s="61"/>
      <c r="L104" s="115">
        <f t="shared" ref="L104:L111" si="32">J104+K104</f>
        <v>0</v>
      </c>
      <c r="M104" s="328"/>
      <c r="N104" s="61"/>
      <c r="O104" s="115">
        <f t="shared" ref="O104:O111" si="33">M104+N104</f>
        <v>0</v>
      </c>
      <c r="P104" s="112"/>
    </row>
    <row r="105" spans="1:16" s="1" customFormat="1" ht="24" hidden="1" x14ac:dyDescent="0.25">
      <c r="A105" s="38">
        <v>2242</v>
      </c>
      <c r="B105" s="58" t="s">
        <v>91</v>
      </c>
      <c r="C105" s="59">
        <f t="shared" si="3"/>
        <v>0</v>
      </c>
      <c r="D105" s="232"/>
      <c r="E105" s="435"/>
      <c r="F105" s="393">
        <f t="shared" si="30"/>
        <v>0</v>
      </c>
      <c r="G105" s="232"/>
      <c r="H105" s="264"/>
      <c r="I105" s="115">
        <f t="shared" si="31"/>
        <v>0</v>
      </c>
      <c r="J105" s="264"/>
      <c r="K105" s="61"/>
      <c r="L105" s="115">
        <f t="shared" si="32"/>
        <v>0</v>
      </c>
      <c r="M105" s="328"/>
      <c r="N105" s="61"/>
      <c r="O105" s="115">
        <f t="shared" si="33"/>
        <v>0</v>
      </c>
      <c r="P105" s="112"/>
    </row>
    <row r="106" spans="1:16" s="1" customFormat="1" ht="24" x14ac:dyDescent="0.25">
      <c r="A106" s="38">
        <v>2243</v>
      </c>
      <c r="B106" s="58" t="s">
        <v>92</v>
      </c>
      <c r="C106" s="59">
        <f t="shared" si="3"/>
        <v>6593</v>
      </c>
      <c r="D106" s="232">
        <v>3306</v>
      </c>
      <c r="E106" s="435"/>
      <c r="F106" s="393">
        <f t="shared" si="30"/>
        <v>3306</v>
      </c>
      <c r="G106" s="232"/>
      <c r="H106" s="264"/>
      <c r="I106" s="115">
        <f t="shared" si="31"/>
        <v>0</v>
      </c>
      <c r="J106" s="264">
        <v>3287</v>
      </c>
      <c r="K106" s="61"/>
      <c r="L106" s="115">
        <f t="shared" si="32"/>
        <v>3287</v>
      </c>
      <c r="M106" s="328"/>
      <c r="N106" s="61"/>
      <c r="O106" s="115">
        <f t="shared" si="33"/>
        <v>0</v>
      </c>
      <c r="P106" s="112"/>
    </row>
    <row r="107" spans="1:16" s="1" customFormat="1" ht="12" x14ac:dyDescent="0.25">
      <c r="A107" s="38">
        <v>2244</v>
      </c>
      <c r="B107" s="58" t="s">
        <v>93</v>
      </c>
      <c r="C107" s="59">
        <f t="shared" si="3"/>
        <v>10863</v>
      </c>
      <c r="D107" s="232">
        <v>8210</v>
      </c>
      <c r="E107" s="435"/>
      <c r="F107" s="393">
        <f t="shared" si="30"/>
        <v>8210</v>
      </c>
      <c r="G107" s="232"/>
      <c r="H107" s="264"/>
      <c r="I107" s="115">
        <f t="shared" si="31"/>
        <v>0</v>
      </c>
      <c r="J107" s="264">
        <v>2653</v>
      </c>
      <c r="K107" s="61"/>
      <c r="L107" s="115">
        <f t="shared" si="32"/>
        <v>2653</v>
      </c>
      <c r="M107" s="328"/>
      <c r="N107" s="61"/>
      <c r="O107" s="115">
        <f t="shared" si="33"/>
        <v>0</v>
      </c>
      <c r="P107" s="377"/>
    </row>
    <row r="108" spans="1:16" s="1" customFormat="1" ht="24" hidden="1" x14ac:dyDescent="0.25">
      <c r="A108" s="38">
        <v>2246</v>
      </c>
      <c r="B108" s="58" t="s">
        <v>94</v>
      </c>
      <c r="C108" s="59">
        <f t="shared" si="3"/>
        <v>0</v>
      </c>
      <c r="D108" s="232"/>
      <c r="E108" s="435"/>
      <c r="F108" s="393">
        <f t="shared" si="30"/>
        <v>0</v>
      </c>
      <c r="G108" s="232"/>
      <c r="H108" s="264"/>
      <c r="I108" s="115">
        <f t="shared" si="31"/>
        <v>0</v>
      </c>
      <c r="J108" s="264"/>
      <c r="K108" s="61"/>
      <c r="L108" s="115">
        <f t="shared" si="32"/>
        <v>0</v>
      </c>
      <c r="M108" s="328"/>
      <c r="N108" s="61"/>
      <c r="O108" s="115">
        <f t="shared" si="33"/>
        <v>0</v>
      </c>
      <c r="P108" s="112"/>
    </row>
    <row r="109" spans="1:16" s="1" customFormat="1" ht="12" hidden="1" x14ac:dyDescent="0.25">
      <c r="A109" s="38">
        <v>2247</v>
      </c>
      <c r="B109" s="58" t="s">
        <v>95</v>
      </c>
      <c r="C109" s="59">
        <f t="shared" si="3"/>
        <v>0</v>
      </c>
      <c r="D109" s="232"/>
      <c r="E109" s="435"/>
      <c r="F109" s="393">
        <f t="shared" si="30"/>
        <v>0</v>
      </c>
      <c r="G109" s="232"/>
      <c r="H109" s="264"/>
      <c r="I109" s="115">
        <f t="shared" si="31"/>
        <v>0</v>
      </c>
      <c r="J109" s="264"/>
      <c r="K109" s="61"/>
      <c r="L109" s="115">
        <f t="shared" si="32"/>
        <v>0</v>
      </c>
      <c r="M109" s="328"/>
      <c r="N109" s="61"/>
      <c r="O109" s="115">
        <f t="shared" si="33"/>
        <v>0</v>
      </c>
      <c r="P109" s="112"/>
    </row>
    <row r="110" spans="1:16" s="1" customFormat="1" ht="24" hidden="1" x14ac:dyDescent="0.25">
      <c r="A110" s="38">
        <v>2248</v>
      </c>
      <c r="B110" s="58" t="s">
        <v>300</v>
      </c>
      <c r="C110" s="59">
        <f t="shared" si="3"/>
        <v>0</v>
      </c>
      <c r="D110" s="232"/>
      <c r="E110" s="435"/>
      <c r="F110" s="393">
        <f t="shared" si="30"/>
        <v>0</v>
      </c>
      <c r="G110" s="232"/>
      <c r="H110" s="264"/>
      <c r="I110" s="115">
        <f t="shared" si="31"/>
        <v>0</v>
      </c>
      <c r="J110" s="264"/>
      <c r="K110" s="61"/>
      <c r="L110" s="115">
        <f t="shared" si="32"/>
        <v>0</v>
      </c>
      <c r="M110" s="328"/>
      <c r="N110" s="61"/>
      <c r="O110" s="115">
        <f t="shared" si="33"/>
        <v>0</v>
      </c>
      <c r="P110" s="112"/>
    </row>
    <row r="111" spans="1:16" s="1" customFormat="1" ht="24" hidden="1" x14ac:dyDescent="0.25">
      <c r="A111" s="38">
        <v>2249</v>
      </c>
      <c r="B111" s="58" t="s">
        <v>96</v>
      </c>
      <c r="C111" s="59">
        <f t="shared" si="3"/>
        <v>0</v>
      </c>
      <c r="D111" s="232"/>
      <c r="E111" s="435"/>
      <c r="F111" s="393">
        <f t="shared" si="30"/>
        <v>0</v>
      </c>
      <c r="G111" s="232"/>
      <c r="H111" s="264"/>
      <c r="I111" s="115">
        <f t="shared" si="31"/>
        <v>0</v>
      </c>
      <c r="J111" s="264"/>
      <c r="K111" s="61"/>
      <c r="L111" s="115">
        <f t="shared" si="32"/>
        <v>0</v>
      </c>
      <c r="M111" s="328"/>
      <c r="N111" s="61"/>
      <c r="O111" s="115">
        <f t="shared" si="33"/>
        <v>0</v>
      </c>
      <c r="P111" s="112"/>
    </row>
    <row r="112" spans="1:16" s="1" customFormat="1" ht="12" hidden="1" x14ac:dyDescent="0.25">
      <c r="A112" s="113">
        <v>2250</v>
      </c>
      <c r="B112" s="58" t="s">
        <v>97</v>
      </c>
      <c r="C112" s="59">
        <f t="shared" si="3"/>
        <v>0</v>
      </c>
      <c r="D112" s="233">
        <f t="shared" ref="D112:O112" si="34">SUM(D113:D115)</f>
        <v>0</v>
      </c>
      <c r="E112" s="436">
        <f t="shared" si="34"/>
        <v>0</v>
      </c>
      <c r="F112" s="393">
        <f t="shared" si="34"/>
        <v>0</v>
      </c>
      <c r="G112" s="233">
        <f t="shared" si="34"/>
        <v>0</v>
      </c>
      <c r="H112" s="122">
        <f t="shared" si="34"/>
        <v>0</v>
      </c>
      <c r="I112" s="115">
        <f t="shared" si="34"/>
        <v>0</v>
      </c>
      <c r="J112" s="122">
        <f t="shared" si="34"/>
        <v>0</v>
      </c>
      <c r="K112" s="114">
        <f t="shared" si="34"/>
        <v>0</v>
      </c>
      <c r="L112" s="115">
        <f t="shared" si="34"/>
        <v>0</v>
      </c>
      <c r="M112" s="59">
        <f t="shared" si="34"/>
        <v>0</v>
      </c>
      <c r="N112" s="114">
        <f t="shared" si="34"/>
        <v>0</v>
      </c>
      <c r="O112" s="115">
        <f t="shared" si="34"/>
        <v>0</v>
      </c>
      <c r="P112" s="112"/>
    </row>
    <row r="113" spans="1:16" s="1" customFormat="1" ht="12" hidden="1" x14ac:dyDescent="0.25">
      <c r="A113" s="38">
        <v>2251</v>
      </c>
      <c r="B113" s="58" t="s">
        <v>98</v>
      </c>
      <c r="C113" s="59">
        <f t="shared" si="3"/>
        <v>0</v>
      </c>
      <c r="D113" s="232"/>
      <c r="E113" s="435"/>
      <c r="F113" s="393">
        <f>D113+E113</f>
        <v>0</v>
      </c>
      <c r="G113" s="232"/>
      <c r="H113" s="264"/>
      <c r="I113" s="115">
        <f>G113+H113</f>
        <v>0</v>
      </c>
      <c r="J113" s="264"/>
      <c r="K113" s="61"/>
      <c r="L113" s="115">
        <f>J113+K113</f>
        <v>0</v>
      </c>
      <c r="M113" s="328"/>
      <c r="N113" s="61"/>
      <c r="O113" s="115">
        <f>M113+N113</f>
        <v>0</v>
      </c>
      <c r="P113" s="112"/>
    </row>
    <row r="114" spans="1:16" s="1" customFormat="1" ht="24" hidden="1" x14ac:dyDescent="0.25">
      <c r="A114" s="38">
        <v>2252</v>
      </c>
      <c r="B114" s="58" t="s">
        <v>99</v>
      </c>
      <c r="C114" s="59">
        <f t="shared" ref="C114:C177" si="35">F114+I114+L114+O114</f>
        <v>0</v>
      </c>
      <c r="D114" s="232"/>
      <c r="E114" s="435"/>
      <c r="F114" s="393">
        <f>D114+E114</f>
        <v>0</v>
      </c>
      <c r="G114" s="232"/>
      <c r="H114" s="264"/>
      <c r="I114" s="115">
        <f>G114+H114</f>
        <v>0</v>
      </c>
      <c r="J114" s="264"/>
      <c r="K114" s="61"/>
      <c r="L114" s="115">
        <f>J114+K114</f>
        <v>0</v>
      </c>
      <c r="M114" s="328"/>
      <c r="N114" s="61"/>
      <c r="O114" s="115">
        <f>M114+N114</f>
        <v>0</v>
      </c>
      <c r="P114" s="112"/>
    </row>
    <row r="115" spans="1:16" s="1" customFormat="1" ht="24" hidden="1" x14ac:dyDescent="0.25">
      <c r="A115" s="38">
        <v>2259</v>
      </c>
      <c r="B115" s="58" t="s">
        <v>100</v>
      </c>
      <c r="C115" s="59">
        <f t="shared" si="35"/>
        <v>0</v>
      </c>
      <c r="D115" s="232"/>
      <c r="E115" s="435"/>
      <c r="F115" s="393">
        <f>D115+E115</f>
        <v>0</v>
      </c>
      <c r="G115" s="232"/>
      <c r="H115" s="264"/>
      <c r="I115" s="115">
        <f>G115+H115</f>
        <v>0</v>
      </c>
      <c r="J115" s="264"/>
      <c r="K115" s="61"/>
      <c r="L115" s="115">
        <f>J115+K115</f>
        <v>0</v>
      </c>
      <c r="M115" s="328"/>
      <c r="N115" s="61"/>
      <c r="O115" s="115">
        <f>M115+N115</f>
        <v>0</v>
      </c>
      <c r="P115" s="112"/>
    </row>
    <row r="116" spans="1:16" s="1" customFormat="1" ht="12" x14ac:dyDescent="0.25">
      <c r="A116" s="113">
        <v>2260</v>
      </c>
      <c r="B116" s="58" t="s">
        <v>101</v>
      </c>
      <c r="C116" s="59">
        <f t="shared" si="35"/>
        <v>7661</v>
      </c>
      <c r="D116" s="233">
        <f t="shared" ref="D116:O116" si="36">SUM(D117:D121)</f>
        <v>6288</v>
      </c>
      <c r="E116" s="436">
        <f t="shared" si="36"/>
        <v>0</v>
      </c>
      <c r="F116" s="393">
        <f t="shared" si="36"/>
        <v>6288</v>
      </c>
      <c r="G116" s="233">
        <f t="shared" si="36"/>
        <v>0</v>
      </c>
      <c r="H116" s="122">
        <f t="shared" si="36"/>
        <v>0</v>
      </c>
      <c r="I116" s="115">
        <f t="shared" si="36"/>
        <v>0</v>
      </c>
      <c r="J116" s="122">
        <f t="shared" si="36"/>
        <v>1373</v>
      </c>
      <c r="K116" s="114">
        <f t="shared" si="36"/>
        <v>0</v>
      </c>
      <c r="L116" s="115">
        <f t="shared" si="36"/>
        <v>1373</v>
      </c>
      <c r="M116" s="59">
        <f t="shared" si="36"/>
        <v>0</v>
      </c>
      <c r="N116" s="114">
        <f t="shared" si="36"/>
        <v>0</v>
      </c>
      <c r="O116" s="115">
        <f t="shared" si="36"/>
        <v>0</v>
      </c>
      <c r="P116" s="112"/>
    </row>
    <row r="117" spans="1:16" s="1" customFormat="1" ht="12" hidden="1" x14ac:dyDescent="0.25">
      <c r="A117" s="38">
        <v>2261</v>
      </c>
      <c r="B117" s="58" t="s">
        <v>102</v>
      </c>
      <c r="C117" s="59">
        <f t="shared" si="35"/>
        <v>0</v>
      </c>
      <c r="D117" s="232"/>
      <c r="E117" s="435"/>
      <c r="F117" s="393">
        <f>D117+E117</f>
        <v>0</v>
      </c>
      <c r="G117" s="232"/>
      <c r="H117" s="264"/>
      <c r="I117" s="115">
        <f>G117+H117</f>
        <v>0</v>
      </c>
      <c r="J117" s="264"/>
      <c r="K117" s="61"/>
      <c r="L117" s="115">
        <f>J117+K117</f>
        <v>0</v>
      </c>
      <c r="M117" s="328"/>
      <c r="N117" s="61"/>
      <c r="O117" s="115">
        <f>M117+N117</f>
        <v>0</v>
      </c>
      <c r="P117" s="112"/>
    </row>
    <row r="118" spans="1:16" s="1" customFormat="1" ht="12" hidden="1" x14ac:dyDescent="0.25">
      <c r="A118" s="38">
        <v>2262</v>
      </c>
      <c r="B118" s="58" t="s">
        <v>103</v>
      </c>
      <c r="C118" s="59">
        <f t="shared" si="35"/>
        <v>0</v>
      </c>
      <c r="D118" s="232"/>
      <c r="E118" s="435"/>
      <c r="F118" s="393">
        <f>D118+E118</f>
        <v>0</v>
      </c>
      <c r="G118" s="232"/>
      <c r="H118" s="264"/>
      <c r="I118" s="115">
        <f>G118+H118</f>
        <v>0</v>
      </c>
      <c r="J118" s="264"/>
      <c r="K118" s="61"/>
      <c r="L118" s="115">
        <f>J118+K118</f>
        <v>0</v>
      </c>
      <c r="M118" s="328"/>
      <c r="N118" s="61"/>
      <c r="O118" s="115">
        <f>M118+N118</f>
        <v>0</v>
      </c>
      <c r="P118" s="112"/>
    </row>
    <row r="119" spans="1:16" s="1" customFormat="1" ht="12" hidden="1" x14ac:dyDescent="0.25">
      <c r="A119" s="38">
        <v>2263</v>
      </c>
      <c r="B119" s="58" t="s">
        <v>104</v>
      </c>
      <c r="C119" s="59">
        <f t="shared" si="35"/>
        <v>0</v>
      </c>
      <c r="D119" s="232"/>
      <c r="E119" s="435"/>
      <c r="F119" s="393">
        <f>D119+E119</f>
        <v>0</v>
      </c>
      <c r="G119" s="232"/>
      <c r="H119" s="264"/>
      <c r="I119" s="115">
        <f>G119+H119</f>
        <v>0</v>
      </c>
      <c r="J119" s="264"/>
      <c r="K119" s="61"/>
      <c r="L119" s="115">
        <f>J119+K119</f>
        <v>0</v>
      </c>
      <c r="M119" s="328"/>
      <c r="N119" s="61"/>
      <c r="O119" s="115">
        <f>M119+N119</f>
        <v>0</v>
      </c>
      <c r="P119" s="112"/>
    </row>
    <row r="120" spans="1:16" s="1" customFormat="1" ht="24" x14ac:dyDescent="0.25">
      <c r="A120" s="38">
        <v>2264</v>
      </c>
      <c r="B120" s="58" t="s">
        <v>105</v>
      </c>
      <c r="C120" s="59">
        <f t="shared" si="35"/>
        <v>7609</v>
      </c>
      <c r="D120" s="232">
        <v>6288</v>
      </c>
      <c r="E120" s="435"/>
      <c r="F120" s="393">
        <f>D120+E120</f>
        <v>6288</v>
      </c>
      <c r="G120" s="232"/>
      <c r="H120" s="264"/>
      <c r="I120" s="115">
        <f>G120+H120</f>
        <v>0</v>
      </c>
      <c r="J120" s="264">
        <v>1321</v>
      </c>
      <c r="K120" s="61"/>
      <c r="L120" s="115">
        <f>J120+K120</f>
        <v>1321</v>
      </c>
      <c r="M120" s="328"/>
      <c r="N120" s="61"/>
      <c r="O120" s="115">
        <f>M120+N120</f>
        <v>0</v>
      </c>
      <c r="P120" s="112"/>
    </row>
    <row r="121" spans="1:16" s="1" customFormat="1" ht="12" x14ac:dyDescent="0.25">
      <c r="A121" s="38">
        <v>2269</v>
      </c>
      <c r="B121" s="58" t="s">
        <v>106</v>
      </c>
      <c r="C121" s="59">
        <f t="shared" si="35"/>
        <v>52</v>
      </c>
      <c r="D121" s="232"/>
      <c r="E121" s="435"/>
      <c r="F121" s="393">
        <f>D121+E121</f>
        <v>0</v>
      </c>
      <c r="G121" s="232"/>
      <c r="H121" s="264"/>
      <c r="I121" s="115">
        <f>G121+H121</f>
        <v>0</v>
      </c>
      <c r="J121" s="264">
        <v>52</v>
      </c>
      <c r="K121" s="61"/>
      <c r="L121" s="115">
        <f>J121+K121</f>
        <v>52</v>
      </c>
      <c r="M121" s="328"/>
      <c r="N121" s="61"/>
      <c r="O121" s="115">
        <f>M121+N121</f>
        <v>0</v>
      </c>
      <c r="P121" s="112"/>
    </row>
    <row r="122" spans="1:16" s="1" customFormat="1" ht="12" hidden="1" x14ac:dyDescent="0.25">
      <c r="A122" s="113">
        <v>2270</v>
      </c>
      <c r="B122" s="58" t="s">
        <v>107</v>
      </c>
      <c r="C122" s="59">
        <f t="shared" si="35"/>
        <v>0</v>
      </c>
      <c r="D122" s="233">
        <f t="shared" ref="D122:O122" si="37">SUM(D123:D127)</f>
        <v>0</v>
      </c>
      <c r="E122" s="436">
        <f t="shared" si="37"/>
        <v>0</v>
      </c>
      <c r="F122" s="393">
        <f t="shared" si="37"/>
        <v>0</v>
      </c>
      <c r="G122" s="233">
        <f t="shared" si="37"/>
        <v>0</v>
      </c>
      <c r="H122" s="122">
        <f t="shared" si="37"/>
        <v>0</v>
      </c>
      <c r="I122" s="115">
        <f t="shared" si="37"/>
        <v>0</v>
      </c>
      <c r="J122" s="122">
        <f t="shared" si="37"/>
        <v>0</v>
      </c>
      <c r="K122" s="114">
        <f t="shared" si="37"/>
        <v>0</v>
      </c>
      <c r="L122" s="115">
        <f t="shared" si="37"/>
        <v>0</v>
      </c>
      <c r="M122" s="59">
        <f t="shared" si="37"/>
        <v>0</v>
      </c>
      <c r="N122" s="114">
        <f t="shared" si="37"/>
        <v>0</v>
      </c>
      <c r="O122" s="115">
        <f t="shared" si="37"/>
        <v>0</v>
      </c>
      <c r="P122" s="112"/>
    </row>
    <row r="123" spans="1:16" s="1" customFormat="1" ht="12" hidden="1" x14ac:dyDescent="0.25">
      <c r="A123" s="38">
        <v>2272</v>
      </c>
      <c r="B123" s="147" t="s">
        <v>108</v>
      </c>
      <c r="C123" s="59">
        <f t="shared" si="35"/>
        <v>0</v>
      </c>
      <c r="D123" s="232"/>
      <c r="E123" s="435"/>
      <c r="F123" s="393">
        <f>D123+E123</f>
        <v>0</v>
      </c>
      <c r="G123" s="232"/>
      <c r="H123" s="264"/>
      <c r="I123" s="115">
        <f>G123+H123</f>
        <v>0</v>
      </c>
      <c r="J123" s="264"/>
      <c r="K123" s="61"/>
      <c r="L123" s="115">
        <f>J123+K123</f>
        <v>0</v>
      </c>
      <c r="M123" s="328"/>
      <c r="N123" s="61"/>
      <c r="O123" s="115">
        <f>M123+N123</f>
        <v>0</v>
      </c>
      <c r="P123" s="112"/>
    </row>
    <row r="124" spans="1:16" s="1" customFormat="1" ht="24" hidden="1" x14ac:dyDescent="0.25">
      <c r="A124" s="38">
        <v>2274</v>
      </c>
      <c r="B124" s="187" t="s">
        <v>290</v>
      </c>
      <c r="C124" s="59">
        <f t="shared" si="35"/>
        <v>0</v>
      </c>
      <c r="D124" s="232"/>
      <c r="E124" s="435"/>
      <c r="F124" s="393">
        <f>D124+E124</f>
        <v>0</v>
      </c>
      <c r="G124" s="232"/>
      <c r="H124" s="264"/>
      <c r="I124" s="115">
        <f>G124+H124</f>
        <v>0</v>
      </c>
      <c r="J124" s="264"/>
      <c r="K124" s="61"/>
      <c r="L124" s="115">
        <f>J124+K124</f>
        <v>0</v>
      </c>
      <c r="M124" s="328"/>
      <c r="N124" s="61"/>
      <c r="O124" s="115">
        <f>M124+N124</f>
        <v>0</v>
      </c>
      <c r="P124" s="112"/>
    </row>
    <row r="125" spans="1:16" s="1" customFormat="1" ht="24" hidden="1" x14ac:dyDescent="0.25">
      <c r="A125" s="38">
        <v>2275</v>
      </c>
      <c r="B125" s="58" t="s">
        <v>109</v>
      </c>
      <c r="C125" s="59">
        <f t="shared" si="35"/>
        <v>0</v>
      </c>
      <c r="D125" s="232"/>
      <c r="E125" s="435"/>
      <c r="F125" s="393">
        <f>D125+E125</f>
        <v>0</v>
      </c>
      <c r="G125" s="232"/>
      <c r="H125" s="264"/>
      <c r="I125" s="115">
        <f>G125+H125</f>
        <v>0</v>
      </c>
      <c r="J125" s="264"/>
      <c r="K125" s="61"/>
      <c r="L125" s="115">
        <f>J125+K125</f>
        <v>0</v>
      </c>
      <c r="M125" s="328"/>
      <c r="N125" s="61"/>
      <c r="O125" s="115">
        <f>M125+N125</f>
        <v>0</v>
      </c>
      <c r="P125" s="112"/>
    </row>
    <row r="126" spans="1:16" s="1" customFormat="1" ht="36" hidden="1" x14ac:dyDescent="0.25">
      <c r="A126" s="38">
        <v>2276</v>
      </c>
      <c r="B126" s="58" t="s">
        <v>110</v>
      </c>
      <c r="C126" s="59">
        <f t="shared" si="35"/>
        <v>0</v>
      </c>
      <c r="D126" s="232"/>
      <c r="E126" s="435"/>
      <c r="F126" s="393">
        <f>D126+E126</f>
        <v>0</v>
      </c>
      <c r="G126" s="232"/>
      <c r="H126" s="264"/>
      <c r="I126" s="115">
        <f>G126+H126</f>
        <v>0</v>
      </c>
      <c r="J126" s="264"/>
      <c r="K126" s="61"/>
      <c r="L126" s="115">
        <f>J126+K126</f>
        <v>0</v>
      </c>
      <c r="M126" s="328"/>
      <c r="N126" s="61"/>
      <c r="O126" s="115">
        <f>M126+N126</f>
        <v>0</v>
      </c>
      <c r="P126" s="112"/>
    </row>
    <row r="127" spans="1:16" s="1" customFormat="1" ht="24" hidden="1" x14ac:dyDescent="0.25">
      <c r="A127" s="38">
        <v>2279</v>
      </c>
      <c r="B127" s="58" t="s">
        <v>111</v>
      </c>
      <c r="C127" s="59">
        <f t="shared" si="35"/>
        <v>0</v>
      </c>
      <c r="D127" s="232"/>
      <c r="E127" s="435"/>
      <c r="F127" s="393">
        <f>D127+E127</f>
        <v>0</v>
      </c>
      <c r="G127" s="232"/>
      <c r="H127" s="264"/>
      <c r="I127" s="115">
        <f>G127+H127</f>
        <v>0</v>
      </c>
      <c r="J127" s="264"/>
      <c r="K127" s="61"/>
      <c r="L127" s="115">
        <f>J127+K127</f>
        <v>0</v>
      </c>
      <c r="M127" s="328"/>
      <c r="N127" s="61"/>
      <c r="O127" s="115">
        <f>M127+N127</f>
        <v>0</v>
      </c>
      <c r="P127" s="112"/>
    </row>
    <row r="128" spans="1:16" s="1" customFormat="1" ht="24" hidden="1" x14ac:dyDescent="0.25">
      <c r="A128" s="1244">
        <v>2280</v>
      </c>
      <c r="B128" s="53" t="s">
        <v>301</v>
      </c>
      <c r="C128" s="54">
        <f t="shared" si="35"/>
        <v>0</v>
      </c>
      <c r="D128" s="235">
        <f t="shared" ref="D128:O128" si="38">SUM(D129)</f>
        <v>0</v>
      </c>
      <c r="E128" s="438">
        <f t="shared" si="38"/>
        <v>0</v>
      </c>
      <c r="F128" s="434">
        <f t="shared" si="38"/>
        <v>0</v>
      </c>
      <c r="G128" s="235">
        <f t="shared" si="38"/>
        <v>0</v>
      </c>
      <c r="H128" s="266">
        <f t="shared" si="38"/>
        <v>0</v>
      </c>
      <c r="I128" s="121">
        <f t="shared" si="38"/>
        <v>0</v>
      </c>
      <c r="J128" s="266">
        <f t="shared" si="38"/>
        <v>0</v>
      </c>
      <c r="K128" s="120">
        <f t="shared" si="38"/>
        <v>0</v>
      </c>
      <c r="L128" s="121">
        <f t="shared" si="38"/>
        <v>0</v>
      </c>
      <c r="M128" s="59">
        <f t="shared" si="38"/>
        <v>0</v>
      </c>
      <c r="N128" s="114">
        <f t="shared" si="38"/>
        <v>0</v>
      </c>
      <c r="O128" s="115">
        <f t="shared" si="38"/>
        <v>0</v>
      </c>
      <c r="P128" s="112"/>
    </row>
    <row r="129" spans="1:16" s="1" customFormat="1" ht="24" hidden="1" x14ac:dyDescent="0.25">
      <c r="A129" s="38">
        <v>2283</v>
      </c>
      <c r="B129" s="58" t="s">
        <v>112</v>
      </c>
      <c r="C129" s="59">
        <f t="shared" si="35"/>
        <v>0</v>
      </c>
      <c r="D129" s="232"/>
      <c r="E129" s="435"/>
      <c r="F129" s="393">
        <f>D129+E129</f>
        <v>0</v>
      </c>
      <c r="G129" s="232"/>
      <c r="H129" s="264"/>
      <c r="I129" s="115">
        <f>G129+H129</f>
        <v>0</v>
      </c>
      <c r="J129" s="264"/>
      <c r="K129" s="61"/>
      <c r="L129" s="115">
        <f>J129+K129</f>
        <v>0</v>
      </c>
      <c r="M129" s="328"/>
      <c r="N129" s="61"/>
      <c r="O129" s="115">
        <f>M129+N129</f>
        <v>0</v>
      </c>
      <c r="P129" s="112"/>
    </row>
    <row r="130" spans="1:16" s="1" customFormat="1" ht="38.25" customHeight="1" x14ac:dyDescent="0.25">
      <c r="A130" s="46">
        <v>2300</v>
      </c>
      <c r="B130" s="106" t="s">
        <v>113</v>
      </c>
      <c r="C130" s="47">
        <f t="shared" si="35"/>
        <v>12881</v>
      </c>
      <c r="D130" s="230">
        <f t="shared" ref="D130:O130" si="39">SUM(D131,D136,D140,D141,D144,D151,D159,D160,D163)</f>
        <v>0</v>
      </c>
      <c r="E130" s="430">
        <f t="shared" si="39"/>
        <v>0</v>
      </c>
      <c r="F130" s="397">
        <f t="shared" si="39"/>
        <v>0</v>
      </c>
      <c r="G130" s="230">
        <f t="shared" si="39"/>
        <v>0</v>
      </c>
      <c r="H130" s="107">
        <f t="shared" si="39"/>
        <v>0</v>
      </c>
      <c r="I130" s="118">
        <f t="shared" si="39"/>
        <v>0</v>
      </c>
      <c r="J130" s="107">
        <f t="shared" si="39"/>
        <v>12881</v>
      </c>
      <c r="K130" s="51">
        <f t="shared" si="39"/>
        <v>0</v>
      </c>
      <c r="L130" s="118">
        <f t="shared" si="39"/>
        <v>12881</v>
      </c>
      <c r="M130" s="47">
        <f t="shared" si="39"/>
        <v>0</v>
      </c>
      <c r="N130" s="51">
        <f t="shared" si="39"/>
        <v>0</v>
      </c>
      <c r="O130" s="118">
        <f t="shared" si="39"/>
        <v>0</v>
      </c>
      <c r="P130" s="124"/>
    </row>
    <row r="131" spans="1:16" s="1" customFormat="1" ht="24" x14ac:dyDescent="0.25">
      <c r="A131" s="1244">
        <v>2310</v>
      </c>
      <c r="B131" s="53" t="s">
        <v>114</v>
      </c>
      <c r="C131" s="54">
        <f t="shared" si="35"/>
        <v>9181</v>
      </c>
      <c r="D131" s="235">
        <f t="shared" ref="D131:O131" si="40">SUM(D132:D135)</f>
        <v>0</v>
      </c>
      <c r="E131" s="438">
        <f t="shared" si="40"/>
        <v>0</v>
      </c>
      <c r="F131" s="434">
        <f t="shared" si="40"/>
        <v>0</v>
      </c>
      <c r="G131" s="235">
        <f t="shared" si="40"/>
        <v>0</v>
      </c>
      <c r="H131" s="266">
        <f t="shared" si="40"/>
        <v>0</v>
      </c>
      <c r="I131" s="121">
        <f t="shared" si="40"/>
        <v>0</v>
      </c>
      <c r="J131" s="266">
        <f t="shared" si="40"/>
        <v>9181</v>
      </c>
      <c r="K131" s="120">
        <f t="shared" si="40"/>
        <v>0</v>
      </c>
      <c r="L131" s="121">
        <f t="shared" si="40"/>
        <v>9181</v>
      </c>
      <c r="M131" s="54">
        <f t="shared" si="40"/>
        <v>0</v>
      </c>
      <c r="N131" s="120">
        <f t="shared" si="40"/>
        <v>0</v>
      </c>
      <c r="O131" s="121">
        <f t="shared" si="40"/>
        <v>0</v>
      </c>
      <c r="P131" s="111"/>
    </row>
    <row r="132" spans="1:16" s="1" customFormat="1" ht="12" hidden="1" x14ac:dyDescent="0.25">
      <c r="A132" s="38">
        <v>2311</v>
      </c>
      <c r="B132" s="58" t="s">
        <v>115</v>
      </c>
      <c r="C132" s="59">
        <f t="shared" si="35"/>
        <v>0</v>
      </c>
      <c r="D132" s="232"/>
      <c r="E132" s="435"/>
      <c r="F132" s="393">
        <f>D132+E132</f>
        <v>0</v>
      </c>
      <c r="G132" s="232"/>
      <c r="H132" s="264"/>
      <c r="I132" s="115">
        <f>G132+H132</f>
        <v>0</v>
      </c>
      <c r="J132" s="264"/>
      <c r="K132" s="61"/>
      <c r="L132" s="115">
        <f>J132+K132</f>
        <v>0</v>
      </c>
      <c r="M132" s="328"/>
      <c r="N132" s="61"/>
      <c r="O132" s="115">
        <f>M132+N132</f>
        <v>0</v>
      </c>
      <c r="P132" s="112"/>
    </row>
    <row r="133" spans="1:16" s="1" customFormat="1" ht="12" x14ac:dyDescent="0.25">
      <c r="A133" s="38">
        <v>2312</v>
      </c>
      <c r="B133" s="58" t="s">
        <v>116</v>
      </c>
      <c r="C133" s="59">
        <f t="shared" si="35"/>
        <v>8623</v>
      </c>
      <c r="D133" s="232"/>
      <c r="E133" s="435"/>
      <c r="F133" s="393">
        <f>D133+E133</f>
        <v>0</v>
      </c>
      <c r="G133" s="232"/>
      <c r="H133" s="264"/>
      <c r="I133" s="115">
        <f>G133+H133</f>
        <v>0</v>
      </c>
      <c r="J133" s="264">
        <v>8623</v>
      </c>
      <c r="K133" s="61"/>
      <c r="L133" s="115">
        <f>J133+K133</f>
        <v>8623</v>
      </c>
      <c r="M133" s="328"/>
      <c r="N133" s="61"/>
      <c r="O133" s="115">
        <f>M133+N133</f>
        <v>0</v>
      </c>
      <c r="P133" s="377"/>
    </row>
    <row r="134" spans="1:16" s="1" customFormat="1" ht="12" x14ac:dyDescent="0.25">
      <c r="A134" s="38">
        <v>2313</v>
      </c>
      <c r="B134" s="58" t="s">
        <v>117</v>
      </c>
      <c r="C134" s="59">
        <f t="shared" si="35"/>
        <v>558</v>
      </c>
      <c r="D134" s="232"/>
      <c r="E134" s="435"/>
      <c r="F134" s="393">
        <f>D134+E134</f>
        <v>0</v>
      </c>
      <c r="G134" s="232"/>
      <c r="H134" s="264"/>
      <c r="I134" s="115">
        <f>G134+H134</f>
        <v>0</v>
      </c>
      <c r="J134" s="264">
        <v>558</v>
      </c>
      <c r="K134" s="61"/>
      <c r="L134" s="115">
        <f>J134+K134</f>
        <v>558</v>
      </c>
      <c r="M134" s="328"/>
      <c r="N134" s="61"/>
      <c r="O134" s="115">
        <f>M134+N134</f>
        <v>0</v>
      </c>
      <c r="P134" s="112"/>
    </row>
    <row r="135" spans="1:16" s="1" customFormat="1" ht="36" hidden="1" customHeight="1" x14ac:dyDescent="0.25">
      <c r="A135" s="38">
        <v>2314</v>
      </c>
      <c r="B135" s="58" t="s">
        <v>291</v>
      </c>
      <c r="C135" s="59">
        <f t="shared" si="35"/>
        <v>0</v>
      </c>
      <c r="D135" s="232"/>
      <c r="E135" s="435"/>
      <c r="F135" s="393">
        <f>D135+E135</f>
        <v>0</v>
      </c>
      <c r="G135" s="232"/>
      <c r="H135" s="264"/>
      <c r="I135" s="115">
        <f>G135+H135</f>
        <v>0</v>
      </c>
      <c r="J135" s="264"/>
      <c r="K135" s="61"/>
      <c r="L135" s="115">
        <f>J135+K135</f>
        <v>0</v>
      </c>
      <c r="M135" s="328"/>
      <c r="N135" s="61"/>
      <c r="O135" s="115">
        <f>M135+N135</f>
        <v>0</v>
      </c>
      <c r="P135" s="112"/>
    </row>
    <row r="136" spans="1:16" s="1" customFormat="1" ht="12" hidden="1" x14ac:dyDescent="0.25">
      <c r="A136" s="113">
        <v>2320</v>
      </c>
      <c r="B136" s="58" t="s">
        <v>118</v>
      </c>
      <c r="C136" s="59">
        <f t="shared" si="35"/>
        <v>0</v>
      </c>
      <c r="D136" s="233">
        <f t="shared" ref="D136:O136" si="41">SUM(D137:D139)</f>
        <v>0</v>
      </c>
      <c r="E136" s="436">
        <f t="shared" si="41"/>
        <v>0</v>
      </c>
      <c r="F136" s="393">
        <f t="shared" si="41"/>
        <v>0</v>
      </c>
      <c r="G136" s="233">
        <f t="shared" si="41"/>
        <v>0</v>
      </c>
      <c r="H136" s="122">
        <f t="shared" si="41"/>
        <v>0</v>
      </c>
      <c r="I136" s="115">
        <f t="shared" si="41"/>
        <v>0</v>
      </c>
      <c r="J136" s="122">
        <f t="shared" si="41"/>
        <v>0</v>
      </c>
      <c r="K136" s="114">
        <f t="shared" si="41"/>
        <v>0</v>
      </c>
      <c r="L136" s="115">
        <f t="shared" si="41"/>
        <v>0</v>
      </c>
      <c r="M136" s="59">
        <f t="shared" si="41"/>
        <v>0</v>
      </c>
      <c r="N136" s="114">
        <f t="shared" si="41"/>
        <v>0</v>
      </c>
      <c r="O136" s="115">
        <f t="shared" si="41"/>
        <v>0</v>
      </c>
      <c r="P136" s="112"/>
    </row>
    <row r="137" spans="1:16" s="1" customFormat="1" ht="12" hidden="1" x14ac:dyDescent="0.25">
      <c r="A137" s="38">
        <v>2321</v>
      </c>
      <c r="B137" s="58" t="s">
        <v>119</v>
      </c>
      <c r="C137" s="59">
        <f t="shared" si="35"/>
        <v>0</v>
      </c>
      <c r="D137" s="232"/>
      <c r="E137" s="435"/>
      <c r="F137" s="393">
        <f>D137+E137</f>
        <v>0</v>
      </c>
      <c r="G137" s="232"/>
      <c r="H137" s="264"/>
      <c r="I137" s="115">
        <f>G137+H137</f>
        <v>0</v>
      </c>
      <c r="J137" s="264"/>
      <c r="K137" s="61"/>
      <c r="L137" s="115">
        <f>J137+K137</f>
        <v>0</v>
      </c>
      <c r="M137" s="328"/>
      <c r="N137" s="61"/>
      <c r="O137" s="115">
        <f>M137+N137</f>
        <v>0</v>
      </c>
      <c r="P137" s="112"/>
    </row>
    <row r="138" spans="1:16" s="1" customFormat="1" ht="12" hidden="1" x14ac:dyDescent="0.25">
      <c r="A138" s="38">
        <v>2322</v>
      </c>
      <c r="B138" s="58" t="s">
        <v>120</v>
      </c>
      <c r="C138" s="59">
        <f t="shared" si="35"/>
        <v>0</v>
      </c>
      <c r="D138" s="232"/>
      <c r="E138" s="435"/>
      <c r="F138" s="393">
        <f>D138+E138</f>
        <v>0</v>
      </c>
      <c r="G138" s="232"/>
      <c r="H138" s="264"/>
      <c r="I138" s="115">
        <f>G138+H138</f>
        <v>0</v>
      </c>
      <c r="J138" s="264"/>
      <c r="K138" s="61"/>
      <c r="L138" s="115">
        <f>J138+K138</f>
        <v>0</v>
      </c>
      <c r="M138" s="328"/>
      <c r="N138" s="61"/>
      <c r="O138" s="115">
        <f>M138+N138</f>
        <v>0</v>
      </c>
      <c r="P138" s="112"/>
    </row>
    <row r="139" spans="1:16" s="1" customFormat="1" ht="10.5" hidden="1" customHeight="1" x14ac:dyDescent="0.25">
      <c r="A139" s="38">
        <v>2329</v>
      </c>
      <c r="B139" s="58" t="s">
        <v>121</v>
      </c>
      <c r="C139" s="59">
        <f t="shared" si="35"/>
        <v>0</v>
      </c>
      <c r="D139" s="232"/>
      <c r="E139" s="435"/>
      <c r="F139" s="393">
        <f>D139+E139</f>
        <v>0</v>
      </c>
      <c r="G139" s="232"/>
      <c r="H139" s="264"/>
      <c r="I139" s="115">
        <f>G139+H139</f>
        <v>0</v>
      </c>
      <c r="J139" s="264"/>
      <c r="K139" s="61"/>
      <c r="L139" s="115">
        <f>J139+K139</f>
        <v>0</v>
      </c>
      <c r="M139" s="328"/>
      <c r="N139" s="61"/>
      <c r="O139" s="115">
        <f>M139+N139</f>
        <v>0</v>
      </c>
      <c r="P139" s="112"/>
    </row>
    <row r="140" spans="1:16" s="1" customFormat="1" ht="12" hidden="1" x14ac:dyDescent="0.25">
      <c r="A140" s="113">
        <v>2330</v>
      </c>
      <c r="B140" s="58" t="s">
        <v>122</v>
      </c>
      <c r="C140" s="59">
        <f t="shared" si="35"/>
        <v>0</v>
      </c>
      <c r="D140" s="232"/>
      <c r="E140" s="435"/>
      <c r="F140" s="393">
        <f>D140+E140</f>
        <v>0</v>
      </c>
      <c r="G140" s="232"/>
      <c r="H140" s="264"/>
      <c r="I140" s="115">
        <f>G140+H140</f>
        <v>0</v>
      </c>
      <c r="J140" s="264"/>
      <c r="K140" s="61"/>
      <c r="L140" s="115">
        <f>J140+K140</f>
        <v>0</v>
      </c>
      <c r="M140" s="328"/>
      <c r="N140" s="61"/>
      <c r="O140" s="115">
        <f>M140+N140</f>
        <v>0</v>
      </c>
      <c r="P140" s="112"/>
    </row>
    <row r="141" spans="1:16" s="1" customFormat="1" ht="48" hidden="1" x14ac:dyDescent="0.25">
      <c r="A141" s="113">
        <v>2340</v>
      </c>
      <c r="B141" s="58" t="s">
        <v>302</v>
      </c>
      <c r="C141" s="59">
        <f t="shared" si="35"/>
        <v>0</v>
      </c>
      <c r="D141" s="233">
        <f t="shared" ref="D141:O141" si="42">SUM(D142:D143)</f>
        <v>0</v>
      </c>
      <c r="E141" s="436">
        <f t="shared" si="42"/>
        <v>0</v>
      </c>
      <c r="F141" s="393">
        <f t="shared" si="42"/>
        <v>0</v>
      </c>
      <c r="G141" s="233">
        <f t="shared" si="42"/>
        <v>0</v>
      </c>
      <c r="H141" s="122">
        <f t="shared" si="42"/>
        <v>0</v>
      </c>
      <c r="I141" s="115">
        <f t="shared" si="42"/>
        <v>0</v>
      </c>
      <c r="J141" s="122">
        <f t="shared" si="42"/>
        <v>0</v>
      </c>
      <c r="K141" s="114">
        <f t="shared" si="42"/>
        <v>0</v>
      </c>
      <c r="L141" s="115">
        <f t="shared" si="42"/>
        <v>0</v>
      </c>
      <c r="M141" s="59">
        <f t="shared" si="42"/>
        <v>0</v>
      </c>
      <c r="N141" s="114">
        <f t="shared" si="42"/>
        <v>0</v>
      </c>
      <c r="O141" s="115">
        <f t="shared" si="42"/>
        <v>0</v>
      </c>
      <c r="P141" s="112"/>
    </row>
    <row r="142" spans="1:16" s="1" customFormat="1" ht="12" hidden="1" x14ac:dyDescent="0.25">
      <c r="A142" s="38">
        <v>2341</v>
      </c>
      <c r="B142" s="58" t="s">
        <v>123</v>
      </c>
      <c r="C142" s="59">
        <f t="shared" si="35"/>
        <v>0</v>
      </c>
      <c r="D142" s="232"/>
      <c r="E142" s="435"/>
      <c r="F142" s="393">
        <f>D142+E142</f>
        <v>0</v>
      </c>
      <c r="G142" s="232"/>
      <c r="H142" s="264"/>
      <c r="I142" s="115">
        <f>G142+H142</f>
        <v>0</v>
      </c>
      <c r="J142" s="264"/>
      <c r="K142" s="61"/>
      <c r="L142" s="115">
        <f>J142+K142</f>
        <v>0</v>
      </c>
      <c r="M142" s="328"/>
      <c r="N142" s="61"/>
      <c r="O142" s="115">
        <f>M142+N142</f>
        <v>0</v>
      </c>
      <c r="P142" s="112"/>
    </row>
    <row r="143" spans="1:16" s="1" customFormat="1" ht="24" hidden="1" x14ac:dyDescent="0.25">
      <c r="A143" s="38">
        <v>2344</v>
      </c>
      <c r="B143" s="58" t="s">
        <v>124</v>
      </c>
      <c r="C143" s="59">
        <f t="shared" si="35"/>
        <v>0</v>
      </c>
      <c r="D143" s="232"/>
      <c r="E143" s="435"/>
      <c r="F143" s="393">
        <f>D143+E143</f>
        <v>0</v>
      </c>
      <c r="G143" s="232"/>
      <c r="H143" s="264"/>
      <c r="I143" s="115">
        <f>G143+H143</f>
        <v>0</v>
      </c>
      <c r="J143" s="264"/>
      <c r="K143" s="61"/>
      <c r="L143" s="115">
        <f>J143+K143</f>
        <v>0</v>
      </c>
      <c r="M143" s="328"/>
      <c r="N143" s="61"/>
      <c r="O143" s="115">
        <f>M143+N143</f>
        <v>0</v>
      </c>
      <c r="P143" s="112"/>
    </row>
    <row r="144" spans="1:16" s="1" customFormat="1" ht="24" x14ac:dyDescent="0.25">
      <c r="A144" s="108">
        <v>2350</v>
      </c>
      <c r="B144" s="79" t="s">
        <v>125</v>
      </c>
      <c r="C144" s="85">
        <f t="shared" si="35"/>
        <v>3700</v>
      </c>
      <c r="D144" s="133">
        <f t="shared" ref="D144:O144" si="43">SUM(D145:D150)</f>
        <v>0</v>
      </c>
      <c r="E144" s="431">
        <f t="shared" si="43"/>
        <v>0</v>
      </c>
      <c r="F144" s="432">
        <f t="shared" si="43"/>
        <v>0</v>
      </c>
      <c r="G144" s="133">
        <f t="shared" si="43"/>
        <v>0</v>
      </c>
      <c r="H144" s="208">
        <f t="shared" si="43"/>
        <v>0</v>
      </c>
      <c r="I144" s="110">
        <f t="shared" si="43"/>
        <v>0</v>
      </c>
      <c r="J144" s="208">
        <f t="shared" si="43"/>
        <v>3700</v>
      </c>
      <c r="K144" s="109">
        <f t="shared" si="43"/>
        <v>0</v>
      </c>
      <c r="L144" s="110">
        <f t="shared" si="43"/>
        <v>3700</v>
      </c>
      <c r="M144" s="85">
        <f t="shared" si="43"/>
        <v>0</v>
      </c>
      <c r="N144" s="109">
        <f t="shared" si="43"/>
        <v>0</v>
      </c>
      <c r="O144" s="110">
        <f t="shared" si="43"/>
        <v>0</v>
      </c>
      <c r="P144" s="117"/>
    </row>
    <row r="145" spans="1:16" s="1" customFormat="1" ht="12" hidden="1" x14ac:dyDescent="0.25">
      <c r="A145" s="33">
        <v>2351</v>
      </c>
      <c r="B145" s="53" t="s">
        <v>126</v>
      </c>
      <c r="C145" s="54">
        <f t="shared" si="35"/>
        <v>0</v>
      </c>
      <c r="D145" s="231"/>
      <c r="E145" s="433"/>
      <c r="F145" s="434">
        <f t="shared" ref="F145:F150" si="44">D145+E145</f>
        <v>0</v>
      </c>
      <c r="G145" s="231"/>
      <c r="H145" s="263"/>
      <c r="I145" s="121">
        <f t="shared" ref="I145:I150" si="45">G145+H145</f>
        <v>0</v>
      </c>
      <c r="J145" s="263"/>
      <c r="K145" s="56"/>
      <c r="L145" s="121">
        <f t="shared" ref="L145:L150" si="46">J145+K145</f>
        <v>0</v>
      </c>
      <c r="M145" s="327"/>
      <c r="N145" s="56"/>
      <c r="O145" s="121">
        <f t="shared" ref="O145:O150" si="47">M145+N145</f>
        <v>0</v>
      </c>
      <c r="P145" s="111"/>
    </row>
    <row r="146" spans="1:16" s="1" customFormat="1" ht="12" hidden="1" x14ac:dyDescent="0.25">
      <c r="A146" s="38">
        <v>2352</v>
      </c>
      <c r="B146" s="58" t="s">
        <v>127</v>
      </c>
      <c r="C146" s="59">
        <f t="shared" si="35"/>
        <v>0</v>
      </c>
      <c r="D146" s="232"/>
      <c r="E146" s="435"/>
      <c r="F146" s="393">
        <f t="shared" si="44"/>
        <v>0</v>
      </c>
      <c r="G146" s="232"/>
      <c r="H146" s="264"/>
      <c r="I146" s="115">
        <f t="shared" si="45"/>
        <v>0</v>
      </c>
      <c r="J146" s="264"/>
      <c r="K146" s="61"/>
      <c r="L146" s="115">
        <f t="shared" si="46"/>
        <v>0</v>
      </c>
      <c r="M146" s="328"/>
      <c r="N146" s="61"/>
      <c r="O146" s="115">
        <f t="shared" si="47"/>
        <v>0</v>
      </c>
      <c r="P146" s="112"/>
    </row>
    <row r="147" spans="1:16" s="1" customFormat="1" ht="24" x14ac:dyDescent="0.25">
      <c r="A147" s="38">
        <v>2353</v>
      </c>
      <c r="B147" s="58" t="s">
        <v>128</v>
      </c>
      <c r="C147" s="59">
        <f t="shared" si="35"/>
        <v>3700</v>
      </c>
      <c r="D147" s="232"/>
      <c r="E147" s="435"/>
      <c r="F147" s="393">
        <f t="shared" si="44"/>
        <v>0</v>
      </c>
      <c r="G147" s="232"/>
      <c r="H147" s="264"/>
      <c r="I147" s="115">
        <f t="shared" si="45"/>
        <v>0</v>
      </c>
      <c r="J147" s="264">
        <v>3700</v>
      </c>
      <c r="K147" s="61"/>
      <c r="L147" s="115">
        <f t="shared" si="46"/>
        <v>3700</v>
      </c>
      <c r="M147" s="328"/>
      <c r="N147" s="61"/>
      <c r="O147" s="115">
        <f t="shared" si="47"/>
        <v>0</v>
      </c>
      <c r="P147" s="112"/>
    </row>
    <row r="148" spans="1:16" s="1" customFormat="1" ht="24" hidden="1" x14ac:dyDescent="0.25">
      <c r="A148" s="38">
        <v>2354</v>
      </c>
      <c r="B148" s="58" t="s">
        <v>129</v>
      </c>
      <c r="C148" s="59">
        <f t="shared" si="35"/>
        <v>0</v>
      </c>
      <c r="D148" s="232"/>
      <c r="E148" s="435"/>
      <c r="F148" s="393">
        <f t="shared" si="44"/>
        <v>0</v>
      </c>
      <c r="G148" s="232"/>
      <c r="H148" s="264"/>
      <c r="I148" s="115">
        <f t="shared" si="45"/>
        <v>0</v>
      </c>
      <c r="J148" s="264"/>
      <c r="K148" s="61"/>
      <c r="L148" s="115">
        <f t="shared" si="46"/>
        <v>0</v>
      </c>
      <c r="M148" s="328"/>
      <c r="N148" s="61"/>
      <c r="O148" s="115">
        <f t="shared" si="47"/>
        <v>0</v>
      </c>
      <c r="P148" s="112"/>
    </row>
    <row r="149" spans="1:16" s="1" customFormat="1" ht="24" hidden="1" x14ac:dyDescent="0.25">
      <c r="A149" s="38">
        <v>2355</v>
      </c>
      <c r="B149" s="58" t="s">
        <v>130</v>
      </c>
      <c r="C149" s="59">
        <f t="shared" si="35"/>
        <v>0</v>
      </c>
      <c r="D149" s="232"/>
      <c r="E149" s="435"/>
      <c r="F149" s="393">
        <f t="shared" si="44"/>
        <v>0</v>
      </c>
      <c r="G149" s="232"/>
      <c r="H149" s="264"/>
      <c r="I149" s="115">
        <f t="shared" si="45"/>
        <v>0</v>
      </c>
      <c r="J149" s="264"/>
      <c r="K149" s="61"/>
      <c r="L149" s="115">
        <f t="shared" si="46"/>
        <v>0</v>
      </c>
      <c r="M149" s="328"/>
      <c r="N149" s="61"/>
      <c r="O149" s="115">
        <f t="shared" si="47"/>
        <v>0</v>
      </c>
      <c r="P149" s="112"/>
    </row>
    <row r="150" spans="1:16" s="1" customFormat="1" ht="24" hidden="1" x14ac:dyDescent="0.25">
      <c r="A150" s="38">
        <v>2359</v>
      </c>
      <c r="B150" s="58" t="s">
        <v>131</v>
      </c>
      <c r="C150" s="59">
        <f t="shared" si="35"/>
        <v>0</v>
      </c>
      <c r="D150" s="232"/>
      <c r="E150" s="435"/>
      <c r="F150" s="393">
        <f t="shared" si="44"/>
        <v>0</v>
      </c>
      <c r="G150" s="232"/>
      <c r="H150" s="264"/>
      <c r="I150" s="115">
        <f t="shared" si="45"/>
        <v>0</v>
      </c>
      <c r="J150" s="264"/>
      <c r="K150" s="61"/>
      <c r="L150" s="115">
        <f t="shared" si="46"/>
        <v>0</v>
      </c>
      <c r="M150" s="328"/>
      <c r="N150" s="61"/>
      <c r="O150" s="115">
        <f t="shared" si="47"/>
        <v>0</v>
      </c>
      <c r="P150" s="112"/>
    </row>
    <row r="151" spans="1:16" s="1" customFormat="1" ht="24.75" hidden="1" customHeight="1" x14ac:dyDescent="0.25">
      <c r="A151" s="113">
        <v>2360</v>
      </c>
      <c r="B151" s="58" t="s">
        <v>132</v>
      </c>
      <c r="C151" s="59">
        <f t="shared" si="35"/>
        <v>0</v>
      </c>
      <c r="D151" s="233">
        <f t="shared" ref="D151:O151" si="48">SUM(D152:D158)</f>
        <v>0</v>
      </c>
      <c r="E151" s="436">
        <f t="shared" si="48"/>
        <v>0</v>
      </c>
      <c r="F151" s="393">
        <f t="shared" si="48"/>
        <v>0</v>
      </c>
      <c r="G151" s="233">
        <f t="shared" si="48"/>
        <v>0</v>
      </c>
      <c r="H151" s="122">
        <f t="shared" si="48"/>
        <v>0</v>
      </c>
      <c r="I151" s="115">
        <f t="shared" si="48"/>
        <v>0</v>
      </c>
      <c r="J151" s="122">
        <f t="shared" si="48"/>
        <v>0</v>
      </c>
      <c r="K151" s="114">
        <f t="shared" si="48"/>
        <v>0</v>
      </c>
      <c r="L151" s="115">
        <f t="shared" si="48"/>
        <v>0</v>
      </c>
      <c r="M151" s="59">
        <f t="shared" si="48"/>
        <v>0</v>
      </c>
      <c r="N151" s="114">
        <f t="shared" si="48"/>
        <v>0</v>
      </c>
      <c r="O151" s="115">
        <f t="shared" si="48"/>
        <v>0</v>
      </c>
      <c r="P151" s="112"/>
    </row>
    <row r="152" spans="1:16" s="1" customFormat="1" ht="12" hidden="1" x14ac:dyDescent="0.25">
      <c r="A152" s="37">
        <v>2361</v>
      </c>
      <c r="B152" s="58" t="s">
        <v>133</v>
      </c>
      <c r="C152" s="59">
        <f t="shared" si="35"/>
        <v>0</v>
      </c>
      <c r="D152" s="232"/>
      <c r="E152" s="435"/>
      <c r="F152" s="393">
        <f t="shared" ref="F152:F159" si="49">D152+E152</f>
        <v>0</v>
      </c>
      <c r="G152" s="232"/>
      <c r="H152" s="264"/>
      <c r="I152" s="115">
        <f t="shared" ref="I152:I159" si="50">G152+H152</f>
        <v>0</v>
      </c>
      <c r="J152" s="264"/>
      <c r="K152" s="61"/>
      <c r="L152" s="115">
        <f t="shared" ref="L152:L159" si="51">J152+K152</f>
        <v>0</v>
      </c>
      <c r="M152" s="328"/>
      <c r="N152" s="61"/>
      <c r="O152" s="115">
        <f t="shared" ref="O152:O159" si="52">M152+N152</f>
        <v>0</v>
      </c>
      <c r="P152" s="112"/>
    </row>
    <row r="153" spans="1:16" s="1" customFormat="1" ht="24" hidden="1" x14ac:dyDescent="0.25">
      <c r="A153" s="37">
        <v>2362</v>
      </c>
      <c r="B153" s="58" t="s">
        <v>134</v>
      </c>
      <c r="C153" s="59">
        <f t="shared" si="35"/>
        <v>0</v>
      </c>
      <c r="D153" s="232"/>
      <c r="E153" s="435"/>
      <c r="F153" s="393">
        <f t="shared" si="49"/>
        <v>0</v>
      </c>
      <c r="G153" s="232"/>
      <c r="H153" s="264"/>
      <c r="I153" s="115">
        <f t="shared" si="50"/>
        <v>0</v>
      </c>
      <c r="J153" s="264"/>
      <c r="K153" s="61"/>
      <c r="L153" s="115">
        <f t="shared" si="51"/>
        <v>0</v>
      </c>
      <c r="M153" s="328"/>
      <c r="N153" s="61"/>
      <c r="O153" s="115">
        <f t="shared" si="52"/>
        <v>0</v>
      </c>
      <c r="P153" s="112"/>
    </row>
    <row r="154" spans="1:16" s="1" customFormat="1" ht="12" hidden="1" x14ac:dyDescent="0.25">
      <c r="A154" s="37">
        <v>2363</v>
      </c>
      <c r="B154" s="58" t="s">
        <v>135</v>
      </c>
      <c r="C154" s="59">
        <f t="shared" si="35"/>
        <v>0</v>
      </c>
      <c r="D154" s="232"/>
      <c r="E154" s="435"/>
      <c r="F154" s="393">
        <f t="shared" si="49"/>
        <v>0</v>
      </c>
      <c r="G154" s="232"/>
      <c r="H154" s="264"/>
      <c r="I154" s="115">
        <f t="shared" si="50"/>
        <v>0</v>
      </c>
      <c r="J154" s="264"/>
      <c r="K154" s="61"/>
      <c r="L154" s="115">
        <f t="shared" si="51"/>
        <v>0</v>
      </c>
      <c r="M154" s="328"/>
      <c r="N154" s="61"/>
      <c r="O154" s="115">
        <f t="shared" si="52"/>
        <v>0</v>
      </c>
      <c r="P154" s="112"/>
    </row>
    <row r="155" spans="1:16" s="1" customFormat="1" ht="12" hidden="1" x14ac:dyDescent="0.25">
      <c r="A155" s="37">
        <v>2364</v>
      </c>
      <c r="B155" s="58" t="s">
        <v>136</v>
      </c>
      <c r="C155" s="59">
        <f t="shared" si="35"/>
        <v>0</v>
      </c>
      <c r="D155" s="232"/>
      <c r="E155" s="435"/>
      <c r="F155" s="393">
        <f t="shared" si="49"/>
        <v>0</v>
      </c>
      <c r="G155" s="232"/>
      <c r="H155" s="264"/>
      <c r="I155" s="115">
        <f t="shared" si="50"/>
        <v>0</v>
      </c>
      <c r="J155" s="264"/>
      <c r="K155" s="61"/>
      <c r="L155" s="115">
        <f t="shared" si="51"/>
        <v>0</v>
      </c>
      <c r="M155" s="328"/>
      <c r="N155" s="61"/>
      <c r="O155" s="115">
        <f t="shared" si="52"/>
        <v>0</v>
      </c>
      <c r="P155" s="112"/>
    </row>
    <row r="156" spans="1:16" s="1" customFormat="1" ht="12.75" hidden="1" customHeight="1" x14ac:dyDescent="0.25">
      <c r="A156" s="37">
        <v>2365</v>
      </c>
      <c r="B156" s="58" t="s">
        <v>137</v>
      </c>
      <c r="C156" s="59">
        <f t="shared" si="35"/>
        <v>0</v>
      </c>
      <c r="D156" s="232"/>
      <c r="E156" s="435"/>
      <c r="F156" s="393">
        <f t="shared" si="49"/>
        <v>0</v>
      </c>
      <c r="G156" s="232"/>
      <c r="H156" s="264"/>
      <c r="I156" s="115">
        <f t="shared" si="50"/>
        <v>0</v>
      </c>
      <c r="J156" s="264"/>
      <c r="K156" s="61"/>
      <c r="L156" s="115">
        <f t="shared" si="51"/>
        <v>0</v>
      </c>
      <c r="M156" s="328"/>
      <c r="N156" s="61"/>
      <c r="O156" s="115">
        <f t="shared" si="52"/>
        <v>0</v>
      </c>
      <c r="P156" s="112"/>
    </row>
    <row r="157" spans="1:16" s="1" customFormat="1" ht="36" hidden="1" x14ac:dyDescent="0.25">
      <c r="A157" s="37">
        <v>2366</v>
      </c>
      <c r="B157" s="58" t="s">
        <v>138</v>
      </c>
      <c r="C157" s="59">
        <f t="shared" si="35"/>
        <v>0</v>
      </c>
      <c r="D157" s="232"/>
      <c r="E157" s="435"/>
      <c r="F157" s="393">
        <f t="shared" si="49"/>
        <v>0</v>
      </c>
      <c r="G157" s="232"/>
      <c r="H157" s="264"/>
      <c r="I157" s="115">
        <f t="shared" si="50"/>
        <v>0</v>
      </c>
      <c r="J157" s="264"/>
      <c r="K157" s="61"/>
      <c r="L157" s="115">
        <f t="shared" si="51"/>
        <v>0</v>
      </c>
      <c r="M157" s="328"/>
      <c r="N157" s="61"/>
      <c r="O157" s="115">
        <f t="shared" si="52"/>
        <v>0</v>
      </c>
      <c r="P157" s="112"/>
    </row>
    <row r="158" spans="1:16" s="1" customFormat="1" ht="48" hidden="1" x14ac:dyDescent="0.25">
      <c r="A158" s="37">
        <v>2369</v>
      </c>
      <c r="B158" s="58" t="s">
        <v>139</v>
      </c>
      <c r="C158" s="59">
        <f t="shared" si="35"/>
        <v>0</v>
      </c>
      <c r="D158" s="232"/>
      <c r="E158" s="435"/>
      <c r="F158" s="393">
        <f t="shared" si="49"/>
        <v>0</v>
      </c>
      <c r="G158" s="232"/>
      <c r="H158" s="264"/>
      <c r="I158" s="115">
        <f t="shared" si="50"/>
        <v>0</v>
      </c>
      <c r="J158" s="264"/>
      <c r="K158" s="61"/>
      <c r="L158" s="115">
        <f t="shared" si="51"/>
        <v>0</v>
      </c>
      <c r="M158" s="328"/>
      <c r="N158" s="61"/>
      <c r="O158" s="115">
        <f t="shared" si="52"/>
        <v>0</v>
      </c>
      <c r="P158" s="112"/>
    </row>
    <row r="159" spans="1:16" s="1" customFormat="1" ht="12" hidden="1" x14ac:dyDescent="0.25">
      <c r="A159" s="108">
        <v>2370</v>
      </c>
      <c r="B159" s="79" t="s">
        <v>140</v>
      </c>
      <c r="C159" s="85">
        <f t="shared" si="35"/>
        <v>0</v>
      </c>
      <c r="D159" s="234"/>
      <c r="E159" s="437"/>
      <c r="F159" s="432">
        <f t="shared" si="49"/>
        <v>0</v>
      </c>
      <c r="G159" s="234"/>
      <c r="H159" s="265"/>
      <c r="I159" s="110">
        <f t="shared" si="50"/>
        <v>0</v>
      </c>
      <c r="J159" s="265"/>
      <c r="K159" s="116"/>
      <c r="L159" s="110">
        <f t="shared" si="51"/>
        <v>0</v>
      </c>
      <c r="M159" s="329"/>
      <c r="N159" s="116"/>
      <c r="O159" s="110">
        <f t="shared" si="52"/>
        <v>0</v>
      </c>
      <c r="P159" s="117"/>
    </row>
    <row r="160" spans="1:16" s="1" customFormat="1" ht="12" hidden="1" x14ac:dyDescent="0.25">
      <c r="A160" s="108">
        <v>2380</v>
      </c>
      <c r="B160" s="79" t="s">
        <v>141</v>
      </c>
      <c r="C160" s="85">
        <f t="shared" si="35"/>
        <v>0</v>
      </c>
      <c r="D160" s="133">
        <f t="shared" ref="D160:O160" si="53">SUM(D161:D162)</f>
        <v>0</v>
      </c>
      <c r="E160" s="431">
        <f t="shared" si="53"/>
        <v>0</v>
      </c>
      <c r="F160" s="432">
        <f t="shared" si="53"/>
        <v>0</v>
      </c>
      <c r="G160" s="133">
        <f t="shared" si="53"/>
        <v>0</v>
      </c>
      <c r="H160" s="208">
        <f t="shared" si="53"/>
        <v>0</v>
      </c>
      <c r="I160" s="110">
        <f t="shared" si="53"/>
        <v>0</v>
      </c>
      <c r="J160" s="208">
        <f t="shared" si="53"/>
        <v>0</v>
      </c>
      <c r="K160" s="109">
        <f t="shared" si="53"/>
        <v>0</v>
      </c>
      <c r="L160" s="110">
        <f t="shared" si="53"/>
        <v>0</v>
      </c>
      <c r="M160" s="85">
        <f t="shared" si="53"/>
        <v>0</v>
      </c>
      <c r="N160" s="109">
        <f t="shared" si="53"/>
        <v>0</v>
      </c>
      <c r="O160" s="110">
        <f t="shared" si="53"/>
        <v>0</v>
      </c>
      <c r="P160" s="117"/>
    </row>
    <row r="161" spans="1:16" s="1" customFormat="1" ht="12" hidden="1" x14ac:dyDescent="0.25">
      <c r="A161" s="32">
        <v>2381</v>
      </c>
      <c r="B161" s="53" t="s">
        <v>142</v>
      </c>
      <c r="C161" s="54">
        <f t="shared" si="35"/>
        <v>0</v>
      </c>
      <c r="D161" s="231"/>
      <c r="E161" s="433"/>
      <c r="F161" s="434">
        <f>D161+E161</f>
        <v>0</v>
      </c>
      <c r="G161" s="231"/>
      <c r="H161" s="263"/>
      <c r="I161" s="121">
        <f>G161+H161</f>
        <v>0</v>
      </c>
      <c r="J161" s="263"/>
      <c r="K161" s="56"/>
      <c r="L161" s="121">
        <f>J161+K161</f>
        <v>0</v>
      </c>
      <c r="M161" s="327"/>
      <c r="N161" s="56"/>
      <c r="O161" s="121">
        <f>M161+N161</f>
        <v>0</v>
      </c>
      <c r="P161" s="111"/>
    </row>
    <row r="162" spans="1:16" s="1" customFormat="1" ht="24" hidden="1" x14ac:dyDescent="0.25">
      <c r="A162" s="37">
        <v>2389</v>
      </c>
      <c r="B162" s="58" t="s">
        <v>143</v>
      </c>
      <c r="C162" s="59">
        <f t="shared" si="35"/>
        <v>0</v>
      </c>
      <c r="D162" s="232"/>
      <c r="E162" s="435"/>
      <c r="F162" s="393">
        <f>D162+E162</f>
        <v>0</v>
      </c>
      <c r="G162" s="232"/>
      <c r="H162" s="264"/>
      <c r="I162" s="115">
        <f>G162+H162</f>
        <v>0</v>
      </c>
      <c r="J162" s="264"/>
      <c r="K162" s="61"/>
      <c r="L162" s="115">
        <f>J162+K162</f>
        <v>0</v>
      </c>
      <c r="M162" s="328"/>
      <c r="N162" s="61"/>
      <c r="O162" s="115">
        <f>M162+N162</f>
        <v>0</v>
      </c>
      <c r="P162" s="112"/>
    </row>
    <row r="163" spans="1:16" s="1" customFormat="1" ht="12" hidden="1" x14ac:dyDescent="0.25">
      <c r="A163" s="108">
        <v>2390</v>
      </c>
      <c r="B163" s="79" t="s">
        <v>144</v>
      </c>
      <c r="C163" s="85">
        <f t="shared" si="35"/>
        <v>0</v>
      </c>
      <c r="D163" s="234"/>
      <c r="E163" s="437"/>
      <c r="F163" s="432">
        <f>D163+E163</f>
        <v>0</v>
      </c>
      <c r="G163" s="234"/>
      <c r="H163" s="265"/>
      <c r="I163" s="110">
        <f>G163+H163</f>
        <v>0</v>
      </c>
      <c r="J163" s="265"/>
      <c r="K163" s="116"/>
      <c r="L163" s="110">
        <f>J163+K163</f>
        <v>0</v>
      </c>
      <c r="M163" s="329"/>
      <c r="N163" s="116"/>
      <c r="O163" s="110">
        <f>M163+N163</f>
        <v>0</v>
      </c>
      <c r="P163" s="117"/>
    </row>
    <row r="164" spans="1:16" s="1" customFormat="1" ht="12" hidden="1" x14ac:dyDescent="0.25">
      <c r="A164" s="46">
        <v>2400</v>
      </c>
      <c r="B164" s="106" t="s">
        <v>145</v>
      </c>
      <c r="C164" s="47">
        <f t="shared" si="35"/>
        <v>0</v>
      </c>
      <c r="D164" s="236"/>
      <c r="E164" s="439"/>
      <c r="F164" s="397">
        <f>D164+E164</f>
        <v>0</v>
      </c>
      <c r="G164" s="236"/>
      <c r="H164" s="267"/>
      <c r="I164" s="118">
        <f>G164+H164</f>
        <v>0</v>
      </c>
      <c r="J164" s="267"/>
      <c r="K164" s="123"/>
      <c r="L164" s="118">
        <f>J164+K164</f>
        <v>0</v>
      </c>
      <c r="M164" s="330"/>
      <c r="N164" s="123"/>
      <c r="O164" s="118">
        <f>M164+N164</f>
        <v>0</v>
      </c>
      <c r="P164" s="124"/>
    </row>
    <row r="165" spans="1:16" s="1" customFormat="1" ht="24" hidden="1" x14ac:dyDescent="0.25">
      <c r="A165" s="46">
        <v>2500</v>
      </c>
      <c r="B165" s="106" t="s">
        <v>146</v>
      </c>
      <c r="C165" s="47">
        <f t="shared" si="35"/>
        <v>0</v>
      </c>
      <c r="D165" s="230">
        <f t="shared" ref="D165:O165" si="54">SUM(D166,D171)</f>
        <v>0</v>
      </c>
      <c r="E165" s="430">
        <f t="shared" si="54"/>
        <v>0</v>
      </c>
      <c r="F165" s="397">
        <f t="shared" si="54"/>
        <v>0</v>
      </c>
      <c r="G165" s="230">
        <f t="shared" si="54"/>
        <v>0</v>
      </c>
      <c r="H165" s="107">
        <f t="shared" si="54"/>
        <v>0</v>
      </c>
      <c r="I165" s="118">
        <f t="shared" si="54"/>
        <v>0</v>
      </c>
      <c r="J165" s="107">
        <f t="shared" si="54"/>
        <v>0</v>
      </c>
      <c r="K165" s="51">
        <f t="shared" si="54"/>
        <v>0</v>
      </c>
      <c r="L165" s="118">
        <f t="shared" si="54"/>
        <v>0</v>
      </c>
      <c r="M165" s="131">
        <f t="shared" si="54"/>
        <v>0</v>
      </c>
      <c r="N165" s="132">
        <f t="shared" si="54"/>
        <v>0</v>
      </c>
      <c r="O165" s="296">
        <f t="shared" si="54"/>
        <v>0</v>
      </c>
      <c r="P165" s="352"/>
    </row>
    <row r="166" spans="1:16" s="1" customFormat="1" ht="16.5" hidden="1" customHeight="1" x14ac:dyDescent="0.25">
      <c r="A166" s="1244">
        <v>2510</v>
      </c>
      <c r="B166" s="53" t="s">
        <v>147</v>
      </c>
      <c r="C166" s="54">
        <f t="shared" si="35"/>
        <v>0</v>
      </c>
      <c r="D166" s="235">
        <f t="shared" ref="D166:O166" si="55">SUM(D167:D170)</f>
        <v>0</v>
      </c>
      <c r="E166" s="438">
        <f t="shared" si="55"/>
        <v>0</v>
      </c>
      <c r="F166" s="434">
        <f t="shared" si="55"/>
        <v>0</v>
      </c>
      <c r="G166" s="235">
        <f t="shared" si="55"/>
        <v>0</v>
      </c>
      <c r="H166" s="266">
        <f t="shared" si="55"/>
        <v>0</v>
      </c>
      <c r="I166" s="121">
        <f t="shared" si="55"/>
        <v>0</v>
      </c>
      <c r="J166" s="266">
        <f t="shared" si="55"/>
        <v>0</v>
      </c>
      <c r="K166" s="120">
        <f t="shared" si="55"/>
        <v>0</v>
      </c>
      <c r="L166" s="121">
        <f t="shared" si="55"/>
        <v>0</v>
      </c>
      <c r="M166" s="65">
        <f t="shared" si="55"/>
        <v>0</v>
      </c>
      <c r="N166" s="307">
        <f t="shared" si="55"/>
        <v>0</v>
      </c>
      <c r="O166" s="312">
        <f t="shared" si="55"/>
        <v>0</v>
      </c>
      <c r="P166" s="156"/>
    </row>
    <row r="167" spans="1:16" s="1" customFormat="1" ht="24" hidden="1" x14ac:dyDescent="0.25">
      <c r="A167" s="38">
        <v>2512</v>
      </c>
      <c r="B167" s="58" t="s">
        <v>148</v>
      </c>
      <c r="C167" s="59">
        <f t="shared" si="35"/>
        <v>0</v>
      </c>
      <c r="D167" s="232"/>
      <c r="E167" s="435"/>
      <c r="F167" s="393">
        <f t="shared" ref="F167:F172" si="56">D167+E167</f>
        <v>0</v>
      </c>
      <c r="G167" s="232"/>
      <c r="H167" s="264"/>
      <c r="I167" s="115">
        <f t="shared" ref="I167:I172" si="57">G167+H167</f>
        <v>0</v>
      </c>
      <c r="J167" s="264"/>
      <c r="K167" s="61"/>
      <c r="L167" s="115">
        <f t="shared" ref="L167:L172" si="58">J167+K167</f>
        <v>0</v>
      </c>
      <c r="M167" s="328"/>
      <c r="N167" s="61"/>
      <c r="O167" s="115">
        <f t="shared" ref="O167:O172" si="59">M167+N167</f>
        <v>0</v>
      </c>
      <c r="P167" s="112"/>
    </row>
    <row r="168" spans="1:16" s="1" customFormat="1" ht="36" hidden="1" x14ac:dyDescent="0.25">
      <c r="A168" s="38">
        <v>2513</v>
      </c>
      <c r="B168" s="58" t="s">
        <v>149</v>
      </c>
      <c r="C168" s="59">
        <f t="shared" si="35"/>
        <v>0</v>
      </c>
      <c r="D168" s="232"/>
      <c r="E168" s="435"/>
      <c r="F168" s="393">
        <f t="shared" si="56"/>
        <v>0</v>
      </c>
      <c r="G168" s="232"/>
      <c r="H168" s="264"/>
      <c r="I168" s="115">
        <f t="shared" si="57"/>
        <v>0</v>
      </c>
      <c r="J168" s="264"/>
      <c r="K168" s="61"/>
      <c r="L168" s="115">
        <f t="shared" si="58"/>
        <v>0</v>
      </c>
      <c r="M168" s="328"/>
      <c r="N168" s="61"/>
      <c r="O168" s="115">
        <f t="shared" si="59"/>
        <v>0</v>
      </c>
      <c r="P168" s="112"/>
    </row>
    <row r="169" spans="1:16" s="1" customFormat="1" ht="24" hidden="1" x14ac:dyDescent="0.25">
      <c r="A169" s="38">
        <v>2515</v>
      </c>
      <c r="B169" s="58" t="s">
        <v>150</v>
      </c>
      <c r="C169" s="59">
        <f t="shared" si="35"/>
        <v>0</v>
      </c>
      <c r="D169" s="232"/>
      <c r="E169" s="435"/>
      <c r="F169" s="393">
        <f t="shared" si="56"/>
        <v>0</v>
      </c>
      <c r="G169" s="232"/>
      <c r="H169" s="264"/>
      <c r="I169" s="115">
        <f t="shared" si="57"/>
        <v>0</v>
      </c>
      <c r="J169" s="264"/>
      <c r="K169" s="61"/>
      <c r="L169" s="115">
        <f t="shared" si="58"/>
        <v>0</v>
      </c>
      <c r="M169" s="328"/>
      <c r="N169" s="61"/>
      <c r="O169" s="115">
        <f t="shared" si="59"/>
        <v>0</v>
      </c>
      <c r="P169" s="112"/>
    </row>
    <row r="170" spans="1:16" s="1" customFormat="1" ht="24" hidden="1" x14ac:dyDescent="0.25">
      <c r="A170" s="38">
        <v>2519</v>
      </c>
      <c r="B170" s="58" t="s">
        <v>151</v>
      </c>
      <c r="C170" s="59">
        <f t="shared" si="35"/>
        <v>0</v>
      </c>
      <c r="D170" s="232"/>
      <c r="E170" s="435"/>
      <c r="F170" s="393">
        <f t="shared" si="56"/>
        <v>0</v>
      </c>
      <c r="G170" s="232"/>
      <c r="H170" s="264"/>
      <c r="I170" s="115">
        <f t="shared" si="57"/>
        <v>0</v>
      </c>
      <c r="J170" s="264"/>
      <c r="K170" s="61"/>
      <c r="L170" s="115">
        <f t="shared" si="58"/>
        <v>0</v>
      </c>
      <c r="M170" s="328"/>
      <c r="N170" s="61"/>
      <c r="O170" s="115">
        <f t="shared" si="59"/>
        <v>0</v>
      </c>
      <c r="P170" s="112"/>
    </row>
    <row r="171" spans="1:16" s="1" customFormat="1" ht="24" hidden="1" x14ac:dyDescent="0.25">
      <c r="A171" s="113">
        <v>2520</v>
      </c>
      <c r="B171" s="58" t="s">
        <v>152</v>
      </c>
      <c r="C171" s="59">
        <f t="shared" si="35"/>
        <v>0</v>
      </c>
      <c r="D171" s="232"/>
      <c r="E171" s="435"/>
      <c r="F171" s="393">
        <f t="shared" si="56"/>
        <v>0</v>
      </c>
      <c r="G171" s="232"/>
      <c r="H171" s="264"/>
      <c r="I171" s="115">
        <f t="shared" si="57"/>
        <v>0</v>
      </c>
      <c r="J171" s="264"/>
      <c r="K171" s="61"/>
      <c r="L171" s="115">
        <f t="shared" si="58"/>
        <v>0</v>
      </c>
      <c r="M171" s="328"/>
      <c r="N171" s="61"/>
      <c r="O171" s="115">
        <f t="shared" si="59"/>
        <v>0</v>
      </c>
      <c r="P171" s="112"/>
    </row>
    <row r="172" spans="1:16" s="125" customFormat="1" ht="36" hidden="1" customHeight="1" x14ac:dyDescent="0.25">
      <c r="A172" s="17">
        <v>2800</v>
      </c>
      <c r="B172" s="53" t="s">
        <v>153</v>
      </c>
      <c r="C172" s="54">
        <f t="shared" si="35"/>
        <v>0</v>
      </c>
      <c r="D172" s="215"/>
      <c r="E172" s="390"/>
      <c r="F172" s="391">
        <f t="shared" si="56"/>
        <v>0</v>
      </c>
      <c r="G172" s="215"/>
      <c r="H172" s="250"/>
      <c r="I172" s="361">
        <f t="shared" si="57"/>
        <v>0</v>
      </c>
      <c r="J172" s="250"/>
      <c r="K172" s="35"/>
      <c r="L172" s="361">
        <f t="shared" si="58"/>
        <v>0</v>
      </c>
      <c r="M172" s="318"/>
      <c r="N172" s="35"/>
      <c r="O172" s="361">
        <f t="shared" si="59"/>
        <v>0</v>
      </c>
      <c r="P172" s="36"/>
    </row>
    <row r="173" spans="1:16" s="1" customFormat="1" ht="12" hidden="1" x14ac:dyDescent="0.25">
      <c r="A173" s="102">
        <v>3000</v>
      </c>
      <c r="B173" s="102" t="s">
        <v>154</v>
      </c>
      <c r="C173" s="103">
        <f t="shared" si="35"/>
        <v>0</v>
      </c>
      <c r="D173" s="229">
        <f t="shared" ref="D173:O173" si="60">SUM(D174,D184)</f>
        <v>0</v>
      </c>
      <c r="E173" s="428">
        <f t="shared" si="60"/>
        <v>0</v>
      </c>
      <c r="F173" s="429">
        <f t="shared" si="60"/>
        <v>0</v>
      </c>
      <c r="G173" s="229">
        <f t="shared" si="60"/>
        <v>0</v>
      </c>
      <c r="H173" s="262">
        <f t="shared" si="60"/>
        <v>0</v>
      </c>
      <c r="I173" s="105">
        <f t="shared" si="60"/>
        <v>0</v>
      </c>
      <c r="J173" s="262">
        <f t="shared" si="60"/>
        <v>0</v>
      </c>
      <c r="K173" s="104">
        <f t="shared" si="60"/>
        <v>0</v>
      </c>
      <c r="L173" s="105">
        <f t="shared" si="60"/>
        <v>0</v>
      </c>
      <c r="M173" s="103">
        <f t="shared" si="60"/>
        <v>0</v>
      </c>
      <c r="N173" s="104">
        <f t="shared" si="60"/>
        <v>0</v>
      </c>
      <c r="O173" s="105">
        <f t="shared" si="60"/>
        <v>0</v>
      </c>
      <c r="P173" s="351"/>
    </row>
    <row r="174" spans="1:16" s="1" customFormat="1" ht="24" hidden="1" x14ac:dyDescent="0.25">
      <c r="A174" s="46">
        <v>3200</v>
      </c>
      <c r="B174" s="126" t="s">
        <v>155</v>
      </c>
      <c r="C174" s="47">
        <f t="shared" si="35"/>
        <v>0</v>
      </c>
      <c r="D174" s="230">
        <f t="shared" ref="D174:O174" si="61">SUM(D175,D179)</f>
        <v>0</v>
      </c>
      <c r="E174" s="430">
        <f t="shared" si="61"/>
        <v>0</v>
      </c>
      <c r="F174" s="397">
        <f t="shared" si="61"/>
        <v>0</v>
      </c>
      <c r="G174" s="230">
        <f t="shared" si="61"/>
        <v>0</v>
      </c>
      <c r="H174" s="107">
        <f t="shared" si="61"/>
        <v>0</v>
      </c>
      <c r="I174" s="118">
        <f t="shared" si="61"/>
        <v>0</v>
      </c>
      <c r="J174" s="107">
        <f t="shared" si="61"/>
        <v>0</v>
      </c>
      <c r="K174" s="51">
        <f t="shared" si="61"/>
        <v>0</v>
      </c>
      <c r="L174" s="118">
        <f t="shared" si="61"/>
        <v>0</v>
      </c>
      <c r="M174" s="131">
        <f t="shared" si="61"/>
        <v>0</v>
      </c>
      <c r="N174" s="132">
        <f t="shared" si="61"/>
        <v>0</v>
      </c>
      <c r="O174" s="296">
        <f t="shared" si="61"/>
        <v>0</v>
      </c>
      <c r="P174" s="352"/>
    </row>
    <row r="175" spans="1:16" s="1" customFormat="1" ht="36" hidden="1" x14ac:dyDescent="0.25">
      <c r="A175" s="1244">
        <v>3260</v>
      </c>
      <c r="B175" s="53" t="s">
        <v>156</v>
      </c>
      <c r="C175" s="54">
        <f t="shared" si="35"/>
        <v>0</v>
      </c>
      <c r="D175" s="235">
        <f t="shared" ref="D175:O175" si="62">SUM(D176:D178)</f>
        <v>0</v>
      </c>
      <c r="E175" s="438">
        <f t="shared" si="62"/>
        <v>0</v>
      </c>
      <c r="F175" s="434">
        <f t="shared" si="62"/>
        <v>0</v>
      </c>
      <c r="G175" s="235">
        <f t="shared" si="62"/>
        <v>0</v>
      </c>
      <c r="H175" s="266">
        <f t="shared" si="62"/>
        <v>0</v>
      </c>
      <c r="I175" s="121">
        <f t="shared" si="62"/>
        <v>0</v>
      </c>
      <c r="J175" s="266">
        <f t="shared" si="62"/>
        <v>0</v>
      </c>
      <c r="K175" s="120">
        <f t="shared" si="62"/>
        <v>0</v>
      </c>
      <c r="L175" s="121">
        <f t="shared" si="62"/>
        <v>0</v>
      </c>
      <c r="M175" s="54">
        <f t="shared" si="62"/>
        <v>0</v>
      </c>
      <c r="N175" s="120">
        <f t="shared" si="62"/>
        <v>0</v>
      </c>
      <c r="O175" s="121">
        <f t="shared" si="62"/>
        <v>0</v>
      </c>
      <c r="P175" s="111"/>
    </row>
    <row r="176" spans="1:16" s="1" customFormat="1" ht="24" hidden="1" x14ac:dyDescent="0.25">
      <c r="A176" s="38">
        <v>3261</v>
      </c>
      <c r="B176" s="58" t="s">
        <v>157</v>
      </c>
      <c r="C176" s="59">
        <f t="shared" si="35"/>
        <v>0</v>
      </c>
      <c r="D176" s="232"/>
      <c r="E176" s="435"/>
      <c r="F176" s="393">
        <f>D176+E176</f>
        <v>0</v>
      </c>
      <c r="G176" s="232"/>
      <c r="H176" s="264"/>
      <c r="I176" s="115">
        <f>G176+H176</f>
        <v>0</v>
      </c>
      <c r="J176" s="264"/>
      <c r="K176" s="61"/>
      <c r="L176" s="115">
        <f>J176+K176</f>
        <v>0</v>
      </c>
      <c r="M176" s="328"/>
      <c r="N176" s="61"/>
      <c r="O176" s="115">
        <f>M176+N176</f>
        <v>0</v>
      </c>
      <c r="P176" s="112"/>
    </row>
    <row r="177" spans="1:16" s="1" customFormat="1" ht="36" hidden="1" x14ac:dyDescent="0.25">
      <c r="A177" s="38">
        <v>3262</v>
      </c>
      <c r="B177" s="58" t="s">
        <v>158</v>
      </c>
      <c r="C177" s="59">
        <f t="shared" si="35"/>
        <v>0</v>
      </c>
      <c r="D177" s="232"/>
      <c r="E177" s="435"/>
      <c r="F177" s="393">
        <f>D177+E177</f>
        <v>0</v>
      </c>
      <c r="G177" s="232"/>
      <c r="H177" s="264"/>
      <c r="I177" s="115">
        <f>G177+H177</f>
        <v>0</v>
      </c>
      <c r="J177" s="264"/>
      <c r="K177" s="61"/>
      <c r="L177" s="115">
        <f>J177+K177</f>
        <v>0</v>
      </c>
      <c r="M177" s="328"/>
      <c r="N177" s="61"/>
      <c r="O177" s="115">
        <f>M177+N177</f>
        <v>0</v>
      </c>
      <c r="P177" s="112"/>
    </row>
    <row r="178" spans="1:16" s="1" customFormat="1" ht="24" hidden="1" x14ac:dyDescent="0.25">
      <c r="A178" s="38">
        <v>3263</v>
      </c>
      <c r="B178" s="58" t="s">
        <v>159</v>
      </c>
      <c r="C178" s="59">
        <f t="shared" ref="C178:C241" si="63">F178+I178+L178+O178</f>
        <v>0</v>
      </c>
      <c r="D178" s="232"/>
      <c r="E178" s="435"/>
      <c r="F178" s="393">
        <f>D178+E178</f>
        <v>0</v>
      </c>
      <c r="G178" s="232"/>
      <c r="H178" s="264"/>
      <c r="I178" s="115">
        <f>G178+H178</f>
        <v>0</v>
      </c>
      <c r="J178" s="264"/>
      <c r="K178" s="61"/>
      <c r="L178" s="115">
        <f>J178+K178</f>
        <v>0</v>
      </c>
      <c r="M178" s="328"/>
      <c r="N178" s="61"/>
      <c r="O178" s="115">
        <f>M178+N178</f>
        <v>0</v>
      </c>
      <c r="P178" s="112"/>
    </row>
    <row r="179" spans="1:16" s="1" customFormat="1" ht="84" hidden="1" x14ac:dyDescent="0.25">
      <c r="A179" s="1244">
        <v>3290</v>
      </c>
      <c r="B179" s="53" t="s">
        <v>286</v>
      </c>
      <c r="C179" s="128">
        <f t="shared" si="63"/>
        <v>0</v>
      </c>
      <c r="D179" s="235">
        <f t="shared" ref="D179:O179" si="64">SUM(D180:D183)</f>
        <v>0</v>
      </c>
      <c r="E179" s="438">
        <f t="shared" si="64"/>
        <v>0</v>
      </c>
      <c r="F179" s="434">
        <f t="shared" si="64"/>
        <v>0</v>
      </c>
      <c r="G179" s="235">
        <f t="shared" si="64"/>
        <v>0</v>
      </c>
      <c r="H179" s="266">
        <f t="shared" si="64"/>
        <v>0</v>
      </c>
      <c r="I179" s="121">
        <f t="shared" si="64"/>
        <v>0</v>
      </c>
      <c r="J179" s="266">
        <f t="shared" si="64"/>
        <v>0</v>
      </c>
      <c r="K179" s="120">
        <f t="shared" si="64"/>
        <v>0</v>
      </c>
      <c r="L179" s="121">
        <f t="shared" si="64"/>
        <v>0</v>
      </c>
      <c r="M179" s="128">
        <f t="shared" si="64"/>
        <v>0</v>
      </c>
      <c r="N179" s="308">
        <f t="shared" si="64"/>
        <v>0</v>
      </c>
      <c r="O179" s="313">
        <f t="shared" si="64"/>
        <v>0</v>
      </c>
      <c r="P179" s="159"/>
    </row>
    <row r="180" spans="1:16" s="1" customFormat="1" ht="72" hidden="1" x14ac:dyDescent="0.25">
      <c r="A180" s="38">
        <v>3291</v>
      </c>
      <c r="B180" s="58" t="s">
        <v>160</v>
      </c>
      <c r="C180" s="59">
        <f t="shared" si="63"/>
        <v>0</v>
      </c>
      <c r="D180" s="232"/>
      <c r="E180" s="435"/>
      <c r="F180" s="393">
        <f>D180+E180</f>
        <v>0</v>
      </c>
      <c r="G180" s="232"/>
      <c r="H180" s="264"/>
      <c r="I180" s="115">
        <f>G180+H180</f>
        <v>0</v>
      </c>
      <c r="J180" s="264"/>
      <c r="K180" s="61"/>
      <c r="L180" s="115">
        <f>J180+K180</f>
        <v>0</v>
      </c>
      <c r="M180" s="328"/>
      <c r="N180" s="61"/>
      <c r="O180" s="115">
        <f>M180+N180</f>
        <v>0</v>
      </c>
      <c r="P180" s="112"/>
    </row>
    <row r="181" spans="1:16" s="1" customFormat="1" ht="72" hidden="1" x14ac:dyDescent="0.25">
      <c r="A181" s="38">
        <v>3292</v>
      </c>
      <c r="B181" s="58" t="s">
        <v>161</v>
      </c>
      <c r="C181" s="59">
        <f t="shared" si="63"/>
        <v>0</v>
      </c>
      <c r="D181" s="232"/>
      <c r="E181" s="435"/>
      <c r="F181" s="393">
        <f>D181+E181</f>
        <v>0</v>
      </c>
      <c r="G181" s="232"/>
      <c r="H181" s="264"/>
      <c r="I181" s="115">
        <f>G181+H181</f>
        <v>0</v>
      </c>
      <c r="J181" s="264"/>
      <c r="K181" s="61"/>
      <c r="L181" s="115">
        <f>J181+K181</f>
        <v>0</v>
      </c>
      <c r="M181" s="328"/>
      <c r="N181" s="61"/>
      <c r="O181" s="115">
        <f>M181+N181</f>
        <v>0</v>
      </c>
      <c r="P181" s="112"/>
    </row>
    <row r="182" spans="1:16" s="1" customFormat="1" ht="72" hidden="1" x14ac:dyDescent="0.25">
      <c r="A182" s="38">
        <v>3293</v>
      </c>
      <c r="B182" s="58" t="s">
        <v>162</v>
      </c>
      <c r="C182" s="59">
        <f t="shared" si="63"/>
        <v>0</v>
      </c>
      <c r="D182" s="232"/>
      <c r="E182" s="435"/>
      <c r="F182" s="393">
        <f>D182+E182</f>
        <v>0</v>
      </c>
      <c r="G182" s="232"/>
      <c r="H182" s="264"/>
      <c r="I182" s="115">
        <f>G182+H182</f>
        <v>0</v>
      </c>
      <c r="J182" s="264"/>
      <c r="K182" s="61"/>
      <c r="L182" s="115">
        <f>J182+K182</f>
        <v>0</v>
      </c>
      <c r="M182" s="328"/>
      <c r="N182" s="61"/>
      <c r="O182" s="115">
        <f>M182+N182</f>
        <v>0</v>
      </c>
      <c r="P182" s="112"/>
    </row>
    <row r="183" spans="1:16" s="1" customFormat="1" ht="60" hidden="1" x14ac:dyDescent="0.25">
      <c r="A183" s="129">
        <v>3294</v>
      </c>
      <c r="B183" s="58" t="s">
        <v>163</v>
      </c>
      <c r="C183" s="128">
        <f t="shared" si="63"/>
        <v>0</v>
      </c>
      <c r="D183" s="237"/>
      <c r="E183" s="440"/>
      <c r="F183" s="441">
        <f>D183+E183</f>
        <v>0</v>
      </c>
      <c r="G183" s="237"/>
      <c r="H183" s="268"/>
      <c r="I183" s="313">
        <f>G183+H183</f>
        <v>0</v>
      </c>
      <c r="J183" s="268"/>
      <c r="K183" s="130"/>
      <c r="L183" s="313">
        <f>J183+K183</f>
        <v>0</v>
      </c>
      <c r="M183" s="331"/>
      <c r="N183" s="130"/>
      <c r="O183" s="313">
        <f>M183+N183</f>
        <v>0</v>
      </c>
      <c r="P183" s="159"/>
    </row>
    <row r="184" spans="1:16" s="1" customFormat="1" ht="48" hidden="1" x14ac:dyDescent="0.25">
      <c r="A184" s="70">
        <v>3300</v>
      </c>
      <c r="B184" s="126" t="s">
        <v>164</v>
      </c>
      <c r="C184" s="131">
        <f t="shared" si="63"/>
        <v>0</v>
      </c>
      <c r="D184" s="238">
        <f t="shared" ref="D184:O184" si="65">SUM(D185:D186)</f>
        <v>0</v>
      </c>
      <c r="E184" s="442">
        <f t="shared" si="65"/>
        <v>0</v>
      </c>
      <c r="F184" s="443">
        <f t="shared" si="65"/>
        <v>0</v>
      </c>
      <c r="G184" s="238">
        <f t="shared" si="65"/>
        <v>0</v>
      </c>
      <c r="H184" s="269">
        <f t="shared" si="65"/>
        <v>0</v>
      </c>
      <c r="I184" s="296">
        <f t="shared" si="65"/>
        <v>0</v>
      </c>
      <c r="J184" s="269">
        <f t="shared" si="65"/>
        <v>0</v>
      </c>
      <c r="K184" s="132">
        <f t="shared" si="65"/>
        <v>0</v>
      </c>
      <c r="L184" s="296">
        <f t="shared" si="65"/>
        <v>0</v>
      </c>
      <c r="M184" s="131">
        <f t="shared" si="65"/>
        <v>0</v>
      </c>
      <c r="N184" s="132">
        <f t="shared" si="65"/>
        <v>0</v>
      </c>
      <c r="O184" s="296">
        <f t="shared" si="65"/>
        <v>0</v>
      </c>
      <c r="P184" s="352"/>
    </row>
    <row r="185" spans="1:16" s="1" customFormat="1" ht="48" hidden="1" x14ac:dyDescent="0.25">
      <c r="A185" s="78">
        <v>3310</v>
      </c>
      <c r="B185" s="79" t="s">
        <v>165</v>
      </c>
      <c r="C185" s="85">
        <f t="shared" si="63"/>
        <v>0</v>
      </c>
      <c r="D185" s="234"/>
      <c r="E185" s="437"/>
      <c r="F185" s="432">
        <f>D185+E185</f>
        <v>0</v>
      </c>
      <c r="G185" s="234"/>
      <c r="H185" s="265"/>
      <c r="I185" s="110">
        <f>G185+H185</f>
        <v>0</v>
      </c>
      <c r="J185" s="265"/>
      <c r="K185" s="116"/>
      <c r="L185" s="110">
        <f>J185+K185</f>
        <v>0</v>
      </c>
      <c r="M185" s="329"/>
      <c r="N185" s="116"/>
      <c r="O185" s="110">
        <f>M185+N185</f>
        <v>0</v>
      </c>
      <c r="P185" s="117"/>
    </row>
    <row r="186" spans="1:16" s="1" customFormat="1" ht="48.75" hidden="1" customHeight="1" x14ac:dyDescent="0.25">
      <c r="A186" s="33">
        <v>3320</v>
      </c>
      <c r="B186" s="53" t="s">
        <v>166</v>
      </c>
      <c r="C186" s="54">
        <f t="shared" si="63"/>
        <v>0</v>
      </c>
      <c r="D186" s="231"/>
      <c r="E186" s="433"/>
      <c r="F186" s="434">
        <f>D186+E186</f>
        <v>0</v>
      </c>
      <c r="G186" s="231"/>
      <c r="H186" s="263"/>
      <c r="I186" s="121">
        <f>G186+H186</f>
        <v>0</v>
      </c>
      <c r="J186" s="263"/>
      <c r="K186" s="56"/>
      <c r="L186" s="121">
        <f>J186+K186</f>
        <v>0</v>
      </c>
      <c r="M186" s="327"/>
      <c r="N186" s="56"/>
      <c r="O186" s="121">
        <f>M186+N186</f>
        <v>0</v>
      </c>
      <c r="P186" s="111"/>
    </row>
    <row r="187" spans="1:16" s="1" customFormat="1" ht="12" hidden="1" x14ac:dyDescent="0.25">
      <c r="A187" s="134">
        <v>4000</v>
      </c>
      <c r="B187" s="102" t="s">
        <v>167</v>
      </c>
      <c r="C187" s="103">
        <f t="shared" si="63"/>
        <v>0</v>
      </c>
      <c r="D187" s="229">
        <f t="shared" ref="D187:O187" si="66">SUM(D188,D191)</f>
        <v>0</v>
      </c>
      <c r="E187" s="428">
        <f t="shared" si="66"/>
        <v>0</v>
      </c>
      <c r="F187" s="429">
        <f t="shared" si="66"/>
        <v>0</v>
      </c>
      <c r="G187" s="229">
        <f t="shared" si="66"/>
        <v>0</v>
      </c>
      <c r="H187" s="262">
        <f t="shared" si="66"/>
        <v>0</v>
      </c>
      <c r="I187" s="105">
        <f t="shared" si="66"/>
        <v>0</v>
      </c>
      <c r="J187" s="262">
        <f t="shared" si="66"/>
        <v>0</v>
      </c>
      <c r="K187" s="104">
        <f t="shared" si="66"/>
        <v>0</v>
      </c>
      <c r="L187" s="105">
        <f t="shared" si="66"/>
        <v>0</v>
      </c>
      <c r="M187" s="103">
        <f t="shared" si="66"/>
        <v>0</v>
      </c>
      <c r="N187" s="104">
        <f t="shared" si="66"/>
        <v>0</v>
      </c>
      <c r="O187" s="105">
        <f t="shared" si="66"/>
        <v>0</v>
      </c>
      <c r="P187" s="351"/>
    </row>
    <row r="188" spans="1:16" s="1" customFormat="1" ht="24" hidden="1" x14ac:dyDescent="0.25">
      <c r="A188" s="135">
        <v>4200</v>
      </c>
      <c r="B188" s="106" t="s">
        <v>168</v>
      </c>
      <c r="C188" s="47">
        <f t="shared" si="63"/>
        <v>0</v>
      </c>
      <c r="D188" s="230">
        <f t="shared" ref="D188:O188" si="67">SUM(D189,D190)</f>
        <v>0</v>
      </c>
      <c r="E188" s="430">
        <f t="shared" si="67"/>
        <v>0</v>
      </c>
      <c r="F188" s="397">
        <f t="shared" si="67"/>
        <v>0</v>
      </c>
      <c r="G188" s="230">
        <f t="shared" si="67"/>
        <v>0</v>
      </c>
      <c r="H188" s="107">
        <f t="shared" si="67"/>
        <v>0</v>
      </c>
      <c r="I188" s="118">
        <f t="shared" si="67"/>
        <v>0</v>
      </c>
      <c r="J188" s="107">
        <f t="shared" si="67"/>
        <v>0</v>
      </c>
      <c r="K188" s="51">
        <f t="shared" si="67"/>
        <v>0</v>
      </c>
      <c r="L188" s="118">
        <f t="shared" si="67"/>
        <v>0</v>
      </c>
      <c r="M188" s="47">
        <f t="shared" si="67"/>
        <v>0</v>
      </c>
      <c r="N188" s="51">
        <f t="shared" si="67"/>
        <v>0</v>
      </c>
      <c r="O188" s="118">
        <f t="shared" si="67"/>
        <v>0</v>
      </c>
      <c r="P188" s="124"/>
    </row>
    <row r="189" spans="1:16" s="1" customFormat="1" ht="36" hidden="1" x14ac:dyDescent="0.25">
      <c r="A189" s="1244">
        <v>4240</v>
      </c>
      <c r="B189" s="53" t="s">
        <v>169</v>
      </c>
      <c r="C189" s="54">
        <f t="shared" si="63"/>
        <v>0</v>
      </c>
      <c r="D189" s="231"/>
      <c r="E189" s="433"/>
      <c r="F189" s="434">
        <f>D189+E189</f>
        <v>0</v>
      </c>
      <c r="G189" s="231"/>
      <c r="H189" s="263"/>
      <c r="I189" s="121">
        <f>G189+H189</f>
        <v>0</v>
      </c>
      <c r="J189" s="263"/>
      <c r="K189" s="56"/>
      <c r="L189" s="121">
        <f>J189+K189</f>
        <v>0</v>
      </c>
      <c r="M189" s="327"/>
      <c r="N189" s="56"/>
      <c r="O189" s="121">
        <f>M189+N189</f>
        <v>0</v>
      </c>
      <c r="P189" s="111"/>
    </row>
    <row r="190" spans="1:16" s="1" customFormat="1" ht="24" hidden="1" x14ac:dyDescent="0.25">
      <c r="A190" s="113">
        <v>4250</v>
      </c>
      <c r="B190" s="58" t="s">
        <v>170</v>
      </c>
      <c r="C190" s="59">
        <f t="shared" si="63"/>
        <v>0</v>
      </c>
      <c r="D190" s="232"/>
      <c r="E190" s="435"/>
      <c r="F190" s="393">
        <f>D190+E190</f>
        <v>0</v>
      </c>
      <c r="G190" s="232"/>
      <c r="H190" s="264"/>
      <c r="I190" s="115">
        <f>G190+H190</f>
        <v>0</v>
      </c>
      <c r="J190" s="264"/>
      <c r="K190" s="61"/>
      <c r="L190" s="115">
        <f>J190+K190</f>
        <v>0</v>
      </c>
      <c r="M190" s="328"/>
      <c r="N190" s="61"/>
      <c r="O190" s="115">
        <f>M190+N190</f>
        <v>0</v>
      </c>
      <c r="P190" s="112"/>
    </row>
    <row r="191" spans="1:16" s="1" customFormat="1" ht="12" hidden="1" x14ac:dyDescent="0.25">
      <c r="A191" s="46">
        <v>4300</v>
      </c>
      <c r="B191" s="106" t="s">
        <v>171</v>
      </c>
      <c r="C191" s="47">
        <f t="shared" si="63"/>
        <v>0</v>
      </c>
      <c r="D191" s="230">
        <f t="shared" ref="D191:O191" si="68">SUM(D192)</f>
        <v>0</v>
      </c>
      <c r="E191" s="430">
        <f t="shared" si="68"/>
        <v>0</v>
      </c>
      <c r="F191" s="397">
        <f t="shared" si="68"/>
        <v>0</v>
      </c>
      <c r="G191" s="230">
        <f t="shared" si="68"/>
        <v>0</v>
      </c>
      <c r="H191" s="107">
        <f t="shared" si="68"/>
        <v>0</v>
      </c>
      <c r="I191" s="118">
        <f t="shared" si="68"/>
        <v>0</v>
      </c>
      <c r="J191" s="107">
        <f t="shared" si="68"/>
        <v>0</v>
      </c>
      <c r="K191" s="51">
        <f t="shared" si="68"/>
        <v>0</v>
      </c>
      <c r="L191" s="118">
        <f t="shared" si="68"/>
        <v>0</v>
      </c>
      <c r="M191" s="47">
        <f t="shared" si="68"/>
        <v>0</v>
      </c>
      <c r="N191" s="51">
        <f t="shared" si="68"/>
        <v>0</v>
      </c>
      <c r="O191" s="118">
        <f t="shared" si="68"/>
        <v>0</v>
      </c>
      <c r="P191" s="124"/>
    </row>
    <row r="192" spans="1:16" s="1" customFormat="1" ht="24" hidden="1" x14ac:dyDescent="0.25">
      <c r="A192" s="1244">
        <v>4310</v>
      </c>
      <c r="B192" s="53" t="s">
        <v>172</v>
      </c>
      <c r="C192" s="54">
        <f t="shared" si="63"/>
        <v>0</v>
      </c>
      <c r="D192" s="235">
        <f t="shared" ref="D192:O192" si="69">SUM(D193:D193)</f>
        <v>0</v>
      </c>
      <c r="E192" s="438">
        <f t="shared" si="69"/>
        <v>0</v>
      </c>
      <c r="F192" s="434">
        <f t="shared" si="69"/>
        <v>0</v>
      </c>
      <c r="G192" s="235">
        <f t="shared" si="69"/>
        <v>0</v>
      </c>
      <c r="H192" s="266">
        <f t="shared" si="69"/>
        <v>0</v>
      </c>
      <c r="I192" s="121">
        <f t="shared" si="69"/>
        <v>0</v>
      </c>
      <c r="J192" s="266">
        <f t="shared" si="69"/>
        <v>0</v>
      </c>
      <c r="K192" s="120">
        <f t="shared" si="69"/>
        <v>0</v>
      </c>
      <c r="L192" s="121">
        <f t="shared" si="69"/>
        <v>0</v>
      </c>
      <c r="M192" s="54">
        <f t="shared" si="69"/>
        <v>0</v>
      </c>
      <c r="N192" s="120">
        <f t="shared" si="69"/>
        <v>0</v>
      </c>
      <c r="O192" s="121">
        <f t="shared" si="69"/>
        <v>0</v>
      </c>
      <c r="P192" s="111"/>
    </row>
    <row r="193" spans="1:16" s="1" customFormat="1" ht="36" hidden="1" x14ac:dyDescent="0.25">
      <c r="A193" s="38">
        <v>4311</v>
      </c>
      <c r="B193" s="58" t="s">
        <v>173</v>
      </c>
      <c r="C193" s="59">
        <f t="shared" si="63"/>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x14ac:dyDescent="0.25">
      <c r="A194" s="136"/>
      <c r="B194" s="17" t="s">
        <v>174</v>
      </c>
      <c r="C194" s="99">
        <f t="shared" si="63"/>
        <v>19650</v>
      </c>
      <c r="D194" s="228">
        <f t="shared" ref="D194:O194" si="70">SUM(D195,D230,D269)</f>
        <v>0</v>
      </c>
      <c r="E194" s="426">
        <f t="shared" si="70"/>
        <v>0</v>
      </c>
      <c r="F194" s="427">
        <f t="shared" si="70"/>
        <v>0</v>
      </c>
      <c r="G194" s="228">
        <f t="shared" si="70"/>
        <v>0</v>
      </c>
      <c r="H194" s="261">
        <f t="shared" si="70"/>
        <v>0</v>
      </c>
      <c r="I194" s="101">
        <f t="shared" si="70"/>
        <v>0</v>
      </c>
      <c r="J194" s="261">
        <f t="shared" si="70"/>
        <v>9655</v>
      </c>
      <c r="K194" s="100">
        <f t="shared" si="70"/>
        <v>9995</v>
      </c>
      <c r="L194" s="101">
        <f t="shared" si="70"/>
        <v>19650</v>
      </c>
      <c r="M194" s="332">
        <f t="shared" si="70"/>
        <v>0</v>
      </c>
      <c r="N194" s="309">
        <f t="shared" si="70"/>
        <v>0</v>
      </c>
      <c r="O194" s="314">
        <f t="shared" si="70"/>
        <v>0</v>
      </c>
      <c r="P194" s="354"/>
    </row>
    <row r="195" spans="1:16" s="1" customFormat="1" ht="12" x14ac:dyDescent="0.25">
      <c r="A195" s="102">
        <v>5000</v>
      </c>
      <c r="B195" s="102" t="s">
        <v>175</v>
      </c>
      <c r="C195" s="103">
        <f t="shared" si="63"/>
        <v>19650</v>
      </c>
      <c r="D195" s="229">
        <f t="shared" ref="D195:O195" si="71">D196+D204</f>
        <v>0</v>
      </c>
      <c r="E195" s="428">
        <f t="shared" si="71"/>
        <v>0</v>
      </c>
      <c r="F195" s="429">
        <f t="shared" si="71"/>
        <v>0</v>
      </c>
      <c r="G195" s="229">
        <f t="shared" si="71"/>
        <v>0</v>
      </c>
      <c r="H195" s="262">
        <f t="shared" si="71"/>
        <v>0</v>
      </c>
      <c r="I195" s="105">
        <f t="shared" si="71"/>
        <v>0</v>
      </c>
      <c r="J195" s="262">
        <f t="shared" si="71"/>
        <v>9655</v>
      </c>
      <c r="K195" s="104">
        <f t="shared" si="71"/>
        <v>9995</v>
      </c>
      <c r="L195" s="105">
        <f t="shared" si="71"/>
        <v>19650</v>
      </c>
      <c r="M195" s="103">
        <f t="shared" si="71"/>
        <v>0</v>
      </c>
      <c r="N195" s="104">
        <f t="shared" si="71"/>
        <v>0</v>
      </c>
      <c r="O195" s="105">
        <f t="shared" si="71"/>
        <v>0</v>
      </c>
      <c r="P195" s="351"/>
    </row>
    <row r="196" spans="1:16" s="1" customFormat="1" ht="12" hidden="1" x14ac:dyDescent="0.25">
      <c r="A196" s="46">
        <v>5100</v>
      </c>
      <c r="B196" s="106" t="s">
        <v>176</v>
      </c>
      <c r="C196" s="47">
        <f t="shared" si="63"/>
        <v>0</v>
      </c>
      <c r="D196" s="230">
        <f t="shared" ref="D196:O196" si="72">D197+D198+D201+D202+D203</f>
        <v>0</v>
      </c>
      <c r="E196" s="430">
        <f t="shared" si="72"/>
        <v>0</v>
      </c>
      <c r="F196" s="397">
        <f t="shared" si="72"/>
        <v>0</v>
      </c>
      <c r="G196" s="230">
        <f t="shared" si="72"/>
        <v>0</v>
      </c>
      <c r="H196" s="107">
        <f t="shared" si="72"/>
        <v>0</v>
      </c>
      <c r="I196" s="118">
        <f t="shared" si="72"/>
        <v>0</v>
      </c>
      <c r="J196" s="107">
        <f t="shared" si="72"/>
        <v>0</v>
      </c>
      <c r="K196" s="51">
        <f t="shared" si="72"/>
        <v>0</v>
      </c>
      <c r="L196" s="118">
        <f t="shared" si="72"/>
        <v>0</v>
      </c>
      <c r="M196" s="47">
        <f t="shared" si="72"/>
        <v>0</v>
      </c>
      <c r="N196" s="51">
        <f t="shared" si="72"/>
        <v>0</v>
      </c>
      <c r="O196" s="118">
        <f t="shared" si="72"/>
        <v>0</v>
      </c>
      <c r="P196" s="124"/>
    </row>
    <row r="197" spans="1:16" s="1" customFormat="1" ht="12" hidden="1" x14ac:dyDescent="0.25">
      <c r="A197" s="1244">
        <v>5110</v>
      </c>
      <c r="B197" s="53" t="s">
        <v>177</v>
      </c>
      <c r="C197" s="54">
        <f t="shared" si="63"/>
        <v>0</v>
      </c>
      <c r="D197" s="231"/>
      <c r="E197" s="433"/>
      <c r="F197" s="434">
        <f>D197+E197</f>
        <v>0</v>
      </c>
      <c r="G197" s="231"/>
      <c r="H197" s="263"/>
      <c r="I197" s="121">
        <f>G197+H197</f>
        <v>0</v>
      </c>
      <c r="J197" s="263"/>
      <c r="K197" s="56"/>
      <c r="L197" s="121">
        <f>J197+K197</f>
        <v>0</v>
      </c>
      <c r="M197" s="327"/>
      <c r="N197" s="56"/>
      <c r="O197" s="121">
        <f>M197+N197</f>
        <v>0</v>
      </c>
      <c r="P197" s="111"/>
    </row>
    <row r="198" spans="1:16" s="1" customFormat="1" ht="24" hidden="1" x14ac:dyDescent="0.25">
      <c r="A198" s="113">
        <v>5120</v>
      </c>
      <c r="B198" s="58" t="s">
        <v>178</v>
      </c>
      <c r="C198" s="59">
        <f t="shared" si="63"/>
        <v>0</v>
      </c>
      <c r="D198" s="233">
        <f t="shared" ref="D198:O198" si="73">D199+D200</f>
        <v>0</v>
      </c>
      <c r="E198" s="436">
        <f t="shared" si="73"/>
        <v>0</v>
      </c>
      <c r="F198" s="393">
        <f t="shared" si="73"/>
        <v>0</v>
      </c>
      <c r="G198" s="233">
        <f t="shared" si="73"/>
        <v>0</v>
      </c>
      <c r="H198" s="122">
        <f t="shared" si="73"/>
        <v>0</v>
      </c>
      <c r="I198" s="115">
        <f t="shared" si="73"/>
        <v>0</v>
      </c>
      <c r="J198" s="122">
        <f t="shared" si="73"/>
        <v>0</v>
      </c>
      <c r="K198" s="114">
        <f t="shared" si="73"/>
        <v>0</v>
      </c>
      <c r="L198" s="115">
        <f t="shared" si="73"/>
        <v>0</v>
      </c>
      <c r="M198" s="59">
        <f t="shared" si="73"/>
        <v>0</v>
      </c>
      <c r="N198" s="114">
        <f t="shared" si="73"/>
        <v>0</v>
      </c>
      <c r="O198" s="115">
        <f t="shared" si="73"/>
        <v>0</v>
      </c>
      <c r="P198" s="112"/>
    </row>
    <row r="199" spans="1:16" s="1" customFormat="1" ht="12" hidden="1" x14ac:dyDescent="0.25">
      <c r="A199" s="38">
        <v>5121</v>
      </c>
      <c r="B199" s="58" t="s">
        <v>179</v>
      </c>
      <c r="C199" s="59">
        <f t="shared" si="63"/>
        <v>0</v>
      </c>
      <c r="D199" s="232"/>
      <c r="E199" s="435"/>
      <c r="F199" s="393">
        <f>D199+E199</f>
        <v>0</v>
      </c>
      <c r="G199" s="232"/>
      <c r="H199" s="264"/>
      <c r="I199" s="115">
        <f>G199+H199</f>
        <v>0</v>
      </c>
      <c r="J199" s="264"/>
      <c r="K199" s="61"/>
      <c r="L199" s="115">
        <f>J199+K199</f>
        <v>0</v>
      </c>
      <c r="M199" s="328"/>
      <c r="N199" s="61"/>
      <c r="O199" s="115">
        <f>M199+N199</f>
        <v>0</v>
      </c>
      <c r="P199" s="112"/>
    </row>
    <row r="200" spans="1:16" s="1" customFormat="1" ht="24" hidden="1" x14ac:dyDescent="0.25">
      <c r="A200" s="38">
        <v>5129</v>
      </c>
      <c r="B200" s="58" t="s">
        <v>180</v>
      </c>
      <c r="C200" s="59">
        <f t="shared" si="63"/>
        <v>0</v>
      </c>
      <c r="D200" s="232"/>
      <c r="E200" s="435"/>
      <c r="F200" s="393">
        <f>D200+E200</f>
        <v>0</v>
      </c>
      <c r="G200" s="232"/>
      <c r="H200" s="264"/>
      <c r="I200" s="115">
        <f>G200+H200</f>
        <v>0</v>
      </c>
      <c r="J200" s="264"/>
      <c r="K200" s="61"/>
      <c r="L200" s="115">
        <f>J200+K200</f>
        <v>0</v>
      </c>
      <c r="M200" s="328"/>
      <c r="N200" s="61"/>
      <c r="O200" s="115">
        <f>M200+N200</f>
        <v>0</v>
      </c>
      <c r="P200" s="112"/>
    </row>
    <row r="201" spans="1:16" s="1" customFormat="1" ht="12" hidden="1" x14ac:dyDescent="0.25">
      <c r="A201" s="113">
        <v>5130</v>
      </c>
      <c r="B201" s="58" t="s">
        <v>181</v>
      </c>
      <c r="C201" s="59">
        <f t="shared" si="63"/>
        <v>0</v>
      </c>
      <c r="D201" s="232"/>
      <c r="E201" s="435"/>
      <c r="F201" s="393">
        <f>D201+E201</f>
        <v>0</v>
      </c>
      <c r="G201" s="232"/>
      <c r="H201" s="264"/>
      <c r="I201" s="115">
        <f>G201+H201</f>
        <v>0</v>
      </c>
      <c r="J201" s="264"/>
      <c r="K201" s="61"/>
      <c r="L201" s="115">
        <f>J201+K201</f>
        <v>0</v>
      </c>
      <c r="M201" s="328"/>
      <c r="N201" s="61"/>
      <c r="O201" s="115">
        <f>M201+N201</f>
        <v>0</v>
      </c>
      <c r="P201" s="112"/>
    </row>
    <row r="202" spans="1:16" s="1" customFormat="1" ht="12" hidden="1" x14ac:dyDescent="0.25">
      <c r="A202" s="113">
        <v>5140</v>
      </c>
      <c r="B202" s="58" t="s">
        <v>182</v>
      </c>
      <c r="C202" s="59">
        <f t="shared" si="63"/>
        <v>0</v>
      </c>
      <c r="D202" s="232"/>
      <c r="E202" s="435"/>
      <c r="F202" s="393">
        <f>D202+E202</f>
        <v>0</v>
      </c>
      <c r="G202" s="232"/>
      <c r="H202" s="264"/>
      <c r="I202" s="115">
        <f>G202+H202</f>
        <v>0</v>
      </c>
      <c r="J202" s="264"/>
      <c r="K202" s="61"/>
      <c r="L202" s="115">
        <f>J202+K202</f>
        <v>0</v>
      </c>
      <c r="M202" s="328"/>
      <c r="N202" s="61"/>
      <c r="O202" s="115">
        <f>M202+N202</f>
        <v>0</v>
      </c>
      <c r="P202" s="112"/>
    </row>
    <row r="203" spans="1:16" s="1" customFormat="1" ht="24" hidden="1" x14ac:dyDescent="0.25">
      <c r="A203" s="113">
        <v>5170</v>
      </c>
      <c r="B203" s="58" t="s">
        <v>183</v>
      </c>
      <c r="C203" s="59">
        <f t="shared" si="63"/>
        <v>0</v>
      </c>
      <c r="D203" s="232"/>
      <c r="E203" s="435"/>
      <c r="F203" s="393">
        <f>D203+E203</f>
        <v>0</v>
      </c>
      <c r="G203" s="232"/>
      <c r="H203" s="264"/>
      <c r="I203" s="115">
        <f>G203+H203</f>
        <v>0</v>
      </c>
      <c r="J203" s="264"/>
      <c r="K203" s="61"/>
      <c r="L203" s="115">
        <f>J203+K203</f>
        <v>0</v>
      </c>
      <c r="M203" s="328"/>
      <c r="N203" s="61"/>
      <c r="O203" s="115">
        <f>M203+N203</f>
        <v>0</v>
      </c>
      <c r="P203" s="112"/>
    </row>
    <row r="204" spans="1:16" s="1" customFormat="1" ht="12" x14ac:dyDescent="0.25">
      <c r="A204" s="46">
        <v>5200</v>
      </c>
      <c r="B204" s="106" t="s">
        <v>184</v>
      </c>
      <c r="C204" s="47">
        <f t="shared" si="63"/>
        <v>19650</v>
      </c>
      <c r="D204" s="230">
        <f t="shared" ref="D204:O204" si="74">D205+D215+D216+D225+D226+D227+D229</f>
        <v>0</v>
      </c>
      <c r="E204" s="430">
        <f t="shared" si="74"/>
        <v>0</v>
      </c>
      <c r="F204" s="397">
        <f t="shared" si="74"/>
        <v>0</v>
      </c>
      <c r="G204" s="230">
        <f t="shared" si="74"/>
        <v>0</v>
      </c>
      <c r="H204" s="107">
        <f t="shared" si="74"/>
        <v>0</v>
      </c>
      <c r="I204" s="118">
        <f t="shared" si="74"/>
        <v>0</v>
      </c>
      <c r="J204" s="107">
        <f t="shared" si="74"/>
        <v>9655</v>
      </c>
      <c r="K204" s="51">
        <f t="shared" si="74"/>
        <v>9995</v>
      </c>
      <c r="L204" s="118">
        <f t="shared" si="74"/>
        <v>19650</v>
      </c>
      <c r="M204" s="47">
        <f t="shared" si="74"/>
        <v>0</v>
      </c>
      <c r="N204" s="51">
        <f t="shared" si="74"/>
        <v>0</v>
      </c>
      <c r="O204" s="118">
        <f t="shared" si="74"/>
        <v>0</v>
      </c>
      <c r="P204" s="124"/>
    </row>
    <row r="205" spans="1:16" s="1" customFormat="1" ht="12" hidden="1" x14ac:dyDescent="0.25">
      <c r="A205" s="108">
        <v>5210</v>
      </c>
      <c r="B205" s="79" t="s">
        <v>185</v>
      </c>
      <c r="C205" s="85">
        <f t="shared" si="63"/>
        <v>0</v>
      </c>
      <c r="D205" s="133">
        <f t="shared" ref="D205:O205" si="75">SUM(D206:D214)</f>
        <v>0</v>
      </c>
      <c r="E205" s="431">
        <f t="shared" si="75"/>
        <v>0</v>
      </c>
      <c r="F205" s="432">
        <f t="shared" si="75"/>
        <v>0</v>
      </c>
      <c r="G205" s="133">
        <f t="shared" si="75"/>
        <v>0</v>
      </c>
      <c r="H205" s="208">
        <f t="shared" si="75"/>
        <v>0</v>
      </c>
      <c r="I205" s="110">
        <f t="shared" si="75"/>
        <v>0</v>
      </c>
      <c r="J205" s="208">
        <f t="shared" si="75"/>
        <v>0</v>
      </c>
      <c r="K205" s="109">
        <f t="shared" si="75"/>
        <v>0</v>
      </c>
      <c r="L205" s="110">
        <f t="shared" si="75"/>
        <v>0</v>
      </c>
      <c r="M205" s="85">
        <f t="shared" si="75"/>
        <v>0</v>
      </c>
      <c r="N205" s="109">
        <f t="shared" si="75"/>
        <v>0</v>
      </c>
      <c r="O205" s="110">
        <f t="shared" si="75"/>
        <v>0</v>
      </c>
      <c r="P205" s="117"/>
    </row>
    <row r="206" spans="1:16" s="1" customFormat="1" ht="12" hidden="1" x14ac:dyDescent="0.25">
      <c r="A206" s="33">
        <v>5211</v>
      </c>
      <c r="B206" s="53" t="s">
        <v>186</v>
      </c>
      <c r="C206" s="54">
        <f t="shared" si="63"/>
        <v>0</v>
      </c>
      <c r="D206" s="231"/>
      <c r="E206" s="433"/>
      <c r="F206" s="434">
        <f t="shared" ref="F206:F215" si="76">D206+E206</f>
        <v>0</v>
      </c>
      <c r="G206" s="231"/>
      <c r="H206" s="263"/>
      <c r="I206" s="121">
        <f t="shared" ref="I206:I215" si="77">G206+H206</f>
        <v>0</v>
      </c>
      <c r="J206" s="263"/>
      <c r="K206" s="56"/>
      <c r="L206" s="121">
        <f t="shared" ref="L206:L215" si="78">J206+K206</f>
        <v>0</v>
      </c>
      <c r="M206" s="327"/>
      <c r="N206" s="56"/>
      <c r="O206" s="121">
        <f t="shared" ref="O206:O215" si="79">M206+N206</f>
        <v>0</v>
      </c>
      <c r="P206" s="111"/>
    </row>
    <row r="207" spans="1:16" s="1" customFormat="1" ht="12" hidden="1" x14ac:dyDescent="0.25">
      <c r="A207" s="38">
        <v>5212</v>
      </c>
      <c r="B207" s="58" t="s">
        <v>187</v>
      </c>
      <c r="C207" s="59">
        <f t="shared" si="63"/>
        <v>0</v>
      </c>
      <c r="D207" s="232"/>
      <c r="E207" s="435"/>
      <c r="F207" s="393">
        <f t="shared" si="76"/>
        <v>0</v>
      </c>
      <c r="G207" s="232"/>
      <c r="H207" s="264"/>
      <c r="I207" s="115">
        <f t="shared" si="77"/>
        <v>0</v>
      </c>
      <c r="J207" s="264"/>
      <c r="K207" s="61"/>
      <c r="L207" s="115">
        <f t="shared" si="78"/>
        <v>0</v>
      </c>
      <c r="M207" s="328"/>
      <c r="N207" s="61"/>
      <c r="O207" s="115">
        <f t="shared" si="79"/>
        <v>0</v>
      </c>
      <c r="P207" s="112"/>
    </row>
    <row r="208" spans="1:16" s="1" customFormat="1" ht="12" hidden="1" x14ac:dyDescent="0.25">
      <c r="A208" s="38">
        <v>5213</v>
      </c>
      <c r="B208" s="58" t="s">
        <v>188</v>
      </c>
      <c r="C208" s="59">
        <f t="shared" si="63"/>
        <v>0</v>
      </c>
      <c r="D208" s="232"/>
      <c r="E208" s="435"/>
      <c r="F208" s="393">
        <f t="shared" si="76"/>
        <v>0</v>
      </c>
      <c r="G208" s="232"/>
      <c r="H208" s="264"/>
      <c r="I208" s="115">
        <f t="shared" si="77"/>
        <v>0</v>
      </c>
      <c r="J208" s="264"/>
      <c r="K208" s="61"/>
      <c r="L208" s="115">
        <f t="shared" si="78"/>
        <v>0</v>
      </c>
      <c r="M208" s="328"/>
      <c r="N208" s="61"/>
      <c r="O208" s="115">
        <f t="shared" si="79"/>
        <v>0</v>
      </c>
      <c r="P208" s="112"/>
    </row>
    <row r="209" spans="1:16" s="1" customFormat="1" ht="12" hidden="1" x14ac:dyDescent="0.25">
      <c r="A209" s="38">
        <v>5214</v>
      </c>
      <c r="B209" s="58" t="s">
        <v>189</v>
      </c>
      <c r="C209" s="59">
        <f t="shared" si="63"/>
        <v>0</v>
      </c>
      <c r="D209" s="232"/>
      <c r="E209" s="435"/>
      <c r="F209" s="393">
        <f t="shared" si="76"/>
        <v>0</v>
      </c>
      <c r="G209" s="232"/>
      <c r="H209" s="264"/>
      <c r="I209" s="115">
        <f t="shared" si="77"/>
        <v>0</v>
      </c>
      <c r="J209" s="264"/>
      <c r="K209" s="61"/>
      <c r="L209" s="115">
        <f t="shared" si="78"/>
        <v>0</v>
      </c>
      <c r="M209" s="328"/>
      <c r="N209" s="61"/>
      <c r="O209" s="115">
        <f t="shared" si="79"/>
        <v>0</v>
      </c>
      <c r="P209" s="112"/>
    </row>
    <row r="210" spans="1:16" s="1" customFormat="1" ht="12" hidden="1" x14ac:dyDescent="0.25">
      <c r="A210" s="38">
        <v>5215</v>
      </c>
      <c r="B210" s="58" t="s">
        <v>190</v>
      </c>
      <c r="C210" s="59">
        <f t="shared" si="63"/>
        <v>0</v>
      </c>
      <c r="D210" s="232"/>
      <c r="E210" s="435"/>
      <c r="F210" s="393">
        <f t="shared" si="76"/>
        <v>0</v>
      </c>
      <c r="G210" s="232"/>
      <c r="H210" s="264"/>
      <c r="I210" s="115">
        <f t="shared" si="77"/>
        <v>0</v>
      </c>
      <c r="J210" s="264"/>
      <c r="K210" s="61"/>
      <c r="L210" s="115">
        <f t="shared" si="78"/>
        <v>0</v>
      </c>
      <c r="M210" s="328"/>
      <c r="N210" s="61"/>
      <c r="O210" s="115">
        <f t="shared" si="79"/>
        <v>0</v>
      </c>
      <c r="P210" s="112"/>
    </row>
    <row r="211" spans="1:16" s="1" customFormat="1" ht="14.25" hidden="1" customHeight="1" x14ac:dyDescent="0.25">
      <c r="A211" s="38">
        <v>5216</v>
      </c>
      <c r="B211" s="58" t="s">
        <v>191</v>
      </c>
      <c r="C211" s="59">
        <f t="shared" si="63"/>
        <v>0</v>
      </c>
      <c r="D211" s="232"/>
      <c r="E211" s="435"/>
      <c r="F211" s="393">
        <f t="shared" si="76"/>
        <v>0</v>
      </c>
      <c r="G211" s="232"/>
      <c r="H211" s="264"/>
      <c r="I211" s="115">
        <f t="shared" si="77"/>
        <v>0</v>
      </c>
      <c r="J211" s="264"/>
      <c r="K211" s="61"/>
      <c r="L211" s="115">
        <f t="shared" si="78"/>
        <v>0</v>
      </c>
      <c r="M211" s="328"/>
      <c r="N211" s="61"/>
      <c r="O211" s="115">
        <f t="shared" si="79"/>
        <v>0</v>
      </c>
      <c r="P211" s="112"/>
    </row>
    <row r="212" spans="1:16" s="1" customFormat="1" ht="12" hidden="1" x14ac:dyDescent="0.25">
      <c r="A212" s="38">
        <v>5217</v>
      </c>
      <c r="B212" s="58" t="s">
        <v>192</v>
      </c>
      <c r="C212" s="59">
        <f t="shared" si="63"/>
        <v>0</v>
      </c>
      <c r="D212" s="232"/>
      <c r="E212" s="435"/>
      <c r="F212" s="393">
        <f t="shared" si="76"/>
        <v>0</v>
      </c>
      <c r="G212" s="232"/>
      <c r="H212" s="264"/>
      <c r="I212" s="115">
        <f t="shared" si="77"/>
        <v>0</v>
      </c>
      <c r="J212" s="264"/>
      <c r="K212" s="61"/>
      <c r="L212" s="115">
        <f t="shared" si="78"/>
        <v>0</v>
      </c>
      <c r="M212" s="328"/>
      <c r="N212" s="61"/>
      <c r="O212" s="115">
        <f t="shared" si="79"/>
        <v>0</v>
      </c>
      <c r="P212" s="112"/>
    </row>
    <row r="213" spans="1:16" s="1" customFormat="1" ht="12" hidden="1" x14ac:dyDescent="0.25">
      <c r="A213" s="38">
        <v>5218</v>
      </c>
      <c r="B213" s="58" t="s">
        <v>193</v>
      </c>
      <c r="C213" s="59">
        <f t="shared" si="63"/>
        <v>0</v>
      </c>
      <c r="D213" s="232"/>
      <c r="E213" s="435"/>
      <c r="F213" s="393">
        <f t="shared" si="76"/>
        <v>0</v>
      </c>
      <c r="G213" s="232"/>
      <c r="H213" s="264"/>
      <c r="I213" s="115">
        <f t="shared" si="77"/>
        <v>0</v>
      </c>
      <c r="J213" s="264"/>
      <c r="K213" s="61"/>
      <c r="L213" s="115">
        <f t="shared" si="78"/>
        <v>0</v>
      </c>
      <c r="M213" s="328"/>
      <c r="N213" s="61"/>
      <c r="O213" s="115">
        <f t="shared" si="79"/>
        <v>0</v>
      </c>
      <c r="P213" s="112"/>
    </row>
    <row r="214" spans="1:16" s="1" customFormat="1" ht="12" hidden="1" x14ac:dyDescent="0.25">
      <c r="A214" s="38">
        <v>5219</v>
      </c>
      <c r="B214" s="58" t="s">
        <v>194</v>
      </c>
      <c r="C214" s="59">
        <f t="shared" si="63"/>
        <v>0</v>
      </c>
      <c r="D214" s="232"/>
      <c r="E214" s="435"/>
      <c r="F214" s="393">
        <f t="shared" si="76"/>
        <v>0</v>
      </c>
      <c r="G214" s="232"/>
      <c r="H214" s="264"/>
      <c r="I214" s="115">
        <f t="shared" si="77"/>
        <v>0</v>
      </c>
      <c r="J214" s="264"/>
      <c r="K214" s="61"/>
      <c r="L214" s="115">
        <f t="shared" si="78"/>
        <v>0</v>
      </c>
      <c r="M214" s="328"/>
      <c r="N214" s="61"/>
      <c r="O214" s="115">
        <f t="shared" si="79"/>
        <v>0</v>
      </c>
      <c r="P214" s="112"/>
    </row>
    <row r="215" spans="1:16" s="1" customFormat="1" ht="13.5" hidden="1" customHeight="1" x14ac:dyDescent="0.25">
      <c r="A215" s="113">
        <v>5220</v>
      </c>
      <c r="B215" s="58" t="s">
        <v>195</v>
      </c>
      <c r="C215" s="59">
        <f t="shared" si="63"/>
        <v>0</v>
      </c>
      <c r="D215" s="232"/>
      <c r="E215" s="435"/>
      <c r="F215" s="393">
        <f t="shared" si="76"/>
        <v>0</v>
      </c>
      <c r="G215" s="232"/>
      <c r="H215" s="264"/>
      <c r="I215" s="115">
        <f t="shared" si="77"/>
        <v>0</v>
      </c>
      <c r="J215" s="264"/>
      <c r="K215" s="61"/>
      <c r="L215" s="115">
        <f t="shared" si="78"/>
        <v>0</v>
      </c>
      <c r="M215" s="328"/>
      <c r="N215" s="61"/>
      <c r="O215" s="115">
        <f t="shared" si="79"/>
        <v>0</v>
      </c>
      <c r="P215" s="112"/>
    </row>
    <row r="216" spans="1:16" s="1" customFormat="1" ht="12" x14ac:dyDescent="0.25">
      <c r="A216" s="113">
        <v>5230</v>
      </c>
      <c r="B216" s="58" t="s">
        <v>196</v>
      </c>
      <c r="C216" s="59">
        <f t="shared" si="63"/>
        <v>19650</v>
      </c>
      <c r="D216" s="233">
        <f t="shared" ref="D216:O216" si="80">SUM(D217:D224)</f>
        <v>0</v>
      </c>
      <c r="E216" s="436">
        <f t="shared" si="80"/>
        <v>0</v>
      </c>
      <c r="F216" s="393">
        <f t="shared" si="80"/>
        <v>0</v>
      </c>
      <c r="G216" s="233">
        <f t="shared" si="80"/>
        <v>0</v>
      </c>
      <c r="H216" s="122">
        <f t="shared" si="80"/>
        <v>0</v>
      </c>
      <c r="I216" s="115">
        <f t="shared" si="80"/>
        <v>0</v>
      </c>
      <c r="J216" s="122">
        <f t="shared" si="80"/>
        <v>9655</v>
      </c>
      <c r="K216" s="114">
        <f t="shared" si="80"/>
        <v>9995</v>
      </c>
      <c r="L216" s="115">
        <f t="shared" si="80"/>
        <v>19650</v>
      </c>
      <c r="M216" s="59">
        <f t="shared" si="80"/>
        <v>0</v>
      </c>
      <c r="N216" s="114">
        <f t="shared" si="80"/>
        <v>0</v>
      </c>
      <c r="O216" s="115">
        <f t="shared" si="80"/>
        <v>0</v>
      </c>
      <c r="P216" s="112"/>
    </row>
    <row r="217" spans="1:16" s="1" customFormat="1" ht="12" hidden="1" x14ac:dyDescent="0.25">
      <c r="A217" s="38">
        <v>5231</v>
      </c>
      <c r="B217" s="58" t="s">
        <v>197</v>
      </c>
      <c r="C217" s="59">
        <f t="shared" si="63"/>
        <v>0</v>
      </c>
      <c r="D217" s="232"/>
      <c r="E217" s="435"/>
      <c r="F217" s="393">
        <f t="shared" ref="F217:F226" si="81">D217+E217</f>
        <v>0</v>
      </c>
      <c r="G217" s="232"/>
      <c r="H217" s="264"/>
      <c r="I217" s="115">
        <f t="shared" ref="I217:I226" si="82">G217+H217</f>
        <v>0</v>
      </c>
      <c r="J217" s="264"/>
      <c r="K217" s="61"/>
      <c r="L217" s="115">
        <f t="shared" ref="L217:L226" si="83">J217+K217</f>
        <v>0</v>
      </c>
      <c r="M217" s="328"/>
      <c r="N217" s="61"/>
      <c r="O217" s="115">
        <f t="shared" ref="O217:O226" si="84">M217+N217</f>
        <v>0</v>
      </c>
      <c r="P217" s="112"/>
    </row>
    <row r="218" spans="1:16" s="1" customFormat="1" ht="12" hidden="1" x14ac:dyDescent="0.25">
      <c r="A218" s="38">
        <v>5232</v>
      </c>
      <c r="B218" s="58" t="s">
        <v>198</v>
      </c>
      <c r="C218" s="59">
        <f t="shared" si="63"/>
        <v>0</v>
      </c>
      <c r="D218" s="232"/>
      <c r="E218" s="435"/>
      <c r="F218" s="393">
        <f t="shared" si="81"/>
        <v>0</v>
      </c>
      <c r="G218" s="232"/>
      <c r="H218" s="264"/>
      <c r="I218" s="115">
        <f t="shared" si="82"/>
        <v>0</v>
      </c>
      <c r="J218" s="264"/>
      <c r="K218" s="61"/>
      <c r="L218" s="115">
        <f t="shared" si="83"/>
        <v>0</v>
      </c>
      <c r="M218" s="328"/>
      <c r="N218" s="61"/>
      <c r="O218" s="115">
        <f t="shared" si="84"/>
        <v>0</v>
      </c>
      <c r="P218" s="112"/>
    </row>
    <row r="219" spans="1:16" s="1" customFormat="1" ht="12" hidden="1" x14ac:dyDescent="0.25">
      <c r="A219" s="38">
        <v>5233</v>
      </c>
      <c r="B219" s="58" t="s">
        <v>199</v>
      </c>
      <c r="C219" s="59">
        <f t="shared" si="63"/>
        <v>0</v>
      </c>
      <c r="D219" s="232"/>
      <c r="E219" s="435"/>
      <c r="F219" s="393">
        <f t="shared" si="81"/>
        <v>0</v>
      </c>
      <c r="G219" s="232"/>
      <c r="H219" s="264"/>
      <c r="I219" s="115">
        <f t="shared" si="82"/>
        <v>0</v>
      </c>
      <c r="J219" s="264"/>
      <c r="K219" s="61"/>
      <c r="L219" s="115">
        <f t="shared" si="83"/>
        <v>0</v>
      </c>
      <c r="M219" s="328"/>
      <c r="N219" s="61"/>
      <c r="O219" s="115">
        <f t="shared" si="84"/>
        <v>0</v>
      </c>
      <c r="P219" s="112"/>
    </row>
    <row r="220" spans="1:16" s="1" customFormat="1" ht="24" hidden="1" x14ac:dyDescent="0.25">
      <c r="A220" s="38">
        <v>5234</v>
      </c>
      <c r="B220" s="58" t="s">
        <v>200</v>
      </c>
      <c r="C220" s="59">
        <f t="shared" si="63"/>
        <v>0</v>
      </c>
      <c r="D220" s="232"/>
      <c r="E220" s="435"/>
      <c r="F220" s="393">
        <f t="shared" si="81"/>
        <v>0</v>
      </c>
      <c r="G220" s="232"/>
      <c r="H220" s="264"/>
      <c r="I220" s="115">
        <f t="shared" si="82"/>
        <v>0</v>
      </c>
      <c r="J220" s="264"/>
      <c r="K220" s="61"/>
      <c r="L220" s="115">
        <f t="shared" si="83"/>
        <v>0</v>
      </c>
      <c r="M220" s="328"/>
      <c r="N220" s="61"/>
      <c r="O220" s="115">
        <f t="shared" si="84"/>
        <v>0</v>
      </c>
      <c r="P220" s="112"/>
    </row>
    <row r="221" spans="1:16" s="1" customFormat="1" ht="14.25" hidden="1" customHeight="1" x14ac:dyDescent="0.25">
      <c r="A221" s="38">
        <v>5236</v>
      </c>
      <c r="B221" s="58" t="s">
        <v>201</v>
      </c>
      <c r="C221" s="59">
        <f t="shared" si="63"/>
        <v>0</v>
      </c>
      <c r="D221" s="232"/>
      <c r="E221" s="435"/>
      <c r="F221" s="393">
        <f t="shared" si="81"/>
        <v>0</v>
      </c>
      <c r="G221" s="232"/>
      <c r="H221" s="264"/>
      <c r="I221" s="115">
        <f t="shared" si="82"/>
        <v>0</v>
      </c>
      <c r="J221" s="264"/>
      <c r="K221" s="61"/>
      <c r="L221" s="115">
        <f t="shared" si="83"/>
        <v>0</v>
      </c>
      <c r="M221" s="328"/>
      <c r="N221" s="61"/>
      <c r="O221" s="115">
        <f t="shared" si="84"/>
        <v>0</v>
      </c>
      <c r="P221" s="112"/>
    </row>
    <row r="222" spans="1:16" s="1" customFormat="1" ht="14.25" hidden="1" customHeight="1" x14ac:dyDescent="0.25">
      <c r="A222" s="38">
        <v>5237</v>
      </c>
      <c r="B222" s="58" t="s">
        <v>202</v>
      </c>
      <c r="C222" s="59">
        <f t="shared" si="63"/>
        <v>0</v>
      </c>
      <c r="D222" s="232"/>
      <c r="E222" s="435"/>
      <c r="F222" s="393">
        <f t="shared" si="81"/>
        <v>0</v>
      </c>
      <c r="G222" s="232"/>
      <c r="H222" s="264"/>
      <c r="I222" s="115">
        <f t="shared" si="82"/>
        <v>0</v>
      </c>
      <c r="J222" s="264"/>
      <c r="K222" s="61"/>
      <c r="L222" s="115">
        <f t="shared" si="83"/>
        <v>0</v>
      </c>
      <c r="M222" s="328"/>
      <c r="N222" s="61"/>
      <c r="O222" s="115">
        <f t="shared" si="84"/>
        <v>0</v>
      </c>
      <c r="P222" s="112"/>
    </row>
    <row r="223" spans="1:16" s="1" customFormat="1" ht="24" hidden="1" x14ac:dyDescent="0.25">
      <c r="A223" s="38">
        <v>5238</v>
      </c>
      <c r="B223" s="58" t="s">
        <v>203</v>
      </c>
      <c r="C223" s="59">
        <f t="shared" si="63"/>
        <v>0</v>
      </c>
      <c r="D223" s="232"/>
      <c r="E223" s="435"/>
      <c r="F223" s="393">
        <f t="shared" si="81"/>
        <v>0</v>
      </c>
      <c r="G223" s="232"/>
      <c r="H223" s="264"/>
      <c r="I223" s="115">
        <f t="shared" si="82"/>
        <v>0</v>
      </c>
      <c r="J223" s="264"/>
      <c r="K223" s="61"/>
      <c r="L223" s="115">
        <f t="shared" si="83"/>
        <v>0</v>
      </c>
      <c r="M223" s="328"/>
      <c r="N223" s="61"/>
      <c r="O223" s="115">
        <f t="shared" si="84"/>
        <v>0</v>
      </c>
      <c r="P223" s="112"/>
    </row>
    <row r="224" spans="1:16" s="1" customFormat="1" ht="30" customHeight="1" x14ac:dyDescent="0.25">
      <c r="A224" s="38">
        <v>5239</v>
      </c>
      <c r="B224" s="58" t="s">
        <v>204</v>
      </c>
      <c r="C224" s="59">
        <f t="shared" si="63"/>
        <v>19650</v>
      </c>
      <c r="D224" s="232">
        <v>0</v>
      </c>
      <c r="E224" s="435"/>
      <c r="F224" s="393">
        <f t="shared" si="81"/>
        <v>0</v>
      </c>
      <c r="G224" s="232"/>
      <c r="H224" s="264"/>
      <c r="I224" s="115">
        <f t="shared" si="82"/>
        <v>0</v>
      </c>
      <c r="J224" s="264">
        <v>9655</v>
      </c>
      <c r="K224" s="61">
        <v>9995</v>
      </c>
      <c r="L224" s="115">
        <f t="shared" si="83"/>
        <v>19650</v>
      </c>
      <c r="M224" s="328"/>
      <c r="N224" s="61"/>
      <c r="O224" s="115">
        <f t="shared" si="84"/>
        <v>0</v>
      </c>
      <c r="P224" s="377" t="s">
        <v>1497</v>
      </c>
    </row>
    <row r="225" spans="1:16" s="1" customFormat="1" ht="24" hidden="1" x14ac:dyDescent="0.25">
      <c r="A225" s="113">
        <v>5240</v>
      </c>
      <c r="B225" s="58" t="s">
        <v>205</v>
      </c>
      <c r="C225" s="59">
        <f t="shared" si="63"/>
        <v>0</v>
      </c>
      <c r="D225" s="232"/>
      <c r="E225" s="435"/>
      <c r="F225" s="393">
        <f t="shared" si="81"/>
        <v>0</v>
      </c>
      <c r="G225" s="232"/>
      <c r="H225" s="264"/>
      <c r="I225" s="115">
        <f t="shared" si="82"/>
        <v>0</v>
      </c>
      <c r="J225" s="264"/>
      <c r="K225" s="61"/>
      <c r="L225" s="115">
        <f t="shared" si="83"/>
        <v>0</v>
      </c>
      <c r="M225" s="328"/>
      <c r="N225" s="61"/>
      <c r="O225" s="115">
        <f t="shared" si="84"/>
        <v>0</v>
      </c>
      <c r="P225" s="112"/>
    </row>
    <row r="226" spans="1:16" s="1" customFormat="1" ht="12" hidden="1" x14ac:dyDescent="0.25">
      <c r="A226" s="113">
        <v>5250</v>
      </c>
      <c r="B226" s="58" t="s">
        <v>206</v>
      </c>
      <c r="C226" s="59">
        <f t="shared" si="63"/>
        <v>0</v>
      </c>
      <c r="D226" s="232"/>
      <c r="E226" s="435"/>
      <c r="F226" s="393">
        <f t="shared" si="81"/>
        <v>0</v>
      </c>
      <c r="G226" s="232"/>
      <c r="H226" s="264"/>
      <c r="I226" s="115">
        <f t="shared" si="82"/>
        <v>0</v>
      </c>
      <c r="J226" s="264"/>
      <c r="K226" s="61"/>
      <c r="L226" s="115">
        <f t="shared" si="83"/>
        <v>0</v>
      </c>
      <c r="M226" s="328"/>
      <c r="N226" s="61"/>
      <c r="O226" s="115">
        <f t="shared" si="84"/>
        <v>0</v>
      </c>
      <c r="P226" s="112"/>
    </row>
    <row r="227" spans="1:16" s="1" customFormat="1" ht="12" hidden="1" x14ac:dyDescent="0.25">
      <c r="A227" s="113">
        <v>5260</v>
      </c>
      <c r="B227" s="58" t="s">
        <v>207</v>
      </c>
      <c r="C227" s="59">
        <f t="shared" si="63"/>
        <v>0</v>
      </c>
      <c r="D227" s="233">
        <f t="shared" ref="D227:O227" si="85">SUM(D228)</f>
        <v>0</v>
      </c>
      <c r="E227" s="436">
        <f t="shared" si="85"/>
        <v>0</v>
      </c>
      <c r="F227" s="393">
        <f t="shared" si="85"/>
        <v>0</v>
      </c>
      <c r="G227" s="233">
        <f t="shared" si="85"/>
        <v>0</v>
      </c>
      <c r="H227" s="122">
        <f t="shared" si="85"/>
        <v>0</v>
      </c>
      <c r="I227" s="115">
        <f t="shared" si="85"/>
        <v>0</v>
      </c>
      <c r="J227" s="122">
        <f t="shared" si="85"/>
        <v>0</v>
      </c>
      <c r="K227" s="114">
        <f t="shared" si="85"/>
        <v>0</v>
      </c>
      <c r="L227" s="115">
        <f t="shared" si="85"/>
        <v>0</v>
      </c>
      <c r="M227" s="59">
        <f t="shared" si="85"/>
        <v>0</v>
      </c>
      <c r="N227" s="114">
        <f t="shared" si="85"/>
        <v>0</v>
      </c>
      <c r="O227" s="115">
        <f t="shared" si="85"/>
        <v>0</v>
      </c>
      <c r="P227" s="112"/>
    </row>
    <row r="228" spans="1:16" s="1" customFormat="1" ht="24" hidden="1" x14ac:dyDescent="0.25">
      <c r="A228" s="38">
        <v>5269</v>
      </c>
      <c r="B228" s="58" t="s">
        <v>208</v>
      </c>
      <c r="C228" s="59">
        <f t="shared" si="63"/>
        <v>0</v>
      </c>
      <c r="D228" s="232"/>
      <c r="E228" s="435"/>
      <c r="F228" s="393">
        <f>D228+E228</f>
        <v>0</v>
      </c>
      <c r="G228" s="232"/>
      <c r="H228" s="264"/>
      <c r="I228" s="115">
        <f>G228+H228</f>
        <v>0</v>
      </c>
      <c r="J228" s="264"/>
      <c r="K228" s="61"/>
      <c r="L228" s="115">
        <f>J228+K228</f>
        <v>0</v>
      </c>
      <c r="M228" s="328"/>
      <c r="N228" s="61"/>
      <c r="O228" s="115">
        <f>M228+N228</f>
        <v>0</v>
      </c>
      <c r="P228" s="112"/>
    </row>
    <row r="229" spans="1:16" s="1" customFormat="1" ht="24" hidden="1" x14ac:dyDescent="0.25">
      <c r="A229" s="108">
        <v>5270</v>
      </c>
      <c r="B229" s="79" t="s">
        <v>209</v>
      </c>
      <c r="C229" s="85">
        <f t="shared" si="63"/>
        <v>0</v>
      </c>
      <c r="D229" s="234"/>
      <c r="E229" s="437"/>
      <c r="F229" s="432">
        <f>D229+E229</f>
        <v>0</v>
      </c>
      <c r="G229" s="234"/>
      <c r="H229" s="265"/>
      <c r="I229" s="110">
        <f>G229+H229</f>
        <v>0</v>
      </c>
      <c r="J229" s="265"/>
      <c r="K229" s="116"/>
      <c r="L229" s="110">
        <f>J229+K229</f>
        <v>0</v>
      </c>
      <c r="M229" s="329"/>
      <c r="N229" s="116"/>
      <c r="O229" s="110">
        <f>M229+N229</f>
        <v>0</v>
      </c>
      <c r="P229" s="117"/>
    </row>
    <row r="230" spans="1:16" s="1" customFormat="1" ht="12" hidden="1" x14ac:dyDescent="0.25">
      <c r="A230" s="102">
        <v>6000</v>
      </c>
      <c r="B230" s="102" t="s">
        <v>210</v>
      </c>
      <c r="C230" s="103">
        <f t="shared" si="63"/>
        <v>0</v>
      </c>
      <c r="D230" s="229">
        <f t="shared" ref="D230:O230" si="86">D231+D251+D259</f>
        <v>0</v>
      </c>
      <c r="E230" s="428">
        <f t="shared" si="86"/>
        <v>0</v>
      </c>
      <c r="F230" s="429">
        <f t="shared" si="86"/>
        <v>0</v>
      </c>
      <c r="G230" s="229">
        <f t="shared" si="86"/>
        <v>0</v>
      </c>
      <c r="H230" s="262">
        <f t="shared" si="86"/>
        <v>0</v>
      </c>
      <c r="I230" s="105">
        <f t="shared" si="86"/>
        <v>0</v>
      </c>
      <c r="J230" s="262">
        <f t="shared" si="86"/>
        <v>0</v>
      </c>
      <c r="K230" s="104">
        <f t="shared" si="86"/>
        <v>0</v>
      </c>
      <c r="L230" s="105">
        <f t="shared" si="86"/>
        <v>0</v>
      </c>
      <c r="M230" s="103">
        <f t="shared" si="86"/>
        <v>0</v>
      </c>
      <c r="N230" s="104">
        <f t="shared" si="86"/>
        <v>0</v>
      </c>
      <c r="O230" s="105">
        <f t="shared" si="86"/>
        <v>0</v>
      </c>
      <c r="P230" s="351"/>
    </row>
    <row r="231" spans="1:16" s="1" customFormat="1" ht="14.25" hidden="1" customHeight="1" x14ac:dyDescent="0.25">
      <c r="A231" s="70">
        <v>6200</v>
      </c>
      <c r="B231" s="126" t="s">
        <v>211</v>
      </c>
      <c r="C231" s="131">
        <f t="shared" si="63"/>
        <v>0</v>
      </c>
      <c r="D231" s="238">
        <f t="shared" ref="D231:O231" si="87">SUM(D232,D233,D235,D238,D244,D245,D246)</f>
        <v>0</v>
      </c>
      <c r="E231" s="442">
        <f t="shared" si="87"/>
        <v>0</v>
      </c>
      <c r="F231" s="443">
        <f t="shared" si="87"/>
        <v>0</v>
      </c>
      <c r="G231" s="238">
        <f t="shared" si="87"/>
        <v>0</v>
      </c>
      <c r="H231" s="269">
        <f t="shared" si="87"/>
        <v>0</v>
      </c>
      <c r="I231" s="296">
        <f t="shared" si="87"/>
        <v>0</v>
      </c>
      <c r="J231" s="269">
        <f t="shared" si="87"/>
        <v>0</v>
      </c>
      <c r="K231" s="132">
        <f t="shared" si="87"/>
        <v>0</v>
      </c>
      <c r="L231" s="296">
        <f t="shared" si="87"/>
        <v>0</v>
      </c>
      <c r="M231" s="131">
        <f t="shared" si="87"/>
        <v>0</v>
      </c>
      <c r="N231" s="132">
        <f t="shared" si="87"/>
        <v>0</v>
      </c>
      <c r="O231" s="296">
        <f t="shared" si="87"/>
        <v>0</v>
      </c>
      <c r="P231" s="352"/>
    </row>
    <row r="232" spans="1:16" s="1" customFormat="1" ht="24" hidden="1" x14ac:dyDescent="0.25">
      <c r="A232" s="1244">
        <v>6220</v>
      </c>
      <c r="B232" s="53" t="s">
        <v>212</v>
      </c>
      <c r="C232" s="54">
        <f t="shared" si="63"/>
        <v>0</v>
      </c>
      <c r="D232" s="231"/>
      <c r="E232" s="433"/>
      <c r="F232" s="434">
        <f>D232+E232</f>
        <v>0</v>
      </c>
      <c r="G232" s="231"/>
      <c r="H232" s="263"/>
      <c r="I232" s="121">
        <f>G232+H232</f>
        <v>0</v>
      </c>
      <c r="J232" s="263"/>
      <c r="K232" s="56"/>
      <c r="L232" s="121">
        <f>J232+K232</f>
        <v>0</v>
      </c>
      <c r="M232" s="327"/>
      <c r="N232" s="56"/>
      <c r="O232" s="121">
        <f>M232+N232</f>
        <v>0</v>
      </c>
      <c r="P232" s="111"/>
    </row>
    <row r="233" spans="1:16" s="1" customFormat="1" ht="12" hidden="1" x14ac:dyDescent="0.25">
      <c r="A233" s="113">
        <v>6230</v>
      </c>
      <c r="B233" s="58" t="s">
        <v>213</v>
      </c>
      <c r="C233" s="59">
        <f t="shared" si="63"/>
        <v>0</v>
      </c>
      <c r="D233" s="233">
        <f t="shared" ref="D233:O233" si="88">SUM(D234)</f>
        <v>0</v>
      </c>
      <c r="E233" s="436">
        <f t="shared" si="88"/>
        <v>0</v>
      </c>
      <c r="F233" s="393">
        <f t="shared" si="88"/>
        <v>0</v>
      </c>
      <c r="G233" s="233">
        <f t="shared" si="88"/>
        <v>0</v>
      </c>
      <c r="H233" s="122">
        <f t="shared" si="88"/>
        <v>0</v>
      </c>
      <c r="I233" s="115">
        <f t="shared" si="88"/>
        <v>0</v>
      </c>
      <c r="J233" s="122">
        <f t="shared" si="88"/>
        <v>0</v>
      </c>
      <c r="K233" s="114">
        <f t="shared" si="88"/>
        <v>0</v>
      </c>
      <c r="L233" s="115">
        <f t="shared" si="88"/>
        <v>0</v>
      </c>
      <c r="M233" s="59">
        <f t="shared" si="88"/>
        <v>0</v>
      </c>
      <c r="N233" s="114">
        <f t="shared" si="88"/>
        <v>0</v>
      </c>
      <c r="O233" s="115">
        <f t="shared" si="88"/>
        <v>0</v>
      </c>
      <c r="P233" s="112"/>
    </row>
    <row r="234" spans="1:16" s="1" customFormat="1" ht="24" hidden="1" x14ac:dyDescent="0.25">
      <c r="A234" s="38">
        <v>6239</v>
      </c>
      <c r="B234" s="53" t="s">
        <v>214</v>
      </c>
      <c r="C234" s="59">
        <f t="shared" si="63"/>
        <v>0</v>
      </c>
      <c r="D234" s="231"/>
      <c r="E234" s="433"/>
      <c r="F234" s="434">
        <f>D234+E234</f>
        <v>0</v>
      </c>
      <c r="G234" s="231"/>
      <c r="H234" s="263"/>
      <c r="I234" s="121">
        <f>G234+H234</f>
        <v>0</v>
      </c>
      <c r="J234" s="263"/>
      <c r="K234" s="56"/>
      <c r="L234" s="121">
        <f>J234+K234</f>
        <v>0</v>
      </c>
      <c r="M234" s="327"/>
      <c r="N234" s="56"/>
      <c r="O234" s="121">
        <f>M234+N234</f>
        <v>0</v>
      </c>
      <c r="P234" s="111"/>
    </row>
    <row r="235" spans="1:16" s="1" customFormat="1" ht="24" hidden="1" x14ac:dyDescent="0.25">
      <c r="A235" s="113">
        <v>6240</v>
      </c>
      <c r="B235" s="58" t="s">
        <v>215</v>
      </c>
      <c r="C235" s="59">
        <f t="shared" si="63"/>
        <v>0</v>
      </c>
      <c r="D235" s="233">
        <f t="shared" ref="D235:O235" si="89">SUM(D236:D237)</f>
        <v>0</v>
      </c>
      <c r="E235" s="436">
        <f t="shared" si="89"/>
        <v>0</v>
      </c>
      <c r="F235" s="393">
        <f t="shared" si="89"/>
        <v>0</v>
      </c>
      <c r="G235" s="233">
        <f t="shared" si="89"/>
        <v>0</v>
      </c>
      <c r="H235" s="122">
        <f t="shared" si="89"/>
        <v>0</v>
      </c>
      <c r="I235" s="115">
        <f t="shared" si="89"/>
        <v>0</v>
      </c>
      <c r="J235" s="122">
        <f t="shared" si="89"/>
        <v>0</v>
      </c>
      <c r="K235" s="114">
        <f t="shared" si="89"/>
        <v>0</v>
      </c>
      <c r="L235" s="115">
        <f t="shared" si="89"/>
        <v>0</v>
      </c>
      <c r="M235" s="59">
        <f t="shared" si="89"/>
        <v>0</v>
      </c>
      <c r="N235" s="114">
        <f t="shared" si="89"/>
        <v>0</v>
      </c>
      <c r="O235" s="115">
        <f t="shared" si="89"/>
        <v>0</v>
      </c>
      <c r="P235" s="112"/>
    </row>
    <row r="236" spans="1:16" s="1" customFormat="1" ht="12" hidden="1" x14ac:dyDescent="0.25">
      <c r="A236" s="38">
        <v>6241</v>
      </c>
      <c r="B236" s="58" t="s">
        <v>216</v>
      </c>
      <c r="C236" s="59">
        <f t="shared" si="63"/>
        <v>0</v>
      </c>
      <c r="D236" s="232"/>
      <c r="E236" s="435"/>
      <c r="F236" s="393">
        <f>D236+E236</f>
        <v>0</v>
      </c>
      <c r="G236" s="232"/>
      <c r="H236" s="264"/>
      <c r="I236" s="115">
        <f>G236+H236</f>
        <v>0</v>
      </c>
      <c r="J236" s="264"/>
      <c r="K236" s="61"/>
      <c r="L236" s="115">
        <f>J236+K236</f>
        <v>0</v>
      </c>
      <c r="M236" s="328"/>
      <c r="N236" s="61"/>
      <c r="O236" s="115">
        <f>M236+N236</f>
        <v>0</v>
      </c>
      <c r="P236" s="112"/>
    </row>
    <row r="237" spans="1:16" s="1" customFormat="1" ht="12" hidden="1" x14ac:dyDescent="0.25">
      <c r="A237" s="38">
        <v>6242</v>
      </c>
      <c r="B237" s="58" t="s">
        <v>217</v>
      </c>
      <c r="C237" s="59">
        <f t="shared" si="63"/>
        <v>0</v>
      </c>
      <c r="D237" s="232"/>
      <c r="E237" s="435"/>
      <c r="F237" s="393">
        <f>D237+E237</f>
        <v>0</v>
      </c>
      <c r="G237" s="232"/>
      <c r="H237" s="264"/>
      <c r="I237" s="115">
        <f>G237+H237</f>
        <v>0</v>
      </c>
      <c r="J237" s="264"/>
      <c r="K237" s="61"/>
      <c r="L237" s="115">
        <f>J237+K237</f>
        <v>0</v>
      </c>
      <c r="M237" s="328"/>
      <c r="N237" s="61"/>
      <c r="O237" s="115">
        <f>M237+N237</f>
        <v>0</v>
      </c>
      <c r="P237" s="112"/>
    </row>
    <row r="238" spans="1:16" s="1" customFormat="1" ht="25.5" hidden="1" customHeight="1" x14ac:dyDescent="0.25">
      <c r="A238" s="113">
        <v>6250</v>
      </c>
      <c r="B238" s="58" t="s">
        <v>218</v>
      </c>
      <c r="C238" s="59">
        <f t="shared" si="63"/>
        <v>0</v>
      </c>
      <c r="D238" s="233">
        <f t="shared" ref="D238:O238" si="90">SUM(D239:D243)</f>
        <v>0</v>
      </c>
      <c r="E238" s="436">
        <f t="shared" si="90"/>
        <v>0</v>
      </c>
      <c r="F238" s="393">
        <f t="shared" si="90"/>
        <v>0</v>
      </c>
      <c r="G238" s="233">
        <f t="shared" si="90"/>
        <v>0</v>
      </c>
      <c r="H238" s="122">
        <f t="shared" si="90"/>
        <v>0</v>
      </c>
      <c r="I238" s="115">
        <f t="shared" si="90"/>
        <v>0</v>
      </c>
      <c r="J238" s="122">
        <f t="shared" si="90"/>
        <v>0</v>
      </c>
      <c r="K238" s="114">
        <f t="shared" si="90"/>
        <v>0</v>
      </c>
      <c r="L238" s="115">
        <f t="shared" si="90"/>
        <v>0</v>
      </c>
      <c r="M238" s="59">
        <f t="shared" si="90"/>
        <v>0</v>
      </c>
      <c r="N238" s="114">
        <f t="shared" si="90"/>
        <v>0</v>
      </c>
      <c r="O238" s="115">
        <f t="shared" si="90"/>
        <v>0</v>
      </c>
      <c r="P238" s="112"/>
    </row>
    <row r="239" spans="1:16" s="1" customFormat="1" ht="14.25" hidden="1" customHeight="1" x14ac:dyDescent="0.25">
      <c r="A239" s="38">
        <v>6252</v>
      </c>
      <c r="B239" s="58" t="s">
        <v>219</v>
      </c>
      <c r="C239" s="59">
        <f t="shared" si="63"/>
        <v>0</v>
      </c>
      <c r="D239" s="232"/>
      <c r="E239" s="435"/>
      <c r="F239" s="393">
        <f t="shared" ref="F239:F245" si="91">D239+E239</f>
        <v>0</v>
      </c>
      <c r="G239" s="232"/>
      <c r="H239" s="264"/>
      <c r="I239" s="115">
        <f t="shared" ref="I239:I245" si="92">G239+H239</f>
        <v>0</v>
      </c>
      <c r="J239" s="264"/>
      <c r="K239" s="61"/>
      <c r="L239" s="115">
        <f t="shared" ref="L239:L245" si="93">J239+K239</f>
        <v>0</v>
      </c>
      <c r="M239" s="328"/>
      <c r="N239" s="61"/>
      <c r="O239" s="115">
        <f t="shared" ref="O239:O245" si="94">M239+N239</f>
        <v>0</v>
      </c>
      <c r="P239" s="112"/>
    </row>
    <row r="240" spans="1:16" s="1" customFormat="1" ht="14.25" hidden="1" customHeight="1" x14ac:dyDescent="0.25">
      <c r="A240" s="38">
        <v>6253</v>
      </c>
      <c r="B240" s="58" t="s">
        <v>220</v>
      </c>
      <c r="C240" s="59">
        <f t="shared" si="63"/>
        <v>0</v>
      </c>
      <c r="D240" s="232"/>
      <c r="E240" s="435"/>
      <c r="F240" s="393">
        <f t="shared" si="91"/>
        <v>0</v>
      </c>
      <c r="G240" s="232"/>
      <c r="H240" s="264"/>
      <c r="I240" s="115">
        <f t="shared" si="92"/>
        <v>0</v>
      </c>
      <c r="J240" s="264"/>
      <c r="K240" s="61"/>
      <c r="L240" s="115">
        <f t="shared" si="93"/>
        <v>0</v>
      </c>
      <c r="M240" s="328"/>
      <c r="N240" s="61"/>
      <c r="O240" s="115">
        <f t="shared" si="94"/>
        <v>0</v>
      </c>
      <c r="P240" s="112"/>
    </row>
    <row r="241" spans="1:16" s="1" customFormat="1" ht="24" hidden="1" x14ac:dyDescent="0.25">
      <c r="A241" s="38">
        <v>6254</v>
      </c>
      <c r="B241" s="58" t="s">
        <v>221</v>
      </c>
      <c r="C241" s="59">
        <f t="shared" si="63"/>
        <v>0</v>
      </c>
      <c r="D241" s="232"/>
      <c r="E241" s="435"/>
      <c r="F241" s="393">
        <f t="shared" si="91"/>
        <v>0</v>
      </c>
      <c r="G241" s="232"/>
      <c r="H241" s="264"/>
      <c r="I241" s="115">
        <f t="shared" si="92"/>
        <v>0</v>
      </c>
      <c r="J241" s="264"/>
      <c r="K241" s="61"/>
      <c r="L241" s="115">
        <f t="shared" si="93"/>
        <v>0</v>
      </c>
      <c r="M241" s="328"/>
      <c r="N241" s="61"/>
      <c r="O241" s="115">
        <f t="shared" si="94"/>
        <v>0</v>
      </c>
      <c r="P241" s="112"/>
    </row>
    <row r="242" spans="1:16" s="1" customFormat="1" ht="24" hidden="1" x14ac:dyDescent="0.25">
      <c r="A242" s="38">
        <v>6255</v>
      </c>
      <c r="B242" s="58" t="s">
        <v>222</v>
      </c>
      <c r="C242" s="59">
        <f t="shared" ref="C242:C298" si="95">F242+I242+L242+O242</f>
        <v>0</v>
      </c>
      <c r="D242" s="232"/>
      <c r="E242" s="435"/>
      <c r="F242" s="393">
        <f t="shared" si="91"/>
        <v>0</v>
      </c>
      <c r="G242" s="232"/>
      <c r="H242" s="264"/>
      <c r="I242" s="115">
        <f t="shared" si="92"/>
        <v>0</v>
      </c>
      <c r="J242" s="264"/>
      <c r="K242" s="61"/>
      <c r="L242" s="115">
        <f t="shared" si="93"/>
        <v>0</v>
      </c>
      <c r="M242" s="328"/>
      <c r="N242" s="61"/>
      <c r="O242" s="115">
        <f t="shared" si="94"/>
        <v>0</v>
      </c>
      <c r="P242" s="112"/>
    </row>
    <row r="243" spans="1:16" s="1" customFormat="1" ht="12" hidden="1" x14ac:dyDescent="0.25">
      <c r="A243" s="38">
        <v>6259</v>
      </c>
      <c r="B243" s="58" t="s">
        <v>223</v>
      </c>
      <c r="C243" s="59">
        <f t="shared" si="95"/>
        <v>0</v>
      </c>
      <c r="D243" s="232"/>
      <c r="E243" s="435"/>
      <c r="F243" s="393">
        <f t="shared" si="91"/>
        <v>0</v>
      </c>
      <c r="G243" s="232"/>
      <c r="H243" s="264"/>
      <c r="I243" s="115">
        <f t="shared" si="92"/>
        <v>0</v>
      </c>
      <c r="J243" s="264"/>
      <c r="K243" s="61"/>
      <c r="L243" s="115">
        <f t="shared" si="93"/>
        <v>0</v>
      </c>
      <c r="M243" s="328"/>
      <c r="N243" s="61"/>
      <c r="O243" s="115">
        <f t="shared" si="94"/>
        <v>0</v>
      </c>
      <c r="P243" s="112"/>
    </row>
    <row r="244" spans="1:16" s="1" customFormat="1" ht="24" hidden="1" x14ac:dyDescent="0.25">
      <c r="A244" s="113">
        <v>6260</v>
      </c>
      <c r="B244" s="58" t="s">
        <v>224</v>
      </c>
      <c r="C244" s="59">
        <f t="shared" si="95"/>
        <v>0</v>
      </c>
      <c r="D244" s="232"/>
      <c r="E244" s="435"/>
      <c r="F244" s="393">
        <f t="shared" si="91"/>
        <v>0</v>
      </c>
      <c r="G244" s="232"/>
      <c r="H244" s="264"/>
      <c r="I244" s="115">
        <f t="shared" si="92"/>
        <v>0</v>
      </c>
      <c r="J244" s="264"/>
      <c r="K244" s="61"/>
      <c r="L244" s="115">
        <f t="shared" si="93"/>
        <v>0</v>
      </c>
      <c r="M244" s="328"/>
      <c r="N244" s="61"/>
      <c r="O244" s="115">
        <f t="shared" si="94"/>
        <v>0</v>
      </c>
      <c r="P244" s="112"/>
    </row>
    <row r="245" spans="1:16" s="1" customFormat="1" ht="12" hidden="1" x14ac:dyDescent="0.25">
      <c r="A245" s="113">
        <v>6270</v>
      </c>
      <c r="B245" s="58" t="s">
        <v>225</v>
      </c>
      <c r="C245" s="59">
        <f t="shared" si="95"/>
        <v>0</v>
      </c>
      <c r="D245" s="232"/>
      <c r="E245" s="435"/>
      <c r="F245" s="393">
        <f t="shared" si="91"/>
        <v>0</v>
      </c>
      <c r="G245" s="232"/>
      <c r="H245" s="264"/>
      <c r="I245" s="115">
        <f t="shared" si="92"/>
        <v>0</v>
      </c>
      <c r="J245" s="264"/>
      <c r="K245" s="61"/>
      <c r="L245" s="115">
        <f t="shared" si="93"/>
        <v>0</v>
      </c>
      <c r="M245" s="328"/>
      <c r="N245" s="61"/>
      <c r="O245" s="115">
        <f t="shared" si="94"/>
        <v>0</v>
      </c>
      <c r="P245" s="112"/>
    </row>
    <row r="246" spans="1:16" s="1" customFormat="1" ht="24" hidden="1" x14ac:dyDescent="0.25">
      <c r="A246" s="1244">
        <v>6290</v>
      </c>
      <c r="B246" s="53" t="s">
        <v>226</v>
      </c>
      <c r="C246" s="128">
        <f t="shared" si="95"/>
        <v>0</v>
      </c>
      <c r="D246" s="235">
        <f t="shared" ref="D246:O246" si="96">SUM(D247:D250)</f>
        <v>0</v>
      </c>
      <c r="E246" s="438">
        <f t="shared" si="96"/>
        <v>0</v>
      </c>
      <c r="F246" s="434">
        <f t="shared" si="96"/>
        <v>0</v>
      </c>
      <c r="G246" s="235">
        <f t="shared" si="96"/>
        <v>0</v>
      </c>
      <c r="H246" s="266">
        <f t="shared" si="96"/>
        <v>0</v>
      </c>
      <c r="I246" s="121">
        <f t="shared" si="96"/>
        <v>0</v>
      </c>
      <c r="J246" s="266">
        <f t="shared" si="96"/>
        <v>0</v>
      </c>
      <c r="K246" s="120">
        <f t="shared" si="96"/>
        <v>0</v>
      </c>
      <c r="L246" s="121">
        <f t="shared" si="96"/>
        <v>0</v>
      </c>
      <c r="M246" s="128">
        <f t="shared" si="96"/>
        <v>0</v>
      </c>
      <c r="N246" s="308">
        <f t="shared" si="96"/>
        <v>0</v>
      </c>
      <c r="O246" s="313">
        <f t="shared" si="96"/>
        <v>0</v>
      </c>
      <c r="P246" s="159"/>
    </row>
    <row r="247" spans="1:16" s="1" customFormat="1" ht="12" hidden="1" x14ac:dyDescent="0.25">
      <c r="A247" s="38">
        <v>6291</v>
      </c>
      <c r="B247" s="58" t="s">
        <v>227</v>
      </c>
      <c r="C247" s="59">
        <f t="shared" si="95"/>
        <v>0</v>
      </c>
      <c r="D247" s="232"/>
      <c r="E247" s="435"/>
      <c r="F247" s="393">
        <f>D247+E247</f>
        <v>0</v>
      </c>
      <c r="G247" s="232"/>
      <c r="H247" s="264"/>
      <c r="I247" s="115">
        <f>G247+H247</f>
        <v>0</v>
      </c>
      <c r="J247" s="264"/>
      <c r="K247" s="61"/>
      <c r="L247" s="115">
        <f>J247+K247</f>
        <v>0</v>
      </c>
      <c r="M247" s="328"/>
      <c r="N247" s="61"/>
      <c r="O247" s="115">
        <f>M247+N247</f>
        <v>0</v>
      </c>
      <c r="P247" s="112"/>
    </row>
    <row r="248" spans="1:16" s="1" customFormat="1" ht="12" hidden="1" x14ac:dyDescent="0.25">
      <c r="A248" s="38">
        <v>6292</v>
      </c>
      <c r="B248" s="58" t="s">
        <v>228</v>
      </c>
      <c r="C248" s="59">
        <f t="shared" si="95"/>
        <v>0</v>
      </c>
      <c r="D248" s="232"/>
      <c r="E248" s="435"/>
      <c r="F248" s="393">
        <f>D248+E248</f>
        <v>0</v>
      </c>
      <c r="G248" s="232"/>
      <c r="H248" s="264"/>
      <c r="I248" s="115">
        <f>G248+H248</f>
        <v>0</v>
      </c>
      <c r="J248" s="264"/>
      <c r="K248" s="61"/>
      <c r="L248" s="115">
        <f>J248+K248</f>
        <v>0</v>
      </c>
      <c r="M248" s="328"/>
      <c r="N248" s="61"/>
      <c r="O248" s="115">
        <f>M248+N248</f>
        <v>0</v>
      </c>
      <c r="P248" s="112"/>
    </row>
    <row r="249" spans="1:16" s="1" customFormat="1" ht="72" hidden="1" x14ac:dyDescent="0.25">
      <c r="A249" s="38">
        <v>6296</v>
      </c>
      <c r="B249" s="58" t="s">
        <v>229</v>
      </c>
      <c r="C249" s="59">
        <f t="shared" si="95"/>
        <v>0</v>
      </c>
      <c r="D249" s="232"/>
      <c r="E249" s="435"/>
      <c r="F249" s="393">
        <f>D249+E249</f>
        <v>0</v>
      </c>
      <c r="G249" s="232"/>
      <c r="H249" s="264"/>
      <c r="I249" s="115">
        <f>G249+H249</f>
        <v>0</v>
      </c>
      <c r="J249" s="264"/>
      <c r="K249" s="61"/>
      <c r="L249" s="115">
        <f>J249+K249</f>
        <v>0</v>
      </c>
      <c r="M249" s="328"/>
      <c r="N249" s="61"/>
      <c r="O249" s="115">
        <f>M249+N249</f>
        <v>0</v>
      </c>
      <c r="P249" s="112"/>
    </row>
    <row r="250" spans="1:16" s="1" customFormat="1" ht="39.75" hidden="1" customHeight="1" x14ac:dyDescent="0.25">
      <c r="A250" s="38">
        <v>6299</v>
      </c>
      <c r="B250" s="58" t="s">
        <v>230</v>
      </c>
      <c r="C250" s="59">
        <f t="shared" si="95"/>
        <v>0</v>
      </c>
      <c r="D250" s="232"/>
      <c r="E250" s="435"/>
      <c r="F250" s="393">
        <f>D250+E250</f>
        <v>0</v>
      </c>
      <c r="G250" s="232"/>
      <c r="H250" s="264"/>
      <c r="I250" s="115">
        <f>G250+H250</f>
        <v>0</v>
      </c>
      <c r="J250" s="264"/>
      <c r="K250" s="61"/>
      <c r="L250" s="115">
        <f>J250+K250</f>
        <v>0</v>
      </c>
      <c r="M250" s="328"/>
      <c r="N250" s="61"/>
      <c r="O250" s="115">
        <f>M250+N250</f>
        <v>0</v>
      </c>
      <c r="P250" s="112"/>
    </row>
    <row r="251" spans="1:16" s="1" customFormat="1" ht="12" hidden="1" x14ac:dyDescent="0.25">
      <c r="A251" s="46">
        <v>6300</v>
      </c>
      <c r="B251" s="106" t="s">
        <v>231</v>
      </c>
      <c r="C251" s="47">
        <f t="shared" si="95"/>
        <v>0</v>
      </c>
      <c r="D251" s="230">
        <f t="shared" ref="D251:O251" si="97">SUM(D252,D257,D258)</f>
        <v>0</v>
      </c>
      <c r="E251" s="430">
        <f t="shared" si="97"/>
        <v>0</v>
      </c>
      <c r="F251" s="397">
        <f t="shared" si="97"/>
        <v>0</v>
      </c>
      <c r="G251" s="230">
        <f t="shared" si="97"/>
        <v>0</v>
      </c>
      <c r="H251" s="107">
        <f t="shared" si="97"/>
        <v>0</v>
      </c>
      <c r="I251" s="118">
        <f t="shared" si="97"/>
        <v>0</v>
      </c>
      <c r="J251" s="107">
        <f t="shared" si="97"/>
        <v>0</v>
      </c>
      <c r="K251" s="51">
        <f t="shared" si="97"/>
        <v>0</v>
      </c>
      <c r="L251" s="118">
        <f t="shared" si="97"/>
        <v>0</v>
      </c>
      <c r="M251" s="167">
        <f t="shared" si="97"/>
        <v>0</v>
      </c>
      <c r="N251" s="168">
        <f t="shared" si="97"/>
        <v>0</v>
      </c>
      <c r="O251" s="169">
        <f t="shared" si="97"/>
        <v>0</v>
      </c>
      <c r="P251" s="353"/>
    </row>
    <row r="252" spans="1:16" s="1" customFormat="1" ht="24" hidden="1" x14ac:dyDescent="0.25">
      <c r="A252" s="1244">
        <v>6320</v>
      </c>
      <c r="B252" s="53" t="s">
        <v>303</v>
      </c>
      <c r="C252" s="128">
        <f t="shared" si="95"/>
        <v>0</v>
      </c>
      <c r="D252" s="235">
        <f t="shared" ref="D252:O252" si="98">SUM(D253:D256)</f>
        <v>0</v>
      </c>
      <c r="E252" s="438">
        <f t="shared" si="98"/>
        <v>0</v>
      </c>
      <c r="F252" s="434">
        <f t="shared" si="98"/>
        <v>0</v>
      </c>
      <c r="G252" s="235">
        <f t="shared" si="98"/>
        <v>0</v>
      </c>
      <c r="H252" s="266">
        <f t="shared" si="98"/>
        <v>0</v>
      </c>
      <c r="I252" s="121">
        <f t="shared" si="98"/>
        <v>0</v>
      </c>
      <c r="J252" s="266">
        <f t="shared" si="98"/>
        <v>0</v>
      </c>
      <c r="K252" s="120">
        <f t="shared" si="98"/>
        <v>0</v>
      </c>
      <c r="L252" s="121">
        <f t="shared" si="98"/>
        <v>0</v>
      </c>
      <c r="M252" s="54">
        <f t="shared" si="98"/>
        <v>0</v>
      </c>
      <c r="N252" s="120">
        <f t="shared" si="98"/>
        <v>0</v>
      </c>
      <c r="O252" s="121">
        <f t="shared" si="98"/>
        <v>0</v>
      </c>
      <c r="P252" s="111"/>
    </row>
    <row r="253" spans="1:16" s="1" customFormat="1" ht="12" hidden="1" x14ac:dyDescent="0.25">
      <c r="A253" s="38">
        <v>6322</v>
      </c>
      <c r="B253" s="58" t="s">
        <v>232</v>
      </c>
      <c r="C253" s="59">
        <f t="shared" si="95"/>
        <v>0</v>
      </c>
      <c r="D253" s="232"/>
      <c r="E253" s="435"/>
      <c r="F253" s="393">
        <f t="shared" ref="F253:F258" si="99">D253+E253</f>
        <v>0</v>
      </c>
      <c r="G253" s="232"/>
      <c r="H253" s="264"/>
      <c r="I253" s="115">
        <f t="shared" ref="I253:I258" si="100">G253+H253</f>
        <v>0</v>
      </c>
      <c r="J253" s="264"/>
      <c r="K253" s="61"/>
      <c r="L253" s="115">
        <f t="shared" ref="L253:L258" si="101">J253+K253</f>
        <v>0</v>
      </c>
      <c r="M253" s="328"/>
      <c r="N253" s="61"/>
      <c r="O253" s="115">
        <f t="shared" ref="O253:O258" si="102">M253+N253</f>
        <v>0</v>
      </c>
      <c r="P253" s="112"/>
    </row>
    <row r="254" spans="1:16" s="1" customFormat="1" ht="24" hidden="1" x14ac:dyDescent="0.25">
      <c r="A254" s="38">
        <v>6323</v>
      </c>
      <c r="B254" s="58" t="s">
        <v>233</v>
      </c>
      <c r="C254" s="59">
        <f t="shared" si="95"/>
        <v>0</v>
      </c>
      <c r="D254" s="232"/>
      <c r="E254" s="435"/>
      <c r="F254" s="393">
        <f t="shared" si="99"/>
        <v>0</v>
      </c>
      <c r="G254" s="232"/>
      <c r="H254" s="264"/>
      <c r="I254" s="115">
        <f t="shared" si="100"/>
        <v>0</v>
      </c>
      <c r="J254" s="264"/>
      <c r="K254" s="61"/>
      <c r="L254" s="115">
        <f t="shared" si="101"/>
        <v>0</v>
      </c>
      <c r="M254" s="328"/>
      <c r="N254" s="61"/>
      <c r="O254" s="115">
        <f t="shared" si="102"/>
        <v>0</v>
      </c>
      <c r="P254" s="112"/>
    </row>
    <row r="255" spans="1:16" s="1" customFormat="1" ht="24" hidden="1" x14ac:dyDescent="0.25">
      <c r="A255" s="38">
        <v>6324</v>
      </c>
      <c r="B255" s="58" t="s">
        <v>287</v>
      </c>
      <c r="C255" s="59">
        <f t="shared" si="95"/>
        <v>0</v>
      </c>
      <c r="D255" s="232"/>
      <c r="E255" s="435"/>
      <c r="F255" s="393">
        <f t="shared" si="99"/>
        <v>0</v>
      </c>
      <c r="G255" s="232"/>
      <c r="H255" s="264"/>
      <c r="I255" s="115">
        <f t="shared" si="100"/>
        <v>0</v>
      </c>
      <c r="J255" s="264"/>
      <c r="K255" s="61"/>
      <c r="L255" s="115">
        <f t="shared" si="101"/>
        <v>0</v>
      </c>
      <c r="M255" s="328"/>
      <c r="N255" s="61"/>
      <c r="O255" s="115">
        <f t="shared" si="102"/>
        <v>0</v>
      </c>
      <c r="P255" s="112"/>
    </row>
    <row r="256" spans="1:16" s="1" customFormat="1" ht="12" hidden="1" x14ac:dyDescent="0.25">
      <c r="A256" s="33">
        <v>6329</v>
      </c>
      <c r="B256" s="53" t="s">
        <v>288</v>
      </c>
      <c r="C256" s="54">
        <f t="shared" si="95"/>
        <v>0</v>
      </c>
      <c r="D256" s="231"/>
      <c r="E256" s="433"/>
      <c r="F256" s="434">
        <f t="shared" si="99"/>
        <v>0</v>
      </c>
      <c r="G256" s="231"/>
      <c r="H256" s="263"/>
      <c r="I256" s="121">
        <f t="shared" si="100"/>
        <v>0</v>
      </c>
      <c r="J256" s="263"/>
      <c r="K256" s="56"/>
      <c r="L256" s="121">
        <f t="shared" si="101"/>
        <v>0</v>
      </c>
      <c r="M256" s="327"/>
      <c r="N256" s="56"/>
      <c r="O256" s="121">
        <f t="shared" si="102"/>
        <v>0</v>
      </c>
      <c r="P256" s="111"/>
    </row>
    <row r="257" spans="1:16" s="1" customFormat="1" ht="24" hidden="1" x14ac:dyDescent="0.25">
      <c r="A257" s="144">
        <v>6330</v>
      </c>
      <c r="B257" s="145" t="s">
        <v>234</v>
      </c>
      <c r="C257" s="128">
        <f t="shared" si="95"/>
        <v>0</v>
      </c>
      <c r="D257" s="237"/>
      <c r="E257" s="440"/>
      <c r="F257" s="441">
        <f t="shared" si="99"/>
        <v>0</v>
      </c>
      <c r="G257" s="237"/>
      <c r="H257" s="268"/>
      <c r="I257" s="313">
        <f t="shared" si="100"/>
        <v>0</v>
      </c>
      <c r="J257" s="268"/>
      <c r="K257" s="130"/>
      <c r="L257" s="313">
        <f t="shared" si="101"/>
        <v>0</v>
      </c>
      <c r="M257" s="331"/>
      <c r="N257" s="130"/>
      <c r="O257" s="313">
        <f t="shared" si="102"/>
        <v>0</v>
      </c>
      <c r="P257" s="159"/>
    </row>
    <row r="258" spans="1:16" s="1" customFormat="1" ht="12" hidden="1" x14ac:dyDescent="0.25">
      <c r="A258" s="113">
        <v>6360</v>
      </c>
      <c r="B258" s="58" t="s">
        <v>235</v>
      </c>
      <c r="C258" s="59">
        <f t="shared" si="95"/>
        <v>0</v>
      </c>
      <c r="D258" s="232"/>
      <c r="E258" s="435"/>
      <c r="F258" s="393">
        <f t="shared" si="99"/>
        <v>0</v>
      </c>
      <c r="G258" s="232"/>
      <c r="H258" s="264"/>
      <c r="I258" s="115">
        <f t="shared" si="100"/>
        <v>0</v>
      </c>
      <c r="J258" s="264"/>
      <c r="K258" s="61"/>
      <c r="L258" s="115">
        <f t="shared" si="101"/>
        <v>0</v>
      </c>
      <c r="M258" s="328"/>
      <c r="N258" s="61"/>
      <c r="O258" s="115">
        <f t="shared" si="102"/>
        <v>0</v>
      </c>
      <c r="P258" s="112"/>
    </row>
    <row r="259" spans="1:16" s="1" customFormat="1" ht="36" hidden="1" x14ac:dyDescent="0.25">
      <c r="A259" s="46">
        <v>6400</v>
      </c>
      <c r="B259" s="106" t="s">
        <v>236</v>
      </c>
      <c r="C259" s="47">
        <f t="shared" si="95"/>
        <v>0</v>
      </c>
      <c r="D259" s="230">
        <f t="shared" ref="D259:O259" si="103">SUM(D260,D264)</f>
        <v>0</v>
      </c>
      <c r="E259" s="430">
        <f t="shared" si="103"/>
        <v>0</v>
      </c>
      <c r="F259" s="397">
        <f t="shared" si="103"/>
        <v>0</v>
      </c>
      <c r="G259" s="230">
        <f t="shared" si="103"/>
        <v>0</v>
      </c>
      <c r="H259" s="107">
        <f t="shared" si="103"/>
        <v>0</v>
      </c>
      <c r="I259" s="118">
        <f t="shared" si="103"/>
        <v>0</v>
      </c>
      <c r="J259" s="107">
        <f t="shared" si="103"/>
        <v>0</v>
      </c>
      <c r="K259" s="51">
        <f t="shared" si="103"/>
        <v>0</v>
      </c>
      <c r="L259" s="118">
        <f t="shared" si="103"/>
        <v>0</v>
      </c>
      <c r="M259" s="167">
        <f t="shared" si="103"/>
        <v>0</v>
      </c>
      <c r="N259" s="168">
        <f t="shared" si="103"/>
        <v>0</v>
      </c>
      <c r="O259" s="169">
        <f t="shared" si="103"/>
        <v>0</v>
      </c>
      <c r="P259" s="353"/>
    </row>
    <row r="260" spans="1:16" s="1" customFormat="1" ht="24" hidden="1" x14ac:dyDescent="0.25">
      <c r="A260" s="1244">
        <v>6410</v>
      </c>
      <c r="B260" s="53" t="s">
        <v>237</v>
      </c>
      <c r="C260" s="54">
        <f t="shared" si="95"/>
        <v>0</v>
      </c>
      <c r="D260" s="235">
        <f t="shared" ref="D260:O260" si="104">SUM(D261:D263)</f>
        <v>0</v>
      </c>
      <c r="E260" s="438">
        <f t="shared" si="104"/>
        <v>0</v>
      </c>
      <c r="F260" s="434">
        <f t="shared" si="104"/>
        <v>0</v>
      </c>
      <c r="G260" s="235">
        <f t="shared" si="104"/>
        <v>0</v>
      </c>
      <c r="H260" s="266">
        <f t="shared" si="104"/>
        <v>0</v>
      </c>
      <c r="I260" s="121">
        <f t="shared" si="104"/>
        <v>0</v>
      </c>
      <c r="J260" s="266">
        <f t="shared" si="104"/>
        <v>0</v>
      </c>
      <c r="K260" s="120">
        <f t="shared" si="104"/>
        <v>0</v>
      </c>
      <c r="L260" s="121">
        <f t="shared" si="104"/>
        <v>0</v>
      </c>
      <c r="M260" s="65">
        <f t="shared" si="104"/>
        <v>0</v>
      </c>
      <c r="N260" s="307">
        <f t="shared" si="104"/>
        <v>0</v>
      </c>
      <c r="O260" s="312">
        <f t="shared" si="104"/>
        <v>0</v>
      </c>
      <c r="P260" s="156"/>
    </row>
    <row r="261" spans="1:16" s="1" customFormat="1" ht="12" hidden="1" x14ac:dyDescent="0.25">
      <c r="A261" s="38">
        <v>6411</v>
      </c>
      <c r="B261" s="147" t="s">
        <v>238</v>
      </c>
      <c r="C261" s="59">
        <f t="shared" si="95"/>
        <v>0</v>
      </c>
      <c r="D261" s="232"/>
      <c r="E261" s="435"/>
      <c r="F261" s="393">
        <f>D261+E261</f>
        <v>0</v>
      </c>
      <c r="G261" s="232"/>
      <c r="H261" s="264"/>
      <c r="I261" s="115">
        <f>G261+H261</f>
        <v>0</v>
      </c>
      <c r="J261" s="264"/>
      <c r="K261" s="61"/>
      <c r="L261" s="115">
        <f>J261+K261</f>
        <v>0</v>
      </c>
      <c r="M261" s="328"/>
      <c r="N261" s="61"/>
      <c r="O261" s="115">
        <f>M261+N261</f>
        <v>0</v>
      </c>
      <c r="P261" s="112"/>
    </row>
    <row r="262" spans="1:16" s="1" customFormat="1" ht="36" hidden="1" x14ac:dyDescent="0.25">
      <c r="A262" s="38">
        <v>6412</v>
      </c>
      <c r="B262" s="58" t="s">
        <v>239</v>
      </c>
      <c r="C262" s="59">
        <f t="shared" si="95"/>
        <v>0</v>
      </c>
      <c r="D262" s="232"/>
      <c r="E262" s="435"/>
      <c r="F262" s="393">
        <f>D262+E262</f>
        <v>0</v>
      </c>
      <c r="G262" s="232"/>
      <c r="H262" s="264"/>
      <c r="I262" s="115">
        <f>G262+H262</f>
        <v>0</v>
      </c>
      <c r="J262" s="264"/>
      <c r="K262" s="61"/>
      <c r="L262" s="115">
        <f>J262+K262</f>
        <v>0</v>
      </c>
      <c r="M262" s="328"/>
      <c r="N262" s="61"/>
      <c r="O262" s="115">
        <f>M262+N262</f>
        <v>0</v>
      </c>
      <c r="P262" s="112"/>
    </row>
    <row r="263" spans="1:16" s="1" customFormat="1" ht="36" hidden="1" x14ac:dyDescent="0.25">
      <c r="A263" s="38">
        <v>6419</v>
      </c>
      <c r="B263" s="58" t="s">
        <v>240</v>
      </c>
      <c r="C263" s="59">
        <f t="shared" si="95"/>
        <v>0</v>
      </c>
      <c r="D263" s="232"/>
      <c r="E263" s="435"/>
      <c r="F263" s="393">
        <f>D263+E263</f>
        <v>0</v>
      </c>
      <c r="G263" s="232"/>
      <c r="H263" s="264"/>
      <c r="I263" s="115">
        <f>G263+H263</f>
        <v>0</v>
      </c>
      <c r="J263" s="264"/>
      <c r="K263" s="61"/>
      <c r="L263" s="115">
        <f>J263+K263</f>
        <v>0</v>
      </c>
      <c r="M263" s="328"/>
      <c r="N263" s="61"/>
      <c r="O263" s="115">
        <f>M263+N263</f>
        <v>0</v>
      </c>
      <c r="P263" s="112"/>
    </row>
    <row r="264" spans="1:16" s="1" customFormat="1" ht="36" hidden="1" x14ac:dyDescent="0.25">
      <c r="A264" s="113">
        <v>6420</v>
      </c>
      <c r="B264" s="58" t="s">
        <v>241</v>
      </c>
      <c r="C264" s="59">
        <f t="shared" si="95"/>
        <v>0</v>
      </c>
      <c r="D264" s="233">
        <f t="shared" ref="D264:O264" si="105">SUM(D265:D268)</f>
        <v>0</v>
      </c>
      <c r="E264" s="436">
        <f t="shared" si="105"/>
        <v>0</v>
      </c>
      <c r="F264" s="393">
        <f t="shared" si="105"/>
        <v>0</v>
      </c>
      <c r="G264" s="233">
        <f t="shared" si="105"/>
        <v>0</v>
      </c>
      <c r="H264" s="122">
        <f t="shared" si="105"/>
        <v>0</v>
      </c>
      <c r="I264" s="115">
        <f t="shared" si="105"/>
        <v>0</v>
      </c>
      <c r="J264" s="122">
        <f t="shared" si="105"/>
        <v>0</v>
      </c>
      <c r="K264" s="114">
        <f t="shared" si="105"/>
        <v>0</v>
      </c>
      <c r="L264" s="115">
        <f t="shared" si="105"/>
        <v>0</v>
      </c>
      <c r="M264" s="59">
        <f t="shared" si="105"/>
        <v>0</v>
      </c>
      <c r="N264" s="114">
        <f t="shared" si="105"/>
        <v>0</v>
      </c>
      <c r="O264" s="115">
        <f t="shared" si="105"/>
        <v>0</v>
      </c>
      <c r="P264" s="112"/>
    </row>
    <row r="265" spans="1:16" s="1" customFormat="1" ht="12" hidden="1" x14ac:dyDescent="0.25">
      <c r="A265" s="38">
        <v>6421</v>
      </c>
      <c r="B265" s="58" t="s">
        <v>242</v>
      </c>
      <c r="C265" s="59">
        <f t="shared" si="95"/>
        <v>0</v>
      </c>
      <c r="D265" s="232"/>
      <c r="E265" s="435"/>
      <c r="F265" s="393">
        <f>D265+E265</f>
        <v>0</v>
      </c>
      <c r="G265" s="232"/>
      <c r="H265" s="264"/>
      <c r="I265" s="115">
        <f>G265+H265</f>
        <v>0</v>
      </c>
      <c r="J265" s="264"/>
      <c r="K265" s="61"/>
      <c r="L265" s="115">
        <f>J265+K265</f>
        <v>0</v>
      </c>
      <c r="M265" s="328"/>
      <c r="N265" s="61"/>
      <c r="O265" s="115">
        <f>M265+N265</f>
        <v>0</v>
      </c>
      <c r="P265" s="112"/>
    </row>
    <row r="266" spans="1:16" s="1" customFormat="1" ht="12" hidden="1" x14ac:dyDescent="0.25">
      <c r="A266" s="38">
        <v>6422</v>
      </c>
      <c r="B266" s="58" t="s">
        <v>243</v>
      </c>
      <c r="C266" s="59">
        <f t="shared" si="95"/>
        <v>0</v>
      </c>
      <c r="D266" s="232"/>
      <c r="E266" s="435"/>
      <c r="F266" s="393">
        <f>D266+E266</f>
        <v>0</v>
      </c>
      <c r="G266" s="232"/>
      <c r="H266" s="264"/>
      <c r="I266" s="115">
        <f>G266+H266</f>
        <v>0</v>
      </c>
      <c r="J266" s="264"/>
      <c r="K266" s="61"/>
      <c r="L266" s="115">
        <f>J266+K266</f>
        <v>0</v>
      </c>
      <c r="M266" s="328"/>
      <c r="N266" s="61"/>
      <c r="O266" s="115">
        <f>M266+N266</f>
        <v>0</v>
      </c>
      <c r="P266" s="112"/>
    </row>
    <row r="267" spans="1:16" s="1" customFormat="1" ht="13.5" hidden="1" customHeight="1" x14ac:dyDescent="0.25">
      <c r="A267" s="38">
        <v>6423</v>
      </c>
      <c r="B267" s="58" t="s">
        <v>244</v>
      </c>
      <c r="C267" s="59">
        <f t="shared" si="95"/>
        <v>0</v>
      </c>
      <c r="D267" s="232"/>
      <c r="E267" s="435"/>
      <c r="F267" s="393">
        <f>D267+E267</f>
        <v>0</v>
      </c>
      <c r="G267" s="232"/>
      <c r="H267" s="264"/>
      <c r="I267" s="115">
        <f>G267+H267</f>
        <v>0</v>
      </c>
      <c r="J267" s="264"/>
      <c r="K267" s="61"/>
      <c r="L267" s="115">
        <f>J267+K267</f>
        <v>0</v>
      </c>
      <c r="M267" s="328"/>
      <c r="N267" s="61"/>
      <c r="O267" s="115">
        <f>M267+N267</f>
        <v>0</v>
      </c>
      <c r="P267" s="112"/>
    </row>
    <row r="268" spans="1:16" s="1" customFormat="1" ht="36" hidden="1" x14ac:dyDescent="0.25">
      <c r="A268" s="38">
        <v>6424</v>
      </c>
      <c r="B268" s="58" t="s">
        <v>245</v>
      </c>
      <c r="C268" s="59">
        <f t="shared" si="95"/>
        <v>0</v>
      </c>
      <c r="D268" s="232"/>
      <c r="E268" s="435"/>
      <c r="F268" s="393">
        <f>D268+E268</f>
        <v>0</v>
      </c>
      <c r="G268" s="232"/>
      <c r="H268" s="264"/>
      <c r="I268" s="115">
        <f>G268+H268</f>
        <v>0</v>
      </c>
      <c r="J268" s="264"/>
      <c r="K268" s="61"/>
      <c r="L268" s="115">
        <f>J268+K268</f>
        <v>0</v>
      </c>
      <c r="M268" s="328"/>
      <c r="N268" s="61"/>
      <c r="O268" s="115">
        <f>M268+N268</f>
        <v>0</v>
      </c>
      <c r="P268" s="112"/>
    </row>
    <row r="269" spans="1:16" s="1" customFormat="1" ht="36" hidden="1" x14ac:dyDescent="0.25">
      <c r="A269" s="150">
        <v>7000</v>
      </c>
      <c r="B269" s="150" t="s">
        <v>246</v>
      </c>
      <c r="C269" s="153">
        <f t="shared" si="95"/>
        <v>0</v>
      </c>
      <c r="D269" s="239">
        <f t="shared" ref="D269:O269" si="106">SUM(D270,D281)</f>
        <v>0</v>
      </c>
      <c r="E269" s="444">
        <f t="shared" si="106"/>
        <v>0</v>
      </c>
      <c r="F269" s="445">
        <f t="shared" si="106"/>
        <v>0</v>
      </c>
      <c r="G269" s="239">
        <f t="shared" si="106"/>
        <v>0</v>
      </c>
      <c r="H269" s="270">
        <f t="shared" si="106"/>
        <v>0</v>
      </c>
      <c r="I269" s="297">
        <f t="shared" si="106"/>
        <v>0</v>
      </c>
      <c r="J269" s="270">
        <f t="shared" si="106"/>
        <v>0</v>
      </c>
      <c r="K269" s="152">
        <f t="shared" si="106"/>
        <v>0</v>
      </c>
      <c r="L269" s="297">
        <f t="shared" si="106"/>
        <v>0</v>
      </c>
      <c r="M269" s="333">
        <f t="shared" si="106"/>
        <v>0</v>
      </c>
      <c r="N269" s="310">
        <f t="shared" si="106"/>
        <v>0</v>
      </c>
      <c r="O269" s="315">
        <f t="shared" si="106"/>
        <v>0</v>
      </c>
      <c r="P269" s="355"/>
    </row>
    <row r="270" spans="1:16" s="1" customFormat="1" ht="24" hidden="1" x14ac:dyDescent="0.25">
      <c r="A270" s="46">
        <v>7200</v>
      </c>
      <c r="B270" s="106" t="s">
        <v>247</v>
      </c>
      <c r="C270" s="47">
        <f t="shared" si="95"/>
        <v>0</v>
      </c>
      <c r="D270" s="230">
        <f t="shared" ref="D270:O270" si="107">SUM(D271,D272,D275,D276,D280)</f>
        <v>0</v>
      </c>
      <c r="E270" s="430">
        <f t="shared" si="107"/>
        <v>0</v>
      </c>
      <c r="F270" s="397">
        <f t="shared" si="107"/>
        <v>0</v>
      </c>
      <c r="G270" s="230">
        <f t="shared" si="107"/>
        <v>0</v>
      </c>
      <c r="H270" s="107">
        <f t="shared" si="107"/>
        <v>0</v>
      </c>
      <c r="I270" s="118">
        <f t="shared" si="107"/>
        <v>0</v>
      </c>
      <c r="J270" s="107">
        <f t="shared" si="107"/>
        <v>0</v>
      </c>
      <c r="K270" s="51">
        <f t="shared" si="107"/>
        <v>0</v>
      </c>
      <c r="L270" s="118">
        <f t="shared" si="107"/>
        <v>0</v>
      </c>
      <c r="M270" s="131">
        <f t="shared" si="107"/>
        <v>0</v>
      </c>
      <c r="N270" s="132">
        <f t="shared" si="107"/>
        <v>0</v>
      </c>
      <c r="O270" s="296">
        <f t="shared" si="107"/>
        <v>0</v>
      </c>
      <c r="P270" s="352"/>
    </row>
    <row r="271" spans="1:16" s="1" customFormat="1" ht="24" hidden="1" x14ac:dyDescent="0.25">
      <c r="A271" s="1244">
        <v>7210</v>
      </c>
      <c r="B271" s="53" t="s">
        <v>248</v>
      </c>
      <c r="C271" s="54">
        <f t="shared" si="95"/>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95"/>
        <v>0</v>
      </c>
      <c r="D272" s="233">
        <f t="shared" ref="D272:O272" si="108">SUM(D273:D274)</f>
        <v>0</v>
      </c>
      <c r="E272" s="436">
        <f t="shared" si="108"/>
        <v>0</v>
      </c>
      <c r="F272" s="393">
        <f t="shared" si="108"/>
        <v>0</v>
      </c>
      <c r="G272" s="233">
        <f t="shared" si="108"/>
        <v>0</v>
      </c>
      <c r="H272" s="122">
        <f t="shared" si="108"/>
        <v>0</v>
      </c>
      <c r="I272" s="115">
        <f t="shared" si="108"/>
        <v>0</v>
      </c>
      <c r="J272" s="122">
        <f t="shared" si="108"/>
        <v>0</v>
      </c>
      <c r="K272" s="114">
        <f t="shared" si="108"/>
        <v>0</v>
      </c>
      <c r="L272" s="115">
        <f t="shared" si="108"/>
        <v>0</v>
      </c>
      <c r="M272" s="59">
        <f t="shared" si="108"/>
        <v>0</v>
      </c>
      <c r="N272" s="114">
        <f t="shared" si="108"/>
        <v>0</v>
      </c>
      <c r="O272" s="115">
        <f t="shared" si="108"/>
        <v>0</v>
      </c>
      <c r="P272" s="112"/>
    </row>
    <row r="273" spans="1:16" s="149" customFormat="1" ht="36" hidden="1" x14ac:dyDescent="0.25">
      <c r="A273" s="38">
        <v>7221</v>
      </c>
      <c r="B273" s="58" t="s">
        <v>250</v>
      </c>
      <c r="C273" s="59">
        <f t="shared" si="95"/>
        <v>0</v>
      </c>
      <c r="D273" s="232"/>
      <c r="E273" s="435"/>
      <c r="F273" s="393">
        <f>D273+E273</f>
        <v>0</v>
      </c>
      <c r="G273" s="232"/>
      <c r="H273" s="264"/>
      <c r="I273" s="115">
        <f>G273+H273</f>
        <v>0</v>
      </c>
      <c r="J273" s="264"/>
      <c r="K273" s="61"/>
      <c r="L273" s="115">
        <f>J273+K273</f>
        <v>0</v>
      </c>
      <c r="M273" s="328"/>
      <c r="N273" s="61"/>
      <c r="O273" s="115">
        <f>M273+N273</f>
        <v>0</v>
      </c>
      <c r="P273" s="112"/>
    </row>
    <row r="274" spans="1:16" s="149" customFormat="1" ht="36" hidden="1" x14ac:dyDescent="0.25">
      <c r="A274" s="38">
        <v>7222</v>
      </c>
      <c r="B274" s="58" t="s">
        <v>251</v>
      </c>
      <c r="C274" s="59">
        <f t="shared" si="95"/>
        <v>0</v>
      </c>
      <c r="D274" s="232"/>
      <c r="E274" s="435"/>
      <c r="F274" s="393">
        <f>D274+E274</f>
        <v>0</v>
      </c>
      <c r="G274" s="232"/>
      <c r="H274" s="264"/>
      <c r="I274" s="115">
        <f>G274+H274</f>
        <v>0</v>
      </c>
      <c r="J274" s="264"/>
      <c r="K274" s="61"/>
      <c r="L274" s="115">
        <f>J274+K274</f>
        <v>0</v>
      </c>
      <c r="M274" s="328"/>
      <c r="N274" s="61"/>
      <c r="O274" s="115">
        <f>M274+N274</f>
        <v>0</v>
      </c>
      <c r="P274" s="112"/>
    </row>
    <row r="275" spans="1:16" s="1" customFormat="1" ht="24" hidden="1" x14ac:dyDescent="0.25">
      <c r="A275" s="113">
        <v>7230</v>
      </c>
      <c r="B275" s="58" t="s">
        <v>292</v>
      </c>
      <c r="C275" s="59">
        <f t="shared" si="95"/>
        <v>0</v>
      </c>
      <c r="D275" s="232"/>
      <c r="E275" s="435"/>
      <c r="F275" s="393">
        <f>D275+E275</f>
        <v>0</v>
      </c>
      <c r="G275" s="232"/>
      <c r="H275" s="264"/>
      <c r="I275" s="115">
        <f>G275+H275</f>
        <v>0</v>
      </c>
      <c r="J275" s="264"/>
      <c r="K275" s="61"/>
      <c r="L275" s="115">
        <f>J275+K275</f>
        <v>0</v>
      </c>
      <c r="M275" s="328"/>
      <c r="N275" s="61"/>
      <c r="O275" s="115">
        <f>M275+N275</f>
        <v>0</v>
      </c>
      <c r="P275" s="112"/>
    </row>
    <row r="276" spans="1:16" s="1" customFormat="1" ht="24" hidden="1" x14ac:dyDescent="0.25">
      <c r="A276" s="113">
        <v>7240</v>
      </c>
      <c r="B276" s="58" t="s">
        <v>252</v>
      </c>
      <c r="C276" s="59">
        <f t="shared" si="95"/>
        <v>0</v>
      </c>
      <c r="D276" s="233">
        <f t="shared" ref="D276:O276" si="109">SUM(D277:D279)</f>
        <v>0</v>
      </c>
      <c r="E276" s="436">
        <f t="shared" si="109"/>
        <v>0</v>
      </c>
      <c r="F276" s="393">
        <f t="shared" si="109"/>
        <v>0</v>
      </c>
      <c r="G276" s="233">
        <f t="shared" si="109"/>
        <v>0</v>
      </c>
      <c r="H276" s="122">
        <f t="shared" si="109"/>
        <v>0</v>
      </c>
      <c r="I276" s="115">
        <f t="shared" si="109"/>
        <v>0</v>
      </c>
      <c r="J276" s="122">
        <f t="shared" si="109"/>
        <v>0</v>
      </c>
      <c r="K276" s="114">
        <f t="shared" si="109"/>
        <v>0</v>
      </c>
      <c r="L276" s="115">
        <f t="shared" si="109"/>
        <v>0</v>
      </c>
      <c r="M276" s="59">
        <f t="shared" si="109"/>
        <v>0</v>
      </c>
      <c r="N276" s="114">
        <f t="shared" si="109"/>
        <v>0</v>
      </c>
      <c r="O276" s="115">
        <f t="shared" si="109"/>
        <v>0</v>
      </c>
      <c r="P276" s="112"/>
    </row>
    <row r="277" spans="1:16" s="1" customFormat="1" ht="48" hidden="1" x14ac:dyDescent="0.25">
      <c r="A277" s="38">
        <v>7245</v>
      </c>
      <c r="B277" s="58" t="s">
        <v>253</v>
      </c>
      <c r="C277" s="59">
        <f t="shared" si="95"/>
        <v>0</v>
      </c>
      <c r="D277" s="232"/>
      <c r="E277" s="435"/>
      <c r="F277" s="393">
        <f>D277+E277</f>
        <v>0</v>
      </c>
      <c r="G277" s="232"/>
      <c r="H277" s="264"/>
      <c r="I277" s="115">
        <f>G277+H277</f>
        <v>0</v>
      </c>
      <c r="J277" s="264"/>
      <c r="K277" s="61"/>
      <c r="L277" s="115">
        <f>J277+K277</f>
        <v>0</v>
      </c>
      <c r="M277" s="328"/>
      <c r="N277" s="61"/>
      <c r="O277" s="115">
        <f>M277+N277</f>
        <v>0</v>
      </c>
      <c r="P277" s="112"/>
    </row>
    <row r="278" spans="1:16" s="1" customFormat="1" ht="84.75" hidden="1" customHeight="1" x14ac:dyDescent="0.25">
      <c r="A278" s="38">
        <v>7246</v>
      </c>
      <c r="B278" s="58" t="s">
        <v>254</v>
      </c>
      <c r="C278" s="59">
        <f t="shared" si="95"/>
        <v>0</v>
      </c>
      <c r="D278" s="232"/>
      <c r="E278" s="435"/>
      <c r="F278" s="393">
        <f>D278+E278</f>
        <v>0</v>
      </c>
      <c r="G278" s="232"/>
      <c r="H278" s="264"/>
      <c r="I278" s="115">
        <f>G278+H278</f>
        <v>0</v>
      </c>
      <c r="J278" s="264"/>
      <c r="K278" s="61"/>
      <c r="L278" s="115">
        <f>J278+K278</f>
        <v>0</v>
      </c>
      <c r="M278" s="328"/>
      <c r="N278" s="61"/>
      <c r="O278" s="115">
        <f>M278+N278</f>
        <v>0</v>
      </c>
      <c r="P278" s="112"/>
    </row>
    <row r="279" spans="1:16" s="1" customFormat="1" ht="36" hidden="1" x14ac:dyDescent="0.25">
      <c r="A279" s="38">
        <v>7247</v>
      </c>
      <c r="B279" s="58" t="s">
        <v>309</v>
      </c>
      <c r="C279" s="59">
        <f t="shared" si="95"/>
        <v>0</v>
      </c>
      <c r="D279" s="232"/>
      <c r="E279" s="435"/>
      <c r="F279" s="393">
        <f>D279+E279</f>
        <v>0</v>
      </c>
      <c r="G279" s="232"/>
      <c r="H279" s="264"/>
      <c r="I279" s="115">
        <f>G279+H279</f>
        <v>0</v>
      </c>
      <c r="J279" s="264"/>
      <c r="K279" s="61"/>
      <c r="L279" s="115">
        <f>J279+K279</f>
        <v>0</v>
      </c>
      <c r="M279" s="328"/>
      <c r="N279" s="61"/>
      <c r="O279" s="115">
        <f>M279+N279</f>
        <v>0</v>
      </c>
      <c r="P279" s="112"/>
    </row>
    <row r="280" spans="1:16" s="1" customFormat="1" ht="24" hidden="1" x14ac:dyDescent="0.25">
      <c r="A280" s="1244">
        <v>7260</v>
      </c>
      <c r="B280" s="53" t="s">
        <v>255</v>
      </c>
      <c r="C280" s="54">
        <f t="shared" si="95"/>
        <v>0</v>
      </c>
      <c r="D280" s="231"/>
      <c r="E280" s="433"/>
      <c r="F280" s="434">
        <f>D280+E280</f>
        <v>0</v>
      </c>
      <c r="G280" s="231"/>
      <c r="H280" s="263"/>
      <c r="I280" s="121">
        <f>G280+H280</f>
        <v>0</v>
      </c>
      <c r="J280" s="263"/>
      <c r="K280" s="56"/>
      <c r="L280" s="121">
        <f>J280+K280</f>
        <v>0</v>
      </c>
      <c r="M280" s="327"/>
      <c r="N280" s="56"/>
      <c r="O280" s="121">
        <f>M280+N280</f>
        <v>0</v>
      </c>
      <c r="P280" s="111"/>
    </row>
    <row r="281" spans="1:16" s="1" customFormat="1" ht="12" hidden="1" x14ac:dyDescent="0.25">
      <c r="A281" s="74">
        <v>7700</v>
      </c>
      <c r="B281" s="166" t="s">
        <v>284</v>
      </c>
      <c r="C281" s="167">
        <f t="shared" si="95"/>
        <v>0</v>
      </c>
      <c r="D281" s="240">
        <f t="shared" ref="D281:O281" si="110">D282</f>
        <v>0</v>
      </c>
      <c r="E281" s="446">
        <f t="shared" si="110"/>
        <v>0</v>
      </c>
      <c r="F281" s="412">
        <f t="shared" si="110"/>
        <v>0</v>
      </c>
      <c r="G281" s="240">
        <f t="shared" si="110"/>
        <v>0</v>
      </c>
      <c r="H281" s="271">
        <f t="shared" si="110"/>
        <v>0</v>
      </c>
      <c r="I281" s="169">
        <f t="shared" si="110"/>
        <v>0</v>
      </c>
      <c r="J281" s="271">
        <f t="shared" si="110"/>
        <v>0</v>
      </c>
      <c r="K281" s="168">
        <f t="shared" si="110"/>
        <v>0</v>
      </c>
      <c r="L281" s="169">
        <f t="shared" si="110"/>
        <v>0</v>
      </c>
      <c r="M281" s="167">
        <f t="shared" si="110"/>
        <v>0</v>
      </c>
      <c r="N281" s="168">
        <f t="shared" si="110"/>
        <v>0</v>
      </c>
      <c r="O281" s="169">
        <f t="shared" si="110"/>
        <v>0</v>
      </c>
      <c r="P281" s="353"/>
    </row>
    <row r="282" spans="1:16" s="1" customFormat="1" ht="12" hidden="1" x14ac:dyDescent="0.25">
      <c r="A282" s="108">
        <v>7720</v>
      </c>
      <c r="B282" s="53" t="s">
        <v>285</v>
      </c>
      <c r="C282" s="65">
        <f t="shared" si="95"/>
        <v>0</v>
      </c>
      <c r="D282" s="241"/>
      <c r="E282" s="447"/>
      <c r="F282" s="416">
        <f>D282+E282</f>
        <v>0</v>
      </c>
      <c r="G282" s="241"/>
      <c r="H282" s="272"/>
      <c r="I282" s="312">
        <f>G282+H282</f>
        <v>0</v>
      </c>
      <c r="J282" s="272"/>
      <c r="K282" s="67"/>
      <c r="L282" s="312">
        <f>J282+K282</f>
        <v>0</v>
      </c>
      <c r="M282" s="334"/>
      <c r="N282" s="67"/>
      <c r="O282" s="312">
        <f>M282+N282</f>
        <v>0</v>
      </c>
      <c r="P282" s="156"/>
    </row>
    <row r="283" spans="1:16" s="1" customFormat="1" ht="12" hidden="1" x14ac:dyDescent="0.25">
      <c r="A283" s="147"/>
      <c r="B283" s="58" t="s">
        <v>256</v>
      </c>
      <c r="C283" s="59">
        <f t="shared" si="95"/>
        <v>0</v>
      </c>
      <c r="D283" s="233">
        <f t="shared" ref="D283:O283" si="111">SUM(D284:D285)</f>
        <v>0</v>
      </c>
      <c r="E283" s="436">
        <f t="shared" si="111"/>
        <v>0</v>
      </c>
      <c r="F283" s="393">
        <f t="shared" si="111"/>
        <v>0</v>
      </c>
      <c r="G283" s="233">
        <f t="shared" si="111"/>
        <v>0</v>
      </c>
      <c r="H283" s="122">
        <f t="shared" si="111"/>
        <v>0</v>
      </c>
      <c r="I283" s="115">
        <f t="shared" si="111"/>
        <v>0</v>
      </c>
      <c r="J283" s="122">
        <f t="shared" si="111"/>
        <v>9995</v>
      </c>
      <c r="K283" s="114">
        <f t="shared" si="111"/>
        <v>-9995</v>
      </c>
      <c r="L283" s="115">
        <f t="shared" si="111"/>
        <v>0</v>
      </c>
      <c r="M283" s="59">
        <f t="shared" si="111"/>
        <v>0</v>
      </c>
      <c r="N283" s="114">
        <f t="shared" si="111"/>
        <v>0</v>
      </c>
      <c r="O283" s="115">
        <f t="shared" si="111"/>
        <v>0</v>
      </c>
      <c r="P283" s="112"/>
    </row>
    <row r="284" spans="1:16" s="1" customFormat="1" ht="12" hidden="1" x14ac:dyDescent="0.25">
      <c r="A284" s="147" t="s">
        <v>257</v>
      </c>
      <c r="B284" s="38" t="s">
        <v>258</v>
      </c>
      <c r="C284" s="59">
        <f t="shared" si="95"/>
        <v>0</v>
      </c>
      <c r="D284" s="232"/>
      <c r="E284" s="435"/>
      <c r="F284" s="393">
        <f>D284+E284</f>
        <v>0</v>
      </c>
      <c r="G284" s="232"/>
      <c r="H284" s="264"/>
      <c r="I284" s="115">
        <f>G284+H284</f>
        <v>0</v>
      </c>
      <c r="J284" s="264">
        <v>9995</v>
      </c>
      <c r="K284" s="61">
        <v>-9995</v>
      </c>
      <c r="L284" s="115">
        <f>J284+K284</f>
        <v>0</v>
      </c>
      <c r="M284" s="328"/>
      <c r="N284" s="61"/>
      <c r="O284" s="115">
        <f>M284+N284</f>
        <v>0</v>
      </c>
      <c r="P284" s="112"/>
    </row>
    <row r="285" spans="1:16" s="1" customFormat="1" ht="24" hidden="1" x14ac:dyDescent="0.25">
      <c r="A285" s="147" t="s">
        <v>259</v>
      </c>
      <c r="B285" s="154" t="s">
        <v>260</v>
      </c>
      <c r="C285" s="54">
        <f t="shared" si="95"/>
        <v>0</v>
      </c>
      <c r="D285" s="231"/>
      <c r="E285" s="433"/>
      <c r="F285" s="434">
        <f>D285+E285</f>
        <v>0</v>
      </c>
      <c r="G285" s="231"/>
      <c r="H285" s="263"/>
      <c r="I285" s="121">
        <f>G285+H285</f>
        <v>0</v>
      </c>
      <c r="J285" s="263"/>
      <c r="K285" s="56"/>
      <c r="L285" s="121">
        <f>J285+K285</f>
        <v>0</v>
      </c>
      <c r="M285" s="327"/>
      <c r="N285" s="56"/>
      <c r="O285" s="121">
        <f>M285+N285</f>
        <v>0</v>
      </c>
      <c r="P285" s="111"/>
    </row>
    <row r="286" spans="1:16" s="1" customFormat="1" ht="12.75" thickBot="1" x14ac:dyDescent="0.3">
      <c r="A286" s="175"/>
      <c r="B286" s="175" t="s">
        <v>261</v>
      </c>
      <c r="C286" s="316">
        <f t="shared" si="95"/>
        <v>137423</v>
      </c>
      <c r="D286" s="242">
        <f t="shared" ref="D286:O286" si="112">SUM(D283,D269,D230,D195,D187,D173,D75,D53)</f>
        <v>52640</v>
      </c>
      <c r="E286" s="448">
        <f t="shared" si="112"/>
        <v>0</v>
      </c>
      <c r="F286" s="449">
        <f t="shared" si="112"/>
        <v>52640</v>
      </c>
      <c r="G286" s="242">
        <f t="shared" si="112"/>
        <v>0</v>
      </c>
      <c r="H286" s="177">
        <f t="shared" si="112"/>
        <v>0</v>
      </c>
      <c r="I286" s="298">
        <f t="shared" si="112"/>
        <v>0</v>
      </c>
      <c r="J286" s="177">
        <f t="shared" si="112"/>
        <v>84783</v>
      </c>
      <c r="K286" s="176">
        <f t="shared" si="112"/>
        <v>0</v>
      </c>
      <c r="L286" s="298">
        <f t="shared" si="112"/>
        <v>84783</v>
      </c>
      <c r="M286" s="316">
        <f t="shared" si="112"/>
        <v>0</v>
      </c>
      <c r="N286" s="176">
        <f t="shared" si="112"/>
        <v>0</v>
      </c>
      <c r="O286" s="298">
        <f t="shared" si="112"/>
        <v>0</v>
      </c>
      <c r="P286" s="356"/>
    </row>
    <row r="287" spans="1:16" s="21" customFormat="1" ht="13.5" thickTop="1" thickBot="1" x14ac:dyDescent="0.3">
      <c r="A287" s="1670" t="s">
        <v>262</v>
      </c>
      <c r="B287" s="1671"/>
      <c r="C287" s="184">
        <f t="shared" si="95"/>
        <v>-18821</v>
      </c>
      <c r="D287" s="243">
        <f t="shared" ref="D287:I287" si="113">SUM(D24,D25,D41)-D51</f>
        <v>0</v>
      </c>
      <c r="E287" s="450">
        <f t="shared" si="113"/>
        <v>0</v>
      </c>
      <c r="F287" s="451">
        <f t="shared" si="113"/>
        <v>0</v>
      </c>
      <c r="G287" s="243">
        <f t="shared" si="113"/>
        <v>0</v>
      </c>
      <c r="H287" s="273">
        <f t="shared" si="113"/>
        <v>0</v>
      </c>
      <c r="I287" s="299">
        <f t="shared" si="113"/>
        <v>0</v>
      </c>
      <c r="J287" s="273">
        <f>(J26+J43)-J51</f>
        <v>-8826</v>
      </c>
      <c r="K287" s="179">
        <f>(K26+K43)-K51</f>
        <v>-9995</v>
      </c>
      <c r="L287" s="299">
        <f>(L26+L43)-L51</f>
        <v>-18821</v>
      </c>
      <c r="M287" s="184">
        <f>M45-M51</f>
        <v>0</v>
      </c>
      <c r="N287" s="179">
        <f>N45-N51</f>
        <v>0</v>
      </c>
      <c r="O287" s="299">
        <f>O45-O51</f>
        <v>0</v>
      </c>
      <c r="P287" s="186"/>
    </row>
    <row r="288" spans="1:16" s="21" customFormat="1" ht="12.75" thickTop="1" x14ac:dyDescent="0.25">
      <c r="A288" s="1672" t="s">
        <v>263</v>
      </c>
      <c r="B288" s="1673"/>
      <c r="C288" s="164">
        <f t="shared" si="95"/>
        <v>18821</v>
      </c>
      <c r="D288" s="244">
        <f t="shared" ref="D288:O288" si="114">SUM(D289,D290)-D297+D298</f>
        <v>0</v>
      </c>
      <c r="E288" s="452">
        <f t="shared" si="114"/>
        <v>0</v>
      </c>
      <c r="F288" s="453">
        <f t="shared" si="114"/>
        <v>0</v>
      </c>
      <c r="G288" s="244">
        <f t="shared" si="114"/>
        <v>0</v>
      </c>
      <c r="H288" s="274">
        <f t="shared" si="114"/>
        <v>0</v>
      </c>
      <c r="I288" s="162">
        <f t="shared" si="114"/>
        <v>0</v>
      </c>
      <c r="J288" s="274">
        <f t="shared" si="114"/>
        <v>8826</v>
      </c>
      <c r="K288" s="161">
        <f t="shared" si="114"/>
        <v>9995</v>
      </c>
      <c r="L288" s="162">
        <f t="shared" si="114"/>
        <v>18821</v>
      </c>
      <c r="M288" s="164">
        <f t="shared" si="114"/>
        <v>0</v>
      </c>
      <c r="N288" s="161">
        <f t="shared" si="114"/>
        <v>0</v>
      </c>
      <c r="O288" s="162">
        <f t="shared" si="114"/>
        <v>0</v>
      </c>
      <c r="P288" s="357"/>
    </row>
    <row r="289" spans="1:17" s="21" customFormat="1" ht="12.75" thickBot="1" x14ac:dyDescent="0.3">
      <c r="A289" s="89" t="s">
        <v>264</v>
      </c>
      <c r="B289" s="89" t="s">
        <v>265</v>
      </c>
      <c r="C289" s="90">
        <f t="shared" si="95"/>
        <v>18821</v>
      </c>
      <c r="D289" s="226">
        <f t="shared" ref="D289:O289" si="115">D21-D283</f>
        <v>0</v>
      </c>
      <c r="E289" s="422">
        <f t="shared" si="115"/>
        <v>0</v>
      </c>
      <c r="F289" s="423">
        <f t="shared" si="115"/>
        <v>0</v>
      </c>
      <c r="G289" s="226">
        <f t="shared" si="115"/>
        <v>0</v>
      </c>
      <c r="H289" s="259">
        <f t="shared" si="115"/>
        <v>0</v>
      </c>
      <c r="I289" s="92">
        <f t="shared" si="115"/>
        <v>0</v>
      </c>
      <c r="J289" s="259">
        <f t="shared" si="115"/>
        <v>8826</v>
      </c>
      <c r="K289" s="91">
        <f t="shared" si="115"/>
        <v>9995</v>
      </c>
      <c r="L289" s="92">
        <f t="shared" si="115"/>
        <v>18821</v>
      </c>
      <c r="M289" s="90">
        <f t="shared" si="115"/>
        <v>0</v>
      </c>
      <c r="N289" s="91">
        <f t="shared" si="115"/>
        <v>0</v>
      </c>
      <c r="O289" s="92">
        <f t="shared" si="115"/>
        <v>0</v>
      </c>
      <c r="P289" s="348"/>
    </row>
    <row r="290" spans="1:17" s="21" customFormat="1" ht="12.75" hidden="1" thickTop="1" x14ac:dyDescent="0.25">
      <c r="A290" s="181" t="s">
        <v>266</v>
      </c>
      <c r="B290" s="181" t="s">
        <v>267</v>
      </c>
      <c r="C290" s="164">
        <f t="shared" si="95"/>
        <v>0</v>
      </c>
      <c r="D290" s="244">
        <f t="shared" ref="D290:O290" si="116">SUM(D291,D293,D295)-SUM(D292,D294,D296)</f>
        <v>0</v>
      </c>
      <c r="E290" s="452">
        <f t="shared" si="116"/>
        <v>0</v>
      </c>
      <c r="F290" s="453">
        <f t="shared" si="116"/>
        <v>0</v>
      </c>
      <c r="G290" s="244">
        <f t="shared" si="116"/>
        <v>0</v>
      </c>
      <c r="H290" s="274">
        <f t="shared" si="116"/>
        <v>0</v>
      </c>
      <c r="I290" s="162">
        <f t="shared" si="116"/>
        <v>0</v>
      </c>
      <c r="J290" s="274">
        <f t="shared" si="116"/>
        <v>0</v>
      </c>
      <c r="K290" s="161">
        <f t="shared" si="116"/>
        <v>0</v>
      </c>
      <c r="L290" s="162">
        <f t="shared" si="116"/>
        <v>0</v>
      </c>
      <c r="M290" s="164">
        <f t="shared" si="116"/>
        <v>0</v>
      </c>
      <c r="N290" s="161">
        <f t="shared" si="116"/>
        <v>0</v>
      </c>
      <c r="O290" s="162">
        <f t="shared" si="116"/>
        <v>0</v>
      </c>
      <c r="P290" s="357"/>
    </row>
    <row r="291" spans="1:17" ht="12.75" hidden="1" thickTop="1" x14ac:dyDescent="0.25">
      <c r="A291" s="155" t="s">
        <v>268</v>
      </c>
      <c r="B291" s="84" t="s">
        <v>269</v>
      </c>
      <c r="C291" s="65">
        <f t="shared" si="95"/>
        <v>0</v>
      </c>
      <c r="D291" s="241"/>
      <c r="E291" s="447"/>
      <c r="F291" s="416">
        <f t="shared" ref="F291:F298" si="117">D291+E291</f>
        <v>0</v>
      </c>
      <c r="G291" s="241"/>
      <c r="H291" s="272"/>
      <c r="I291" s="312">
        <f t="shared" ref="I291:I298" si="118">G291+H291</f>
        <v>0</v>
      </c>
      <c r="J291" s="272"/>
      <c r="K291" s="67"/>
      <c r="L291" s="312">
        <f t="shared" ref="L291:L298" si="119">J291+K291</f>
        <v>0</v>
      </c>
      <c r="M291" s="334"/>
      <c r="N291" s="67"/>
      <c r="O291" s="312">
        <f t="shared" ref="O291:O298" si="120">M291+N291</f>
        <v>0</v>
      </c>
      <c r="P291" s="156"/>
      <c r="Q291" s="1"/>
    </row>
    <row r="292" spans="1:17" ht="24.75" hidden="1" thickTop="1" x14ac:dyDescent="0.25">
      <c r="A292" s="147" t="s">
        <v>270</v>
      </c>
      <c r="B292" s="37" t="s">
        <v>271</v>
      </c>
      <c r="C292" s="59">
        <f t="shared" si="95"/>
        <v>0</v>
      </c>
      <c r="D292" s="232"/>
      <c r="E292" s="435"/>
      <c r="F292" s="393">
        <f t="shared" si="117"/>
        <v>0</v>
      </c>
      <c r="G292" s="232"/>
      <c r="H292" s="264"/>
      <c r="I292" s="115">
        <f t="shared" si="118"/>
        <v>0</v>
      </c>
      <c r="J292" s="264"/>
      <c r="K292" s="61"/>
      <c r="L292" s="115">
        <f t="shared" si="119"/>
        <v>0</v>
      </c>
      <c r="M292" s="328"/>
      <c r="N292" s="61"/>
      <c r="O292" s="115">
        <f t="shared" si="120"/>
        <v>0</v>
      </c>
      <c r="P292" s="112"/>
      <c r="Q292" s="1"/>
    </row>
    <row r="293" spans="1:17" ht="12.75" hidden="1" thickTop="1" x14ac:dyDescent="0.25">
      <c r="A293" s="147" t="s">
        <v>272</v>
      </c>
      <c r="B293" s="37" t="s">
        <v>273</v>
      </c>
      <c r="C293" s="59">
        <f t="shared" si="95"/>
        <v>0</v>
      </c>
      <c r="D293" s="232"/>
      <c r="E293" s="435"/>
      <c r="F293" s="393">
        <f t="shared" si="117"/>
        <v>0</v>
      </c>
      <c r="G293" s="232"/>
      <c r="H293" s="264"/>
      <c r="I293" s="115">
        <f t="shared" si="118"/>
        <v>0</v>
      </c>
      <c r="J293" s="264"/>
      <c r="K293" s="61"/>
      <c r="L293" s="115">
        <f t="shared" si="119"/>
        <v>0</v>
      </c>
      <c r="M293" s="328"/>
      <c r="N293" s="61"/>
      <c r="O293" s="115">
        <f t="shared" si="120"/>
        <v>0</v>
      </c>
      <c r="P293" s="112"/>
      <c r="Q293" s="1"/>
    </row>
    <row r="294" spans="1:17" ht="24.75" hidden="1" thickTop="1" x14ac:dyDescent="0.25">
      <c r="A294" s="147" t="s">
        <v>274</v>
      </c>
      <c r="B294" s="37" t="s">
        <v>275</v>
      </c>
      <c r="C294" s="59">
        <f t="shared" si="95"/>
        <v>0</v>
      </c>
      <c r="D294" s="232"/>
      <c r="E294" s="435"/>
      <c r="F294" s="393">
        <f t="shared" si="117"/>
        <v>0</v>
      </c>
      <c r="G294" s="232"/>
      <c r="H294" s="264"/>
      <c r="I294" s="115">
        <f t="shared" si="118"/>
        <v>0</v>
      </c>
      <c r="J294" s="264"/>
      <c r="K294" s="61"/>
      <c r="L294" s="115">
        <f t="shared" si="119"/>
        <v>0</v>
      </c>
      <c r="M294" s="328"/>
      <c r="N294" s="61"/>
      <c r="O294" s="115">
        <f t="shared" si="120"/>
        <v>0</v>
      </c>
      <c r="P294" s="112"/>
      <c r="Q294" s="1"/>
    </row>
    <row r="295" spans="1:17" ht="12.75" hidden="1" thickTop="1" x14ac:dyDescent="0.25">
      <c r="A295" s="147" t="s">
        <v>276</v>
      </c>
      <c r="B295" s="37" t="s">
        <v>277</v>
      </c>
      <c r="C295" s="59">
        <f t="shared" si="95"/>
        <v>0</v>
      </c>
      <c r="D295" s="232"/>
      <c r="E295" s="435"/>
      <c r="F295" s="393">
        <f t="shared" si="117"/>
        <v>0</v>
      </c>
      <c r="G295" s="232"/>
      <c r="H295" s="264"/>
      <c r="I295" s="115">
        <f t="shared" si="118"/>
        <v>0</v>
      </c>
      <c r="J295" s="264"/>
      <c r="K295" s="61"/>
      <c r="L295" s="115">
        <f t="shared" si="119"/>
        <v>0</v>
      </c>
      <c r="M295" s="328"/>
      <c r="N295" s="61"/>
      <c r="O295" s="115">
        <f t="shared" si="120"/>
        <v>0</v>
      </c>
      <c r="P295" s="112"/>
      <c r="Q295" s="1"/>
    </row>
    <row r="296" spans="1:17" ht="24.75" hidden="1" thickTop="1" x14ac:dyDescent="0.25">
      <c r="A296" s="157" t="s">
        <v>278</v>
      </c>
      <c r="B296" s="158" t="s">
        <v>279</v>
      </c>
      <c r="C296" s="128">
        <f t="shared" si="95"/>
        <v>0</v>
      </c>
      <c r="D296" s="237"/>
      <c r="E296" s="440"/>
      <c r="F296" s="441">
        <f t="shared" si="117"/>
        <v>0</v>
      </c>
      <c r="G296" s="237"/>
      <c r="H296" s="268"/>
      <c r="I296" s="313">
        <f t="shared" si="118"/>
        <v>0</v>
      </c>
      <c r="J296" s="268"/>
      <c r="K296" s="130"/>
      <c r="L296" s="313">
        <f t="shared" si="119"/>
        <v>0</v>
      </c>
      <c r="M296" s="331"/>
      <c r="N296" s="130"/>
      <c r="O296" s="313">
        <f t="shared" si="120"/>
        <v>0</v>
      </c>
      <c r="P296" s="159"/>
      <c r="Q296" s="1"/>
    </row>
    <row r="297" spans="1:17" s="21" customFormat="1" ht="13.5" hidden="1" thickTop="1" thickBot="1" x14ac:dyDescent="0.3">
      <c r="A297" s="183" t="s">
        <v>280</v>
      </c>
      <c r="B297" s="183" t="s">
        <v>281</v>
      </c>
      <c r="C297" s="184">
        <f t="shared" si="95"/>
        <v>0</v>
      </c>
      <c r="D297" s="245"/>
      <c r="E297" s="454"/>
      <c r="F297" s="451">
        <f t="shared" si="117"/>
        <v>0</v>
      </c>
      <c r="G297" s="245"/>
      <c r="H297" s="275"/>
      <c r="I297" s="299">
        <f t="shared" si="118"/>
        <v>0</v>
      </c>
      <c r="J297" s="275"/>
      <c r="K297" s="185"/>
      <c r="L297" s="299">
        <f t="shared" si="119"/>
        <v>0</v>
      </c>
      <c r="M297" s="335"/>
      <c r="N297" s="185"/>
      <c r="O297" s="299">
        <f t="shared" si="120"/>
        <v>0</v>
      </c>
      <c r="P297" s="186"/>
    </row>
    <row r="298" spans="1:17" s="21" customFormat="1" ht="48.75" hidden="1" thickTop="1" x14ac:dyDescent="0.25">
      <c r="A298" s="181" t="s">
        <v>282</v>
      </c>
      <c r="B298" s="163" t="s">
        <v>283</v>
      </c>
      <c r="C298" s="164">
        <f t="shared" si="95"/>
        <v>0</v>
      </c>
      <c r="D298" s="236"/>
      <c r="E298" s="439"/>
      <c r="F298" s="397">
        <f t="shared" si="117"/>
        <v>0</v>
      </c>
      <c r="G298" s="236"/>
      <c r="H298" s="267"/>
      <c r="I298" s="118">
        <f t="shared" si="118"/>
        <v>0</v>
      </c>
      <c r="J298" s="267"/>
      <c r="K298" s="123"/>
      <c r="L298" s="118">
        <f t="shared" si="119"/>
        <v>0</v>
      </c>
      <c r="M298" s="330"/>
      <c r="N298" s="123"/>
      <c r="O298" s="118">
        <f t="shared" si="120"/>
        <v>0</v>
      </c>
      <c r="P298" s="124"/>
    </row>
    <row r="299" spans="1:17" ht="12.75" thickTop="1" x14ac:dyDescent="0.25">
      <c r="A299" s="1"/>
      <c r="B299" s="1"/>
      <c r="C299" s="1"/>
      <c r="D299" s="1"/>
      <c r="E299" s="1"/>
      <c r="F299" s="1"/>
      <c r="G299" s="1"/>
      <c r="H299" s="1"/>
      <c r="I299" s="1"/>
      <c r="J299" s="1"/>
      <c r="K299" s="1"/>
      <c r="L299" s="1"/>
      <c r="M299" s="1"/>
      <c r="Q299" s="1"/>
    </row>
    <row r="300" spans="1:17" ht="12" x14ac:dyDescent="0.25">
      <c r="A300" s="1"/>
      <c r="B300" s="1"/>
      <c r="C300" s="1"/>
      <c r="D300" s="1"/>
      <c r="E300" s="1"/>
      <c r="F300" s="1"/>
      <c r="G300" s="1"/>
      <c r="H300" s="1"/>
      <c r="I300" s="1"/>
      <c r="J300" s="1"/>
      <c r="K300" s="1"/>
      <c r="L300" s="1"/>
      <c r="M300" s="1"/>
      <c r="Q300" s="1"/>
    </row>
    <row r="301" spans="1:17" ht="12" x14ac:dyDescent="0.25">
      <c r="A301" s="1"/>
      <c r="B301" s="1"/>
      <c r="C301" s="1"/>
      <c r="D301" s="1"/>
      <c r="E301" s="1"/>
      <c r="F301" s="1"/>
      <c r="G301" s="1"/>
      <c r="H301" s="1"/>
      <c r="I301" s="1"/>
      <c r="J301" s="1"/>
      <c r="K301" s="1"/>
      <c r="L301" s="1"/>
      <c r="M301" s="1"/>
      <c r="Q301" s="1"/>
    </row>
    <row r="302" spans="1:17" ht="12" x14ac:dyDescent="0.25">
      <c r="A302" s="1"/>
      <c r="B302" s="1"/>
      <c r="C302" s="1"/>
      <c r="D302" s="1"/>
      <c r="E302" s="1"/>
      <c r="F302" s="1"/>
      <c r="G302" s="1"/>
      <c r="H302" s="1"/>
      <c r="I302" s="1"/>
      <c r="J302" s="1"/>
      <c r="K302" s="1"/>
      <c r="L302" s="1"/>
      <c r="M302" s="1"/>
      <c r="Q302" s="1"/>
    </row>
    <row r="303" spans="1:17" ht="12" x14ac:dyDescent="0.25">
      <c r="A303" s="1"/>
      <c r="B303" s="1"/>
      <c r="C303" s="1"/>
      <c r="D303" s="1"/>
      <c r="E303" s="1"/>
      <c r="F303" s="1"/>
      <c r="G303" s="1"/>
      <c r="H303" s="1"/>
      <c r="I303" s="1"/>
      <c r="J303" s="1"/>
      <c r="K303" s="1"/>
      <c r="L303" s="1"/>
      <c r="M303" s="1"/>
      <c r="Q303" s="1"/>
    </row>
    <row r="304" spans="1:17" ht="12" x14ac:dyDescent="0.25">
      <c r="A304" s="1"/>
      <c r="B304" s="1"/>
      <c r="C304" s="1"/>
      <c r="D304" s="1"/>
      <c r="E304" s="1"/>
      <c r="F304" s="1"/>
      <c r="G304" s="1"/>
      <c r="H304" s="1"/>
      <c r="I304" s="1"/>
      <c r="J304" s="1"/>
      <c r="K304" s="1"/>
      <c r="L304" s="1"/>
      <c r="M304" s="1"/>
      <c r="Q304" s="1"/>
    </row>
    <row r="305" spans="1:17" ht="12" x14ac:dyDescent="0.25">
      <c r="A305" s="1"/>
      <c r="B305" s="1"/>
      <c r="C305" s="1"/>
      <c r="D305" s="1"/>
      <c r="E305" s="1"/>
      <c r="F305" s="1"/>
      <c r="G305" s="1"/>
      <c r="H305" s="1"/>
      <c r="I305" s="1"/>
      <c r="J305" s="1"/>
      <c r="K305" s="1"/>
      <c r="L305" s="1"/>
      <c r="M305" s="1"/>
      <c r="Q305" s="1"/>
    </row>
    <row r="306" spans="1:17" ht="12" x14ac:dyDescent="0.25">
      <c r="A306" s="1"/>
      <c r="B306" s="1"/>
      <c r="C306" s="1"/>
      <c r="D306" s="1"/>
      <c r="E306" s="1"/>
      <c r="F306" s="1"/>
      <c r="G306" s="1"/>
      <c r="H306" s="1"/>
      <c r="I306" s="1"/>
      <c r="J306" s="1"/>
      <c r="K306" s="1"/>
      <c r="L306" s="1"/>
      <c r="M306" s="1"/>
      <c r="Q306" s="1"/>
    </row>
    <row r="307" spans="1:17" ht="12" x14ac:dyDescent="0.25">
      <c r="A307" s="1"/>
      <c r="B307" s="1"/>
      <c r="C307" s="1"/>
      <c r="D307" s="1"/>
      <c r="E307" s="1"/>
      <c r="F307" s="1"/>
      <c r="G307" s="1"/>
      <c r="H307" s="1"/>
      <c r="I307" s="1"/>
      <c r="J307" s="1"/>
      <c r="K307" s="1"/>
      <c r="L307" s="1"/>
      <c r="M307" s="1"/>
      <c r="Q307" s="1"/>
    </row>
    <row r="308" spans="1:17" ht="12" x14ac:dyDescent="0.25">
      <c r="A308" s="1"/>
      <c r="B308" s="1"/>
      <c r="C308" s="1"/>
      <c r="D308" s="1"/>
      <c r="E308" s="1"/>
      <c r="F308" s="1"/>
      <c r="G308" s="1"/>
      <c r="H308" s="1"/>
      <c r="I308" s="1"/>
      <c r="J308" s="1"/>
      <c r="K308" s="1"/>
      <c r="L308" s="1"/>
      <c r="M308" s="1"/>
      <c r="Q308" s="1"/>
    </row>
    <row r="309" spans="1:17" ht="12" x14ac:dyDescent="0.25">
      <c r="A309" s="1"/>
      <c r="B309" s="1"/>
      <c r="C309" s="1"/>
      <c r="D309" s="1"/>
      <c r="E309" s="1"/>
      <c r="F309" s="1"/>
      <c r="G309" s="1"/>
      <c r="H309" s="1"/>
      <c r="I309" s="1"/>
      <c r="J309" s="1"/>
      <c r="K309" s="1"/>
      <c r="L309" s="1"/>
      <c r="M309" s="1"/>
      <c r="Q309" s="1"/>
    </row>
    <row r="310" spans="1:17" ht="12" x14ac:dyDescent="0.25">
      <c r="A310" s="1"/>
      <c r="B310" s="1"/>
      <c r="C310" s="1"/>
      <c r="D310" s="1"/>
      <c r="E310" s="1"/>
      <c r="F310" s="1"/>
      <c r="G310" s="1"/>
      <c r="H310" s="1"/>
      <c r="I310" s="1"/>
      <c r="J310" s="1"/>
      <c r="K310" s="1"/>
      <c r="L310" s="1"/>
      <c r="M310" s="1"/>
      <c r="Q310" s="1"/>
    </row>
    <row r="311" spans="1:17" ht="12" x14ac:dyDescent="0.25">
      <c r="A311" s="1"/>
      <c r="B311" s="1"/>
      <c r="C311" s="1"/>
      <c r="D311" s="1"/>
      <c r="E311" s="1"/>
      <c r="F311" s="1"/>
      <c r="G311" s="1"/>
      <c r="H311" s="1"/>
      <c r="I311" s="1"/>
      <c r="J311" s="1"/>
      <c r="K311" s="1"/>
      <c r="L311" s="1"/>
      <c r="M311" s="1"/>
      <c r="Q311" s="1"/>
    </row>
    <row r="312" spans="1:17" ht="12" x14ac:dyDescent="0.25">
      <c r="A312" s="1"/>
      <c r="B312" s="1"/>
      <c r="C312" s="1"/>
      <c r="D312" s="1"/>
      <c r="E312" s="1"/>
      <c r="F312" s="1"/>
      <c r="G312" s="1"/>
      <c r="H312" s="1"/>
      <c r="I312" s="1"/>
      <c r="J312" s="1"/>
      <c r="K312" s="1"/>
      <c r="L312" s="1"/>
      <c r="M312" s="1"/>
      <c r="Q312" s="1"/>
    </row>
    <row r="313" spans="1:17" ht="12" x14ac:dyDescent="0.25">
      <c r="A313" s="1"/>
      <c r="B313" s="1"/>
      <c r="C313" s="1"/>
      <c r="D313" s="1"/>
      <c r="E313" s="1"/>
      <c r="F313" s="1"/>
      <c r="G313" s="1"/>
      <c r="H313" s="1"/>
      <c r="I313" s="1"/>
      <c r="J313" s="1"/>
      <c r="K313" s="1"/>
      <c r="L313" s="1"/>
      <c r="M313" s="1"/>
      <c r="Q313" s="1"/>
    </row>
    <row r="314" spans="1:17" ht="12" x14ac:dyDescent="0.25">
      <c r="A314" s="1"/>
      <c r="B314" s="1"/>
      <c r="C314" s="1"/>
      <c r="D314" s="1"/>
      <c r="E314" s="1"/>
      <c r="F314" s="1"/>
      <c r="G314" s="1"/>
      <c r="H314" s="1"/>
      <c r="I314" s="1"/>
      <c r="J314" s="1"/>
      <c r="K314" s="1"/>
      <c r="L314" s="1"/>
      <c r="M314" s="1"/>
      <c r="Q314" s="1"/>
    </row>
    <row r="315" spans="1:17" ht="12" x14ac:dyDescent="0.25">
      <c r="A315" s="1"/>
      <c r="B315" s="1"/>
      <c r="C315" s="1"/>
      <c r="D315" s="1"/>
      <c r="E315" s="1"/>
      <c r="F315" s="1"/>
      <c r="G315" s="1"/>
      <c r="H315" s="1"/>
      <c r="I315" s="1"/>
      <c r="J315" s="1"/>
      <c r="K315" s="1"/>
      <c r="L315" s="1"/>
      <c r="M315" s="1"/>
      <c r="Q315" s="1"/>
    </row>
  </sheetData>
  <sheetProtection algorithmName="SHA-512" hashValue="G4tx/Ho3WHz5jpVmfuDUqAry16wQERkzde0dHAyosm9/3lPNhbPl6t8JLhNxE4i0mn1qpJkxnjGcyVAOcce4gQ==" saltValue="mPJCne+y936hWJtUeYp0Cg==" spinCount="100000" sheet="1" objects="1" scenarios="1" formatCells="0" formatColumns="0" formatRows="0"/>
  <autoFilter ref="A18:P298">
    <filterColumn colId="2">
      <filters blank="1">
        <filter val="10 863"/>
        <filter val="104 892"/>
        <filter val="117 773"/>
        <filter val="12 881"/>
        <filter val="137 423"/>
        <filter val="15 910"/>
        <filter val="16 685"/>
        <filter val="17 456"/>
        <filter val="18 821"/>
        <filter val="-18 821"/>
        <filter val="19 650"/>
        <filter val="2 136"/>
        <filter val="238"/>
        <filter val="3 700"/>
        <filter val="4 500"/>
        <filter val="45 552"/>
        <filter val="5 178"/>
        <filter val="50 052"/>
        <filter val="52"/>
        <filter val="52 640"/>
        <filter val="558"/>
        <filter val="6 593"/>
        <filter val="65 962"/>
        <filter val="66 000"/>
        <filter val="7 568"/>
        <filter val="7 609"/>
        <filter val="7 661"/>
        <filter val="79 537"/>
        <filter val="791"/>
        <filter val="8 623"/>
        <filter val="9 181"/>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18.pielikums Jūrmalas pilsētas domes 
2018.gada 27.septembra saistošajiem noteikumiem Nr.33
(protokols Nr.13,  23.punkts)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S1" sqref="R1:S1"/>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1498</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1477</v>
      </c>
      <c r="D3" s="1713"/>
      <c r="E3" s="1713"/>
      <c r="F3" s="1713"/>
      <c r="G3" s="1713"/>
      <c r="H3" s="1713"/>
      <c r="I3" s="1713"/>
      <c r="J3" s="1713"/>
      <c r="K3" s="1713"/>
      <c r="L3" s="1713"/>
      <c r="M3" s="1713"/>
      <c r="N3" s="1713"/>
      <c r="O3" s="1713"/>
      <c r="P3" s="1714"/>
      <c r="Q3" s="382"/>
    </row>
    <row r="4" spans="1:17" ht="12.75" customHeight="1" x14ac:dyDescent="0.25">
      <c r="A4" s="4" t="s">
        <v>1</v>
      </c>
      <c r="B4" s="5"/>
      <c r="C4" s="1713" t="s">
        <v>1478</v>
      </c>
      <c r="D4" s="1713"/>
      <c r="E4" s="1713"/>
      <c r="F4" s="1713"/>
      <c r="G4" s="1713"/>
      <c r="H4" s="1713"/>
      <c r="I4" s="1713"/>
      <c r="J4" s="1713"/>
      <c r="K4" s="1713"/>
      <c r="L4" s="1713"/>
      <c r="M4" s="1713"/>
      <c r="N4" s="1713"/>
      <c r="O4" s="1713"/>
      <c r="P4" s="1714"/>
      <c r="Q4" s="382"/>
    </row>
    <row r="5" spans="1:17" ht="12.75" customHeight="1" x14ac:dyDescent="0.25">
      <c r="A5" s="2" t="s">
        <v>2</v>
      </c>
      <c r="B5" s="3"/>
      <c r="C5" s="1708" t="s">
        <v>1479</v>
      </c>
      <c r="D5" s="1708"/>
      <c r="E5" s="1708"/>
      <c r="F5" s="1708"/>
      <c r="G5" s="1708"/>
      <c r="H5" s="1708"/>
      <c r="I5" s="1708"/>
      <c r="J5" s="1708"/>
      <c r="K5" s="1708"/>
      <c r="L5" s="1708"/>
      <c r="M5" s="1708"/>
      <c r="N5" s="1708"/>
      <c r="O5" s="1708"/>
      <c r="P5" s="1709"/>
      <c r="Q5" s="382"/>
    </row>
    <row r="6" spans="1:17" ht="12.75" customHeight="1" x14ac:dyDescent="0.25">
      <c r="A6" s="2" t="s">
        <v>3</v>
      </c>
      <c r="B6" s="3"/>
      <c r="C6" s="1708" t="s">
        <v>1480</v>
      </c>
      <c r="D6" s="1708"/>
      <c r="E6" s="1708"/>
      <c r="F6" s="1708"/>
      <c r="G6" s="1708"/>
      <c r="H6" s="1708"/>
      <c r="I6" s="1708"/>
      <c r="J6" s="1708"/>
      <c r="K6" s="1708"/>
      <c r="L6" s="1708"/>
      <c r="M6" s="1708"/>
      <c r="N6" s="1708"/>
      <c r="O6" s="1708"/>
      <c r="P6" s="1709"/>
      <c r="Q6" s="382"/>
    </row>
    <row r="7" spans="1:17" ht="15" customHeight="1" x14ac:dyDescent="0.25">
      <c r="A7" s="2" t="s">
        <v>4</v>
      </c>
      <c r="B7" s="3"/>
      <c r="C7" s="1713" t="s">
        <v>1499</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1481</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1482</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t="s">
        <v>1483</v>
      </c>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c r="Q16" s="383"/>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31048</v>
      </c>
      <c r="D20" s="213">
        <f>SUM(D21,D24,D25,D41,D43)</f>
        <v>10891</v>
      </c>
      <c r="E20" s="386">
        <f>SUM(E21,E24,E25,E41,E43)</f>
        <v>0</v>
      </c>
      <c r="F20" s="387">
        <f>SUM(F21,F24,F25,F41,F43)</f>
        <v>10891</v>
      </c>
      <c r="G20" s="213">
        <f>SUM(G21,G24,G43)</f>
        <v>0</v>
      </c>
      <c r="H20" s="248">
        <f>SUM(H21,H24,H43)</f>
        <v>0</v>
      </c>
      <c r="I20" s="26">
        <f>SUM(I21,I24,I43)</f>
        <v>0</v>
      </c>
      <c r="J20" s="248">
        <f>SUM(J21,J26,J43)</f>
        <v>20157</v>
      </c>
      <c r="K20" s="25">
        <f>SUM(K21,K26,K43)</f>
        <v>0</v>
      </c>
      <c r="L20" s="26">
        <f>SUM(L21,L26,L43)</f>
        <v>20157</v>
      </c>
      <c r="M20" s="24">
        <f>SUM(M21,M45)</f>
        <v>0</v>
      </c>
      <c r="N20" s="25">
        <f>SUM(N21,N45)</f>
        <v>0</v>
      </c>
      <c r="O20" s="26">
        <f>SUM(O21,O45)</f>
        <v>0</v>
      </c>
      <c r="P20" s="337"/>
    </row>
    <row r="21" spans="1:16" ht="12.75" thickTop="1" x14ac:dyDescent="0.25">
      <c r="A21" s="27"/>
      <c r="B21" s="28" t="s">
        <v>20</v>
      </c>
      <c r="C21" s="29">
        <f>F21+I21+L21+O21</f>
        <v>4960</v>
      </c>
      <c r="D21" s="214">
        <f t="shared" ref="D21:O21" si="0">SUM(D22:D23)</f>
        <v>0</v>
      </c>
      <c r="E21" s="388">
        <f t="shared" si="0"/>
        <v>0</v>
      </c>
      <c r="F21" s="389">
        <f t="shared" si="0"/>
        <v>0</v>
      </c>
      <c r="G21" s="214">
        <f t="shared" si="0"/>
        <v>0</v>
      </c>
      <c r="H21" s="249">
        <f t="shared" si="0"/>
        <v>0</v>
      </c>
      <c r="I21" s="31">
        <f t="shared" si="0"/>
        <v>0</v>
      </c>
      <c r="J21" s="249">
        <f t="shared" si="0"/>
        <v>4960</v>
      </c>
      <c r="K21" s="30">
        <f t="shared" si="0"/>
        <v>0</v>
      </c>
      <c r="L21" s="31">
        <f t="shared" si="0"/>
        <v>4960</v>
      </c>
      <c r="M21" s="29">
        <f t="shared" si="0"/>
        <v>0</v>
      </c>
      <c r="N21" s="30">
        <f t="shared" si="0"/>
        <v>0</v>
      </c>
      <c r="O21" s="31">
        <f t="shared" si="0"/>
        <v>0</v>
      </c>
      <c r="P21" s="338"/>
    </row>
    <row r="22" spans="1:16" hidden="1" x14ac:dyDescent="0.25">
      <c r="A22" s="32"/>
      <c r="B22" s="33" t="s">
        <v>21</v>
      </c>
      <c r="C22" s="34">
        <f>F22+I22+L22+O22</f>
        <v>0</v>
      </c>
      <c r="D22" s="215"/>
      <c r="E22" s="390"/>
      <c r="F22" s="391">
        <f>D22+E22</f>
        <v>0</v>
      </c>
      <c r="G22" s="215"/>
      <c r="H22" s="250"/>
      <c r="I22" s="361">
        <f>G22+H22</f>
        <v>0</v>
      </c>
      <c r="J22" s="250"/>
      <c r="K22" s="35"/>
      <c r="L22" s="361">
        <f>J22+K22</f>
        <v>0</v>
      </c>
      <c r="M22" s="318"/>
      <c r="N22" s="35"/>
      <c r="O22" s="361">
        <f>M22+N22</f>
        <v>0</v>
      </c>
      <c r="P22" s="36"/>
    </row>
    <row r="23" spans="1:16" x14ac:dyDescent="0.25">
      <c r="A23" s="37"/>
      <c r="B23" s="38" t="s">
        <v>22</v>
      </c>
      <c r="C23" s="39">
        <f>F23+I23+L23+O23</f>
        <v>4960</v>
      </c>
      <c r="D23" s="216"/>
      <c r="E23" s="392"/>
      <c r="F23" s="393">
        <f>D23+E23</f>
        <v>0</v>
      </c>
      <c r="G23" s="216"/>
      <c r="H23" s="251"/>
      <c r="I23" s="311">
        <f>G23+H23</f>
        <v>0</v>
      </c>
      <c r="J23" s="251">
        <v>4960</v>
      </c>
      <c r="K23" s="40"/>
      <c r="L23" s="311">
        <f>J23+K23</f>
        <v>4960</v>
      </c>
      <c r="M23" s="372"/>
      <c r="N23" s="40"/>
      <c r="O23" s="311">
        <f>M23+N23</f>
        <v>0</v>
      </c>
      <c r="P23" s="170"/>
    </row>
    <row r="24" spans="1:16" s="21" customFormat="1" ht="24.75" thickBot="1" x14ac:dyDescent="0.3">
      <c r="A24" s="41">
        <v>19300</v>
      </c>
      <c r="B24" s="41" t="s">
        <v>304</v>
      </c>
      <c r="C24" s="42">
        <f>F24+I24</f>
        <v>10891</v>
      </c>
      <c r="D24" s="217">
        <f>D51</f>
        <v>10891</v>
      </c>
      <c r="E24" s="394"/>
      <c r="F24" s="395">
        <f>D24+E24</f>
        <v>10891</v>
      </c>
      <c r="G24" s="217"/>
      <c r="H24" s="252"/>
      <c r="I24" s="362">
        <f>G24+H24</f>
        <v>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thickTop="1" x14ac:dyDescent="0.25">
      <c r="A26" s="46">
        <v>21300</v>
      </c>
      <c r="B26" s="46" t="s">
        <v>305</v>
      </c>
      <c r="C26" s="47">
        <f t="shared" ref="C26:C40" si="1">L26</f>
        <v>15197</v>
      </c>
      <c r="D26" s="219" t="s">
        <v>23</v>
      </c>
      <c r="E26" s="398" t="s">
        <v>23</v>
      </c>
      <c r="F26" s="399" t="s">
        <v>23</v>
      </c>
      <c r="G26" s="219" t="s">
        <v>23</v>
      </c>
      <c r="H26" s="253" t="s">
        <v>23</v>
      </c>
      <c r="I26" s="50" t="s">
        <v>23</v>
      </c>
      <c r="J26" s="107">
        <f>SUM(J27,J31,J33,J36)</f>
        <v>15197</v>
      </c>
      <c r="K26" s="51">
        <f>SUM(K27,K31,K33,K36)</f>
        <v>0</v>
      </c>
      <c r="L26" s="118">
        <f>SUM(L27,L31,L33,L36)</f>
        <v>15197</v>
      </c>
      <c r="M26" s="320" t="s">
        <v>23</v>
      </c>
      <c r="N26" s="49" t="s">
        <v>23</v>
      </c>
      <c r="O26" s="50" t="s">
        <v>23</v>
      </c>
      <c r="P26" s="340"/>
    </row>
    <row r="27" spans="1:16" s="21" customFormat="1" ht="24" hidden="1" x14ac:dyDescent="0.25">
      <c r="A27" s="52">
        <v>21350</v>
      </c>
      <c r="B27" s="46" t="s">
        <v>25</v>
      </c>
      <c r="C27" s="47">
        <f t="shared" si="1"/>
        <v>0</v>
      </c>
      <c r="D27" s="219" t="s">
        <v>23</v>
      </c>
      <c r="E27" s="398" t="s">
        <v>23</v>
      </c>
      <c r="F27" s="399" t="s">
        <v>23</v>
      </c>
      <c r="G27" s="219" t="s">
        <v>23</v>
      </c>
      <c r="H27" s="253" t="s">
        <v>23</v>
      </c>
      <c r="I27" s="50" t="s">
        <v>23</v>
      </c>
      <c r="J27" s="107">
        <f>SUM(J28:J30)</f>
        <v>0</v>
      </c>
      <c r="K27" s="51">
        <f>SUM(K28:K30)</f>
        <v>0</v>
      </c>
      <c r="L27" s="118">
        <f>SUM(L28:L30)</f>
        <v>0</v>
      </c>
      <c r="M27" s="320" t="s">
        <v>23</v>
      </c>
      <c r="N27" s="49" t="s">
        <v>23</v>
      </c>
      <c r="O27" s="50" t="s">
        <v>23</v>
      </c>
      <c r="P27" s="340"/>
    </row>
    <row r="28" spans="1:16" hidden="1" x14ac:dyDescent="0.25">
      <c r="A28" s="32">
        <v>21351</v>
      </c>
      <c r="B28" s="53" t="s">
        <v>26</v>
      </c>
      <c r="C28" s="54">
        <f t="shared" si="1"/>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idden="1" x14ac:dyDescent="0.25">
      <c r="A29" s="37">
        <v>21352</v>
      </c>
      <c r="B29" s="58" t="s">
        <v>27</v>
      </c>
      <c r="C29" s="59">
        <f t="shared" si="1"/>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 hidden="1" x14ac:dyDescent="0.25">
      <c r="A30" s="37">
        <v>21359</v>
      </c>
      <c r="B30" s="58" t="s">
        <v>28</v>
      </c>
      <c r="C30" s="59">
        <f t="shared" si="1"/>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 hidden="1" x14ac:dyDescent="0.25">
      <c r="A31" s="52">
        <v>21370</v>
      </c>
      <c r="B31" s="46" t="s">
        <v>29</v>
      </c>
      <c r="C31" s="47">
        <f t="shared" si="1"/>
        <v>0</v>
      </c>
      <c r="D31" s="219" t="s">
        <v>23</v>
      </c>
      <c r="E31" s="398" t="s">
        <v>23</v>
      </c>
      <c r="F31" s="399" t="s">
        <v>23</v>
      </c>
      <c r="G31" s="219" t="s">
        <v>23</v>
      </c>
      <c r="H31" s="253" t="s">
        <v>23</v>
      </c>
      <c r="I31" s="50" t="s">
        <v>23</v>
      </c>
      <c r="J31" s="107">
        <f>SUM(J32)</f>
        <v>0</v>
      </c>
      <c r="K31" s="51">
        <f>SUM(K32)</f>
        <v>0</v>
      </c>
      <c r="L31" s="118">
        <f>SUM(L32)</f>
        <v>0</v>
      </c>
      <c r="M31" s="320" t="s">
        <v>23</v>
      </c>
      <c r="N31" s="49" t="s">
        <v>23</v>
      </c>
      <c r="O31" s="50" t="s">
        <v>23</v>
      </c>
      <c r="P31" s="340"/>
    </row>
    <row r="32" spans="1:16" ht="36" hidden="1" x14ac:dyDescent="0.25">
      <c r="A32" s="63">
        <v>21379</v>
      </c>
      <c r="B32" s="64" t="s">
        <v>30</v>
      </c>
      <c r="C32" s="65">
        <f t="shared" si="1"/>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x14ac:dyDescent="0.25">
      <c r="A33" s="52">
        <v>21380</v>
      </c>
      <c r="B33" s="46" t="s">
        <v>31</v>
      </c>
      <c r="C33" s="47">
        <f t="shared" si="1"/>
        <v>15197</v>
      </c>
      <c r="D33" s="219" t="s">
        <v>23</v>
      </c>
      <c r="E33" s="398" t="s">
        <v>23</v>
      </c>
      <c r="F33" s="399" t="s">
        <v>23</v>
      </c>
      <c r="G33" s="219" t="s">
        <v>23</v>
      </c>
      <c r="H33" s="253" t="s">
        <v>23</v>
      </c>
      <c r="I33" s="50" t="s">
        <v>23</v>
      </c>
      <c r="J33" s="107">
        <f>SUM(J34:J35)</f>
        <v>15197</v>
      </c>
      <c r="K33" s="51">
        <f>SUM(K34:K35)</f>
        <v>0</v>
      </c>
      <c r="L33" s="118">
        <f>SUM(L34:L35)</f>
        <v>15197</v>
      </c>
      <c r="M33" s="320" t="s">
        <v>23</v>
      </c>
      <c r="N33" s="49" t="s">
        <v>23</v>
      </c>
      <c r="O33" s="50" t="s">
        <v>23</v>
      </c>
      <c r="P33" s="340"/>
    </row>
    <row r="34" spans="1:16" x14ac:dyDescent="0.25">
      <c r="A34" s="33">
        <v>21381</v>
      </c>
      <c r="B34" s="53" t="s">
        <v>306</v>
      </c>
      <c r="C34" s="54">
        <f t="shared" si="1"/>
        <v>15197</v>
      </c>
      <c r="D34" s="220" t="s">
        <v>23</v>
      </c>
      <c r="E34" s="400" t="s">
        <v>23</v>
      </c>
      <c r="F34" s="401" t="s">
        <v>23</v>
      </c>
      <c r="G34" s="220" t="s">
        <v>23</v>
      </c>
      <c r="H34" s="254" t="s">
        <v>23</v>
      </c>
      <c r="I34" s="57" t="s">
        <v>23</v>
      </c>
      <c r="J34" s="263">
        <v>15197</v>
      </c>
      <c r="K34" s="56"/>
      <c r="L34" s="361">
        <f>J34+K34</f>
        <v>15197</v>
      </c>
      <c r="M34" s="321" t="s">
        <v>23</v>
      </c>
      <c r="N34" s="55" t="s">
        <v>23</v>
      </c>
      <c r="O34" s="57" t="s">
        <v>23</v>
      </c>
      <c r="P34" s="341"/>
    </row>
    <row r="35" spans="1:16" ht="24" hidden="1" x14ac:dyDescent="0.25">
      <c r="A35" s="38">
        <v>21383</v>
      </c>
      <c r="B35" s="58" t="s">
        <v>32</v>
      </c>
      <c r="C35" s="59">
        <f t="shared" si="1"/>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
        <v>0</v>
      </c>
      <c r="D36" s="219" t="s">
        <v>23</v>
      </c>
      <c r="E36" s="398" t="s">
        <v>23</v>
      </c>
      <c r="F36" s="399" t="s">
        <v>23</v>
      </c>
      <c r="G36" s="219" t="s">
        <v>23</v>
      </c>
      <c r="H36" s="253" t="s">
        <v>23</v>
      </c>
      <c r="I36" s="50" t="s">
        <v>23</v>
      </c>
      <c r="J36" s="107">
        <f>SUM(J37:J40)</f>
        <v>0</v>
      </c>
      <c r="K36" s="51">
        <f>SUM(K37:K40)</f>
        <v>0</v>
      </c>
      <c r="L36" s="118">
        <f>SUM(L37:L40)</f>
        <v>0</v>
      </c>
      <c r="M36" s="320" t="s">
        <v>23</v>
      </c>
      <c r="N36" s="49" t="s">
        <v>23</v>
      </c>
      <c r="O36" s="50" t="s">
        <v>23</v>
      </c>
      <c r="P36" s="340"/>
    </row>
    <row r="37" spans="1:16" ht="24" hidden="1" x14ac:dyDescent="0.25">
      <c r="A37" s="33">
        <v>21391</v>
      </c>
      <c r="B37" s="53" t="s">
        <v>33</v>
      </c>
      <c r="C37" s="54">
        <f t="shared" si="1"/>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idden="1" x14ac:dyDescent="0.25">
      <c r="A38" s="38">
        <v>21393</v>
      </c>
      <c r="B38" s="58" t="s">
        <v>34</v>
      </c>
      <c r="C38" s="59">
        <f t="shared" si="1"/>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idden="1" x14ac:dyDescent="0.25">
      <c r="A39" s="38">
        <v>21395</v>
      </c>
      <c r="B39" s="58" t="s">
        <v>35</v>
      </c>
      <c r="C39" s="59">
        <f t="shared" si="1"/>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 hidden="1" x14ac:dyDescent="0.25">
      <c r="A40" s="191">
        <v>21399</v>
      </c>
      <c r="B40" s="166" t="s">
        <v>36</v>
      </c>
      <c r="C40" s="167">
        <f t="shared" si="1"/>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SUM(E42)</f>
        <v>0</v>
      </c>
      <c r="F41" s="410">
        <f>SUM(F42)</f>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 hidden="1" x14ac:dyDescent="0.25">
      <c r="A43" s="52">
        <v>21490</v>
      </c>
      <c r="B43" s="46" t="s">
        <v>38</v>
      </c>
      <c r="C43" s="69">
        <f>F43+I43+L43</f>
        <v>0</v>
      </c>
      <c r="D43" s="75">
        <f t="shared" ref="D43:L43" si="2">D44</f>
        <v>0</v>
      </c>
      <c r="E43" s="413">
        <f t="shared" si="2"/>
        <v>0</v>
      </c>
      <c r="F43" s="414">
        <f t="shared" si="2"/>
        <v>0</v>
      </c>
      <c r="G43" s="75">
        <f t="shared" si="2"/>
        <v>0</v>
      </c>
      <c r="H43" s="205">
        <f t="shared" si="2"/>
        <v>0</v>
      </c>
      <c r="I43" s="295">
        <f t="shared" si="2"/>
        <v>0</v>
      </c>
      <c r="J43" s="205">
        <f t="shared" si="2"/>
        <v>0</v>
      </c>
      <c r="K43" s="76">
        <f t="shared" si="2"/>
        <v>0</v>
      </c>
      <c r="L43" s="295">
        <f t="shared" si="2"/>
        <v>0</v>
      </c>
      <c r="M43" s="320" t="s">
        <v>23</v>
      </c>
      <c r="N43" s="49" t="s">
        <v>23</v>
      </c>
      <c r="O43" s="50" t="s">
        <v>23</v>
      </c>
      <c r="P43" s="340"/>
    </row>
    <row r="44" spans="1:16" s="21" customFormat="1" ht="24" hidden="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SUM(N46:N47)</f>
        <v>0</v>
      </c>
      <c r="O45" s="295">
        <f>SUM(O46:O47)</f>
        <v>0</v>
      </c>
      <c r="P45" s="346"/>
    </row>
    <row r="46" spans="1:16" ht="24" hidden="1" x14ac:dyDescent="0.25">
      <c r="A46" s="78">
        <v>23410</v>
      </c>
      <c r="B46" s="79" t="s">
        <v>41</v>
      </c>
      <c r="C46" s="83">
        <f>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 hidden="1" x14ac:dyDescent="0.25">
      <c r="A47" s="78">
        <v>23510</v>
      </c>
      <c r="B47" s="79" t="s">
        <v>42</v>
      </c>
      <c r="C47" s="83">
        <f>O47</f>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ref="C50:C113" si="3">F50+I50+L50+O50</f>
        <v>31048</v>
      </c>
      <c r="D50" s="226">
        <f t="shared" ref="D50:O50" si="4">SUM(D51,D283)</f>
        <v>10891</v>
      </c>
      <c r="E50" s="422">
        <f t="shared" si="4"/>
        <v>0</v>
      </c>
      <c r="F50" s="423">
        <f t="shared" si="4"/>
        <v>10891</v>
      </c>
      <c r="G50" s="226">
        <f t="shared" si="4"/>
        <v>0</v>
      </c>
      <c r="H50" s="259">
        <f t="shared" si="4"/>
        <v>0</v>
      </c>
      <c r="I50" s="92">
        <f t="shared" si="4"/>
        <v>0</v>
      </c>
      <c r="J50" s="259">
        <f t="shared" si="4"/>
        <v>20157</v>
      </c>
      <c r="K50" s="91">
        <f t="shared" si="4"/>
        <v>0</v>
      </c>
      <c r="L50" s="92">
        <f t="shared" si="4"/>
        <v>20157</v>
      </c>
      <c r="M50" s="90">
        <f t="shared" si="4"/>
        <v>0</v>
      </c>
      <c r="N50" s="91">
        <f t="shared" si="4"/>
        <v>0</v>
      </c>
      <c r="O50" s="92">
        <f t="shared" si="4"/>
        <v>0</v>
      </c>
      <c r="P50" s="348"/>
    </row>
    <row r="51" spans="1:16" s="21" customFormat="1" ht="36.75" thickTop="1" x14ac:dyDescent="0.25">
      <c r="A51" s="93"/>
      <c r="B51" s="94" t="s">
        <v>45</v>
      </c>
      <c r="C51" s="95">
        <f t="shared" si="3"/>
        <v>28818</v>
      </c>
      <c r="D51" s="227">
        <f t="shared" ref="D51:O51" si="5">SUM(D52,D194)</f>
        <v>10891</v>
      </c>
      <c r="E51" s="424">
        <f t="shared" si="5"/>
        <v>0</v>
      </c>
      <c r="F51" s="425">
        <f t="shared" si="5"/>
        <v>10891</v>
      </c>
      <c r="G51" s="227">
        <f t="shared" si="5"/>
        <v>0</v>
      </c>
      <c r="H51" s="260">
        <f t="shared" si="5"/>
        <v>0</v>
      </c>
      <c r="I51" s="97">
        <f t="shared" si="5"/>
        <v>0</v>
      </c>
      <c r="J51" s="260">
        <f t="shared" si="5"/>
        <v>15197</v>
      </c>
      <c r="K51" s="96">
        <f t="shared" si="5"/>
        <v>2730</v>
      </c>
      <c r="L51" s="97">
        <f t="shared" si="5"/>
        <v>17927</v>
      </c>
      <c r="M51" s="95">
        <f t="shared" si="5"/>
        <v>0</v>
      </c>
      <c r="N51" s="96">
        <f t="shared" si="5"/>
        <v>0</v>
      </c>
      <c r="O51" s="97">
        <f t="shared" si="5"/>
        <v>0</v>
      </c>
      <c r="P51" s="349"/>
    </row>
    <row r="52" spans="1:16" s="21" customFormat="1" ht="24" x14ac:dyDescent="0.25">
      <c r="A52" s="98"/>
      <c r="B52" s="16" t="s">
        <v>46</v>
      </c>
      <c r="C52" s="99">
        <f t="shared" si="3"/>
        <v>28261</v>
      </c>
      <c r="D52" s="228">
        <f t="shared" ref="D52:O52" si="6">SUM(D53,D75,D173,D187)</f>
        <v>10891</v>
      </c>
      <c r="E52" s="426">
        <f t="shared" si="6"/>
        <v>0</v>
      </c>
      <c r="F52" s="427">
        <f t="shared" si="6"/>
        <v>10891</v>
      </c>
      <c r="G52" s="228">
        <f t="shared" si="6"/>
        <v>0</v>
      </c>
      <c r="H52" s="261">
        <f t="shared" si="6"/>
        <v>0</v>
      </c>
      <c r="I52" s="101">
        <f t="shared" si="6"/>
        <v>0</v>
      </c>
      <c r="J52" s="261">
        <f t="shared" si="6"/>
        <v>14640</v>
      </c>
      <c r="K52" s="100">
        <f t="shared" si="6"/>
        <v>2730</v>
      </c>
      <c r="L52" s="101">
        <f t="shared" si="6"/>
        <v>17370</v>
      </c>
      <c r="M52" s="99">
        <f t="shared" si="6"/>
        <v>0</v>
      </c>
      <c r="N52" s="100">
        <f t="shared" si="6"/>
        <v>0</v>
      </c>
      <c r="O52" s="101">
        <f t="shared" si="6"/>
        <v>0</v>
      </c>
      <c r="P52" s="350"/>
    </row>
    <row r="53" spans="1:16" s="21" customFormat="1" hidden="1" x14ac:dyDescent="0.25">
      <c r="A53" s="102">
        <v>1000</v>
      </c>
      <c r="B53" s="102" t="s">
        <v>47</v>
      </c>
      <c r="C53" s="103">
        <f t="shared" si="3"/>
        <v>0</v>
      </c>
      <c r="D53" s="229">
        <f t="shared" ref="D53:O53" si="7">SUM(D54,D67)</f>
        <v>0</v>
      </c>
      <c r="E53" s="428">
        <f t="shared" si="7"/>
        <v>0</v>
      </c>
      <c r="F53" s="429">
        <f t="shared" si="7"/>
        <v>0</v>
      </c>
      <c r="G53" s="229">
        <f t="shared" si="7"/>
        <v>0</v>
      </c>
      <c r="H53" s="262">
        <f t="shared" si="7"/>
        <v>0</v>
      </c>
      <c r="I53" s="105">
        <f t="shared" si="7"/>
        <v>0</v>
      </c>
      <c r="J53" s="262">
        <f t="shared" si="7"/>
        <v>0</v>
      </c>
      <c r="K53" s="104">
        <f t="shared" si="7"/>
        <v>0</v>
      </c>
      <c r="L53" s="105">
        <f t="shared" si="7"/>
        <v>0</v>
      </c>
      <c r="M53" s="103">
        <f t="shared" si="7"/>
        <v>0</v>
      </c>
      <c r="N53" s="104">
        <f t="shared" si="7"/>
        <v>0</v>
      </c>
      <c r="O53" s="105">
        <f t="shared" si="7"/>
        <v>0</v>
      </c>
      <c r="P53" s="351"/>
    </row>
    <row r="54" spans="1:16" hidden="1" x14ac:dyDescent="0.25">
      <c r="A54" s="46">
        <v>1100</v>
      </c>
      <c r="B54" s="106" t="s">
        <v>48</v>
      </c>
      <c r="C54" s="47">
        <f t="shared" si="3"/>
        <v>0</v>
      </c>
      <c r="D54" s="230">
        <f t="shared" ref="D54:O54" si="8">SUM(D55,D58,D66)</f>
        <v>0</v>
      </c>
      <c r="E54" s="430">
        <f t="shared" si="8"/>
        <v>0</v>
      </c>
      <c r="F54" s="397">
        <f t="shared" si="8"/>
        <v>0</v>
      </c>
      <c r="G54" s="230">
        <f t="shared" si="8"/>
        <v>0</v>
      </c>
      <c r="H54" s="107">
        <f t="shared" si="8"/>
        <v>0</v>
      </c>
      <c r="I54" s="118">
        <f t="shared" si="8"/>
        <v>0</v>
      </c>
      <c r="J54" s="107">
        <f t="shared" si="8"/>
        <v>0</v>
      </c>
      <c r="K54" s="51">
        <f t="shared" si="8"/>
        <v>0</v>
      </c>
      <c r="L54" s="118">
        <f t="shared" si="8"/>
        <v>0</v>
      </c>
      <c r="M54" s="131">
        <f t="shared" si="8"/>
        <v>0</v>
      </c>
      <c r="N54" s="132">
        <f t="shared" si="8"/>
        <v>0</v>
      </c>
      <c r="O54" s="296">
        <f t="shared" si="8"/>
        <v>0</v>
      </c>
      <c r="P54" s="352"/>
    </row>
    <row r="55" spans="1:16" hidden="1" x14ac:dyDescent="0.25">
      <c r="A55" s="108">
        <v>1110</v>
      </c>
      <c r="B55" s="79" t="s">
        <v>49</v>
      </c>
      <c r="C55" s="85">
        <f t="shared" si="3"/>
        <v>0</v>
      </c>
      <c r="D55" s="133">
        <f t="shared" ref="D55:O55" si="9">SUM(D56:D57)</f>
        <v>0</v>
      </c>
      <c r="E55" s="431">
        <f t="shared" si="9"/>
        <v>0</v>
      </c>
      <c r="F55" s="432">
        <f t="shared" si="9"/>
        <v>0</v>
      </c>
      <c r="G55" s="133">
        <f t="shared" si="9"/>
        <v>0</v>
      </c>
      <c r="H55" s="208">
        <f t="shared" si="9"/>
        <v>0</v>
      </c>
      <c r="I55" s="110">
        <f t="shared" si="9"/>
        <v>0</v>
      </c>
      <c r="J55" s="208">
        <f t="shared" si="9"/>
        <v>0</v>
      </c>
      <c r="K55" s="109">
        <f t="shared" si="9"/>
        <v>0</v>
      </c>
      <c r="L55" s="110">
        <f t="shared" si="9"/>
        <v>0</v>
      </c>
      <c r="M55" s="85">
        <f t="shared" si="9"/>
        <v>0</v>
      </c>
      <c r="N55" s="109">
        <f t="shared" si="9"/>
        <v>0</v>
      </c>
      <c r="O55" s="110">
        <f t="shared" si="9"/>
        <v>0</v>
      </c>
      <c r="P55" s="117"/>
    </row>
    <row r="56" spans="1:16" hidden="1" x14ac:dyDescent="0.25">
      <c r="A56" s="33">
        <v>1111</v>
      </c>
      <c r="B56" s="53" t="s">
        <v>50</v>
      </c>
      <c r="C56" s="54">
        <f t="shared" si="3"/>
        <v>0</v>
      </c>
      <c r="D56" s="231"/>
      <c r="E56" s="433"/>
      <c r="F56" s="434">
        <f>D56+E56</f>
        <v>0</v>
      </c>
      <c r="G56" s="231"/>
      <c r="H56" s="263"/>
      <c r="I56" s="121">
        <f>G56+H56</f>
        <v>0</v>
      </c>
      <c r="J56" s="263"/>
      <c r="K56" s="56"/>
      <c r="L56" s="121">
        <f>J56+K56</f>
        <v>0</v>
      </c>
      <c r="M56" s="327"/>
      <c r="N56" s="56"/>
      <c r="O56" s="121">
        <f>M56+N56</f>
        <v>0</v>
      </c>
      <c r="P56" s="111"/>
    </row>
    <row r="57" spans="1:16" ht="24" hidden="1" customHeight="1" x14ac:dyDescent="0.25">
      <c r="A57" s="38">
        <v>1119</v>
      </c>
      <c r="B57" s="58" t="s">
        <v>51</v>
      </c>
      <c r="C57" s="59">
        <f t="shared" si="3"/>
        <v>0</v>
      </c>
      <c r="D57" s="232"/>
      <c r="E57" s="435"/>
      <c r="F57" s="393">
        <f>D57+E57</f>
        <v>0</v>
      </c>
      <c r="G57" s="232"/>
      <c r="H57" s="264"/>
      <c r="I57" s="115">
        <f>G57+H57</f>
        <v>0</v>
      </c>
      <c r="J57" s="264"/>
      <c r="K57" s="61"/>
      <c r="L57" s="115">
        <f>J57+K57</f>
        <v>0</v>
      </c>
      <c r="M57" s="328"/>
      <c r="N57" s="61"/>
      <c r="O57" s="115">
        <f>M57+N57</f>
        <v>0</v>
      </c>
      <c r="P57" s="112"/>
    </row>
    <row r="58" spans="1:16" hidden="1" x14ac:dyDescent="0.25">
      <c r="A58" s="113">
        <v>1140</v>
      </c>
      <c r="B58" s="58" t="s">
        <v>295</v>
      </c>
      <c r="C58" s="59">
        <f t="shared" si="3"/>
        <v>0</v>
      </c>
      <c r="D58" s="233">
        <f t="shared" ref="D58:O58" si="10">SUM(D59:D65)</f>
        <v>0</v>
      </c>
      <c r="E58" s="436">
        <f t="shared" si="10"/>
        <v>0</v>
      </c>
      <c r="F58" s="393">
        <f t="shared" si="10"/>
        <v>0</v>
      </c>
      <c r="G58" s="233">
        <f t="shared" si="10"/>
        <v>0</v>
      </c>
      <c r="H58" s="122">
        <f t="shared" si="10"/>
        <v>0</v>
      </c>
      <c r="I58" s="115">
        <f t="shared" si="10"/>
        <v>0</v>
      </c>
      <c r="J58" s="122">
        <f t="shared" si="10"/>
        <v>0</v>
      </c>
      <c r="K58" s="114">
        <f t="shared" si="10"/>
        <v>0</v>
      </c>
      <c r="L58" s="115">
        <f t="shared" si="10"/>
        <v>0</v>
      </c>
      <c r="M58" s="59">
        <f t="shared" si="10"/>
        <v>0</v>
      </c>
      <c r="N58" s="114">
        <f t="shared" si="10"/>
        <v>0</v>
      </c>
      <c r="O58" s="115">
        <f t="shared" si="10"/>
        <v>0</v>
      </c>
      <c r="P58" s="112"/>
    </row>
    <row r="59" spans="1:16" hidden="1" x14ac:dyDescent="0.25">
      <c r="A59" s="38">
        <v>1141</v>
      </c>
      <c r="B59" s="58" t="s">
        <v>52</v>
      </c>
      <c r="C59" s="59">
        <f t="shared" si="3"/>
        <v>0</v>
      </c>
      <c r="D59" s="232"/>
      <c r="E59" s="435"/>
      <c r="F59" s="393">
        <f t="shared" ref="F59:F66" si="11">D59+E59</f>
        <v>0</v>
      </c>
      <c r="G59" s="232"/>
      <c r="H59" s="264"/>
      <c r="I59" s="115">
        <f t="shared" ref="I59:I66" si="12">G59+H59</f>
        <v>0</v>
      </c>
      <c r="J59" s="264"/>
      <c r="K59" s="61"/>
      <c r="L59" s="115">
        <f t="shared" ref="L59:L66" si="13">J59+K59</f>
        <v>0</v>
      </c>
      <c r="M59" s="328"/>
      <c r="N59" s="61"/>
      <c r="O59" s="115">
        <f t="shared" ref="O59:O66" si="14">M59+N59</f>
        <v>0</v>
      </c>
      <c r="P59" s="112"/>
    </row>
    <row r="60" spans="1:16" ht="24.75" hidden="1" customHeight="1" x14ac:dyDescent="0.25">
      <c r="A60" s="38">
        <v>1142</v>
      </c>
      <c r="B60" s="58" t="s">
        <v>53</v>
      </c>
      <c r="C60" s="59">
        <f t="shared" si="3"/>
        <v>0</v>
      </c>
      <c r="D60" s="232"/>
      <c r="E60" s="435"/>
      <c r="F60" s="393">
        <f t="shared" si="11"/>
        <v>0</v>
      </c>
      <c r="G60" s="232"/>
      <c r="H60" s="264"/>
      <c r="I60" s="115">
        <f t="shared" si="12"/>
        <v>0</v>
      </c>
      <c r="J60" s="264"/>
      <c r="K60" s="61"/>
      <c r="L60" s="115">
        <f t="shared" si="13"/>
        <v>0</v>
      </c>
      <c r="M60" s="328"/>
      <c r="N60" s="61"/>
      <c r="O60" s="115">
        <f t="shared" si="14"/>
        <v>0</v>
      </c>
      <c r="P60" s="112"/>
    </row>
    <row r="61" spans="1:16" ht="24" hidden="1" x14ac:dyDescent="0.25">
      <c r="A61" s="38">
        <v>1145</v>
      </c>
      <c r="B61" s="58" t="s">
        <v>54</v>
      </c>
      <c r="C61" s="59">
        <f t="shared" si="3"/>
        <v>0</v>
      </c>
      <c r="D61" s="232"/>
      <c r="E61" s="435"/>
      <c r="F61" s="393">
        <f t="shared" si="11"/>
        <v>0</v>
      </c>
      <c r="G61" s="232"/>
      <c r="H61" s="264"/>
      <c r="I61" s="115">
        <f t="shared" si="12"/>
        <v>0</v>
      </c>
      <c r="J61" s="264"/>
      <c r="K61" s="61"/>
      <c r="L61" s="115">
        <f t="shared" si="13"/>
        <v>0</v>
      </c>
      <c r="M61" s="328"/>
      <c r="N61" s="61"/>
      <c r="O61" s="115">
        <f t="shared" si="14"/>
        <v>0</v>
      </c>
      <c r="P61" s="112"/>
    </row>
    <row r="62" spans="1:16" ht="27.75" hidden="1" customHeight="1" x14ac:dyDescent="0.25">
      <c r="A62" s="38">
        <v>1146</v>
      </c>
      <c r="B62" s="58" t="s">
        <v>55</v>
      </c>
      <c r="C62" s="59">
        <f t="shared" si="3"/>
        <v>0</v>
      </c>
      <c r="D62" s="232"/>
      <c r="E62" s="435"/>
      <c r="F62" s="393">
        <f t="shared" si="11"/>
        <v>0</v>
      </c>
      <c r="G62" s="232"/>
      <c r="H62" s="264"/>
      <c r="I62" s="115">
        <f t="shared" si="12"/>
        <v>0</v>
      </c>
      <c r="J62" s="264"/>
      <c r="K62" s="61"/>
      <c r="L62" s="115">
        <f t="shared" si="13"/>
        <v>0</v>
      </c>
      <c r="M62" s="328"/>
      <c r="N62" s="61"/>
      <c r="O62" s="115">
        <f t="shared" si="14"/>
        <v>0</v>
      </c>
      <c r="P62" s="112"/>
    </row>
    <row r="63" spans="1:16" hidden="1" x14ac:dyDescent="0.25">
      <c r="A63" s="38">
        <v>1147</v>
      </c>
      <c r="B63" s="58" t="s">
        <v>56</v>
      </c>
      <c r="C63" s="59">
        <f t="shared" si="3"/>
        <v>0</v>
      </c>
      <c r="D63" s="232"/>
      <c r="E63" s="435"/>
      <c r="F63" s="393">
        <f t="shared" si="11"/>
        <v>0</v>
      </c>
      <c r="G63" s="232"/>
      <c r="H63" s="264"/>
      <c r="I63" s="115">
        <f t="shared" si="12"/>
        <v>0</v>
      </c>
      <c r="J63" s="264"/>
      <c r="K63" s="61"/>
      <c r="L63" s="115">
        <f t="shared" si="13"/>
        <v>0</v>
      </c>
      <c r="M63" s="328"/>
      <c r="N63" s="61"/>
      <c r="O63" s="115">
        <f t="shared" si="14"/>
        <v>0</v>
      </c>
      <c r="P63" s="112"/>
    </row>
    <row r="64" spans="1:16" hidden="1" x14ac:dyDescent="0.25">
      <c r="A64" s="38">
        <v>1148</v>
      </c>
      <c r="B64" s="58" t="s">
        <v>57</v>
      </c>
      <c r="C64" s="59">
        <f t="shared" si="3"/>
        <v>0</v>
      </c>
      <c r="D64" s="232"/>
      <c r="E64" s="435"/>
      <c r="F64" s="393">
        <f t="shared" si="11"/>
        <v>0</v>
      </c>
      <c r="G64" s="232"/>
      <c r="H64" s="264"/>
      <c r="I64" s="115">
        <f t="shared" si="12"/>
        <v>0</v>
      </c>
      <c r="J64" s="264"/>
      <c r="K64" s="61"/>
      <c r="L64" s="115">
        <f t="shared" si="13"/>
        <v>0</v>
      </c>
      <c r="M64" s="328"/>
      <c r="N64" s="61"/>
      <c r="O64" s="115">
        <f t="shared" si="14"/>
        <v>0</v>
      </c>
      <c r="P64" s="112"/>
    </row>
    <row r="65" spans="1:16" ht="24" hidden="1" customHeight="1" x14ac:dyDescent="0.25">
      <c r="A65" s="38">
        <v>1149</v>
      </c>
      <c r="B65" s="58" t="s">
        <v>58</v>
      </c>
      <c r="C65" s="59">
        <f t="shared" si="3"/>
        <v>0</v>
      </c>
      <c r="D65" s="232"/>
      <c r="E65" s="435"/>
      <c r="F65" s="393">
        <f t="shared" si="11"/>
        <v>0</v>
      </c>
      <c r="G65" s="232"/>
      <c r="H65" s="264"/>
      <c r="I65" s="115">
        <f t="shared" si="12"/>
        <v>0</v>
      </c>
      <c r="J65" s="264"/>
      <c r="K65" s="61"/>
      <c r="L65" s="115">
        <f t="shared" si="13"/>
        <v>0</v>
      </c>
      <c r="M65" s="328"/>
      <c r="N65" s="61"/>
      <c r="O65" s="115">
        <f t="shared" si="14"/>
        <v>0</v>
      </c>
      <c r="P65" s="112"/>
    </row>
    <row r="66" spans="1:16" ht="36" hidden="1" x14ac:dyDescent="0.25">
      <c r="A66" s="108">
        <v>1150</v>
      </c>
      <c r="B66" s="79" t="s">
        <v>59</v>
      </c>
      <c r="C66" s="85">
        <f t="shared" si="3"/>
        <v>0</v>
      </c>
      <c r="D66" s="234"/>
      <c r="E66" s="437"/>
      <c r="F66" s="432">
        <f t="shared" si="11"/>
        <v>0</v>
      </c>
      <c r="G66" s="234"/>
      <c r="H66" s="265"/>
      <c r="I66" s="110">
        <f t="shared" si="12"/>
        <v>0</v>
      </c>
      <c r="J66" s="265"/>
      <c r="K66" s="116"/>
      <c r="L66" s="110">
        <f t="shared" si="13"/>
        <v>0</v>
      </c>
      <c r="M66" s="329"/>
      <c r="N66" s="116"/>
      <c r="O66" s="110">
        <f t="shared" si="14"/>
        <v>0</v>
      </c>
      <c r="P66" s="117"/>
    </row>
    <row r="67" spans="1:16" ht="24" hidden="1" x14ac:dyDescent="0.25">
      <c r="A67" s="46">
        <v>1200</v>
      </c>
      <c r="B67" s="106" t="s">
        <v>296</v>
      </c>
      <c r="C67" s="47">
        <f t="shared" si="3"/>
        <v>0</v>
      </c>
      <c r="D67" s="230">
        <f t="shared" ref="D67:O67" si="15">SUM(D68:D69)</f>
        <v>0</v>
      </c>
      <c r="E67" s="430">
        <f t="shared" si="15"/>
        <v>0</v>
      </c>
      <c r="F67" s="397">
        <f t="shared" si="15"/>
        <v>0</v>
      </c>
      <c r="G67" s="230">
        <f t="shared" si="15"/>
        <v>0</v>
      </c>
      <c r="H67" s="107">
        <f t="shared" si="15"/>
        <v>0</v>
      </c>
      <c r="I67" s="118">
        <f t="shared" si="15"/>
        <v>0</v>
      </c>
      <c r="J67" s="107">
        <f t="shared" si="15"/>
        <v>0</v>
      </c>
      <c r="K67" s="51">
        <f t="shared" si="15"/>
        <v>0</v>
      </c>
      <c r="L67" s="118">
        <f t="shared" si="15"/>
        <v>0</v>
      </c>
      <c r="M67" s="47">
        <f t="shared" si="15"/>
        <v>0</v>
      </c>
      <c r="N67" s="51">
        <f t="shared" si="15"/>
        <v>0</v>
      </c>
      <c r="O67" s="118">
        <f t="shared" si="15"/>
        <v>0</v>
      </c>
      <c r="P67" s="124"/>
    </row>
    <row r="68" spans="1:16" ht="24" hidden="1" x14ac:dyDescent="0.25">
      <c r="A68" s="1244">
        <v>1210</v>
      </c>
      <c r="B68" s="53" t="s">
        <v>60</v>
      </c>
      <c r="C68" s="54">
        <f t="shared" si="3"/>
        <v>0</v>
      </c>
      <c r="D68" s="231"/>
      <c r="E68" s="433"/>
      <c r="F68" s="434">
        <f>D68+E68</f>
        <v>0</v>
      </c>
      <c r="G68" s="231"/>
      <c r="H68" s="263"/>
      <c r="I68" s="121">
        <f>G68+H68</f>
        <v>0</v>
      </c>
      <c r="J68" s="263"/>
      <c r="K68" s="56"/>
      <c r="L68" s="121">
        <f>J68+K68</f>
        <v>0</v>
      </c>
      <c r="M68" s="327"/>
      <c r="N68" s="56"/>
      <c r="O68" s="121">
        <f>M68+N68</f>
        <v>0</v>
      </c>
      <c r="P68" s="111"/>
    </row>
    <row r="69" spans="1:16" ht="24" hidden="1" x14ac:dyDescent="0.25">
      <c r="A69" s="113">
        <v>1220</v>
      </c>
      <c r="B69" s="58" t="s">
        <v>61</v>
      </c>
      <c r="C69" s="59">
        <f t="shared" si="3"/>
        <v>0</v>
      </c>
      <c r="D69" s="233">
        <f t="shared" ref="D69:O69" si="16">SUM(D70:D74)</f>
        <v>0</v>
      </c>
      <c r="E69" s="436">
        <f t="shared" si="16"/>
        <v>0</v>
      </c>
      <c r="F69" s="393">
        <f t="shared" si="16"/>
        <v>0</v>
      </c>
      <c r="G69" s="233">
        <f t="shared" si="16"/>
        <v>0</v>
      </c>
      <c r="H69" s="122">
        <f t="shared" si="16"/>
        <v>0</v>
      </c>
      <c r="I69" s="115">
        <f t="shared" si="16"/>
        <v>0</v>
      </c>
      <c r="J69" s="122">
        <f t="shared" si="16"/>
        <v>0</v>
      </c>
      <c r="K69" s="114">
        <f t="shared" si="16"/>
        <v>0</v>
      </c>
      <c r="L69" s="115">
        <f t="shared" si="16"/>
        <v>0</v>
      </c>
      <c r="M69" s="59">
        <f t="shared" si="16"/>
        <v>0</v>
      </c>
      <c r="N69" s="114">
        <f t="shared" si="16"/>
        <v>0</v>
      </c>
      <c r="O69" s="115">
        <f t="shared" si="16"/>
        <v>0</v>
      </c>
      <c r="P69" s="112"/>
    </row>
    <row r="70" spans="1:16" ht="48" hidden="1" x14ac:dyDescent="0.25">
      <c r="A70" s="38">
        <v>1221</v>
      </c>
      <c r="B70" s="58" t="s">
        <v>297</v>
      </c>
      <c r="C70" s="59">
        <f t="shared" si="3"/>
        <v>0</v>
      </c>
      <c r="D70" s="232"/>
      <c r="E70" s="435"/>
      <c r="F70" s="393">
        <f>D70+E70</f>
        <v>0</v>
      </c>
      <c r="G70" s="232"/>
      <c r="H70" s="264"/>
      <c r="I70" s="115">
        <f>G70+H70</f>
        <v>0</v>
      </c>
      <c r="J70" s="264"/>
      <c r="K70" s="61"/>
      <c r="L70" s="115">
        <f>J70+K70</f>
        <v>0</v>
      </c>
      <c r="M70" s="328"/>
      <c r="N70" s="61"/>
      <c r="O70" s="115">
        <f>M70+N70</f>
        <v>0</v>
      </c>
      <c r="P70" s="112"/>
    </row>
    <row r="71" spans="1:16" hidden="1" x14ac:dyDescent="0.25">
      <c r="A71" s="38">
        <v>1223</v>
      </c>
      <c r="B71" s="58" t="s">
        <v>62</v>
      </c>
      <c r="C71" s="59">
        <f t="shared" si="3"/>
        <v>0</v>
      </c>
      <c r="D71" s="232"/>
      <c r="E71" s="435"/>
      <c r="F71" s="393">
        <f>D71+E71</f>
        <v>0</v>
      </c>
      <c r="G71" s="232"/>
      <c r="H71" s="264"/>
      <c r="I71" s="115">
        <f>G71+H71</f>
        <v>0</v>
      </c>
      <c r="J71" s="264"/>
      <c r="K71" s="61"/>
      <c r="L71" s="115">
        <f>J71+K71</f>
        <v>0</v>
      </c>
      <c r="M71" s="328"/>
      <c r="N71" s="61"/>
      <c r="O71" s="115">
        <f>M71+N71</f>
        <v>0</v>
      </c>
      <c r="P71" s="112"/>
    </row>
    <row r="72" spans="1:16" hidden="1" x14ac:dyDescent="0.25">
      <c r="A72" s="38">
        <v>1225</v>
      </c>
      <c r="B72" s="58" t="s">
        <v>63</v>
      </c>
      <c r="C72" s="59">
        <f t="shared" si="3"/>
        <v>0</v>
      </c>
      <c r="D72" s="232"/>
      <c r="E72" s="435"/>
      <c r="F72" s="393">
        <f>D72+E72</f>
        <v>0</v>
      </c>
      <c r="G72" s="232"/>
      <c r="H72" s="264"/>
      <c r="I72" s="115">
        <f>G72+H72</f>
        <v>0</v>
      </c>
      <c r="J72" s="264"/>
      <c r="K72" s="61"/>
      <c r="L72" s="115">
        <f>J72+K72</f>
        <v>0</v>
      </c>
      <c r="M72" s="328"/>
      <c r="N72" s="61"/>
      <c r="O72" s="115">
        <f>M72+N72</f>
        <v>0</v>
      </c>
      <c r="P72" s="112"/>
    </row>
    <row r="73" spans="1:16" ht="36" hidden="1" x14ac:dyDescent="0.25">
      <c r="A73" s="38">
        <v>1227</v>
      </c>
      <c r="B73" s="58" t="s">
        <v>64</v>
      </c>
      <c r="C73" s="59">
        <f t="shared" si="3"/>
        <v>0</v>
      </c>
      <c r="D73" s="232"/>
      <c r="E73" s="435"/>
      <c r="F73" s="393">
        <f>D73+E73</f>
        <v>0</v>
      </c>
      <c r="G73" s="232"/>
      <c r="H73" s="264"/>
      <c r="I73" s="115">
        <f>G73+H73</f>
        <v>0</v>
      </c>
      <c r="J73" s="264"/>
      <c r="K73" s="61"/>
      <c r="L73" s="115">
        <f>J73+K73</f>
        <v>0</v>
      </c>
      <c r="M73" s="328"/>
      <c r="N73" s="61"/>
      <c r="O73" s="115">
        <f>M73+N73</f>
        <v>0</v>
      </c>
      <c r="P73" s="112"/>
    </row>
    <row r="74" spans="1:16" ht="48" hidden="1" x14ac:dyDescent="0.25">
      <c r="A74" s="38">
        <v>1228</v>
      </c>
      <c r="B74" s="58" t="s">
        <v>298</v>
      </c>
      <c r="C74" s="59">
        <f t="shared" si="3"/>
        <v>0</v>
      </c>
      <c r="D74" s="232"/>
      <c r="E74" s="435"/>
      <c r="F74" s="393">
        <f>D74+E74</f>
        <v>0</v>
      </c>
      <c r="G74" s="232"/>
      <c r="H74" s="264"/>
      <c r="I74" s="115">
        <f>G74+H74</f>
        <v>0</v>
      </c>
      <c r="J74" s="264"/>
      <c r="K74" s="61"/>
      <c r="L74" s="115">
        <f>J74+K74</f>
        <v>0</v>
      </c>
      <c r="M74" s="328"/>
      <c r="N74" s="61"/>
      <c r="O74" s="115">
        <f>M74+N74</f>
        <v>0</v>
      </c>
      <c r="P74" s="112"/>
    </row>
    <row r="75" spans="1:16" x14ac:dyDescent="0.25">
      <c r="A75" s="102">
        <v>2000</v>
      </c>
      <c r="B75" s="102" t="s">
        <v>65</v>
      </c>
      <c r="C75" s="103">
        <f t="shared" si="3"/>
        <v>28261</v>
      </c>
      <c r="D75" s="229">
        <f t="shared" ref="D75:O75" si="17">SUM(D76,D83,D130,D164,D165,D172)</f>
        <v>10891</v>
      </c>
      <c r="E75" s="428">
        <f t="shared" si="17"/>
        <v>0</v>
      </c>
      <c r="F75" s="429">
        <f t="shared" si="17"/>
        <v>10891</v>
      </c>
      <c r="G75" s="229">
        <f t="shared" si="17"/>
        <v>0</v>
      </c>
      <c r="H75" s="262">
        <f t="shared" si="17"/>
        <v>0</v>
      </c>
      <c r="I75" s="105">
        <f t="shared" si="17"/>
        <v>0</v>
      </c>
      <c r="J75" s="262">
        <f t="shared" si="17"/>
        <v>14640</v>
      </c>
      <c r="K75" s="104">
        <f t="shared" si="17"/>
        <v>2730</v>
      </c>
      <c r="L75" s="105">
        <f t="shared" si="17"/>
        <v>17370</v>
      </c>
      <c r="M75" s="103">
        <f t="shared" si="17"/>
        <v>0</v>
      </c>
      <c r="N75" s="104">
        <f t="shared" si="17"/>
        <v>0</v>
      </c>
      <c r="O75" s="105">
        <f t="shared" si="17"/>
        <v>0</v>
      </c>
      <c r="P75" s="351"/>
    </row>
    <row r="76" spans="1:16" ht="24" hidden="1" x14ac:dyDescent="0.25">
      <c r="A76" s="46">
        <v>2100</v>
      </c>
      <c r="B76" s="106" t="s">
        <v>66</v>
      </c>
      <c r="C76" s="47">
        <f t="shared" si="3"/>
        <v>0</v>
      </c>
      <c r="D76" s="230">
        <f t="shared" ref="D76:O76" si="18">SUM(D77,D80)</f>
        <v>0</v>
      </c>
      <c r="E76" s="430">
        <f t="shared" si="18"/>
        <v>0</v>
      </c>
      <c r="F76" s="397">
        <f t="shared" si="18"/>
        <v>0</v>
      </c>
      <c r="G76" s="230">
        <f t="shared" si="18"/>
        <v>0</v>
      </c>
      <c r="H76" s="107">
        <f t="shared" si="18"/>
        <v>0</v>
      </c>
      <c r="I76" s="118">
        <f t="shared" si="18"/>
        <v>0</v>
      </c>
      <c r="J76" s="107">
        <f t="shared" si="18"/>
        <v>0</v>
      </c>
      <c r="K76" s="51">
        <f t="shared" si="18"/>
        <v>0</v>
      </c>
      <c r="L76" s="118">
        <f t="shared" si="18"/>
        <v>0</v>
      </c>
      <c r="M76" s="47">
        <f t="shared" si="18"/>
        <v>0</v>
      </c>
      <c r="N76" s="51">
        <f t="shared" si="18"/>
        <v>0</v>
      </c>
      <c r="O76" s="118">
        <f t="shared" si="18"/>
        <v>0</v>
      </c>
      <c r="P76" s="124"/>
    </row>
    <row r="77" spans="1:16" ht="24" hidden="1" x14ac:dyDescent="0.25">
      <c r="A77" s="1244">
        <v>2110</v>
      </c>
      <c r="B77" s="53" t="s">
        <v>67</v>
      </c>
      <c r="C77" s="54">
        <f t="shared" si="3"/>
        <v>0</v>
      </c>
      <c r="D77" s="235">
        <f t="shared" ref="D77:O77" si="19">SUM(D78:D79)</f>
        <v>0</v>
      </c>
      <c r="E77" s="438">
        <f t="shared" si="19"/>
        <v>0</v>
      </c>
      <c r="F77" s="434">
        <f t="shared" si="19"/>
        <v>0</v>
      </c>
      <c r="G77" s="235">
        <f t="shared" si="19"/>
        <v>0</v>
      </c>
      <c r="H77" s="266">
        <f t="shared" si="19"/>
        <v>0</v>
      </c>
      <c r="I77" s="121">
        <f t="shared" si="19"/>
        <v>0</v>
      </c>
      <c r="J77" s="266">
        <f t="shared" si="19"/>
        <v>0</v>
      </c>
      <c r="K77" s="120">
        <f t="shared" si="19"/>
        <v>0</v>
      </c>
      <c r="L77" s="121">
        <f t="shared" si="19"/>
        <v>0</v>
      </c>
      <c r="M77" s="54">
        <f t="shared" si="19"/>
        <v>0</v>
      </c>
      <c r="N77" s="120">
        <f t="shared" si="19"/>
        <v>0</v>
      </c>
      <c r="O77" s="121">
        <f t="shared" si="19"/>
        <v>0</v>
      </c>
      <c r="P77" s="111"/>
    </row>
    <row r="78" spans="1:16" hidden="1" x14ac:dyDescent="0.25">
      <c r="A78" s="38">
        <v>2111</v>
      </c>
      <c r="B78" s="58" t="s">
        <v>68</v>
      </c>
      <c r="C78" s="59">
        <f t="shared" si="3"/>
        <v>0</v>
      </c>
      <c r="D78" s="232"/>
      <c r="E78" s="435"/>
      <c r="F78" s="393">
        <f>D78+E78</f>
        <v>0</v>
      </c>
      <c r="G78" s="232"/>
      <c r="H78" s="264"/>
      <c r="I78" s="115">
        <f>G78+H78</f>
        <v>0</v>
      </c>
      <c r="J78" s="264"/>
      <c r="K78" s="61"/>
      <c r="L78" s="115">
        <f>J78+K78</f>
        <v>0</v>
      </c>
      <c r="M78" s="328"/>
      <c r="N78" s="61"/>
      <c r="O78" s="115">
        <f>M78+N78</f>
        <v>0</v>
      </c>
      <c r="P78" s="112"/>
    </row>
    <row r="79" spans="1:16" ht="24" hidden="1" x14ac:dyDescent="0.25">
      <c r="A79" s="38">
        <v>2112</v>
      </c>
      <c r="B79" s="58" t="s">
        <v>69</v>
      </c>
      <c r="C79" s="59">
        <f t="shared" si="3"/>
        <v>0</v>
      </c>
      <c r="D79" s="232"/>
      <c r="E79" s="435"/>
      <c r="F79" s="393">
        <f>D79+E79</f>
        <v>0</v>
      </c>
      <c r="G79" s="232"/>
      <c r="H79" s="264"/>
      <c r="I79" s="115">
        <f>G79+H79</f>
        <v>0</v>
      </c>
      <c r="J79" s="264"/>
      <c r="K79" s="61"/>
      <c r="L79" s="115">
        <f>J79+K79</f>
        <v>0</v>
      </c>
      <c r="M79" s="328"/>
      <c r="N79" s="61"/>
      <c r="O79" s="115">
        <f>M79+N79</f>
        <v>0</v>
      </c>
      <c r="P79" s="112"/>
    </row>
    <row r="80" spans="1:16" ht="24" hidden="1" x14ac:dyDescent="0.25">
      <c r="A80" s="113">
        <v>2120</v>
      </c>
      <c r="B80" s="58" t="s">
        <v>70</v>
      </c>
      <c r="C80" s="59">
        <f t="shared" si="3"/>
        <v>0</v>
      </c>
      <c r="D80" s="233">
        <f t="shared" ref="D80:O80" si="20">SUM(D81:D82)</f>
        <v>0</v>
      </c>
      <c r="E80" s="436">
        <f t="shared" si="20"/>
        <v>0</v>
      </c>
      <c r="F80" s="393">
        <f t="shared" si="20"/>
        <v>0</v>
      </c>
      <c r="G80" s="233">
        <f t="shared" si="20"/>
        <v>0</v>
      </c>
      <c r="H80" s="122">
        <f t="shared" si="20"/>
        <v>0</v>
      </c>
      <c r="I80" s="115">
        <f t="shared" si="20"/>
        <v>0</v>
      </c>
      <c r="J80" s="122">
        <f t="shared" si="20"/>
        <v>0</v>
      </c>
      <c r="K80" s="114">
        <f t="shared" si="20"/>
        <v>0</v>
      </c>
      <c r="L80" s="115">
        <f t="shared" si="20"/>
        <v>0</v>
      </c>
      <c r="M80" s="59">
        <f t="shared" si="20"/>
        <v>0</v>
      </c>
      <c r="N80" s="114">
        <f t="shared" si="20"/>
        <v>0</v>
      </c>
      <c r="O80" s="115">
        <f t="shared" si="20"/>
        <v>0</v>
      </c>
      <c r="P80" s="112"/>
    </row>
    <row r="81" spans="1:16" hidden="1" x14ac:dyDescent="0.25">
      <c r="A81" s="38">
        <v>2121</v>
      </c>
      <c r="B81" s="58" t="s">
        <v>68</v>
      </c>
      <c r="C81" s="59">
        <f t="shared" si="3"/>
        <v>0</v>
      </c>
      <c r="D81" s="232"/>
      <c r="E81" s="435"/>
      <c r="F81" s="393">
        <f>D81+E81</f>
        <v>0</v>
      </c>
      <c r="G81" s="232"/>
      <c r="H81" s="264"/>
      <c r="I81" s="115">
        <f>G81+H81</f>
        <v>0</v>
      </c>
      <c r="J81" s="264"/>
      <c r="K81" s="61"/>
      <c r="L81" s="115">
        <f>J81+K81</f>
        <v>0</v>
      </c>
      <c r="M81" s="328"/>
      <c r="N81" s="61"/>
      <c r="O81" s="115">
        <f>M81+N81</f>
        <v>0</v>
      </c>
      <c r="P81" s="112"/>
    </row>
    <row r="82" spans="1:16" ht="24" hidden="1" x14ac:dyDescent="0.25">
      <c r="A82" s="38">
        <v>2122</v>
      </c>
      <c r="B82" s="58" t="s">
        <v>69</v>
      </c>
      <c r="C82" s="59">
        <f t="shared" si="3"/>
        <v>0</v>
      </c>
      <c r="D82" s="232"/>
      <c r="E82" s="435"/>
      <c r="F82" s="393">
        <f>D82+E82</f>
        <v>0</v>
      </c>
      <c r="G82" s="232"/>
      <c r="H82" s="264"/>
      <c r="I82" s="115">
        <f>G82+H82</f>
        <v>0</v>
      </c>
      <c r="J82" s="264"/>
      <c r="K82" s="61"/>
      <c r="L82" s="115">
        <f>J82+K82</f>
        <v>0</v>
      </c>
      <c r="M82" s="328"/>
      <c r="N82" s="61"/>
      <c r="O82" s="115">
        <f>M82+N82</f>
        <v>0</v>
      </c>
      <c r="P82" s="112"/>
    </row>
    <row r="83" spans="1:16" x14ac:dyDescent="0.25">
      <c r="A83" s="46">
        <v>2200</v>
      </c>
      <c r="B83" s="106" t="s">
        <v>71</v>
      </c>
      <c r="C83" s="47">
        <f t="shared" si="3"/>
        <v>26782</v>
      </c>
      <c r="D83" s="230">
        <f t="shared" ref="D83:O83" si="21">SUM(D84,D89,D95,D103,D112,D116,D122,D128)</f>
        <v>10891</v>
      </c>
      <c r="E83" s="430">
        <f t="shared" si="21"/>
        <v>0</v>
      </c>
      <c r="F83" s="397">
        <f t="shared" si="21"/>
        <v>10891</v>
      </c>
      <c r="G83" s="230">
        <f t="shared" si="21"/>
        <v>0</v>
      </c>
      <c r="H83" s="107">
        <f t="shared" si="21"/>
        <v>0</v>
      </c>
      <c r="I83" s="118">
        <f t="shared" si="21"/>
        <v>0</v>
      </c>
      <c r="J83" s="107">
        <f t="shared" si="21"/>
        <v>14391</v>
      </c>
      <c r="K83" s="51">
        <f t="shared" si="21"/>
        <v>1500</v>
      </c>
      <c r="L83" s="118">
        <f t="shared" si="21"/>
        <v>15891</v>
      </c>
      <c r="M83" s="167">
        <f t="shared" si="21"/>
        <v>0</v>
      </c>
      <c r="N83" s="168">
        <f t="shared" si="21"/>
        <v>0</v>
      </c>
      <c r="O83" s="169">
        <f t="shared" si="21"/>
        <v>0</v>
      </c>
      <c r="P83" s="353"/>
    </row>
    <row r="84" spans="1:16" ht="24" hidden="1" x14ac:dyDescent="0.25">
      <c r="A84" s="108">
        <v>2210</v>
      </c>
      <c r="B84" s="79" t="s">
        <v>72</v>
      </c>
      <c r="C84" s="85">
        <f t="shared" si="3"/>
        <v>0</v>
      </c>
      <c r="D84" s="133">
        <f t="shared" ref="D84:O84" si="22">SUM(D85:D88)</f>
        <v>0</v>
      </c>
      <c r="E84" s="431">
        <f t="shared" si="22"/>
        <v>0</v>
      </c>
      <c r="F84" s="432">
        <f t="shared" si="22"/>
        <v>0</v>
      </c>
      <c r="G84" s="133">
        <f t="shared" si="22"/>
        <v>0</v>
      </c>
      <c r="H84" s="208">
        <f t="shared" si="22"/>
        <v>0</v>
      </c>
      <c r="I84" s="110">
        <f t="shared" si="22"/>
        <v>0</v>
      </c>
      <c r="J84" s="208">
        <f t="shared" si="22"/>
        <v>0</v>
      </c>
      <c r="K84" s="109">
        <f t="shared" si="22"/>
        <v>0</v>
      </c>
      <c r="L84" s="110">
        <f t="shared" si="22"/>
        <v>0</v>
      </c>
      <c r="M84" s="85">
        <f t="shared" si="22"/>
        <v>0</v>
      </c>
      <c r="N84" s="109">
        <f t="shared" si="22"/>
        <v>0</v>
      </c>
      <c r="O84" s="110">
        <f t="shared" si="22"/>
        <v>0</v>
      </c>
      <c r="P84" s="117"/>
    </row>
    <row r="85" spans="1:16" ht="24" hidden="1" x14ac:dyDescent="0.25">
      <c r="A85" s="33">
        <v>2211</v>
      </c>
      <c r="B85" s="53" t="s">
        <v>73</v>
      </c>
      <c r="C85" s="54">
        <f t="shared" si="3"/>
        <v>0</v>
      </c>
      <c r="D85" s="231"/>
      <c r="E85" s="433"/>
      <c r="F85" s="434">
        <f>D85+E85</f>
        <v>0</v>
      </c>
      <c r="G85" s="231"/>
      <c r="H85" s="263"/>
      <c r="I85" s="121">
        <f>G85+H85</f>
        <v>0</v>
      </c>
      <c r="J85" s="263"/>
      <c r="K85" s="56"/>
      <c r="L85" s="121">
        <f>J85+K85</f>
        <v>0</v>
      </c>
      <c r="M85" s="327"/>
      <c r="N85" s="56"/>
      <c r="O85" s="121">
        <f>M85+N85</f>
        <v>0</v>
      </c>
      <c r="P85" s="111"/>
    </row>
    <row r="86" spans="1:16" ht="36" hidden="1" x14ac:dyDescent="0.25">
      <c r="A86" s="38">
        <v>2212</v>
      </c>
      <c r="B86" s="58" t="s">
        <v>74</v>
      </c>
      <c r="C86" s="59">
        <f t="shared" si="3"/>
        <v>0</v>
      </c>
      <c r="D86" s="232"/>
      <c r="E86" s="435"/>
      <c r="F86" s="393">
        <f>D86+E86</f>
        <v>0</v>
      </c>
      <c r="G86" s="232"/>
      <c r="H86" s="264"/>
      <c r="I86" s="115">
        <f>G86+H86</f>
        <v>0</v>
      </c>
      <c r="J86" s="264"/>
      <c r="K86" s="61"/>
      <c r="L86" s="115">
        <f>J86+K86</f>
        <v>0</v>
      </c>
      <c r="M86" s="328"/>
      <c r="N86" s="61"/>
      <c r="O86" s="115">
        <f>M86+N86</f>
        <v>0</v>
      </c>
      <c r="P86" s="112"/>
    </row>
    <row r="87" spans="1:16" ht="24" hidden="1" x14ac:dyDescent="0.25">
      <c r="A87" s="38">
        <v>2214</v>
      </c>
      <c r="B87" s="58" t="s">
        <v>75</v>
      </c>
      <c r="C87" s="59">
        <f t="shared" si="3"/>
        <v>0</v>
      </c>
      <c r="D87" s="232"/>
      <c r="E87" s="435"/>
      <c r="F87" s="393">
        <f>D87+E87</f>
        <v>0</v>
      </c>
      <c r="G87" s="232"/>
      <c r="H87" s="264"/>
      <c r="I87" s="115">
        <f>G87+H87</f>
        <v>0</v>
      </c>
      <c r="J87" s="264"/>
      <c r="K87" s="61"/>
      <c r="L87" s="115">
        <f>J87+K87</f>
        <v>0</v>
      </c>
      <c r="M87" s="328"/>
      <c r="N87" s="61"/>
      <c r="O87" s="115">
        <f>M87+N87</f>
        <v>0</v>
      </c>
      <c r="P87" s="112"/>
    </row>
    <row r="88" spans="1:16" hidden="1" x14ac:dyDescent="0.25">
      <c r="A88" s="38">
        <v>2219</v>
      </c>
      <c r="B88" s="58" t="s">
        <v>76</v>
      </c>
      <c r="C88" s="59">
        <f t="shared" si="3"/>
        <v>0</v>
      </c>
      <c r="D88" s="232"/>
      <c r="E88" s="435"/>
      <c r="F88" s="393">
        <f>D88+E88</f>
        <v>0</v>
      </c>
      <c r="G88" s="232"/>
      <c r="H88" s="264"/>
      <c r="I88" s="115">
        <f>G88+H88</f>
        <v>0</v>
      </c>
      <c r="J88" s="264"/>
      <c r="K88" s="61"/>
      <c r="L88" s="115">
        <f>J88+K88</f>
        <v>0</v>
      </c>
      <c r="M88" s="328"/>
      <c r="N88" s="61"/>
      <c r="O88" s="115">
        <f>M88+N88</f>
        <v>0</v>
      </c>
      <c r="P88" s="112"/>
    </row>
    <row r="89" spans="1:16" ht="24" x14ac:dyDescent="0.25">
      <c r="A89" s="113">
        <v>2220</v>
      </c>
      <c r="B89" s="58" t="s">
        <v>77</v>
      </c>
      <c r="C89" s="59">
        <f t="shared" si="3"/>
        <v>22307</v>
      </c>
      <c r="D89" s="233">
        <f t="shared" ref="D89:O89" si="23">SUM(D90:D94)</f>
        <v>10341</v>
      </c>
      <c r="E89" s="436">
        <f t="shared" si="23"/>
        <v>0</v>
      </c>
      <c r="F89" s="393">
        <f t="shared" si="23"/>
        <v>10341</v>
      </c>
      <c r="G89" s="233">
        <f t="shared" si="23"/>
        <v>0</v>
      </c>
      <c r="H89" s="122">
        <f t="shared" si="23"/>
        <v>0</v>
      </c>
      <c r="I89" s="115">
        <f t="shared" si="23"/>
        <v>0</v>
      </c>
      <c r="J89" s="122">
        <f t="shared" si="23"/>
        <v>10466</v>
      </c>
      <c r="K89" s="114">
        <f t="shared" si="23"/>
        <v>1500</v>
      </c>
      <c r="L89" s="115">
        <f t="shared" si="23"/>
        <v>11966</v>
      </c>
      <c r="M89" s="59">
        <f t="shared" si="23"/>
        <v>0</v>
      </c>
      <c r="N89" s="114">
        <f t="shared" si="23"/>
        <v>0</v>
      </c>
      <c r="O89" s="115">
        <f t="shared" si="23"/>
        <v>0</v>
      </c>
      <c r="P89" s="112"/>
    </row>
    <row r="90" spans="1:16" ht="24" x14ac:dyDescent="0.25">
      <c r="A90" s="38">
        <v>2221</v>
      </c>
      <c r="B90" s="58" t="s">
        <v>289</v>
      </c>
      <c r="C90" s="59">
        <f t="shared" si="3"/>
        <v>9240</v>
      </c>
      <c r="D90" s="232">
        <v>4620</v>
      </c>
      <c r="E90" s="435"/>
      <c r="F90" s="393">
        <f>D90+E90</f>
        <v>4620</v>
      </c>
      <c r="G90" s="232"/>
      <c r="H90" s="264"/>
      <c r="I90" s="115">
        <f>G90+H90</f>
        <v>0</v>
      </c>
      <c r="J90" s="264">
        <v>4620</v>
      </c>
      <c r="K90" s="61"/>
      <c r="L90" s="115">
        <f>J90+K90</f>
        <v>4620</v>
      </c>
      <c r="M90" s="328"/>
      <c r="N90" s="61"/>
      <c r="O90" s="115">
        <f>M90+N90</f>
        <v>0</v>
      </c>
      <c r="P90" s="112"/>
    </row>
    <row r="91" spans="1:16" x14ac:dyDescent="0.25">
      <c r="A91" s="38">
        <v>2222</v>
      </c>
      <c r="B91" s="58" t="s">
        <v>78</v>
      </c>
      <c r="C91" s="59">
        <f t="shared" si="3"/>
        <v>780</v>
      </c>
      <c r="D91" s="232">
        <v>390</v>
      </c>
      <c r="E91" s="435"/>
      <c r="F91" s="393">
        <f>D91+E91</f>
        <v>390</v>
      </c>
      <c r="G91" s="232"/>
      <c r="H91" s="264"/>
      <c r="I91" s="115">
        <f>G91+H91</f>
        <v>0</v>
      </c>
      <c r="J91" s="264">
        <v>390</v>
      </c>
      <c r="K91" s="61"/>
      <c r="L91" s="115">
        <f>J91+K91</f>
        <v>390</v>
      </c>
      <c r="M91" s="328"/>
      <c r="N91" s="61"/>
      <c r="O91" s="115">
        <f>M91+N91</f>
        <v>0</v>
      </c>
      <c r="P91" s="112"/>
    </row>
    <row r="92" spans="1:16" ht="24" x14ac:dyDescent="0.25">
      <c r="A92" s="38">
        <v>2223</v>
      </c>
      <c r="B92" s="58" t="s">
        <v>79</v>
      </c>
      <c r="C92" s="59">
        <f t="shared" si="3"/>
        <v>12161</v>
      </c>
      <c r="D92" s="232">
        <v>5331</v>
      </c>
      <c r="E92" s="435"/>
      <c r="F92" s="393">
        <f>D92+E92</f>
        <v>5331</v>
      </c>
      <c r="G92" s="232"/>
      <c r="H92" s="264"/>
      <c r="I92" s="115">
        <f>G92+H92</f>
        <v>0</v>
      </c>
      <c r="J92" s="264">
        <v>5330</v>
      </c>
      <c r="K92" s="61">
        <v>1500</v>
      </c>
      <c r="L92" s="115">
        <f>J92+K92</f>
        <v>6830</v>
      </c>
      <c r="M92" s="328"/>
      <c r="N92" s="61"/>
      <c r="O92" s="115">
        <f>M92+N92</f>
        <v>0</v>
      </c>
      <c r="P92" s="377" t="s">
        <v>1500</v>
      </c>
    </row>
    <row r="93" spans="1:16" ht="48" x14ac:dyDescent="0.25">
      <c r="A93" s="38">
        <v>2224</v>
      </c>
      <c r="B93" s="58" t="s">
        <v>299</v>
      </c>
      <c r="C93" s="59">
        <f t="shared" si="3"/>
        <v>126</v>
      </c>
      <c r="D93" s="232"/>
      <c r="E93" s="435"/>
      <c r="F93" s="393">
        <f>D93+E93</f>
        <v>0</v>
      </c>
      <c r="G93" s="232"/>
      <c r="H93" s="264"/>
      <c r="I93" s="115">
        <f>G93+H93</f>
        <v>0</v>
      </c>
      <c r="J93" s="264">
        <v>126</v>
      </c>
      <c r="K93" s="61"/>
      <c r="L93" s="115">
        <f>J93+K93</f>
        <v>126</v>
      </c>
      <c r="M93" s="328"/>
      <c r="N93" s="61"/>
      <c r="O93" s="115">
        <f>M93+N93</f>
        <v>0</v>
      </c>
      <c r="P93" s="112"/>
    </row>
    <row r="94" spans="1:16" ht="24" hidden="1" x14ac:dyDescent="0.25">
      <c r="A94" s="38">
        <v>2229</v>
      </c>
      <c r="B94" s="58" t="s">
        <v>80</v>
      </c>
      <c r="C94" s="59">
        <f t="shared" si="3"/>
        <v>0</v>
      </c>
      <c r="D94" s="232"/>
      <c r="E94" s="435"/>
      <c r="F94" s="393">
        <f>D94+E94</f>
        <v>0</v>
      </c>
      <c r="G94" s="232"/>
      <c r="H94" s="264"/>
      <c r="I94" s="115">
        <f>G94+H94</f>
        <v>0</v>
      </c>
      <c r="J94" s="264"/>
      <c r="K94" s="61"/>
      <c r="L94" s="115">
        <f>J94+K94</f>
        <v>0</v>
      </c>
      <c r="M94" s="328"/>
      <c r="N94" s="61"/>
      <c r="O94" s="115">
        <f>M94+N94</f>
        <v>0</v>
      </c>
      <c r="P94" s="112"/>
    </row>
    <row r="95" spans="1:16" ht="36" hidden="1" x14ac:dyDescent="0.25">
      <c r="A95" s="113">
        <v>2230</v>
      </c>
      <c r="B95" s="58" t="s">
        <v>81</v>
      </c>
      <c r="C95" s="59">
        <f t="shared" si="3"/>
        <v>0</v>
      </c>
      <c r="D95" s="233">
        <f t="shared" ref="D95:O95" si="24">SUM(D96:D102)</f>
        <v>0</v>
      </c>
      <c r="E95" s="436">
        <f t="shared" si="24"/>
        <v>0</v>
      </c>
      <c r="F95" s="393">
        <f t="shared" si="24"/>
        <v>0</v>
      </c>
      <c r="G95" s="233">
        <f t="shared" si="24"/>
        <v>0</v>
      </c>
      <c r="H95" s="122">
        <f t="shared" si="24"/>
        <v>0</v>
      </c>
      <c r="I95" s="115">
        <f t="shared" si="24"/>
        <v>0</v>
      </c>
      <c r="J95" s="122">
        <f t="shared" si="24"/>
        <v>0</v>
      </c>
      <c r="K95" s="114">
        <f t="shared" si="24"/>
        <v>0</v>
      </c>
      <c r="L95" s="115">
        <f t="shared" si="24"/>
        <v>0</v>
      </c>
      <c r="M95" s="59">
        <f t="shared" si="24"/>
        <v>0</v>
      </c>
      <c r="N95" s="114">
        <f t="shared" si="24"/>
        <v>0</v>
      </c>
      <c r="O95" s="115">
        <f t="shared" si="24"/>
        <v>0</v>
      </c>
      <c r="P95" s="112"/>
    </row>
    <row r="96" spans="1:16" ht="24" hidden="1" x14ac:dyDescent="0.25">
      <c r="A96" s="38">
        <v>2231</v>
      </c>
      <c r="B96" s="58" t="s">
        <v>82</v>
      </c>
      <c r="C96" s="59">
        <f t="shared" si="3"/>
        <v>0</v>
      </c>
      <c r="D96" s="232"/>
      <c r="E96" s="435"/>
      <c r="F96" s="393">
        <f t="shared" ref="F96:F102" si="25">D96+E96</f>
        <v>0</v>
      </c>
      <c r="G96" s="232"/>
      <c r="H96" s="264"/>
      <c r="I96" s="115">
        <f t="shared" ref="I96:I102" si="26">G96+H96</f>
        <v>0</v>
      </c>
      <c r="J96" s="264"/>
      <c r="K96" s="61"/>
      <c r="L96" s="115">
        <f t="shared" ref="L96:L102" si="27">J96+K96</f>
        <v>0</v>
      </c>
      <c r="M96" s="328"/>
      <c r="N96" s="61"/>
      <c r="O96" s="115">
        <f t="shared" ref="O96:O102" si="28">M96+N96</f>
        <v>0</v>
      </c>
      <c r="P96" s="112"/>
    </row>
    <row r="97" spans="1:16" ht="24.75" hidden="1" customHeight="1" x14ac:dyDescent="0.25">
      <c r="A97" s="38">
        <v>2232</v>
      </c>
      <c r="B97" s="58" t="s">
        <v>83</v>
      </c>
      <c r="C97" s="59">
        <f t="shared" si="3"/>
        <v>0</v>
      </c>
      <c r="D97" s="232"/>
      <c r="E97" s="435"/>
      <c r="F97" s="393">
        <f t="shared" si="25"/>
        <v>0</v>
      </c>
      <c r="G97" s="232"/>
      <c r="H97" s="264"/>
      <c r="I97" s="115">
        <f t="shared" si="26"/>
        <v>0</v>
      </c>
      <c r="J97" s="264"/>
      <c r="K97" s="61"/>
      <c r="L97" s="115">
        <f t="shared" si="27"/>
        <v>0</v>
      </c>
      <c r="M97" s="328"/>
      <c r="N97" s="61"/>
      <c r="O97" s="115">
        <f t="shared" si="28"/>
        <v>0</v>
      </c>
      <c r="P97" s="112"/>
    </row>
    <row r="98" spans="1:16" ht="24" hidden="1" x14ac:dyDescent="0.25">
      <c r="A98" s="33">
        <v>2233</v>
      </c>
      <c r="B98" s="53" t="s">
        <v>84</v>
      </c>
      <c r="C98" s="54">
        <f t="shared" si="3"/>
        <v>0</v>
      </c>
      <c r="D98" s="231"/>
      <c r="E98" s="433"/>
      <c r="F98" s="434">
        <f t="shared" si="25"/>
        <v>0</v>
      </c>
      <c r="G98" s="231"/>
      <c r="H98" s="263"/>
      <c r="I98" s="121">
        <f t="shared" si="26"/>
        <v>0</v>
      </c>
      <c r="J98" s="263"/>
      <c r="K98" s="56"/>
      <c r="L98" s="121">
        <f t="shared" si="27"/>
        <v>0</v>
      </c>
      <c r="M98" s="327"/>
      <c r="N98" s="56"/>
      <c r="O98" s="121">
        <f t="shared" si="28"/>
        <v>0</v>
      </c>
      <c r="P98" s="111"/>
    </row>
    <row r="99" spans="1:16" ht="36" hidden="1" x14ac:dyDescent="0.25">
      <c r="A99" s="38">
        <v>2234</v>
      </c>
      <c r="B99" s="58" t="s">
        <v>85</v>
      </c>
      <c r="C99" s="59">
        <f t="shared" si="3"/>
        <v>0</v>
      </c>
      <c r="D99" s="232"/>
      <c r="E99" s="435"/>
      <c r="F99" s="393">
        <f t="shared" si="25"/>
        <v>0</v>
      </c>
      <c r="G99" s="232"/>
      <c r="H99" s="264"/>
      <c r="I99" s="115">
        <f t="shared" si="26"/>
        <v>0</v>
      </c>
      <c r="J99" s="264"/>
      <c r="K99" s="61"/>
      <c r="L99" s="115">
        <f t="shared" si="27"/>
        <v>0</v>
      </c>
      <c r="M99" s="328"/>
      <c r="N99" s="61"/>
      <c r="O99" s="115">
        <f t="shared" si="28"/>
        <v>0</v>
      </c>
      <c r="P99" s="112"/>
    </row>
    <row r="100" spans="1:16" ht="24" hidden="1" x14ac:dyDescent="0.25">
      <c r="A100" s="38">
        <v>2235</v>
      </c>
      <c r="B100" s="58" t="s">
        <v>86</v>
      </c>
      <c r="C100" s="59">
        <f t="shared" si="3"/>
        <v>0</v>
      </c>
      <c r="D100" s="232"/>
      <c r="E100" s="435"/>
      <c r="F100" s="393">
        <f t="shared" si="25"/>
        <v>0</v>
      </c>
      <c r="G100" s="232"/>
      <c r="H100" s="264"/>
      <c r="I100" s="115">
        <f t="shared" si="26"/>
        <v>0</v>
      </c>
      <c r="J100" s="264"/>
      <c r="K100" s="61"/>
      <c r="L100" s="115">
        <f t="shared" si="27"/>
        <v>0</v>
      </c>
      <c r="M100" s="328"/>
      <c r="N100" s="61"/>
      <c r="O100" s="115">
        <f t="shared" si="28"/>
        <v>0</v>
      </c>
      <c r="P100" s="112"/>
    </row>
    <row r="101" spans="1:16" hidden="1" x14ac:dyDescent="0.25">
      <c r="A101" s="38">
        <v>2236</v>
      </c>
      <c r="B101" s="58" t="s">
        <v>87</v>
      </c>
      <c r="C101" s="59">
        <f t="shared" si="3"/>
        <v>0</v>
      </c>
      <c r="D101" s="232"/>
      <c r="E101" s="435"/>
      <c r="F101" s="393">
        <f t="shared" si="25"/>
        <v>0</v>
      </c>
      <c r="G101" s="232"/>
      <c r="H101" s="264"/>
      <c r="I101" s="115">
        <f t="shared" si="26"/>
        <v>0</v>
      </c>
      <c r="J101" s="264"/>
      <c r="K101" s="61"/>
      <c r="L101" s="115">
        <f t="shared" si="27"/>
        <v>0</v>
      </c>
      <c r="M101" s="328"/>
      <c r="N101" s="61"/>
      <c r="O101" s="115">
        <f t="shared" si="28"/>
        <v>0</v>
      </c>
      <c r="P101" s="112"/>
    </row>
    <row r="102" spans="1:16" ht="24" hidden="1" x14ac:dyDescent="0.25">
      <c r="A102" s="38">
        <v>2239</v>
      </c>
      <c r="B102" s="58" t="s">
        <v>88</v>
      </c>
      <c r="C102" s="59">
        <f t="shared" si="3"/>
        <v>0</v>
      </c>
      <c r="D102" s="232"/>
      <c r="E102" s="435"/>
      <c r="F102" s="393">
        <f t="shared" si="25"/>
        <v>0</v>
      </c>
      <c r="G102" s="232"/>
      <c r="H102" s="264"/>
      <c r="I102" s="115">
        <f t="shared" si="26"/>
        <v>0</v>
      </c>
      <c r="J102" s="264"/>
      <c r="K102" s="61"/>
      <c r="L102" s="115">
        <f t="shared" si="27"/>
        <v>0</v>
      </c>
      <c r="M102" s="328"/>
      <c r="N102" s="61"/>
      <c r="O102" s="115">
        <f t="shared" si="28"/>
        <v>0</v>
      </c>
      <c r="P102" s="112"/>
    </row>
    <row r="103" spans="1:16" ht="36" x14ac:dyDescent="0.25">
      <c r="A103" s="113">
        <v>2240</v>
      </c>
      <c r="B103" s="58" t="s">
        <v>89</v>
      </c>
      <c r="C103" s="59">
        <f t="shared" si="3"/>
        <v>4468</v>
      </c>
      <c r="D103" s="233">
        <f t="shared" ref="D103:O103" si="29">SUM(D104:D111)</f>
        <v>550</v>
      </c>
      <c r="E103" s="436">
        <f t="shared" si="29"/>
        <v>0</v>
      </c>
      <c r="F103" s="393">
        <f t="shared" si="29"/>
        <v>550</v>
      </c>
      <c r="G103" s="233">
        <f t="shared" si="29"/>
        <v>0</v>
      </c>
      <c r="H103" s="122">
        <f t="shared" si="29"/>
        <v>0</v>
      </c>
      <c r="I103" s="115">
        <f t="shared" si="29"/>
        <v>0</v>
      </c>
      <c r="J103" s="122">
        <f t="shared" si="29"/>
        <v>3918</v>
      </c>
      <c r="K103" s="114">
        <f t="shared" si="29"/>
        <v>0</v>
      </c>
      <c r="L103" s="115">
        <f t="shared" si="29"/>
        <v>3918</v>
      </c>
      <c r="M103" s="59">
        <f t="shared" si="29"/>
        <v>0</v>
      </c>
      <c r="N103" s="114">
        <f t="shared" si="29"/>
        <v>0</v>
      </c>
      <c r="O103" s="115">
        <f t="shared" si="29"/>
        <v>0</v>
      </c>
      <c r="P103" s="112"/>
    </row>
    <row r="104" spans="1:16" hidden="1" x14ac:dyDescent="0.25">
      <c r="A104" s="38">
        <v>2241</v>
      </c>
      <c r="B104" s="58" t="s">
        <v>90</v>
      </c>
      <c r="C104" s="59">
        <f t="shared" si="3"/>
        <v>0</v>
      </c>
      <c r="D104" s="232"/>
      <c r="E104" s="435"/>
      <c r="F104" s="393">
        <f t="shared" ref="F104:F111" si="30">D104+E104</f>
        <v>0</v>
      </c>
      <c r="G104" s="232"/>
      <c r="H104" s="264"/>
      <c r="I104" s="115">
        <f t="shared" ref="I104:I111" si="31">G104+H104</f>
        <v>0</v>
      </c>
      <c r="J104" s="264"/>
      <c r="K104" s="61"/>
      <c r="L104" s="115">
        <f t="shared" ref="L104:L111" si="32">J104+K104</f>
        <v>0</v>
      </c>
      <c r="M104" s="328"/>
      <c r="N104" s="61"/>
      <c r="O104" s="115">
        <f t="shared" ref="O104:O111" si="33">M104+N104</f>
        <v>0</v>
      </c>
      <c r="P104" s="112"/>
    </row>
    <row r="105" spans="1:16" ht="24" hidden="1" x14ac:dyDescent="0.25">
      <c r="A105" s="38">
        <v>2242</v>
      </c>
      <c r="B105" s="58" t="s">
        <v>91</v>
      </c>
      <c r="C105" s="59">
        <f t="shared" si="3"/>
        <v>0</v>
      </c>
      <c r="D105" s="232"/>
      <c r="E105" s="435"/>
      <c r="F105" s="393">
        <f t="shared" si="30"/>
        <v>0</v>
      </c>
      <c r="G105" s="232"/>
      <c r="H105" s="264"/>
      <c r="I105" s="115">
        <f t="shared" si="31"/>
        <v>0</v>
      </c>
      <c r="J105" s="264"/>
      <c r="K105" s="61"/>
      <c r="L105" s="115">
        <f t="shared" si="32"/>
        <v>0</v>
      </c>
      <c r="M105" s="328"/>
      <c r="N105" s="61"/>
      <c r="O105" s="115">
        <f t="shared" si="33"/>
        <v>0</v>
      </c>
      <c r="P105" s="112"/>
    </row>
    <row r="106" spans="1:16" ht="24" x14ac:dyDescent="0.25">
      <c r="A106" s="38">
        <v>2243</v>
      </c>
      <c r="B106" s="58" t="s">
        <v>92</v>
      </c>
      <c r="C106" s="59">
        <f t="shared" si="3"/>
        <v>200</v>
      </c>
      <c r="D106" s="232"/>
      <c r="E106" s="435"/>
      <c r="F106" s="393">
        <f t="shared" si="30"/>
        <v>0</v>
      </c>
      <c r="G106" s="232"/>
      <c r="H106" s="264"/>
      <c r="I106" s="115">
        <f t="shared" si="31"/>
        <v>0</v>
      </c>
      <c r="J106" s="264">
        <v>200</v>
      </c>
      <c r="K106" s="61"/>
      <c r="L106" s="115">
        <f t="shared" si="32"/>
        <v>200</v>
      </c>
      <c r="M106" s="328"/>
      <c r="N106" s="61"/>
      <c r="O106" s="115">
        <f t="shared" si="33"/>
        <v>0</v>
      </c>
      <c r="P106" s="112"/>
    </row>
    <row r="107" spans="1:16" x14ac:dyDescent="0.25">
      <c r="A107" s="38">
        <v>2244</v>
      </c>
      <c r="B107" s="58" t="s">
        <v>93</v>
      </c>
      <c r="C107" s="59">
        <f t="shared" si="3"/>
        <v>4268</v>
      </c>
      <c r="D107" s="232">
        <v>550</v>
      </c>
      <c r="E107" s="435"/>
      <c r="F107" s="393">
        <f t="shared" si="30"/>
        <v>550</v>
      </c>
      <c r="G107" s="232"/>
      <c r="H107" s="264"/>
      <c r="I107" s="115">
        <f t="shared" si="31"/>
        <v>0</v>
      </c>
      <c r="J107" s="264">
        <v>3718</v>
      </c>
      <c r="K107" s="61"/>
      <c r="L107" s="115">
        <f t="shared" si="32"/>
        <v>3718</v>
      </c>
      <c r="M107" s="328"/>
      <c r="N107" s="61"/>
      <c r="O107" s="115">
        <f t="shared" si="33"/>
        <v>0</v>
      </c>
      <c r="P107" s="377"/>
    </row>
    <row r="108" spans="1:16" ht="24" hidden="1" x14ac:dyDescent="0.25">
      <c r="A108" s="38">
        <v>2246</v>
      </c>
      <c r="B108" s="58" t="s">
        <v>94</v>
      </c>
      <c r="C108" s="59">
        <f t="shared" si="3"/>
        <v>0</v>
      </c>
      <c r="D108" s="232"/>
      <c r="E108" s="435"/>
      <c r="F108" s="393">
        <f t="shared" si="30"/>
        <v>0</v>
      </c>
      <c r="G108" s="232"/>
      <c r="H108" s="264"/>
      <c r="I108" s="115">
        <f t="shared" si="31"/>
        <v>0</v>
      </c>
      <c r="J108" s="264"/>
      <c r="K108" s="61"/>
      <c r="L108" s="115">
        <f t="shared" si="32"/>
        <v>0</v>
      </c>
      <c r="M108" s="328"/>
      <c r="N108" s="61"/>
      <c r="O108" s="115">
        <f t="shared" si="33"/>
        <v>0</v>
      </c>
      <c r="P108" s="112"/>
    </row>
    <row r="109" spans="1:16" hidden="1" x14ac:dyDescent="0.25">
      <c r="A109" s="38">
        <v>2247</v>
      </c>
      <c r="B109" s="58" t="s">
        <v>95</v>
      </c>
      <c r="C109" s="59">
        <f t="shared" si="3"/>
        <v>0</v>
      </c>
      <c r="D109" s="232"/>
      <c r="E109" s="435"/>
      <c r="F109" s="393">
        <f t="shared" si="30"/>
        <v>0</v>
      </c>
      <c r="G109" s="232"/>
      <c r="H109" s="264"/>
      <c r="I109" s="115">
        <f t="shared" si="31"/>
        <v>0</v>
      </c>
      <c r="J109" s="264"/>
      <c r="K109" s="61"/>
      <c r="L109" s="115">
        <f t="shared" si="32"/>
        <v>0</v>
      </c>
      <c r="M109" s="328"/>
      <c r="N109" s="61"/>
      <c r="O109" s="115">
        <f t="shared" si="33"/>
        <v>0</v>
      </c>
      <c r="P109" s="112"/>
    </row>
    <row r="110" spans="1:16" ht="24" hidden="1" x14ac:dyDescent="0.25">
      <c r="A110" s="38">
        <v>2248</v>
      </c>
      <c r="B110" s="58" t="s">
        <v>300</v>
      </c>
      <c r="C110" s="59">
        <f t="shared" si="3"/>
        <v>0</v>
      </c>
      <c r="D110" s="232"/>
      <c r="E110" s="435"/>
      <c r="F110" s="393">
        <f t="shared" si="30"/>
        <v>0</v>
      </c>
      <c r="G110" s="232"/>
      <c r="H110" s="264"/>
      <c r="I110" s="115">
        <f t="shared" si="31"/>
        <v>0</v>
      </c>
      <c r="J110" s="264"/>
      <c r="K110" s="61"/>
      <c r="L110" s="115">
        <f t="shared" si="32"/>
        <v>0</v>
      </c>
      <c r="M110" s="328"/>
      <c r="N110" s="61"/>
      <c r="O110" s="115">
        <f t="shared" si="33"/>
        <v>0</v>
      </c>
      <c r="P110" s="112"/>
    </row>
    <row r="111" spans="1:16" ht="24" hidden="1" x14ac:dyDescent="0.25">
      <c r="A111" s="38">
        <v>2249</v>
      </c>
      <c r="B111" s="58" t="s">
        <v>96</v>
      </c>
      <c r="C111" s="59">
        <f t="shared" si="3"/>
        <v>0</v>
      </c>
      <c r="D111" s="232"/>
      <c r="E111" s="435"/>
      <c r="F111" s="393">
        <f t="shared" si="30"/>
        <v>0</v>
      </c>
      <c r="G111" s="232"/>
      <c r="H111" s="264"/>
      <c r="I111" s="115">
        <f t="shared" si="31"/>
        <v>0</v>
      </c>
      <c r="J111" s="264"/>
      <c r="K111" s="61"/>
      <c r="L111" s="115">
        <f t="shared" si="32"/>
        <v>0</v>
      </c>
      <c r="M111" s="328"/>
      <c r="N111" s="61"/>
      <c r="O111" s="115">
        <f t="shared" si="33"/>
        <v>0</v>
      </c>
      <c r="P111" s="112"/>
    </row>
    <row r="112" spans="1:16" hidden="1" x14ac:dyDescent="0.25">
      <c r="A112" s="113">
        <v>2250</v>
      </c>
      <c r="B112" s="58" t="s">
        <v>97</v>
      </c>
      <c r="C112" s="59">
        <f t="shared" si="3"/>
        <v>0</v>
      </c>
      <c r="D112" s="233">
        <f t="shared" ref="D112:O112" si="34">SUM(D113:D115)</f>
        <v>0</v>
      </c>
      <c r="E112" s="436">
        <f t="shared" si="34"/>
        <v>0</v>
      </c>
      <c r="F112" s="393">
        <f t="shared" si="34"/>
        <v>0</v>
      </c>
      <c r="G112" s="233">
        <f t="shared" si="34"/>
        <v>0</v>
      </c>
      <c r="H112" s="122">
        <f t="shared" si="34"/>
        <v>0</v>
      </c>
      <c r="I112" s="115">
        <f t="shared" si="34"/>
        <v>0</v>
      </c>
      <c r="J112" s="122">
        <f t="shared" si="34"/>
        <v>0</v>
      </c>
      <c r="K112" s="114">
        <f t="shared" si="34"/>
        <v>0</v>
      </c>
      <c r="L112" s="115">
        <f t="shared" si="34"/>
        <v>0</v>
      </c>
      <c r="M112" s="59">
        <f t="shared" si="34"/>
        <v>0</v>
      </c>
      <c r="N112" s="114">
        <f t="shared" si="34"/>
        <v>0</v>
      </c>
      <c r="O112" s="115">
        <f t="shared" si="34"/>
        <v>0</v>
      </c>
      <c r="P112" s="112"/>
    </row>
    <row r="113" spans="1:16" hidden="1" x14ac:dyDescent="0.25">
      <c r="A113" s="38">
        <v>2251</v>
      </c>
      <c r="B113" s="58" t="s">
        <v>98</v>
      </c>
      <c r="C113" s="59">
        <f t="shared" si="3"/>
        <v>0</v>
      </c>
      <c r="D113" s="232"/>
      <c r="E113" s="435"/>
      <c r="F113" s="393">
        <f>D113+E113</f>
        <v>0</v>
      </c>
      <c r="G113" s="232"/>
      <c r="H113" s="264"/>
      <c r="I113" s="115">
        <f>G113+H113</f>
        <v>0</v>
      </c>
      <c r="J113" s="264"/>
      <c r="K113" s="61"/>
      <c r="L113" s="115">
        <f>J113+K113</f>
        <v>0</v>
      </c>
      <c r="M113" s="328"/>
      <c r="N113" s="61"/>
      <c r="O113" s="115">
        <f>M113+N113</f>
        <v>0</v>
      </c>
      <c r="P113" s="112"/>
    </row>
    <row r="114" spans="1:16" ht="24" hidden="1" x14ac:dyDescent="0.25">
      <c r="A114" s="38">
        <v>2252</v>
      </c>
      <c r="B114" s="58" t="s">
        <v>99</v>
      </c>
      <c r="C114" s="59">
        <f t="shared" ref="C114:C177" si="35">F114+I114+L114+O114</f>
        <v>0</v>
      </c>
      <c r="D114" s="232"/>
      <c r="E114" s="435"/>
      <c r="F114" s="393">
        <f>D114+E114</f>
        <v>0</v>
      </c>
      <c r="G114" s="232"/>
      <c r="H114" s="264"/>
      <c r="I114" s="115">
        <f>G114+H114</f>
        <v>0</v>
      </c>
      <c r="J114" s="264"/>
      <c r="K114" s="61"/>
      <c r="L114" s="115">
        <f>J114+K114</f>
        <v>0</v>
      </c>
      <c r="M114" s="328"/>
      <c r="N114" s="61"/>
      <c r="O114" s="115">
        <f>M114+N114</f>
        <v>0</v>
      </c>
      <c r="P114" s="112"/>
    </row>
    <row r="115" spans="1:16" ht="24" hidden="1" x14ac:dyDescent="0.25">
      <c r="A115" s="38">
        <v>2259</v>
      </c>
      <c r="B115" s="58" t="s">
        <v>100</v>
      </c>
      <c r="C115" s="59">
        <f t="shared" si="35"/>
        <v>0</v>
      </c>
      <c r="D115" s="232"/>
      <c r="E115" s="435"/>
      <c r="F115" s="393">
        <f>D115+E115</f>
        <v>0</v>
      </c>
      <c r="G115" s="232"/>
      <c r="H115" s="264"/>
      <c r="I115" s="115">
        <f>G115+H115</f>
        <v>0</v>
      </c>
      <c r="J115" s="264"/>
      <c r="K115" s="61"/>
      <c r="L115" s="115">
        <f>J115+K115</f>
        <v>0</v>
      </c>
      <c r="M115" s="328"/>
      <c r="N115" s="61"/>
      <c r="O115" s="115">
        <f>M115+N115</f>
        <v>0</v>
      </c>
      <c r="P115" s="112"/>
    </row>
    <row r="116" spans="1:16" x14ac:dyDescent="0.25">
      <c r="A116" s="113">
        <v>2260</v>
      </c>
      <c r="B116" s="58" t="s">
        <v>101</v>
      </c>
      <c r="C116" s="59">
        <f t="shared" si="35"/>
        <v>7</v>
      </c>
      <c r="D116" s="233">
        <f t="shared" ref="D116:O116" si="36">SUM(D117:D121)</f>
        <v>0</v>
      </c>
      <c r="E116" s="436">
        <f t="shared" si="36"/>
        <v>0</v>
      </c>
      <c r="F116" s="393">
        <f t="shared" si="36"/>
        <v>0</v>
      </c>
      <c r="G116" s="233">
        <f t="shared" si="36"/>
        <v>0</v>
      </c>
      <c r="H116" s="122">
        <f t="shared" si="36"/>
        <v>0</v>
      </c>
      <c r="I116" s="115">
        <f t="shared" si="36"/>
        <v>0</v>
      </c>
      <c r="J116" s="122">
        <f t="shared" si="36"/>
        <v>7</v>
      </c>
      <c r="K116" s="114">
        <f t="shared" si="36"/>
        <v>0</v>
      </c>
      <c r="L116" s="115">
        <f t="shared" si="36"/>
        <v>7</v>
      </c>
      <c r="M116" s="59">
        <f t="shared" si="36"/>
        <v>0</v>
      </c>
      <c r="N116" s="114">
        <f t="shared" si="36"/>
        <v>0</v>
      </c>
      <c r="O116" s="115">
        <f t="shared" si="36"/>
        <v>0</v>
      </c>
      <c r="P116" s="112"/>
    </row>
    <row r="117" spans="1:16" hidden="1" x14ac:dyDescent="0.25">
      <c r="A117" s="38">
        <v>2261</v>
      </c>
      <c r="B117" s="58" t="s">
        <v>102</v>
      </c>
      <c r="C117" s="59">
        <f t="shared" si="35"/>
        <v>0</v>
      </c>
      <c r="D117" s="232"/>
      <c r="E117" s="435"/>
      <c r="F117" s="393">
        <f>D117+E117</f>
        <v>0</v>
      </c>
      <c r="G117" s="232"/>
      <c r="H117" s="264"/>
      <c r="I117" s="115">
        <f>G117+H117</f>
        <v>0</v>
      </c>
      <c r="J117" s="264"/>
      <c r="K117" s="61"/>
      <c r="L117" s="115">
        <f>J117+K117</f>
        <v>0</v>
      </c>
      <c r="M117" s="328"/>
      <c r="N117" s="61"/>
      <c r="O117" s="115">
        <f>M117+N117</f>
        <v>0</v>
      </c>
      <c r="P117" s="112"/>
    </row>
    <row r="118" spans="1:16" hidden="1" x14ac:dyDescent="0.25">
      <c r="A118" s="38">
        <v>2262</v>
      </c>
      <c r="B118" s="58" t="s">
        <v>103</v>
      </c>
      <c r="C118" s="59">
        <f t="shared" si="35"/>
        <v>0</v>
      </c>
      <c r="D118" s="232"/>
      <c r="E118" s="435"/>
      <c r="F118" s="393">
        <f>D118+E118</f>
        <v>0</v>
      </c>
      <c r="G118" s="232"/>
      <c r="H118" s="264"/>
      <c r="I118" s="115">
        <f>G118+H118</f>
        <v>0</v>
      </c>
      <c r="J118" s="264"/>
      <c r="K118" s="61"/>
      <c r="L118" s="115">
        <f>J118+K118</f>
        <v>0</v>
      </c>
      <c r="M118" s="328"/>
      <c r="N118" s="61"/>
      <c r="O118" s="115">
        <f>M118+N118</f>
        <v>0</v>
      </c>
      <c r="P118" s="112"/>
    </row>
    <row r="119" spans="1:16" hidden="1" x14ac:dyDescent="0.25">
      <c r="A119" s="38">
        <v>2263</v>
      </c>
      <c r="B119" s="58" t="s">
        <v>104</v>
      </c>
      <c r="C119" s="59">
        <f t="shared" si="35"/>
        <v>0</v>
      </c>
      <c r="D119" s="232"/>
      <c r="E119" s="435"/>
      <c r="F119" s="393">
        <f>D119+E119</f>
        <v>0</v>
      </c>
      <c r="G119" s="232"/>
      <c r="H119" s="264"/>
      <c r="I119" s="115">
        <f>G119+H119</f>
        <v>0</v>
      </c>
      <c r="J119" s="264"/>
      <c r="K119" s="61"/>
      <c r="L119" s="115">
        <f>J119+K119</f>
        <v>0</v>
      </c>
      <c r="M119" s="328"/>
      <c r="N119" s="61"/>
      <c r="O119" s="115">
        <f>M119+N119</f>
        <v>0</v>
      </c>
      <c r="P119" s="112"/>
    </row>
    <row r="120" spans="1:16" ht="24" hidden="1" x14ac:dyDescent="0.25">
      <c r="A120" s="38">
        <v>2264</v>
      </c>
      <c r="B120" s="58" t="s">
        <v>105</v>
      </c>
      <c r="C120" s="59">
        <f t="shared" si="35"/>
        <v>0</v>
      </c>
      <c r="D120" s="232"/>
      <c r="E120" s="435"/>
      <c r="F120" s="393">
        <f>D120+E120</f>
        <v>0</v>
      </c>
      <c r="G120" s="232"/>
      <c r="H120" s="264"/>
      <c r="I120" s="115">
        <f>G120+H120</f>
        <v>0</v>
      </c>
      <c r="J120" s="264"/>
      <c r="K120" s="61"/>
      <c r="L120" s="115">
        <f>J120+K120</f>
        <v>0</v>
      </c>
      <c r="M120" s="328"/>
      <c r="N120" s="61"/>
      <c r="O120" s="115">
        <f>M120+N120</f>
        <v>0</v>
      </c>
      <c r="P120" s="112"/>
    </row>
    <row r="121" spans="1:16" x14ac:dyDescent="0.25">
      <c r="A121" s="38">
        <v>2269</v>
      </c>
      <c r="B121" s="58" t="s">
        <v>106</v>
      </c>
      <c r="C121" s="59">
        <f t="shared" si="35"/>
        <v>7</v>
      </c>
      <c r="D121" s="232"/>
      <c r="E121" s="435"/>
      <c r="F121" s="393">
        <f>D121+E121</f>
        <v>0</v>
      </c>
      <c r="G121" s="232"/>
      <c r="H121" s="264"/>
      <c r="I121" s="115">
        <f>G121+H121</f>
        <v>0</v>
      </c>
      <c r="J121" s="264">
        <v>7</v>
      </c>
      <c r="K121" s="61"/>
      <c r="L121" s="115">
        <f>J121+K121</f>
        <v>7</v>
      </c>
      <c r="M121" s="328"/>
      <c r="N121" s="61"/>
      <c r="O121" s="115">
        <f>M121+N121</f>
        <v>0</v>
      </c>
      <c r="P121" s="112"/>
    </row>
    <row r="122" spans="1:16" hidden="1" x14ac:dyDescent="0.25">
      <c r="A122" s="113">
        <v>2270</v>
      </c>
      <c r="B122" s="58" t="s">
        <v>107</v>
      </c>
      <c r="C122" s="59">
        <f t="shared" si="35"/>
        <v>0</v>
      </c>
      <c r="D122" s="233">
        <f t="shared" ref="D122:O122" si="37">SUM(D123:D127)</f>
        <v>0</v>
      </c>
      <c r="E122" s="436">
        <f t="shared" si="37"/>
        <v>0</v>
      </c>
      <c r="F122" s="393">
        <f t="shared" si="37"/>
        <v>0</v>
      </c>
      <c r="G122" s="233">
        <f t="shared" si="37"/>
        <v>0</v>
      </c>
      <c r="H122" s="122">
        <f t="shared" si="37"/>
        <v>0</v>
      </c>
      <c r="I122" s="115">
        <f t="shared" si="37"/>
        <v>0</v>
      </c>
      <c r="J122" s="122">
        <f t="shared" si="37"/>
        <v>0</v>
      </c>
      <c r="K122" s="114">
        <f t="shared" si="37"/>
        <v>0</v>
      </c>
      <c r="L122" s="115">
        <f t="shared" si="37"/>
        <v>0</v>
      </c>
      <c r="M122" s="59">
        <f t="shared" si="37"/>
        <v>0</v>
      </c>
      <c r="N122" s="114">
        <f t="shared" si="37"/>
        <v>0</v>
      </c>
      <c r="O122" s="115">
        <f t="shared" si="37"/>
        <v>0</v>
      </c>
      <c r="P122" s="112"/>
    </row>
    <row r="123" spans="1:16" hidden="1" x14ac:dyDescent="0.25">
      <c r="A123" s="38">
        <v>2272</v>
      </c>
      <c r="B123" s="147" t="s">
        <v>108</v>
      </c>
      <c r="C123" s="59">
        <f t="shared" si="35"/>
        <v>0</v>
      </c>
      <c r="D123" s="232"/>
      <c r="E123" s="435"/>
      <c r="F123" s="393">
        <f>D123+E123</f>
        <v>0</v>
      </c>
      <c r="G123" s="232"/>
      <c r="H123" s="264"/>
      <c r="I123" s="115">
        <f>G123+H123</f>
        <v>0</v>
      </c>
      <c r="J123" s="264"/>
      <c r="K123" s="61"/>
      <c r="L123" s="115">
        <f>J123+K123</f>
        <v>0</v>
      </c>
      <c r="M123" s="328"/>
      <c r="N123" s="61"/>
      <c r="O123" s="115">
        <f>M123+N123</f>
        <v>0</v>
      </c>
      <c r="P123" s="112"/>
    </row>
    <row r="124" spans="1:16" ht="24" hidden="1" x14ac:dyDescent="0.25">
      <c r="A124" s="38">
        <v>2274</v>
      </c>
      <c r="B124" s="187" t="s">
        <v>290</v>
      </c>
      <c r="C124" s="59">
        <f t="shared" si="35"/>
        <v>0</v>
      </c>
      <c r="D124" s="232"/>
      <c r="E124" s="435"/>
      <c r="F124" s="393">
        <f>D124+E124</f>
        <v>0</v>
      </c>
      <c r="G124" s="232"/>
      <c r="H124" s="264"/>
      <c r="I124" s="115">
        <f>G124+H124</f>
        <v>0</v>
      </c>
      <c r="J124" s="264"/>
      <c r="K124" s="61"/>
      <c r="L124" s="115">
        <f>J124+K124</f>
        <v>0</v>
      </c>
      <c r="M124" s="328"/>
      <c r="N124" s="61"/>
      <c r="O124" s="115">
        <f>M124+N124</f>
        <v>0</v>
      </c>
      <c r="P124" s="112"/>
    </row>
    <row r="125" spans="1:16" ht="24" hidden="1" x14ac:dyDescent="0.25">
      <c r="A125" s="38">
        <v>2275</v>
      </c>
      <c r="B125" s="58" t="s">
        <v>109</v>
      </c>
      <c r="C125" s="59">
        <f t="shared" si="35"/>
        <v>0</v>
      </c>
      <c r="D125" s="232"/>
      <c r="E125" s="435"/>
      <c r="F125" s="393">
        <f>D125+E125</f>
        <v>0</v>
      </c>
      <c r="G125" s="232"/>
      <c r="H125" s="264"/>
      <c r="I125" s="115">
        <f>G125+H125</f>
        <v>0</v>
      </c>
      <c r="J125" s="264"/>
      <c r="K125" s="61"/>
      <c r="L125" s="115">
        <f>J125+K125</f>
        <v>0</v>
      </c>
      <c r="M125" s="328"/>
      <c r="N125" s="61"/>
      <c r="O125" s="115">
        <f>M125+N125</f>
        <v>0</v>
      </c>
      <c r="P125" s="112"/>
    </row>
    <row r="126" spans="1:16" ht="36" hidden="1" x14ac:dyDescent="0.25">
      <c r="A126" s="38">
        <v>2276</v>
      </c>
      <c r="B126" s="58" t="s">
        <v>110</v>
      </c>
      <c r="C126" s="59">
        <f t="shared" si="35"/>
        <v>0</v>
      </c>
      <c r="D126" s="232"/>
      <c r="E126" s="435"/>
      <c r="F126" s="393">
        <f>D126+E126</f>
        <v>0</v>
      </c>
      <c r="G126" s="232"/>
      <c r="H126" s="264"/>
      <c r="I126" s="115">
        <f>G126+H126</f>
        <v>0</v>
      </c>
      <c r="J126" s="264"/>
      <c r="K126" s="61"/>
      <c r="L126" s="115">
        <f>J126+K126</f>
        <v>0</v>
      </c>
      <c r="M126" s="328"/>
      <c r="N126" s="61"/>
      <c r="O126" s="115">
        <f>M126+N126</f>
        <v>0</v>
      </c>
      <c r="P126" s="112"/>
    </row>
    <row r="127" spans="1:16" ht="24" hidden="1" x14ac:dyDescent="0.25">
      <c r="A127" s="38">
        <v>2279</v>
      </c>
      <c r="B127" s="58" t="s">
        <v>111</v>
      </c>
      <c r="C127" s="59">
        <f t="shared" si="35"/>
        <v>0</v>
      </c>
      <c r="D127" s="232"/>
      <c r="E127" s="435"/>
      <c r="F127" s="393">
        <f>D127+E127</f>
        <v>0</v>
      </c>
      <c r="G127" s="232"/>
      <c r="H127" s="264"/>
      <c r="I127" s="115">
        <f>G127+H127</f>
        <v>0</v>
      </c>
      <c r="J127" s="264"/>
      <c r="K127" s="61"/>
      <c r="L127" s="115">
        <f>J127+K127</f>
        <v>0</v>
      </c>
      <c r="M127" s="328"/>
      <c r="N127" s="61"/>
      <c r="O127" s="115">
        <f>M127+N127</f>
        <v>0</v>
      </c>
      <c r="P127" s="112"/>
    </row>
    <row r="128" spans="1:16" ht="24" hidden="1" x14ac:dyDescent="0.25">
      <c r="A128" s="1244">
        <v>2280</v>
      </c>
      <c r="B128" s="53" t="s">
        <v>301</v>
      </c>
      <c r="C128" s="54">
        <f t="shared" si="35"/>
        <v>0</v>
      </c>
      <c r="D128" s="235">
        <f t="shared" ref="D128:O128" si="38">SUM(D129)</f>
        <v>0</v>
      </c>
      <c r="E128" s="438">
        <f t="shared" si="38"/>
        <v>0</v>
      </c>
      <c r="F128" s="434">
        <f t="shared" si="38"/>
        <v>0</v>
      </c>
      <c r="G128" s="235">
        <f t="shared" si="38"/>
        <v>0</v>
      </c>
      <c r="H128" s="266">
        <f t="shared" si="38"/>
        <v>0</v>
      </c>
      <c r="I128" s="121">
        <f t="shared" si="38"/>
        <v>0</v>
      </c>
      <c r="J128" s="266">
        <f t="shared" si="38"/>
        <v>0</v>
      </c>
      <c r="K128" s="120">
        <f t="shared" si="38"/>
        <v>0</v>
      </c>
      <c r="L128" s="121">
        <f t="shared" si="38"/>
        <v>0</v>
      </c>
      <c r="M128" s="59">
        <f t="shared" si="38"/>
        <v>0</v>
      </c>
      <c r="N128" s="114">
        <f t="shared" si="38"/>
        <v>0</v>
      </c>
      <c r="O128" s="115">
        <f t="shared" si="38"/>
        <v>0</v>
      </c>
      <c r="P128" s="112"/>
    </row>
    <row r="129" spans="1:16" ht="24" hidden="1" x14ac:dyDescent="0.25">
      <c r="A129" s="38">
        <v>2283</v>
      </c>
      <c r="B129" s="58" t="s">
        <v>112</v>
      </c>
      <c r="C129" s="59">
        <f t="shared" si="35"/>
        <v>0</v>
      </c>
      <c r="D129" s="232"/>
      <c r="E129" s="435"/>
      <c r="F129" s="393">
        <f>D129+E129</f>
        <v>0</v>
      </c>
      <c r="G129" s="232"/>
      <c r="H129" s="264"/>
      <c r="I129" s="115">
        <f>G129+H129</f>
        <v>0</v>
      </c>
      <c r="J129" s="264"/>
      <c r="K129" s="61"/>
      <c r="L129" s="115">
        <f>J129+K129</f>
        <v>0</v>
      </c>
      <c r="M129" s="328"/>
      <c r="N129" s="61"/>
      <c r="O129" s="115">
        <f>M129+N129</f>
        <v>0</v>
      </c>
      <c r="P129" s="112"/>
    </row>
    <row r="130" spans="1:16" ht="38.25" customHeight="1" x14ac:dyDescent="0.25">
      <c r="A130" s="46">
        <v>2300</v>
      </c>
      <c r="B130" s="106" t="s">
        <v>113</v>
      </c>
      <c r="C130" s="47">
        <f t="shared" si="35"/>
        <v>1479</v>
      </c>
      <c r="D130" s="230">
        <f t="shared" ref="D130:O130" si="39">SUM(D131,D136,D140,D141,D144,D151,D159,D160,D163)</f>
        <v>0</v>
      </c>
      <c r="E130" s="430">
        <f t="shared" si="39"/>
        <v>0</v>
      </c>
      <c r="F130" s="397">
        <f t="shared" si="39"/>
        <v>0</v>
      </c>
      <c r="G130" s="230">
        <f t="shared" si="39"/>
        <v>0</v>
      </c>
      <c r="H130" s="107">
        <f t="shared" si="39"/>
        <v>0</v>
      </c>
      <c r="I130" s="118">
        <f t="shared" si="39"/>
        <v>0</v>
      </c>
      <c r="J130" s="107">
        <f t="shared" si="39"/>
        <v>249</v>
      </c>
      <c r="K130" s="51">
        <f t="shared" si="39"/>
        <v>1230</v>
      </c>
      <c r="L130" s="118">
        <f t="shared" si="39"/>
        <v>1479</v>
      </c>
      <c r="M130" s="47">
        <f t="shared" si="39"/>
        <v>0</v>
      </c>
      <c r="N130" s="51">
        <f t="shared" si="39"/>
        <v>0</v>
      </c>
      <c r="O130" s="118">
        <f t="shared" si="39"/>
        <v>0</v>
      </c>
      <c r="P130" s="124"/>
    </row>
    <row r="131" spans="1:16" ht="24" x14ac:dyDescent="0.25">
      <c r="A131" s="1244">
        <v>2310</v>
      </c>
      <c r="B131" s="53" t="s">
        <v>114</v>
      </c>
      <c r="C131" s="54">
        <f t="shared" si="35"/>
        <v>1479</v>
      </c>
      <c r="D131" s="235">
        <f t="shared" ref="D131:O131" si="40">SUM(D132:D135)</f>
        <v>0</v>
      </c>
      <c r="E131" s="438">
        <f t="shared" si="40"/>
        <v>0</v>
      </c>
      <c r="F131" s="434">
        <f t="shared" si="40"/>
        <v>0</v>
      </c>
      <c r="G131" s="235">
        <f t="shared" si="40"/>
        <v>0</v>
      </c>
      <c r="H131" s="266">
        <f t="shared" si="40"/>
        <v>0</v>
      </c>
      <c r="I131" s="121">
        <f t="shared" si="40"/>
        <v>0</v>
      </c>
      <c r="J131" s="266">
        <f t="shared" si="40"/>
        <v>249</v>
      </c>
      <c r="K131" s="120">
        <f t="shared" si="40"/>
        <v>1230</v>
      </c>
      <c r="L131" s="121">
        <f t="shared" si="40"/>
        <v>1479</v>
      </c>
      <c r="M131" s="54">
        <f t="shared" si="40"/>
        <v>0</v>
      </c>
      <c r="N131" s="120">
        <f t="shared" si="40"/>
        <v>0</v>
      </c>
      <c r="O131" s="121">
        <f t="shared" si="40"/>
        <v>0</v>
      </c>
      <c r="P131" s="111"/>
    </row>
    <row r="132" spans="1:16" hidden="1" x14ac:dyDescent="0.25">
      <c r="A132" s="38">
        <v>2311</v>
      </c>
      <c r="B132" s="58" t="s">
        <v>115</v>
      </c>
      <c r="C132" s="59">
        <f t="shared" si="35"/>
        <v>0</v>
      </c>
      <c r="D132" s="232"/>
      <c r="E132" s="435"/>
      <c r="F132" s="393">
        <f>D132+E132</f>
        <v>0</v>
      </c>
      <c r="G132" s="232"/>
      <c r="H132" s="264"/>
      <c r="I132" s="115">
        <f>G132+H132</f>
        <v>0</v>
      </c>
      <c r="J132" s="264"/>
      <c r="K132" s="61"/>
      <c r="L132" s="115">
        <f>J132+K132</f>
        <v>0</v>
      </c>
      <c r="M132" s="328"/>
      <c r="N132" s="61"/>
      <c r="O132" s="115">
        <f>M132+N132</f>
        <v>0</v>
      </c>
      <c r="P132" s="112"/>
    </row>
    <row r="133" spans="1:16" ht="60" x14ac:dyDescent="0.25">
      <c r="A133" s="38">
        <v>2312</v>
      </c>
      <c r="B133" s="58" t="s">
        <v>116</v>
      </c>
      <c r="C133" s="59">
        <f t="shared" si="35"/>
        <v>1479</v>
      </c>
      <c r="D133" s="232">
        <v>0</v>
      </c>
      <c r="E133" s="435"/>
      <c r="F133" s="393">
        <f>D133+E133</f>
        <v>0</v>
      </c>
      <c r="G133" s="232"/>
      <c r="H133" s="264"/>
      <c r="I133" s="115">
        <f>G133+H133</f>
        <v>0</v>
      </c>
      <c r="J133" s="264">
        <v>249</v>
      </c>
      <c r="K133" s="61">
        <v>1230</v>
      </c>
      <c r="L133" s="115">
        <f>J133+K133</f>
        <v>1479</v>
      </c>
      <c r="M133" s="328"/>
      <c r="N133" s="61"/>
      <c r="O133" s="115">
        <f>M133+N133</f>
        <v>0</v>
      </c>
      <c r="P133" s="377" t="s">
        <v>1501</v>
      </c>
    </row>
    <row r="134" spans="1:16" hidden="1" x14ac:dyDescent="0.25">
      <c r="A134" s="38">
        <v>2313</v>
      </c>
      <c r="B134" s="58" t="s">
        <v>117</v>
      </c>
      <c r="C134" s="59">
        <f t="shared" si="35"/>
        <v>0</v>
      </c>
      <c r="D134" s="232"/>
      <c r="E134" s="435"/>
      <c r="F134" s="393">
        <f>D134+E134</f>
        <v>0</v>
      </c>
      <c r="G134" s="232"/>
      <c r="H134" s="264"/>
      <c r="I134" s="115">
        <f>G134+H134</f>
        <v>0</v>
      </c>
      <c r="J134" s="264"/>
      <c r="K134" s="61"/>
      <c r="L134" s="115">
        <f>J134+K134</f>
        <v>0</v>
      </c>
      <c r="M134" s="328"/>
      <c r="N134" s="61"/>
      <c r="O134" s="115">
        <f>M134+N134</f>
        <v>0</v>
      </c>
      <c r="P134" s="112"/>
    </row>
    <row r="135" spans="1:16" ht="36" hidden="1" customHeight="1" x14ac:dyDescent="0.25">
      <c r="A135" s="38">
        <v>2314</v>
      </c>
      <c r="B135" s="58" t="s">
        <v>291</v>
      </c>
      <c r="C135" s="59">
        <f t="shared" si="35"/>
        <v>0</v>
      </c>
      <c r="D135" s="232"/>
      <c r="E135" s="435"/>
      <c r="F135" s="393">
        <f>D135+E135</f>
        <v>0</v>
      </c>
      <c r="G135" s="232"/>
      <c r="H135" s="264"/>
      <c r="I135" s="115">
        <f>G135+H135</f>
        <v>0</v>
      </c>
      <c r="J135" s="264"/>
      <c r="K135" s="61"/>
      <c r="L135" s="115">
        <f>J135+K135</f>
        <v>0</v>
      </c>
      <c r="M135" s="328"/>
      <c r="N135" s="61"/>
      <c r="O135" s="115">
        <f>M135+N135</f>
        <v>0</v>
      </c>
      <c r="P135" s="112"/>
    </row>
    <row r="136" spans="1:16" hidden="1" x14ac:dyDescent="0.25">
      <c r="A136" s="113">
        <v>2320</v>
      </c>
      <c r="B136" s="58" t="s">
        <v>118</v>
      </c>
      <c r="C136" s="59">
        <f t="shared" si="35"/>
        <v>0</v>
      </c>
      <c r="D136" s="233">
        <f t="shared" ref="D136:O136" si="41">SUM(D137:D139)</f>
        <v>0</v>
      </c>
      <c r="E136" s="436">
        <f t="shared" si="41"/>
        <v>0</v>
      </c>
      <c r="F136" s="393">
        <f t="shared" si="41"/>
        <v>0</v>
      </c>
      <c r="G136" s="233">
        <f t="shared" si="41"/>
        <v>0</v>
      </c>
      <c r="H136" s="122">
        <f t="shared" si="41"/>
        <v>0</v>
      </c>
      <c r="I136" s="115">
        <f t="shared" si="41"/>
        <v>0</v>
      </c>
      <c r="J136" s="122">
        <f t="shared" si="41"/>
        <v>0</v>
      </c>
      <c r="K136" s="114">
        <f t="shared" si="41"/>
        <v>0</v>
      </c>
      <c r="L136" s="115">
        <f t="shared" si="41"/>
        <v>0</v>
      </c>
      <c r="M136" s="59">
        <f t="shared" si="41"/>
        <v>0</v>
      </c>
      <c r="N136" s="114">
        <f t="shared" si="41"/>
        <v>0</v>
      </c>
      <c r="O136" s="115">
        <f t="shared" si="41"/>
        <v>0</v>
      </c>
      <c r="P136" s="112"/>
    </row>
    <row r="137" spans="1:16" hidden="1" x14ac:dyDescent="0.25">
      <c r="A137" s="38">
        <v>2321</v>
      </c>
      <c r="B137" s="58" t="s">
        <v>119</v>
      </c>
      <c r="C137" s="59">
        <f t="shared" si="35"/>
        <v>0</v>
      </c>
      <c r="D137" s="232"/>
      <c r="E137" s="435"/>
      <c r="F137" s="393">
        <f>D137+E137</f>
        <v>0</v>
      </c>
      <c r="G137" s="232"/>
      <c r="H137" s="264"/>
      <c r="I137" s="115">
        <f>G137+H137</f>
        <v>0</v>
      </c>
      <c r="J137" s="264"/>
      <c r="K137" s="61"/>
      <c r="L137" s="115">
        <f>J137+K137</f>
        <v>0</v>
      </c>
      <c r="M137" s="328"/>
      <c r="N137" s="61"/>
      <c r="O137" s="115">
        <f>M137+N137</f>
        <v>0</v>
      </c>
      <c r="P137" s="112"/>
    </row>
    <row r="138" spans="1:16" hidden="1" x14ac:dyDescent="0.25">
      <c r="A138" s="38">
        <v>2322</v>
      </c>
      <c r="B138" s="58" t="s">
        <v>120</v>
      </c>
      <c r="C138" s="59">
        <f t="shared" si="35"/>
        <v>0</v>
      </c>
      <c r="D138" s="232"/>
      <c r="E138" s="435"/>
      <c r="F138" s="393">
        <f>D138+E138</f>
        <v>0</v>
      </c>
      <c r="G138" s="232"/>
      <c r="H138" s="264"/>
      <c r="I138" s="115">
        <f>G138+H138</f>
        <v>0</v>
      </c>
      <c r="J138" s="264"/>
      <c r="K138" s="61"/>
      <c r="L138" s="115">
        <f>J138+K138</f>
        <v>0</v>
      </c>
      <c r="M138" s="328"/>
      <c r="N138" s="61"/>
      <c r="O138" s="115">
        <f>M138+N138</f>
        <v>0</v>
      </c>
      <c r="P138" s="112"/>
    </row>
    <row r="139" spans="1:16" ht="10.5" hidden="1" customHeight="1" x14ac:dyDescent="0.25">
      <c r="A139" s="38">
        <v>2329</v>
      </c>
      <c r="B139" s="58" t="s">
        <v>121</v>
      </c>
      <c r="C139" s="59">
        <f t="shared" si="35"/>
        <v>0</v>
      </c>
      <c r="D139" s="232"/>
      <c r="E139" s="435"/>
      <c r="F139" s="393">
        <f>D139+E139</f>
        <v>0</v>
      </c>
      <c r="G139" s="232"/>
      <c r="H139" s="264"/>
      <c r="I139" s="115">
        <f>G139+H139</f>
        <v>0</v>
      </c>
      <c r="J139" s="264"/>
      <c r="K139" s="61"/>
      <c r="L139" s="115">
        <f>J139+K139</f>
        <v>0</v>
      </c>
      <c r="M139" s="328"/>
      <c r="N139" s="61"/>
      <c r="O139" s="115">
        <f>M139+N139</f>
        <v>0</v>
      </c>
      <c r="P139" s="112"/>
    </row>
    <row r="140" spans="1:16" hidden="1" x14ac:dyDescent="0.25">
      <c r="A140" s="113">
        <v>2330</v>
      </c>
      <c r="B140" s="58" t="s">
        <v>122</v>
      </c>
      <c r="C140" s="59">
        <f t="shared" si="35"/>
        <v>0</v>
      </c>
      <c r="D140" s="232"/>
      <c r="E140" s="435"/>
      <c r="F140" s="393">
        <f>D140+E140</f>
        <v>0</v>
      </c>
      <c r="G140" s="232"/>
      <c r="H140" s="264"/>
      <c r="I140" s="115">
        <f>G140+H140</f>
        <v>0</v>
      </c>
      <c r="J140" s="264"/>
      <c r="K140" s="61"/>
      <c r="L140" s="115">
        <f>J140+K140</f>
        <v>0</v>
      </c>
      <c r="M140" s="328"/>
      <c r="N140" s="61"/>
      <c r="O140" s="115">
        <f>M140+N140</f>
        <v>0</v>
      </c>
      <c r="P140" s="112"/>
    </row>
    <row r="141" spans="1:16" ht="48" hidden="1" x14ac:dyDescent="0.25">
      <c r="A141" s="113">
        <v>2340</v>
      </c>
      <c r="B141" s="58" t="s">
        <v>302</v>
      </c>
      <c r="C141" s="59">
        <f t="shared" si="35"/>
        <v>0</v>
      </c>
      <c r="D141" s="233">
        <f t="shared" ref="D141:O141" si="42">SUM(D142:D143)</f>
        <v>0</v>
      </c>
      <c r="E141" s="436">
        <f t="shared" si="42"/>
        <v>0</v>
      </c>
      <c r="F141" s="393">
        <f t="shared" si="42"/>
        <v>0</v>
      </c>
      <c r="G141" s="233">
        <f t="shared" si="42"/>
        <v>0</v>
      </c>
      <c r="H141" s="122">
        <f t="shared" si="42"/>
        <v>0</v>
      </c>
      <c r="I141" s="115">
        <f t="shared" si="42"/>
        <v>0</v>
      </c>
      <c r="J141" s="122">
        <f t="shared" si="42"/>
        <v>0</v>
      </c>
      <c r="K141" s="114">
        <f t="shared" si="42"/>
        <v>0</v>
      </c>
      <c r="L141" s="115">
        <f t="shared" si="42"/>
        <v>0</v>
      </c>
      <c r="M141" s="59">
        <f t="shared" si="42"/>
        <v>0</v>
      </c>
      <c r="N141" s="114">
        <f t="shared" si="42"/>
        <v>0</v>
      </c>
      <c r="O141" s="115">
        <f t="shared" si="42"/>
        <v>0</v>
      </c>
      <c r="P141" s="112"/>
    </row>
    <row r="142" spans="1:16" hidden="1" x14ac:dyDescent="0.25">
      <c r="A142" s="38">
        <v>2341</v>
      </c>
      <c r="B142" s="58" t="s">
        <v>123</v>
      </c>
      <c r="C142" s="59">
        <f t="shared" si="35"/>
        <v>0</v>
      </c>
      <c r="D142" s="232"/>
      <c r="E142" s="435"/>
      <c r="F142" s="393">
        <f>D142+E142</f>
        <v>0</v>
      </c>
      <c r="G142" s="232"/>
      <c r="H142" s="264"/>
      <c r="I142" s="115">
        <f>G142+H142</f>
        <v>0</v>
      </c>
      <c r="J142" s="264"/>
      <c r="K142" s="61"/>
      <c r="L142" s="115">
        <f>J142+K142</f>
        <v>0</v>
      </c>
      <c r="M142" s="328"/>
      <c r="N142" s="61"/>
      <c r="O142" s="115">
        <f>M142+N142</f>
        <v>0</v>
      </c>
      <c r="P142" s="112"/>
    </row>
    <row r="143" spans="1:16" ht="24" hidden="1" x14ac:dyDescent="0.25">
      <c r="A143" s="38">
        <v>2344</v>
      </c>
      <c r="B143" s="58" t="s">
        <v>124</v>
      </c>
      <c r="C143" s="59">
        <f t="shared" si="35"/>
        <v>0</v>
      </c>
      <c r="D143" s="232"/>
      <c r="E143" s="435"/>
      <c r="F143" s="393">
        <f>D143+E143</f>
        <v>0</v>
      </c>
      <c r="G143" s="232"/>
      <c r="H143" s="264"/>
      <c r="I143" s="115">
        <f>G143+H143</f>
        <v>0</v>
      </c>
      <c r="J143" s="264"/>
      <c r="K143" s="61"/>
      <c r="L143" s="115">
        <f>J143+K143</f>
        <v>0</v>
      </c>
      <c r="M143" s="328"/>
      <c r="N143" s="61"/>
      <c r="O143" s="115">
        <f>M143+N143</f>
        <v>0</v>
      </c>
      <c r="P143" s="112"/>
    </row>
    <row r="144" spans="1:16" ht="24" hidden="1" x14ac:dyDescent="0.25">
      <c r="A144" s="108">
        <v>2350</v>
      </c>
      <c r="B144" s="79" t="s">
        <v>125</v>
      </c>
      <c r="C144" s="85">
        <f t="shared" si="35"/>
        <v>0</v>
      </c>
      <c r="D144" s="133">
        <f t="shared" ref="D144:O144" si="43">SUM(D145:D150)</f>
        <v>0</v>
      </c>
      <c r="E144" s="431">
        <f t="shared" si="43"/>
        <v>0</v>
      </c>
      <c r="F144" s="432">
        <f t="shared" si="43"/>
        <v>0</v>
      </c>
      <c r="G144" s="133">
        <f t="shared" si="43"/>
        <v>0</v>
      </c>
      <c r="H144" s="208">
        <f t="shared" si="43"/>
        <v>0</v>
      </c>
      <c r="I144" s="110">
        <f t="shared" si="43"/>
        <v>0</v>
      </c>
      <c r="J144" s="208">
        <f t="shared" si="43"/>
        <v>0</v>
      </c>
      <c r="K144" s="109">
        <f t="shared" si="43"/>
        <v>0</v>
      </c>
      <c r="L144" s="110">
        <f t="shared" si="43"/>
        <v>0</v>
      </c>
      <c r="M144" s="85">
        <f t="shared" si="43"/>
        <v>0</v>
      </c>
      <c r="N144" s="109">
        <f t="shared" si="43"/>
        <v>0</v>
      </c>
      <c r="O144" s="110">
        <f t="shared" si="43"/>
        <v>0</v>
      </c>
      <c r="P144" s="117"/>
    </row>
    <row r="145" spans="1:16" hidden="1" x14ac:dyDescent="0.25">
      <c r="A145" s="33">
        <v>2351</v>
      </c>
      <c r="B145" s="53" t="s">
        <v>126</v>
      </c>
      <c r="C145" s="54">
        <f t="shared" si="35"/>
        <v>0</v>
      </c>
      <c r="D145" s="231"/>
      <c r="E145" s="433"/>
      <c r="F145" s="434">
        <f t="shared" ref="F145:F150" si="44">D145+E145</f>
        <v>0</v>
      </c>
      <c r="G145" s="231"/>
      <c r="H145" s="263"/>
      <c r="I145" s="121">
        <f t="shared" ref="I145:I150" si="45">G145+H145</f>
        <v>0</v>
      </c>
      <c r="J145" s="263"/>
      <c r="K145" s="56"/>
      <c r="L145" s="121">
        <f t="shared" ref="L145:L150" si="46">J145+K145</f>
        <v>0</v>
      </c>
      <c r="M145" s="327"/>
      <c r="N145" s="56"/>
      <c r="O145" s="121">
        <f t="shared" ref="O145:O150" si="47">M145+N145</f>
        <v>0</v>
      </c>
      <c r="P145" s="111"/>
    </row>
    <row r="146" spans="1:16" hidden="1" x14ac:dyDescent="0.25">
      <c r="A146" s="38">
        <v>2352</v>
      </c>
      <c r="B146" s="58" t="s">
        <v>127</v>
      </c>
      <c r="C146" s="59">
        <f t="shared" si="35"/>
        <v>0</v>
      </c>
      <c r="D146" s="232"/>
      <c r="E146" s="435"/>
      <c r="F146" s="393">
        <f t="shared" si="44"/>
        <v>0</v>
      </c>
      <c r="G146" s="232"/>
      <c r="H146" s="264"/>
      <c r="I146" s="115">
        <f t="shared" si="45"/>
        <v>0</v>
      </c>
      <c r="J146" s="264"/>
      <c r="K146" s="61"/>
      <c r="L146" s="115">
        <f t="shared" si="46"/>
        <v>0</v>
      </c>
      <c r="M146" s="328"/>
      <c r="N146" s="61"/>
      <c r="O146" s="115">
        <f t="shared" si="47"/>
        <v>0</v>
      </c>
      <c r="P146" s="112"/>
    </row>
    <row r="147" spans="1:16" ht="24" hidden="1" x14ac:dyDescent="0.25">
      <c r="A147" s="38">
        <v>2353</v>
      </c>
      <c r="B147" s="58" t="s">
        <v>128</v>
      </c>
      <c r="C147" s="59">
        <f t="shared" si="35"/>
        <v>0</v>
      </c>
      <c r="D147" s="232"/>
      <c r="E147" s="435"/>
      <c r="F147" s="393">
        <f t="shared" si="44"/>
        <v>0</v>
      </c>
      <c r="G147" s="232"/>
      <c r="H147" s="264"/>
      <c r="I147" s="115">
        <f t="shared" si="45"/>
        <v>0</v>
      </c>
      <c r="J147" s="264"/>
      <c r="K147" s="61"/>
      <c r="L147" s="115">
        <f t="shared" si="46"/>
        <v>0</v>
      </c>
      <c r="M147" s="328"/>
      <c r="N147" s="61"/>
      <c r="O147" s="115">
        <f t="shared" si="47"/>
        <v>0</v>
      </c>
      <c r="P147" s="112"/>
    </row>
    <row r="148" spans="1:16" ht="24" hidden="1" x14ac:dyDescent="0.25">
      <c r="A148" s="38">
        <v>2354</v>
      </c>
      <c r="B148" s="58" t="s">
        <v>129</v>
      </c>
      <c r="C148" s="59">
        <f t="shared" si="35"/>
        <v>0</v>
      </c>
      <c r="D148" s="232"/>
      <c r="E148" s="435"/>
      <c r="F148" s="393">
        <f t="shared" si="44"/>
        <v>0</v>
      </c>
      <c r="G148" s="232"/>
      <c r="H148" s="264"/>
      <c r="I148" s="115">
        <f t="shared" si="45"/>
        <v>0</v>
      </c>
      <c r="J148" s="264"/>
      <c r="K148" s="61"/>
      <c r="L148" s="115">
        <f t="shared" si="46"/>
        <v>0</v>
      </c>
      <c r="M148" s="328"/>
      <c r="N148" s="61"/>
      <c r="O148" s="115">
        <f t="shared" si="47"/>
        <v>0</v>
      </c>
      <c r="P148" s="112"/>
    </row>
    <row r="149" spans="1:16" ht="24" hidden="1" x14ac:dyDescent="0.25">
      <c r="A149" s="38">
        <v>2355</v>
      </c>
      <c r="B149" s="58" t="s">
        <v>130</v>
      </c>
      <c r="C149" s="59">
        <f t="shared" si="35"/>
        <v>0</v>
      </c>
      <c r="D149" s="232"/>
      <c r="E149" s="435"/>
      <c r="F149" s="393">
        <f t="shared" si="44"/>
        <v>0</v>
      </c>
      <c r="G149" s="232"/>
      <c r="H149" s="264"/>
      <c r="I149" s="115">
        <f t="shared" si="45"/>
        <v>0</v>
      </c>
      <c r="J149" s="264"/>
      <c r="K149" s="61"/>
      <c r="L149" s="115">
        <f t="shared" si="46"/>
        <v>0</v>
      </c>
      <c r="M149" s="328"/>
      <c r="N149" s="61"/>
      <c r="O149" s="115">
        <f t="shared" si="47"/>
        <v>0</v>
      </c>
      <c r="P149" s="112"/>
    </row>
    <row r="150" spans="1:16" ht="24" hidden="1" x14ac:dyDescent="0.25">
      <c r="A150" s="38">
        <v>2359</v>
      </c>
      <c r="B150" s="58" t="s">
        <v>131</v>
      </c>
      <c r="C150" s="59">
        <f t="shared" si="35"/>
        <v>0</v>
      </c>
      <c r="D150" s="232"/>
      <c r="E150" s="435"/>
      <c r="F150" s="393">
        <f t="shared" si="44"/>
        <v>0</v>
      </c>
      <c r="G150" s="232"/>
      <c r="H150" s="264"/>
      <c r="I150" s="115">
        <f t="shared" si="45"/>
        <v>0</v>
      </c>
      <c r="J150" s="264"/>
      <c r="K150" s="61"/>
      <c r="L150" s="115">
        <f t="shared" si="46"/>
        <v>0</v>
      </c>
      <c r="M150" s="328"/>
      <c r="N150" s="61"/>
      <c r="O150" s="115">
        <f t="shared" si="47"/>
        <v>0</v>
      </c>
      <c r="P150" s="112"/>
    </row>
    <row r="151" spans="1:16" ht="24.75" hidden="1" customHeight="1" x14ac:dyDescent="0.25">
      <c r="A151" s="113">
        <v>2360</v>
      </c>
      <c r="B151" s="58" t="s">
        <v>132</v>
      </c>
      <c r="C151" s="59">
        <f t="shared" si="35"/>
        <v>0</v>
      </c>
      <c r="D151" s="233">
        <f t="shared" ref="D151:O151" si="48">SUM(D152:D158)</f>
        <v>0</v>
      </c>
      <c r="E151" s="436">
        <f t="shared" si="48"/>
        <v>0</v>
      </c>
      <c r="F151" s="393">
        <f t="shared" si="48"/>
        <v>0</v>
      </c>
      <c r="G151" s="233">
        <f t="shared" si="48"/>
        <v>0</v>
      </c>
      <c r="H151" s="122">
        <f t="shared" si="48"/>
        <v>0</v>
      </c>
      <c r="I151" s="115">
        <f t="shared" si="48"/>
        <v>0</v>
      </c>
      <c r="J151" s="122">
        <f t="shared" si="48"/>
        <v>0</v>
      </c>
      <c r="K151" s="114">
        <f t="shared" si="48"/>
        <v>0</v>
      </c>
      <c r="L151" s="115">
        <f t="shared" si="48"/>
        <v>0</v>
      </c>
      <c r="M151" s="59">
        <f t="shared" si="48"/>
        <v>0</v>
      </c>
      <c r="N151" s="114">
        <f t="shared" si="48"/>
        <v>0</v>
      </c>
      <c r="O151" s="115">
        <f t="shared" si="48"/>
        <v>0</v>
      </c>
      <c r="P151" s="112"/>
    </row>
    <row r="152" spans="1:16" hidden="1" x14ac:dyDescent="0.25">
      <c r="A152" s="37">
        <v>2361</v>
      </c>
      <c r="B152" s="58" t="s">
        <v>133</v>
      </c>
      <c r="C152" s="59">
        <f t="shared" si="35"/>
        <v>0</v>
      </c>
      <c r="D152" s="232"/>
      <c r="E152" s="435"/>
      <c r="F152" s="393">
        <f t="shared" ref="F152:F159" si="49">D152+E152</f>
        <v>0</v>
      </c>
      <c r="G152" s="232"/>
      <c r="H152" s="264"/>
      <c r="I152" s="115">
        <f t="shared" ref="I152:I159" si="50">G152+H152</f>
        <v>0</v>
      </c>
      <c r="J152" s="264"/>
      <c r="K152" s="61"/>
      <c r="L152" s="115">
        <f t="shared" ref="L152:L159" si="51">J152+K152</f>
        <v>0</v>
      </c>
      <c r="M152" s="328"/>
      <c r="N152" s="61"/>
      <c r="O152" s="115">
        <f t="shared" ref="O152:O159" si="52">M152+N152</f>
        <v>0</v>
      </c>
      <c r="P152" s="112"/>
    </row>
    <row r="153" spans="1:16" ht="24" hidden="1" x14ac:dyDescent="0.25">
      <c r="A153" s="37">
        <v>2362</v>
      </c>
      <c r="B153" s="58" t="s">
        <v>134</v>
      </c>
      <c r="C153" s="59">
        <f t="shared" si="35"/>
        <v>0</v>
      </c>
      <c r="D153" s="232"/>
      <c r="E153" s="435"/>
      <c r="F153" s="393">
        <f t="shared" si="49"/>
        <v>0</v>
      </c>
      <c r="G153" s="232"/>
      <c r="H153" s="264"/>
      <c r="I153" s="115">
        <f t="shared" si="50"/>
        <v>0</v>
      </c>
      <c r="J153" s="264"/>
      <c r="K153" s="61"/>
      <c r="L153" s="115">
        <f t="shared" si="51"/>
        <v>0</v>
      </c>
      <c r="M153" s="328"/>
      <c r="N153" s="61"/>
      <c r="O153" s="115">
        <f t="shared" si="52"/>
        <v>0</v>
      </c>
      <c r="P153" s="112"/>
    </row>
    <row r="154" spans="1:16" hidden="1" x14ac:dyDescent="0.25">
      <c r="A154" s="37">
        <v>2363</v>
      </c>
      <c r="B154" s="58" t="s">
        <v>135</v>
      </c>
      <c r="C154" s="59">
        <f t="shared" si="35"/>
        <v>0</v>
      </c>
      <c r="D154" s="232"/>
      <c r="E154" s="435"/>
      <c r="F154" s="393">
        <f t="shared" si="49"/>
        <v>0</v>
      </c>
      <c r="G154" s="232"/>
      <c r="H154" s="264"/>
      <c r="I154" s="115">
        <f t="shared" si="50"/>
        <v>0</v>
      </c>
      <c r="J154" s="264"/>
      <c r="K154" s="61"/>
      <c r="L154" s="115">
        <f t="shared" si="51"/>
        <v>0</v>
      </c>
      <c r="M154" s="328"/>
      <c r="N154" s="61"/>
      <c r="O154" s="115">
        <f t="shared" si="52"/>
        <v>0</v>
      </c>
      <c r="P154" s="112"/>
    </row>
    <row r="155" spans="1:16" hidden="1" x14ac:dyDescent="0.25">
      <c r="A155" s="37">
        <v>2364</v>
      </c>
      <c r="B155" s="58" t="s">
        <v>136</v>
      </c>
      <c r="C155" s="59">
        <f t="shared" si="35"/>
        <v>0</v>
      </c>
      <c r="D155" s="232"/>
      <c r="E155" s="435"/>
      <c r="F155" s="393">
        <f t="shared" si="49"/>
        <v>0</v>
      </c>
      <c r="G155" s="232"/>
      <c r="H155" s="264"/>
      <c r="I155" s="115">
        <f t="shared" si="50"/>
        <v>0</v>
      </c>
      <c r="J155" s="264"/>
      <c r="K155" s="61"/>
      <c r="L155" s="115">
        <f t="shared" si="51"/>
        <v>0</v>
      </c>
      <c r="M155" s="328"/>
      <c r="N155" s="61"/>
      <c r="O155" s="115">
        <f t="shared" si="52"/>
        <v>0</v>
      </c>
      <c r="P155" s="112"/>
    </row>
    <row r="156" spans="1:16" ht="12.75" hidden="1" customHeight="1" x14ac:dyDescent="0.25">
      <c r="A156" s="37">
        <v>2365</v>
      </c>
      <c r="B156" s="58" t="s">
        <v>137</v>
      </c>
      <c r="C156" s="59">
        <f t="shared" si="35"/>
        <v>0</v>
      </c>
      <c r="D156" s="232"/>
      <c r="E156" s="435"/>
      <c r="F156" s="393">
        <f t="shared" si="49"/>
        <v>0</v>
      </c>
      <c r="G156" s="232"/>
      <c r="H156" s="264"/>
      <c r="I156" s="115">
        <f t="shared" si="50"/>
        <v>0</v>
      </c>
      <c r="J156" s="264"/>
      <c r="K156" s="61"/>
      <c r="L156" s="115">
        <f t="shared" si="51"/>
        <v>0</v>
      </c>
      <c r="M156" s="328"/>
      <c r="N156" s="61"/>
      <c r="O156" s="115">
        <f t="shared" si="52"/>
        <v>0</v>
      </c>
      <c r="P156" s="112"/>
    </row>
    <row r="157" spans="1:16" ht="36" hidden="1" x14ac:dyDescent="0.25">
      <c r="A157" s="37">
        <v>2366</v>
      </c>
      <c r="B157" s="58" t="s">
        <v>138</v>
      </c>
      <c r="C157" s="59">
        <f t="shared" si="35"/>
        <v>0</v>
      </c>
      <c r="D157" s="232"/>
      <c r="E157" s="435"/>
      <c r="F157" s="393">
        <f t="shared" si="49"/>
        <v>0</v>
      </c>
      <c r="G157" s="232"/>
      <c r="H157" s="264"/>
      <c r="I157" s="115">
        <f t="shared" si="50"/>
        <v>0</v>
      </c>
      <c r="J157" s="264"/>
      <c r="K157" s="61"/>
      <c r="L157" s="115">
        <f t="shared" si="51"/>
        <v>0</v>
      </c>
      <c r="M157" s="328"/>
      <c r="N157" s="61"/>
      <c r="O157" s="115">
        <f t="shared" si="52"/>
        <v>0</v>
      </c>
      <c r="P157" s="112"/>
    </row>
    <row r="158" spans="1:16" ht="48" hidden="1" x14ac:dyDescent="0.25">
      <c r="A158" s="37">
        <v>2369</v>
      </c>
      <c r="B158" s="58" t="s">
        <v>139</v>
      </c>
      <c r="C158" s="59">
        <f t="shared" si="35"/>
        <v>0</v>
      </c>
      <c r="D158" s="232"/>
      <c r="E158" s="435"/>
      <c r="F158" s="393">
        <f t="shared" si="49"/>
        <v>0</v>
      </c>
      <c r="G158" s="232"/>
      <c r="H158" s="264"/>
      <c r="I158" s="115">
        <f t="shared" si="50"/>
        <v>0</v>
      </c>
      <c r="J158" s="264"/>
      <c r="K158" s="61"/>
      <c r="L158" s="115">
        <f t="shared" si="51"/>
        <v>0</v>
      </c>
      <c r="M158" s="328"/>
      <c r="N158" s="61"/>
      <c r="O158" s="115">
        <f t="shared" si="52"/>
        <v>0</v>
      </c>
      <c r="P158" s="112"/>
    </row>
    <row r="159" spans="1:16" hidden="1" x14ac:dyDescent="0.25">
      <c r="A159" s="108">
        <v>2370</v>
      </c>
      <c r="B159" s="79" t="s">
        <v>140</v>
      </c>
      <c r="C159" s="85">
        <f t="shared" si="35"/>
        <v>0</v>
      </c>
      <c r="D159" s="234"/>
      <c r="E159" s="437"/>
      <c r="F159" s="432">
        <f t="shared" si="49"/>
        <v>0</v>
      </c>
      <c r="G159" s="234"/>
      <c r="H159" s="265"/>
      <c r="I159" s="110">
        <f t="shared" si="50"/>
        <v>0</v>
      </c>
      <c r="J159" s="265"/>
      <c r="K159" s="116"/>
      <c r="L159" s="110">
        <f t="shared" si="51"/>
        <v>0</v>
      </c>
      <c r="M159" s="329"/>
      <c r="N159" s="116"/>
      <c r="O159" s="110">
        <f t="shared" si="52"/>
        <v>0</v>
      </c>
      <c r="P159" s="117"/>
    </row>
    <row r="160" spans="1:16" hidden="1" x14ac:dyDescent="0.25">
      <c r="A160" s="108">
        <v>2380</v>
      </c>
      <c r="B160" s="79" t="s">
        <v>141</v>
      </c>
      <c r="C160" s="85">
        <f t="shared" si="35"/>
        <v>0</v>
      </c>
      <c r="D160" s="133">
        <f t="shared" ref="D160:O160" si="53">SUM(D161:D162)</f>
        <v>0</v>
      </c>
      <c r="E160" s="431">
        <f t="shared" si="53"/>
        <v>0</v>
      </c>
      <c r="F160" s="432">
        <f t="shared" si="53"/>
        <v>0</v>
      </c>
      <c r="G160" s="133">
        <f t="shared" si="53"/>
        <v>0</v>
      </c>
      <c r="H160" s="208">
        <f t="shared" si="53"/>
        <v>0</v>
      </c>
      <c r="I160" s="110">
        <f t="shared" si="53"/>
        <v>0</v>
      </c>
      <c r="J160" s="208">
        <f t="shared" si="53"/>
        <v>0</v>
      </c>
      <c r="K160" s="109">
        <f t="shared" si="53"/>
        <v>0</v>
      </c>
      <c r="L160" s="110">
        <f t="shared" si="53"/>
        <v>0</v>
      </c>
      <c r="M160" s="85">
        <f t="shared" si="53"/>
        <v>0</v>
      </c>
      <c r="N160" s="109">
        <f t="shared" si="53"/>
        <v>0</v>
      </c>
      <c r="O160" s="110">
        <f t="shared" si="53"/>
        <v>0</v>
      </c>
      <c r="P160" s="117"/>
    </row>
    <row r="161" spans="1:16" hidden="1" x14ac:dyDescent="0.25">
      <c r="A161" s="32">
        <v>2381</v>
      </c>
      <c r="B161" s="53" t="s">
        <v>142</v>
      </c>
      <c r="C161" s="54">
        <f t="shared" si="35"/>
        <v>0</v>
      </c>
      <c r="D161" s="231"/>
      <c r="E161" s="433"/>
      <c r="F161" s="434">
        <f>D161+E161</f>
        <v>0</v>
      </c>
      <c r="G161" s="231"/>
      <c r="H161" s="263"/>
      <c r="I161" s="121">
        <f>G161+H161</f>
        <v>0</v>
      </c>
      <c r="J161" s="263"/>
      <c r="K161" s="56"/>
      <c r="L161" s="121">
        <f>J161+K161</f>
        <v>0</v>
      </c>
      <c r="M161" s="327"/>
      <c r="N161" s="56"/>
      <c r="O161" s="121">
        <f>M161+N161</f>
        <v>0</v>
      </c>
      <c r="P161" s="111"/>
    </row>
    <row r="162" spans="1:16" ht="24" hidden="1" x14ac:dyDescent="0.25">
      <c r="A162" s="37">
        <v>2389</v>
      </c>
      <c r="B162" s="58" t="s">
        <v>143</v>
      </c>
      <c r="C162" s="59">
        <f t="shared" si="35"/>
        <v>0</v>
      </c>
      <c r="D162" s="232"/>
      <c r="E162" s="435"/>
      <c r="F162" s="393">
        <f>D162+E162</f>
        <v>0</v>
      </c>
      <c r="G162" s="232"/>
      <c r="H162" s="264"/>
      <c r="I162" s="115">
        <f>G162+H162</f>
        <v>0</v>
      </c>
      <c r="J162" s="264"/>
      <c r="K162" s="61"/>
      <c r="L162" s="115">
        <f>J162+K162</f>
        <v>0</v>
      </c>
      <c r="M162" s="328"/>
      <c r="N162" s="61"/>
      <c r="O162" s="115">
        <f>M162+N162</f>
        <v>0</v>
      </c>
      <c r="P162" s="112"/>
    </row>
    <row r="163" spans="1:16" hidden="1" x14ac:dyDescent="0.25">
      <c r="A163" s="108">
        <v>2390</v>
      </c>
      <c r="B163" s="79" t="s">
        <v>144</v>
      </c>
      <c r="C163" s="85">
        <f t="shared" si="35"/>
        <v>0</v>
      </c>
      <c r="D163" s="234"/>
      <c r="E163" s="437"/>
      <c r="F163" s="432">
        <f>D163+E163</f>
        <v>0</v>
      </c>
      <c r="G163" s="234"/>
      <c r="H163" s="265"/>
      <c r="I163" s="110">
        <f>G163+H163</f>
        <v>0</v>
      </c>
      <c r="J163" s="265"/>
      <c r="K163" s="116"/>
      <c r="L163" s="110">
        <f>J163+K163</f>
        <v>0</v>
      </c>
      <c r="M163" s="329"/>
      <c r="N163" s="116"/>
      <c r="O163" s="110">
        <f>M163+N163</f>
        <v>0</v>
      </c>
      <c r="P163" s="117"/>
    </row>
    <row r="164" spans="1:16" hidden="1" x14ac:dyDescent="0.25">
      <c r="A164" s="46">
        <v>2400</v>
      </c>
      <c r="B164" s="106" t="s">
        <v>145</v>
      </c>
      <c r="C164" s="47">
        <f t="shared" si="35"/>
        <v>0</v>
      </c>
      <c r="D164" s="236"/>
      <c r="E164" s="439"/>
      <c r="F164" s="397">
        <f>D164+E164</f>
        <v>0</v>
      </c>
      <c r="G164" s="236"/>
      <c r="H164" s="267"/>
      <c r="I164" s="118">
        <f>G164+H164</f>
        <v>0</v>
      </c>
      <c r="J164" s="267"/>
      <c r="K164" s="123"/>
      <c r="L164" s="118">
        <f>J164+K164</f>
        <v>0</v>
      </c>
      <c r="M164" s="330"/>
      <c r="N164" s="123"/>
      <c r="O164" s="118">
        <f>M164+N164</f>
        <v>0</v>
      </c>
      <c r="P164" s="124"/>
    </row>
    <row r="165" spans="1:16" ht="24" hidden="1" x14ac:dyDescent="0.25">
      <c r="A165" s="46">
        <v>2500</v>
      </c>
      <c r="B165" s="106" t="s">
        <v>146</v>
      </c>
      <c r="C165" s="47">
        <f t="shared" si="35"/>
        <v>0</v>
      </c>
      <c r="D165" s="230">
        <f t="shared" ref="D165:O165" si="54">SUM(D166,D171)</f>
        <v>0</v>
      </c>
      <c r="E165" s="430">
        <f t="shared" si="54"/>
        <v>0</v>
      </c>
      <c r="F165" s="397">
        <f t="shared" si="54"/>
        <v>0</v>
      </c>
      <c r="G165" s="230">
        <f t="shared" si="54"/>
        <v>0</v>
      </c>
      <c r="H165" s="107">
        <f t="shared" si="54"/>
        <v>0</v>
      </c>
      <c r="I165" s="118">
        <f t="shared" si="54"/>
        <v>0</v>
      </c>
      <c r="J165" s="107">
        <f t="shared" si="54"/>
        <v>0</v>
      </c>
      <c r="K165" s="51">
        <f t="shared" si="54"/>
        <v>0</v>
      </c>
      <c r="L165" s="118">
        <f t="shared" si="54"/>
        <v>0</v>
      </c>
      <c r="M165" s="131">
        <f t="shared" si="54"/>
        <v>0</v>
      </c>
      <c r="N165" s="132">
        <f t="shared" si="54"/>
        <v>0</v>
      </c>
      <c r="O165" s="296">
        <f t="shared" si="54"/>
        <v>0</v>
      </c>
      <c r="P165" s="352"/>
    </row>
    <row r="166" spans="1:16" ht="16.5" hidden="1" customHeight="1" x14ac:dyDescent="0.25">
      <c r="A166" s="1244">
        <v>2510</v>
      </c>
      <c r="B166" s="53" t="s">
        <v>147</v>
      </c>
      <c r="C166" s="54">
        <f t="shared" si="35"/>
        <v>0</v>
      </c>
      <c r="D166" s="235">
        <f t="shared" ref="D166:O166" si="55">SUM(D167:D170)</f>
        <v>0</v>
      </c>
      <c r="E166" s="438">
        <f t="shared" si="55"/>
        <v>0</v>
      </c>
      <c r="F166" s="434">
        <f t="shared" si="55"/>
        <v>0</v>
      </c>
      <c r="G166" s="235">
        <f t="shared" si="55"/>
        <v>0</v>
      </c>
      <c r="H166" s="266">
        <f t="shared" si="55"/>
        <v>0</v>
      </c>
      <c r="I166" s="121">
        <f t="shared" si="55"/>
        <v>0</v>
      </c>
      <c r="J166" s="266">
        <f t="shared" si="55"/>
        <v>0</v>
      </c>
      <c r="K166" s="120">
        <f t="shared" si="55"/>
        <v>0</v>
      </c>
      <c r="L166" s="121">
        <f t="shared" si="55"/>
        <v>0</v>
      </c>
      <c r="M166" s="65">
        <f t="shared" si="55"/>
        <v>0</v>
      </c>
      <c r="N166" s="307">
        <f t="shared" si="55"/>
        <v>0</v>
      </c>
      <c r="O166" s="312">
        <f t="shared" si="55"/>
        <v>0</v>
      </c>
      <c r="P166" s="156"/>
    </row>
    <row r="167" spans="1:16" ht="24" hidden="1" x14ac:dyDescent="0.25">
      <c r="A167" s="38">
        <v>2512</v>
      </c>
      <c r="B167" s="58" t="s">
        <v>148</v>
      </c>
      <c r="C167" s="59">
        <f t="shared" si="35"/>
        <v>0</v>
      </c>
      <c r="D167" s="232"/>
      <c r="E167" s="435"/>
      <c r="F167" s="393">
        <f t="shared" ref="F167:F172" si="56">D167+E167</f>
        <v>0</v>
      </c>
      <c r="G167" s="232"/>
      <c r="H167" s="264"/>
      <c r="I167" s="115">
        <f t="shared" ref="I167:I172" si="57">G167+H167</f>
        <v>0</v>
      </c>
      <c r="J167" s="264"/>
      <c r="K167" s="61"/>
      <c r="L167" s="115">
        <f t="shared" ref="L167:L172" si="58">J167+K167</f>
        <v>0</v>
      </c>
      <c r="M167" s="328"/>
      <c r="N167" s="61"/>
      <c r="O167" s="115">
        <f t="shared" ref="O167:O172" si="59">M167+N167</f>
        <v>0</v>
      </c>
      <c r="P167" s="112"/>
    </row>
    <row r="168" spans="1:16" ht="36" hidden="1" x14ac:dyDescent="0.25">
      <c r="A168" s="38">
        <v>2513</v>
      </c>
      <c r="B168" s="58" t="s">
        <v>149</v>
      </c>
      <c r="C168" s="59">
        <f t="shared" si="35"/>
        <v>0</v>
      </c>
      <c r="D168" s="232"/>
      <c r="E168" s="435"/>
      <c r="F168" s="393">
        <f t="shared" si="56"/>
        <v>0</v>
      </c>
      <c r="G168" s="232"/>
      <c r="H168" s="264"/>
      <c r="I168" s="115">
        <f t="shared" si="57"/>
        <v>0</v>
      </c>
      <c r="J168" s="264"/>
      <c r="K168" s="61"/>
      <c r="L168" s="115">
        <f t="shared" si="58"/>
        <v>0</v>
      </c>
      <c r="M168" s="328"/>
      <c r="N168" s="61"/>
      <c r="O168" s="115">
        <f t="shared" si="59"/>
        <v>0</v>
      </c>
      <c r="P168" s="112"/>
    </row>
    <row r="169" spans="1:16" ht="24" hidden="1" x14ac:dyDescent="0.25">
      <c r="A169" s="38">
        <v>2515</v>
      </c>
      <c r="B169" s="58" t="s">
        <v>150</v>
      </c>
      <c r="C169" s="59">
        <f t="shared" si="35"/>
        <v>0</v>
      </c>
      <c r="D169" s="232"/>
      <c r="E169" s="435"/>
      <c r="F169" s="393">
        <f t="shared" si="56"/>
        <v>0</v>
      </c>
      <c r="G169" s="232"/>
      <c r="H169" s="264"/>
      <c r="I169" s="115">
        <f t="shared" si="57"/>
        <v>0</v>
      </c>
      <c r="J169" s="264"/>
      <c r="K169" s="61"/>
      <c r="L169" s="115">
        <f t="shared" si="58"/>
        <v>0</v>
      </c>
      <c r="M169" s="328"/>
      <c r="N169" s="61"/>
      <c r="O169" s="115">
        <f t="shared" si="59"/>
        <v>0</v>
      </c>
      <c r="P169" s="112"/>
    </row>
    <row r="170" spans="1:16" ht="24" hidden="1" x14ac:dyDescent="0.25">
      <c r="A170" s="38">
        <v>2519</v>
      </c>
      <c r="B170" s="58" t="s">
        <v>151</v>
      </c>
      <c r="C170" s="59">
        <f t="shared" si="35"/>
        <v>0</v>
      </c>
      <c r="D170" s="232"/>
      <c r="E170" s="435"/>
      <c r="F170" s="393">
        <f t="shared" si="56"/>
        <v>0</v>
      </c>
      <c r="G170" s="232"/>
      <c r="H170" s="264"/>
      <c r="I170" s="115">
        <f t="shared" si="57"/>
        <v>0</v>
      </c>
      <c r="J170" s="264"/>
      <c r="K170" s="61"/>
      <c r="L170" s="115">
        <f t="shared" si="58"/>
        <v>0</v>
      </c>
      <c r="M170" s="328"/>
      <c r="N170" s="61"/>
      <c r="O170" s="115">
        <f t="shared" si="59"/>
        <v>0</v>
      </c>
      <c r="P170" s="112"/>
    </row>
    <row r="171" spans="1:16" ht="24" hidden="1" x14ac:dyDescent="0.25">
      <c r="A171" s="113">
        <v>2520</v>
      </c>
      <c r="B171" s="58" t="s">
        <v>152</v>
      </c>
      <c r="C171" s="59">
        <f t="shared" si="35"/>
        <v>0</v>
      </c>
      <c r="D171" s="232"/>
      <c r="E171" s="435"/>
      <c r="F171" s="393">
        <f t="shared" si="56"/>
        <v>0</v>
      </c>
      <c r="G171" s="232"/>
      <c r="H171" s="264"/>
      <c r="I171" s="115">
        <f t="shared" si="57"/>
        <v>0</v>
      </c>
      <c r="J171" s="264"/>
      <c r="K171" s="61"/>
      <c r="L171" s="115">
        <f t="shared" si="58"/>
        <v>0</v>
      </c>
      <c r="M171" s="328"/>
      <c r="N171" s="61"/>
      <c r="O171" s="115">
        <f t="shared" si="59"/>
        <v>0</v>
      </c>
      <c r="P171" s="112"/>
    </row>
    <row r="172" spans="1:16" s="125" customFormat="1" ht="36" hidden="1" customHeight="1" x14ac:dyDescent="0.25">
      <c r="A172" s="17">
        <v>2800</v>
      </c>
      <c r="B172" s="53" t="s">
        <v>153</v>
      </c>
      <c r="C172" s="54">
        <f t="shared" si="35"/>
        <v>0</v>
      </c>
      <c r="D172" s="215"/>
      <c r="E172" s="390"/>
      <c r="F172" s="391">
        <f t="shared" si="56"/>
        <v>0</v>
      </c>
      <c r="G172" s="215"/>
      <c r="H172" s="250"/>
      <c r="I172" s="361">
        <f t="shared" si="57"/>
        <v>0</v>
      </c>
      <c r="J172" s="250"/>
      <c r="K172" s="35"/>
      <c r="L172" s="361">
        <f t="shared" si="58"/>
        <v>0</v>
      </c>
      <c r="M172" s="318"/>
      <c r="N172" s="35"/>
      <c r="O172" s="361">
        <f t="shared" si="59"/>
        <v>0</v>
      </c>
      <c r="P172" s="36"/>
    </row>
    <row r="173" spans="1:16" hidden="1" x14ac:dyDescent="0.25">
      <c r="A173" s="102">
        <v>3000</v>
      </c>
      <c r="B173" s="102" t="s">
        <v>154</v>
      </c>
      <c r="C173" s="103">
        <f t="shared" si="35"/>
        <v>0</v>
      </c>
      <c r="D173" s="229">
        <f t="shared" ref="D173:O173" si="60">SUM(D174,D184)</f>
        <v>0</v>
      </c>
      <c r="E173" s="428">
        <f t="shared" si="60"/>
        <v>0</v>
      </c>
      <c r="F173" s="429">
        <f t="shared" si="60"/>
        <v>0</v>
      </c>
      <c r="G173" s="229">
        <f t="shared" si="60"/>
        <v>0</v>
      </c>
      <c r="H173" s="262">
        <f t="shared" si="60"/>
        <v>0</v>
      </c>
      <c r="I173" s="105">
        <f t="shared" si="60"/>
        <v>0</v>
      </c>
      <c r="J173" s="262">
        <f t="shared" si="60"/>
        <v>0</v>
      </c>
      <c r="K173" s="104">
        <f t="shared" si="60"/>
        <v>0</v>
      </c>
      <c r="L173" s="105">
        <f t="shared" si="60"/>
        <v>0</v>
      </c>
      <c r="M173" s="103">
        <f t="shared" si="60"/>
        <v>0</v>
      </c>
      <c r="N173" s="104">
        <f t="shared" si="60"/>
        <v>0</v>
      </c>
      <c r="O173" s="105">
        <f t="shared" si="60"/>
        <v>0</v>
      </c>
      <c r="P173" s="351"/>
    </row>
    <row r="174" spans="1:16" ht="24" hidden="1" x14ac:dyDescent="0.25">
      <c r="A174" s="46">
        <v>3200</v>
      </c>
      <c r="B174" s="126" t="s">
        <v>155</v>
      </c>
      <c r="C174" s="47">
        <f t="shared" si="35"/>
        <v>0</v>
      </c>
      <c r="D174" s="230">
        <f t="shared" ref="D174:O174" si="61">SUM(D175,D179)</f>
        <v>0</v>
      </c>
      <c r="E174" s="430">
        <f t="shared" si="61"/>
        <v>0</v>
      </c>
      <c r="F174" s="397">
        <f t="shared" si="61"/>
        <v>0</v>
      </c>
      <c r="G174" s="230">
        <f t="shared" si="61"/>
        <v>0</v>
      </c>
      <c r="H174" s="107">
        <f t="shared" si="61"/>
        <v>0</v>
      </c>
      <c r="I174" s="118">
        <f t="shared" si="61"/>
        <v>0</v>
      </c>
      <c r="J174" s="107">
        <f t="shared" si="61"/>
        <v>0</v>
      </c>
      <c r="K174" s="51">
        <f t="shared" si="61"/>
        <v>0</v>
      </c>
      <c r="L174" s="118">
        <f t="shared" si="61"/>
        <v>0</v>
      </c>
      <c r="M174" s="131">
        <f t="shared" si="61"/>
        <v>0</v>
      </c>
      <c r="N174" s="132">
        <f t="shared" si="61"/>
        <v>0</v>
      </c>
      <c r="O174" s="296">
        <f t="shared" si="61"/>
        <v>0</v>
      </c>
      <c r="P174" s="352"/>
    </row>
    <row r="175" spans="1:16" ht="36" hidden="1" x14ac:dyDescent="0.25">
      <c r="A175" s="1244">
        <v>3260</v>
      </c>
      <c r="B175" s="53" t="s">
        <v>156</v>
      </c>
      <c r="C175" s="54">
        <f t="shared" si="35"/>
        <v>0</v>
      </c>
      <c r="D175" s="235">
        <f t="shared" ref="D175:O175" si="62">SUM(D176:D178)</f>
        <v>0</v>
      </c>
      <c r="E175" s="438">
        <f t="shared" si="62"/>
        <v>0</v>
      </c>
      <c r="F175" s="434">
        <f t="shared" si="62"/>
        <v>0</v>
      </c>
      <c r="G175" s="235">
        <f t="shared" si="62"/>
        <v>0</v>
      </c>
      <c r="H175" s="266">
        <f t="shared" si="62"/>
        <v>0</v>
      </c>
      <c r="I175" s="121">
        <f t="shared" si="62"/>
        <v>0</v>
      </c>
      <c r="J175" s="266">
        <f t="shared" si="62"/>
        <v>0</v>
      </c>
      <c r="K175" s="120">
        <f t="shared" si="62"/>
        <v>0</v>
      </c>
      <c r="L175" s="121">
        <f t="shared" si="62"/>
        <v>0</v>
      </c>
      <c r="M175" s="54">
        <f t="shared" si="62"/>
        <v>0</v>
      </c>
      <c r="N175" s="120">
        <f t="shared" si="62"/>
        <v>0</v>
      </c>
      <c r="O175" s="121">
        <f t="shared" si="62"/>
        <v>0</v>
      </c>
      <c r="P175" s="111"/>
    </row>
    <row r="176" spans="1:16" ht="24" hidden="1" x14ac:dyDescent="0.25">
      <c r="A176" s="38">
        <v>3261</v>
      </c>
      <c r="B176" s="58" t="s">
        <v>157</v>
      </c>
      <c r="C176" s="59">
        <f t="shared" si="35"/>
        <v>0</v>
      </c>
      <c r="D176" s="232"/>
      <c r="E176" s="435"/>
      <c r="F176" s="393">
        <f>D176+E176</f>
        <v>0</v>
      </c>
      <c r="G176" s="232"/>
      <c r="H176" s="264"/>
      <c r="I176" s="115">
        <f>G176+H176</f>
        <v>0</v>
      </c>
      <c r="J176" s="264"/>
      <c r="K176" s="61"/>
      <c r="L176" s="115">
        <f>J176+K176</f>
        <v>0</v>
      </c>
      <c r="M176" s="328"/>
      <c r="N176" s="61"/>
      <c r="O176" s="115">
        <f>M176+N176</f>
        <v>0</v>
      </c>
      <c r="P176" s="112"/>
    </row>
    <row r="177" spans="1:16" ht="36" hidden="1" x14ac:dyDescent="0.25">
      <c r="A177" s="38">
        <v>3262</v>
      </c>
      <c r="B177" s="58" t="s">
        <v>158</v>
      </c>
      <c r="C177" s="59">
        <f t="shared" si="35"/>
        <v>0</v>
      </c>
      <c r="D177" s="232"/>
      <c r="E177" s="435"/>
      <c r="F177" s="393">
        <f>D177+E177</f>
        <v>0</v>
      </c>
      <c r="G177" s="232"/>
      <c r="H177" s="264"/>
      <c r="I177" s="115">
        <f>G177+H177</f>
        <v>0</v>
      </c>
      <c r="J177" s="264"/>
      <c r="K177" s="61"/>
      <c r="L177" s="115">
        <f>J177+K177</f>
        <v>0</v>
      </c>
      <c r="M177" s="328"/>
      <c r="N177" s="61"/>
      <c r="O177" s="115">
        <f>M177+N177</f>
        <v>0</v>
      </c>
      <c r="P177" s="112"/>
    </row>
    <row r="178" spans="1:16" ht="24" hidden="1" x14ac:dyDescent="0.25">
      <c r="A178" s="38">
        <v>3263</v>
      </c>
      <c r="B178" s="58" t="s">
        <v>159</v>
      </c>
      <c r="C178" s="59">
        <f t="shared" ref="C178:C241" si="63">F178+I178+L178+O178</f>
        <v>0</v>
      </c>
      <c r="D178" s="232"/>
      <c r="E178" s="435"/>
      <c r="F178" s="393">
        <f>D178+E178</f>
        <v>0</v>
      </c>
      <c r="G178" s="232"/>
      <c r="H178" s="264"/>
      <c r="I178" s="115">
        <f>G178+H178</f>
        <v>0</v>
      </c>
      <c r="J178" s="264"/>
      <c r="K178" s="61"/>
      <c r="L178" s="115">
        <f>J178+K178</f>
        <v>0</v>
      </c>
      <c r="M178" s="328"/>
      <c r="N178" s="61"/>
      <c r="O178" s="115">
        <f>M178+N178</f>
        <v>0</v>
      </c>
      <c r="P178" s="112"/>
    </row>
    <row r="179" spans="1:16" ht="84" hidden="1" x14ac:dyDescent="0.25">
      <c r="A179" s="1244">
        <v>3290</v>
      </c>
      <c r="B179" s="53" t="s">
        <v>286</v>
      </c>
      <c r="C179" s="128">
        <f t="shared" si="63"/>
        <v>0</v>
      </c>
      <c r="D179" s="235">
        <f t="shared" ref="D179:O179" si="64">SUM(D180:D183)</f>
        <v>0</v>
      </c>
      <c r="E179" s="438">
        <f t="shared" si="64"/>
        <v>0</v>
      </c>
      <c r="F179" s="434">
        <f t="shared" si="64"/>
        <v>0</v>
      </c>
      <c r="G179" s="235">
        <f t="shared" si="64"/>
        <v>0</v>
      </c>
      <c r="H179" s="266">
        <f t="shared" si="64"/>
        <v>0</v>
      </c>
      <c r="I179" s="121">
        <f t="shared" si="64"/>
        <v>0</v>
      </c>
      <c r="J179" s="266">
        <f t="shared" si="64"/>
        <v>0</v>
      </c>
      <c r="K179" s="120">
        <f t="shared" si="64"/>
        <v>0</v>
      </c>
      <c r="L179" s="121">
        <f t="shared" si="64"/>
        <v>0</v>
      </c>
      <c r="M179" s="128">
        <f t="shared" si="64"/>
        <v>0</v>
      </c>
      <c r="N179" s="308">
        <f t="shared" si="64"/>
        <v>0</v>
      </c>
      <c r="O179" s="313">
        <f t="shared" si="64"/>
        <v>0</v>
      </c>
      <c r="P179" s="159"/>
    </row>
    <row r="180" spans="1:16" ht="72" hidden="1" x14ac:dyDescent="0.25">
      <c r="A180" s="38">
        <v>3291</v>
      </c>
      <c r="B180" s="58" t="s">
        <v>160</v>
      </c>
      <c r="C180" s="59">
        <f t="shared" si="63"/>
        <v>0</v>
      </c>
      <c r="D180" s="232"/>
      <c r="E180" s="435"/>
      <c r="F180" s="393">
        <f>D180+E180</f>
        <v>0</v>
      </c>
      <c r="G180" s="232"/>
      <c r="H180" s="264"/>
      <c r="I180" s="115">
        <f>G180+H180</f>
        <v>0</v>
      </c>
      <c r="J180" s="264"/>
      <c r="K180" s="61"/>
      <c r="L180" s="115">
        <f>J180+K180</f>
        <v>0</v>
      </c>
      <c r="M180" s="328"/>
      <c r="N180" s="61"/>
      <c r="O180" s="115">
        <f>M180+N180</f>
        <v>0</v>
      </c>
      <c r="P180" s="112"/>
    </row>
    <row r="181" spans="1:16" ht="72" hidden="1" x14ac:dyDescent="0.25">
      <c r="A181" s="38">
        <v>3292</v>
      </c>
      <c r="B181" s="58" t="s">
        <v>161</v>
      </c>
      <c r="C181" s="59">
        <f t="shared" si="63"/>
        <v>0</v>
      </c>
      <c r="D181" s="232"/>
      <c r="E181" s="435"/>
      <c r="F181" s="393">
        <f>D181+E181</f>
        <v>0</v>
      </c>
      <c r="G181" s="232"/>
      <c r="H181" s="264"/>
      <c r="I181" s="115">
        <f>G181+H181</f>
        <v>0</v>
      </c>
      <c r="J181" s="264"/>
      <c r="K181" s="61"/>
      <c r="L181" s="115">
        <f>J181+K181</f>
        <v>0</v>
      </c>
      <c r="M181" s="328"/>
      <c r="N181" s="61"/>
      <c r="O181" s="115">
        <f>M181+N181</f>
        <v>0</v>
      </c>
      <c r="P181" s="112"/>
    </row>
    <row r="182" spans="1:16" ht="72" hidden="1" x14ac:dyDescent="0.25">
      <c r="A182" s="38">
        <v>3293</v>
      </c>
      <c r="B182" s="58" t="s">
        <v>162</v>
      </c>
      <c r="C182" s="59">
        <f t="shared" si="63"/>
        <v>0</v>
      </c>
      <c r="D182" s="232"/>
      <c r="E182" s="435"/>
      <c r="F182" s="393">
        <f>D182+E182</f>
        <v>0</v>
      </c>
      <c r="G182" s="232"/>
      <c r="H182" s="264"/>
      <c r="I182" s="115">
        <f>G182+H182</f>
        <v>0</v>
      </c>
      <c r="J182" s="264"/>
      <c r="K182" s="61"/>
      <c r="L182" s="115">
        <f>J182+K182</f>
        <v>0</v>
      </c>
      <c r="M182" s="328"/>
      <c r="N182" s="61"/>
      <c r="O182" s="115">
        <f>M182+N182</f>
        <v>0</v>
      </c>
      <c r="P182" s="112"/>
    </row>
    <row r="183" spans="1:16" ht="60" hidden="1" x14ac:dyDescent="0.25">
      <c r="A183" s="129">
        <v>3294</v>
      </c>
      <c r="B183" s="58" t="s">
        <v>163</v>
      </c>
      <c r="C183" s="128">
        <f t="shared" si="63"/>
        <v>0</v>
      </c>
      <c r="D183" s="237"/>
      <c r="E183" s="440"/>
      <c r="F183" s="441">
        <f>D183+E183</f>
        <v>0</v>
      </c>
      <c r="G183" s="237"/>
      <c r="H183" s="268"/>
      <c r="I183" s="313">
        <f>G183+H183</f>
        <v>0</v>
      </c>
      <c r="J183" s="268"/>
      <c r="K183" s="130"/>
      <c r="L183" s="313">
        <f>J183+K183</f>
        <v>0</v>
      </c>
      <c r="M183" s="331"/>
      <c r="N183" s="130"/>
      <c r="O183" s="313">
        <f>M183+N183</f>
        <v>0</v>
      </c>
      <c r="P183" s="159"/>
    </row>
    <row r="184" spans="1:16" ht="48" hidden="1" x14ac:dyDescent="0.25">
      <c r="A184" s="70">
        <v>3300</v>
      </c>
      <c r="B184" s="126" t="s">
        <v>164</v>
      </c>
      <c r="C184" s="131">
        <f t="shared" si="63"/>
        <v>0</v>
      </c>
      <c r="D184" s="238">
        <f t="shared" ref="D184:O184" si="65">SUM(D185:D186)</f>
        <v>0</v>
      </c>
      <c r="E184" s="442">
        <f t="shared" si="65"/>
        <v>0</v>
      </c>
      <c r="F184" s="443">
        <f t="shared" si="65"/>
        <v>0</v>
      </c>
      <c r="G184" s="238">
        <f t="shared" si="65"/>
        <v>0</v>
      </c>
      <c r="H184" s="269">
        <f t="shared" si="65"/>
        <v>0</v>
      </c>
      <c r="I184" s="296">
        <f t="shared" si="65"/>
        <v>0</v>
      </c>
      <c r="J184" s="269">
        <f t="shared" si="65"/>
        <v>0</v>
      </c>
      <c r="K184" s="132">
        <f t="shared" si="65"/>
        <v>0</v>
      </c>
      <c r="L184" s="296">
        <f t="shared" si="65"/>
        <v>0</v>
      </c>
      <c r="M184" s="131">
        <f t="shared" si="65"/>
        <v>0</v>
      </c>
      <c r="N184" s="132">
        <f t="shared" si="65"/>
        <v>0</v>
      </c>
      <c r="O184" s="296">
        <f t="shared" si="65"/>
        <v>0</v>
      </c>
      <c r="P184" s="352"/>
    </row>
    <row r="185" spans="1:16" ht="48" hidden="1" x14ac:dyDescent="0.25">
      <c r="A185" s="78">
        <v>3310</v>
      </c>
      <c r="B185" s="79" t="s">
        <v>165</v>
      </c>
      <c r="C185" s="85">
        <f t="shared" si="63"/>
        <v>0</v>
      </c>
      <c r="D185" s="234"/>
      <c r="E185" s="437"/>
      <c r="F185" s="432">
        <f>D185+E185</f>
        <v>0</v>
      </c>
      <c r="G185" s="234"/>
      <c r="H185" s="265"/>
      <c r="I185" s="110">
        <f>G185+H185</f>
        <v>0</v>
      </c>
      <c r="J185" s="265"/>
      <c r="K185" s="116"/>
      <c r="L185" s="110">
        <f>J185+K185</f>
        <v>0</v>
      </c>
      <c r="M185" s="329"/>
      <c r="N185" s="116"/>
      <c r="O185" s="110">
        <f>M185+N185</f>
        <v>0</v>
      </c>
      <c r="P185" s="117"/>
    </row>
    <row r="186" spans="1:16" ht="48.75" hidden="1" customHeight="1" x14ac:dyDescent="0.25">
      <c r="A186" s="33">
        <v>3320</v>
      </c>
      <c r="B186" s="53" t="s">
        <v>166</v>
      </c>
      <c r="C186" s="54">
        <f t="shared" si="63"/>
        <v>0</v>
      </c>
      <c r="D186" s="231"/>
      <c r="E186" s="433"/>
      <c r="F186" s="434">
        <f>D186+E186</f>
        <v>0</v>
      </c>
      <c r="G186" s="231"/>
      <c r="H186" s="263"/>
      <c r="I186" s="121">
        <f>G186+H186</f>
        <v>0</v>
      </c>
      <c r="J186" s="263"/>
      <c r="K186" s="56"/>
      <c r="L186" s="121">
        <f>J186+K186</f>
        <v>0</v>
      </c>
      <c r="M186" s="327"/>
      <c r="N186" s="56"/>
      <c r="O186" s="121">
        <f>M186+N186</f>
        <v>0</v>
      </c>
      <c r="P186" s="111"/>
    </row>
    <row r="187" spans="1:16" hidden="1" x14ac:dyDescent="0.25">
      <c r="A187" s="134">
        <v>4000</v>
      </c>
      <c r="B187" s="102" t="s">
        <v>167</v>
      </c>
      <c r="C187" s="103">
        <f t="shared" si="63"/>
        <v>0</v>
      </c>
      <c r="D187" s="229">
        <f t="shared" ref="D187:O187" si="66">SUM(D188,D191)</f>
        <v>0</v>
      </c>
      <c r="E187" s="428">
        <f t="shared" si="66"/>
        <v>0</v>
      </c>
      <c r="F187" s="429">
        <f t="shared" si="66"/>
        <v>0</v>
      </c>
      <c r="G187" s="229">
        <f t="shared" si="66"/>
        <v>0</v>
      </c>
      <c r="H187" s="262">
        <f t="shared" si="66"/>
        <v>0</v>
      </c>
      <c r="I187" s="105">
        <f t="shared" si="66"/>
        <v>0</v>
      </c>
      <c r="J187" s="262">
        <f t="shared" si="66"/>
        <v>0</v>
      </c>
      <c r="K187" s="104">
        <f t="shared" si="66"/>
        <v>0</v>
      </c>
      <c r="L187" s="105">
        <f t="shared" si="66"/>
        <v>0</v>
      </c>
      <c r="M187" s="103">
        <f t="shared" si="66"/>
        <v>0</v>
      </c>
      <c r="N187" s="104">
        <f t="shared" si="66"/>
        <v>0</v>
      </c>
      <c r="O187" s="105">
        <f t="shared" si="66"/>
        <v>0</v>
      </c>
      <c r="P187" s="351"/>
    </row>
    <row r="188" spans="1:16" ht="24" hidden="1" x14ac:dyDescent="0.25">
      <c r="A188" s="135">
        <v>4200</v>
      </c>
      <c r="B188" s="106" t="s">
        <v>168</v>
      </c>
      <c r="C188" s="47">
        <f t="shared" si="63"/>
        <v>0</v>
      </c>
      <c r="D188" s="230">
        <f t="shared" ref="D188:O188" si="67">SUM(D189,D190)</f>
        <v>0</v>
      </c>
      <c r="E188" s="430">
        <f t="shared" si="67"/>
        <v>0</v>
      </c>
      <c r="F188" s="397">
        <f t="shared" si="67"/>
        <v>0</v>
      </c>
      <c r="G188" s="230">
        <f t="shared" si="67"/>
        <v>0</v>
      </c>
      <c r="H188" s="107">
        <f t="shared" si="67"/>
        <v>0</v>
      </c>
      <c r="I188" s="118">
        <f t="shared" si="67"/>
        <v>0</v>
      </c>
      <c r="J188" s="107">
        <f t="shared" si="67"/>
        <v>0</v>
      </c>
      <c r="K188" s="51">
        <f t="shared" si="67"/>
        <v>0</v>
      </c>
      <c r="L188" s="118">
        <f t="shared" si="67"/>
        <v>0</v>
      </c>
      <c r="M188" s="47">
        <f t="shared" si="67"/>
        <v>0</v>
      </c>
      <c r="N188" s="51">
        <f t="shared" si="67"/>
        <v>0</v>
      </c>
      <c r="O188" s="118">
        <f t="shared" si="67"/>
        <v>0</v>
      </c>
      <c r="P188" s="124"/>
    </row>
    <row r="189" spans="1:16" ht="36" hidden="1" x14ac:dyDescent="0.25">
      <c r="A189" s="1244">
        <v>4240</v>
      </c>
      <c r="B189" s="53" t="s">
        <v>169</v>
      </c>
      <c r="C189" s="54">
        <f t="shared" si="63"/>
        <v>0</v>
      </c>
      <c r="D189" s="231"/>
      <c r="E189" s="433"/>
      <c r="F189" s="434">
        <f>D189+E189</f>
        <v>0</v>
      </c>
      <c r="G189" s="231"/>
      <c r="H189" s="263"/>
      <c r="I189" s="121">
        <f>G189+H189</f>
        <v>0</v>
      </c>
      <c r="J189" s="263"/>
      <c r="K189" s="56"/>
      <c r="L189" s="121">
        <f>J189+K189</f>
        <v>0</v>
      </c>
      <c r="M189" s="327"/>
      <c r="N189" s="56"/>
      <c r="O189" s="121">
        <f>M189+N189</f>
        <v>0</v>
      </c>
      <c r="P189" s="111"/>
    </row>
    <row r="190" spans="1:16" ht="24" hidden="1" x14ac:dyDescent="0.25">
      <c r="A190" s="113">
        <v>4250</v>
      </c>
      <c r="B190" s="58" t="s">
        <v>170</v>
      </c>
      <c r="C190" s="59">
        <f t="shared" si="63"/>
        <v>0</v>
      </c>
      <c r="D190" s="232"/>
      <c r="E190" s="435"/>
      <c r="F190" s="393">
        <f>D190+E190</f>
        <v>0</v>
      </c>
      <c r="G190" s="232"/>
      <c r="H190" s="264"/>
      <c r="I190" s="115">
        <f>G190+H190</f>
        <v>0</v>
      </c>
      <c r="J190" s="264"/>
      <c r="K190" s="61"/>
      <c r="L190" s="115">
        <f>J190+K190</f>
        <v>0</v>
      </c>
      <c r="M190" s="328"/>
      <c r="N190" s="61"/>
      <c r="O190" s="115">
        <f>M190+N190</f>
        <v>0</v>
      </c>
      <c r="P190" s="112"/>
    </row>
    <row r="191" spans="1:16" hidden="1" x14ac:dyDescent="0.25">
      <c r="A191" s="46">
        <v>4300</v>
      </c>
      <c r="B191" s="106" t="s">
        <v>171</v>
      </c>
      <c r="C191" s="47">
        <f t="shared" si="63"/>
        <v>0</v>
      </c>
      <c r="D191" s="230">
        <f t="shared" ref="D191:O191" si="68">SUM(D192)</f>
        <v>0</v>
      </c>
      <c r="E191" s="430">
        <f t="shared" si="68"/>
        <v>0</v>
      </c>
      <c r="F191" s="397">
        <f t="shared" si="68"/>
        <v>0</v>
      </c>
      <c r="G191" s="230">
        <f t="shared" si="68"/>
        <v>0</v>
      </c>
      <c r="H191" s="107">
        <f t="shared" si="68"/>
        <v>0</v>
      </c>
      <c r="I191" s="118">
        <f t="shared" si="68"/>
        <v>0</v>
      </c>
      <c r="J191" s="107">
        <f t="shared" si="68"/>
        <v>0</v>
      </c>
      <c r="K191" s="51">
        <f t="shared" si="68"/>
        <v>0</v>
      </c>
      <c r="L191" s="118">
        <f t="shared" si="68"/>
        <v>0</v>
      </c>
      <c r="M191" s="47">
        <f t="shared" si="68"/>
        <v>0</v>
      </c>
      <c r="N191" s="51">
        <f t="shared" si="68"/>
        <v>0</v>
      </c>
      <c r="O191" s="118">
        <f t="shared" si="68"/>
        <v>0</v>
      </c>
      <c r="P191" s="124"/>
    </row>
    <row r="192" spans="1:16" ht="24" hidden="1" x14ac:dyDescent="0.25">
      <c r="A192" s="1244">
        <v>4310</v>
      </c>
      <c r="B192" s="53" t="s">
        <v>172</v>
      </c>
      <c r="C192" s="54">
        <f t="shared" si="63"/>
        <v>0</v>
      </c>
      <c r="D192" s="235">
        <f t="shared" ref="D192:O192" si="69">SUM(D193:D193)</f>
        <v>0</v>
      </c>
      <c r="E192" s="438">
        <f t="shared" si="69"/>
        <v>0</v>
      </c>
      <c r="F192" s="434">
        <f t="shared" si="69"/>
        <v>0</v>
      </c>
      <c r="G192" s="235">
        <f t="shared" si="69"/>
        <v>0</v>
      </c>
      <c r="H192" s="266">
        <f t="shared" si="69"/>
        <v>0</v>
      </c>
      <c r="I192" s="121">
        <f t="shared" si="69"/>
        <v>0</v>
      </c>
      <c r="J192" s="266">
        <f t="shared" si="69"/>
        <v>0</v>
      </c>
      <c r="K192" s="120">
        <f t="shared" si="69"/>
        <v>0</v>
      </c>
      <c r="L192" s="121">
        <f t="shared" si="69"/>
        <v>0</v>
      </c>
      <c r="M192" s="54">
        <f t="shared" si="69"/>
        <v>0</v>
      </c>
      <c r="N192" s="120">
        <f t="shared" si="69"/>
        <v>0</v>
      </c>
      <c r="O192" s="121">
        <f t="shared" si="69"/>
        <v>0</v>
      </c>
      <c r="P192" s="111"/>
    </row>
    <row r="193" spans="1:16" ht="36" hidden="1" x14ac:dyDescent="0.25">
      <c r="A193" s="38">
        <v>4311</v>
      </c>
      <c r="B193" s="58" t="s">
        <v>173</v>
      </c>
      <c r="C193" s="59">
        <f t="shared" si="63"/>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x14ac:dyDescent="0.25">
      <c r="A194" s="136"/>
      <c r="B194" s="17" t="s">
        <v>174</v>
      </c>
      <c r="C194" s="99">
        <f t="shared" si="63"/>
        <v>557</v>
      </c>
      <c r="D194" s="228">
        <f t="shared" ref="D194:O194" si="70">SUM(D195,D230,D269)</f>
        <v>0</v>
      </c>
      <c r="E194" s="426">
        <f t="shared" si="70"/>
        <v>0</v>
      </c>
      <c r="F194" s="427">
        <f t="shared" si="70"/>
        <v>0</v>
      </c>
      <c r="G194" s="228">
        <f t="shared" si="70"/>
        <v>0</v>
      </c>
      <c r="H194" s="261">
        <f t="shared" si="70"/>
        <v>0</v>
      </c>
      <c r="I194" s="101">
        <f t="shared" si="70"/>
        <v>0</v>
      </c>
      <c r="J194" s="261">
        <f t="shared" si="70"/>
        <v>557</v>
      </c>
      <c r="K194" s="100">
        <f t="shared" si="70"/>
        <v>0</v>
      </c>
      <c r="L194" s="101">
        <f t="shared" si="70"/>
        <v>557</v>
      </c>
      <c r="M194" s="332">
        <f t="shared" si="70"/>
        <v>0</v>
      </c>
      <c r="N194" s="309">
        <f t="shared" si="70"/>
        <v>0</v>
      </c>
      <c r="O194" s="314">
        <f t="shared" si="70"/>
        <v>0</v>
      </c>
      <c r="P194" s="354"/>
    </row>
    <row r="195" spans="1:16" x14ac:dyDescent="0.25">
      <c r="A195" s="102">
        <v>5000</v>
      </c>
      <c r="B195" s="102" t="s">
        <v>175</v>
      </c>
      <c r="C195" s="103">
        <f t="shared" si="63"/>
        <v>557</v>
      </c>
      <c r="D195" s="229">
        <f t="shared" ref="D195:O195" si="71">D196+D204</f>
        <v>0</v>
      </c>
      <c r="E195" s="428">
        <f t="shared" si="71"/>
        <v>0</v>
      </c>
      <c r="F195" s="429">
        <f t="shared" si="71"/>
        <v>0</v>
      </c>
      <c r="G195" s="229">
        <f t="shared" si="71"/>
        <v>0</v>
      </c>
      <c r="H195" s="262">
        <f t="shared" si="71"/>
        <v>0</v>
      </c>
      <c r="I195" s="105">
        <f t="shared" si="71"/>
        <v>0</v>
      </c>
      <c r="J195" s="262">
        <f t="shared" si="71"/>
        <v>557</v>
      </c>
      <c r="K195" s="104">
        <f t="shared" si="71"/>
        <v>0</v>
      </c>
      <c r="L195" s="105">
        <f t="shared" si="71"/>
        <v>557</v>
      </c>
      <c r="M195" s="103">
        <f t="shared" si="71"/>
        <v>0</v>
      </c>
      <c r="N195" s="104">
        <f t="shared" si="71"/>
        <v>0</v>
      </c>
      <c r="O195" s="105">
        <f t="shared" si="71"/>
        <v>0</v>
      </c>
      <c r="P195" s="351"/>
    </row>
    <row r="196" spans="1:16" hidden="1" x14ac:dyDescent="0.25">
      <c r="A196" s="46">
        <v>5100</v>
      </c>
      <c r="B196" s="106" t="s">
        <v>176</v>
      </c>
      <c r="C196" s="47">
        <f t="shared" si="63"/>
        <v>0</v>
      </c>
      <c r="D196" s="230">
        <f t="shared" ref="D196:O196" si="72">D197+D198+D201+D202+D203</f>
        <v>0</v>
      </c>
      <c r="E196" s="430">
        <f t="shared" si="72"/>
        <v>0</v>
      </c>
      <c r="F196" s="397">
        <f t="shared" si="72"/>
        <v>0</v>
      </c>
      <c r="G196" s="230">
        <f t="shared" si="72"/>
        <v>0</v>
      </c>
      <c r="H196" s="107">
        <f t="shared" si="72"/>
        <v>0</v>
      </c>
      <c r="I196" s="118">
        <f t="shared" si="72"/>
        <v>0</v>
      </c>
      <c r="J196" s="107">
        <f t="shared" si="72"/>
        <v>0</v>
      </c>
      <c r="K196" s="51">
        <f t="shared" si="72"/>
        <v>0</v>
      </c>
      <c r="L196" s="118">
        <f t="shared" si="72"/>
        <v>0</v>
      </c>
      <c r="M196" s="47">
        <f t="shared" si="72"/>
        <v>0</v>
      </c>
      <c r="N196" s="51">
        <f t="shared" si="72"/>
        <v>0</v>
      </c>
      <c r="O196" s="118">
        <f t="shared" si="72"/>
        <v>0</v>
      </c>
      <c r="P196" s="124"/>
    </row>
    <row r="197" spans="1:16" hidden="1" x14ac:dyDescent="0.25">
      <c r="A197" s="1244">
        <v>5110</v>
      </c>
      <c r="B197" s="53" t="s">
        <v>177</v>
      </c>
      <c r="C197" s="54">
        <f t="shared" si="63"/>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63"/>
        <v>0</v>
      </c>
      <c r="D198" s="233">
        <f t="shared" ref="D198:O198" si="73">D199+D200</f>
        <v>0</v>
      </c>
      <c r="E198" s="436">
        <f t="shared" si="73"/>
        <v>0</v>
      </c>
      <c r="F198" s="393">
        <f t="shared" si="73"/>
        <v>0</v>
      </c>
      <c r="G198" s="233">
        <f t="shared" si="73"/>
        <v>0</v>
      </c>
      <c r="H198" s="122">
        <f t="shared" si="73"/>
        <v>0</v>
      </c>
      <c r="I198" s="115">
        <f t="shared" si="73"/>
        <v>0</v>
      </c>
      <c r="J198" s="122">
        <f t="shared" si="73"/>
        <v>0</v>
      </c>
      <c r="K198" s="114">
        <f t="shared" si="73"/>
        <v>0</v>
      </c>
      <c r="L198" s="115">
        <f t="shared" si="73"/>
        <v>0</v>
      </c>
      <c r="M198" s="59">
        <f t="shared" si="73"/>
        <v>0</v>
      </c>
      <c r="N198" s="114">
        <f t="shared" si="73"/>
        <v>0</v>
      </c>
      <c r="O198" s="115">
        <f t="shared" si="73"/>
        <v>0</v>
      </c>
      <c r="P198" s="112"/>
    </row>
    <row r="199" spans="1:16" hidden="1" x14ac:dyDescent="0.25">
      <c r="A199" s="38">
        <v>5121</v>
      </c>
      <c r="B199" s="58" t="s">
        <v>179</v>
      </c>
      <c r="C199" s="59">
        <f t="shared" si="63"/>
        <v>0</v>
      </c>
      <c r="D199" s="232"/>
      <c r="E199" s="435"/>
      <c r="F199" s="393">
        <f>D199+E199</f>
        <v>0</v>
      </c>
      <c r="G199" s="232"/>
      <c r="H199" s="264"/>
      <c r="I199" s="115">
        <f>G199+H199</f>
        <v>0</v>
      </c>
      <c r="J199" s="264"/>
      <c r="K199" s="61"/>
      <c r="L199" s="115">
        <f>J199+K199</f>
        <v>0</v>
      </c>
      <c r="M199" s="328"/>
      <c r="N199" s="61"/>
      <c r="O199" s="115">
        <f>M199+N199</f>
        <v>0</v>
      </c>
      <c r="P199" s="112"/>
    </row>
    <row r="200" spans="1:16" ht="24" hidden="1" x14ac:dyDescent="0.25">
      <c r="A200" s="38">
        <v>5129</v>
      </c>
      <c r="B200" s="58" t="s">
        <v>180</v>
      </c>
      <c r="C200" s="59">
        <f t="shared" si="63"/>
        <v>0</v>
      </c>
      <c r="D200" s="232"/>
      <c r="E200" s="435"/>
      <c r="F200" s="393">
        <f>D200+E200</f>
        <v>0</v>
      </c>
      <c r="G200" s="232"/>
      <c r="H200" s="264"/>
      <c r="I200" s="115">
        <f>G200+H200</f>
        <v>0</v>
      </c>
      <c r="J200" s="264"/>
      <c r="K200" s="61"/>
      <c r="L200" s="115">
        <f>J200+K200</f>
        <v>0</v>
      </c>
      <c r="M200" s="328"/>
      <c r="N200" s="61"/>
      <c r="O200" s="115">
        <f>M200+N200</f>
        <v>0</v>
      </c>
      <c r="P200" s="112"/>
    </row>
    <row r="201" spans="1:16" hidden="1" x14ac:dyDescent="0.25">
      <c r="A201" s="113">
        <v>5130</v>
      </c>
      <c r="B201" s="58" t="s">
        <v>181</v>
      </c>
      <c r="C201" s="59">
        <f t="shared" si="63"/>
        <v>0</v>
      </c>
      <c r="D201" s="232"/>
      <c r="E201" s="435"/>
      <c r="F201" s="393">
        <f>D201+E201</f>
        <v>0</v>
      </c>
      <c r="G201" s="232"/>
      <c r="H201" s="264"/>
      <c r="I201" s="115">
        <f>G201+H201</f>
        <v>0</v>
      </c>
      <c r="J201" s="264"/>
      <c r="K201" s="61"/>
      <c r="L201" s="115">
        <f>J201+K201</f>
        <v>0</v>
      </c>
      <c r="M201" s="328"/>
      <c r="N201" s="61"/>
      <c r="O201" s="115">
        <f>M201+N201</f>
        <v>0</v>
      </c>
      <c r="P201" s="112"/>
    </row>
    <row r="202" spans="1:16" hidden="1" x14ac:dyDescent="0.25">
      <c r="A202" s="113">
        <v>5140</v>
      </c>
      <c r="B202" s="58" t="s">
        <v>182</v>
      </c>
      <c r="C202" s="59">
        <f t="shared" si="63"/>
        <v>0</v>
      </c>
      <c r="D202" s="232"/>
      <c r="E202" s="435"/>
      <c r="F202" s="393">
        <f>D202+E202</f>
        <v>0</v>
      </c>
      <c r="G202" s="232"/>
      <c r="H202" s="264"/>
      <c r="I202" s="115">
        <f>G202+H202</f>
        <v>0</v>
      </c>
      <c r="J202" s="264"/>
      <c r="K202" s="61"/>
      <c r="L202" s="115">
        <f>J202+K202</f>
        <v>0</v>
      </c>
      <c r="M202" s="328"/>
      <c r="N202" s="61"/>
      <c r="O202" s="115">
        <f>M202+N202</f>
        <v>0</v>
      </c>
      <c r="P202" s="112"/>
    </row>
    <row r="203" spans="1:16" ht="24" hidden="1" x14ac:dyDescent="0.25">
      <c r="A203" s="113">
        <v>5170</v>
      </c>
      <c r="B203" s="58" t="s">
        <v>183</v>
      </c>
      <c r="C203" s="59">
        <f t="shared" si="63"/>
        <v>0</v>
      </c>
      <c r="D203" s="232"/>
      <c r="E203" s="435"/>
      <c r="F203" s="393">
        <f>D203+E203</f>
        <v>0</v>
      </c>
      <c r="G203" s="232"/>
      <c r="H203" s="264"/>
      <c r="I203" s="115">
        <f>G203+H203</f>
        <v>0</v>
      </c>
      <c r="J203" s="264"/>
      <c r="K203" s="61"/>
      <c r="L203" s="115">
        <f>J203+K203</f>
        <v>0</v>
      </c>
      <c r="M203" s="328"/>
      <c r="N203" s="61"/>
      <c r="O203" s="115">
        <f>M203+N203</f>
        <v>0</v>
      </c>
      <c r="P203" s="112"/>
    </row>
    <row r="204" spans="1:16" x14ac:dyDescent="0.25">
      <c r="A204" s="46">
        <v>5200</v>
      </c>
      <c r="B204" s="106" t="s">
        <v>184</v>
      </c>
      <c r="C204" s="47">
        <f t="shared" si="63"/>
        <v>557</v>
      </c>
      <c r="D204" s="230">
        <f t="shared" ref="D204:O204" si="74">D205+D215+D216+D225+D226+D227+D229</f>
        <v>0</v>
      </c>
      <c r="E204" s="430">
        <f t="shared" si="74"/>
        <v>0</v>
      </c>
      <c r="F204" s="397">
        <f t="shared" si="74"/>
        <v>0</v>
      </c>
      <c r="G204" s="230">
        <f t="shared" si="74"/>
        <v>0</v>
      </c>
      <c r="H204" s="107">
        <f t="shared" si="74"/>
        <v>0</v>
      </c>
      <c r="I204" s="118">
        <f t="shared" si="74"/>
        <v>0</v>
      </c>
      <c r="J204" s="107">
        <f t="shared" si="74"/>
        <v>557</v>
      </c>
      <c r="K204" s="51">
        <f t="shared" si="74"/>
        <v>0</v>
      </c>
      <c r="L204" s="118">
        <f t="shared" si="74"/>
        <v>557</v>
      </c>
      <c r="M204" s="47">
        <f t="shared" si="74"/>
        <v>0</v>
      </c>
      <c r="N204" s="51">
        <f t="shared" si="74"/>
        <v>0</v>
      </c>
      <c r="O204" s="118">
        <f t="shared" si="74"/>
        <v>0</v>
      </c>
      <c r="P204" s="124"/>
    </row>
    <row r="205" spans="1:16" hidden="1" x14ac:dyDescent="0.25">
      <c r="A205" s="108">
        <v>5210</v>
      </c>
      <c r="B205" s="79" t="s">
        <v>185</v>
      </c>
      <c r="C205" s="85">
        <f t="shared" si="63"/>
        <v>0</v>
      </c>
      <c r="D205" s="133">
        <f t="shared" ref="D205:O205" si="75">SUM(D206:D214)</f>
        <v>0</v>
      </c>
      <c r="E205" s="431">
        <f t="shared" si="75"/>
        <v>0</v>
      </c>
      <c r="F205" s="432">
        <f t="shared" si="75"/>
        <v>0</v>
      </c>
      <c r="G205" s="133">
        <f t="shared" si="75"/>
        <v>0</v>
      </c>
      <c r="H205" s="208">
        <f t="shared" si="75"/>
        <v>0</v>
      </c>
      <c r="I205" s="110">
        <f t="shared" si="75"/>
        <v>0</v>
      </c>
      <c r="J205" s="208">
        <f t="shared" si="75"/>
        <v>0</v>
      </c>
      <c r="K205" s="109">
        <f t="shared" si="75"/>
        <v>0</v>
      </c>
      <c r="L205" s="110">
        <f t="shared" si="75"/>
        <v>0</v>
      </c>
      <c r="M205" s="85">
        <f t="shared" si="75"/>
        <v>0</v>
      </c>
      <c r="N205" s="109">
        <f t="shared" si="75"/>
        <v>0</v>
      </c>
      <c r="O205" s="110">
        <f t="shared" si="75"/>
        <v>0</v>
      </c>
      <c r="P205" s="117"/>
    </row>
    <row r="206" spans="1:16" hidden="1" x14ac:dyDescent="0.25">
      <c r="A206" s="33">
        <v>5211</v>
      </c>
      <c r="B206" s="53" t="s">
        <v>186</v>
      </c>
      <c r="C206" s="54">
        <f t="shared" si="63"/>
        <v>0</v>
      </c>
      <c r="D206" s="231"/>
      <c r="E206" s="433"/>
      <c r="F206" s="434">
        <f t="shared" ref="F206:F215" si="76">D206+E206</f>
        <v>0</v>
      </c>
      <c r="G206" s="231"/>
      <c r="H206" s="263"/>
      <c r="I206" s="121">
        <f t="shared" ref="I206:I215" si="77">G206+H206</f>
        <v>0</v>
      </c>
      <c r="J206" s="263"/>
      <c r="K206" s="56"/>
      <c r="L206" s="121">
        <f t="shared" ref="L206:L215" si="78">J206+K206</f>
        <v>0</v>
      </c>
      <c r="M206" s="327"/>
      <c r="N206" s="56"/>
      <c r="O206" s="121">
        <f t="shared" ref="O206:O215" si="79">M206+N206</f>
        <v>0</v>
      </c>
      <c r="P206" s="111"/>
    </row>
    <row r="207" spans="1:16" hidden="1" x14ac:dyDescent="0.25">
      <c r="A207" s="38">
        <v>5212</v>
      </c>
      <c r="B207" s="58" t="s">
        <v>187</v>
      </c>
      <c r="C207" s="59">
        <f t="shared" si="63"/>
        <v>0</v>
      </c>
      <c r="D207" s="232"/>
      <c r="E207" s="435"/>
      <c r="F207" s="393">
        <f t="shared" si="76"/>
        <v>0</v>
      </c>
      <c r="G207" s="232"/>
      <c r="H207" s="264"/>
      <c r="I207" s="115">
        <f t="shared" si="77"/>
        <v>0</v>
      </c>
      <c r="J207" s="264"/>
      <c r="K207" s="61"/>
      <c r="L207" s="115">
        <f t="shared" si="78"/>
        <v>0</v>
      </c>
      <c r="M207" s="328"/>
      <c r="N207" s="61"/>
      <c r="O207" s="115">
        <f t="shared" si="79"/>
        <v>0</v>
      </c>
      <c r="P207" s="112"/>
    </row>
    <row r="208" spans="1:16" hidden="1" x14ac:dyDescent="0.25">
      <c r="A208" s="38">
        <v>5213</v>
      </c>
      <c r="B208" s="58" t="s">
        <v>188</v>
      </c>
      <c r="C208" s="59">
        <f t="shared" si="63"/>
        <v>0</v>
      </c>
      <c r="D208" s="232"/>
      <c r="E208" s="435"/>
      <c r="F208" s="393">
        <f t="shared" si="76"/>
        <v>0</v>
      </c>
      <c r="G208" s="232"/>
      <c r="H208" s="264"/>
      <c r="I208" s="115">
        <f t="shared" si="77"/>
        <v>0</v>
      </c>
      <c r="J208" s="264"/>
      <c r="K208" s="61"/>
      <c r="L208" s="115">
        <f t="shared" si="78"/>
        <v>0</v>
      </c>
      <c r="M208" s="328"/>
      <c r="N208" s="61"/>
      <c r="O208" s="115">
        <f t="shared" si="79"/>
        <v>0</v>
      </c>
      <c r="P208" s="112"/>
    </row>
    <row r="209" spans="1:16" hidden="1" x14ac:dyDescent="0.25">
      <c r="A209" s="38">
        <v>5214</v>
      </c>
      <c r="B209" s="58" t="s">
        <v>189</v>
      </c>
      <c r="C209" s="59">
        <f t="shared" si="63"/>
        <v>0</v>
      </c>
      <c r="D209" s="232"/>
      <c r="E209" s="435"/>
      <c r="F209" s="393">
        <f t="shared" si="76"/>
        <v>0</v>
      </c>
      <c r="G209" s="232"/>
      <c r="H209" s="264"/>
      <c r="I209" s="115">
        <f t="shared" si="77"/>
        <v>0</v>
      </c>
      <c r="J209" s="264"/>
      <c r="K209" s="61"/>
      <c r="L209" s="115">
        <f t="shared" si="78"/>
        <v>0</v>
      </c>
      <c r="M209" s="328"/>
      <c r="N209" s="61"/>
      <c r="O209" s="115">
        <f t="shared" si="79"/>
        <v>0</v>
      </c>
      <c r="P209" s="112"/>
    </row>
    <row r="210" spans="1:16" hidden="1" x14ac:dyDescent="0.25">
      <c r="A210" s="38">
        <v>5215</v>
      </c>
      <c r="B210" s="58" t="s">
        <v>190</v>
      </c>
      <c r="C210" s="59">
        <f t="shared" si="63"/>
        <v>0</v>
      </c>
      <c r="D210" s="232"/>
      <c r="E210" s="435"/>
      <c r="F210" s="393">
        <f t="shared" si="76"/>
        <v>0</v>
      </c>
      <c r="G210" s="232"/>
      <c r="H210" s="264"/>
      <c r="I210" s="115">
        <f t="shared" si="77"/>
        <v>0</v>
      </c>
      <c r="J210" s="264"/>
      <c r="K210" s="61"/>
      <c r="L210" s="115">
        <f t="shared" si="78"/>
        <v>0</v>
      </c>
      <c r="M210" s="328"/>
      <c r="N210" s="61"/>
      <c r="O210" s="115">
        <f t="shared" si="79"/>
        <v>0</v>
      </c>
      <c r="P210" s="112"/>
    </row>
    <row r="211" spans="1:16" ht="14.25" hidden="1" customHeight="1" x14ac:dyDescent="0.25">
      <c r="A211" s="38">
        <v>5216</v>
      </c>
      <c r="B211" s="58" t="s">
        <v>191</v>
      </c>
      <c r="C211" s="59">
        <f t="shared" si="63"/>
        <v>0</v>
      </c>
      <c r="D211" s="232"/>
      <c r="E211" s="435"/>
      <c r="F211" s="393">
        <f t="shared" si="76"/>
        <v>0</v>
      </c>
      <c r="G211" s="232"/>
      <c r="H211" s="264"/>
      <c r="I211" s="115">
        <f t="shared" si="77"/>
        <v>0</v>
      </c>
      <c r="J211" s="264"/>
      <c r="K211" s="61"/>
      <c r="L211" s="115">
        <f t="shared" si="78"/>
        <v>0</v>
      </c>
      <c r="M211" s="328"/>
      <c r="N211" s="61"/>
      <c r="O211" s="115">
        <f t="shared" si="79"/>
        <v>0</v>
      </c>
      <c r="P211" s="112"/>
    </row>
    <row r="212" spans="1:16" hidden="1" x14ac:dyDescent="0.25">
      <c r="A212" s="38">
        <v>5217</v>
      </c>
      <c r="B212" s="58" t="s">
        <v>192</v>
      </c>
      <c r="C212" s="59">
        <f t="shared" si="63"/>
        <v>0</v>
      </c>
      <c r="D212" s="232"/>
      <c r="E212" s="435"/>
      <c r="F212" s="393">
        <f t="shared" si="76"/>
        <v>0</v>
      </c>
      <c r="G212" s="232"/>
      <c r="H212" s="264"/>
      <c r="I212" s="115">
        <f t="shared" si="77"/>
        <v>0</v>
      </c>
      <c r="J212" s="264"/>
      <c r="K212" s="61"/>
      <c r="L212" s="115">
        <f t="shared" si="78"/>
        <v>0</v>
      </c>
      <c r="M212" s="328"/>
      <c r="N212" s="61"/>
      <c r="O212" s="115">
        <f t="shared" si="79"/>
        <v>0</v>
      </c>
      <c r="P212" s="112"/>
    </row>
    <row r="213" spans="1:16" hidden="1" x14ac:dyDescent="0.25">
      <c r="A213" s="38">
        <v>5218</v>
      </c>
      <c r="B213" s="58" t="s">
        <v>193</v>
      </c>
      <c r="C213" s="59">
        <f t="shared" si="63"/>
        <v>0</v>
      </c>
      <c r="D213" s="232"/>
      <c r="E213" s="435"/>
      <c r="F213" s="393">
        <f t="shared" si="76"/>
        <v>0</v>
      </c>
      <c r="G213" s="232"/>
      <c r="H213" s="264"/>
      <c r="I213" s="115">
        <f t="shared" si="77"/>
        <v>0</v>
      </c>
      <c r="J213" s="264"/>
      <c r="K213" s="61"/>
      <c r="L213" s="115">
        <f t="shared" si="78"/>
        <v>0</v>
      </c>
      <c r="M213" s="328"/>
      <c r="N213" s="61"/>
      <c r="O213" s="115">
        <f t="shared" si="79"/>
        <v>0</v>
      </c>
      <c r="P213" s="112"/>
    </row>
    <row r="214" spans="1:16" hidden="1" x14ac:dyDescent="0.25">
      <c r="A214" s="38">
        <v>5219</v>
      </c>
      <c r="B214" s="58" t="s">
        <v>194</v>
      </c>
      <c r="C214" s="59">
        <f t="shared" si="63"/>
        <v>0</v>
      </c>
      <c r="D214" s="232"/>
      <c r="E214" s="435"/>
      <c r="F214" s="393">
        <f t="shared" si="76"/>
        <v>0</v>
      </c>
      <c r="G214" s="232"/>
      <c r="H214" s="264"/>
      <c r="I214" s="115">
        <f t="shared" si="77"/>
        <v>0</v>
      </c>
      <c r="J214" s="264"/>
      <c r="K214" s="61"/>
      <c r="L214" s="115">
        <f t="shared" si="78"/>
        <v>0</v>
      </c>
      <c r="M214" s="328"/>
      <c r="N214" s="61"/>
      <c r="O214" s="115">
        <f t="shared" si="79"/>
        <v>0</v>
      </c>
      <c r="P214" s="112"/>
    </row>
    <row r="215" spans="1:16" ht="13.5" hidden="1" customHeight="1" x14ac:dyDescent="0.25">
      <c r="A215" s="113">
        <v>5220</v>
      </c>
      <c r="B215" s="58" t="s">
        <v>195</v>
      </c>
      <c r="C215" s="59">
        <f t="shared" si="63"/>
        <v>0</v>
      </c>
      <c r="D215" s="232"/>
      <c r="E215" s="435"/>
      <c r="F215" s="393">
        <f t="shared" si="76"/>
        <v>0</v>
      </c>
      <c r="G215" s="232"/>
      <c r="H215" s="264"/>
      <c r="I215" s="115">
        <f t="shared" si="77"/>
        <v>0</v>
      </c>
      <c r="J215" s="264"/>
      <c r="K215" s="61"/>
      <c r="L215" s="115">
        <f t="shared" si="78"/>
        <v>0</v>
      </c>
      <c r="M215" s="328"/>
      <c r="N215" s="61"/>
      <c r="O215" s="115">
        <f t="shared" si="79"/>
        <v>0</v>
      </c>
      <c r="P215" s="112"/>
    </row>
    <row r="216" spans="1:16" x14ac:dyDescent="0.25">
      <c r="A216" s="113">
        <v>5230</v>
      </c>
      <c r="B216" s="58" t="s">
        <v>196</v>
      </c>
      <c r="C216" s="59">
        <f t="shared" si="63"/>
        <v>557</v>
      </c>
      <c r="D216" s="233">
        <f t="shared" ref="D216:O216" si="80">SUM(D217:D224)</f>
        <v>0</v>
      </c>
      <c r="E216" s="436">
        <f t="shared" si="80"/>
        <v>0</v>
      </c>
      <c r="F216" s="393">
        <f t="shared" si="80"/>
        <v>0</v>
      </c>
      <c r="G216" s="233">
        <f t="shared" si="80"/>
        <v>0</v>
      </c>
      <c r="H216" s="122">
        <f t="shared" si="80"/>
        <v>0</v>
      </c>
      <c r="I216" s="115">
        <f t="shared" si="80"/>
        <v>0</v>
      </c>
      <c r="J216" s="122">
        <f t="shared" si="80"/>
        <v>557</v>
      </c>
      <c r="K216" s="114">
        <f t="shared" si="80"/>
        <v>0</v>
      </c>
      <c r="L216" s="115">
        <f t="shared" si="80"/>
        <v>557</v>
      </c>
      <c r="M216" s="59">
        <f t="shared" si="80"/>
        <v>0</v>
      </c>
      <c r="N216" s="114">
        <f t="shared" si="80"/>
        <v>0</v>
      </c>
      <c r="O216" s="115">
        <f t="shared" si="80"/>
        <v>0</v>
      </c>
      <c r="P216" s="112"/>
    </row>
    <row r="217" spans="1:16" hidden="1" x14ac:dyDescent="0.25">
      <c r="A217" s="38">
        <v>5231</v>
      </c>
      <c r="B217" s="58" t="s">
        <v>197</v>
      </c>
      <c r="C217" s="59">
        <f t="shared" si="63"/>
        <v>0</v>
      </c>
      <c r="D217" s="232"/>
      <c r="E217" s="435"/>
      <c r="F217" s="393">
        <f t="shared" ref="F217:F226" si="81">D217+E217</f>
        <v>0</v>
      </c>
      <c r="G217" s="232"/>
      <c r="H217" s="264"/>
      <c r="I217" s="115">
        <f t="shared" ref="I217:I226" si="82">G217+H217</f>
        <v>0</v>
      </c>
      <c r="J217" s="264"/>
      <c r="K217" s="61"/>
      <c r="L217" s="115">
        <f t="shared" ref="L217:L226" si="83">J217+K217</f>
        <v>0</v>
      </c>
      <c r="M217" s="328"/>
      <c r="N217" s="61"/>
      <c r="O217" s="115">
        <f t="shared" ref="O217:O226" si="84">M217+N217</f>
        <v>0</v>
      </c>
      <c r="P217" s="112"/>
    </row>
    <row r="218" spans="1:16" hidden="1" x14ac:dyDescent="0.25">
      <c r="A218" s="38">
        <v>5232</v>
      </c>
      <c r="B218" s="58" t="s">
        <v>198</v>
      </c>
      <c r="C218" s="59">
        <f t="shared" si="63"/>
        <v>0</v>
      </c>
      <c r="D218" s="232"/>
      <c r="E218" s="435"/>
      <c r="F218" s="393">
        <f t="shared" si="81"/>
        <v>0</v>
      </c>
      <c r="G218" s="232"/>
      <c r="H218" s="264"/>
      <c r="I218" s="115">
        <f t="shared" si="82"/>
        <v>0</v>
      </c>
      <c r="J218" s="264"/>
      <c r="K218" s="61"/>
      <c r="L218" s="115">
        <f t="shared" si="83"/>
        <v>0</v>
      </c>
      <c r="M218" s="328"/>
      <c r="N218" s="61"/>
      <c r="O218" s="115">
        <f t="shared" si="84"/>
        <v>0</v>
      </c>
      <c r="P218" s="112"/>
    </row>
    <row r="219" spans="1:16" hidden="1" x14ac:dyDescent="0.25">
      <c r="A219" s="38">
        <v>5233</v>
      </c>
      <c r="B219" s="58" t="s">
        <v>199</v>
      </c>
      <c r="C219" s="59">
        <f t="shared" si="63"/>
        <v>0</v>
      </c>
      <c r="D219" s="232"/>
      <c r="E219" s="435"/>
      <c r="F219" s="393">
        <f t="shared" si="81"/>
        <v>0</v>
      </c>
      <c r="G219" s="232"/>
      <c r="H219" s="264"/>
      <c r="I219" s="115">
        <f t="shared" si="82"/>
        <v>0</v>
      </c>
      <c r="J219" s="264"/>
      <c r="K219" s="61"/>
      <c r="L219" s="115">
        <f t="shared" si="83"/>
        <v>0</v>
      </c>
      <c r="M219" s="328"/>
      <c r="N219" s="61"/>
      <c r="O219" s="115">
        <f t="shared" si="84"/>
        <v>0</v>
      </c>
      <c r="P219" s="112"/>
    </row>
    <row r="220" spans="1:16" ht="24" hidden="1" x14ac:dyDescent="0.25">
      <c r="A220" s="38">
        <v>5234</v>
      </c>
      <c r="B220" s="58" t="s">
        <v>200</v>
      </c>
      <c r="C220" s="59">
        <f t="shared" si="63"/>
        <v>0</v>
      </c>
      <c r="D220" s="232"/>
      <c r="E220" s="435"/>
      <c r="F220" s="393">
        <f t="shared" si="81"/>
        <v>0</v>
      </c>
      <c r="G220" s="232"/>
      <c r="H220" s="264"/>
      <c r="I220" s="115">
        <f t="shared" si="82"/>
        <v>0</v>
      </c>
      <c r="J220" s="264"/>
      <c r="K220" s="61"/>
      <c r="L220" s="115">
        <f t="shared" si="83"/>
        <v>0</v>
      </c>
      <c r="M220" s="328"/>
      <c r="N220" s="61"/>
      <c r="O220" s="115">
        <f t="shared" si="84"/>
        <v>0</v>
      </c>
      <c r="P220" s="112"/>
    </row>
    <row r="221" spans="1:16" ht="14.25" hidden="1" customHeight="1" x14ac:dyDescent="0.25">
      <c r="A221" s="38">
        <v>5236</v>
      </c>
      <c r="B221" s="58" t="s">
        <v>201</v>
      </c>
      <c r="C221" s="59">
        <f t="shared" si="63"/>
        <v>0</v>
      </c>
      <c r="D221" s="232"/>
      <c r="E221" s="435"/>
      <c r="F221" s="393">
        <f t="shared" si="81"/>
        <v>0</v>
      </c>
      <c r="G221" s="232"/>
      <c r="H221" s="264"/>
      <c r="I221" s="115">
        <f t="shared" si="82"/>
        <v>0</v>
      </c>
      <c r="J221" s="264"/>
      <c r="K221" s="61"/>
      <c r="L221" s="115">
        <f t="shared" si="83"/>
        <v>0</v>
      </c>
      <c r="M221" s="328"/>
      <c r="N221" s="61"/>
      <c r="O221" s="115">
        <f t="shared" si="84"/>
        <v>0</v>
      </c>
      <c r="P221" s="112"/>
    </row>
    <row r="222" spans="1:16" ht="14.25" hidden="1" customHeight="1" x14ac:dyDescent="0.25">
      <c r="A222" s="38">
        <v>5237</v>
      </c>
      <c r="B222" s="58" t="s">
        <v>202</v>
      </c>
      <c r="C222" s="59">
        <f t="shared" si="63"/>
        <v>0</v>
      </c>
      <c r="D222" s="232"/>
      <c r="E222" s="435"/>
      <c r="F222" s="393">
        <f t="shared" si="81"/>
        <v>0</v>
      </c>
      <c r="G222" s="232"/>
      <c r="H222" s="264"/>
      <c r="I222" s="115">
        <f t="shared" si="82"/>
        <v>0</v>
      </c>
      <c r="J222" s="264"/>
      <c r="K222" s="61"/>
      <c r="L222" s="115">
        <f t="shared" si="83"/>
        <v>0</v>
      </c>
      <c r="M222" s="328"/>
      <c r="N222" s="61"/>
      <c r="O222" s="115">
        <f t="shared" si="84"/>
        <v>0</v>
      </c>
      <c r="P222" s="112"/>
    </row>
    <row r="223" spans="1:16" ht="24" hidden="1" x14ac:dyDescent="0.25">
      <c r="A223" s="38">
        <v>5238</v>
      </c>
      <c r="B223" s="58" t="s">
        <v>203</v>
      </c>
      <c r="C223" s="59">
        <f t="shared" si="63"/>
        <v>0</v>
      </c>
      <c r="D223" s="232"/>
      <c r="E223" s="435"/>
      <c r="F223" s="393">
        <f t="shared" si="81"/>
        <v>0</v>
      </c>
      <c r="G223" s="232"/>
      <c r="H223" s="264"/>
      <c r="I223" s="115">
        <f t="shared" si="82"/>
        <v>0</v>
      </c>
      <c r="J223" s="264"/>
      <c r="K223" s="61"/>
      <c r="L223" s="115">
        <f t="shared" si="83"/>
        <v>0</v>
      </c>
      <c r="M223" s="328"/>
      <c r="N223" s="61"/>
      <c r="O223" s="115">
        <f t="shared" si="84"/>
        <v>0</v>
      </c>
      <c r="P223" s="112"/>
    </row>
    <row r="224" spans="1:16" ht="24" x14ac:dyDescent="0.25">
      <c r="A224" s="38">
        <v>5239</v>
      </c>
      <c r="B224" s="58" t="s">
        <v>204</v>
      </c>
      <c r="C224" s="59">
        <f t="shared" si="63"/>
        <v>557</v>
      </c>
      <c r="D224" s="232">
        <v>0</v>
      </c>
      <c r="E224" s="435"/>
      <c r="F224" s="393">
        <f t="shared" si="81"/>
        <v>0</v>
      </c>
      <c r="G224" s="232"/>
      <c r="H224" s="264"/>
      <c r="I224" s="115">
        <f t="shared" si="82"/>
        <v>0</v>
      </c>
      <c r="J224" s="264">
        <v>557</v>
      </c>
      <c r="K224" s="61"/>
      <c r="L224" s="115">
        <f t="shared" si="83"/>
        <v>557</v>
      </c>
      <c r="M224" s="328"/>
      <c r="N224" s="61"/>
      <c r="O224" s="115">
        <f t="shared" si="84"/>
        <v>0</v>
      </c>
      <c r="P224" s="112"/>
    </row>
    <row r="225" spans="1:16" ht="24" hidden="1" x14ac:dyDescent="0.25">
      <c r="A225" s="113">
        <v>5240</v>
      </c>
      <c r="B225" s="58" t="s">
        <v>205</v>
      </c>
      <c r="C225" s="59">
        <f t="shared" si="63"/>
        <v>0</v>
      </c>
      <c r="D225" s="232"/>
      <c r="E225" s="435"/>
      <c r="F225" s="393">
        <f t="shared" si="81"/>
        <v>0</v>
      </c>
      <c r="G225" s="232"/>
      <c r="H225" s="264"/>
      <c r="I225" s="115">
        <f t="shared" si="82"/>
        <v>0</v>
      </c>
      <c r="J225" s="264"/>
      <c r="K225" s="61"/>
      <c r="L225" s="115">
        <f t="shared" si="83"/>
        <v>0</v>
      </c>
      <c r="M225" s="328"/>
      <c r="N225" s="61"/>
      <c r="O225" s="115">
        <f t="shared" si="84"/>
        <v>0</v>
      </c>
      <c r="P225" s="112"/>
    </row>
    <row r="226" spans="1:16" hidden="1" x14ac:dyDescent="0.25">
      <c r="A226" s="113">
        <v>5250</v>
      </c>
      <c r="B226" s="58" t="s">
        <v>206</v>
      </c>
      <c r="C226" s="59">
        <f t="shared" si="63"/>
        <v>0</v>
      </c>
      <c r="D226" s="232"/>
      <c r="E226" s="435"/>
      <c r="F226" s="393">
        <f t="shared" si="81"/>
        <v>0</v>
      </c>
      <c r="G226" s="232"/>
      <c r="H226" s="264"/>
      <c r="I226" s="115">
        <f t="shared" si="82"/>
        <v>0</v>
      </c>
      <c r="J226" s="264"/>
      <c r="K226" s="61"/>
      <c r="L226" s="115">
        <f t="shared" si="83"/>
        <v>0</v>
      </c>
      <c r="M226" s="328"/>
      <c r="N226" s="61"/>
      <c r="O226" s="115">
        <f t="shared" si="84"/>
        <v>0</v>
      </c>
      <c r="P226" s="112"/>
    </row>
    <row r="227" spans="1:16" hidden="1" x14ac:dyDescent="0.25">
      <c r="A227" s="113">
        <v>5260</v>
      </c>
      <c r="B227" s="58" t="s">
        <v>207</v>
      </c>
      <c r="C227" s="59">
        <f t="shared" si="63"/>
        <v>0</v>
      </c>
      <c r="D227" s="233">
        <f t="shared" ref="D227:O227" si="85">SUM(D228)</f>
        <v>0</v>
      </c>
      <c r="E227" s="436">
        <f t="shared" si="85"/>
        <v>0</v>
      </c>
      <c r="F227" s="393">
        <f t="shared" si="85"/>
        <v>0</v>
      </c>
      <c r="G227" s="233">
        <f t="shared" si="85"/>
        <v>0</v>
      </c>
      <c r="H227" s="122">
        <f t="shared" si="85"/>
        <v>0</v>
      </c>
      <c r="I227" s="115">
        <f t="shared" si="85"/>
        <v>0</v>
      </c>
      <c r="J227" s="122">
        <f t="shared" si="85"/>
        <v>0</v>
      </c>
      <c r="K227" s="114">
        <f t="shared" si="85"/>
        <v>0</v>
      </c>
      <c r="L227" s="115">
        <f t="shared" si="85"/>
        <v>0</v>
      </c>
      <c r="M227" s="59">
        <f t="shared" si="85"/>
        <v>0</v>
      </c>
      <c r="N227" s="114">
        <f t="shared" si="85"/>
        <v>0</v>
      </c>
      <c r="O227" s="115">
        <f t="shared" si="85"/>
        <v>0</v>
      </c>
      <c r="P227" s="112"/>
    </row>
    <row r="228" spans="1:16" ht="24" hidden="1" x14ac:dyDescent="0.25">
      <c r="A228" s="38">
        <v>5269</v>
      </c>
      <c r="B228" s="58" t="s">
        <v>208</v>
      </c>
      <c r="C228" s="59">
        <f t="shared" si="63"/>
        <v>0</v>
      </c>
      <c r="D228" s="232"/>
      <c r="E228" s="435"/>
      <c r="F228" s="393">
        <f>D228+E228</f>
        <v>0</v>
      </c>
      <c r="G228" s="232"/>
      <c r="H228" s="264"/>
      <c r="I228" s="115">
        <f>G228+H228</f>
        <v>0</v>
      </c>
      <c r="J228" s="264"/>
      <c r="K228" s="61"/>
      <c r="L228" s="115">
        <f>J228+K228</f>
        <v>0</v>
      </c>
      <c r="M228" s="328"/>
      <c r="N228" s="61"/>
      <c r="O228" s="115">
        <f>M228+N228</f>
        <v>0</v>
      </c>
      <c r="P228" s="112"/>
    </row>
    <row r="229" spans="1:16" ht="24" hidden="1" x14ac:dyDescent="0.25">
      <c r="A229" s="108">
        <v>5270</v>
      </c>
      <c r="B229" s="79" t="s">
        <v>209</v>
      </c>
      <c r="C229" s="85">
        <f t="shared" si="63"/>
        <v>0</v>
      </c>
      <c r="D229" s="234"/>
      <c r="E229" s="437"/>
      <c r="F229" s="432">
        <f>D229+E229</f>
        <v>0</v>
      </c>
      <c r="G229" s="234"/>
      <c r="H229" s="265"/>
      <c r="I229" s="110">
        <f>G229+H229</f>
        <v>0</v>
      </c>
      <c r="J229" s="265"/>
      <c r="K229" s="116"/>
      <c r="L229" s="110">
        <f>J229+K229</f>
        <v>0</v>
      </c>
      <c r="M229" s="329"/>
      <c r="N229" s="116"/>
      <c r="O229" s="110">
        <f>M229+N229</f>
        <v>0</v>
      </c>
      <c r="P229" s="117"/>
    </row>
    <row r="230" spans="1:16" hidden="1" x14ac:dyDescent="0.25">
      <c r="A230" s="102">
        <v>6000</v>
      </c>
      <c r="B230" s="102" t="s">
        <v>210</v>
      </c>
      <c r="C230" s="103">
        <f t="shared" si="63"/>
        <v>0</v>
      </c>
      <c r="D230" s="229">
        <f t="shared" ref="D230:O230" si="86">D231+D251+D259</f>
        <v>0</v>
      </c>
      <c r="E230" s="428">
        <f t="shared" si="86"/>
        <v>0</v>
      </c>
      <c r="F230" s="429">
        <f t="shared" si="86"/>
        <v>0</v>
      </c>
      <c r="G230" s="229">
        <f t="shared" si="86"/>
        <v>0</v>
      </c>
      <c r="H230" s="262">
        <f t="shared" si="86"/>
        <v>0</v>
      </c>
      <c r="I230" s="105">
        <f t="shared" si="86"/>
        <v>0</v>
      </c>
      <c r="J230" s="262">
        <f t="shared" si="86"/>
        <v>0</v>
      </c>
      <c r="K230" s="104">
        <f t="shared" si="86"/>
        <v>0</v>
      </c>
      <c r="L230" s="105">
        <f t="shared" si="86"/>
        <v>0</v>
      </c>
      <c r="M230" s="103">
        <f t="shared" si="86"/>
        <v>0</v>
      </c>
      <c r="N230" s="104">
        <f t="shared" si="86"/>
        <v>0</v>
      </c>
      <c r="O230" s="105">
        <f t="shared" si="86"/>
        <v>0</v>
      </c>
      <c r="P230" s="351"/>
    </row>
    <row r="231" spans="1:16" ht="14.25" hidden="1" customHeight="1" x14ac:dyDescent="0.25">
      <c r="A231" s="70">
        <v>6200</v>
      </c>
      <c r="B231" s="126" t="s">
        <v>211</v>
      </c>
      <c r="C231" s="131">
        <f t="shared" si="63"/>
        <v>0</v>
      </c>
      <c r="D231" s="238">
        <f t="shared" ref="D231:O231" si="87">SUM(D232,D233,D235,D238,D244,D245,D246)</f>
        <v>0</v>
      </c>
      <c r="E231" s="442">
        <f t="shared" si="87"/>
        <v>0</v>
      </c>
      <c r="F231" s="443">
        <f t="shared" si="87"/>
        <v>0</v>
      </c>
      <c r="G231" s="238">
        <f t="shared" si="87"/>
        <v>0</v>
      </c>
      <c r="H231" s="269">
        <f t="shared" si="87"/>
        <v>0</v>
      </c>
      <c r="I231" s="296">
        <f t="shared" si="87"/>
        <v>0</v>
      </c>
      <c r="J231" s="269">
        <f t="shared" si="87"/>
        <v>0</v>
      </c>
      <c r="K231" s="132">
        <f t="shared" si="87"/>
        <v>0</v>
      </c>
      <c r="L231" s="296">
        <f t="shared" si="87"/>
        <v>0</v>
      </c>
      <c r="M231" s="131">
        <f t="shared" si="87"/>
        <v>0</v>
      </c>
      <c r="N231" s="132">
        <f t="shared" si="87"/>
        <v>0</v>
      </c>
      <c r="O231" s="296">
        <f t="shared" si="87"/>
        <v>0</v>
      </c>
      <c r="P231" s="352"/>
    </row>
    <row r="232" spans="1:16" ht="24" hidden="1" x14ac:dyDescent="0.25">
      <c r="A232" s="1244">
        <v>6220</v>
      </c>
      <c r="B232" s="53" t="s">
        <v>212</v>
      </c>
      <c r="C232" s="54">
        <f t="shared" si="63"/>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63"/>
        <v>0</v>
      </c>
      <c r="D233" s="233">
        <f t="shared" ref="D233:O233" si="88">SUM(D234)</f>
        <v>0</v>
      </c>
      <c r="E233" s="436">
        <f t="shared" si="88"/>
        <v>0</v>
      </c>
      <c r="F233" s="393">
        <f t="shared" si="88"/>
        <v>0</v>
      </c>
      <c r="G233" s="233">
        <f t="shared" si="88"/>
        <v>0</v>
      </c>
      <c r="H233" s="122">
        <f t="shared" si="88"/>
        <v>0</v>
      </c>
      <c r="I233" s="115">
        <f t="shared" si="88"/>
        <v>0</v>
      </c>
      <c r="J233" s="122">
        <f t="shared" si="88"/>
        <v>0</v>
      </c>
      <c r="K233" s="114">
        <f t="shared" si="88"/>
        <v>0</v>
      </c>
      <c r="L233" s="115">
        <f t="shared" si="88"/>
        <v>0</v>
      </c>
      <c r="M233" s="59">
        <f t="shared" si="88"/>
        <v>0</v>
      </c>
      <c r="N233" s="114">
        <f t="shared" si="88"/>
        <v>0</v>
      </c>
      <c r="O233" s="115">
        <f t="shared" si="88"/>
        <v>0</v>
      </c>
      <c r="P233" s="112"/>
    </row>
    <row r="234" spans="1:16" ht="24" hidden="1" x14ac:dyDescent="0.25">
      <c r="A234" s="38">
        <v>6239</v>
      </c>
      <c r="B234" s="53" t="s">
        <v>214</v>
      </c>
      <c r="C234" s="59">
        <f t="shared" si="63"/>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63"/>
        <v>0</v>
      </c>
      <c r="D235" s="233">
        <f t="shared" ref="D235:O235" si="89">SUM(D236:D237)</f>
        <v>0</v>
      </c>
      <c r="E235" s="436">
        <f t="shared" si="89"/>
        <v>0</v>
      </c>
      <c r="F235" s="393">
        <f t="shared" si="89"/>
        <v>0</v>
      </c>
      <c r="G235" s="233">
        <f t="shared" si="89"/>
        <v>0</v>
      </c>
      <c r="H235" s="122">
        <f t="shared" si="89"/>
        <v>0</v>
      </c>
      <c r="I235" s="115">
        <f t="shared" si="89"/>
        <v>0</v>
      </c>
      <c r="J235" s="122">
        <f t="shared" si="89"/>
        <v>0</v>
      </c>
      <c r="K235" s="114">
        <f t="shared" si="89"/>
        <v>0</v>
      </c>
      <c r="L235" s="115">
        <f t="shared" si="89"/>
        <v>0</v>
      </c>
      <c r="M235" s="59">
        <f t="shared" si="89"/>
        <v>0</v>
      </c>
      <c r="N235" s="114">
        <f t="shared" si="89"/>
        <v>0</v>
      </c>
      <c r="O235" s="115">
        <f t="shared" si="89"/>
        <v>0</v>
      </c>
      <c r="P235" s="112"/>
    </row>
    <row r="236" spans="1:16" hidden="1" x14ac:dyDescent="0.25">
      <c r="A236" s="38">
        <v>6241</v>
      </c>
      <c r="B236" s="58" t="s">
        <v>216</v>
      </c>
      <c r="C236" s="59">
        <f t="shared" si="63"/>
        <v>0</v>
      </c>
      <c r="D236" s="232"/>
      <c r="E236" s="435"/>
      <c r="F236" s="393">
        <f>D236+E236</f>
        <v>0</v>
      </c>
      <c r="G236" s="232"/>
      <c r="H236" s="264"/>
      <c r="I236" s="115">
        <f>G236+H236</f>
        <v>0</v>
      </c>
      <c r="J236" s="264"/>
      <c r="K236" s="61"/>
      <c r="L236" s="115">
        <f>J236+K236</f>
        <v>0</v>
      </c>
      <c r="M236" s="328"/>
      <c r="N236" s="61"/>
      <c r="O236" s="115">
        <f>M236+N236</f>
        <v>0</v>
      </c>
      <c r="P236" s="112"/>
    </row>
    <row r="237" spans="1:16" hidden="1" x14ac:dyDescent="0.25">
      <c r="A237" s="38">
        <v>6242</v>
      </c>
      <c r="B237" s="58" t="s">
        <v>217</v>
      </c>
      <c r="C237" s="59">
        <f t="shared" si="63"/>
        <v>0</v>
      </c>
      <c r="D237" s="232"/>
      <c r="E237" s="435"/>
      <c r="F237" s="393">
        <f>D237+E237</f>
        <v>0</v>
      </c>
      <c r="G237" s="232"/>
      <c r="H237" s="264"/>
      <c r="I237" s="115">
        <f>G237+H237</f>
        <v>0</v>
      </c>
      <c r="J237" s="264"/>
      <c r="K237" s="61"/>
      <c r="L237" s="115">
        <f>J237+K237</f>
        <v>0</v>
      </c>
      <c r="M237" s="328"/>
      <c r="N237" s="61"/>
      <c r="O237" s="115">
        <f>M237+N237</f>
        <v>0</v>
      </c>
      <c r="P237" s="112"/>
    </row>
    <row r="238" spans="1:16" ht="25.5" hidden="1" customHeight="1" x14ac:dyDescent="0.25">
      <c r="A238" s="113">
        <v>6250</v>
      </c>
      <c r="B238" s="58" t="s">
        <v>218</v>
      </c>
      <c r="C238" s="59">
        <f t="shared" si="63"/>
        <v>0</v>
      </c>
      <c r="D238" s="233">
        <f t="shared" ref="D238:O238" si="90">SUM(D239:D243)</f>
        <v>0</v>
      </c>
      <c r="E238" s="436">
        <f t="shared" si="90"/>
        <v>0</v>
      </c>
      <c r="F238" s="393">
        <f t="shared" si="90"/>
        <v>0</v>
      </c>
      <c r="G238" s="233">
        <f t="shared" si="90"/>
        <v>0</v>
      </c>
      <c r="H238" s="122">
        <f t="shared" si="90"/>
        <v>0</v>
      </c>
      <c r="I238" s="115">
        <f t="shared" si="90"/>
        <v>0</v>
      </c>
      <c r="J238" s="122">
        <f t="shared" si="90"/>
        <v>0</v>
      </c>
      <c r="K238" s="114">
        <f t="shared" si="90"/>
        <v>0</v>
      </c>
      <c r="L238" s="115">
        <f t="shared" si="90"/>
        <v>0</v>
      </c>
      <c r="M238" s="59">
        <f t="shared" si="90"/>
        <v>0</v>
      </c>
      <c r="N238" s="114">
        <f t="shared" si="90"/>
        <v>0</v>
      </c>
      <c r="O238" s="115">
        <f t="shared" si="90"/>
        <v>0</v>
      </c>
      <c r="P238" s="112"/>
    </row>
    <row r="239" spans="1:16" ht="14.25" hidden="1" customHeight="1" x14ac:dyDescent="0.25">
      <c r="A239" s="38">
        <v>6252</v>
      </c>
      <c r="B239" s="58" t="s">
        <v>219</v>
      </c>
      <c r="C239" s="59">
        <f t="shared" si="63"/>
        <v>0</v>
      </c>
      <c r="D239" s="232"/>
      <c r="E239" s="435"/>
      <c r="F239" s="393">
        <f t="shared" ref="F239:F245" si="91">D239+E239</f>
        <v>0</v>
      </c>
      <c r="G239" s="232"/>
      <c r="H239" s="264"/>
      <c r="I239" s="115">
        <f t="shared" ref="I239:I245" si="92">G239+H239</f>
        <v>0</v>
      </c>
      <c r="J239" s="264"/>
      <c r="K239" s="61"/>
      <c r="L239" s="115">
        <f t="shared" ref="L239:L245" si="93">J239+K239</f>
        <v>0</v>
      </c>
      <c r="M239" s="328"/>
      <c r="N239" s="61"/>
      <c r="O239" s="115">
        <f t="shared" ref="O239:O245" si="94">M239+N239</f>
        <v>0</v>
      </c>
      <c r="P239" s="112"/>
    </row>
    <row r="240" spans="1:16" ht="14.25" hidden="1" customHeight="1" x14ac:dyDescent="0.25">
      <c r="A240" s="38">
        <v>6253</v>
      </c>
      <c r="B240" s="58" t="s">
        <v>220</v>
      </c>
      <c r="C240" s="59">
        <f t="shared" si="63"/>
        <v>0</v>
      </c>
      <c r="D240" s="232"/>
      <c r="E240" s="435"/>
      <c r="F240" s="393">
        <f t="shared" si="91"/>
        <v>0</v>
      </c>
      <c r="G240" s="232"/>
      <c r="H240" s="264"/>
      <c r="I240" s="115">
        <f t="shared" si="92"/>
        <v>0</v>
      </c>
      <c r="J240" s="264"/>
      <c r="K240" s="61"/>
      <c r="L240" s="115">
        <f t="shared" si="93"/>
        <v>0</v>
      </c>
      <c r="M240" s="328"/>
      <c r="N240" s="61"/>
      <c r="O240" s="115">
        <f t="shared" si="94"/>
        <v>0</v>
      </c>
      <c r="P240" s="112"/>
    </row>
    <row r="241" spans="1:16" ht="24" hidden="1" x14ac:dyDescent="0.25">
      <c r="A241" s="38">
        <v>6254</v>
      </c>
      <c r="B241" s="58" t="s">
        <v>221</v>
      </c>
      <c r="C241" s="59">
        <f t="shared" si="63"/>
        <v>0</v>
      </c>
      <c r="D241" s="232"/>
      <c r="E241" s="435"/>
      <c r="F241" s="393">
        <f t="shared" si="91"/>
        <v>0</v>
      </c>
      <c r="G241" s="232"/>
      <c r="H241" s="264"/>
      <c r="I241" s="115">
        <f t="shared" si="92"/>
        <v>0</v>
      </c>
      <c r="J241" s="264"/>
      <c r="K241" s="61"/>
      <c r="L241" s="115">
        <f t="shared" si="93"/>
        <v>0</v>
      </c>
      <c r="M241" s="328"/>
      <c r="N241" s="61"/>
      <c r="O241" s="115">
        <f t="shared" si="94"/>
        <v>0</v>
      </c>
      <c r="P241" s="112"/>
    </row>
    <row r="242" spans="1:16" ht="24" hidden="1" x14ac:dyDescent="0.25">
      <c r="A242" s="38">
        <v>6255</v>
      </c>
      <c r="B242" s="58" t="s">
        <v>222</v>
      </c>
      <c r="C242" s="59">
        <f t="shared" ref="C242:C298" si="95">F242+I242+L242+O242</f>
        <v>0</v>
      </c>
      <c r="D242" s="232"/>
      <c r="E242" s="435"/>
      <c r="F242" s="393">
        <f t="shared" si="91"/>
        <v>0</v>
      </c>
      <c r="G242" s="232"/>
      <c r="H242" s="264"/>
      <c r="I242" s="115">
        <f t="shared" si="92"/>
        <v>0</v>
      </c>
      <c r="J242" s="264"/>
      <c r="K242" s="61"/>
      <c r="L242" s="115">
        <f t="shared" si="93"/>
        <v>0</v>
      </c>
      <c r="M242" s="328"/>
      <c r="N242" s="61"/>
      <c r="O242" s="115">
        <f t="shared" si="94"/>
        <v>0</v>
      </c>
      <c r="P242" s="112"/>
    </row>
    <row r="243" spans="1:16" hidden="1" x14ac:dyDescent="0.25">
      <c r="A243" s="38">
        <v>6259</v>
      </c>
      <c r="B243" s="58" t="s">
        <v>223</v>
      </c>
      <c r="C243" s="59">
        <f t="shared" si="95"/>
        <v>0</v>
      </c>
      <c r="D243" s="232"/>
      <c r="E243" s="435"/>
      <c r="F243" s="393">
        <f t="shared" si="91"/>
        <v>0</v>
      </c>
      <c r="G243" s="232"/>
      <c r="H243" s="264"/>
      <c r="I243" s="115">
        <f t="shared" si="92"/>
        <v>0</v>
      </c>
      <c r="J243" s="264"/>
      <c r="K243" s="61"/>
      <c r="L243" s="115">
        <f t="shared" si="93"/>
        <v>0</v>
      </c>
      <c r="M243" s="328"/>
      <c r="N243" s="61"/>
      <c r="O243" s="115">
        <f t="shared" si="94"/>
        <v>0</v>
      </c>
      <c r="P243" s="112"/>
    </row>
    <row r="244" spans="1:16" ht="24" hidden="1" x14ac:dyDescent="0.25">
      <c r="A244" s="113">
        <v>6260</v>
      </c>
      <c r="B244" s="58" t="s">
        <v>224</v>
      </c>
      <c r="C244" s="59">
        <f t="shared" si="95"/>
        <v>0</v>
      </c>
      <c r="D244" s="232"/>
      <c r="E244" s="435"/>
      <c r="F244" s="393">
        <f t="shared" si="91"/>
        <v>0</v>
      </c>
      <c r="G244" s="232"/>
      <c r="H244" s="264"/>
      <c r="I244" s="115">
        <f t="shared" si="92"/>
        <v>0</v>
      </c>
      <c r="J244" s="264"/>
      <c r="K244" s="61"/>
      <c r="L244" s="115">
        <f t="shared" si="93"/>
        <v>0</v>
      </c>
      <c r="M244" s="328"/>
      <c r="N244" s="61"/>
      <c r="O244" s="115">
        <f t="shared" si="94"/>
        <v>0</v>
      </c>
      <c r="P244" s="112"/>
    </row>
    <row r="245" spans="1:16" hidden="1" x14ac:dyDescent="0.25">
      <c r="A245" s="113">
        <v>6270</v>
      </c>
      <c r="B245" s="58" t="s">
        <v>225</v>
      </c>
      <c r="C245" s="59">
        <f t="shared" si="95"/>
        <v>0</v>
      </c>
      <c r="D245" s="232"/>
      <c r="E245" s="435"/>
      <c r="F245" s="393">
        <f t="shared" si="91"/>
        <v>0</v>
      </c>
      <c r="G245" s="232"/>
      <c r="H245" s="264"/>
      <c r="I245" s="115">
        <f t="shared" si="92"/>
        <v>0</v>
      </c>
      <c r="J245" s="264"/>
      <c r="K245" s="61"/>
      <c r="L245" s="115">
        <f t="shared" si="93"/>
        <v>0</v>
      </c>
      <c r="M245" s="328"/>
      <c r="N245" s="61"/>
      <c r="O245" s="115">
        <f t="shared" si="94"/>
        <v>0</v>
      </c>
      <c r="P245" s="112"/>
    </row>
    <row r="246" spans="1:16" ht="24" hidden="1" x14ac:dyDescent="0.25">
      <c r="A246" s="1244">
        <v>6290</v>
      </c>
      <c r="B246" s="53" t="s">
        <v>226</v>
      </c>
      <c r="C246" s="128">
        <f t="shared" si="95"/>
        <v>0</v>
      </c>
      <c r="D246" s="235">
        <f t="shared" ref="D246:O246" si="96">SUM(D247:D250)</f>
        <v>0</v>
      </c>
      <c r="E246" s="438">
        <f t="shared" si="96"/>
        <v>0</v>
      </c>
      <c r="F246" s="434">
        <f t="shared" si="96"/>
        <v>0</v>
      </c>
      <c r="G246" s="235">
        <f t="shared" si="96"/>
        <v>0</v>
      </c>
      <c r="H246" s="266">
        <f t="shared" si="96"/>
        <v>0</v>
      </c>
      <c r="I246" s="121">
        <f t="shared" si="96"/>
        <v>0</v>
      </c>
      <c r="J246" s="266">
        <f t="shared" si="96"/>
        <v>0</v>
      </c>
      <c r="K246" s="120">
        <f t="shared" si="96"/>
        <v>0</v>
      </c>
      <c r="L246" s="121">
        <f t="shared" si="96"/>
        <v>0</v>
      </c>
      <c r="M246" s="128">
        <f t="shared" si="96"/>
        <v>0</v>
      </c>
      <c r="N246" s="308">
        <f t="shared" si="96"/>
        <v>0</v>
      </c>
      <c r="O246" s="313">
        <f t="shared" si="96"/>
        <v>0</v>
      </c>
      <c r="P246" s="159"/>
    </row>
    <row r="247" spans="1:16" hidden="1" x14ac:dyDescent="0.25">
      <c r="A247" s="38">
        <v>6291</v>
      </c>
      <c r="B247" s="58" t="s">
        <v>227</v>
      </c>
      <c r="C247" s="59">
        <f t="shared" si="95"/>
        <v>0</v>
      </c>
      <c r="D247" s="232"/>
      <c r="E247" s="435"/>
      <c r="F247" s="393">
        <f>D247+E247</f>
        <v>0</v>
      </c>
      <c r="G247" s="232"/>
      <c r="H247" s="264"/>
      <c r="I247" s="115">
        <f>G247+H247</f>
        <v>0</v>
      </c>
      <c r="J247" s="264"/>
      <c r="K247" s="61"/>
      <c r="L247" s="115">
        <f>J247+K247</f>
        <v>0</v>
      </c>
      <c r="M247" s="328"/>
      <c r="N247" s="61"/>
      <c r="O247" s="115">
        <f>M247+N247</f>
        <v>0</v>
      </c>
      <c r="P247" s="112"/>
    </row>
    <row r="248" spans="1:16" hidden="1" x14ac:dyDescent="0.25">
      <c r="A248" s="38">
        <v>6292</v>
      </c>
      <c r="B248" s="58" t="s">
        <v>228</v>
      </c>
      <c r="C248" s="59">
        <f t="shared" si="95"/>
        <v>0</v>
      </c>
      <c r="D248" s="232"/>
      <c r="E248" s="435"/>
      <c r="F248" s="393">
        <f>D248+E248</f>
        <v>0</v>
      </c>
      <c r="G248" s="232"/>
      <c r="H248" s="264"/>
      <c r="I248" s="115">
        <f>G248+H248</f>
        <v>0</v>
      </c>
      <c r="J248" s="264"/>
      <c r="K248" s="61"/>
      <c r="L248" s="115">
        <f>J248+K248</f>
        <v>0</v>
      </c>
      <c r="M248" s="328"/>
      <c r="N248" s="61"/>
      <c r="O248" s="115">
        <f>M248+N248</f>
        <v>0</v>
      </c>
      <c r="P248" s="112"/>
    </row>
    <row r="249" spans="1:16" ht="72" hidden="1" x14ac:dyDescent="0.25">
      <c r="A249" s="38">
        <v>6296</v>
      </c>
      <c r="B249" s="58" t="s">
        <v>229</v>
      </c>
      <c r="C249" s="59">
        <f t="shared" si="95"/>
        <v>0</v>
      </c>
      <c r="D249" s="232"/>
      <c r="E249" s="435"/>
      <c r="F249" s="393">
        <f>D249+E249</f>
        <v>0</v>
      </c>
      <c r="G249" s="232"/>
      <c r="H249" s="264"/>
      <c r="I249" s="115">
        <f>G249+H249</f>
        <v>0</v>
      </c>
      <c r="J249" s="264"/>
      <c r="K249" s="61"/>
      <c r="L249" s="115">
        <f>J249+K249</f>
        <v>0</v>
      </c>
      <c r="M249" s="328"/>
      <c r="N249" s="61"/>
      <c r="O249" s="115">
        <f>M249+N249</f>
        <v>0</v>
      </c>
      <c r="P249" s="112"/>
    </row>
    <row r="250" spans="1:16" ht="39.75" hidden="1" customHeight="1" x14ac:dyDescent="0.25">
      <c r="A250" s="38">
        <v>6299</v>
      </c>
      <c r="B250" s="58" t="s">
        <v>230</v>
      </c>
      <c r="C250" s="59">
        <f t="shared" si="95"/>
        <v>0</v>
      </c>
      <c r="D250" s="232"/>
      <c r="E250" s="435"/>
      <c r="F250" s="393">
        <f>D250+E250</f>
        <v>0</v>
      </c>
      <c r="G250" s="232"/>
      <c r="H250" s="264"/>
      <c r="I250" s="115">
        <f>G250+H250</f>
        <v>0</v>
      </c>
      <c r="J250" s="264"/>
      <c r="K250" s="61"/>
      <c r="L250" s="115">
        <f>J250+K250</f>
        <v>0</v>
      </c>
      <c r="M250" s="328"/>
      <c r="N250" s="61"/>
      <c r="O250" s="115">
        <f>M250+N250</f>
        <v>0</v>
      </c>
      <c r="P250" s="112"/>
    </row>
    <row r="251" spans="1:16" hidden="1" x14ac:dyDescent="0.25">
      <c r="A251" s="46">
        <v>6300</v>
      </c>
      <c r="B251" s="106" t="s">
        <v>231</v>
      </c>
      <c r="C251" s="47">
        <f t="shared" si="95"/>
        <v>0</v>
      </c>
      <c r="D251" s="230">
        <f t="shared" ref="D251:O251" si="97">SUM(D252,D257,D258)</f>
        <v>0</v>
      </c>
      <c r="E251" s="430">
        <f t="shared" si="97"/>
        <v>0</v>
      </c>
      <c r="F251" s="397">
        <f t="shared" si="97"/>
        <v>0</v>
      </c>
      <c r="G251" s="230">
        <f t="shared" si="97"/>
        <v>0</v>
      </c>
      <c r="H251" s="107">
        <f t="shared" si="97"/>
        <v>0</v>
      </c>
      <c r="I251" s="118">
        <f t="shared" si="97"/>
        <v>0</v>
      </c>
      <c r="J251" s="107">
        <f t="shared" si="97"/>
        <v>0</v>
      </c>
      <c r="K251" s="51">
        <f t="shared" si="97"/>
        <v>0</v>
      </c>
      <c r="L251" s="118">
        <f t="shared" si="97"/>
        <v>0</v>
      </c>
      <c r="M251" s="167">
        <f t="shared" si="97"/>
        <v>0</v>
      </c>
      <c r="N251" s="168">
        <f t="shared" si="97"/>
        <v>0</v>
      </c>
      <c r="O251" s="169">
        <f t="shared" si="97"/>
        <v>0</v>
      </c>
      <c r="P251" s="353"/>
    </row>
    <row r="252" spans="1:16" ht="24" hidden="1" x14ac:dyDescent="0.25">
      <c r="A252" s="1244">
        <v>6320</v>
      </c>
      <c r="B252" s="53" t="s">
        <v>303</v>
      </c>
      <c r="C252" s="128">
        <f t="shared" si="95"/>
        <v>0</v>
      </c>
      <c r="D252" s="235">
        <f t="shared" ref="D252:O252" si="98">SUM(D253:D256)</f>
        <v>0</v>
      </c>
      <c r="E252" s="438">
        <f t="shared" si="98"/>
        <v>0</v>
      </c>
      <c r="F252" s="434">
        <f t="shared" si="98"/>
        <v>0</v>
      </c>
      <c r="G252" s="235">
        <f t="shared" si="98"/>
        <v>0</v>
      </c>
      <c r="H252" s="266">
        <f t="shared" si="98"/>
        <v>0</v>
      </c>
      <c r="I252" s="121">
        <f t="shared" si="98"/>
        <v>0</v>
      </c>
      <c r="J252" s="266">
        <f t="shared" si="98"/>
        <v>0</v>
      </c>
      <c r="K252" s="120">
        <f t="shared" si="98"/>
        <v>0</v>
      </c>
      <c r="L252" s="121">
        <f t="shared" si="98"/>
        <v>0</v>
      </c>
      <c r="M252" s="54">
        <f t="shared" si="98"/>
        <v>0</v>
      </c>
      <c r="N252" s="120">
        <f t="shared" si="98"/>
        <v>0</v>
      </c>
      <c r="O252" s="121">
        <f t="shared" si="98"/>
        <v>0</v>
      </c>
      <c r="P252" s="111"/>
    </row>
    <row r="253" spans="1:16" hidden="1" x14ac:dyDescent="0.25">
      <c r="A253" s="38">
        <v>6322</v>
      </c>
      <c r="B253" s="58" t="s">
        <v>232</v>
      </c>
      <c r="C253" s="59">
        <f t="shared" si="95"/>
        <v>0</v>
      </c>
      <c r="D253" s="232"/>
      <c r="E253" s="435"/>
      <c r="F253" s="393">
        <f t="shared" ref="F253:F258" si="99">D253+E253</f>
        <v>0</v>
      </c>
      <c r="G253" s="232"/>
      <c r="H253" s="264"/>
      <c r="I253" s="115">
        <f t="shared" ref="I253:I258" si="100">G253+H253</f>
        <v>0</v>
      </c>
      <c r="J253" s="264"/>
      <c r="K253" s="61"/>
      <c r="L253" s="115">
        <f t="shared" ref="L253:L258" si="101">J253+K253</f>
        <v>0</v>
      </c>
      <c r="M253" s="328"/>
      <c r="N253" s="61"/>
      <c r="O253" s="115">
        <f t="shared" ref="O253:O258" si="102">M253+N253</f>
        <v>0</v>
      </c>
      <c r="P253" s="112"/>
    </row>
    <row r="254" spans="1:16" ht="24" hidden="1" x14ac:dyDescent="0.25">
      <c r="A254" s="38">
        <v>6323</v>
      </c>
      <c r="B254" s="58" t="s">
        <v>233</v>
      </c>
      <c r="C254" s="59">
        <f t="shared" si="95"/>
        <v>0</v>
      </c>
      <c r="D254" s="232"/>
      <c r="E254" s="435"/>
      <c r="F254" s="393">
        <f t="shared" si="99"/>
        <v>0</v>
      </c>
      <c r="G254" s="232"/>
      <c r="H254" s="264"/>
      <c r="I254" s="115">
        <f t="shared" si="100"/>
        <v>0</v>
      </c>
      <c r="J254" s="264"/>
      <c r="K254" s="61"/>
      <c r="L254" s="115">
        <f t="shared" si="101"/>
        <v>0</v>
      </c>
      <c r="M254" s="328"/>
      <c r="N254" s="61"/>
      <c r="O254" s="115">
        <f t="shared" si="102"/>
        <v>0</v>
      </c>
      <c r="P254" s="112"/>
    </row>
    <row r="255" spans="1:16" ht="24" hidden="1" x14ac:dyDescent="0.25">
      <c r="A255" s="38">
        <v>6324</v>
      </c>
      <c r="B255" s="58" t="s">
        <v>287</v>
      </c>
      <c r="C255" s="59">
        <f t="shared" si="95"/>
        <v>0</v>
      </c>
      <c r="D255" s="232"/>
      <c r="E255" s="435"/>
      <c r="F255" s="393">
        <f t="shared" si="99"/>
        <v>0</v>
      </c>
      <c r="G255" s="232"/>
      <c r="H255" s="264"/>
      <c r="I255" s="115">
        <f t="shared" si="100"/>
        <v>0</v>
      </c>
      <c r="J255" s="264"/>
      <c r="K255" s="61"/>
      <c r="L255" s="115">
        <f t="shared" si="101"/>
        <v>0</v>
      </c>
      <c r="M255" s="328"/>
      <c r="N255" s="61"/>
      <c r="O255" s="115">
        <f t="shared" si="102"/>
        <v>0</v>
      </c>
      <c r="P255" s="112"/>
    </row>
    <row r="256" spans="1:16" hidden="1" x14ac:dyDescent="0.25">
      <c r="A256" s="33">
        <v>6329</v>
      </c>
      <c r="B256" s="53" t="s">
        <v>288</v>
      </c>
      <c r="C256" s="54">
        <f t="shared" si="95"/>
        <v>0</v>
      </c>
      <c r="D256" s="231"/>
      <c r="E256" s="433"/>
      <c r="F256" s="434">
        <f t="shared" si="99"/>
        <v>0</v>
      </c>
      <c r="G256" s="231"/>
      <c r="H256" s="263"/>
      <c r="I256" s="121">
        <f t="shared" si="100"/>
        <v>0</v>
      </c>
      <c r="J256" s="263"/>
      <c r="K256" s="56"/>
      <c r="L256" s="121">
        <f t="shared" si="101"/>
        <v>0</v>
      </c>
      <c r="M256" s="327"/>
      <c r="N256" s="56"/>
      <c r="O256" s="121">
        <f t="shared" si="102"/>
        <v>0</v>
      </c>
      <c r="P256" s="111"/>
    </row>
    <row r="257" spans="1:16" ht="24" hidden="1" x14ac:dyDescent="0.25">
      <c r="A257" s="144">
        <v>6330</v>
      </c>
      <c r="B257" s="145" t="s">
        <v>234</v>
      </c>
      <c r="C257" s="128">
        <f t="shared" si="95"/>
        <v>0</v>
      </c>
      <c r="D257" s="237"/>
      <c r="E257" s="440"/>
      <c r="F257" s="441">
        <f t="shared" si="99"/>
        <v>0</v>
      </c>
      <c r="G257" s="237"/>
      <c r="H257" s="268"/>
      <c r="I257" s="313">
        <f t="shared" si="100"/>
        <v>0</v>
      </c>
      <c r="J257" s="268"/>
      <c r="K257" s="130"/>
      <c r="L257" s="313">
        <f t="shared" si="101"/>
        <v>0</v>
      </c>
      <c r="M257" s="331"/>
      <c r="N257" s="130"/>
      <c r="O257" s="313">
        <f t="shared" si="102"/>
        <v>0</v>
      </c>
      <c r="P257" s="159"/>
    </row>
    <row r="258" spans="1:16" hidden="1" x14ac:dyDescent="0.25">
      <c r="A258" s="113">
        <v>6360</v>
      </c>
      <c r="B258" s="58" t="s">
        <v>235</v>
      </c>
      <c r="C258" s="59">
        <f t="shared" si="95"/>
        <v>0</v>
      </c>
      <c r="D258" s="232"/>
      <c r="E258" s="435"/>
      <c r="F258" s="393">
        <f t="shared" si="99"/>
        <v>0</v>
      </c>
      <c r="G258" s="232"/>
      <c r="H258" s="264"/>
      <c r="I258" s="115">
        <f t="shared" si="100"/>
        <v>0</v>
      </c>
      <c r="J258" s="264"/>
      <c r="K258" s="61"/>
      <c r="L258" s="115">
        <f t="shared" si="101"/>
        <v>0</v>
      </c>
      <c r="M258" s="328"/>
      <c r="N258" s="61"/>
      <c r="O258" s="115">
        <f t="shared" si="102"/>
        <v>0</v>
      </c>
      <c r="P258" s="112"/>
    </row>
    <row r="259" spans="1:16" ht="36" hidden="1" x14ac:dyDescent="0.25">
      <c r="A259" s="46">
        <v>6400</v>
      </c>
      <c r="B259" s="106" t="s">
        <v>236</v>
      </c>
      <c r="C259" s="47">
        <f t="shared" si="95"/>
        <v>0</v>
      </c>
      <c r="D259" s="230">
        <f t="shared" ref="D259:O259" si="103">SUM(D260,D264)</f>
        <v>0</v>
      </c>
      <c r="E259" s="430">
        <f t="shared" si="103"/>
        <v>0</v>
      </c>
      <c r="F259" s="397">
        <f t="shared" si="103"/>
        <v>0</v>
      </c>
      <c r="G259" s="230">
        <f t="shared" si="103"/>
        <v>0</v>
      </c>
      <c r="H259" s="107">
        <f t="shared" si="103"/>
        <v>0</v>
      </c>
      <c r="I259" s="118">
        <f t="shared" si="103"/>
        <v>0</v>
      </c>
      <c r="J259" s="107">
        <f t="shared" si="103"/>
        <v>0</v>
      </c>
      <c r="K259" s="51">
        <f t="shared" si="103"/>
        <v>0</v>
      </c>
      <c r="L259" s="118">
        <f t="shared" si="103"/>
        <v>0</v>
      </c>
      <c r="M259" s="167">
        <f t="shared" si="103"/>
        <v>0</v>
      </c>
      <c r="N259" s="168">
        <f t="shared" si="103"/>
        <v>0</v>
      </c>
      <c r="O259" s="169">
        <f t="shared" si="103"/>
        <v>0</v>
      </c>
      <c r="P259" s="353"/>
    </row>
    <row r="260" spans="1:16" ht="24" hidden="1" x14ac:dyDescent="0.25">
      <c r="A260" s="1244">
        <v>6410</v>
      </c>
      <c r="B260" s="53" t="s">
        <v>237</v>
      </c>
      <c r="C260" s="54">
        <f t="shared" si="95"/>
        <v>0</v>
      </c>
      <c r="D260" s="235">
        <f t="shared" ref="D260:O260" si="104">SUM(D261:D263)</f>
        <v>0</v>
      </c>
      <c r="E260" s="438">
        <f t="shared" si="104"/>
        <v>0</v>
      </c>
      <c r="F260" s="434">
        <f t="shared" si="104"/>
        <v>0</v>
      </c>
      <c r="G260" s="235">
        <f t="shared" si="104"/>
        <v>0</v>
      </c>
      <c r="H260" s="266">
        <f t="shared" si="104"/>
        <v>0</v>
      </c>
      <c r="I260" s="121">
        <f t="shared" si="104"/>
        <v>0</v>
      </c>
      <c r="J260" s="266">
        <f t="shared" si="104"/>
        <v>0</v>
      </c>
      <c r="K260" s="120">
        <f t="shared" si="104"/>
        <v>0</v>
      </c>
      <c r="L260" s="121">
        <f t="shared" si="104"/>
        <v>0</v>
      </c>
      <c r="M260" s="65">
        <f t="shared" si="104"/>
        <v>0</v>
      </c>
      <c r="N260" s="307">
        <f t="shared" si="104"/>
        <v>0</v>
      </c>
      <c r="O260" s="312">
        <f t="shared" si="104"/>
        <v>0</v>
      </c>
      <c r="P260" s="156"/>
    </row>
    <row r="261" spans="1:16" hidden="1" x14ac:dyDescent="0.25">
      <c r="A261" s="38">
        <v>6411</v>
      </c>
      <c r="B261" s="147" t="s">
        <v>238</v>
      </c>
      <c r="C261" s="59">
        <f t="shared" si="95"/>
        <v>0</v>
      </c>
      <c r="D261" s="232"/>
      <c r="E261" s="435"/>
      <c r="F261" s="393">
        <f>D261+E261</f>
        <v>0</v>
      </c>
      <c r="G261" s="232"/>
      <c r="H261" s="264"/>
      <c r="I261" s="115">
        <f>G261+H261</f>
        <v>0</v>
      </c>
      <c r="J261" s="264"/>
      <c r="K261" s="61"/>
      <c r="L261" s="115">
        <f>J261+K261</f>
        <v>0</v>
      </c>
      <c r="M261" s="328"/>
      <c r="N261" s="61"/>
      <c r="O261" s="115">
        <f>M261+N261</f>
        <v>0</v>
      </c>
      <c r="P261" s="112"/>
    </row>
    <row r="262" spans="1:16" ht="36" hidden="1" x14ac:dyDescent="0.25">
      <c r="A262" s="38">
        <v>6412</v>
      </c>
      <c r="B262" s="58" t="s">
        <v>239</v>
      </c>
      <c r="C262" s="59">
        <f t="shared" si="95"/>
        <v>0</v>
      </c>
      <c r="D262" s="232"/>
      <c r="E262" s="435"/>
      <c r="F262" s="393">
        <f>D262+E262</f>
        <v>0</v>
      </c>
      <c r="G262" s="232"/>
      <c r="H262" s="264"/>
      <c r="I262" s="115">
        <f>G262+H262</f>
        <v>0</v>
      </c>
      <c r="J262" s="264"/>
      <c r="K262" s="61"/>
      <c r="L262" s="115">
        <f>J262+K262</f>
        <v>0</v>
      </c>
      <c r="M262" s="328"/>
      <c r="N262" s="61"/>
      <c r="O262" s="115">
        <f>M262+N262</f>
        <v>0</v>
      </c>
      <c r="P262" s="112"/>
    </row>
    <row r="263" spans="1:16" ht="36" hidden="1" x14ac:dyDescent="0.25">
      <c r="A263" s="38">
        <v>6419</v>
      </c>
      <c r="B263" s="58" t="s">
        <v>240</v>
      </c>
      <c r="C263" s="59">
        <f t="shared" si="95"/>
        <v>0</v>
      </c>
      <c r="D263" s="232"/>
      <c r="E263" s="435"/>
      <c r="F263" s="393">
        <f>D263+E263</f>
        <v>0</v>
      </c>
      <c r="G263" s="232"/>
      <c r="H263" s="264"/>
      <c r="I263" s="115">
        <f>G263+H263</f>
        <v>0</v>
      </c>
      <c r="J263" s="264"/>
      <c r="K263" s="61"/>
      <c r="L263" s="115">
        <f>J263+K263</f>
        <v>0</v>
      </c>
      <c r="M263" s="328"/>
      <c r="N263" s="61"/>
      <c r="O263" s="115">
        <f>M263+N263</f>
        <v>0</v>
      </c>
      <c r="P263" s="112"/>
    </row>
    <row r="264" spans="1:16" ht="36" hidden="1" x14ac:dyDescent="0.25">
      <c r="A264" s="113">
        <v>6420</v>
      </c>
      <c r="B264" s="58" t="s">
        <v>241</v>
      </c>
      <c r="C264" s="59">
        <f t="shared" si="95"/>
        <v>0</v>
      </c>
      <c r="D264" s="233">
        <f t="shared" ref="D264:O264" si="105">SUM(D265:D268)</f>
        <v>0</v>
      </c>
      <c r="E264" s="436">
        <f t="shared" si="105"/>
        <v>0</v>
      </c>
      <c r="F264" s="393">
        <f t="shared" si="105"/>
        <v>0</v>
      </c>
      <c r="G264" s="233">
        <f t="shared" si="105"/>
        <v>0</v>
      </c>
      <c r="H264" s="122">
        <f t="shared" si="105"/>
        <v>0</v>
      </c>
      <c r="I264" s="115">
        <f t="shared" si="105"/>
        <v>0</v>
      </c>
      <c r="J264" s="122">
        <f t="shared" si="105"/>
        <v>0</v>
      </c>
      <c r="K264" s="114">
        <f t="shared" si="105"/>
        <v>0</v>
      </c>
      <c r="L264" s="115">
        <f t="shared" si="105"/>
        <v>0</v>
      </c>
      <c r="M264" s="59">
        <f t="shared" si="105"/>
        <v>0</v>
      </c>
      <c r="N264" s="114">
        <f t="shared" si="105"/>
        <v>0</v>
      </c>
      <c r="O264" s="115">
        <f t="shared" si="105"/>
        <v>0</v>
      </c>
      <c r="P264" s="112"/>
    </row>
    <row r="265" spans="1:16" hidden="1" x14ac:dyDescent="0.25">
      <c r="A265" s="38">
        <v>6421</v>
      </c>
      <c r="B265" s="58" t="s">
        <v>242</v>
      </c>
      <c r="C265" s="59">
        <f t="shared" si="95"/>
        <v>0</v>
      </c>
      <c r="D265" s="232"/>
      <c r="E265" s="435"/>
      <c r="F265" s="393">
        <f>D265+E265</f>
        <v>0</v>
      </c>
      <c r="G265" s="232"/>
      <c r="H265" s="264"/>
      <c r="I265" s="115">
        <f>G265+H265</f>
        <v>0</v>
      </c>
      <c r="J265" s="264"/>
      <c r="K265" s="61"/>
      <c r="L265" s="115">
        <f>J265+K265</f>
        <v>0</v>
      </c>
      <c r="M265" s="328"/>
      <c r="N265" s="61"/>
      <c r="O265" s="115">
        <f>M265+N265</f>
        <v>0</v>
      </c>
      <c r="P265" s="112"/>
    </row>
    <row r="266" spans="1:16" hidden="1" x14ac:dyDescent="0.25">
      <c r="A266" s="38">
        <v>6422</v>
      </c>
      <c r="B266" s="58" t="s">
        <v>243</v>
      </c>
      <c r="C266" s="59">
        <f t="shared" si="95"/>
        <v>0</v>
      </c>
      <c r="D266" s="232"/>
      <c r="E266" s="435"/>
      <c r="F266" s="393">
        <f>D266+E266</f>
        <v>0</v>
      </c>
      <c r="G266" s="232"/>
      <c r="H266" s="264"/>
      <c r="I266" s="115">
        <f>G266+H266</f>
        <v>0</v>
      </c>
      <c r="J266" s="264"/>
      <c r="K266" s="61"/>
      <c r="L266" s="115">
        <f>J266+K266</f>
        <v>0</v>
      </c>
      <c r="M266" s="328"/>
      <c r="N266" s="61"/>
      <c r="O266" s="115">
        <f>M266+N266</f>
        <v>0</v>
      </c>
      <c r="P266" s="112"/>
    </row>
    <row r="267" spans="1:16" ht="13.5" hidden="1" customHeight="1" x14ac:dyDescent="0.25">
      <c r="A267" s="38">
        <v>6423</v>
      </c>
      <c r="B267" s="58" t="s">
        <v>244</v>
      </c>
      <c r="C267" s="59">
        <f t="shared" si="95"/>
        <v>0</v>
      </c>
      <c r="D267" s="232"/>
      <c r="E267" s="435"/>
      <c r="F267" s="393">
        <f>D267+E267</f>
        <v>0</v>
      </c>
      <c r="G267" s="232"/>
      <c r="H267" s="264"/>
      <c r="I267" s="115">
        <f>G267+H267</f>
        <v>0</v>
      </c>
      <c r="J267" s="264"/>
      <c r="K267" s="61"/>
      <c r="L267" s="115">
        <f>J267+K267</f>
        <v>0</v>
      </c>
      <c r="M267" s="328"/>
      <c r="N267" s="61"/>
      <c r="O267" s="115">
        <f>M267+N267</f>
        <v>0</v>
      </c>
      <c r="P267" s="112"/>
    </row>
    <row r="268" spans="1:16" ht="36" hidden="1" x14ac:dyDescent="0.25">
      <c r="A268" s="38">
        <v>6424</v>
      </c>
      <c r="B268" s="58" t="s">
        <v>245</v>
      </c>
      <c r="C268" s="59">
        <f t="shared" si="95"/>
        <v>0</v>
      </c>
      <c r="D268" s="232"/>
      <c r="E268" s="435"/>
      <c r="F268" s="393">
        <f>D268+E268</f>
        <v>0</v>
      </c>
      <c r="G268" s="232"/>
      <c r="H268" s="264"/>
      <c r="I268" s="115">
        <f>G268+H268</f>
        <v>0</v>
      </c>
      <c r="J268" s="264"/>
      <c r="K268" s="61"/>
      <c r="L268" s="115">
        <f>J268+K268</f>
        <v>0</v>
      </c>
      <c r="M268" s="328"/>
      <c r="N268" s="61"/>
      <c r="O268" s="115">
        <f>M268+N268</f>
        <v>0</v>
      </c>
      <c r="P268" s="112"/>
    </row>
    <row r="269" spans="1:16" ht="36" hidden="1" x14ac:dyDescent="0.25">
      <c r="A269" s="150">
        <v>7000</v>
      </c>
      <c r="B269" s="150" t="s">
        <v>246</v>
      </c>
      <c r="C269" s="153">
        <f t="shared" si="95"/>
        <v>0</v>
      </c>
      <c r="D269" s="239">
        <f t="shared" ref="D269:O269" si="106">SUM(D270,D281)</f>
        <v>0</v>
      </c>
      <c r="E269" s="444">
        <f t="shared" si="106"/>
        <v>0</v>
      </c>
      <c r="F269" s="445">
        <f t="shared" si="106"/>
        <v>0</v>
      </c>
      <c r="G269" s="239">
        <f t="shared" si="106"/>
        <v>0</v>
      </c>
      <c r="H269" s="270">
        <f t="shared" si="106"/>
        <v>0</v>
      </c>
      <c r="I269" s="297">
        <f t="shared" si="106"/>
        <v>0</v>
      </c>
      <c r="J269" s="270">
        <f t="shared" si="106"/>
        <v>0</v>
      </c>
      <c r="K269" s="152">
        <f t="shared" si="106"/>
        <v>0</v>
      </c>
      <c r="L269" s="297">
        <f t="shared" si="106"/>
        <v>0</v>
      </c>
      <c r="M269" s="333">
        <f t="shared" si="106"/>
        <v>0</v>
      </c>
      <c r="N269" s="310">
        <f t="shared" si="106"/>
        <v>0</v>
      </c>
      <c r="O269" s="315">
        <f t="shared" si="106"/>
        <v>0</v>
      </c>
      <c r="P269" s="355"/>
    </row>
    <row r="270" spans="1:16" ht="24" hidden="1" x14ac:dyDescent="0.25">
      <c r="A270" s="46">
        <v>7200</v>
      </c>
      <c r="B270" s="106" t="s">
        <v>247</v>
      </c>
      <c r="C270" s="47">
        <f t="shared" si="95"/>
        <v>0</v>
      </c>
      <c r="D270" s="230">
        <f t="shared" ref="D270:O270" si="107">SUM(D271,D272,D275,D276,D280)</f>
        <v>0</v>
      </c>
      <c r="E270" s="430">
        <f t="shared" si="107"/>
        <v>0</v>
      </c>
      <c r="F270" s="397">
        <f t="shared" si="107"/>
        <v>0</v>
      </c>
      <c r="G270" s="230">
        <f t="shared" si="107"/>
        <v>0</v>
      </c>
      <c r="H270" s="107">
        <f t="shared" si="107"/>
        <v>0</v>
      </c>
      <c r="I270" s="118">
        <f t="shared" si="107"/>
        <v>0</v>
      </c>
      <c r="J270" s="107">
        <f t="shared" si="107"/>
        <v>0</v>
      </c>
      <c r="K270" s="51">
        <f t="shared" si="107"/>
        <v>0</v>
      </c>
      <c r="L270" s="118">
        <f t="shared" si="107"/>
        <v>0</v>
      </c>
      <c r="M270" s="131">
        <f t="shared" si="107"/>
        <v>0</v>
      </c>
      <c r="N270" s="132">
        <f t="shared" si="107"/>
        <v>0</v>
      </c>
      <c r="O270" s="296">
        <f t="shared" si="107"/>
        <v>0</v>
      </c>
      <c r="P270" s="352"/>
    </row>
    <row r="271" spans="1:16" ht="24" hidden="1" x14ac:dyDescent="0.25">
      <c r="A271" s="1244">
        <v>7210</v>
      </c>
      <c r="B271" s="53" t="s">
        <v>248</v>
      </c>
      <c r="C271" s="54">
        <f t="shared" si="95"/>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95"/>
        <v>0</v>
      </c>
      <c r="D272" s="233">
        <f t="shared" ref="D272:O272" si="108">SUM(D273:D274)</f>
        <v>0</v>
      </c>
      <c r="E272" s="436">
        <f t="shared" si="108"/>
        <v>0</v>
      </c>
      <c r="F272" s="393">
        <f t="shared" si="108"/>
        <v>0</v>
      </c>
      <c r="G272" s="233">
        <f t="shared" si="108"/>
        <v>0</v>
      </c>
      <c r="H272" s="122">
        <f t="shared" si="108"/>
        <v>0</v>
      </c>
      <c r="I272" s="115">
        <f t="shared" si="108"/>
        <v>0</v>
      </c>
      <c r="J272" s="122">
        <f t="shared" si="108"/>
        <v>0</v>
      </c>
      <c r="K272" s="114">
        <f t="shared" si="108"/>
        <v>0</v>
      </c>
      <c r="L272" s="115">
        <f t="shared" si="108"/>
        <v>0</v>
      </c>
      <c r="M272" s="59">
        <f t="shared" si="108"/>
        <v>0</v>
      </c>
      <c r="N272" s="114">
        <f t="shared" si="108"/>
        <v>0</v>
      </c>
      <c r="O272" s="115">
        <f t="shared" si="108"/>
        <v>0</v>
      </c>
      <c r="P272" s="112"/>
    </row>
    <row r="273" spans="1:16" s="149" customFormat="1" ht="36" hidden="1" x14ac:dyDescent="0.25">
      <c r="A273" s="38">
        <v>7221</v>
      </c>
      <c r="B273" s="58" t="s">
        <v>250</v>
      </c>
      <c r="C273" s="59">
        <f t="shared" si="95"/>
        <v>0</v>
      </c>
      <c r="D273" s="232"/>
      <c r="E273" s="435"/>
      <c r="F273" s="393">
        <f>D273+E273</f>
        <v>0</v>
      </c>
      <c r="G273" s="232"/>
      <c r="H273" s="264"/>
      <c r="I273" s="115">
        <f>G273+H273</f>
        <v>0</v>
      </c>
      <c r="J273" s="264"/>
      <c r="K273" s="61"/>
      <c r="L273" s="115">
        <f>J273+K273</f>
        <v>0</v>
      </c>
      <c r="M273" s="328"/>
      <c r="N273" s="61"/>
      <c r="O273" s="115">
        <f>M273+N273</f>
        <v>0</v>
      </c>
      <c r="P273" s="112"/>
    </row>
    <row r="274" spans="1:16" s="149" customFormat="1" ht="36" hidden="1" x14ac:dyDescent="0.25">
      <c r="A274" s="38">
        <v>7222</v>
      </c>
      <c r="B274" s="58" t="s">
        <v>251</v>
      </c>
      <c r="C274" s="59">
        <f t="shared" si="95"/>
        <v>0</v>
      </c>
      <c r="D274" s="232"/>
      <c r="E274" s="435"/>
      <c r="F274" s="393">
        <f>D274+E274</f>
        <v>0</v>
      </c>
      <c r="G274" s="232"/>
      <c r="H274" s="264"/>
      <c r="I274" s="115">
        <f>G274+H274</f>
        <v>0</v>
      </c>
      <c r="J274" s="264"/>
      <c r="K274" s="61"/>
      <c r="L274" s="115">
        <f>J274+K274</f>
        <v>0</v>
      </c>
      <c r="M274" s="328"/>
      <c r="N274" s="61"/>
      <c r="O274" s="115">
        <f>M274+N274</f>
        <v>0</v>
      </c>
      <c r="P274" s="112"/>
    </row>
    <row r="275" spans="1:16" ht="24" hidden="1" x14ac:dyDescent="0.25">
      <c r="A275" s="113">
        <v>7230</v>
      </c>
      <c r="B275" s="58" t="s">
        <v>292</v>
      </c>
      <c r="C275" s="59">
        <f t="shared" si="95"/>
        <v>0</v>
      </c>
      <c r="D275" s="232"/>
      <c r="E275" s="435"/>
      <c r="F275" s="393">
        <f>D275+E275</f>
        <v>0</v>
      </c>
      <c r="G275" s="232"/>
      <c r="H275" s="264"/>
      <c r="I275" s="115">
        <f>G275+H275</f>
        <v>0</v>
      </c>
      <c r="J275" s="264"/>
      <c r="K275" s="61"/>
      <c r="L275" s="115">
        <f>J275+K275</f>
        <v>0</v>
      </c>
      <c r="M275" s="328"/>
      <c r="N275" s="61"/>
      <c r="O275" s="115">
        <f>M275+N275</f>
        <v>0</v>
      </c>
      <c r="P275" s="112"/>
    </row>
    <row r="276" spans="1:16" ht="24" hidden="1" x14ac:dyDescent="0.25">
      <c r="A276" s="113">
        <v>7240</v>
      </c>
      <c r="B276" s="58" t="s">
        <v>252</v>
      </c>
      <c r="C276" s="59">
        <f t="shared" si="95"/>
        <v>0</v>
      </c>
      <c r="D276" s="233">
        <f t="shared" ref="D276:O276" si="109">SUM(D277:D279)</f>
        <v>0</v>
      </c>
      <c r="E276" s="436">
        <f t="shared" si="109"/>
        <v>0</v>
      </c>
      <c r="F276" s="393">
        <f t="shared" si="109"/>
        <v>0</v>
      </c>
      <c r="G276" s="233">
        <f t="shared" si="109"/>
        <v>0</v>
      </c>
      <c r="H276" s="122">
        <f t="shared" si="109"/>
        <v>0</v>
      </c>
      <c r="I276" s="115">
        <f t="shared" si="109"/>
        <v>0</v>
      </c>
      <c r="J276" s="122">
        <f t="shared" si="109"/>
        <v>0</v>
      </c>
      <c r="K276" s="114">
        <f t="shared" si="109"/>
        <v>0</v>
      </c>
      <c r="L276" s="115">
        <f t="shared" si="109"/>
        <v>0</v>
      </c>
      <c r="M276" s="59">
        <f t="shared" si="109"/>
        <v>0</v>
      </c>
      <c r="N276" s="114">
        <f t="shared" si="109"/>
        <v>0</v>
      </c>
      <c r="O276" s="115">
        <f t="shared" si="109"/>
        <v>0</v>
      </c>
      <c r="P276" s="112"/>
    </row>
    <row r="277" spans="1:16" ht="48" hidden="1" x14ac:dyDescent="0.25">
      <c r="A277" s="38">
        <v>7245</v>
      </c>
      <c r="B277" s="58" t="s">
        <v>253</v>
      </c>
      <c r="C277" s="59">
        <f t="shared" si="95"/>
        <v>0</v>
      </c>
      <c r="D277" s="232"/>
      <c r="E277" s="435"/>
      <c r="F277" s="393">
        <f>D277+E277</f>
        <v>0</v>
      </c>
      <c r="G277" s="232"/>
      <c r="H277" s="264"/>
      <c r="I277" s="115">
        <f>G277+H277</f>
        <v>0</v>
      </c>
      <c r="J277" s="264"/>
      <c r="K277" s="61"/>
      <c r="L277" s="115">
        <f>J277+K277</f>
        <v>0</v>
      </c>
      <c r="M277" s="328"/>
      <c r="N277" s="61"/>
      <c r="O277" s="115">
        <f>M277+N277</f>
        <v>0</v>
      </c>
      <c r="P277" s="112"/>
    </row>
    <row r="278" spans="1:16" ht="84.75" hidden="1" customHeight="1" x14ac:dyDescent="0.25">
      <c r="A278" s="38">
        <v>7246</v>
      </c>
      <c r="B278" s="58" t="s">
        <v>254</v>
      </c>
      <c r="C278" s="59">
        <f t="shared" si="95"/>
        <v>0</v>
      </c>
      <c r="D278" s="232"/>
      <c r="E278" s="435"/>
      <c r="F278" s="393">
        <f>D278+E278</f>
        <v>0</v>
      </c>
      <c r="G278" s="232"/>
      <c r="H278" s="264"/>
      <c r="I278" s="115">
        <f>G278+H278</f>
        <v>0</v>
      </c>
      <c r="J278" s="264"/>
      <c r="K278" s="61"/>
      <c r="L278" s="115">
        <f>J278+K278</f>
        <v>0</v>
      </c>
      <c r="M278" s="328"/>
      <c r="N278" s="61"/>
      <c r="O278" s="115">
        <f>M278+N278</f>
        <v>0</v>
      </c>
      <c r="P278" s="112"/>
    </row>
    <row r="279" spans="1:16" ht="36" hidden="1" x14ac:dyDescent="0.25">
      <c r="A279" s="38">
        <v>7247</v>
      </c>
      <c r="B279" s="58" t="s">
        <v>309</v>
      </c>
      <c r="C279" s="59">
        <f t="shared" si="95"/>
        <v>0</v>
      </c>
      <c r="D279" s="232"/>
      <c r="E279" s="435"/>
      <c r="F279" s="393">
        <f>D279+E279</f>
        <v>0</v>
      </c>
      <c r="G279" s="232"/>
      <c r="H279" s="264"/>
      <c r="I279" s="115">
        <f>G279+H279</f>
        <v>0</v>
      </c>
      <c r="J279" s="264"/>
      <c r="K279" s="61"/>
      <c r="L279" s="115">
        <f>J279+K279</f>
        <v>0</v>
      </c>
      <c r="M279" s="328"/>
      <c r="N279" s="61"/>
      <c r="O279" s="115">
        <f>M279+N279</f>
        <v>0</v>
      </c>
      <c r="P279" s="112"/>
    </row>
    <row r="280" spans="1:16" ht="24" hidden="1" x14ac:dyDescent="0.25">
      <c r="A280" s="1244">
        <v>7260</v>
      </c>
      <c r="B280" s="53" t="s">
        <v>255</v>
      </c>
      <c r="C280" s="54">
        <f t="shared" si="95"/>
        <v>0</v>
      </c>
      <c r="D280" s="231"/>
      <c r="E280" s="433"/>
      <c r="F280" s="434">
        <f>D280+E280</f>
        <v>0</v>
      </c>
      <c r="G280" s="231"/>
      <c r="H280" s="263"/>
      <c r="I280" s="121">
        <f>G280+H280</f>
        <v>0</v>
      </c>
      <c r="J280" s="263"/>
      <c r="K280" s="56"/>
      <c r="L280" s="121">
        <f>J280+K280</f>
        <v>0</v>
      </c>
      <c r="M280" s="327"/>
      <c r="N280" s="56"/>
      <c r="O280" s="121">
        <f>M280+N280</f>
        <v>0</v>
      </c>
      <c r="P280" s="111"/>
    </row>
    <row r="281" spans="1:16" hidden="1" x14ac:dyDescent="0.25">
      <c r="A281" s="74">
        <v>7700</v>
      </c>
      <c r="B281" s="166" t="s">
        <v>284</v>
      </c>
      <c r="C281" s="167">
        <f t="shared" si="95"/>
        <v>0</v>
      </c>
      <c r="D281" s="240">
        <f t="shared" ref="D281:O281" si="110">D282</f>
        <v>0</v>
      </c>
      <c r="E281" s="446">
        <f t="shared" si="110"/>
        <v>0</v>
      </c>
      <c r="F281" s="412">
        <f t="shared" si="110"/>
        <v>0</v>
      </c>
      <c r="G281" s="240">
        <f t="shared" si="110"/>
        <v>0</v>
      </c>
      <c r="H281" s="271">
        <f t="shared" si="110"/>
        <v>0</v>
      </c>
      <c r="I281" s="169">
        <f t="shared" si="110"/>
        <v>0</v>
      </c>
      <c r="J281" s="271">
        <f t="shared" si="110"/>
        <v>0</v>
      </c>
      <c r="K281" s="168">
        <f t="shared" si="110"/>
        <v>0</v>
      </c>
      <c r="L281" s="169">
        <f t="shared" si="110"/>
        <v>0</v>
      </c>
      <c r="M281" s="167">
        <f t="shared" si="110"/>
        <v>0</v>
      </c>
      <c r="N281" s="168">
        <f t="shared" si="110"/>
        <v>0</v>
      </c>
      <c r="O281" s="169">
        <f t="shared" si="110"/>
        <v>0</v>
      </c>
      <c r="P281" s="353"/>
    </row>
    <row r="282" spans="1:16" hidden="1" x14ac:dyDescent="0.25">
      <c r="A282" s="108">
        <v>7720</v>
      </c>
      <c r="B282" s="53" t="s">
        <v>285</v>
      </c>
      <c r="C282" s="65">
        <f t="shared" si="95"/>
        <v>0</v>
      </c>
      <c r="D282" s="241"/>
      <c r="E282" s="447"/>
      <c r="F282" s="416">
        <f>D282+E282</f>
        <v>0</v>
      </c>
      <c r="G282" s="241"/>
      <c r="H282" s="272"/>
      <c r="I282" s="312">
        <f>G282+H282</f>
        <v>0</v>
      </c>
      <c r="J282" s="272"/>
      <c r="K282" s="67"/>
      <c r="L282" s="312">
        <f>J282+K282</f>
        <v>0</v>
      </c>
      <c r="M282" s="334"/>
      <c r="N282" s="67"/>
      <c r="O282" s="312">
        <f>M282+N282</f>
        <v>0</v>
      </c>
      <c r="P282" s="156"/>
    </row>
    <row r="283" spans="1:16" x14ac:dyDescent="0.25">
      <c r="A283" s="147"/>
      <c r="B283" s="58" t="s">
        <v>256</v>
      </c>
      <c r="C283" s="59">
        <f t="shared" si="95"/>
        <v>2230</v>
      </c>
      <c r="D283" s="233">
        <f t="shared" ref="D283:O283" si="111">SUM(D284:D285)</f>
        <v>0</v>
      </c>
      <c r="E283" s="436">
        <f t="shared" si="111"/>
        <v>0</v>
      </c>
      <c r="F283" s="393">
        <f t="shared" si="111"/>
        <v>0</v>
      </c>
      <c r="G283" s="233">
        <f t="shared" si="111"/>
        <v>0</v>
      </c>
      <c r="H283" s="122">
        <f t="shared" si="111"/>
        <v>0</v>
      </c>
      <c r="I283" s="115">
        <f t="shared" si="111"/>
        <v>0</v>
      </c>
      <c r="J283" s="122">
        <f t="shared" si="111"/>
        <v>4960</v>
      </c>
      <c r="K283" s="114">
        <f t="shared" si="111"/>
        <v>-2730</v>
      </c>
      <c r="L283" s="115">
        <f t="shared" si="111"/>
        <v>2230</v>
      </c>
      <c r="M283" s="59">
        <f t="shared" si="111"/>
        <v>0</v>
      </c>
      <c r="N283" s="114">
        <f t="shared" si="111"/>
        <v>0</v>
      </c>
      <c r="O283" s="115">
        <f t="shared" si="111"/>
        <v>0</v>
      </c>
      <c r="P283" s="112"/>
    </row>
    <row r="284" spans="1:16" x14ac:dyDescent="0.25">
      <c r="A284" s="147" t="s">
        <v>257</v>
      </c>
      <c r="B284" s="38" t="s">
        <v>258</v>
      </c>
      <c r="C284" s="59">
        <f t="shared" si="95"/>
        <v>2230</v>
      </c>
      <c r="D284" s="232"/>
      <c r="E284" s="435"/>
      <c r="F284" s="393">
        <f>D284+E284</f>
        <v>0</v>
      </c>
      <c r="G284" s="232"/>
      <c r="H284" s="264"/>
      <c r="I284" s="115">
        <f>G284+H284</f>
        <v>0</v>
      </c>
      <c r="J284" s="264">
        <v>4960</v>
      </c>
      <c r="K284" s="61">
        <v>-2730</v>
      </c>
      <c r="L284" s="115">
        <f>J284+K284</f>
        <v>2230</v>
      </c>
      <c r="M284" s="328"/>
      <c r="N284" s="61"/>
      <c r="O284" s="115">
        <f>M284+N284</f>
        <v>0</v>
      </c>
      <c r="P284" s="112"/>
    </row>
    <row r="285" spans="1:16" ht="24" hidden="1" x14ac:dyDescent="0.25">
      <c r="A285" s="147" t="s">
        <v>259</v>
      </c>
      <c r="B285" s="154" t="s">
        <v>260</v>
      </c>
      <c r="C285" s="54">
        <f t="shared" si="95"/>
        <v>0</v>
      </c>
      <c r="D285" s="231"/>
      <c r="E285" s="433"/>
      <c r="F285" s="434">
        <f>D285+E285</f>
        <v>0</v>
      </c>
      <c r="G285" s="231"/>
      <c r="H285" s="263"/>
      <c r="I285" s="121">
        <f>G285+H285</f>
        <v>0</v>
      </c>
      <c r="J285" s="263"/>
      <c r="K285" s="56"/>
      <c r="L285" s="121">
        <f>J285+K285</f>
        <v>0</v>
      </c>
      <c r="M285" s="327"/>
      <c r="N285" s="56"/>
      <c r="O285" s="121">
        <f>M285+N285</f>
        <v>0</v>
      </c>
      <c r="P285" s="111"/>
    </row>
    <row r="286" spans="1:16" ht="12.75" thickBot="1" x14ac:dyDescent="0.3">
      <c r="A286" s="175"/>
      <c r="B286" s="175" t="s">
        <v>261</v>
      </c>
      <c r="C286" s="316">
        <f t="shared" si="95"/>
        <v>31048</v>
      </c>
      <c r="D286" s="242">
        <f t="shared" ref="D286:O286" si="112">SUM(D283,D269,D230,D195,D187,D173,D75,D53)</f>
        <v>10891</v>
      </c>
      <c r="E286" s="448">
        <f t="shared" si="112"/>
        <v>0</v>
      </c>
      <c r="F286" s="449">
        <f t="shared" si="112"/>
        <v>10891</v>
      </c>
      <c r="G286" s="242">
        <f t="shared" si="112"/>
        <v>0</v>
      </c>
      <c r="H286" s="177">
        <f t="shared" si="112"/>
        <v>0</v>
      </c>
      <c r="I286" s="298">
        <f t="shared" si="112"/>
        <v>0</v>
      </c>
      <c r="J286" s="177">
        <f t="shared" si="112"/>
        <v>20157</v>
      </c>
      <c r="K286" s="176">
        <f t="shared" si="112"/>
        <v>0</v>
      </c>
      <c r="L286" s="298">
        <f t="shared" si="112"/>
        <v>20157</v>
      </c>
      <c r="M286" s="316">
        <f t="shared" si="112"/>
        <v>0</v>
      </c>
      <c r="N286" s="176">
        <f t="shared" si="112"/>
        <v>0</v>
      </c>
      <c r="O286" s="298">
        <f t="shared" si="112"/>
        <v>0</v>
      </c>
      <c r="P286" s="356"/>
    </row>
    <row r="287" spans="1:16" s="21" customFormat="1" ht="13.5" thickTop="1" thickBot="1" x14ac:dyDescent="0.3">
      <c r="A287" s="1670" t="s">
        <v>262</v>
      </c>
      <c r="B287" s="1671"/>
      <c r="C287" s="184">
        <f t="shared" si="95"/>
        <v>-2730</v>
      </c>
      <c r="D287" s="243">
        <f t="shared" ref="D287:I287" si="113">SUM(D24,D25,D41)-D51</f>
        <v>0</v>
      </c>
      <c r="E287" s="450">
        <f t="shared" si="113"/>
        <v>0</v>
      </c>
      <c r="F287" s="451">
        <f t="shared" si="113"/>
        <v>0</v>
      </c>
      <c r="G287" s="243">
        <f t="shared" si="113"/>
        <v>0</v>
      </c>
      <c r="H287" s="273">
        <f t="shared" si="113"/>
        <v>0</v>
      </c>
      <c r="I287" s="299">
        <f t="shared" si="113"/>
        <v>0</v>
      </c>
      <c r="J287" s="273">
        <f>(J26+J43)-J51</f>
        <v>0</v>
      </c>
      <c r="K287" s="179">
        <f>(K26+K43)-K51</f>
        <v>-2730</v>
      </c>
      <c r="L287" s="299">
        <f>(L26+L43)-L51</f>
        <v>-2730</v>
      </c>
      <c r="M287" s="184">
        <f>M45-M51</f>
        <v>0</v>
      </c>
      <c r="N287" s="179">
        <f>N45-N51</f>
        <v>0</v>
      </c>
      <c r="O287" s="299">
        <f>O45-O51</f>
        <v>0</v>
      </c>
      <c r="P287" s="186"/>
    </row>
    <row r="288" spans="1:16" s="21" customFormat="1" ht="12.75" thickTop="1" x14ac:dyDescent="0.25">
      <c r="A288" s="1672" t="s">
        <v>263</v>
      </c>
      <c r="B288" s="1673"/>
      <c r="C288" s="164">
        <f t="shared" si="95"/>
        <v>2730</v>
      </c>
      <c r="D288" s="244">
        <f t="shared" ref="D288:O288" si="114">SUM(D289,D290)-D297+D298</f>
        <v>0</v>
      </c>
      <c r="E288" s="452">
        <f t="shared" si="114"/>
        <v>0</v>
      </c>
      <c r="F288" s="453">
        <f t="shared" si="114"/>
        <v>0</v>
      </c>
      <c r="G288" s="244">
        <f t="shared" si="114"/>
        <v>0</v>
      </c>
      <c r="H288" s="274">
        <f t="shared" si="114"/>
        <v>0</v>
      </c>
      <c r="I288" s="162">
        <f t="shared" si="114"/>
        <v>0</v>
      </c>
      <c r="J288" s="274">
        <f t="shared" si="114"/>
        <v>0</v>
      </c>
      <c r="K288" s="161">
        <f t="shared" si="114"/>
        <v>2730</v>
      </c>
      <c r="L288" s="162">
        <f t="shared" si="114"/>
        <v>2730</v>
      </c>
      <c r="M288" s="164">
        <f t="shared" si="114"/>
        <v>0</v>
      </c>
      <c r="N288" s="161">
        <f t="shared" si="114"/>
        <v>0</v>
      </c>
      <c r="O288" s="162">
        <f t="shared" si="114"/>
        <v>0</v>
      </c>
      <c r="P288" s="357"/>
    </row>
    <row r="289" spans="1:16" s="21" customFormat="1" ht="12.75" thickBot="1" x14ac:dyDescent="0.3">
      <c r="A289" s="89" t="s">
        <v>264</v>
      </c>
      <c r="B289" s="89" t="s">
        <v>265</v>
      </c>
      <c r="C289" s="90">
        <f t="shared" si="95"/>
        <v>2730</v>
      </c>
      <c r="D289" s="226">
        <f t="shared" ref="D289:O289" si="115">D21-D283</f>
        <v>0</v>
      </c>
      <c r="E289" s="422">
        <f t="shared" si="115"/>
        <v>0</v>
      </c>
      <c r="F289" s="423">
        <f t="shared" si="115"/>
        <v>0</v>
      </c>
      <c r="G289" s="226">
        <f t="shared" si="115"/>
        <v>0</v>
      </c>
      <c r="H289" s="259">
        <f t="shared" si="115"/>
        <v>0</v>
      </c>
      <c r="I289" s="92">
        <f t="shared" si="115"/>
        <v>0</v>
      </c>
      <c r="J289" s="259">
        <f t="shared" si="115"/>
        <v>0</v>
      </c>
      <c r="K289" s="91">
        <f t="shared" si="115"/>
        <v>2730</v>
      </c>
      <c r="L289" s="92">
        <f t="shared" si="115"/>
        <v>2730</v>
      </c>
      <c r="M289" s="90">
        <f t="shared" si="115"/>
        <v>0</v>
      </c>
      <c r="N289" s="91">
        <f t="shared" si="115"/>
        <v>0</v>
      </c>
      <c r="O289" s="92">
        <f t="shared" si="115"/>
        <v>0</v>
      </c>
      <c r="P289" s="348"/>
    </row>
    <row r="290" spans="1:16" s="21" customFormat="1" ht="12.75" hidden="1" thickTop="1" x14ac:dyDescent="0.25">
      <c r="A290" s="181" t="s">
        <v>266</v>
      </c>
      <c r="B290" s="181" t="s">
        <v>267</v>
      </c>
      <c r="C290" s="164">
        <f t="shared" si="95"/>
        <v>0</v>
      </c>
      <c r="D290" s="244">
        <f t="shared" ref="D290:O290" si="116">SUM(D291,D293,D295)-SUM(D292,D294,D296)</f>
        <v>0</v>
      </c>
      <c r="E290" s="452">
        <f t="shared" si="116"/>
        <v>0</v>
      </c>
      <c r="F290" s="453">
        <f t="shared" si="116"/>
        <v>0</v>
      </c>
      <c r="G290" s="244">
        <f t="shared" si="116"/>
        <v>0</v>
      </c>
      <c r="H290" s="274">
        <f t="shared" si="116"/>
        <v>0</v>
      </c>
      <c r="I290" s="162">
        <f t="shared" si="116"/>
        <v>0</v>
      </c>
      <c r="J290" s="274">
        <f t="shared" si="116"/>
        <v>0</v>
      </c>
      <c r="K290" s="161">
        <f t="shared" si="116"/>
        <v>0</v>
      </c>
      <c r="L290" s="162">
        <f t="shared" si="116"/>
        <v>0</v>
      </c>
      <c r="M290" s="164">
        <f t="shared" si="116"/>
        <v>0</v>
      </c>
      <c r="N290" s="161">
        <f t="shared" si="116"/>
        <v>0</v>
      </c>
      <c r="O290" s="162">
        <f t="shared" si="116"/>
        <v>0</v>
      </c>
      <c r="P290" s="357"/>
    </row>
    <row r="291" spans="1:16" ht="12.75" hidden="1" thickTop="1" x14ac:dyDescent="0.25">
      <c r="A291" s="155" t="s">
        <v>268</v>
      </c>
      <c r="B291" s="84" t="s">
        <v>269</v>
      </c>
      <c r="C291" s="65">
        <f t="shared" si="95"/>
        <v>0</v>
      </c>
      <c r="D291" s="241"/>
      <c r="E291" s="447"/>
      <c r="F291" s="416">
        <f t="shared" ref="F291:F298" si="117">D291+E291</f>
        <v>0</v>
      </c>
      <c r="G291" s="241"/>
      <c r="H291" s="272"/>
      <c r="I291" s="312">
        <f t="shared" ref="I291:I298" si="118">G291+H291</f>
        <v>0</v>
      </c>
      <c r="J291" s="272"/>
      <c r="K291" s="67"/>
      <c r="L291" s="312">
        <f t="shared" ref="L291:L298" si="119">J291+K291</f>
        <v>0</v>
      </c>
      <c r="M291" s="334"/>
      <c r="N291" s="67"/>
      <c r="O291" s="312">
        <f t="shared" ref="O291:O298" si="120">M291+N291</f>
        <v>0</v>
      </c>
      <c r="P291" s="156"/>
    </row>
    <row r="292" spans="1:16" ht="24.75" hidden="1" thickTop="1" x14ac:dyDescent="0.25">
      <c r="A292" s="147" t="s">
        <v>270</v>
      </c>
      <c r="B292" s="37" t="s">
        <v>271</v>
      </c>
      <c r="C292" s="59">
        <f t="shared" si="95"/>
        <v>0</v>
      </c>
      <c r="D292" s="232"/>
      <c r="E292" s="435"/>
      <c r="F292" s="393">
        <f t="shared" si="117"/>
        <v>0</v>
      </c>
      <c r="G292" s="232"/>
      <c r="H292" s="264"/>
      <c r="I292" s="115">
        <f t="shared" si="118"/>
        <v>0</v>
      </c>
      <c r="J292" s="264"/>
      <c r="K292" s="61"/>
      <c r="L292" s="115">
        <f t="shared" si="119"/>
        <v>0</v>
      </c>
      <c r="M292" s="328"/>
      <c r="N292" s="61"/>
      <c r="O292" s="115">
        <f t="shared" si="120"/>
        <v>0</v>
      </c>
      <c r="P292" s="112"/>
    </row>
    <row r="293" spans="1:16" ht="12.75" hidden="1" thickTop="1" x14ac:dyDescent="0.25">
      <c r="A293" s="147" t="s">
        <v>272</v>
      </c>
      <c r="B293" s="37" t="s">
        <v>273</v>
      </c>
      <c r="C293" s="59">
        <f t="shared" si="95"/>
        <v>0</v>
      </c>
      <c r="D293" s="232"/>
      <c r="E293" s="435"/>
      <c r="F293" s="393">
        <f t="shared" si="117"/>
        <v>0</v>
      </c>
      <c r="G293" s="232"/>
      <c r="H293" s="264"/>
      <c r="I293" s="115">
        <f t="shared" si="118"/>
        <v>0</v>
      </c>
      <c r="J293" s="264"/>
      <c r="K293" s="61"/>
      <c r="L293" s="115">
        <f t="shared" si="119"/>
        <v>0</v>
      </c>
      <c r="M293" s="328"/>
      <c r="N293" s="61"/>
      <c r="O293" s="115">
        <f t="shared" si="120"/>
        <v>0</v>
      </c>
      <c r="P293" s="112"/>
    </row>
    <row r="294" spans="1:16" ht="24.75" hidden="1" thickTop="1" x14ac:dyDescent="0.25">
      <c r="A294" s="147" t="s">
        <v>274</v>
      </c>
      <c r="B294" s="37" t="s">
        <v>275</v>
      </c>
      <c r="C294" s="59">
        <f t="shared" si="95"/>
        <v>0</v>
      </c>
      <c r="D294" s="232"/>
      <c r="E294" s="435"/>
      <c r="F294" s="393">
        <f t="shared" si="117"/>
        <v>0</v>
      </c>
      <c r="G294" s="232"/>
      <c r="H294" s="264"/>
      <c r="I294" s="115">
        <f t="shared" si="118"/>
        <v>0</v>
      </c>
      <c r="J294" s="264"/>
      <c r="K294" s="61"/>
      <c r="L294" s="115">
        <f t="shared" si="119"/>
        <v>0</v>
      </c>
      <c r="M294" s="328"/>
      <c r="N294" s="61"/>
      <c r="O294" s="115">
        <f t="shared" si="120"/>
        <v>0</v>
      </c>
      <c r="P294" s="112"/>
    </row>
    <row r="295" spans="1:16" ht="12.75" hidden="1" thickTop="1" x14ac:dyDescent="0.25">
      <c r="A295" s="147" t="s">
        <v>276</v>
      </c>
      <c r="B295" s="37" t="s">
        <v>277</v>
      </c>
      <c r="C295" s="59">
        <f t="shared" si="95"/>
        <v>0</v>
      </c>
      <c r="D295" s="232"/>
      <c r="E295" s="435"/>
      <c r="F295" s="393">
        <f t="shared" si="117"/>
        <v>0</v>
      </c>
      <c r="G295" s="232"/>
      <c r="H295" s="264"/>
      <c r="I295" s="115">
        <f t="shared" si="118"/>
        <v>0</v>
      </c>
      <c r="J295" s="264"/>
      <c r="K295" s="61"/>
      <c r="L295" s="115">
        <f t="shared" si="119"/>
        <v>0</v>
      </c>
      <c r="M295" s="328"/>
      <c r="N295" s="61"/>
      <c r="O295" s="115">
        <f t="shared" si="120"/>
        <v>0</v>
      </c>
      <c r="P295" s="112"/>
    </row>
    <row r="296" spans="1:16" ht="24.75" hidden="1" thickTop="1" x14ac:dyDescent="0.25">
      <c r="A296" s="157" t="s">
        <v>278</v>
      </c>
      <c r="B296" s="158" t="s">
        <v>279</v>
      </c>
      <c r="C296" s="128">
        <f t="shared" si="95"/>
        <v>0</v>
      </c>
      <c r="D296" s="237"/>
      <c r="E296" s="440"/>
      <c r="F296" s="441">
        <f t="shared" si="117"/>
        <v>0</v>
      </c>
      <c r="G296" s="237"/>
      <c r="H296" s="268"/>
      <c r="I296" s="313">
        <f t="shared" si="118"/>
        <v>0</v>
      </c>
      <c r="J296" s="268"/>
      <c r="K296" s="130"/>
      <c r="L296" s="313">
        <f t="shared" si="119"/>
        <v>0</v>
      </c>
      <c r="M296" s="331"/>
      <c r="N296" s="130"/>
      <c r="O296" s="313">
        <f t="shared" si="120"/>
        <v>0</v>
      </c>
      <c r="P296" s="159"/>
    </row>
    <row r="297" spans="1:16" s="21" customFormat="1" ht="13.5" hidden="1" thickTop="1" thickBot="1" x14ac:dyDescent="0.3">
      <c r="A297" s="183" t="s">
        <v>280</v>
      </c>
      <c r="B297" s="183" t="s">
        <v>281</v>
      </c>
      <c r="C297" s="184">
        <f t="shared" si="95"/>
        <v>0</v>
      </c>
      <c r="D297" s="245"/>
      <c r="E297" s="454"/>
      <c r="F297" s="451">
        <f t="shared" si="117"/>
        <v>0</v>
      </c>
      <c r="G297" s="245"/>
      <c r="H297" s="275"/>
      <c r="I297" s="299">
        <f t="shared" si="118"/>
        <v>0</v>
      </c>
      <c r="J297" s="275"/>
      <c r="K297" s="185"/>
      <c r="L297" s="299">
        <f t="shared" si="119"/>
        <v>0</v>
      </c>
      <c r="M297" s="335"/>
      <c r="N297" s="185"/>
      <c r="O297" s="299">
        <f t="shared" si="120"/>
        <v>0</v>
      </c>
      <c r="P297" s="186"/>
    </row>
    <row r="298" spans="1:16" s="21" customFormat="1" ht="48.75" hidden="1" thickTop="1" x14ac:dyDescent="0.25">
      <c r="A298" s="181" t="s">
        <v>282</v>
      </c>
      <c r="B298" s="163" t="s">
        <v>283</v>
      </c>
      <c r="C298" s="164">
        <f t="shared" si="95"/>
        <v>0</v>
      </c>
      <c r="D298" s="236"/>
      <c r="E298" s="439"/>
      <c r="F298" s="397">
        <f t="shared" si="117"/>
        <v>0</v>
      </c>
      <c r="G298" s="236"/>
      <c r="H298" s="267"/>
      <c r="I298" s="118">
        <f t="shared" si="118"/>
        <v>0</v>
      </c>
      <c r="J298" s="267"/>
      <c r="K298" s="123"/>
      <c r="L298" s="118">
        <f t="shared" si="119"/>
        <v>0</v>
      </c>
      <c r="M298" s="330"/>
      <c r="N298" s="123"/>
      <c r="O298" s="118">
        <f t="shared" si="120"/>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EVpyMjXia3TNm5BHs+c6qJ+da5r9BC0CKwjdyfZppRZHjpQ7Im/8nT6Ry8NKdSpxuBJCU4+Va/i6ESxxQ+fCug==" saltValue="zudIRwW1D1mCWxcJGt6kVA==" spinCount="100000" sheet="1" objects="1" scenarios="1" formatCells="0" formatColumns="0" formatRows="0"/>
  <autoFilter ref="A18:P298">
    <filterColumn colId="2">
      <filters blank="1">
        <filter val="1 479"/>
        <filter val="10 891"/>
        <filter val="12 161"/>
        <filter val="126"/>
        <filter val="15 197"/>
        <filter val="2 230"/>
        <filter val="2 730"/>
        <filter val="-2 730"/>
        <filter val="200"/>
        <filter val="22 307"/>
        <filter val="26 782"/>
        <filter val="28 261"/>
        <filter val="28 818"/>
        <filter val="31 048"/>
        <filter val="4 268"/>
        <filter val="4 468"/>
        <filter val="4 960"/>
        <filter val="557"/>
        <filter val="7"/>
        <filter val="780"/>
        <filter val="9 24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19.pielikums Jūrmalas pilsētas domes 
2018.gada 27.septembra saistošajiem noteikumiem Nr.33
(protokols Nr.13,  23.punkts)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U17" sqref="U17"/>
    </sheetView>
  </sheetViews>
  <sheetFormatPr defaultRowHeight="15"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collapsed="1"/>
    <col min="18" max="16384" width="9.140625" style="1"/>
  </cols>
  <sheetData>
    <row r="1" spans="1:17" x14ac:dyDescent="0.25">
      <c r="A1" s="336"/>
      <c r="B1" s="336"/>
      <c r="C1" s="336"/>
      <c r="D1" s="336"/>
      <c r="E1" s="336"/>
      <c r="F1" s="336"/>
      <c r="G1" s="336"/>
      <c r="H1" s="336"/>
      <c r="I1" s="336"/>
      <c r="J1" s="336"/>
      <c r="K1" s="336"/>
      <c r="L1" s="336"/>
      <c r="M1" s="336"/>
      <c r="N1" s="165"/>
      <c r="O1" s="374" t="s">
        <v>1502</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1519"/>
    </row>
    <row r="3" spans="1:17" ht="12.75" customHeight="1" x14ac:dyDescent="0.25">
      <c r="A3" s="4" t="s">
        <v>0</v>
      </c>
      <c r="B3" s="5"/>
      <c r="C3" s="1713" t="s">
        <v>1477</v>
      </c>
      <c r="D3" s="1713"/>
      <c r="E3" s="1713"/>
      <c r="F3" s="1713"/>
      <c r="G3" s="1713"/>
      <c r="H3" s="1713"/>
      <c r="I3" s="1713"/>
      <c r="J3" s="1713"/>
      <c r="K3" s="1713"/>
      <c r="L3" s="1713"/>
      <c r="M3" s="1713"/>
      <c r="N3" s="1713"/>
      <c r="O3" s="1713"/>
      <c r="P3" s="1714"/>
      <c r="Q3" s="1519"/>
    </row>
    <row r="4" spans="1:17" ht="12.75" customHeight="1" x14ac:dyDescent="0.25">
      <c r="A4" s="4" t="s">
        <v>1</v>
      </c>
      <c r="B4" s="5"/>
      <c r="C4" s="1713" t="s">
        <v>1478</v>
      </c>
      <c r="D4" s="1713"/>
      <c r="E4" s="1713"/>
      <c r="F4" s="1713"/>
      <c r="G4" s="1713"/>
      <c r="H4" s="1713"/>
      <c r="I4" s="1713"/>
      <c r="J4" s="1713"/>
      <c r="K4" s="1713"/>
      <c r="L4" s="1713"/>
      <c r="M4" s="1713"/>
      <c r="N4" s="1713"/>
      <c r="O4" s="1713"/>
      <c r="P4" s="1714"/>
      <c r="Q4" s="1519"/>
    </row>
    <row r="5" spans="1:17" ht="12.75" customHeight="1" x14ac:dyDescent="0.25">
      <c r="A5" s="2" t="s">
        <v>2</v>
      </c>
      <c r="B5" s="3"/>
      <c r="C5" s="1708" t="s">
        <v>1479</v>
      </c>
      <c r="D5" s="1708"/>
      <c r="E5" s="1708"/>
      <c r="F5" s="1708"/>
      <c r="G5" s="1708"/>
      <c r="H5" s="1708"/>
      <c r="I5" s="1708"/>
      <c r="J5" s="1708"/>
      <c r="K5" s="1708"/>
      <c r="L5" s="1708"/>
      <c r="M5" s="1708"/>
      <c r="N5" s="1708"/>
      <c r="O5" s="1708"/>
      <c r="P5" s="1709"/>
      <c r="Q5" s="1519"/>
    </row>
    <row r="6" spans="1:17" ht="12.75" customHeight="1" x14ac:dyDescent="0.25">
      <c r="A6" s="2" t="s">
        <v>3</v>
      </c>
      <c r="B6" s="3"/>
      <c r="C6" s="1708" t="s">
        <v>1480</v>
      </c>
      <c r="D6" s="1708"/>
      <c r="E6" s="1708"/>
      <c r="F6" s="1708"/>
      <c r="G6" s="1708"/>
      <c r="H6" s="1708"/>
      <c r="I6" s="1708"/>
      <c r="J6" s="1708"/>
      <c r="K6" s="1708"/>
      <c r="L6" s="1708"/>
      <c r="M6" s="1708"/>
      <c r="N6" s="1708"/>
      <c r="O6" s="1708"/>
      <c r="P6" s="1709"/>
      <c r="Q6" s="1519"/>
    </row>
    <row r="7" spans="1:17" ht="15" customHeight="1" x14ac:dyDescent="0.25">
      <c r="A7" s="2" t="s">
        <v>4</v>
      </c>
      <c r="B7" s="3"/>
      <c r="C7" s="1713" t="s">
        <v>1503</v>
      </c>
      <c r="D7" s="1713"/>
      <c r="E7" s="1713"/>
      <c r="F7" s="1713"/>
      <c r="G7" s="1713"/>
      <c r="H7" s="1713"/>
      <c r="I7" s="1713"/>
      <c r="J7" s="1713"/>
      <c r="K7" s="1713"/>
      <c r="L7" s="1713"/>
      <c r="M7" s="1713"/>
      <c r="N7" s="1713"/>
      <c r="O7" s="1713"/>
      <c r="P7" s="1714"/>
      <c r="Q7" s="1519"/>
    </row>
    <row r="8" spans="1:17" ht="12.75" customHeight="1" x14ac:dyDescent="0.25">
      <c r="A8" s="7" t="s">
        <v>5</v>
      </c>
      <c r="B8" s="3"/>
      <c r="C8" s="1715"/>
      <c r="D8" s="1715"/>
      <c r="E8" s="1715"/>
      <c r="F8" s="1715"/>
      <c r="G8" s="1715"/>
      <c r="H8" s="1715"/>
      <c r="I8" s="1715"/>
      <c r="J8" s="1715"/>
      <c r="K8" s="1715"/>
      <c r="L8" s="1715"/>
      <c r="M8" s="1715"/>
      <c r="N8" s="1715"/>
      <c r="O8" s="1715"/>
      <c r="P8" s="1716"/>
      <c r="Q8" s="1519"/>
    </row>
    <row r="9" spans="1:17" ht="12.75" customHeight="1" x14ac:dyDescent="0.25">
      <c r="A9" s="2"/>
      <c r="B9" s="3" t="s">
        <v>6</v>
      </c>
      <c r="C9" s="1708" t="s">
        <v>1481</v>
      </c>
      <c r="D9" s="1708"/>
      <c r="E9" s="1708"/>
      <c r="F9" s="1708"/>
      <c r="G9" s="1708"/>
      <c r="H9" s="1708"/>
      <c r="I9" s="1708"/>
      <c r="J9" s="1708"/>
      <c r="K9" s="1708"/>
      <c r="L9" s="1708"/>
      <c r="M9" s="1708"/>
      <c r="N9" s="1708"/>
      <c r="O9" s="1708"/>
      <c r="P9" s="1709"/>
      <c r="Q9" s="1519"/>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1519"/>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1519"/>
    </row>
    <row r="12" spans="1:17" ht="12.75" customHeight="1" x14ac:dyDescent="0.25">
      <c r="A12" s="2"/>
      <c r="B12" s="3" t="s">
        <v>9</v>
      </c>
      <c r="C12" s="1708" t="s">
        <v>1482</v>
      </c>
      <c r="D12" s="1708"/>
      <c r="E12" s="1708"/>
      <c r="F12" s="1708"/>
      <c r="G12" s="1708"/>
      <c r="H12" s="1708"/>
      <c r="I12" s="1708"/>
      <c r="J12" s="1708"/>
      <c r="K12" s="1708"/>
      <c r="L12" s="1708"/>
      <c r="M12" s="1708"/>
      <c r="N12" s="1708"/>
      <c r="O12" s="1708"/>
      <c r="P12" s="1709"/>
      <c r="Q12" s="1519"/>
    </row>
    <row r="13" spans="1:17" ht="12.75" customHeight="1" x14ac:dyDescent="0.25">
      <c r="A13" s="2"/>
      <c r="B13" s="3" t="s">
        <v>10</v>
      </c>
      <c r="C13" s="1708" t="s">
        <v>1483</v>
      </c>
      <c r="D13" s="1708"/>
      <c r="E13" s="1708"/>
      <c r="F13" s="1708"/>
      <c r="G13" s="1708"/>
      <c r="H13" s="1708"/>
      <c r="I13" s="1708"/>
      <c r="J13" s="1708"/>
      <c r="K13" s="1708"/>
      <c r="L13" s="1708"/>
      <c r="M13" s="1708"/>
      <c r="N13" s="1708"/>
      <c r="O13" s="1708"/>
      <c r="P13" s="1709"/>
      <c r="Q13" s="1519"/>
    </row>
    <row r="14" spans="1:17" ht="12.75" customHeight="1" x14ac:dyDescent="0.25">
      <c r="A14" s="8"/>
      <c r="B14" s="9"/>
      <c r="C14" s="1678"/>
      <c r="D14" s="1678"/>
      <c r="E14" s="1678"/>
      <c r="F14" s="1678"/>
      <c r="G14" s="1678"/>
      <c r="H14" s="1678"/>
      <c r="I14" s="1678"/>
      <c r="J14" s="1678"/>
      <c r="K14" s="1678"/>
      <c r="L14" s="1678"/>
      <c r="M14" s="1678"/>
      <c r="N14" s="1678"/>
      <c r="O14" s="1678"/>
      <c r="P14" s="1679"/>
      <c r="Q14" s="1519"/>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c r="Q16" s="383"/>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ht="12"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35453</v>
      </c>
      <c r="D20" s="213">
        <f>SUM(D21,D24,D25,D41,D43)</f>
        <v>15615</v>
      </c>
      <c r="E20" s="386">
        <f>SUM(E21,E24,E25,E41,E43)</f>
        <v>0</v>
      </c>
      <c r="F20" s="387">
        <f>SUM(F21,F24,F25,F41,F43)</f>
        <v>15615</v>
      </c>
      <c r="G20" s="213">
        <f>SUM(G21,G24,G43)</f>
        <v>0</v>
      </c>
      <c r="H20" s="248">
        <f>SUM(H21,H24,H43)</f>
        <v>0</v>
      </c>
      <c r="I20" s="26">
        <f>SUM(I21,I24,I43)</f>
        <v>0</v>
      </c>
      <c r="J20" s="248">
        <f>SUM(J21,J26,J43)</f>
        <v>19838</v>
      </c>
      <c r="K20" s="25">
        <f>SUM(K21,K26,K43)</f>
        <v>0</v>
      </c>
      <c r="L20" s="26">
        <f>SUM(L21,L26,L43)</f>
        <v>19838</v>
      </c>
      <c r="M20" s="24">
        <f>SUM(M21,M45)</f>
        <v>0</v>
      </c>
      <c r="N20" s="25">
        <f>SUM(N21,N45)</f>
        <v>0</v>
      </c>
      <c r="O20" s="26">
        <f>SUM(O21,O45)</f>
        <v>0</v>
      </c>
      <c r="P20" s="337"/>
    </row>
    <row r="21" spans="1:16" ht="15.75" thickTop="1" x14ac:dyDescent="0.25">
      <c r="A21" s="27"/>
      <c r="B21" s="28" t="s">
        <v>20</v>
      </c>
      <c r="C21" s="29">
        <f>F21+I21+L21+O21</f>
        <v>9615</v>
      </c>
      <c r="D21" s="214">
        <f t="shared" ref="D21:O21" si="0">SUM(D22:D23)</f>
        <v>0</v>
      </c>
      <c r="E21" s="388">
        <f t="shared" si="0"/>
        <v>0</v>
      </c>
      <c r="F21" s="389">
        <f t="shared" si="0"/>
        <v>0</v>
      </c>
      <c r="G21" s="214">
        <f t="shared" si="0"/>
        <v>0</v>
      </c>
      <c r="H21" s="249">
        <f t="shared" si="0"/>
        <v>0</v>
      </c>
      <c r="I21" s="31">
        <f t="shared" si="0"/>
        <v>0</v>
      </c>
      <c r="J21" s="249">
        <f t="shared" si="0"/>
        <v>9615</v>
      </c>
      <c r="K21" s="30">
        <f t="shared" si="0"/>
        <v>0</v>
      </c>
      <c r="L21" s="31">
        <f t="shared" si="0"/>
        <v>9615</v>
      </c>
      <c r="M21" s="29">
        <f t="shared" si="0"/>
        <v>0</v>
      </c>
      <c r="N21" s="30">
        <f t="shared" si="0"/>
        <v>0</v>
      </c>
      <c r="O21" s="31">
        <f t="shared" si="0"/>
        <v>0</v>
      </c>
      <c r="P21" s="338"/>
    </row>
    <row r="22" spans="1:16" hidden="1" x14ac:dyDescent="0.25">
      <c r="A22" s="32"/>
      <c r="B22" s="33" t="s">
        <v>21</v>
      </c>
      <c r="C22" s="34">
        <f>F22+I22+L22+O22</f>
        <v>0</v>
      </c>
      <c r="D22" s="215"/>
      <c r="E22" s="390"/>
      <c r="F22" s="391">
        <f>D22+E22</f>
        <v>0</v>
      </c>
      <c r="G22" s="215"/>
      <c r="H22" s="250"/>
      <c r="I22" s="361">
        <f>G22+H22</f>
        <v>0</v>
      </c>
      <c r="J22" s="250"/>
      <c r="K22" s="35"/>
      <c r="L22" s="361">
        <f>J22+K22</f>
        <v>0</v>
      </c>
      <c r="M22" s="318"/>
      <c r="N22" s="35"/>
      <c r="O22" s="361">
        <f>M22+N22</f>
        <v>0</v>
      </c>
      <c r="P22" s="36"/>
    </row>
    <row r="23" spans="1:16" x14ac:dyDescent="0.25">
      <c r="A23" s="37"/>
      <c r="B23" s="38" t="s">
        <v>22</v>
      </c>
      <c r="C23" s="39">
        <f>F23+I23+L23+O23</f>
        <v>9615</v>
      </c>
      <c r="D23" s="216"/>
      <c r="E23" s="392"/>
      <c r="F23" s="393">
        <f>D23+E23</f>
        <v>0</v>
      </c>
      <c r="G23" s="216"/>
      <c r="H23" s="251"/>
      <c r="I23" s="311">
        <f>G23+H23</f>
        <v>0</v>
      </c>
      <c r="J23" s="251">
        <v>9615</v>
      </c>
      <c r="K23" s="40"/>
      <c r="L23" s="311">
        <f>J23+K23</f>
        <v>9615</v>
      </c>
      <c r="M23" s="372"/>
      <c r="N23" s="40"/>
      <c r="O23" s="311">
        <f>M23+N23</f>
        <v>0</v>
      </c>
      <c r="P23" s="170"/>
    </row>
    <row r="24" spans="1:16" s="21" customFormat="1" ht="24.75" thickBot="1" x14ac:dyDescent="0.3">
      <c r="A24" s="41">
        <v>19300</v>
      </c>
      <c r="B24" s="41" t="s">
        <v>304</v>
      </c>
      <c r="C24" s="42">
        <f>F24+I24</f>
        <v>15615</v>
      </c>
      <c r="D24" s="217">
        <f>D51</f>
        <v>15615</v>
      </c>
      <c r="E24" s="394"/>
      <c r="F24" s="395">
        <f>D24+E24</f>
        <v>15615</v>
      </c>
      <c r="G24" s="217"/>
      <c r="H24" s="252"/>
      <c r="I24" s="362">
        <f>G24+H24</f>
        <v>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thickTop="1" x14ac:dyDescent="0.25">
      <c r="A26" s="46">
        <v>21300</v>
      </c>
      <c r="B26" s="46" t="s">
        <v>305</v>
      </c>
      <c r="C26" s="47">
        <f t="shared" ref="C26:C40" si="1">L26</f>
        <v>10173</v>
      </c>
      <c r="D26" s="219" t="s">
        <v>23</v>
      </c>
      <c r="E26" s="398" t="s">
        <v>23</v>
      </c>
      <c r="F26" s="399" t="s">
        <v>23</v>
      </c>
      <c r="G26" s="219" t="s">
        <v>23</v>
      </c>
      <c r="H26" s="253" t="s">
        <v>23</v>
      </c>
      <c r="I26" s="50" t="s">
        <v>23</v>
      </c>
      <c r="J26" s="107">
        <f>SUM(J27,J31,J33,J36)</f>
        <v>10173</v>
      </c>
      <c r="K26" s="51">
        <f>SUM(K27,K31,K33,K36)</f>
        <v>0</v>
      </c>
      <c r="L26" s="118">
        <f>SUM(L27,L31,L33,L36)</f>
        <v>10173</v>
      </c>
      <c r="M26" s="320" t="s">
        <v>23</v>
      </c>
      <c r="N26" s="49" t="s">
        <v>23</v>
      </c>
      <c r="O26" s="50" t="s">
        <v>23</v>
      </c>
      <c r="P26" s="340"/>
    </row>
    <row r="27" spans="1:16" s="21" customFormat="1" ht="24" hidden="1" x14ac:dyDescent="0.25">
      <c r="A27" s="52">
        <v>21350</v>
      </c>
      <c r="B27" s="46" t="s">
        <v>25</v>
      </c>
      <c r="C27" s="47">
        <f t="shared" si="1"/>
        <v>0</v>
      </c>
      <c r="D27" s="219" t="s">
        <v>23</v>
      </c>
      <c r="E27" s="398" t="s">
        <v>23</v>
      </c>
      <c r="F27" s="399" t="s">
        <v>23</v>
      </c>
      <c r="G27" s="219" t="s">
        <v>23</v>
      </c>
      <c r="H27" s="253" t="s">
        <v>23</v>
      </c>
      <c r="I27" s="50" t="s">
        <v>23</v>
      </c>
      <c r="J27" s="107">
        <f>SUM(J28:J30)</f>
        <v>0</v>
      </c>
      <c r="K27" s="51">
        <f>SUM(K28:K30)</f>
        <v>0</v>
      </c>
      <c r="L27" s="118">
        <f>SUM(L28:L30)</f>
        <v>0</v>
      </c>
      <c r="M27" s="320" t="s">
        <v>23</v>
      </c>
      <c r="N27" s="49" t="s">
        <v>23</v>
      </c>
      <c r="O27" s="50" t="s">
        <v>23</v>
      </c>
      <c r="P27" s="340"/>
    </row>
    <row r="28" spans="1:16" hidden="1" x14ac:dyDescent="0.25">
      <c r="A28" s="32">
        <v>21351</v>
      </c>
      <c r="B28" s="53" t="s">
        <v>26</v>
      </c>
      <c r="C28" s="54">
        <f t="shared" si="1"/>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idden="1" x14ac:dyDescent="0.25">
      <c r="A29" s="37">
        <v>21352</v>
      </c>
      <c r="B29" s="58" t="s">
        <v>27</v>
      </c>
      <c r="C29" s="59">
        <f t="shared" si="1"/>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 hidden="1" x14ac:dyDescent="0.25">
      <c r="A30" s="37">
        <v>21359</v>
      </c>
      <c r="B30" s="58" t="s">
        <v>28</v>
      </c>
      <c r="C30" s="59">
        <f t="shared" si="1"/>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 hidden="1" x14ac:dyDescent="0.25">
      <c r="A31" s="52">
        <v>21370</v>
      </c>
      <c r="B31" s="46" t="s">
        <v>29</v>
      </c>
      <c r="C31" s="47">
        <f t="shared" si="1"/>
        <v>0</v>
      </c>
      <c r="D31" s="219" t="s">
        <v>23</v>
      </c>
      <c r="E31" s="398" t="s">
        <v>23</v>
      </c>
      <c r="F31" s="399" t="s">
        <v>23</v>
      </c>
      <c r="G31" s="219" t="s">
        <v>23</v>
      </c>
      <c r="H31" s="253" t="s">
        <v>23</v>
      </c>
      <c r="I31" s="50" t="s">
        <v>23</v>
      </c>
      <c r="J31" s="107">
        <f>SUM(J32)</f>
        <v>0</v>
      </c>
      <c r="K31" s="51">
        <f>SUM(K32)</f>
        <v>0</v>
      </c>
      <c r="L31" s="118">
        <f>SUM(L32)</f>
        <v>0</v>
      </c>
      <c r="M31" s="320" t="s">
        <v>23</v>
      </c>
      <c r="N31" s="49" t="s">
        <v>23</v>
      </c>
      <c r="O31" s="50" t="s">
        <v>23</v>
      </c>
      <c r="P31" s="340"/>
    </row>
    <row r="32" spans="1:16" ht="36" hidden="1" x14ac:dyDescent="0.25">
      <c r="A32" s="63">
        <v>21379</v>
      </c>
      <c r="B32" s="64" t="s">
        <v>30</v>
      </c>
      <c r="C32" s="65">
        <f t="shared" si="1"/>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t="12" x14ac:dyDescent="0.25">
      <c r="A33" s="52">
        <v>21380</v>
      </c>
      <c r="B33" s="46" t="s">
        <v>31</v>
      </c>
      <c r="C33" s="47">
        <f t="shared" si="1"/>
        <v>7411</v>
      </c>
      <c r="D33" s="219" t="s">
        <v>23</v>
      </c>
      <c r="E33" s="398" t="s">
        <v>23</v>
      </c>
      <c r="F33" s="399" t="s">
        <v>23</v>
      </c>
      <c r="G33" s="219" t="s">
        <v>23</v>
      </c>
      <c r="H33" s="253" t="s">
        <v>23</v>
      </c>
      <c r="I33" s="50" t="s">
        <v>23</v>
      </c>
      <c r="J33" s="107">
        <f>SUM(J34:J35)</f>
        <v>7411</v>
      </c>
      <c r="K33" s="51">
        <f>SUM(K34:K35)</f>
        <v>0</v>
      </c>
      <c r="L33" s="118">
        <f>SUM(L34:L35)</f>
        <v>7411</v>
      </c>
      <c r="M33" s="320" t="s">
        <v>23</v>
      </c>
      <c r="N33" s="49" t="s">
        <v>23</v>
      </c>
      <c r="O33" s="50" t="s">
        <v>23</v>
      </c>
      <c r="P33" s="340"/>
    </row>
    <row r="34" spans="1:16" x14ac:dyDescent="0.25">
      <c r="A34" s="33">
        <v>21381</v>
      </c>
      <c r="B34" s="53" t="s">
        <v>306</v>
      </c>
      <c r="C34" s="54">
        <f t="shared" si="1"/>
        <v>7411</v>
      </c>
      <c r="D34" s="220" t="s">
        <v>23</v>
      </c>
      <c r="E34" s="400" t="s">
        <v>23</v>
      </c>
      <c r="F34" s="401" t="s">
        <v>23</v>
      </c>
      <c r="G34" s="220" t="s">
        <v>23</v>
      </c>
      <c r="H34" s="254" t="s">
        <v>23</v>
      </c>
      <c r="I34" s="57" t="s">
        <v>23</v>
      </c>
      <c r="J34" s="263">
        <v>7411</v>
      </c>
      <c r="K34" s="56"/>
      <c r="L34" s="361">
        <f>J34+K34</f>
        <v>7411</v>
      </c>
      <c r="M34" s="321" t="s">
        <v>23</v>
      </c>
      <c r="N34" s="55" t="s">
        <v>23</v>
      </c>
      <c r="O34" s="57" t="s">
        <v>23</v>
      </c>
      <c r="P34" s="341"/>
    </row>
    <row r="35" spans="1:16" ht="24" hidden="1" x14ac:dyDescent="0.25">
      <c r="A35" s="38">
        <v>21383</v>
      </c>
      <c r="B35" s="58" t="s">
        <v>32</v>
      </c>
      <c r="C35" s="59">
        <f t="shared" si="1"/>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customHeight="1" x14ac:dyDescent="0.25">
      <c r="A36" s="52">
        <v>21390</v>
      </c>
      <c r="B36" s="46" t="s">
        <v>307</v>
      </c>
      <c r="C36" s="47">
        <f t="shared" si="1"/>
        <v>2762</v>
      </c>
      <c r="D36" s="219" t="s">
        <v>23</v>
      </c>
      <c r="E36" s="398" t="s">
        <v>23</v>
      </c>
      <c r="F36" s="399" t="s">
        <v>23</v>
      </c>
      <c r="G36" s="219" t="s">
        <v>23</v>
      </c>
      <c r="H36" s="253" t="s">
        <v>23</v>
      </c>
      <c r="I36" s="50" t="s">
        <v>23</v>
      </c>
      <c r="J36" s="107">
        <f>SUM(J37:J40)</f>
        <v>2762</v>
      </c>
      <c r="K36" s="51">
        <f>SUM(K37:K40)</f>
        <v>0</v>
      </c>
      <c r="L36" s="118">
        <f>SUM(L37:L40)</f>
        <v>2762</v>
      </c>
      <c r="M36" s="320" t="s">
        <v>23</v>
      </c>
      <c r="N36" s="49" t="s">
        <v>23</v>
      </c>
      <c r="O36" s="50" t="s">
        <v>23</v>
      </c>
      <c r="P36" s="340"/>
    </row>
    <row r="37" spans="1:16" ht="24" hidden="1" x14ac:dyDescent="0.25">
      <c r="A37" s="33">
        <v>21391</v>
      </c>
      <c r="B37" s="53" t="s">
        <v>33</v>
      </c>
      <c r="C37" s="54">
        <f t="shared" si="1"/>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idden="1" x14ac:dyDescent="0.25">
      <c r="A38" s="38">
        <v>21393</v>
      </c>
      <c r="B38" s="58" t="s">
        <v>34</v>
      </c>
      <c r="C38" s="59">
        <f t="shared" si="1"/>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idden="1" x14ac:dyDescent="0.25">
      <c r="A39" s="38">
        <v>21395</v>
      </c>
      <c r="B39" s="58" t="s">
        <v>35</v>
      </c>
      <c r="C39" s="59">
        <f t="shared" si="1"/>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 x14ac:dyDescent="0.25">
      <c r="A40" s="191">
        <v>21399</v>
      </c>
      <c r="B40" s="166" t="s">
        <v>36</v>
      </c>
      <c r="C40" s="167">
        <f t="shared" si="1"/>
        <v>2762</v>
      </c>
      <c r="D40" s="223" t="s">
        <v>23</v>
      </c>
      <c r="E40" s="406" t="s">
        <v>23</v>
      </c>
      <c r="F40" s="407" t="s">
        <v>23</v>
      </c>
      <c r="G40" s="223" t="s">
        <v>23</v>
      </c>
      <c r="H40" s="257" t="s">
        <v>23</v>
      </c>
      <c r="I40" s="193" t="s">
        <v>23</v>
      </c>
      <c r="J40" s="294">
        <v>2762</v>
      </c>
      <c r="K40" s="192"/>
      <c r="L40" s="408">
        <f>J40+K40</f>
        <v>2762</v>
      </c>
      <c r="M40" s="324" t="s">
        <v>23</v>
      </c>
      <c r="N40" s="77" t="s">
        <v>23</v>
      </c>
      <c r="O40" s="193" t="s">
        <v>23</v>
      </c>
      <c r="P40" s="344"/>
    </row>
    <row r="41" spans="1:16" s="21" customFormat="1" ht="26.25" hidden="1" customHeight="1" x14ac:dyDescent="0.25">
      <c r="A41" s="194">
        <v>21420</v>
      </c>
      <c r="B41" s="195" t="s">
        <v>37</v>
      </c>
      <c r="C41" s="83">
        <f>F41</f>
        <v>0</v>
      </c>
      <c r="D41" s="80">
        <f>SUM(D42)</f>
        <v>0</v>
      </c>
      <c r="E41" s="409">
        <f>SUM(E42)</f>
        <v>0</v>
      </c>
      <c r="F41" s="410">
        <f>SUM(F42)</f>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 x14ac:dyDescent="0.25">
      <c r="A43" s="52">
        <v>21490</v>
      </c>
      <c r="B43" s="46" t="s">
        <v>38</v>
      </c>
      <c r="C43" s="69">
        <f>F43+I43+L43</f>
        <v>50</v>
      </c>
      <c r="D43" s="75">
        <f t="shared" ref="D43:L43" si="2">D44</f>
        <v>0</v>
      </c>
      <c r="E43" s="413">
        <f t="shared" si="2"/>
        <v>0</v>
      </c>
      <c r="F43" s="414">
        <f t="shared" si="2"/>
        <v>0</v>
      </c>
      <c r="G43" s="75">
        <f t="shared" si="2"/>
        <v>0</v>
      </c>
      <c r="H43" s="205">
        <f t="shared" si="2"/>
        <v>0</v>
      </c>
      <c r="I43" s="295">
        <f t="shared" si="2"/>
        <v>0</v>
      </c>
      <c r="J43" s="205">
        <f t="shared" si="2"/>
        <v>50</v>
      </c>
      <c r="K43" s="76">
        <f t="shared" si="2"/>
        <v>0</v>
      </c>
      <c r="L43" s="295">
        <f t="shared" si="2"/>
        <v>50</v>
      </c>
      <c r="M43" s="320" t="s">
        <v>23</v>
      </c>
      <c r="N43" s="49" t="s">
        <v>23</v>
      </c>
      <c r="O43" s="50" t="s">
        <v>23</v>
      </c>
      <c r="P43" s="340"/>
    </row>
    <row r="44" spans="1:16" s="21" customFormat="1" ht="24" x14ac:dyDescent="0.25">
      <c r="A44" s="38">
        <v>21499</v>
      </c>
      <c r="B44" s="58" t="s">
        <v>39</v>
      </c>
      <c r="C44" s="209">
        <f>F44+I44+L44</f>
        <v>50</v>
      </c>
      <c r="D44" s="304"/>
      <c r="E44" s="415"/>
      <c r="F44" s="416">
        <f>D44+E44</f>
        <v>0</v>
      </c>
      <c r="G44" s="304"/>
      <c r="H44" s="305"/>
      <c r="I44" s="363">
        <f>G44+H44</f>
        <v>0</v>
      </c>
      <c r="J44" s="305">
        <v>50</v>
      </c>
      <c r="K44" s="71"/>
      <c r="L44" s="363">
        <f>J44+K44</f>
        <v>50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SUM(N46:N47)</f>
        <v>0</v>
      </c>
      <c r="O45" s="295">
        <f>SUM(O46:O47)</f>
        <v>0</v>
      </c>
      <c r="P45" s="346"/>
    </row>
    <row r="46" spans="1:16" ht="24" hidden="1" x14ac:dyDescent="0.25">
      <c r="A46" s="78">
        <v>23410</v>
      </c>
      <c r="B46" s="79" t="s">
        <v>41</v>
      </c>
      <c r="C46" s="83">
        <f>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 hidden="1" x14ac:dyDescent="0.25">
      <c r="A47" s="78">
        <v>23510</v>
      </c>
      <c r="B47" s="79" t="s">
        <v>42</v>
      </c>
      <c r="C47" s="83">
        <f>O47</f>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x14ac:dyDescent="0.25">
      <c r="A48" s="84"/>
      <c r="B48" s="79"/>
      <c r="C48" s="85"/>
      <c r="D48" s="366"/>
      <c r="E48" s="419"/>
      <c r="F48" s="418"/>
      <c r="G48" s="366"/>
      <c r="H48" s="369"/>
      <c r="I48" s="311"/>
      <c r="J48" s="371"/>
      <c r="K48" s="306"/>
      <c r="L48" s="172"/>
      <c r="M48" s="326"/>
      <c r="N48" s="306"/>
      <c r="O48" s="172"/>
      <c r="P48" s="82"/>
    </row>
    <row r="49" spans="1:16" s="21" customFormat="1" ht="12"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ref="C50:C113" si="3">F50+I50+L50+O50</f>
        <v>35453</v>
      </c>
      <c r="D50" s="226">
        <f t="shared" ref="D50:O50" si="4">SUM(D51,D283)</f>
        <v>15615</v>
      </c>
      <c r="E50" s="422">
        <f t="shared" si="4"/>
        <v>0</v>
      </c>
      <c r="F50" s="423">
        <f t="shared" si="4"/>
        <v>15615</v>
      </c>
      <c r="G50" s="226">
        <f t="shared" si="4"/>
        <v>0</v>
      </c>
      <c r="H50" s="259">
        <f t="shared" si="4"/>
        <v>0</v>
      </c>
      <c r="I50" s="92">
        <f t="shared" si="4"/>
        <v>0</v>
      </c>
      <c r="J50" s="259">
        <f t="shared" si="4"/>
        <v>19838</v>
      </c>
      <c r="K50" s="91">
        <f t="shared" si="4"/>
        <v>0</v>
      </c>
      <c r="L50" s="92">
        <f t="shared" si="4"/>
        <v>19838</v>
      </c>
      <c r="M50" s="90">
        <f t="shared" si="4"/>
        <v>0</v>
      </c>
      <c r="N50" s="91">
        <f t="shared" si="4"/>
        <v>0</v>
      </c>
      <c r="O50" s="92">
        <f t="shared" si="4"/>
        <v>0</v>
      </c>
      <c r="P50" s="348"/>
    </row>
    <row r="51" spans="1:16" s="21" customFormat="1" ht="36.75" thickTop="1" x14ac:dyDescent="0.25">
      <c r="A51" s="93"/>
      <c r="B51" s="94" t="s">
        <v>45</v>
      </c>
      <c r="C51" s="95">
        <f t="shared" si="3"/>
        <v>32231</v>
      </c>
      <c r="D51" s="227">
        <f t="shared" ref="D51:O51" si="5">SUM(D52,D194)</f>
        <v>15615</v>
      </c>
      <c r="E51" s="424">
        <f t="shared" si="5"/>
        <v>0</v>
      </c>
      <c r="F51" s="425">
        <f t="shared" si="5"/>
        <v>15615</v>
      </c>
      <c r="G51" s="227">
        <f t="shared" si="5"/>
        <v>0</v>
      </c>
      <c r="H51" s="260">
        <f t="shared" si="5"/>
        <v>0</v>
      </c>
      <c r="I51" s="97">
        <f t="shared" si="5"/>
        <v>0</v>
      </c>
      <c r="J51" s="260">
        <f t="shared" si="5"/>
        <v>10223</v>
      </c>
      <c r="K51" s="96">
        <f t="shared" si="5"/>
        <v>6393</v>
      </c>
      <c r="L51" s="97">
        <f t="shared" si="5"/>
        <v>16616</v>
      </c>
      <c r="M51" s="95">
        <f t="shared" si="5"/>
        <v>0</v>
      </c>
      <c r="N51" s="96">
        <f t="shared" si="5"/>
        <v>0</v>
      </c>
      <c r="O51" s="97">
        <f t="shared" si="5"/>
        <v>0</v>
      </c>
      <c r="P51" s="349"/>
    </row>
    <row r="52" spans="1:16" s="21" customFormat="1" ht="24" x14ac:dyDescent="0.25">
      <c r="A52" s="98"/>
      <c r="B52" s="16" t="s">
        <v>46</v>
      </c>
      <c r="C52" s="99">
        <f t="shared" si="3"/>
        <v>32231</v>
      </c>
      <c r="D52" s="228">
        <f t="shared" ref="D52:O52" si="6">SUM(D53,D75,D173,D187)</f>
        <v>15615</v>
      </c>
      <c r="E52" s="426">
        <f t="shared" si="6"/>
        <v>0</v>
      </c>
      <c r="F52" s="427">
        <f t="shared" si="6"/>
        <v>15615</v>
      </c>
      <c r="G52" s="228">
        <f t="shared" si="6"/>
        <v>0</v>
      </c>
      <c r="H52" s="261">
        <f t="shared" si="6"/>
        <v>0</v>
      </c>
      <c r="I52" s="101">
        <f t="shared" si="6"/>
        <v>0</v>
      </c>
      <c r="J52" s="261">
        <f t="shared" si="6"/>
        <v>10223</v>
      </c>
      <c r="K52" s="100">
        <f t="shared" si="6"/>
        <v>6393</v>
      </c>
      <c r="L52" s="101">
        <f t="shared" si="6"/>
        <v>16616</v>
      </c>
      <c r="M52" s="99">
        <f t="shared" si="6"/>
        <v>0</v>
      </c>
      <c r="N52" s="100">
        <f t="shared" si="6"/>
        <v>0</v>
      </c>
      <c r="O52" s="101">
        <f t="shared" si="6"/>
        <v>0</v>
      </c>
      <c r="P52" s="350"/>
    </row>
    <row r="53" spans="1:16" s="21" customFormat="1" ht="12" hidden="1" x14ac:dyDescent="0.25">
      <c r="A53" s="102">
        <v>1000</v>
      </c>
      <c r="B53" s="102" t="s">
        <v>47</v>
      </c>
      <c r="C53" s="103">
        <f t="shared" si="3"/>
        <v>0</v>
      </c>
      <c r="D53" s="229">
        <f t="shared" ref="D53:O53" si="7">SUM(D54,D67)</f>
        <v>0</v>
      </c>
      <c r="E53" s="428">
        <f t="shared" si="7"/>
        <v>0</v>
      </c>
      <c r="F53" s="429">
        <f t="shared" si="7"/>
        <v>0</v>
      </c>
      <c r="G53" s="229">
        <f t="shared" si="7"/>
        <v>0</v>
      </c>
      <c r="H53" s="262">
        <f t="shared" si="7"/>
        <v>0</v>
      </c>
      <c r="I53" s="105">
        <f t="shared" si="7"/>
        <v>0</v>
      </c>
      <c r="J53" s="262">
        <f t="shared" si="7"/>
        <v>0</v>
      </c>
      <c r="K53" s="104">
        <f t="shared" si="7"/>
        <v>0</v>
      </c>
      <c r="L53" s="105">
        <f t="shared" si="7"/>
        <v>0</v>
      </c>
      <c r="M53" s="103">
        <f t="shared" si="7"/>
        <v>0</v>
      </c>
      <c r="N53" s="104">
        <f t="shared" si="7"/>
        <v>0</v>
      </c>
      <c r="O53" s="105">
        <f t="shared" si="7"/>
        <v>0</v>
      </c>
      <c r="P53" s="351"/>
    </row>
    <row r="54" spans="1:16" hidden="1" x14ac:dyDescent="0.25">
      <c r="A54" s="46">
        <v>1100</v>
      </c>
      <c r="B54" s="106" t="s">
        <v>48</v>
      </c>
      <c r="C54" s="47">
        <f t="shared" si="3"/>
        <v>0</v>
      </c>
      <c r="D54" s="230">
        <f t="shared" ref="D54:O54" si="8">SUM(D55,D58,D66)</f>
        <v>0</v>
      </c>
      <c r="E54" s="430">
        <f t="shared" si="8"/>
        <v>0</v>
      </c>
      <c r="F54" s="397">
        <f t="shared" si="8"/>
        <v>0</v>
      </c>
      <c r="G54" s="230">
        <f t="shared" si="8"/>
        <v>0</v>
      </c>
      <c r="H54" s="107">
        <f t="shared" si="8"/>
        <v>0</v>
      </c>
      <c r="I54" s="118">
        <f t="shared" si="8"/>
        <v>0</v>
      </c>
      <c r="J54" s="107">
        <f t="shared" si="8"/>
        <v>0</v>
      </c>
      <c r="K54" s="51">
        <f t="shared" si="8"/>
        <v>0</v>
      </c>
      <c r="L54" s="118">
        <f t="shared" si="8"/>
        <v>0</v>
      </c>
      <c r="M54" s="131">
        <f t="shared" si="8"/>
        <v>0</v>
      </c>
      <c r="N54" s="132">
        <f t="shared" si="8"/>
        <v>0</v>
      </c>
      <c r="O54" s="296">
        <f t="shared" si="8"/>
        <v>0</v>
      </c>
      <c r="P54" s="352"/>
    </row>
    <row r="55" spans="1:16" hidden="1" x14ac:dyDescent="0.25">
      <c r="A55" s="108">
        <v>1110</v>
      </c>
      <c r="B55" s="79" t="s">
        <v>49</v>
      </c>
      <c r="C55" s="85">
        <f t="shared" si="3"/>
        <v>0</v>
      </c>
      <c r="D55" s="133">
        <f t="shared" ref="D55:O55" si="9">SUM(D56:D57)</f>
        <v>0</v>
      </c>
      <c r="E55" s="431">
        <f t="shared" si="9"/>
        <v>0</v>
      </c>
      <c r="F55" s="432">
        <f t="shared" si="9"/>
        <v>0</v>
      </c>
      <c r="G55" s="133">
        <f t="shared" si="9"/>
        <v>0</v>
      </c>
      <c r="H55" s="208">
        <f t="shared" si="9"/>
        <v>0</v>
      </c>
      <c r="I55" s="110">
        <f t="shared" si="9"/>
        <v>0</v>
      </c>
      <c r="J55" s="208">
        <f t="shared" si="9"/>
        <v>0</v>
      </c>
      <c r="K55" s="109">
        <f t="shared" si="9"/>
        <v>0</v>
      </c>
      <c r="L55" s="110">
        <f t="shared" si="9"/>
        <v>0</v>
      </c>
      <c r="M55" s="85">
        <f t="shared" si="9"/>
        <v>0</v>
      </c>
      <c r="N55" s="109">
        <f t="shared" si="9"/>
        <v>0</v>
      </c>
      <c r="O55" s="110">
        <f t="shared" si="9"/>
        <v>0</v>
      </c>
      <c r="P55" s="117"/>
    </row>
    <row r="56" spans="1:16" hidden="1" x14ac:dyDescent="0.25">
      <c r="A56" s="33">
        <v>1111</v>
      </c>
      <c r="B56" s="53" t="s">
        <v>50</v>
      </c>
      <c r="C56" s="54">
        <f t="shared" si="3"/>
        <v>0</v>
      </c>
      <c r="D56" s="231"/>
      <c r="E56" s="433"/>
      <c r="F56" s="434">
        <f>D56+E56</f>
        <v>0</v>
      </c>
      <c r="G56" s="231"/>
      <c r="H56" s="263"/>
      <c r="I56" s="121">
        <f>G56+H56</f>
        <v>0</v>
      </c>
      <c r="J56" s="263"/>
      <c r="K56" s="56"/>
      <c r="L56" s="121">
        <f>J56+K56</f>
        <v>0</v>
      </c>
      <c r="M56" s="327"/>
      <c r="N56" s="56"/>
      <c r="O56" s="121">
        <f>M56+N56</f>
        <v>0</v>
      </c>
      <c r="P56" s="111"/>
    </row>
    <row r="57" spans="1:16" ht="24" hidden="1" customHeight="1" x14ac:dyDescent="0.25">
      <c r="A57" s="38">
        <v>1119</v>
      </c>
      <c r="B57" s="58" t="s">
        <v>51</v>
      </c>
      <c r="C57" s="59">
        <f t="shared" si="3"/>
        <v>0</v>
      </c>
      <c r="D57" s="232"/>
      <c r="E57" s="435"/>
      <c r="F57" s="393">
        <f>D57+E57</f>
        <v>0</v>
      </c>
      <c r="G57" s="232"/>
      <c r="H57" s="264"/>
      <c r="I57" s="115">
        <f>G57+H57</f>
        <v>0</v>
      </c>
      <c r="J57" s="264"/>
      <c r="K57" s="61"/>
      <c r="L57" s="115">
        <f>J57+K57</f>
        <v>0</v>
      </c>
      <c r="M57" s="328"/>
      <c r="N57" s="61"/>
      <c r="O57" s="115">
        <f>M57+N57</f>
        <v>0</v>
      </c>
      <c r="P57" s="112"/>
    </row>
    <row r="58" spans="1:16" hidden="1" x14ac:dyDescent="0.25">
      <c r="A58" s="113">
        <v>1140</v>
      </c>
      <c r="B58" s="58" t="s">
        <v>295</v>
      </c>
      <c r="C58" s="59">
        <f t="shared" si="3"/>
        <v>0</v>
      </c>
      <c r="D58" s="233">
        <f t="shared" ref="D58:O58" si="10">SUM(D59:D65)</f>
        <v>0</v>
      </c>
      <c r="E58" s="436">
        <f t="shared" si="10"/>
        <v>0</v>
      </c>
      <c r="F58" s="393">
        <f t="shared" si="10"/>
        <v>0</v>
      </c>
      <c r="G58" s="233">
        <f t="shared" si="10"/>
        <v>0</v>
      </c>
      <c r="H58" s="122">
        <f t="shared" si="10"/>
        <v>0</v>
      </c>
      <c r="I58" s="115">
        <f t="shared" si="10"/>
        <v>0</v>
      </c>
      <c r="J58" s="122">
        <f t="shared" si="10"/>
        <v>0</v>
      </c>
      <c r="K58" s="114">
        <f t="shared" si="10"/>
        <v>0</v>
      </c>
      <c r="L58" s="115">
        <f t="shared" si="10"/>
        <v>0</v>
      </c>
      <c r="M58" s="59">
        <f t="shared" si="10"/>
        <v>0</v>
      </c>
      <c r="N58" s="114">
        <f t="shared" si="10"/>
        <v>0</v>
      </c>
      <c r="O58" s="115">
        <f t="shared" si="10"/>
        <v>0</v>
      </c>
      <c r="P58" s="112"/>
    </row>
    <row r="59" spans="1:16" hidden="1" x14ac:dyDescent="0.25">
      <c r="A59" s="38">
        <v>1141</v>
      </c>
      <c r="B59" s="58" t="s">
        <v>52</v>
      </c>
      <c r="C59" s="59">
        <f t="shared" si="3"/>
        <v>0</v>
      </c>
      <c r="D59" s="232"/>
      <c r="E59" s="435"/>
      <c r="F59" s="393">
        <f t="shared" ref="F59:F66" si="11">D59+E59</f>
        <v>0</v>
      </c>
      <c r="G59" s="232"/>
      <c r="H59" s="264"/>
      <c r="I59" s="115">
        <f t="shared" ref="I59:I66" si="12">G59+H59</f>
        <v>0</v>
      </c>
      <c r="J59" s="264"/>
      <c r="K59" s="61"/>
      <c r="L59" s="115">
        <f t="shared" ref="L59:L66" si="13">J59+K59</f>
        <v>0</v>
      </c>
      <c r="M59" s="328"/>
      <c r="N59" s="61"/>
      <c r="O59" s="115">
        <f t="shared" ref="O59:O66" si="14">M59+N59</f>
        <v>0</v>
      </c>
      <c r="P59" s="112"/>
    </row>
    <row r="60" spans="1:16" ht="24.75" hidden="1" customHeight="1" x14ac:dyDescent="0.25">
      <c r="A60" s="38">
        <v>1142</v>
      </c>
      <c r="B60" s="58" t="s">
        <v>53</v>
      </c>
      <c r="C60" s="59">
        <f t="shared" si="3"/>
        <v>0</v>
      </c>
      <c r="D60" s="232"/>
      <c r="E60" s="435"/>
      <c r="F60" s="393">
        <f t="shared" si="11"/>
        <v>0</v>
      </c>
      <c r="G60" s="232"/>
      <c r="H60" s="264"/>
      <c r="I60" s="115">
        <f t="shared" si="12"/>
        <v>0</v>
      </c>
      <c r="J60" s="264"/>
      <c r="K60" s="61"/>
      <c r="L60" s="115">
        <f t="shared" si="13"/>
        <v>0</v>
      </c>
      <c r="M60" s="328"/>
      <c r="N60" s="61"/>
      <c r="O60" s="115">
        <f t="shared" si="14"/>
        <v>0</v>
      </c>
      <c r="P60" s="112"/>
    </row>
    <row r="61" spans="1:16" ht="24" hidden="1" x14ac:dyDescent="0.25">
      <c r="A61" s="38">
        <v>1145</v>
      </c>
      <c r="B61" s="58" t="s">
        <v>54</v>
      </c>
      <c r="C61" s="59">
        <f t="shared" si="3"/>
        <v>0</v>
      </c>
      <c r="D61" s="232"/>
      <c r="E61" s="435"/>
      <c r="F61" s="393">
        <f t="shared" si="11"/>
        <v>0</v>
      </c>
      <c r="G61" s="232"/>
      <c r="H61" s="264"/>
      <c r="I61" s="115">
        <f t="shared" si="12"/>
        <v>0</v>
      </c>
      <c r="J61" s="264"/>
      <c r="K61" s="61"/>
      <c r="L61" s="115">
        <f t="shared" si="13"/>
        <v>0</v>
      </c>
      <c r="M61" s="328"/>
      <c r="N61" s="61"/>
      <c r="O61" s="115">
        <f t="shared" si="14"/>
        <v>0</v>
      </c>
      <c r="P61" s="112"/>
    </row>
    <row r="62" spans="1:16" ht="27.75" hidden="1" customHeight="1" x14ac:dyDescent="0.25">
      <c r="A62" s="38">
        <v>1146</v>
      </c>
      <c r="B62" s="58" t="s">
        <v>55</v>
      </c>
      <c r="C62" s="59">
        <f t="shared" si="3"/>
        <v>0</v>
      </c>
      <c r="D62" s="232"/>
      <c r="E62" s="435"/>
      <c r="F62" s="393">
        <f t="shared" si="11"/>
        <v>0</v>
      </c>
      <c r="G62" s="232"/>
      <c r="H62" s="264"/>
      <c r="I62" s="115">
        <f t="shared" si="12"/>
        <v>0</v>
      </c>
      <c r="J62" s="264"/>
      <c r="K62" s="61"/>
      <c r="L62" s="115">
        <f t="shared" si="13"/>
        <v>0</v>
      </c>
      <c r="M62" s="328"/>
      <c r="N62" s="61"/>
      <c r="O62" s="115">
        <f t="shared" si="14"/>
        <v>0</v>
      </c>
      <c r="P62" s="112"/>
    </row>
    <row r="63" spans="1:16" hidden="1" x14ac:dyDescent="0.25">
      <c r="A63" s="38">
        <v>1147</v>
      </c>
      <c r="B63" s="58" t="s">
        <v>56</v>
      </c>
      <c r="C63" s="59">
        <f t="shared" si="3"/>
        <v>0</v>
      </c>
      <c r="D63" s="232"/>
      <c r="E63" s="435"/>
      <c r="F63" s="393">
        <f t="shared" si="11"/>
        <v>0</v>
      </c>
      <c r="G63" s="232"/>
      <c r="H63" s="264"/>
      <c r="I63" s="115">
        <f t="shared" si="12"/>
        <v>0</v>
      </c>
      <c r="J63" s="264"/>
      <c r="K63" s="61"/>
      <c r="L63" s="115">
        <f t="shared" si="13"/>
        <v>0</v>
      </c>
      <c r="M63" s="328"/>
      <c r="N63" s="61"/>
      <c r="O63" s="115">
        <f t="shared" si="14"/>
        <v>0</v>
      </c>
      <c r="P63" s="112"/>
    </row>
    <row r="64" spans="1:16" hidden="1" x14ac:dyDescent="0.25">
      <c r="A64" s="38">
        <v>1148</v>
      </c>
      <c r="B64" s="58" t="s">
        <v>57</v>
      </c>
      <c r="C64" s="59">
        <f t="shared" si="3"/>
        <v>0</v>
      </c>
      <c r="D64" s="232"/>
      <c r="E64" s="435"/>
      <c r="F64" s="393">
        <f t="shared" si="11"/>
        <v>0</v>
      </c>
      <c r="G64" s="232"/>
      <c r="H64" s="264"/>
      <c r="I64" s="115">
        <f t="shared" si="12"/>
        <v>0</v>
      </c>
      <c r="J64" s="264"/>
      <c r="K64" s="61"/>
      <c r="L64" s="115">
        <f t="shared" si="13"/>
        <v>0</v>
      </c>
      <c r="M64" s="328"/>
      <c r="N64" s="61"/>
      <c r="O64" s="115">
        <f t="shared" si="14"/>
        <v>0</v>
      </c>
      <c r="P64" s="112"/>
    </row>
    <row r="65" spans="1:16" ht="24" hidden="1" customHeight="1" x14ac:dyDescent="0.25">
      <c r="A65" s="38">
        <v>1149</v>
      </c>
      <c r="B65" s="58" t="s">
        <v>58</v>
      </c>
      <c r="C65" s="59">
        <f t="shared" si="3"/>
        <v>0</v>
      </c>
      <c r="D65" s="232"/>
      <c r="E65" s="435"/>
      <c r="F65" s="393">
        <f t="shared" si="11"/>
        <v>0</v>
      </c>
      <c r="G65" s="232"/>
      <c r="H65" s="264"/>
      <c r="I65" s="115">
        <f t="shared" si="12"/>
        <v>0</v>
      </c>
      <c r="J65" s="264"/>
      <c r="K65" s="61"/>
      <c r="L65" s="115">
        <f t="shared" si="13"/>
        <v>0</v>
      </c>
      <c r="M65" s="328"/>
      <c r="N65" s="61"/>
      <c r="O65" s="115">
        <f t="shared" si="14"/>
        <v>0</v>
      </c>
      <c r="P65" s="112"/>
    </row>
    <row r="66" spans="1:16" ht="36" hidden="1" x14ac:dyDescent="0.25">
      <c r="A66" s="108">
        <v>1150</v>
      </c>
      <c r="B66" s="79" t="s">
        <v>59</v>
      </c>
      <c r="C66" s="85">
        <f t="shared" si="3"/>
        <v>0</v>
      </c>
      <c r="D66" s="234"/>
      <c r="E66" s="437"/>
      <c r="F66" s="432">
        <f t="shared" si="11"/>
        <v>0</v>
      </c>
      <c r="G66" s="234"/>
      <c r="H66" s="265"/>
      <c r="I66" s="110">
        <f t="shared" si="12"/>
        <v>0</v>
      </c>
      <c r="J66" s="265"/>
      <c r="K66" s="116"/>
      <c r="L66" s="110">
        <f t="shared" si="13"/>
        <v>0</v>
      </c>
      <c r="M66" s="329"/>
      <c r="N66" s="116"/>
      <c r="O66" s="110">
        <f t="shared" si="14"/>
        <v>0</v>
      </c>
      <c r="P66" s="117"/>
    </row>
    <row r="67" spans="1:16" ht="24" hidden="1" x14ac:dyDescent="0.25">
      <c r="A67" s="46">
        <v>1200</v>
      </c>
      <c r="B67" s="106" t="s">
        <v>296</v>
      </c>
      <c r="C67" s="47">
        <f t="shared" si="3"/>
        <v>0</v>
      </c>
      <c r="D67" s="230">
        <f t="shared" ref="D67:O67" si="15">SUM(D68:D69)</f>
        <v>0</v>
      </c>
      <c r="E67" s="430">
        <f t="shared" si="15"/>
        <v>0</v>
      </c>
      <c r="F67" s="397">
        <f t="shared" si="15"/>
        <v>0</v>
      </c>
      <c r="G67" s="230">
        <f t="shared" si="15"/>
        <v>0</v>
      </c>
      <c r="H67" s="107">
        <f t="shared" si="15"/>
        <v>0</v>
      </c>
      <c r="I67" s="118">
        <f t="shared" si="15"/>
        <v>0</v>
      </c>
      <c r="J67" s="107">
        <f t="shared" si="15"/>
        <v>0</v>
      </c>
      <c r="K67" s="51">
        <f t="shared" si="15"/>
        <v>0</v>
      </c>
      <c r="L67" s="118">
        <f t="shared" si="15"/>
        <v>0</v>
      </c>
      <c r="M67" s="47">
        <f t="shared" si="15"/>
        <v>0</v>
      </c>
      <c r="N67" s="51">
        <f t="shared" si="15"/>
        <v>0</v>
      </c>
      <c r="O67" s="118">
        <f t="shared" si="15"/>
        <v>0</v>
      </c>
      <c r="P67" s="124"/>
    </row>
    <row r="68" spans="1:16" ht="24" hidden="1" x14ac:dyDescent="0.25">
      <c r="A68" s="1244">
        <v>1210</v>
      </c>
      <c r="B68" s="53" t="s">
        <v>60</v>
      </c>
      <c r="C68" s="54">
        <f t="shared" si="3"/>
        <v>0</v>
      </c>
      <c r="D68" s="231"/>
      <c r="E68" s="433"/>
      <c r="F68" s="434">
        <f>D68+E68</f>
        <v>0</v>
      </c>
      <c r="G68" s="231"/>
      <c r="H68" s="263"/>
      <c r="I68" s="121">
        <f>G68+H68</f>
        <v>0</v>
      </c>
      <c r="J68" s="263"/>
      <c r="K68" s="56"/>
      <c r="L68" s="121">
        <f>J68+K68</f>
        <v>0</v>
      </c>
      <c r="M68" s="327"/>
      <c r="N68" s="56"/>
      <c r="O68" s="121">
        <f>M68+N68</f>
        <v>0</v>
      </c>
      <c r="P68" s="111"/>
    </row>
    <row r="69" spans="1:16" ht="24" hidden="1" x14ac:dyDescent="0.25">
      <c r="A69" s="113">
        <v>1220</v>
      </c>
      <c r="B69" s="58" t="s">
        <v>61</v>
      </c>
      <c r="C69" s="59">
        <f t="shared" si="3"/>
        <v>0</v>
      </c>
      <c r="D69" s="233">
        <f t="shared" ref="D69:O69" si="16">SUM(D70:D74)</f>
        <v>0</v>
      </c>
      <c r="E69" s="436">
        <f t="shared" si="16"/>
        <v>0</v>
      </c>
      <c r="F69" s="393">
        <f t="shared" si="16"/>
        <v>0</v>
      </c>
      <c r="G69" s="233">
        <f t="shared" si="16"/>
        <v>0</v>
      </c>
      <c r="H69" s="122">
        <f t="shared" si="16"/>
        <v>0</v>
      </c>
      <c r="I69" s="115">
        <f t="shared" si="16"/>
        <v>0</v>
      </c>
      <c r="J69" s="122">
        <f t="shared" si="16"/>
        <v>0</v>
      </c>
      <c r="K69" s="114">
        <f t="shared" si="16"/>
        <v>0</v>
      </c>
      <c r="L69" s="115">
        <f t="shared" si="16"/>
        <v>0</v>
      </c>
      <c r="M69" s="59">
        <f t="shared" si="16"/>
        <v>0</v>
      </c>
      <c r="N69" s="114">
        <f t="shared" si="16"/>
        <v>0</v>
      </c>
      <c r="O69" s="115">
        <f t="shared" si="16"/>
        <v>0</v>
      </c>
      <c r="P69" s="112"/>
    </row>
    <row r="70" spans="1:16" ht="48" hidden="1" x14ac:dyDescent="0.25">
      <c r="A70" s="38">
        <v>1221</v>
      </c>
      <c r="B70" s="58" t="s">
        <v>297</v>
      </c>
      <c r="C70" s="59">
        <f t="shared" si="3"/>
        <v>0</v>
      </c>
      <c r="D70" s="232"/>
      <c r="E70" s="435"/>
      <c r="F70" s="393">
        <f>D70+E70</f>
        <v>0</v>
      </c>
      <c r="G70" s="232"/>
      <c r="H70" s="264"/>
      <c r="I70" s="115">
        <f>G70+H70</f>
        <v>0</v>
      </c>
      <c r="J70" s="264"/>
      <c r="K70" s="61"/>
      <c r="L70" s="115">
        <f>J70+K70</f>
        <v>0</v>
      </c>
      <c r="M70" s="328"/>
      <c r="N70" s="61"/>
      <c r="O70" s="115">
        <f>M70+N70</f>
        <v>0</v>
      </c>
      <c r="P70" s="112"/>
    </row>
    <row r="71" spans="1:16" hidden="1" x14ac:dyDescent="0.25">
      <c r="A71" s="38">
        <v>1223</v>
      </c>
      <c r="B71" s="58" t="s">
        <v>62</v>
      </c>
      <c r="C71" s="59">
        <f t="shared" si="3"/>
        <v>0</v>
      </c>
      <c r="D71" s="232"/>
      <c r="E71" s="435"/>
      <c r="F71" s="393">
        <f>D71+E71</f>
        <v>0</v>
      </c>
      <c r="G71" s="232"/>
      <c r="H71" s="264"/>
      <c r="I71" s="115">
        <f>G71+H71</f>
        <v>0</v>
      </c>
      <c r="J71" s="264"/>
      <c r="K71" s="61"/>
      <c r="L71" s="115">
        <f>J71+K71</f>
        <v>0</v>
      </c>
      <c r="M71" s="328"/>
      <c r="N71" s="61"/>
      <c r="O71" s="115">
        <f>M71+N71</f>
        <v>0</v>
      </c>
      <c r="P71" s="112"/>
    </row>
    <row r="72" spans="1:16" hidden="1" x14ac:dyDescent="0.25">
      <c r="A72" s="38">
        <v>1225</v>
      </c>
      <c r="B72" s="58" t="s">
        <v>63</v>
      </c>
      <c r="C72" s="59">
        <f t="shared" si="3"/>
        <v>0</v>
      </c>
      <c r="D72" s="232"/>
      <c r="E72" s="435"/>
      <c r="F72" s="393">
        <f>D72+E72</f>
        <v>0</v>
      </c>
      <c r="G72" s="232"/>
      <c r="H72" s="264"/>
      <c r="I72" s="115">
        <f>G72+H72</f>
        <v>0</v>
      </c>
      <c r="J72" s="264"/>
      <c r="K72" s="61"/>
      <c r="L72" s="115">
        <f>J72+K72</f>
        <v>0</v>
      </c>
      <c r="M72" s="328"/>
      <c r="N72" s="61"/>
      <c r="O72" s="115">
        <f>M72+N72</f>
        <v>0</v>
      </c>
      <c r="P72" s="112"/>
    </row>
    <row r="73" spans="1:16" ht="36" hidden="1" x14ac:dyDescent="0.25">
      <c r="A73" s="38">
        <v>1227</v>
      </c>
      <c r="B73" s="58" t="s">
        <v>64</v>
      </c>
      <c r="C73" s="59">
        <f t="shared" si="3"/>
        <v>0</v>
      </c>
      <c r="D73" s="232"/>
      <c r="E73" s="435"/>
      <c r="F73" s="393">
        <f>D73+E73</f>
        <v>0</v>
      </c>
      <c r="G73" s="232"/>
      <c r="H73" s="264"/>
      <c r="I73" s="115">
        <f>G73+H73</f>
        <v>0</v>
      </c>
      <c r="J73" s="264"/>
      <c r="K73" s="61"/>
      <c r="L73" s="115">
        <f>J73+K73</f>
        <v>0</v>
      </c>
      <c r="M73" s="328"/>
      <c r="N73" s="61"/>
      <c r="O73" s="115">
        <f>M73+N73</f>
        <v>0</v>
      </c>
      <c r="P73" s="112"/>
    </row>
    <row r="74" spans="1:16" ht="48" hidden="1" x14ac:dyDescent="0.25">
      <c r="A74" s="38">
        <v>1228</v>
      </c>
      <c r="B74" s="58" t="s">
        <v>298</v>
      </c>
      <c r="C74" s="59">
        <f t="shared" si="3"/>
        <v>0</v>
      </c>
      <c r="D74" s="232"/>
      <c r="E74" s="435"/>
      <c r="F74" s="393">
        <f>D74+E74</f>
        <v>0</v>
      </c>
      <c r="G74" s="232"/>
      <c r="H74" s="264"/>
      <c r="I74" s="115">
        <f>G74+H74</f>
        <v>0</v>
      </c>
      <c r="J74" s="264"/>
      <c r="K74" s="61"/>
      <c r="L74" s="115">
        <f>J74+K74</f>
        <v>0</v>
      </c>
      <c r="M74" s="328"/>
      <c r="N74" s="61"/>
      <c r="O74" s="115">
        <f>M74+N74</f>
        <v>0</v>
      </c>
      <c r="P74" s="112"/>
    </row>
    <row r="75" spans="1:16" x14ac:dyDescent="0.25">
      <c r="A75" s="102">
        <v>2000</v>
      </c>
      <c r="B75" s="102" t="s">
        <v>65</v>
      </c>
      <c r="C75" s="103">
        <f t="shared" si="3"/>
        <v>32231</v>
      </c>
      <c r="D75" s="229">
        <f t="shared" ref="D75:O75" si="17">SUM(D76,D83,D130,D164,D165,D172)</f>
        <v>15615</v>
      </c>
      <c r="E75" s="428">
        <f t="shared" si="17"/>
        <v>0</v>
      </c>
      <c r="F75" s="429">
        <f t="shared" si="17"/>
        <v>15615</v>
      </c>
      <c r="G75" s="229">
        <f t="shared" si="17"/>
        <v>0</v>
      </c>
      <c r="H75" s="262">
        <f t="shared" si="17"/>
        <v>0</v>
      </c>
      <c r="I75" s="105">
        <f t="shared" si="17"/>
        <v>0</v>
      </c>
      <c r="J75" s="262">
        <f t="shared" si="17"/>
        <v>10223</v>
      </c>
      <c r="K75" s="104">
        <f t="shared" si="17"/>
        <v>6393</v>
      </c>
      <c r="L75" s="105">
        <f t="shared" si="17"/>
        <v>16616</v>
      </c>
      <c r="M75" s="103">
        <f t="shared" si="17"/>
        <v>0</v>
      </c>
      <c r="N75" s="104">
        <f t="shared" si="17"/>
        <v>0</v>
      </c>
      <c r="O75" s="105">
        <f t="shared" si="17"/>
        <v>0</v>
      </c>
      <c r="P75" s="351"/>
    </row>
    <row r="76" spans="1:16" ht="24" hidden="1" x14ac:dyDescent="0.25">
      <c r="A76" s="46">
        <v>2100</v>
      </c>
      <c r="B76" s="106" t="s">
        <v>66</v>
      </c>
      <c r="C76" s="47">
        <f t="shared" si="3"/>
        <v>0</v>
      </c>
      <c r="D76" s="230">
        <f t="shared" ref="D76:O76" si="18">SUM(D77,D80)</f>
        <v>0</v>
      </c>
      <c r="E76" s="430">
        <f t="shared" si="18"/>
        <v>0</v>
      </c>
      <c r="F76" s="397">
        <f t="shared" si="18"/>
        <v>0</v>
      </c>
      <c r="G76" s="230">
        <f t="shared" si="18"/>
        <v>0</v>
      </c>
      <c r="H76" s="107">
        <f t="shared" si="18"/>
        <v>0</v>
      </c>
      <c r="I76" s="118">
        <f t="shared" si="18"/>
        <v>0</v>
      </c>
      <c r="J76" s="107">
        <f t="shared" si="18"/>
        <v>0</v>
      </c>
      <c r="K76" s="51">
        <f t="shared" si="18"/>
        <v>0</v>
      </c>
      <c r="L76" s="118">
        <f t="shared" si="18"/>
        <v>0</v>
      </c>
      <c r="M76" s="47">
        <f t="shared" si="18"/>
        <v>0</v>
      </c>
      <c r="N76" s="51">
        <f t="shared" si="18"/>
        <v>0</v>
      </c>
      <c r="O76" s="118">
        <f t="shared" si="18"/>
        <v>0</v>
      </c>
      <c r="P76" s="124"/>
    </row>
    <row r="77" spans="1:16" ht="24" hidden="1" x14ac:dyDescent="0.25">
      <c r="A77" s="1244">
        <v>2110</v>
      </c>
      <c r="B77" s="53" t="s">
        <v>67</v>
      </c>
      <c r="C77" s="54">
        <f t="shared" si="3"/>
        <v>0</v>
      </c>
      <c r="D77" s="235">
        <f t="shared" ref="D77:O77" si="19">SUM(D78:D79)</f>
        <v>0</v>
      </c>
      <c r="E77" s="438">
        <f t="shared" si="19"/>
        <v>0</v>
      </c>
      <c r="F77" s="434">
        <f t="shared" si="19"/>
        <v>0</v>
      </c>
      <c r="G77" s="235">
        <f t="shared" si="19"/>
        <v>0</v>
      </c>
      <c r="H77" s="266">
        <f t="shared" si="19"/>
        <v>0</v>
      </c>
      <c r="I77" s="121">
        <f t="shared" si="19"/>
        <v>0</v>
      </c>
      <c r="J77" s="266">
        <f t="shared" si="19"/>
        <v>0</v>
      </c>
      <c r="K77" s="120">
        <f t="shared" si="19"/>
        <v>0</v>
      </c>
      <c r="L77" s="121">
        <f t="shared" si="19"/>
        <v>0</v>
      </c>
      <c r="M77" s="54">
        <f t="shared" si="19"/>
        <v>0</v>
      </c>
      <c r="N77" s="120">
        <f t="shared" si="19"/>
        <v>0</v>
      </c>
      <c r="O77" s="121">
        <f t="shared" si="19"/>
        <v>0</v>
      </c>
      <c r="P77" s="111"/>
    </row>
    <row r="78" spans="1:16" hidden="1" x14ac:dyDescent="0.25">
      <c r="A78" s="38">
        <v>2111</v>
      </c>
      <c r="B78" s="58" t="s">
        <v>68</v>
      </c>
      <c r="C78" s="59">
        <f t="shared" si="3"/>
        <v>0</v>
      </c>
      <c r="D78" s="232"/>
      <c r="E78" s="435"/>
      <c r="F78" s="393">
        <f>D78+E78</f>
        <v>0</v>
      </c>
      <c r="G78" s="232"/>
      <c r="H78" s="264"/>
      <c r="I78" s="115">
        <f>G78+H78</f>
        <v>0</v>
      </c>
      <c r="J78" s="264"/>
      <c r="K78" s="61"/>
      <c r="L78" s="115">
        <f>J78+K78</f>
        <v>0</v>
      </c>
      <c r="M78" s="328"/>
      <c r="N78" s="61"/>
      <c r="O78" s="115">
        <f>M78+N78</f>
        <v>0</v>
      </c>
      <c r="P78" s="112"/>
    </row>
    <row r="79" spans="1:16" ht="24" hidden="1" x14ac:dyDescent="0.25">
      <c r="A79" s="38">
        <v>2112</v>
      </c>
      <c r="B79" s="58" t="s">
        <v>69</v>
      </c>
      <c r="C79" s="59">
        <f t="shared" si="3"/>
        <v>0</v>
      </c>
      <c r="D79" s="232"/>
      <c r="E79" s="435"/>
      <c r="F79" s="393">
        <f>D79+E79</f>
        <v>0</v>
      </c>
      <c r="G79" s="232"/>
      <c r="H79" s="264"/>
      <c r="I79" s="115">
        <f>G79+H79</f>
        <v>0</v>
      </c>
      <c r="J79" s="264"/>
      <c r="K79" s="61"/>
      <c r="L79" s="115">
        <f>J79+K79</f>
        <v>0</v>
      </c>
      <c r="M79" s="328"/>
      <c r="N79" s="61"/>
      <c r="O79" s="115">
        <f>M79+N79</f>
        <v>0</v>
      </c>
      <c r="P79" s="112"/>
    </row>
    <row r="80" spans="1:16" ht="24" hidden="1" x14ac:dyDescent="0.25">
      <c r="A80" s="113">
        <v>2120</v>
      </c>
      <c r="B80" s="58" t="s">
        <v>70</v>
      </c>
      <c r="C80" s="59">
        <f t="shared" si="3"/>
        <v>0</v>
      </c>
      <c r="D80" s="233">
        <f t="shared" ref="D80:O80" si="20">SUM(D81:D82)</f>
        <v>0</v>
      </c>
      <c r="E80" s="436">
        <f t="shared" si="20"/>
        <v>0</v>
      </c>
      <c r="F80" s="393">
        <f t="shared" si="20"/>
        <v>0</v>
      </c>
      <c r="G80" s="233">
        <f t="shared" si="20"/>
        <v>0</v>
      </c>
      <c r="H80" s="122">
        <f t="shared" si="20"/>
        <v>0</v>
      </c>
      <c r="I80" s="115">
        <f t="shared" si="20"/>
        <v>0</v>
      </c>
      <c r="J80" s="122">
        <f t="shared" si="20"/>
        <v>0</v>
      </c>
      <c r="K80" s="114">
        <f t="shared" si="20"/>
        <v>0</v>
      </c>
      <c r="L80" s="115">
        <f t="shared" si="20"/>
        <v>0</v>
      </c>
      <c r="M80" s="59">
        <f t="shared" si="20"/>
        <v>0</v>
      </c>
      <c r="N80" s="114">
        <f t="shared" si="20"/>
        <v>0</v>
      </c>
      <c r="O80" s="115">
        <f t="shared" si="20"/>
        <v>0</v>
      </c>
      <c r="P80" s="112"/>
    </row>
    <row r="81" spans="1:16" hidden="1" x14ac:dyDescent="0.25">
      <c r="A81" s="38">
        <v>2121</v>
      </c>
      <c r="B81" s="58" t="s">
        <v>68</v>
      </c>
      <c r="C81" s="59">
        <f t="shared" si="3"/>
        <v>0</v>
      </c>
      <c r="D81" s="232"/>
      <c r="E81" s="435"/>
      <c r="F81" s="393">
        <f>D81+E81</f>
        <v>0</v>
      </c>
      <c r="G81" s="232"/>
      <c r="H81" s="264"/>
      <c r="I81" s="115">
        <f>G81+H81</f>
        <v>0</v>
      </c>
      <c r="J81" s="264"/>
      <c r="K81" s="61"/>
      <c r="L81" s="115">
        <f>J81+K81</f>
        <v>0</v>
      </c>
      <c r="M81" s="328"/>
      <c r="N81" s="61"/>
      <c r="O81" s="115">
        <f>M81+N81</f>
        <v>0</v>
      </c>
      <c r="P81" s="112"/>
    </row>
    <row r="82" spans="1:16" ht="24" hidden="1" x14ac:dyDescent="0.25">
      <c r="A82" s="38">
        <v>2122</v>
      </c>
      <c r="B82" s="58" t="s">
        <v>69</v>
      </c>
      <c r="C82" s="59">
        <f t="shared" si="3"/>
        <v>0</v>
      </c>
      <c r="D82" s="232"/>
      <c r="E82" s="435"/>
      <c r="F82" s="393">
        <f>D82+E82</f>
        <v>0</v>
      </c>
      <c r="G82" s="232"/>
      <c r="H82" s="264"/>
      <c r="I82" s="115">
        <f>G82+H82</f>
        <v>0</v>
      </c>
      <c r="J82" s="264"/>
      <c r="K82" s="61"/>
      <c r="L82" s="115">
        <f>J82+K82</f>
        <v>0</v>
      </c>
      <c r="M82" s="328"/>
      <c r="N82" s="61"/>
      <c r="O82" s="115">
        <f>M82+N82</f>
        <v>0</v>
      </c>
      <c r="P82" s="112"/>
    </row>
    <row r="83" spans="1:16" x14ac:dyDescent="0.25">
      <c r="A83" s="46">
        <v>2200</v>
      </c>
      <c r="B83" s="106" t="s">
        <v>71</v>
      </c>
      <c r="C83" s="47">
        <f t="shared" si="3"/>
        <v>30367</v>
      </c>
      <c r="D83" s="230">
        <f t="shared" ref="D83:O83" si="21">SUM(D84,D89,D95,D103,D112,D116,D122,D128)</f>
        <v>15615</v>
      </c>
      <c r="E83" s="430">
        <f t="shared" si="21"/>
        <v>0</v>
      </c>
      <c r="F83" s="397">
        <f t="shared" si="21"/>
        <v>15615</v>
      </c>
      <c r="G83" s="230">
        <f t="shared" si="21"/>
        <v>0</v>
      </c>
      <c r="H83" s="107">
        <f t="shared" si="21"/>
        <v>0</v>
      </c>
      <c r="I83" s="118">
        <f t="shared" si="21"/>
        <v>0</v>
      </c>
      <c r="J83" s="107">
        <f t="shared" si="21"/>
        <v>8359</v>
      </c>
      <c r="K83" s="51">
        <f t="shared" si="21"/>
        <v>6393</v>
      </c>
      <c r="L83" s="118">
        <f t="shared" si="21"/>
        <v>14752</v>
      </c>
      <c r="M83" s="167">
        <f t="shared" si="21"/>
        <v>0</v>
      </c>
      <c r="N83" s="168">
        <f t="shared" si="21"/>
        <v>0</v>
      </c>
      <c r="O83" s="169">
        <f t="shared" si="21"/>
        <v>0</v>
      </c>
      <c r="P83" s="353"/>
    </row>
    <row r="84" spans="1:16" ht="24" hidden="1" x14ac:dyDescent="0.25">
      <c r="A84" s="108">
        <v>2210</v>
      </c>
      <c r="B84" s="79" t="s">
        <v>72</v>
      </c>
      <c r="C84" s="85">
        <f t="shared" si="3"/>
        <v>0</v>
      </c>
      <c r="D84" s="133">
        <f t="shared" ref="D84:O84" si="22">SUM(D85:D88)</f>
        <v>0</v>
      </c>
      <c r="E84" s="431">
        <f t="shared" si="22"/>
        <v>0</v>
      </c>
      <c r="F84" s="432">
        <f t="shared" si="22"/>
        <v>0</v>
      </c>
      <c r="G84" s="133">
        <f t="shared" si="22"/>
        <v>0</v>
      </c>
      <c r="H84" s="208">
        <f t="shared" si="22"/>
        <v>0</v>
      </c>
      <c r="I84" s="110">
        <f t="shared" si="22"/>
        <v>0</v>
      </c>
      <c r="J84" s="208">
        <f t="shared" si="22"/>
        <v>0</v>
      </c>
      <c r="K84" s="109">
        <f t="shared" si="22"/>
        <v>0</v>
      </c>
      <c r="L84" s="110">
        <f t="shared" si="22"/>
        <v>0</v>
      </c>
      <c r="M84" s="85">
        <f t="shared" si="22"/>
        <v>0</v>
      </c>
      <c r="N84" s="109">
        <f t="shared" si="22"/>
        <v>0</v>
      </c>
      <c r="O84" s="110">
        <f t="shared" si="22"/>
        <v>0</v>
      </c>
      <c r="P84" s="117"/>
    </row>
    <row r="85" spans="1:16" ht="24" hidden="1" x14ac:dyDescent="0.25">
      <c r="A85" s="33">
        <v>2211</v>
      </c>
      <c r="B85" s="53" t="s">
        <v>73</v>
      </c>
      <c r="C85" s="54">
        <f t="shared" si="3"/>
        <v>0</v>
      </c>
      <c r="D85" s="231"/>
      <c r="E85" s="433"/>
      <c r="F85" s="434">
        <f>D85+E85</f>
        <v>0</v>
      </c>
      <c r="G85" s="231"/>
      <c r="H85" s="263"/>
      <c r="I85" s="121">
        <f>G85+H85</f>
        <v>0</v>
      </c>
      <c r="J85" s="263"/>
      <c r="K85" s="56"/>
      <c r="L85" s="121">
        <f>J85+K85</f>
        <v>0</v>
      </c>
      <c r="M85" s="327"/>
      <c r="N85" s="56"/>
      <c r="O85" s="121">
        <f>M85+N85</f>
        <v>0</v>
      </c>
      <c r="P85" s="111"/>
    </row>
    <row r="86" spans="1:16" ht="36" hidden="1" x14ac:dyDescent="0.25">
      <c r="A86" s="38">
        <v>2212</v>
      </c>
      <c r="B86" s="58" t="s">
        <v>74</v>
      </c>
      <c r="C86" s="59">
        <f t="shared" si="3"/>
        <v>0</v>
      </c>
      <c r="D86" s="232"/>
      <c r="E86" s="435"/>
      <c r="F86" s="393">
        <f>D86+E86</f>
        <v>0</v>
      </c>
      <c r="G86" s="232"/>
      <c r="H86" s="264"/>
      <c r="I86" s="115">
        <f>G86+H86</f>
        <v>0</v>
      </c>
      <c r="J86" s="264"/>
      <c r="K86" s="61"/>
      <c r="L86" s="115">
        <f>J86+K86</f>
        <v>0</v>
      </c>
      <c r="M86" s="328"/>
      <c r="N86" s="61"/>
      <c r="O86" s="115">
        <f>M86+N86</f>
        <v>0</v>
      </c>
      <c r="P86" s="112"/>
    </row>
    <row r="87" spans="1:16" ht="24" hidden="1" x14ac:dyDescent="0.25">
      <c r="A87" s="38">
        <v>2214</v>
      </c>
      <c r="B87" s="58" t="s">
        <v>75</v>
      </c>
      <c r="C87" s="59">
        <f t="shared" si="3"/>
        <v>0</v>
      </c>
      <c r="D87" s="232"/>
      <c r="E87" s="435"/>
      <c r="F87" s="393">
        <f>D87+E87</f>
        <v>0</v>
      </c>
      <c r="G87" s="232"/>
      <c r="H87" s="264"/>
      <c r="I87" s="115">
        <f>G87+H87</f>
        <v>0</v>
      </c>
      <c r="J87" s="264"/>
      <c r="K87" s="61"/>
      <c r="L87" s="115">
        <f>J87+K87</f>
        <v>0</v>
      </c>
      <c r="M87" s="328"/>
      <c r="N87" s="61"/>
      <c r="O87" s="115">
        <f>M87+N87</f>
        <v>0</v>
      </c>
      <c r="P87" s="112"/>
    </row>
    <row r="88" spans="1:16" hidden="1" x14ac:dyDescent="0.25">
      <c r="A88" s="38">
        <v>2219</v>
      </c>
      <c r="B88" s="58" t="s">
        <v>76</v>
      </c>
      <c r="C88" s="59">
        <f t="shared" si="3"/>
        <v>0</v>
      </c>
      <c r="D88" s="232"/>
      <c r="E88" s="435"/>
      <c r="F88" s="393">
        <f>D88+E88</f>
        <v>0</v>
      </c>
      <c r="G88" s="232"/>
      <c r="H88" s="264"/>
      <c r="I88" s="115">
        <f>G88+H88</f>
        <v>0</v>
      </c>
      <c r="J88" s="264"/>
      <c r="K88" s="61"/>
      <c r="L88" s="115">
        <f>J88+K88</f>
        <v>0</v>
      </c>
      <c r="M88" s="328"/>
      <c r="N88" s="61"/>
      <c r="O88" s="115">
        <f>M88+N88</f>
        <v>0</v>
      </c>
      <c r="P88" s="112"/>
    </row>
    <row r="89" spans="1:16" ht="24" x14ac:dyDescent="0.25">
      <c r="A89" s="113">
        <v>2220</v>
      </c>
      <c r="B89" s="58" t="s">
        <v>77</v>
      </c>
      <c r="C89" s="59">
        <f t="shared" si="3"/>
        <v>1693</v>
      </c>
      <c r="D89" s="233">
        <f t="shared" ref="D89:O89" si="23">SUM(D90:D94)</f>
        <v>1643</v>
      </c>
      <c r="E89" s="436">
        <f t="shared" si="23"/>
        <v>0</v>
      </c>
      <c r="F89" s="393">
        <f t="shared" si="23"/>
        <v>1643</v>
      </c>
      <c r="G89" s="233">
        <f t="shared" si="23"/>
        <v>0</v>
      </c>
      <c r="H89" s="122">
        <f t="shared" si="23"/>
        <v>0</v>
      </c>
      <c r="I89" s="115">
        <f t="shared" si="23"/>
        <v>0</v>
      </c>
      <c r="J89" s="122">
        <f t="shared" si="23"/>
        <v>50</v>
      </c>
      <c r="K89" s="114">
        <f t="shared" si="23"/>
        <v>0</v>
      </c>
      <c r="L89" s="115">
        <f t="shared" si="23"/>
        <v>50</v>
      </c>
      <c r="M89" s="59">
        <f t="shared" si="23"/>
        <v>0</v>
      </c>
      <c r="N89" s="114">
        <f t="shared" si="23"/>
        <v>0</v>
      </c>
      <c r="O89" s="115">
        <f t="shared" si="23"/>
        <v>0</v>
      </c>
      <c r="P89" s="112"/>
    </row>
    <row r="90" spans="1:16" ht="24" hidden="1" x14ac:dyDescent="0.25">
      <c r="A90" s="38">
        <v>2221</v>
      </c>
      <c r="B90" s="58" t="s">
        <v>289</v>
      </c>
      <c r="C90" s="59">
        <f t="shared" si="3"/>
        <v>0</v>
      </c>
      <c r="D90" s="232"/>
      <c r="E90" s="435"/>
      <c r="F90" s="393">
        <f>D90+E90</f>
        <v>0</v>
      </c>
      <c r="G90" s="232"/>
      <c r="H90" s="264"/>
      <c r="I90" s="115">
        <f>G90+H90</f>
        <v>0</v>
      </c>
      <c r="J90" s="264"/>
      <c r="K90" s="61"/>
      <c r="L90" s="115">
        <f>J90+K90</f>
        <v>0</v>
      </c>
      <c r="M90" s="328"/>
      <c r="N90" s="61"/>
      <c r="O90" s="115">
        <f>M90+N90</f>
        <v>0</v>
      </c>
      <c r="P90" s="112"/>
    </row>
    <row r="91" spans="1:16" x14ac:dyDescent="0.25">
      <c r="A91" s="38">
        <v>2222</v>
      </c>
      <c r="B91" s="58" t="s">
        <v>78</v>
      </c>
      <c r="C91" s="59">
        <f t="shared" si="3"/>
        <v>50</v>
      </c>
      <c r="D91" s="232"/>
      <c r="E91" s="435"/>
      <c r="F91" s="393">
        <f>D91+E91</f>
        <v>0</v>
      </c>
      <c r="G91" s="232"/>
      <c r="H91" s="264"/>
      <c r="I91" s="115">
        <f>G91+H91</f>
        <v>0</v>
      </c>
      <c r="J91" s="264">
        <v>50</v>
      </c>
      <c r="K91" s="61"/>
      <c r="L91" s="115">
        <f>J91+K91</f>
        <v>50</v>
      </c>
      <c r="M91" s="328"/>
      <c r="N91" s="61"/>
      <c r="O91" s="115">
        <f>M91+N91</f>
        <v>0</v>
      </c>
      <c r="P91" s="112"/>
    </row>
    <row r="92" spans="1:16" x14ac:dyDescent="0.25">
      <c r="A92" s="38">
        <v>2223</v>
      </c>
      <c r="B92" s="58" t="s">
        <v>79</v>
      </c>
      <c r="C92" s="59">
        <f t="shared" si="3"/>
        <v>1643</v>
      </c>
      <c r="D92" s="232">
        <v>1643</v>
      </c>
      <c r="E92" s="435"/>
      <c r="F92" s="393">
        <f>D92+E92</f>
        <v>1643</v>
      </c>
      <c r="G92" s="232"/>
      <c r="H92" s="264"/>
      <c r="I92" s="115">
        <f>G92+H92</f>
        <v>0</v>
      </c>
      <c r="J92" s="264"/>
      <c r="K92" s="61"/>
      <c r="L92" s="115">
        <f>J92+K92</f>
        <v>0</v>
      </c>
      <c r="M92" s="328"/>
      <c r="N92" s="61"/>
      <c r="O92" s="115">
        <f>M92+N92</f>
        <v>0</v>
      </c>
      <c r="P92" s="112"/>
    </row>
    <row r="93" spans="1:16" ht="48" hidden="1" x14ac:dyDescent="0.25">
      <c r="A93" s="38">
        <v>2224</v>
      </c>
      <c r="B93" s="58" t="s">
        <v>299</v>
      </c>
      <c r="C93" s="59">
        <f t="shared" si="3"/>
        <v>0</v>
      </c>
      <c r="D93" s="232"/>
      <c r="E93" s="435"/>
      <c r="F93" s="393">
        <f>D93+E93</f>
        <v>0</v>
      </c>
      <c r="G93" s="232"/>
      <c r="H93" s="264"/>
      <c r="I93" s="115">
        <f>G93+H93</f>
        <v>0</v>
      </c>
      <c r="J93" s="264"/>
      <c r="K93" s="61"/>
      <c r="L93" s="115">
        <f>J93+K93</f>
        <v>0</v>
      </c>
      <c r="M93" s="328"/>
      <c r="N93" s="61"/>
      <c r="O93" s="115">
        <f>M93+N93</f>
        <v>0</v>
      </c>
      <c r="P93" s="112"/>
    </row>
    <row r="94" spans="1:16" ht="24" hidden="1" x14ac:dyDescent="0.25">
      <c r="A94" s="38">
        <v>2229</v>
      </c>
      <c r="B94" s="58" t="s">
        <v>80</v>
      </c>
      <c r="C94" s="59">
        <f t="shared" si="3"/>
        <v>0</v>
      </c>
      <c r="D94" s="232"/>
      <c r="E94" s="435"/>
      <c r="F94" s="393">
        <f>D94+E94</f>
        <v>0</v>
      </c>
      <c r="G94" s="232"/>
      <c r="H94" s="264"/>
      <c r="I94" s="115">
        <f>G94+H94</f>
        <v>0</v>
      </c>
      <c r="J94" s="264"/>
      <c r="K94" s="61"/>
      <c r="L94" s="115">
        <f>J94+K94</f>
        <v>0</v>
      </c>
      <c r="M94" s="328"/>
      <c r="N94" s="61"/>
      <c r="O94" s="115">
        <f>M94+N94</f>
        <v>0</v>
      </c>
      <c r="P94" s="112"/>
    </row>
    <row r="95" spans="1:16" ht="36" hidden="1" x14ac:dyDescent="0.25">
      <c r="A95" s="113">
        <v>2230</v>
      </c>
      <c r="B95" s="58" t="s">
        <v>81</v>
      </c>
      <c r="C95" s="59">
        <f t="shared" si="3"/>
        <v>0</v>
      </c>
      <c r="D95" s="233">
        <f t="shared" ref="D95:O95" si="24">SUM(D96:D102)</f>
        <v>0</v>
      </c>
      <c r="E95" s="436">
        <f t="shared" si="24"/>
        <v>0</v>
      </c>
      <c r="F95" s="393">
        <f t="shared" si="24"/>
        <v>0</v>
      </c>
      <c r="G95" s="233">
        <f t="shared" si="24"/>
        <v>0</v>
      </c>
      <c r="H95" s="122">
        <f t="shared" si="24"/>
        <v>0</v>
      </c>
      <c r="I95" s="115">
        <f t="shared" si="24"/>
        <v>0</v>
      </c>
      <c r="J95" s="122">
        <f t="shared" si="24"/>
        <v>0</v>
      </c>
      <c r="K95" s="114">
        <f t="shared" si="24"/>
        <v>0</v>
      </c>
      <c r="L95" s="115">
        <f t="shared" si="24"/>
        <v>0</v>
      </c>
      <c r="M95" s="59">
        <f t="shared" si="24"/>
        <v>0</v>
      </c>
      <c r="N95" s="114">
        <f t="shared" si="24"/>
        <v>0</v>
      </c>
      <c r="O95" s="115">
        <f t="shared" si="24"/>
        <v>0</v>
      </c>
      <c r="P95" s="112"/>
    </row>
    <row r="96" spans="1:16" ht="24" hidden="1" x14ac:dyDescent="0.25">
      <c r="A96" s="38">
        <v>2231</v>
      </c>
      <c r="B96" s="58" t="s">
        <v>82</v>
      </c>
      <c r="C96" s="59">
        <f t="shared" si="3"/>
        <v>0</v>
      </c>
      <c r="D96" s="232"/>
      <c r="E96" s="435"/>
      <c r="F96" s="393">
        <f t="shared" ref="F96:F102" si="25">D96+E96</f>
        <v>0</v>
      </c>
      <c r="G96" s="232"/>
      <c r="H96" s="264"/>
      <c r="I96" s="115">
        <f t="shared" ref="I96:I102" si="26">G96+H96</f>
        <v>0</v>
      </c>
      <c r="J96" s="264"/>
      <c r="K96" s="61"/>
      <c r="L96" s="115">
        <f t="shared" ref="L96:L102" si="27">J96+K96</f>
        <v>0</v>
      </c>
      <c r="M96" s="328"/>
      <c r="N96" s="61"/>
      <c r="O96" s="115">
        <f t="shared" ref="O96:O102" si="28">M96+N96</f>
        <v>0</v>
      </c>
      <c r="P96" s="112"/>
    </row>
    <row r="97" spans="1:16" ht="24.75" hidden="1" customHeight="1" x14ac:dyDescent="0.25">
      <c r="A97" s="38">
        <v>2232</v>
      </c>
      <c r="B97" s="58" t="s">
        <v>83</v>
      </c>
      <c r="C97" s="59">
        <f t="shared" si="3"/>
        <v>0</v>
      </c>
      <c r="D97" s="232"/>
      <c r="E97" s="435"/>
      <c r="F97" s="393">
        <f t="shared" si="25"/>
        <v>0</v>
      </c>
      <c r="G97" s="232"/>
      <c r="H97" s="264"/>
      <c r="I97" s="115">
        <f t="shared" si="26"/>
        <v>0</v>
      </c>
      <c r="J97" s="264"/>
      <c r="K97" s="61"/>
      <c r="L97" s="115">
        <f t="shared" si="27"/>
        <v>0</v>
      </c>
      <c r="M97" s="328"/>
      <c r="N97" s="61"/>
      <c r="O97" s="115">
        <f t="shared" si="28"/>
        <v>0</v>
      </c>
      <c r="P97" s="112"/>
    </row>
    <row r="98" spans="1:16" ht="24" hidden="1" x14ac:dyDescent="0.25">
      <c r="A98" s="33">
        <v>2233</v>
      </c>
      <c r="B98" s="53" t="s">
        <v>84</v>
      </c>
      <c r="C98" s="54">
        <f t="shared" si="3"/>
        <v>0</v>
      </c>
      <c r="D98" s="231"/>
      <c r="E98" s="433"/>
      <c r="F98" s="434">
        <f t="shared" si="25"/>
        <v>0</v>
      </c>
      <c r="G98" s="231"/>
      <c r="H98" s="263"/>
      <c r="I98" s="121">
        <f t="shared" si="26"/>
        <v>0</v>
      </c>
      <c r="J98" s="263"/>
      <c r="K98" s="56"/>
      <c r="L98" s="121">
        <f t="shared" si="27"/>
        <v>0</v>
      </c>
      <c r="M98" s="327"/>
      <c r="N98" s="56"/>
      <c r="O98" s="121">
        <f t="shared" si="28"/>
        <v>0</v>
      </c>
      <c r="P98" s="111"/>
    </row>
    <row r="99" spans="1:16" ht="36" hidden="1" x14ac:dyDescent="0.25">
      <c r="A99" s="38">
        <v>2234</v>
      </c>
      <c r="B99" s="58" t="s">
        <v>85</v>
      </c>
      <c r="C99" s="59">
        <f t="shared" si="3"/>
        <v>0</v>
      </c>
      <c r="D99" s="232"/>
      <c r="E99" s="435"/>
      <c r="F99" s="393">
        <f t="shared" si="25"/>
        <v>0</v>
      </c>
      <c r="G99" s="232"/>
      <c r="H99" s="264"/>
      <c r="I99" s="115">
        <f t="shared" si="26"/>
        <v>0</v>
      </c>
      <c r="J99" s="264"/>
      <c r="K99" s="61"/>
      <c r="L99" s="115">
        <f t="shared" si="27"/>
        <v>0</v>
      </c>
      <c r="M99" s="328"/>
      <c r="N99" s="61"/>
      <c r="O99" s="115">
        <f t="shared" si="28"/>
        <v>0</v>
      </c>
      <c r="P99" s="112"/>
    </row>
    <row r="100" spans="1:16" ht="24" hidden="1" x14ac:dyDescent="0.25">
      <c r="A100" s="38">
        <v>2235</v>
      </c>
      <c r="B100" s="58" t="s">
        <v>86</v>
      </c>
      <c r="C100" s="59">
        <f t="shared" si="3"/>
        <v>0</v>
      </c>
      <c r="D100" s="232"/>
      <c r="E100" s="435"/>
      <c r="F100" s="393">
        <f t="shared" si="25"/>
        <v>0</v>
      </c>
      <c r="G100" s="232"/>
      <c r="H100" s="264"/>
      <c r="I100" s="115">
        <f t="shared" si="26"/>
        <v>0</v>
      </c>
      <c r="J100" s="264"/>
      <c r="K100" s="61"/>
      <c r="L100" s="115">
        <f t="shared" si="27"/>
        <v>0</v>
      </c>
      <c r="M100" s="328"/>
      <c r="N100" s="61"/>
      <c r="O100" s="115">
        <f t="shared" si="28"/>
        <v>0</v>
      </c>
      <c r="P100" s="112"/>
    </row>
    <row r="101" spans="1:16" hidden="1" x14ac:dyDescent="0.25">
      <c r="A101" s="38">
        <v>2236</v>
      </c>
      <c r="B101" s="58" t="s">
        <v>87</v>
      </c>
      <c r="C101" s="59">
        <f t="shared" si="3"/>
        <v>0</v>
      </c>
      <c r="D101" s="232"/>
      <c r="E101" s="435"/>
      <c r="F101" s="393">
        <f t="shared" si="25"/>
        <v>0</v>
      </c>
      <c r="G101" s="232"/>
      <c r="H101" s="264"/>
      <c r="I101" s="115">
        <f t="shared" si="26"/>
        <v>0</v>
      </c>
      <c r="J101" s="264"/>
      <c r="K101" s="61"/>
      <c r="L101" s="115">
        <f t="shared" si="27"/>
        <v>0</v>
      </c>
      <c r="M101" s="328"/>
      <c r="N101" s="61"/>
      <c r="O101" s="115">
        <f t="shared" si="28"/>
        <v>0</v>
      </c>
      <c r="P101" s="112"/>
    </row>
    <row r="102" spans="1:16" ht="24" hidden="1" x14ac:dyDescent="0.25">
      <c r="A102" s="38">
        <v>2239</v>
      </c>
      <c r="B102" s="58" t="s">
        <v>88</v>
      </c>
      <c r="C102" s="59">
        <f t="shared" si="3"/>
        <v>0</v>
      </c>
      <c r="D102" s="232"/>
      <c r="E102" s="435"/>
      <c r="F102" s="393">
        <f t="shared" si="25"/>
        <v>0</v>
      </c>
      <c r="G102" s="232"/>
      <c r="H102" s="264"/>
      <c r="I102" s="115">
        <f t="shared" si="26"/>
        <v>0</v>
      </c>
      <c r="J102" s="264"/>
      <c r="K102" s="61"/>
      <c r="L102" s="115">
        <f t="shared" si="27"/>
        <v>0</v>
      </c>
      <c r="M102" s="328"/>
      <c r="N102" s="61"/>
      <c r="O102" s="115">
        <f t="shared" si="28"/>
        <v>0</v>
      </c>
      <c r="P102" s="112"/>
    </row>
    <row r="103" spans="1:16" ht="36" x14ac:dyDescent="0.25">
      <c r="A103" s="113">
        <v>2240</v>
      </c>
      <c r="B103" s="58" t="s">
        <v>89</v>
      </c>
      <c r="C103" s="59">
        <f t="shared" si="3"/>
        <v>27222</v>
      </c>
      <c r="D103" s="233">
        <f t="shared" ref="D103:O103" si="29">SUM(D104:D111)</f>
        <v>12520</v>
      </c>
      <c r="E103" s="436">
        <f t="shared" si="29"/>
        <v>0</v>
      </c>
      <c r="F103" s="393">
        <f t="shared" si="29"/>
        <v>12520</v>
      </c>
      <c r="G103" s="233">
        <f t="shared" si="29"/>
        <v>0</v>
      </c>
      <c r="H103" s="122">
        <f t="shared" si="29"/>
        <v>0</v>
      </c>
      <c r="I103" s="115">
        <f t="shared" si="29"/>
        <v>0</v>
      </c>
      <c r="J103" s="122">
        <f t="shared" si="29"/>
        <v>8309</v>
      </c>
      <c r="K103" s="114">
        <f t="shared" si="29"/>
        <v>6393</v>
      </c>
      <c r="L103" s="115">
        <f t="shared" si="29"/>
        <v>14702</v>
      </c>
      <c r="M103" s="59">
        <f t="shared" si="29"/>
        <v>0</v>
      </c>
      <c r="N103" s="114">
        <f t="shared" si="29"/>
        <v>0</v>
      </c>
      <c r="O103" s="115">
        <f t="shared" si="29"/>
        <v>0</v>
      </c>
      <c r="P103" s="112"/>
    </row>
    <row r="104" spans="1:16" hidden="1" x14ac:dyDescent="0.25">
      <c r="A104" s="38">
        <v>2241</v>
      </c>
      <c r="B104" s="58" t="s">
        <v>90</v>
      </c>
      <c r="C104" s="59">
        <f t="shared" si="3"/>
        <v>0</v>
      </c>
      <c r="D104" s="232"/>
      <c r="E104" s="435"/>
      <c r="F104" s="393">
        <f t="shared" ref="F104:F111" si="30">D104+E104</f>
        <v>0</v>
      </c>
      <c r="G104" s="232"/>
      <c r="H104" s="264"/>
      <c r="I104" s="115">
        <f t="shared" ref="I104:I111" si="31">G104+H104</f>
        <v>0</v>
      </c>
      <c r="J104" s="264"/>
      <c r="K104" s="61"/>
      <c r="L104" s="115">
        <f t="shared" ref="L104:L111" si="32">J104+K104</f>
        <v>0</v>
      </c>
      <c r="M104" s="328"/>
      <c r="N104" s="61"/>
      <c r="O104" s="115">
        <f t="shared" ref="O104:O111" si="33">M104+N104</f>
        <v>0</v>
      </c>
      <c r="P104" s="112"/>
    </row>
    <row r="105" spans="1:16" ht="24" hidden="1" x14ac:dyDescent="0.25">
      <c r="A105" s="38">
        <v>2242</v>
      </c>
      <c r="B105" s="58" t="s">
        <v>91</v>
      </c>
      <c r="C105" s="59">
        <f t="shared" si="3"/>
        <v>0</v>
      </c>
      <c r="D105" s="232"/>
      <c r="E105" s="435"/>
      <c r="F105" s="393">
        <f t="shared" si="30"/>
        <v>0</v>
      </c>
      <c r="G105" s="232"/>
      <c r="H105" s="264"/>
      <c r="I105" s="115">
        <f t="shared" si="31"/>
        <v>0</v>
      </c>
      <c r="J105" s="264"/>
      <c r="K105" s="61"/>
      <c r="L105" s="115">
        <f t="shared" si="32"/>
        <v>0</v>
      </c>
      <c r="M105" s="328"/>
      <c r="N105" s="61"/>
      <c r="O105" s="115">
        <f t="shared" si="33"/>
        <v>0</v>
      </c>
      <c r="P105" s="112"/>
    </row>
    <row r="106" spans="1:16" ht="24" x14ac:dyDescent="0.25">
      <c r="A106" s="38">
        <v>2243</v>
      </c>
      <c r="B106" s="58" t="s">
        <v>92</v>
      </c>
      <c r="C106" s="59">
        <f t="shared" si="3"/>
        <v>100</v>
      </c>
      <c r="D106" s="232"/>
      <c r="E106" s="435"/>
      <c r="F106" s="393">
        <f t="shared" si="30"/>
        <v>0</v>
      </c>
      <c r="G106" s="232"/>
      <c r="H106" s="264"/>
      <c r="I106" s="115">
        <f t="shared" si="31"/>
        <v>0</v>
      </c>
      <c r="J106" s="264">
        <v>100</v>
      </c>
      <c r="K106" s="61"/>
      <c r="L106" s="115">
        <f t="shared" si="32"/>
        <v>100</v>
      </c>
      <c r="M106" s="328"/>
      <c r="N106" s="61"/>
      <c r="O106" s="115">
        <f t="shared" si="33"/>
        <v>0</v>
      </c>
      <c r="P106" s="112"/>
    </row>
    <row r="107" spans="1:16" ht="72" customHeight="1" x14ac:dyDescent="0.25">
      <c r="A107" s="38">
        <v>2244</v>
      </c>
      <c r="B107" s="58" t="s">
        <v>93</v>
      </c>
      <c r="C107" s="59">
        <f t="shared" si="3"/>
        <v>27122</v>
      </c>
      <c r="D107" s="232">
        <v>12520</v>
      </c>
      <c r="E107" s="435"/>
      <c r="F107" s="393">
        <f t="shared" si="30"/>
        <v>12520</v>
      </c>
      <c r="G107" s="232"/>
      <c r="H107" s="264"/>
      <c r="I107" s="115">
        <f t="shared" si="31"/>
        <v>0</v>
      </c>
      <c r="J107" s="264">
        <v>8209</v>
      </c>
      <c r="K107" s="61">
        <v>6393</v>
      </c>
      <c r="L107" s="115">
        <f t="shared" si="32"/>
        <v>14602</v>
      </c>
      <c r="M107" s="328"/>
      <c r="N107" s="61"/>
      <c r="O107" s="115">
        <f t="shared" si="33"/>
        <v>0</v>
      </c>
      <c r="P107" s="377" t="s">
        <v>1504</v>
      </c>
    </row>
    <row r="108" spans="1:16" ht="24" hidden="1" x14ac:dyDescent="0.25">
      <c r="A108" s="38">
        <v>2246</v>
      </c>
      <c r="B108" s="58" t="s">
        <v>94</v>
      </c>
      <c r="C108" s="59">
        <f t="shared" si="3"/>
        <v>0</v>
      </c>
      <c r="D108" s="232"/>
      <c r="E108" s="435"/>
      <c r="F108" s="393">
        <f t="shared" si="30"/>
        <v>0</v>
      </c>
      <c r="G108" s="232"/>
      <c r="H108" s="264"/>
      <c r="I108" s="115">
        <f t="shared" si="31"/>
        <v>0</v>
      </c>
      <c r="J108" s="264"/>
      <c r="K108" s="61"/>
      <c r="L108" s="115">
        <f t="shared" si="32"/>
        <v>0</v>
      </c>
      <c r="M108" s="328"/>
      <c r="N108" s="61"/>
      <c r="O108" s="115">
        <f t="shared" si="33"/>
        <v>0</v>
      </c>
      <c r="P108" s="112"/>
    </row>
    <row r="109" spans="1:16" hidden="1" x14ac:dyDescent="0.25">
      <c r="A109" s="38">
        <v>2247</v>
      </c>
      <c r="B109" s="58" t="s">
        <v>95</v>
      </c>
      <c r="C109" s="59">
        <f t="shared" si="3"/>
        <v>0</v>
      </c>
      <c r="D109" s="232"/>
      <c r="E109" s="435"/>
      <c r="F109" s="393">
        <f t="shared" si="30"/>
        <v>0</v>
      </c>
      <c r="G109" s="232"/>
      <c r="H109" s="264"/>
      <c r="I109" s="115">
        <f t="shared" si="31"/>
        <v>0</v>
      </c>
      <c r="J109" s="264"/>
      <c r="K109" s="61"/>
      <c r="L109" s="115">
        <f t="shared" si="32"/>
        <v>0</v>
      </c>
      <c r="M109" s="328"/>
      <c r="N109" s="61"/>
      <c r="O109" s="115">
        <f t="shared" si="33"/>
        <v>0</v>
      </c>
      <c r="P109" s="112"/>
    </row>
    <row r="110" spans="1:16" ht="24" hidden="1" x14ac:dyDescent="0.25">
      <c r="A110" s="38">
        <v>2248</v>
      </c>
      <c r="B110" s="58" t="s">
        <v>300</v>
      </c>
      <c r="C110" s="59">
        <f t="shared" si="3"/>
        <v>0</v>
      </c>
      <c r="D110" s="232"/>
      <c r="E110" s="435"/>
      <c r="F110" s="393">
        <f t="shared" si="30"/>
        <v>0</v>
      </c>
      <c r="G110" s="232"/>
      <c r="H110" s="264"/>
      <c r="I110" s="115">
        <f t="shared" si="31"/>
        <v>0</v>
      </c>
      <c r="J110" s="264"/>
      <c r="K110" s="61"/>
      <c r="L110" s="115">
        <f t="shared" si="32"/>
        <v>0</v>
      </c>
      <c r="M110" s="328"/>
      <c r="N110" s="61"/>
      <c r="O110" s="115">
        <f t="shared" si="33"/>
        <v>0</v>
      </c>
      <c r="P110" s="112"/>
    </row>
    <row r="111" spans="1:16" ht="24" hidden="1" x14ac:dyDescent="0.25">
      <c r="A111" s="38">
        <v>2249</v>
      </c>
      <c r="B111" s="58" t="s">
        <v>96</v>
      </c>
      <c r="C111" s="59">
        <f t="shared" si="3"/>
        <v>0</v>
      </c>
      <c r="D111" s="232"/>
      <c r="E111" s="435"/>
      <c r="F111" s="393">
        <f t="shared" si="30"/>
        <v>0</v>
      </c>
      <c r="G111" s="232"/>
      <c r="H111" s="264"/>
      <c r="I111" s="115">
        <f t="shared" si="31"/>
        <v>0</v>
      </c>
      <c r="J111" s="264"/>
      <c r="K111" s="61"/>
      <c r="L111" s="115">
        <f t="shared" si="32"/>
        <v>0</v>
      </c>
      <c r="M111" s="328"/>
      <c r="N111" s="61"/>
      <c r="O111" s="115">
        <f t="shared" si="33"/>
        <v>0</v>
      </c>
      <c r="P111" s="112"/>
    </row>
    <row r="112" spans="1:16" hidden="1" x14ac:dyDescent="0.25">
      <c r="A112" s="113">
        <v>2250</v>
      </c>
      <c r="B112" s="58" t="s">
        <v>97</v>
      </c>
      <c r="C112" s="59">
        <f t="shared" si="3"/>
        <v>0</v>
      </c>
      <c r="D112" s="233">
        <f t="shared" ref="D112:O112" si="34">SUM(D113:D115)</f>
        <v>0</v>
      </c>
      <c r="E112" s="436">
        <f t="shared" si="34"/>
        <v>0</v>
      </c>
      <c r="F112" s="393">
        <f t="shared" si="34"/>
        <v>0</v>
      </c>
      <c r="G112" s="233">
        <f t="shared" si="34"/>
        <v>0</v>
      </c>
      <c r="H112" s="122">
        <f t="shared" si="34"/>
        <v>0</v>
      </c>
      <c r="I112" s="115">
        <f t="shared" si="34"/>
        <v>0</v>
      </c>
      <c r="J112" s="122">
        <f t="shared" si="34"/>
        <v>0</v>
      </c>
      <c r="K112" s="114">
        <f t="shared" si="34"/>
        <v>0</v>
      </c>
      <c r="L112" s="115">
        <f t="shared" si="34"/>
        <v>0</v>
      </c>
      <c r="M112" s="59">
        <f t="shared" si="34"/>
        <v>0</v>
      </c>
      <c r="N112" s="114">
        <f t="shared" si="34"/>
        <v>0</v>
      </c>
      <c r="O112" s="115">
        <f t="shared" si="34"/>
        <v>0</v>
      </c>
      <c r="P112" s="112"/>
    </row>
    <row r="113" spans="1:16" hidden="1" x14ac:dyDescent="0.25">
      <c r="A113" s="38">
        <v>2251</v>
      </c>
      <c r="B113" s="58" t="s">
        <v>98</v>
      </c>
      <c r="C113" s="59">
        <f t="shared" si="3"/>
        <v>0</v>
      </c>
      <c r="D113" s="232"/>
      <c r="E113" s="435"/>
      <c r="F113" s="393">
        <f>D113+E113</f>
        <v>0</v>
      </c>
      <c r="G113" s="232"/>
      <c r="H113" s="264"/>
      <c r="I113" s="115">
        <f>G113+H113</f>
        <v>0</v>
      </c>
      <c r="J113" s="264"/>
      <c r="K113" s="61"/>
      <c r="L113" s="115">
        <f>J113+K113</f>
        <v>0</v>
      </c>
      <c r="M113" s="328"/>
      <c r="N113" s="61"/>
      <c r="O113" s="115">
        <f>M113+N113</f>
        <v>0</v>
      </c>
      <c r="P113" s="112"/>
    </row>
    <row r="114" spans="1:16" ht="24" hidden="1" x14ac:dyDescent="0.25">
      <c r="A114" s="38">
        <v>2252</v>
      </c>
      <c r="B114" s="58" t="s">
        <v>99</v>
      </c>
      <c r="C114" s="59">
        <f t="shared" ref="C114:C177" si="35">F114+I114+L114+O114</f>
        <v>0</v>
      </c>
      <c r="D114" s="232"/>
      <c r="E114" s="435"/>
      <c r="F114" s="393">
        <f>D114+E114</f>
        <v>0</v>
      </c>
      <c r="G114" s="232"/>
      <c r="H114" s="264"/>
      <c r="I114" s="115">
        <f>G114+H114</f>
        <v>0</v>
      </c>
      <c r="J114" s="264"/>
      <c r="K114" s="61"/>
      <c r="L114" s="115">
        <f>J114+K114</f>
        <v>0</v>
      </c>
      <c r="M114" s="328"/>
      <c r="N114" s="61"/>
      <c r="O114" s="115">
        <f>M114+N114</f>
        <v>0</v>
      </c>
      <c r="P114" s="112"/>
    </row>
    <row r="115" spans="1:16" ht="24" hidden="1" x14ac:dyDescent="0.25">
      <c r="A115" s="38">
        <v>2259</v>
      </c>
      <c r="B115" s="58" t="s">
        <v>100</v>
      </c>
      <c r="C115" s="59">
        <f t="shared" si="35"/>
        <v>0</v>
      </c>
      <c r="D115" s="232"/>
      <c r="E115" s="435"/>
      <c r="F115" s="393">
        <f>D115+E115</f>
        <v>0</v>
      </c>
      <c r="G115" s="232"/>
      <c r="H115" s="264"/>
      <c r="I115" s="115">
        <f>G115+H115</f>
        <v>0</v>
      </c>
      <c r="J115" s="264"/>
      <c r="K115" s="61"/>
      <c r="L115" s="115">
        <f>J115+K115</f>
        <v>0</v>
      </c>
      <c r="M115" s="328"/>
      <c r="N115" s="61"/>
      <c r="O115" s="115">
        <f>M115+N115</f>
        <v>0</v>
      </c>
      <c r="P115" s="112"/>
    </row>
    <row r="116" spans="1:16" x14ac:dyDescent="0.25">
      <c r="A116" s="113">
        <v>2260</v>
      </c>
      <c r="B116" s="58" t="s">
        <v>101</v>
      </c>
      <c r="C116" s="59">
        <f t="shared" si="35"/>
        <v>1452</v>
      </c>
      <c r="D116" s="233">
        <f t="shared" ref="D116:O116" si="36">SUM(D117:D121)</f>
        <v>1452</v>
      </c>
      <c r="E116" s="436">
        <f t="shared" si="36"/>
        <v>0</v>
      </c>
      <c r="F116" s="393">
        <f t="shared" si="36"/>
        <v>1452</v>
      </c>
      <c r="G116" s="233">
        <f t="shared" si="36"/>
        <v>0</v>
      </c>
      <c r="H116" s="122">
        <f t="shared" si="36"/>
        <v>0</v>
      </c>
      <c r="I116" s="115">
        <f t="shared" si="36"/>
        <v>0</v>
      </c>
      <c r="J116" s="122">
        <f t="shared" si="36"/>
        <v>0</v>
      </c>
      <c r="K116" s="114">
        <f t="shared" si="36"/>
        <v>0</v>
      </c>
      <c r="L116" s="115">
        <f t="shared" si="36"/>
        <v>0</v>
      </c>
      <c r="M116" s="59">
        <f t="shared" si="36"/>
        <v>0</v>
      </c>
      <c r="N116" s="114">
        <f t="shared" si="36"/>
        <v>0</v>
      </c>
      <c r="O116" s="115">
        <f t="shared" si="36"/>
        <v>0</v>
      </c>
      <c r="P116" s="112"/>
    </row>
    <row r="117" spans="1:16" hidden="1" x14ac:dyDescent="0.25">
      <c r="A117" s="38">
        <v>2261</v>
      </c>
      <c r="B117" s="58" t="s">
        <v>102</v>
      </c>
      <c r="C117" s="59">
        <f t="shared" si="35"/>
        <v>0</v>
      </c>
      <c r="D117" s="232"/>
      <c r="E117" s="435"/>
      <c r="F117" s="393">
        <f>D117+E117</f>
        <v>0</v>
      </c>
      <c r="G117" s="232"/>
      <c r="H117" s="264"/>
      <c r="I117" s="115">
        <f>G117+H117</f>
        <v>0</v>
      </c>
      <c r="J117" s="264"/>
      <c r="K117" s="61"/>
      <c r="L117" s="115">
        <f>J117+K117</f>
        <v>0</v>
      </c>
      <c r="M117" s="328"/>
      <c r="N117" s="61"/>
      <c r="O117" s="115">
        <f>M117+N117</f>
        <v>0</v>
      </c>
      <c r="P117" s="112"/>
    </row>
    <row r="118" spans="1:16" hidden="1" x14ac:dyDescent="0.25">
      <c r="A118" s="38">
        <v>2262</v>
      </c>
      <c r="B118" s="58" t="s">
        <v>103</v>
      </c>
      <c r="C118" s="59">
        <f t="shared" si="35"/>
        <v>0</v>
      </c>
      <c r="D118" s="232"/>
      <c r="E118" s="435"/>
      <c r="F118" s="393">
        <f>D118+E118</f>
        <v>0</v>
      </c>
      <c r="G118" s="232"/>
      <c r="H118" s="264"/>
      <c r="I118" s="115">
        <f>G118+H118</f>
        <v>0</v>
      </c>
      <c r="J118" s="264"/>
      <c r="K118" s="61"/>
      <c r="L118" s="115">
        <f>J118+K118</f>
        <v>0</v>
      </c>
      <c r="M118" s="328"/>
      <c r="N118" s="61"/>
      <c r="O118" s="115">
        <f>M118+N118</f>
        <v>0</v>
      </c>
      <c r="P118" s="112"/>
    </row>
    <row r="119" spans="1:16" hidden="1" x14ac:dyDescent="0.25">
      <c r="A119" s="38">
        <v>2263</v>
      </c>
      <c r="B119" s="58" t="s">
        <v>104</v>
      </c>
      <c r="C119" s="59">
        <f t="shared" si="35"/>
        <v>0</v>
      </c>
      <c r="D119" s="232"/>
      <c r="E119" s="435"/>
      <c r="F119" s="393">
        <f>D119+E119</f>
        <v>0</v>
      </c>
      <c r="G119" s="232"/>
      <c r="H119" s="264"/>
      <c r="I119" s="115">
        <f>G119+H119</f>
        <v>0</v>
      </c>
      <c r="J119" s="264"/>
      <c r="K119" s="61"/>
      <c r="L119" s="115">
        <f>J119+K119</f>
        <v>0</v>
      </c>
      <c r="M119" s="328"/>
      <c r="N119" s="61"/>
      <c r="O119" s="115">
        <f>M119+N119</f>
        <v>0</v>
      </c>
      <c r="P119" s="112"/>
    </row>
    <row r="120" spans="1:16" ht="24" x14ac:dyDescent="0.25">
      <c r="A120" s="38">
        <v>2264</v>
      </c>
      <c r="B120" s="58" t="s">
        <v>105</v>
      </c>
      <c r="C120" s="59">
        <f t="shared" si="35"/>
        <v>1452</v>
      </c>
      <c r="D120" s="232">
        <v>1452</v>
      </c>
      <c r="E120" s="435"/>
      <c r="F120" s="393">
        <f>D120+E120</f>
        <v>1452</v>
      </c>
      <c r="G120" s="232"/>
      <c r="H120" s="264"/>
      <c r="I120" s="115">
        <f>G120+H120</f>
        <v>0</v>
      </c>
      <c r="J120" s="264"/>
      <c r="K120" s="61"/>
      <c r="L120" s="115">
        <f>J120+K120</f>
        <v>0</v>
      </c>
      <c r="M120" s="328"/>
      <c r="N120" s="61"/>
      <c r="O120" s="115">
        <f>M120+N120</f>
        <v>0</v>
      </c>
      <c r="P120" s="112"/>
    </row>
    <row r="121" spans="1:16" hidden="1" x14ac:dyDescent="0.25">
      <c r="A121" s="38">
        <v>2269</v>
      </c>
      <c r="B121" s="58" t="s">
        <v>106</v>
      </c>
      <c r="C121" s="59">
        <f t="shared" si="35"/>
        <v>0</v>
      </c>
      <c r="D121" s="232"/>
      <c r="E121" s="435"/>
      <c r="F121" s="393">
        <f>D121+E121</f>
        <v>0</v>
      </c>
      <c r="G121" s="232"/>
      <c r="H121" s="264"/>
      <c r="I121" s="115">
        <f>G121+H121</f>
        <v>0</v>
      </c>
      <c r="J121" s="264"/>
      <c r="K121" s="61"/>
      <c r="L121" s="115">
        <f>J121+K121</f>
        <v>0</v>
      </c>
      <c r="M121" s="328"/>
      <c r="N121" s="61"/>
      <c r="O121" s="115">
        <f>M121+N121</f>
        <v>0</v>
      </c>
      <c r="P121" s="112"/>
    </row>
    <row r="122" spans="1:16" hidden="1" x14ac:dyDescent="0.25">
      <c r="A122" s="113">
        <v>2270</v>
      </c>
      <c r="B122" s="58" t="s">
        <v>107</v>
      </c>
      <c r="C122" s="59">
        <f t="shared" si="35"/>
        <v>0</v>
      </c>
      <c r="D122" s="233">
        <f t="shared" ref="D122:O122" si="37">SUM(D123:D127)</f>
        <v>0</v>
      </c>
      <c r="E122" s="436">
        <f t="shared" si="37"/>
        <v>0</v>
      </c>
      <c r="F122" s="393">
        <f t="shared" si="37"/>
        <v>0</v>
      </c>
      <c r="G122" s="233">
        <f t="shared" si="37"/>
        <v>0</v>
      </c>
      <c r="H122" s="122">
        <f t="shared" si="37"/>
        <v>0</v>
      </c>
      <c r="I122" s="115">
        <f t="shared" si="37"/>
        <v>0</v>
      </c>
      <c r="J122" s="122">
        <f t="shared" si="37"/>
        <v>0</v>
      </c>
      <c r="K122" s="114">
        <f t="shared" si="37"/>
        <v>0</v>
      </c>
      <c r="L122" s="115">
        <f t="shared" si="37"/>
        <v>0</v>
      </c>
      <c r="M122" s="59">
        <f t="shared" si="37"/>
        <v>0</v>
      </c>
      <c r="N122" s="114">
        <f t="shared" si="37"/>
        <v>0</v>
      </c>
      <c r="O122" s="115">
        <f t="shared" si="37"/>
        <v>0</v>
      </c>
      <c r="P122" s="112"/>
    </row>
    <row r="123" spans="1:16" hidden="1" x14ac:dyDescent="0.25">
      <c r="A123" s="38">
        <v>2272</v>
      </c>
      <c r="B123" s="147" t="s">
        <v>108</v>
      </c>
      <c r="C123" s="59">
        <f t="shared" si="35"/>
        <v>0</v>
      </c>
      <c r="D123" s="232"/>
      <c r="E123" s="435"/>
      <c r="F123" s="393">
        <f>D123+E123</f>
        <v>0</v>
      </c>
      <c r="G123" s="232"/>
      <c r="H123" s="264"/>
      <c r="I123" s="115">
        <f>G123+H123</f>
        <v>0</v>
      </c>
      <c r="J123" s="264"/>
      <c r="K123" s="61"/>
      <c r="L123" s="115">
        <f>J123+K123</f>
        <v>0</v>
      </c>
      <c r="M123" s="328"/>
      <c r="N123" s="61"/>
      <c r="O123" s="115">
        <f>M123+N123</f>
        <v>0</v>
      </c>
      <c r="P123" s="112"/>
    </row>
    <row r="124" spans="1:16" ht="24" hidden="1" x14ac:dyDescent="0.25">
      <c r="A124" s="38">
        <v>2274</v>
      </c>
      <c r="B124" s="187" t="s">
        <v>290</v>
      </c>
      <c r="C124" s="59">
        <f t="shared" si="35"/>
        <v>0</v>
      </c>
      <c r="D124" s="232"/>
      <c r="E124" s="435"/>
      <c r="F124" s="393">
        <f>D124+E124</f>
        <v>0</v>
      </c>
      <c r="G124" s="232"/>
      <c r="H124" s="264"/>
      <c r="I124" s="115">
        <f>G124+H124</f>
        <v>0</v>
      </c>
      <c r="J124" s="264"/>
      <c r="K124" s="61"/>
      <c r="L124" s="115">
        <f>J124+K124</f>
        <v>0</v>
      </c>
      <c r="M124" s="328"/>
      <c r="N124" s="61"/>
      <c r="O124" s="115">
        <f>M124+N124</f>
        <v>0</v>
      </c>
      <c r="P124" s="112"/>
    </row>
    <row r="125" spans="1:16" ht="24" hidden="1" x14ac:dyDescent="0.25">
      <c r="A125" s="38">
        <v>2275</v>
      </c>
      <c r="B125" s="58" t="s">
        <v>109</v>
      </c>
      <c r="C125" s="59">
        <f t="shared" si="35"/>
        <v>0</v>
      </c>
      <c r="D125" s="232"/>
      <c r="E125" s="435"/>
      <c r="F125" s="393">
        <f>D125+E125</f>
        <v>0</v>
      </c>
      <c r="G125" s="232"/>
      <c r="H125" s="264"/>
      <c r="I125" s="115">
        <f>G125+H125</f>
        <v>0</v>
      </c>
      <c r="J125" s="264"/>
      <c r="K125" s="61"/>
      <c r="L125" s="115">
        <f>J125+K125</f>
        <v>0</v>
      </c>
      <c r="M125" s="328"/>
      <c r="N125" s="61"/>
      <c r="O125" s="115">
        <f>M125+N125</f>
        <v>0</v>
      </c>
      <c r="P125" s="112"/>
    </row>
    <row r="126" spans="1:16" ht="36" hidden="1" x14ac:dyDescent="0.25">
      <c r="A126" s="38">
        <v>2276</v>
      </c>
      <c r="B126" s="58" t="s">
        <v>110</v>
      </c>
      <c r="C126" s="59">
        <f t="shared" si="35"/>
        <v>0</v>
      </c>
      <c r="D126" s="232"/>
      <c r="E126" s="435"/>
      <c r="F126" s="393">
        <f>D126+E126</f>
        <v>0</v>
      </c>
      <c r="G126" s="232"/>
      <c r="H126" s="264"/>
      <c r="I126" s="115">
        <f>G126+H126</f>
        <v>0</v>
      </c>
      <c r="J126" s="264"/>
      <c r="K126" s="61"/>
      <c r="L126" s="115">
        <f>J126+K126</f>
        <v>0</v>
      </c>
      <c r="M126" s="328"/>
      <c r="N126" s="61"/>
      <c r="O126" s="115">
        <f>M126+N126</f>
        <v>0</v>
      </c>
      <c r="P126" s="112"/>
    </row>
    <row r="127" spans="1:16" ht="24" hidden="1" x14ac:dyDescent="0.25">
      <c r="A127" s="38">
        <v>2279</v>
      </c>
      <c r="B127" s="58" t="s">
        <v>111</v>
      </c>
      <c r="C127" s="59">
        <f t="shared" si="35"/>
        <v>0</v>
      </c>
      <c r="D127" s="232"/>
      <c r="E127" s="435"/>
      <c r="F127" s="393">
        <f>D127+E127</f>
        <v>0</v>
      </c>
      <c r="G127" s="232"/>
      <c r="H127" s="264"/>
      <c r="I127" s="115">
        <f>G127+H127</f>
        <v>0</v>
      </c>
      <c r="J127" s="264"/>
      <c r="K127" s="61"/>
      <c r="L127" s="115">
        <f>J127+K127</f>
        <v>0</v>
      </c>
      <c r="M127" s="328"/>
      <c r="N127" s="61"/>
      <c r="O127" s="115">
        <f>M127+N127</f>
        <v>0</v>
      </c>
      <c r="P127" s="112"/>
    </row>
    <row r="128" spans="1:16" ht="24" hidden="1" x14ac:dyDescent="0.25">
      <c r="A128" s="1244">
        <v>2280</v>
      </c>
      <c r="B128" s="53" t="s">
        <v>301</v>
      </c>
      <c r="C128" s="54">
        <f t="shared" si="35"/>
        <v>0</v>
      </c>
      <c r="D128" s="235">
        <f t="shared" ref="D128:O128" si="38">SUM(D129)</f>
        <v>0</v>
      </c>
      <c r="E128" s="438">
        <f t="shared" si="38"/>
        <v>0</v>
      </c>
      <c r="F128" s="434">
        <f t="shared" si="38"/>
        <v>0</v>
      </c>
      <c r="G128" s="235">
        <f t="shared" si="38"/>
        <v>0</v>
      </c>
      <c r="H128" s="266">
        <f t="shared" si="38"/>
        <v>0</v>
      </c>
      <c r="I128" s="121">
        <f t="shared" si="38"/>
        <v>0</v>
      </c>
      <c r="J128" s="266">
        <f t="shared" si="38"/>
        <v>0</v>
      </c>
      <c r="K128" s="120">
        <f t="shared" si="38"/>
        <v>0</v>
      </c>
      <c r="L128" s="121">
        <f t="shared" si="38"/>
        <v>0</v>
      </c>
      <c r="M128" s="59">
        <f t="shared" si="38"/>
        <v>0</v>
      </c>
      <c r="N128" s="114">
        <f t="shared" si="38"/>
        <v>0</v>
      </c>
      <c r="O128" s="115">
        <f t="shared" si="38"/>
        <v>0</v>
      </c>
      <c r="P128" s="112"/>
    </row>
    <row r="129" spans="1:16" ht="24" hidden="1" x14ac:dyDescent="0.25">
      <c r="A129" s="38">
        <v>2283</v>
      </c>
      <c r="B129" s="58" t="s">
        <v>112</v>
      </c>
      <c r="C129" s="59">
        <f t="shared" si="35"/>
        <v>0</v>
      </c>
      <c r="D129" s="232"/>
      <c r="E129" s="435"/>
      <c r="F129" s="393">
        <f>D129+E129</f>
        <v>0</v>
      </c>
      <c r="G129" s="232"/>
      <c r="H129" s="264"/>
      <c r="I129" s="115">
        <f>G129+H129</f>
        <v>0</v>
      </c>
      <c r="J129" s="264"/>
      <c r="K129" s="61"/>
      <c r="L129" s="115">
        <f>J129+K129</f>
        <v>0</v>
      </c>
      <c r="M129" s="328"/>
      <c r="N129" s="61"/>
      <c r="O129" s="115">
        <f>M129+N129</f>
        <v>0</v>
      </c>
      <c r="P129" s="112"/>
    </row>
    <row r="130" spans="1:16" ht="38.25" customHeight="1" x14ac:dyDescent="0.25">
      <c r="A130" s="46">
        <v>2300</v>
      </c>
      <c r="B130" s="106" t="s">
        <v>113</v>
      </c>
      <c r="C130" s="47">
        <f t="shared" si="35"/>
        <v>1864</v>
      </c>
      <c r="D130" s="230">
        <f t="shared" ref="D130:O130" si="39">SUM(D131,D136,D140,D141,D144,D151,D159,D160,D163)</f>
        <v>0</v>
      </c>
      <c r="E130" s="430">
        <f t="shared" si="39"/>
        <v>0</v>
      </c>
      <c r="F130" s="397">
        <f t="shared" si="39"/>
        <v>0</v>
      </c>
      <c r="G130" s="230">
        <f t="shared" si="39"/>
        <v>0</v>
      </c>
      <c r="H130" s="107">
        <f t="shared" si="39"/>
        <v>0</v>
      </c>
      <c r="I130" s="118">
        <f t="shared" si="39"/>
        <v>0</v>
      </c>
      <c r="J130" s="107">
        <f t="shared" si="39"/>
        <v>1864</v>
      </c>
      <c r="K130" s="51">
        <f t="shared" si="39"/>
        <v>0</v>
      </c>
      <c r="L130" s="118">
        <f t="shared" si="39"/>
        <v>1864</v>
      </c>
      <c r="M130" s="47">
        <f t="shared" si="39"/>
        <v>0</v>
      </c>
      <c r="N130" s="51">
        <f t="shared" si="39"/>
        <v>0</v>
      </c>
      <c r="O130" s="118">
        <f t="shared" si="39"/>
        <v>0</v>
      </c>
      <c r="P130" s="124"/>
    </row>
    <row r="131" spans="1:16" ht="24" x14ac:dyDescent="0.25">
      <c r="A131" s="1244">
        <v>2310</v>
      </c>
      <c r="B131" s="53" t="s">
        <v>114</v>
      </c>
      <c r="C131" s="54">
        <f t="shared" si="35"/>
        <v>1864</v>
      </c>
      <c r="D131" s="235">
        <f t="shared" ref="D131:O131" si="40">SUM(D132:D135)</f>
        <v>0</v>
      </c>
      <c r="E131" s="438">
        <f t="shared" si="40"/>
        <v>0</v>
      </c>
      <c r="F131" s="434">
        <f t="shared" si="40"/>
        <v>0</v>
      </c>
      <c r="G131" s="235">
        <f t="shared" si="40"/>
        <v>0</v>
      </c>
      <c r="H131" s="266">
        <f t="shared" si="40"/>
        <v>0</v>
      </c>
      <c r="I131" s="121">
        <f t="shared" si="40"/>
        <v>0</v>
      </c>
      <c r="J131" s="266">
        <f t="shared" si="40"/>
        <v>1864</v>
      </c>
      <c r="K131" s="120">
        <f t="shared" si="40"/>
        <v>0</v>
      </c>
      <c r="L131" s="121">
        <f t="shared" si="40"/>
        <v>1864</v>
      </c>
      <c r="M131" s="54">
        <f t="shared" si="40"/>
        <v>0</v>
      </c>
      <c r="N131" s="120">
        <f t="shared" si="40"/>
        <v>0</v>
      </c>
      <c r="O131" s="121">
        <f t="shared" si="40"/>
        <v>0</v>
      </c>
      <c r="P131" s="111"/>
    </row>
    <row r="132" spans="1:16" hidden="1" x14ac:dyDescent="0.25">
      <c r="A132" s="38">
        <v>2311</v>
      </c>
      <c r="B132" s="58" t="s">
        <v>115</v>
      </c>
      <c r="C132" s="59">
        <f t="shared" si="35"/>
        <v>0</v>
      </c>
      <c r="D132" s="232"/>
      <c r="E132" s="435"/>
      <c r="F132" s="393">
        <f>D132+E132</f>
        <v>0</v>
      </c>
      <c r="G132" s="232"/>
      <c r="H132" s="264"/>
      <c r="I132" s="115">
        <f>G132+H132</f>
        <v>0</v>
      </c>
      <c r="J132" s="264"/>
      <c r="K132" s="61"/>
      <c r="L132" s="115">
        <f>J132+K132</f>
        <v>0</v>
      </c>
      <c r="M132" s="328"/>
      <c r="N132" s="61"/>
      <c r="O132" s="115">
        <f>M132+N132</f>
        <v>0</v>
      </c>
      <c r="P132" s="112"/>
    </row>
    <row r="133" spans="1:16" x14ac:dyDescent="0.25">
      <c r="A133" s="38">
        <v>2312</v>
      </c>
      <c r="B133" s="58" t="s">
        <v>116</v>
      </c>
      <c r="C133" s="59">
        <f t="shared" si="35"/>
        <v>1743</v>
      </c>
      <c r="D133" s="232">
        <v>0</v>
      </c>
      <c r="E133" s="435"/>
      <c r="F133" s="393">
        <f>D133+E133</f>
        <v>0</v>
      </c>
      <c r="G133" s="232"/>
      <c r="H133" s="264"/>
      <c r="I133" s="115">
        <f>G133+H133</f>
        <v>0</v>
      </c>
      <c r="J133" s="264">
        <v>1743</v>
      </c>
      <c r="K133" s="61"/>
      <c r="L133" s="115">
        <f>J133+K133</f>
        <v>1743</v>
      </c>
      <c r="M133" s="328"/>
      <c r="N133" s="61"/>
      <c r="O133" s="115">
        <f>M133+N133</f>
        <v>0</v>
      </c>
      <c r="P133" s="112"/>
    </row>
    <row r="134" spans="1:16" x14ac:dyDescent="0.25">
      <c r="A134" s="38">
        <v>2313</v>
      </c>
      <c r="B134" s="58" t="s">
        <v>117</v>
      </c>
      <c r="C134" s="59">
        <f t="shared" si="35"/>
        <v>121</v>
      </c>
      <c r="D134" s="232"/>
      <c r="E134" s="435"/>
      <c r="F134" s="393">
        <f>D134+E134</f>
        <v>0</v>
      </c>
      <c r="G134" s="232"/>
      <c r="H134" s="264"/>
      <c r="I134" s="115">
        <f>G134+H134</f>
        <v>0</v>
      </c>
      <c r="J134" s="264">
        <v>121</v>
      </c>
      <c r="K134" s="61"/>
      <c r="L134" s="115">
        <f>J134+K134</f>
        <v>121</v>
      </c>
      <c r="M134" s="328"/>
      <c r="N134" s="61"/>
      <c r="O134" s="115">
        <f>M134+N134</f>
        <v>0</v>
      </c>
      <c r="P134" s="112"/>
    </row>
    <row r="135" spans="1:16" ht="36" hidden="1" customHeight="1" x14ac:dyDescent="0.25">
      <c r="A135" s="38">
        <v>2314</v>
      </c>
      <c r="B135" s="58" t="s">
        <v>291</v>
      </c>
      <c r="C135" s="59">
        <f t="shared" si="35"/>
        <v>0</v>
      </c>
      <c r="D135" s="232"/>
      <c r="E135" s="435"/>
      <c r="F135" s="393">
        <f>D135+E135</f>
        <v>0</v>
      </c>
      <c r="G135" s="232"/>
      <c r="H135" s="264"/>
      <c r="I135" s="115">
        <f>G135+H135</f>
        <v>0</v>
      </c>
      <c r="J135" s="264"/>
      <c r="K135" s="61"/>
      <c r="L135" s="115">
        <f>J135+K135</f>
        <v>0</v>
      </c>
      <c r="M135" s="328"/>
      <c r="N135" s="61"/>
      <c r="O135" s="115">
        <f>M135+N135</f>
        <v>0</v>
      </c>
      <c r="P135" s="112"/>
    </row>
    <row r="136" spans="1:16" hidden="1" x14ac:dyDescent="0.25">
      <c r="A136" s="113">
        <v>2320</v>
      </c>
      <c r="B136" s="58" t="s">
        <v>118</v>
      </c>
      <c r="C136" s="59">
        <f t="shared" si="35"/>
        <v>0</v>
      </c>
      <c r="D136" s="233">
        <f t="shared" ref="D136:O136" si="41">SUM(D137:D139)</f>
        <v>0</v>
      </c>
      <c r="E136" s="436">
        <f t="shared" si="41"/>
        <v>0</v>
      </c>
      <c r="F136" s="393">
        <f t="shared" si="41"/>
        <v>0</v>
      </c>
      <c r="G136" s="233">
        <f t="shared" si="41"/>
        <v>0</v>
      </c>
      <c r="H136" s="122">
        <f t="shared" si="41"/>
        <v>0</v>
      </c>
      <c r="I136" s="115">
        <f t="shared" si="41"/>
        <v>0</v>
      </c>
      <c r="J136" s="122">
        <f t="shared" si="41"/>
        <v>0</v>
      </c>
      <c r="K136" s="114">
        <f t="shared" si="41"/>
        <v>0</v>
      </c>
      <c r="L136" s="115">
        <f t="shared" si="41"/>
        <v>0</v>
      </c>
      <c r="M136" s="59">
        <f t="shared" si="41"/>
        <v>0</v>
      </c>
      <c r="N136" s="114">
        <f t="shared" si="41"/>
        <v>0</v>
      </c>
      <c r="O136" s="115">
        <f t="shared" si="41"/>
        <v>0</v>
      </c>
      <c r="P136" s="112"/>
    </row>
    <row r="137" spans="1:16" hidden="1" x14ac:dyDescent="0.25">
      <c r="A137" s="38">
        <v>2321</v>
      </c>
      <c r="B137" s="58" t="s">
        <v>119</v>
      </c>
      <c r="C137" s="59">
        <f t="shared" si="35"/>
        <v>0</v>
      </c>
      <c r="D137" s="232"/>
      <c r="E137" s="435"/>
      <c r="F137" s="393">
        <f>D137+E137</f>
        <v>0</v>
      </c>
      <c r="G137" s="232"/>
      <c r="H137" s="264"/>
      <c r="I137" s="115">
        <f>G137+H137</f>
        <v>0</v>
      </c>
      <c r="J137" s="264"/>
      <c r="K137" s="61"/>
      <c r="L137" s="115">
        <f>J137+K137</f>
        <v>0</v>
      </c>
      <c r="M137" s="328"/>
      <c r="N137" s="61"/>
      <c r="O137" s="115">
        <f>M137+N137</f>
        <v>0</v>
      </c>
      <c r="P137" s="112"/>
    </row>
    <row r="138" spans="1:16" hidden="1" x14ac:dyDescent="0.25">
      <c r="A138" s="38">
        <v>2322</v>
      </c>
      <c r="B138" s="58" t="s">
        <v>120</v>
      </c>
      <c r="C138" s="59">
        <f t="shared" si="35"/>
        <v>0</v>
      </c>
      <c r="D138" s="232"/>
      <c r="E138" s="435"/>
      <c r="F138" s="393">
        <f>D138+E138</f>
        <v>0</v>
      </c>
      <c r="G138" s="232"/>
      <c r="H138" s="264"/>
      <c r="I138" s="115">
        <f>G138+H138</f>
        <v>0</v>
      </c>
      <c r="J138" s="264"/>
      <c r="K138" s="61"/>
      <c r="L138" s="115">
        <f>J138+K138</f>
        <v>0</v>
      </c>
      <c r="M138" s="328"/>
      <c r="N138" s="61"/>
      <c r="O138" s="115">
        <f>M138+N138</f>
        <v>0</v>
      </c>
      <c r="P138" s="112"/>
    </row>
    <row r="139" spans="1:16" ht="10.5" hidden="1" customHeight="1" x14ac:dyDescent="0.25">
      <c r="A139" s="38">
        <v>2329</v>
      </c>
      <c r="B139" s="58" t="s">
        <v>121</v>
      </c>
      <c r="C139" s="59">
        <f t="shared" si="35"/>
        <v>0</v>
      </c>
      <c r="D139" s="232"/>
      <c r="E139" s="435"/>
      <c r="F139" s="393">
        <f>D139+E139</f>
        <v>0</v>
      </c>
      <c r="G139" s="232"/>
      <c r="H139" s="264"/>
      <c r="I139" s="115">
        <f>G139+H139</f>
        <v>0</v>
      </c>
      <c r="J139" s="264"/>
      <c r="K139" s="61"/>
      <c r="L139" s="115">
        <f>J139+K139</f>
        <v>0</v>
      </c>
      <c r="M139" s="328"/>
      <c r="N139" s="61"/>
      <c r="O139" s="115">
        <f>M139+N139</f>
        <v>0</v>
      </c>
      <c r="P139" s="112"/>
    </row>
    <row r="140" spans="1:16" hidden="1" x14ac:dyDescent="0.25">
      <c r="A140" s="113">
        <v>2330</v>
      </c>
      <c r="B140" s="58" t="s">
        <v>122</v>
      </c>
      <c r="C140" s="59">
        <f t="shared" si="35"/>
        <v>0</v>
      </c>
      <c r="D140" s="232"/>
      <c r="E140" s="435"/>
      <c r="F140" s="393">
        <f>D140+E140</f>
        <v>0</v>
      </c>
      <c r="G140" s="232"/>
      <c r="H140" s="264"/>
      <c r="I140" s="115">
        <f>G140+H140</f>
        <v>0</v>
      </c>
      <c r="J140" s="264"/>
      <c r="K140" s="61"/>
      <c r="L140" s="115">
        <f>J140+K140</f>
        <v>0</v>
      </c>
      <c r="M140" s="328"/>
      <c r="N140" s="61"/>
      <c r="O140" s="115">
        <f>M140+N140</f>
        <v>0</v>
      </c>
      <c r="P140" s="112"/>
    </row>
    <row r="141" spans="1:16" ht="48" hidden="1" x14ac:dyDescent="0.25">
      <c r="A141" s="113">
        <v>2340</v>
      </c>
      <c r="B141" s="58" t="s">
        <v>302</v>
      </c>
      <c r="C141" s="59">
        <f t="shared" si="35"/>
        <v>0</v>
      </c>
      <c r="D141" s="233">
        <f t="shared" ref="D141:O141" si="42">SUM(D142:D143)</f>
        <v>0</v>
      </c>
      <c r="E141" s="436">
        <f t="shared" si="42"/>
        <v>0</v>
      </c>
      <c r="F141" s="393">
        <f t="shared" si="42"/>
        <v>0</v>
      </c>
      <c r="G141" s="233">
        <f t="shared" si="42"/>
        <v>0</v>
      </c>
      <c r="H141" s="122">
        <f t="shared" si="42"/>
        <v>0</v>
      </c>
      <c r="I141" s="115">
        <f t="shared" si="42"/>
        <v>0</v>
      </c>
      <c r="J141" s="122">
        <f t="shared" si="42"/>
        <v>0</v>
      </c>
      <c r="K141" s="114">
        <f t="shared" si="42"/>
        <v>0</v>
      </c>
      <c r="L141" s="115">
        <f t="shared" si="42"/>
        <v>0</v>
      </c>
      <c r="M141" s="59">
        <f t="shared" si="42"/>
        <v>0</v>
      </c>
      <c r="N141" s="114">
        <f t="shared" si="42"/>
        <v>0</v>
      </c>
      <c r="O141" s="115">
        <f t="shared" si="42"/>
        <v>0</v>
      </c>
      <c r="P141" s="112"/>
    </row>
    <row r="142" spans="1:16" hidden="1" x14ac:dyDescent="0.25">
      <c r="A142" s="38">
        <v>2341</v>
      </c>
      <c r="B142" s="58" t="s">
        <v>123</v>
      </c>
      <c r="C142" s="59">
        <f t="shared" si="35"/>
        <v>0</v>
      </c>
      <c r="D142" s="232"/>
      <c r="E142" s="435"/>
      <c r="F142" s="393">
        <f>D142+E142</f>
        <v>0</v>
      </c>
      <c r="G142" s="232"/>
      <c r="H142" s="264"/>
      <c r="I142" s="115">
        <f>G142+H142</f>
        <v>0</v>
      </c>
      <c r="J142" s="264"/>
      <c r="K142" s="61"/>
      <c r="L142" s="115">
        <f>J142+K142</f>
        <v>0</v>
      </c>
      <c r="M142" s="328"/>
      <c r="N142" s="61"/>
      <c r="O142" s="115">
        <f>M142+N142</f>
        <v>0</v>
      </c>
      <c r="P142" s="112"/>
    </row>
    <row r="143" spans="1:16" ht="24" hidden="1" x14ac:dyDescent="0.25">
      <c r="A143" s="38">
        <v>2344</v>
      </c>
      <c r="B143" s="58" t="s">
        <v>124</v>
      </c>
      <c r="C143" s="59">
        <f t="shared" si="35"/>
        <v>0</v>
      </c>
      <c r="D143" s="232"/>
      <c r="E143" s="435"/>
      <c r="F143" s="393">
        <f>D143+E143</f>
        <v>0</v>
      </c>
      <c r="G143" s="232"/>
      <c r="H143" s="264"/>
      <c r="I143" s="115">
        <f>G143+H143</f>
        <v>0</v>
      </c>
      <c r="J143" s="264"/>
      <c r="K143" s="61"/>
      <c r="L143" s="115">
        <f>J143+K143</f>
        <v>0</v>
      </c>
      <c r="M143" s="328"/>
      <c r="N143" s="61"/>
      <c r="O143" s="115">
        <f>M143+N143</f>
        <v>0</v>
      </c>
      <c r="P143" s="112"/>
    </row>
    <row r="144" spans="1:16" ht="24" hidden="1" x14ac:dyDescent="0.25">
      <c r="A144" s="108">
        <v>2350</v>
      </c>
      <c r="B144" s="79" t="s">
        <v>125</v>
      </c>
      <c r="C144" s="85">
        <f t="shared" si="35"/>
        <v>0</v>
      </c>
      <c r="D144" s="133">
        <f t="shared" ref="D144:O144" si="43">SUM(D145:D150)</f>
        <v>0</v>
      </c>
      <c r="E144" s="431">
        <f t="shared" si="43"/>
        <v>0</v>
      </c>
      <c r="F144" s="432">
        <f t="shared" si="43"/>
        <v>0</v>
      </c>
      <c r="G144" s="133">
        <f t="shared" si="43"/>
        <v>0</v>
      </c>
      <c r="H144" s="208">
        <f t="shared" si="43"/>
        <v>0</v>
      </c>
      <c r="I144" s="110">
        <f t="shared" si="43"/>
        <v>0</v>
      </c>
      <c r="J144" s="208">
        <f t="shared" si="43"/>
        <v>0</v>
      </c>
      <c r="K144" s="109">
        <f t="shared" si="43"/>
        <v>0</v>
      </c>
      <c r="L144" s="110">
        <f t="shared" si="43"/>
        <v>0</v>
      </c>
      <c r="M144" s="85">
        <f t="shared" si="43"/>
        <v>0</v>
      </c>
      <c r="N144" s="109">
        <f t="shared" si="43"/>
        <v>0</v>
      </c>
      <c r="O144" s="110">
        <f t="shared" si="43"/>
        <v>0</v>
      </c>
      <c r="P144" s="117"/>
    </row>
    <row r="145" spans="1:16" hidden="1" x14ac:dyDescent="0.25">
      <c r="A145" s="33">
        <v>2351</v>
      </c>
      <c r="B145" s="53" t="s">
        <v>126</v>
      </c>
      <c r="C145" s="54">
        <f t="shared" si="35"/>
        <v>0</v>
      </c>
      <c r="D145" s="231"/>
      <c r="E145" s="433"/>
      <c r="F145" s="434">
        <f t="shared" ref="F145:F150" si="44">D145+E145</f>
        <v>0</v>
      </c>
      <c r="G145" s="231"/>
      <c r="H145" s="263"/>
      <c r="I145" s="121">
        <f t="shared" ref="I145:I150" si="45">G145+H145</f>
        <v>0</v>
      </c>
      <c r="J145" s="263"/>
      <c r="K145" s="56"/>
      <c r="L145" s="121">
        <f t="shared" ref="L145:L150" si="46">J145+K145</f>
        <v>0</v>
      </c>
      <c r="M145" s="327"/>
      <c r="N145" s="56"/>
      <c r="O145" s="121">
        <f t="shared" ref="O145:O150" si="47">M145+N145</f>
        <v>0</v>
      </c>
      <c r="P145" s="111"/>
    </row>
    <row r="146" spans="1:16" hidden="1" x14ac:dyDescent="0.25">
      <c r="A146" s="38">
        <v>2352</v>
      </c>
      <c r="B146" s="58" t="s">
        <v>127</v>
      </c>
      <c r="C146" s="59">
        <f t="shared" si="35"/>
        <v>0</v>
      </c>
      <c r="D146" s="232"/>
      <c r="E146" s="435"/>
      <c r="F146" s="393">
        <f t="shared" si="44"/>
        <v>0</v>
      </c>
      <c r="G146" s="232"/>
      <c r="H146" s="264"/>
      <c r="I146" s="115">
        <f t="shared" si="45"/>
        <v>0</v>
      </c>
      <c r="J146" s="264"/>
      <c r="K146" s="61"/>
      <c r="L146" s="115">
        <f t="shared" si="46"/>
        <v>0</v>
      </c>
      <c r="M146" s="328"/>
      <c r="N146" s="61"/>
      <c r="O146" s="115">
        <f t="shared" si="47"/>
        <v>0</v>
      </c>
      <c r="P146" s="112"/>
    </row>
    <row r="147" spans="1:16" ht="24" hidden="1" x14ac:dyDescent="0.25">
      <c r="A147" s="38">
        <v>2353</v>
      </c>
      <c r="B147" s="58" t="s">
        <v>128</v>
      </c>
      <c r="C147" s="59">
        <f t="shared" si="35"/>
        <v>0</v>
      </c>
      <c r="D147" s="232"/>
      <c r="E147" s="435"/>
      <c r="F147" s="393">
        <f t="shared" si="44"/>
        <v>0</v>
      </c>
      <c r="G147" s="232"/>
      <c r="H147" s="264"/>
      <c r="I147" s="115">
        <f t="shared" si="45"/>
        <v>0</v>
      </c>
      <c r="J147" s="264"/>
      <c r="K147" s="61"/>
      <c r="L147" s="115">
        <f t="shared" si="46"/>
        <v>0</v>
      </c>
      <c r="M147" s="328"/>
      <c r="N147" s="61"/>
      <c r="O147" s="115">
        <f t="shared" si="47"/>
        <v>0</v>
      </c>
      <c r="P147" s="112"/>
    </row>
    <row r="148" spans="1:16" ht="24" hidden="1" x14ac:dyDescent="0.25">
      <c r="A148" s="38">
        <v>2354</v>
      </c>
      <c r="B148" s="58" t="s">
        <v>129</v>
      </c>
      <c r="C148" s="59">
        <f t="shared" si="35"/>
        <v>0</v>
      </c>
      <c r="D148" s="232"/>
      <c r="E148" s="435"/>
      <c r="F148" s="393">
        <f t="shared" si="44"/>
        <v>0</v>
      </c>
      <c r="G148" s="232"/>
      <c r="H148" s="264"/>
      <c r="I148" s="115">
        <f t="shared" si="45"/>
        <v>0</v>
      </c>
      <c r="J148" s="264"/>
      <c r="K148" s="61"/>
      <c r="L148" s="115">
        <f t="shared" si="46"/>
        <v>0</v>
      </c>
      <c r="M148" s="328"/>
      <c r="N148" s="61"/>
      <c r="O148" s="115">
        <f t="shared" si="47"/>
        <v>0</v>
      </c>
      <c r="P148" s="112"/>
    </row>
    <row r="149" spans="1:16" ht="24" hidden="1" x14ac:dyDescent="0.25">
      <c r="A149" s="38">
        <v>2355</v>
      </c>
      <c r="B149" s="58" t="s">
        <v>130</v>
      </c>
      <c r="C149" s="59">
        <f t="shared" si="35"/>
        <v>0</v>
      </c>
      <c r="D149" s="232"/>
      <c r="E149" s="435"/>
      <c r="F149" s="393">
        <f t="shared" si="44"/>
        <v>0</v>
      </c>
      <c r="G149" s="232"/>
      <c r="H149" s="264"/>
      <c r="I149" s="115">
        <f t="shared" si="45"/>
        <v>0</v>
      </c>
      <c r="J149" s="264"/>
      <c r="K149" s="61"/>
      <c r="L149" s="115">
        <f t="shared" si="46"/>
        <v>0</v>
      </c>
      <c r="M149" s="328"/>
      <c r="N149" s="61"/>
      <c r="O149" s="115">
        <f t="shared" si="47"/>
        <v>0</v>
      </c>
      <c r="P149" s="112"/>
    </row>
    <row r="150" spans="1:16" ht="24" hidden="1" x14ac:dyDescent="0.25">
      <c r="A150" s="38">
        <v>2359</v>
      </c>
      <c r="B150" s="58" t="s">
        <v>131</v>
      </c>
      <c r="C150" s="59">
        <f t="shared" si="35"/>
        <v>0</v>
      </c>
      <c r="D150" s="232"/>
      <c r="E150" s="435"/>
      <c r="F150" s="393">
        <f t="shared" si="44"/>
        <v>0</v>
      </c>
      <c r="G150" s="232"/>
      <c r="H150" s="264"/>
      <c r="I150" s="115">
        <f t="shared" si="45"/>
        <v>0</v>
      </c>
      <c r="J150" s="264"/>
      <c r="K150" s="61"/>
      <c r="L150" s="115">
        <f t="shared" si="46"/>
        <v>0</v>
      </c>
      <c r="M150" s="328"/>
      <c r="N150" s="61"/>
      <c r="O150" s="115">
        <f t="shared" si="47"/>
        <v>0</v>
      </c>
      <c r="P150" s="112"/>
    </row>
    <row r="151" spans="1:16" ht="24.75" hidden="1" customHeight="1" x14ac:dyDescent="0.25">
      <c r="A151" s="113">
        <v>2360</v>
      </c>
      <c r="B151" s="58" t="s">
        <v>132</v>
      </c>
      <c r="C151" s="59">
        <f t="shared" si="35"/>
        <v>0</v>
      </c>
      <c r="D151" s="233">
        <f t="shared" ref="D151:O151" si="48">SUM(D152:D158)</f>
        <v>0</v>
      </c>
      <c r="E151" s="436">
        <f t="shared" si="48"/>
        <v>0</v>
      </c>
      <c r="F151" s="393">
        <f t="shared" si="48"/>
        <v>0</v>
      </c>
      <c r="G151" s="233">
        <f t="shared" si="48"/>
        <v>0</v>
      </c>
      <c r="H151" s="122">
        <f t="shared" si="48"/>
        <v>0</v>
      </c>
      <c r="I151" s="115">
        <f t="shared" si="48"/>
        <v>0</v>
      </c>
      <c r="J151" s="122">
        <f t="shared" si="48"/>
        <v>0</v>
      </c>
      <c r="K151" s="114">
        <f t="shared" si="48"/>
        <v>0</v>
      </c>
      <c r="L151" s="115">
        <f t="shared" si="48"/>
        <v>0</v>
      </c>
      <c r="M151" s="59">
        <f t="shared" si="48"/>
        <v>0</v>
      </c>
      <c r="N151" s="114">
        <f t="shared" si="48"/>
        <v>0</v>
      </c>
      <c r="O151" s="115">
        <f t="shared" si="48"/>
        <v>0</v>
      </c>
      <c r="P151" s="112"/>
    </row>
    <row r="152" spans="1:16" hidden="1" x14ac:dyDescent="0.25">
      <c r="A152" s="37">
        <v>2361</v>
      </c>
      <c r="B152" s="58" t="s">
        <v>133</v>
      </c>
      <c r="C152" s="59">
        <f t="shared" si="35"/>
        <v>0</v>
      </c>
      <c r="D152" s="232"/>
      <c r="E152" s="435"/>
      <c r="F152" s="393">
        <f t="shared" ref="F152:F159" si="49">D152+E152</f>
        <v>0</v>
      </c>
      <c r="G152" s="232"/>
      <c r="H152" s="264"/>
      <c r="I152" s="115">
        <f t="shared" ref="I152:I159" si="50">G152+H152</f>
        <v>0</v>
      </c>
      <c r="J152" s="264"/>
      <c r="K152" s="61"/>
      <c r="L152" s="115">
        <f t="shared" ref="L152:L159" si="51">J152+K152</f>
        <v>0</v>
      </c>
      <c r="M152" s="328"/>
      <c r="N152" s="61"/>
      <c r="O152" s="115">
        <f t="shared" ref="O152:O159" si="52">M152+N152</f>
        <v>0</v>
      </c>
      <c r="P152" s="112"/>
    </row>
    <row r="153" spans="1:16" ht="24" hidden="1" x14ac:dyDescent="0.25">
      <c r="A153" s="37">
        <v>2362</v>
      </c>
      <c r="B153" s="58" t="s">
        <v>134</v>
      </c>
      <c r="C153" s="59">
        <f t="shared" si="35"/>
        <v>0</v>
      </c>
      <c r="D153" s="232"/>
      <c r="E153" s="435"/>
      <c r="F153" s="393">
        <f t="shared" si="49"/>
        <v>0</v>
      </c>
      <c r="G153" s="232"/>
      <c r="H153" s="264"/>
      <c r="I153" s="115">
        <f t="shared" si="50"/>
        <v>0</v>
      </c>
      <c r="J153" s="264"/>
      <c r="K153" s="61"/>
      <c r="L153" s="115">
        <f t="shared" si="51"/>
        <v>0</v>
      </c>
      <c r="M153" s="328"/>
      <c r="N153" s="61"/>
      <c r="O153" s="115">
        <f t="shared" si="52"/>
        <v>0</v>
      </c>
      <c r="P153" s="112"/>
    </row>
    <row r="154" spans="1:16" hidden="1" x14ac:dyDescent="0.25">
      <c r="A154" s="37">
        <v>2363</v>
      </c>
      <c r="B154" s="58" t="s">
        <v>135</v>
      </c>
      <c r="C154" s="59">
        <f t="shared" si="35"/>
        <v>0</v>
      </c>
      <c r="D154" s="232"/>
      <c r="E154" s="435"/>
      <c r="F154" s="393">
        <f t="shared" si="49"/>
        <v>0</v>
      </c>
      <c r="G154" s="232"/>
      <c r="H154" s="264"/>
      <c r="I154" s="115">
        <f t="shared" si="50"/>
        <v>0</v>
      </c>
      <c r="J154" s="264"/>
      <c r="K154" s="61"/>
      <c r="L154" s="115">
        <f t="shared" si="51"/>
        <v>0</v>
      </c>
      <c r="M154" s="328"/>
      <c r="N154" s="61"/>
      <c r="O154" s="115">
        <f t="shared" si="52"/>
        <v>0</v>
      </c>
      <c r="P154" s="112"/>
    </row>
    <row r="155" spans="1:16" hidden="1" x14ac:dyDescent="0.25">
      <c r="A155" s="37">
        <v>2364</v>
      </c>
      <c r="B155" s="58" t="s">
        <v>136</v>
      </c>
      <c r="C155" s="59">
        <f t="shared" si="35"/>
        <v>0</v>
      </c>
      <c r="D155" s="232"/>
      <c r="E155" s="435"/>
      <c r="F155" s="393">
        <f t="shared" si="49"/>
        <v>0</v>
      </c>
      <c r="G155" s="232"/>
      <c r="H155" s="264"/>
      <c r="I155" s="115">
        <f t="shared" si="50"/>
        <v>0</v>
      </c>
      <c r="J155" s="264"/>
      <c r="K155" s="61"/>
      <c r="L155" s="115">
        <f t="shared" si="51"/>
        <v>0</v>
      </c>
      <c r="M155" s="328"/>
      <c r="N155" s="61"/>
      <c r="O155" s="115">
        <f t="shared" si="52"/>
        <v>0</v>
      </c>
      <c r="P155" s="112"/>
    </row>
    <row r="156" spans="1:16" ht="12.75" hidden="1" customHeight="1" x14ac:dyDescent="0.25">
      <c r="A156" s="37">
        <v>2365</v>
      </c>
      <c r="B156" s="58" t="s">
        <v>137</v>
      </c>
      <c r="C156" s="59">
        <f t="shared" si="35"/>
        <v>0</v>
      </c>
      <c r="D156" s="232"/>
      <c r="E156" s="435"/>
      <c r="F156" s="393">
        <f t="shared" si="49"/>
        <v>0</v>
      </c>
      <c r="G156" s="232"/>
      <c r="H156" s="264"/>
      <c r="I156" s="115">
        <f t="shared" si="50"/>
        <v>0</v>
      </c>
      <c r="J156" s="264"/>
      <c r="K156" s="61"/>
      <c r="L156" s="115">
        <f t="shared" si="51"/>
        <v>0</v>
      </c>
      <c r="M156" s="328"/>
      <c r="N156" s="61"/>
      <c r="O156" s="115">
        <f t="shared" si="52"/>
        <v>0</v>
      </c>
      <c r="P156" s="112"/>
    </row>
    <row r="157" spans="1:16" ht="36" hidden="1" x14ac:dyDescent="0.25">
      <c r="A157" s="37">
        <v>2366</v>
      </c>
      <c r="B157" s="58" t="s">
        <v>138</v>
      </c>
      <c r="C157" s="59">
        <f t="shared" si="35"/>
        <v>0</v>
      </c>
      <c r="D157" s="232"/>
      <c r="E157" s="435"/>
      <c r="F157" s="393">
        <f t="shared" si="49"/>
        <v>0</v>
      </c>
      <c r="G157" s="232"/>
      <c r="H157" s="264"/>
      <c r="I157" s="115">
        <f t="shared" si="50"/>
        <v>0</v>
      </c>
      <c r="J157" s="264"/>
      <c r="K157" s="61"/>
      <c r="L157" s="115">
        <f t="shared" si="51"/>
        <v>0</v>
      </c>
      <c r="M157" s="328"/>
      <c r="N157" s="61"/>
      <c r="O157" s="115">
        <f t="shared" si="52"/>
        <v>0</v>
      </c>
      <c r="P157" s="112"/>
    </row>
    <row r="158" spans="1:16" ht="48" hidden="1" x14ac:dyDescent="0.25">
      <c r="A158" s="37">
        <v>2369</v>
      </c>
      <c r="B158" s="58" t="s">
        <v>139</v>
      </c>
      <c r="C158" s="59">
        <f t="shared" si="35"/>
        <v>0</v>
      </c>
      <c r="D158" s="232"/>
      <c r="E158" s="435"/>
      <c r="F158" s="393">
        <f t="shared" si="49"/>
        <v>0</v>
      </c>
      <c r="G158" s="232"/>
      <c r="H158" s="264"/>
      <c r="I158" s="115">
        <f t="shared" si="50"/>
        <v>0</v>
      </c>
      <c r="J158" s="264"/>
      <c r="K158" s="61"/>
      <c r="L158" s="115">
        <f t="shared" si="51"/>
        <v>0</v>
      </c>
      <c r="M158" s="328"/>
      <c r="N158" s="61"/>
      <c r="O158" s="115">
        <f t="shared" si="52"/>
        <v>0</v>
      </c>
      <c r="P158" s="112"/>
    </row>
    <row r="159" spans="1:16" hidden="1" x14ac:dyDescent="0.25">
      <c r="A159" s="108">
        <v>2370</v>
      </c>
      <c r="B159" s="79" t="s">
        <v>140</v>
      </c>
      <c r="C159" s="85">
        <f t="shared" si="35"/>
        <v>0</v>
      </c>
      <c r="D159" s="234"/>
      <c r="E159" s="437"/>
      <c r="F159" s="432">
        <f t="shared" si="49"/>
        <v>0</v>
      </c>
      <c r="G159" s="234"/>
      <c r="H159" s="265"/>
      <c r="I159" s="110">
        <f t="shared" si="50"/>
        <v>0</v>
      </c>
      <c r="J159" s="265"/>
      <c r="K159" s="116"/>
      <c r="L159" s="110">
        <f t="shared" si="51"/>
        <v>0</v>
      </c>
      <c r="M159" s="329"/>
      <c r="N159" s="116"/>
      <c r="O159" s="110">
        <f t="shared" si="52"/>
        <v>0</v>
      </c>
      <c r="P159" s="117"/>
    </row>
    <row r="160" spans="1:16" hidden="1" x14ac:dyDescent="0.25">
      <c r="A160" s="108">
        <v>2380</v>
      </c>
      <c r="B160" s="79" t="s">
        <v>141</v>
      </c>
      <c r="C160" s="85">
        <f t="shared" si="35"/>
        <v>0</v>
      </c>
      <c r="D160" s="133">
        <f t="shared" ref="D160:O160" si="53">SUM(D161:D162)</f>
        <v>0</v>
      </c>
      <c r="E160" s="431">
        <f t="shared" si="53"/>
        <v>0</v>
      </c>
      <c r="F160" s="432">
        <f t="shared" si="53"/>
        <v>0</v>
      </c>
      <c r="G160" s="133">
        <f t="shared" si="53"/>
        <v>0</v>
      </c>
      <c r="H160" s="208">
        <f t="shared" si="53"/>
        <v>0</v>
      </c>
      <c r="I160" s="110">
        <f t="shared" si="53"/>
        <v>0</v>
      </c>
      <c r="J160" s="208">
        <f t="shared" si="53"/>
        <v>0</v>
      </c>
      <c r="K160" s="109">
        <f t="shared" si="53"/>
        <v>0</v>
      </c>
      <c r="L160" s="110">
        <f t="shared" si="53"/>
        <v>0</v>
      </c>
      <c r="M160" s="85">
        <f t="shared" si="53"/>
        <v>0</v>
      </c>
      <c r="N160" s="109">
        <f t="shared" si="53"/>
        <v>0</v>
      </c>
      <c r="O160" s="110">
        <f t="shared" si="53"/>
        <v>0</v>
      </c>
      <c r="P160" s="117"/>
    </row>
    <row r="161" spans="1:16" hidden="1" x14ac:dyDescent="0.25">
      <c r="A161" s="32">
        <v>2381</v>
      </c>
      <c r="B161" s="53" t="s">
        <v>142</v>
      </c>
      <c r="C161" s="54">
        <f t="shared" si="35"/>
        <v>0</v>
      </c>
      <c r="D161" s="231"/>
      <c r="E161" s="433"/>
      <c r="F161" s="434">
        <f>D161+E161</f>
        <v>0</v>
      </c>
      <c r="G161" s="231"/>
      <c r="H161" s="263"/>
      <c r="I161" s="121">
        <f>G161+H161</f>
        <v>0</v>
      </c>
      <c r="J161" s="263"/>
      <c r="K161" s="56"/>
      <c r="L161" s="121">
        <f>J161+K161</f>
        <v>0</v>
      </c>
      <c r="M161" s="327"/>
      <c r="N161" s="56"/>
      <c r="O161" s="121">
        <f>M161+N161</f>
        <v>0</v>
      </c>
      <c r="P161" s="111"/>
    </row>
    <row r="162" spans="1:16" ht="24" hidden="1" x14ac:dyDescent="0.25">
      <c r="A162" s="37">
        <v>2389</v>
      </c>
      <c r="B162" s="58" t="s">
        <v>143</v>
      </c>
      <c r="C162" s="59">
        <f t="shared" si="35"/>
        <v>0</v>
      </c>
      <c r="D162" s="232"/>
      <c r="E162" s="435"/>
      <c r="F162" s="393">
        <f>D162+E162</f>
        <v>0</v>
      </c>
      <c r="G162" s="232"/>
      <c r="H162" s="264"/>
      <c r="I162" s="115">
        <f>G162+H162</f>
        <v>0</v>
      </c>
      <c r="J162" s="264"/>
      <c r="K162" s="61"/>
      <c r="L162" s="115">
        <f>J162+K162</f>
        <v>0</v>
      </c>
      <c r="M162" s="328"/>
      <c r="N162" s="61"/>
      <c r="O162" s="115">
        <f>M162+N162</f>
        <v>0</v>
      </c>
      <c r="P162" s="112"/>
    </row>
    <row r="163" spans="1:16" hidden="1" x14ac:dyDescent="0.25">
      <c r="A163" s="108">
        <v>2390</v>
      </c>
      <c r="B163" s="79" t="s">
        <v>144</v>
      </c>
      <c r="C163" s="85">
        <f t="shared" si="35"/>
        <v>0</v>
      </c>
      <c r="D163" s="234"/>
      <c r="E163" s="437"/>
      <c r="F163" s="432">
        <f>D163+E163</f>
        <v>0</v>
      </c>
      <c r="G163" s="234"/>
      <c r="H163" s="265"/>
      <c r="I163" s="110">
        <f>G163+H163</f>
        <v>0</v>
      </c>
      <c r="J163" s="265"/>
      <c r="K163" s="116"/>
      <c r="L163" s="110">
        <f>J163+K163</f>
        <v>0</v>
      </c>
      <c r="M163" s="329"/>
      <c r="N163" s="116"/>
      <c r="O163" s="110">
        <f>M163+N163</f>
        <v>0</v>
      </c>
      <c r="P163" s="117"/>
    </row>
    <row r="164" spans="1:16" hidden="1" x14ac:dyDescent="0.25">
      <c r="A164" s="46">
        <v>2400</v>
      </c>
      <c r="B164" s="106" t="s">
        <v>145</v>
      </c>
      <c r="C164" s="47">
        <f t="shared" si="35"/>
        <v>0</v>
      </c>
      <c r="D164" s="236"/>
      <c r="E164" s="439"/>
      <c r="F164" s="397">
        <f>D164+E164</f>
        <v>0</v>
      </c>
      <c r="G164" s="236"/>
      <c r="H164" s="267"/>
      <c r="I164" s="118">
        <f>G164+H164</f>
        <v>0</v>
      </c>
      <c r="J164" s="267"/>
      <c r="K164" s="123"/>
      <c r="L164" s="118">
        <f>J164+K164</f>
        <v>0</v>
      </c>
      <c r="M164" s="330"/>
      <c r="N164" s="123"/>
      <c r="O164" s="118">
        <f>M164+N164</f>
        <v>0</v>
      </c>
      <c r="P164" s="124"/>
    </row>
    <row r="165" spans="1:16" ht="24" hidden="1" x14ac:dyDescent="0.25">
      <c r="A165" s="46">
        <v>2500</v>
      </c>
      <c r="B165" s="106" t="s">
        <v>146</v>
      </c>
      <c r="C165" s="47">
        <f t="shared" si="35"/>
        <v>0</v>
      </c>
      <c r="D165" s="230">
        <f t="shared" ref="D165:O165" si="54">SUM(D166,D171)</f>
        <v>0</v>
      </c>
      <c r="E165" s="430">
        <f t="shared" si="54"/>
        <v>0</v>
      </c>
      <c r="F165" s="397">
        <f t="shared" si="54"/>
        <v>0</v>
      </c>
      <c r="G165" s="230">
        <f t="shared" si="54"/>
        <v>0</v>
      </c>
      <c r="H165" s="107">
        <f t="shared" si="54"/>
        <v>0</v>
      </c>
      <c r="I165" s="118">
        <f t="shared" si="54"/>
        <v>0</v>
      </c>
      <c r="J165" s="107">
        <f t="shared" si="54"/>
        <v>0</v>
      </c>
      <c r="K165" s="51">
        <f t="shared" si="54"/>
        <v>0</v>
      </c>
      <c r="L165" s="118">
        <f t="shared" si="54"/>
        <v>0</v>
      </c>
      <c r="M165" s="131">
        <f t="shared" si="54"/>
        <v>0</v>
      </c>
      <c r="N165" s="132">
        <f t="shared" si="54"/>
        <v>0</v>
      </c>
      <c r="O165" s="296">
        <f t="shared" si="54"/>
        <v>0</v>
      </c>
      <c r="P165" s="352"/>
    </row>
    <row r="166" spans="1:16" ht="16.5" hidden="1" customHeight="1" x14ac:dyDescent="0.25">
      <c r="A166" s="1244">
        <v>2510</v>
      </c>
      <c r="B166" s="53" t="s">
        <v>147</v>
      </c>
      <c r="C166" s="54">
        <f t="shared" si="35"/>
        <v>0</v>
      </c>
      <c r="D166" s="235">
        <f t="shared" ref="D166:O166" si="55">SUM(D167:D170)</f>
        <v>0</v>
      </c>
      <c r="E166" s="438">
        <f t="shared" si="55"/>
        <v>0</v>
      </c>
      <c r="F166" s="434">
        <f t="shared" si="55"/>
        <v>0</v>
      </c>
      <c r="G166" s="235">
        <f t="shared" si="55"/>
        <v>0</v>
      </c>
      <c r="H166" s="266">
        <f t="shared" si="55"/>
        <v>0</v>
      </c>
      <c r="I166" s="121">
        <f t="shared" si="55"/>
        <v>0</v>
      </c>
      <c r="J166" s="266">
        <f t="shared" si="55"/>
        <v>0</v>
      </c>
      <c r="K166" s="120">
        <f t="shared" si="55"/>
        <v>0</v>
      </c>
      <c r="L166" s="121">
        <f t="shared" si="55"/>
        <v>0</v>
      </c>
      <c r="M166" s="65">
        <f t="shared" si="55"/>
        <v>0</v>
      </c>
      <c r="N166" s="307">
        <f t="shared" si="55"/>
        <v>0</v>
      </c>
      <c r="O166" s="312">
        <f t="shared" si="55"/>
        <v>0</v>
      </c>
      <c r="P166" s="156"/>
    </row>
    <row r="167" spans="1:16" ht="24" hidden="1" x14ac:dyDescent="0.25">
      <c r="A167" s="38">
        <v>2512</v>
      </c>
      <c r="B167" s="58" t="s">
        <v>148</v>
      </c>
      <c r="C167" s="59">
        <f t="shared" si="35"/>
        <v>0</v>
      </c>
      <c r="D167" s="232"/>
      <c r="E167" s="435"/>
      <c r="F167" s="393">
        <f t="shared" ref="F167:F172" si="56">D167+E167</f>
        <v>0</v>
      </c>
      <c r="G167" s="232"/>
      <c r="H167" s="264"/>
      <c r="I167" s="115">
        <f t="shared" ref="I167:I172" si="57">G167+H167</f>
        <v>0</v>
      </c>
      <c r="J167" s="264"/>
      <c r="K167" s="61"/>
      <c r="L167" s="115">
        <f t="shared" ref="L167:L172" si="58">J167+K167</f>
        <v>0</v>
      </c>
      <c r="M167" s="328"/>
      <c r="N167" s="61"/>
      <c r="O167" s="115">
        <f t="shared" ref="O167:O172" si="59">M167+N167</f>
        <v>0</v>
      </c>
      <c r="P167" s="112"/>
    </row>
    <row r="168" spans="1:16" ht="36" hidden="1" x14ac:dyDescent="0.25">
      <c r="A168" s="38">
        <v>2513</v>
      </c>
      <c r="B168" s="58" t="s">
        <v>149</v>
      </c>
      <c r="C168" s="59">
        <f t="shared" si="35"/>
        <v>0</v>
      </c>
      <c r="D168" s="232"/>
      <c r="E168" s="435"/>
      <c r="F168" s="393">
        <f t="shared" si="56"/>
        <v>0</v>
      </c>
      <c r="G168" s="232"/>
      <c r="H168" s="264"/>
      <c r="I168" s="115">
        <f t="shared" si="57"/>
        <v>0</v>
      </c>
      <c r="J168" s="264"/>
      <c r="K168" s="61"/>
      <c r="L168" s="115">
        <f t="shared" si="58"/>
        <v>0</v>
      </c>
      <c r="M168" s="328"/>
      <c r="N168" s="61"/>
      <c r="O168" s="115">
        <f t="shared" si="59"/>
        <v>0</v>
      </c>
      <c r="P168" s="112"/>
    </row>
    <row r="169" spans="1:16" ht="24" hidden="1" x14ac:dyDescent="0.25">
      <c r="A169" s="38">
        <v>2515</v>
      </c>
      <c r="B169" s="58" t="s">
        <v>150</v>
      </c>
      <c r="C169" s="59">
        <f t="shared" si="35"/>
        <v>0</v>
      </c>
      <c r="D169" s="232"/>
      <c r="E169" s="435"/>
      <c r="F169" s="393">
        <f t="shared" si="56"/>
        <v>0</v>
      </c>
      <c r="G169" s="232"/>
      <c r="H169" s="264"/>
      <c r="I169" s="115">
        <f t="shared" si="57"/>
        <v>0</v>
      </c>
      <c r="J169" s="264"/>
      <c r="K169" s="61"/>
      <c r="L169" s="115">
        <f t="shared" si="58"/>
        <v>0</v>
      </c>
      <c r="M169" s="328"/>
      <c r="N169" s="61"/>
      <c r="O169" s="115">
        <f t="shared" si="59"/>
        <v>0</v>
      </c>
      <c r="P169" s="112"/>
    </row>
    <row r="170" spans="1:16" ht="24" hidden="1" x14ac:dyDescent="0.25">
      <c r="A170" s="38">
        <v>2519</v>
      </c>
      <c r="B170" s="58" t="s">
        <v>151</v>
      </c>
      <c r="C170" s="59">
        <f t="shared" si="35"/>
        <v>0</v>
      </c>
      <c r="D170" s="232"/>
      <c r="E170" s="435"/>
      <c r="F170" s="393">
        <f t="shared" si="56"/>
        <v>0</v>
      </c>
      <c r="G170" s="232"/>
      <c r="H170" s="264"/>
      <c r="I170" s="115">
        <f t="shared" si="57"/>
        <v>0</v>
      </c>
      <c r="J170" s="264"/>
      <c r="K170" s="61"/>
      <c r="L170" s="115">
        <f t="shared" si="58"/>
        <v>0</v>
      </c>
      <c r="M170" s="328"/>
      <c r="N170" s="61"/>
      <c r="O170" s="115">
        <f t="shared" si="59"/>
        <v>0</v>
      </c>
      <c r="P170" s="112"/>
    </row>
    <row r="171" spans="1:16" ht="24" hidden="1" x14ac:dyDescent="0.25">
      <c r="A171" s="113">
        <v>2520</v>
      </c>
      <c r="B171" s="58" t="s">
        <v>152</v>
      </c>
      <c r="C171" s="59">
        <f t="shared" si="35"/>
        <v>0</v>
      </c>
      <c r="D171" s="232"/>
      <c r="E171" s="435"/>
      <c r="F171" s="393">
        <f t="shared" si="56"/>
        <v>0</v>
      </c>
      <c r="G171" s="232"/>
      <c r="H171" s="264"/>
      <c r="I171" s="115">
        <f t="shared" si="57"/>
        <v>0</v>
      </c>
      <c r="J171" s="264"/>
      <c r="K171" s="61"/>
      <c r="L171" s="115">
        <f t="shared" si="58"/>
        <v>0</v>
      </c>
      <c r="M171" s="328"/>
      <c r="N171" s="61"/>
      <c r="O171" s="115">
        <f t="shared" si="59"/>
        <v>0</v>
      </c>
      <c r="P171" s="112"/>
    </row>
    <row r="172" spans="1:16" s="125" customFormat="1" ht="36" hidden="1" customHeight="1" x14ac:dyDescent="0.25">
      <c r="A172" s="17">
        <v>2800</v>
      </c>
      <c r="B172" s="53" t="s">
        <v>153</v>
      </c>
      <c r="C172" s="54">
        <f t="shared" si="35"/>
        <v>0</v>
      </c>
      <c r="D172" s="215"/>
      <c r="E172" s="390"/>
      <c r="F172" s="391">
        <f t="shared" si="56"/>
        <v>0</v>
      </c>
      <c r="G172" s="215"/>
      <c r="H172" s="250"/>
      <c r="I172" s="361">
        <f t="shared" si="57"/>
        <v>0</v>
      </c>
      <c r="J172" s="250"/>
      <c r="K172" s="35"/>
      <c r="L172" s="361">
        <f t="shared" si="58"/>
        <v>0</v>
      </c>
      <c r="M172" s="318"/>
      <c r="N172" s="35"/>
      <c r="O172" s="361">
        <f t="shared" si="59"/>
        <v>0</v>
      </c>
      <c r="P172" s="36"/>
    </row>
    <row r="173" spans="1:16" hidden="1" x14ac:dyDescent="0.25">
      <c r="A173" s="102">
        <v>3000</v>
      </c>
      <c r="B173" s="102" t="s">
        <v>154</v>
      </c>
      <c r="C173" s="103">
        <f t="shared" si="35"/>
        <v>0</v>
      </c>
      <c r="D173" s="229">
        <f t="shared" ref="D173:O173" si="60">SUM(D174,D184)</f>
        <v>0</v>
      </c>
      <c r="E173" s="428">
        <f t="shared" si="60"/>
        <v>0</v>
      </c>
      <c r="F173" s="429">
        <f t="shared" si="60"/>
        <v>0</v>
      </c>
      <c r="G173" s="229">
        <f t="shared" si="60"/>
        <v>0</v>
      </c>
      <c r="H173" s="262">
        <f t="shared" si="60"/>
        <v>0</v>
      </c>
      <c r="I173" s="105">
        <f t="shared" si="60"/>
        <v>0</v>
      </c>
      <c r="J173" s="262">
        <f t="shared" si="60"/>
        <v>0</v>
      </c>
      <c r="K173" s="104">
        <f t="shared" si="60"/>
        <v>0</v>
      </c>
      <c r="L173" s="105">
        <f t="shared" si="60"/>
        <v>0</v>
      </c>
      <c r="M173" s="103">
        <f t="shared" si="60"/>
        <v>0</v>
      </c>
      <c r="N173" s="104">
        <f t="shared" si="60"/>
        <v>0</v>
      </c>
      <c r="O173" s="105">
        <f t="shared" si="60"/>
        <v>0</v>
      </c>
      <c r="P173" s="351"/>
    </row>
    <row r="174" spans="1:16" ht="24" hidden="1" x14ac:dyDescent="0.25">
      <c r="A174" s="46">
        <v>3200</v>
      </c>
      <c r="B174" s="126" t="s">
        <v>155</v>
      </c>
      <c r="C174" s="47">
        <f t="shared" si="35"/>
        <v>0</v>
      </c>
      <c r="D174" s="230">
        <f t="shared" ref="D174:O174" si="61">SUM(D175,D179)</f>
        <v>0</v>
      </c>
      <c r="E174" s="430">
        <f t="shared" si="61"/>
        <v>0</v>
      </c>
      <c r="F174" s="397">
        <f t="shared" si="61"/>
        <v>0</v>
      </c>
      <c r="G174" s="230">
        <f t="shared" si="61"/>
        <v>0</v>
      </c>
      <c r="H174" s="107">
        <f t="shared" si="61"/>
        <v>0</v>
      </c>
      <c r="I174" s="118">
        <f t="shared" si="61"/>
        <v>0</v>
      </c>
      <c r="J174" s="107">
        <f t="shared" si="61"/>
        <v>0</v>
      </c>
      <c r="K174" s="51">
        <f t="shared" si="61"/>
        <v>0</v>
      </c>
      <c r="L174" s="118">
        <f t="shared" si="61"/>
        <v>0</v>
      </c>
      <c r="M174" s="131">
        <f t="shared" si="61"/>
        <v>0</v>
      </c>
      <c r="N174" s="132">
        <f t="shared" si="61"/>
        <v>0</v>
      </c>
      <c r="O174" s="296">
        <f t="shared" si="61"/>
        <v>0</v>
      </c>
      <c r="P174" s="352"/>
    </row>
    <row r="175" spans="1:16" ht="36" hidden="1" x14ac:dyDescent="0.25">
      <c r="A175" s="1244">
        <v>3260</v>
      </c>
      <c r="B175" s="53" t="s">
        <v>156</v>
      </c>
      <c r="C175" s="54">
        <f t="shared" si="35"/>
        <v>0</v>
      </c>
      <c r="D175" s="235">
        <f t="shared" ref="D175:O175" si="62">SUM(D176:D178)</f>
        <v>0</v>
      </c>
      <c r="E175" s="438">
        <f t="shared" si="62"/>
        <v>0</v>
      </c>
      <c r="F175" s="434">
        <f t="shared" si="62"/>
        <v>0</v>
      </c>
      <c r="G175" s="235">
        <f t="shared" si="62"/>
        <v>0</v>
      </c>
      <c r="H175" s="266">
        <f t="shared" si="62"/>
        <v>0</v>
      </c>
      <c r="I175" s="121">
        <f t="shared" si="62"/>
        <v>0</v>
      </c>
      <c r="J175" s="266">
        <f t="shared" si="62"/>
        <v>0</v>
      </c>
      <c r="K175" s="120">
        <f t="shared" si="62"/>
        <v>0</v>
      </c>
      <c r="L175" s="121">
        <f t="shared" si="62"/>
        <v>0</v>
      </c>
      <c r="M175" s="54">
        <f t="shared" si="62"/>
        <v>0</v>
      </c>
      <c r="N175" s="120">
        <f t="shared" si="62"/>
        <v>0</v>
      </c>
      <c r="O175" s="121">
        <f t="shared" si="62"/>
        <v>0</v>
      </c>
      <c r="P175" s="111"/>
    </row>
    <row r="176" spans="1:16" ht="24" hidden="1" x14ac:dyDescent="0.25">
      <c r="A176" s="38">
        <v>3261</v>
      </c>
      <c r="B176" s="58" t="s">
        <v>157</v>
      </c>
      <c r="C176" s="59">
        <f t="shared" si="35"/>
        <v>0</v>
      </c>
      <c r="D176" s="232"/>
      <c r="E176" s="435"/>
      <c r="F176" s="393">
        <f>D176+E176</f>
        <v>0</v>
      </c>
      <c r="G176" s="232"/>
      <c r="H176" s="264"/>
      <c r="I176" s="115">
        <f>G176+H176</f>
        <v>0</v>
      </c>
      <c r="J176" s="264"/>
      <c r="K176" s="61"/>
      <c r="L176" s="115">
        <f>J176+K176</f>
        <v>0</v>
      </c>
      <c r="M176" s="328"/>
      <c r="N176" s="61"/>
      <c r="O176" s="115">
        <f>M176+N176</f>
        <v>0</v>
      </c>
      <c r="P176" s="112"/>
    </row>
    <row r="177" spans="1:16" ht="36" hidden="1" x14ac:dyDescent="0.25">
      <c r="A177" s="38">
        <v>3262</v>
      </c>
      <c r="B177" s="58" t="s">
        <v>158</v>
      </c>
      <c r="C177" s="59">
        <f t="shared" si="35"/>
        <v>0</v>
      </c>
      <c r="D177" s="232"/>
      <c r="E177" s="435"/>
      <c r="F177" s="393">
        <f>D177+E177</f>
        <v>0</v>
      </c>
      <c r="G177" s="232"/>
      <c r="H177" s="264"/>
      <c r="I177" s="115">
        <f>G177+H177</f>
        <v>0</v>
      </c>
      <c r="J177" s="264"/>
      <c r="K177" s="61"/>
      <c r="L177" s="115">
        <f>J177+K177</f>
        <v>0</v>
      </c>
      <c r="M177" s="328"/>
      <c r="N177" s="61"/>
      <c r="O177" s="115">
        <f>M177+N177</f>
        <v>0</v>
      </c>
      <c r="P177" s="112"/>
    </row>
    <row r="178" spans="1:16" ht="24" hidden="1" x14ac:dyDescent="0.25">
      <c r="A178" s="38">
        <v>3263</v>
      </c>
      <c r="B178" s="58" t="s">
        <v>159</v>
      </c>
      <c r="C178" s="59">
        <f t="shared" ref="C178:C241" si="63">F178+I178+L178+O178</f>
        <v>0</v>
      </c>
      <c r="D178" s="232"/>
      <c r="E178" s="435"/>
      <c r="F178" s="393">
        <f>D178+E178</f>
        <v>0</v>
      </c>
      <c r="G178" s="232"/>
      <c r="H178" s="264"/>
      <c r="I178" s="115">
        <f>G178+H178</f>
        <v>0</v>
      </c>
      <c r="J178" s="264"/>
      <c r="K178" s="61"/>
      <c r="L178" s="115">
        <f>J178+K178</f>
        <v>0</v>
      </c>
      <c r="M178" s="328"/>
      <c r="N178" s="61"/>
      <c r="O178" s="115">
        <f>M178+N178</f>
        <v>0</v>
      </c>
      <c r="P178" s="112"/>
    </row>
    <row r="179" spans="1:16" ht="84" hidden="1" x14ac:dyDescent="0.25">
      <c r="A179" s="1244">
        <v>3290</v>
      </c>
      <c r="B179" s="53" t="s">
        <v>286</v>
      </c>
      <c r="C179" s="128">
        <f t="shared" si="63"/>
        <v>0</v>
      </c>
      <c r="D179" s="235">
        <f t="shared" ref="D179:O179" si="64">SUM(D180:D183)</f>
        <v>0</v>
      </c>
      <c r="E179" s="438">
        <f t="shared" si="64"/>
        <v>0</v>
      </c>
      <c r="F179" s="434">
        <f t="shared" si="64"/>
        <v>0</v>
      </c>
      <c r="G179" s="235">
        <f t="shared" si="64"/>
        <v>0</v>
      </c>
      <c r="H179" s="266">
        <f t="shared" si="64"/>
        <v>0</v>
      </c>
      <c r="I179" s="121">
        <f t="shared" si="64"/>
        <v>0</v>
      </c>
      <c r="J179" s="266">
        <f t="shared" si="64"/>
        <v>0</v>
      </c>
      <c r="K179" s="120">
        <f t="shared" si="64"/>
        <v>0</v>
      </c>
      <c r="L179" s="121">
        <f t="shared" si="64"/>
        <v>0</v>
      </c>
      <c r="M179" s="128">
        <f t="shared" si="64"/>
        <v>0</v>
      </c>
      <c r="N179" s="308">
        <f t="shared" si="64"/>
        <v>0</v>
      </c>
      <c r="O179" s="313">
        <f t="shared" si="64"/>
        <v>0</v>
      </c>
      <c r="P179" s="159"/>
    </row>
    <row r="180" spans="1:16" ht="72" hidden="1" x14ac:dyDescent="0.25">
      <c r="A180" s="38">
        <v>3291</v>
      </c>
      <c r="B180" s="58" t="s">
        <v>160</v>
      </c>
      <c r="C180" s="59">
        <f t="shared" si="63"/>
        <v>0</v>
      </c>
      <c r="D180" s="232"/>
      <c r="E180" s="435"/>
      <c r="F180" s="393">
        <f>D180+E180</f>
        <v>0</v>
      </c>
      <c r="G180" s="232"/>
      <c r="H180" s="264"/>
      <c r="I180" s="115">
        <f>G180+H180</f>
        <v>0</v>
      </c>
      <c r="J180" s="264"/>
      <c r="K180" s="61"/>
      <c r="L180" s="115">
        <f>J180+K180</f>
        <v>0</v>
      </c>
      <c r="M180" s="328"/>
      <c r="N180" s="61"/>
      <c r="O180" s="115">
        <f>M180+N180</f>
        <v>0</v>
      </c>
      <c r="P180" s="112"/>
    </row>
    <row r="181" spans="1:16" ht="72" hidden="1" x14ac:dyDescent="0.25">
      <c r="A181" s="38">
        <v>3292</v>
      </c>
      <c r="B181" s="58" t="s">
        <v>161</v>
      </c>
      <c r="C181" s="59">
        <f t="shared" si="63"/>
        <v>0</v>
      </c>
      <c r="D181" s="232"/>
      <c r="E181" s="435"/>
      <c r="F181" s="393">
        <f>D181+E181</f>
        <v>0</v>
      </c>
      <c r="G181" s="232"/>
      <c r="H181" s="264"/>
      <c r="I181" s="115">
        <f>G181+H181</f>
        <v>0</v>
      </c>
      <c r="J181" s="264"/>
      <c r="K181" s="61"/>
      <c r="L181" s="115">
        <f>J181+K181</f>
        <v>0</v>
      </c>
      <c r="M181" s="328"/>
      <c r="N181" s="61"/>
      <c r="O181" s="115">
        <f>M181+N181</f>
        <v>0</v>
      </c>
      <c r="P181" s="112"/>
    </row>
    <row r="182" spans="1:16" ht="72" hidden="1" x14ac:dyDescent="0.25">
      <c r="A182" s="38">
        <v>3293</v>
      </c>
      <c r="B182" s="58" t="s">
        <v>162</v>
      </c>
      <c r="C182" s="59">
        <f t="shared" si="63"/>
        <v>0</v>
      </c>
      <c r="D182" s="232"/>
      <c r="E182" s="435"/>
      <c r="F182" s="393">
        <f>D182+E182</f>
        <v>0</v>
      </c>
      <c r="G182" s="232"/>
      <c r="H182" s="264"/>
      <c r="I182" s="115">
        <f>G182+H182</f>
        <v>0</v>
      </c>
      <c r="J182" s="264"/>
      <c r="K182" s="61"/>
      <c r="L182" s="115">
        <f>J182+K182</f>
        <v>0</v>
      </c>
      <c r="M182" s="328"/>
      <c r="N182" s="61"/>
      <c r="O182" s="115">
        <f>M182+N182</f>
        <v>0</v>
      </c>
      <c r="P182" s="112"/>
    </row>
    <row r="183" spans="1:16" ht="60" hidden="1" x14ac:dyDescent="0.25">
      <c r="A183" s="129">
        <v>3294</v>
      </c>
      <c r="B183" s="58" t="s">
        <v>163</v>
      </c>
      <c r="C183" s="128">
        <f t="shared" si="63"/>
        <v>0</v>
      </c>
      <c r="D183" s="237"/>
      <c r="E183" s="440"/>
      <c r="F183" s="441">
        <f>D183+E183</f>
        <v>0</v>
      </c>
      <c r="G183" s="237"/>
      <c r="H183" s="268"/>
      <c r="I183" s="313">
        <f>G183+H183</f>
        <v>0</v>
      </c>
      <c r="J183" s="268"/>
      <c r="K183" s="130"/>
      <c r="L183" s="313">
        <f>J183+K183</f>
        <v>0</v>
      </c>
      <c r="M183" s="331"/>
      <c r="N183" s="130"/>
      <c r="O183" s="313">
        <f>M183+N183</f>
        <v>0</v>
      </c>
      <c r="P183" s="159"/>
    </row>
    <row r="184" spans="1:16" ht="48" hidden="1" x14ac:dyDescent="0.25">
      <c r="A184" s="70">
        <v>3300</v>
      </c>
      <c r="B184" s="126" t="s">
        <v>164</v>
      </c>
      <c r="C184" s="131">
        <f t="shared" si="63"/>
        <v>0</v>
      </c>
      <c r="D184" s="238">
        <f t="shared" ref="D184:O184" si="65">SUM(D185:D186)</f>
        <v>0</v>
      </c>
      <c r="E184" s="442">
        <f t="shared" si="65"/>
        <v>0</v>
      </c>
      <c r="F184" s="443">
        <f t="shared" si="65"/>
        <v>0</v>
      </c>
      <c r="G184" s="238">
        <f t="shared" si="65"/>
        <v>0</v>
      </c>
      <c r="H184" s="269">
        <f t="shared" si="65"/>
        <v>0</v>
      </c>
      <c r="I184" s="296">
        <f t="shared" si="65"/>
        <v>0</v>
      </c>
      <c r="J184" s="269">
        <f t="shared" si="65"/>
        <v>0</v>
      </c>
      <c r="K184" s="132">
        <f t="shared" si="65"/>
        <v>0</v>
      </c>
      <c r="L184" s="296">
        <f t="shared" si="65"/>
        <v>0</v>
      </c>
      <c r="M184" s="131">
        <f t="shared" si="65"/>
        <v>0</v>
      </c>
      <c r="N184" s="132">
        <f t="shared" si="65"/>
        <v>0</v>
      </c>
      <c r="O184" s="296">
        <f t="shared" si="65"/>
        <v>0</v>
      </c>
      <c r="P184" s="352"/>
    </row>
    <row r="185" spans="1:16" ht="48" hidden="1" x14ac:dyDescent="0.25">
      <c r="A185" s="78">
        <v>3310</v>
      </c>
      <c r="B185" s="79" t="s">
        <v>165</v>
      </c>
      <c r="C185" s="85">
        <f t="shared" si="63"/>
        <v>0</v>
      </c>
      <c r="D185" s="234"/>
      <c r="E185" s="437"/>
      <c r="F185" s="432">
        <f>D185+E185</f>
        <v>0</v>
      </c>
      <c r="G185" s="234"/>
      <c r="H185" s="265"/>
      <c r="I185" s="110">
        <f>G185+H185</f>
        <v>0</v>
      </c>
      <c r="J185" s="265"/>
      <c r="K185" s="116"/>
      <c r="L185" s="110">
        <f>J185+K185</f>
        <v>0</v>
      </c>
      <c r="M185" s="329"/>
      <c r="N185" s="116"/>
      <c r="O185" s="110">
        <f>M185+N185</f>
        <v>0</v>
      </c>
      <c r="P185" s="117"/>
    </row>
    <row r="186" spans="1:16" ht="48.75" hidden="1" customHeight="1" x14ac:dyDescent="0.25">
      <c r="A186" s="33">
        <v>3320</v>
      </c>
      <c r="B186" s="53" t="s">
        <v>166</v>
      </c>
      <c r="C186" s="54">
        <f t="shared" si="63"/>
        <v>0</v>
      </c>
      <c r="D186" s="231"/>
      <c r="E186" s="433"/>
      <c r="F186" s="434">
        <f>D186+E186</f>
        <v>0</v>
      </c>
      <c r="G186" s="231"/>
      <c r="H186" s="263"/>
      <c r="I186" s="121">
        <f>G186+H186</f>
        <v>0</v>
      </c>
      <c r="J186" s="263"/>
      <c r="K186" s="56"/>
      <c r="L186" s="121">
        <f>J186+K186</f>
        <v>0</v>
      </c>
      <c r="M186" s="327"/>
      <c r="N186" s="56"/>
      <c r="O186" s="121">
        <f>M186+N186</f>
        <v>0</v>
      </c>
      <c r="P186" s="111"/>
    </row>
    <row r="187" spans="1:16" hidden="1" x14ac:dyDescent="0.25">
      <c r="A187" s="134">
        <v>4000</v>
      </c>
      <c r="B187" s="102" t="s">
        <v>167</v>
      </c>
      <c r="C187" s="103">
        <f t="shared" si="63"/>
        <v>0</v>
      </c>
      <c r="D187" s="229">
        <f t="shared" ref="D187:O187" si="66">SUM(D188,D191)</f>
        <v>0</v>
      </c>
      <c r="E187" s="428">
        <f t="shared" si="66"/>
        <v>0</v>
      </c>
      <c r="F187" s="429">
        <f t="shared" si="66"/>
        <v>0</v>
      </c>
      <c r="G187" s="229">
        <f t="shared" si="66"/>
        <v>0</v>
      </c>
      <c r="H187" s="262">
        <f t="shared" si="66"/>
        <v>0</v>
      </c>
      <c r="I187" s="105">
        <f t="shared" si="66"/>
        <v>0</v>
      </c>
      <c r="J187" s="262">
        <f t="shared" si="66"/>
        <v>0</v>
      </c>
      <c r="K187" s="104">
        <f t="shared" si="66"/>
        <v>0</v>
      </c>
      <c r="L187" s="105">
        <f t="shared" si="66"/>
        <v>0</v>
      </c>
      <c r="M187" s="103">
        <f t="shared" si="66"/>
        <v>0</v>
      </c>
      <c r="N187" s="104">
        <f t="shared" si="66"/>
        <v>0</v>
      </c>
      <c r="O187" s="105">
        <f t="shared" si="66"/>
        <v>0</v>
      </c>
      <c r="P187" s="351"/>
    </row>
    <row r="188" spans="1:16" ht="24" hidden="1" x14ac:dyDescent="0.25">
      <c r="A188" s="135">
        <v>4200</v>
      </c>
      <c r="B188" s="106" t="s">
        <v>168</v>
      </c>
      <c r="C188" s="47">
        <f t="shared" si="63"/>
        <v>0</v>
      </c>
      <c r="D188" s="230">
        <f t="shared" ref="D188:O188" si="67">SUM(D189,D190)</f>
        <v>0</v>
      </c>
      <c r="E188" s="430">
        <f t="shared" si="67"/>
        <v>0</v>
      </c>
      <c r="F188" s="397">
        <f t="shared" si="67"/>
        <v>0</v>
      </c>
      <c r="G188" s="230">
        <f t="shared" si="67"/>
        <v>0</v>
      </c>
      <c r="H188" s="107">
        <f t="shared" si="67"/>
        <v>0</v>
      </c>
      <c r="I188" s="118">
        <f t="shared" si="67"/>
        <v>0</v>
      </c>
      <c r="J188" s="107">
        <f t="shared" si="67"/>
        <v>0</v>
      </c>
      <c r="K188" s="51">
        <f t="shared" si="67"/>
        <v>0</v>
      </c>
      <c r="L188" s="118">
        <f t="shared" si="67"/>
        <v>0</v>
      </c>
      <c r="M188" s="47">
        <f t="shared" si="67"/>
        <v>0</v>
      </c>
      <c r="N188" s="51">
        <f t="shared" si="67"/>
        <v>0</v>
      </c>
      <c r="O188" s="118">
        <f t="shared" si="67"/>
        <v>0</v>
      </c>
      <c r="P188" s="124"/>
    </row>
    <row r="189" spans="1:16" ht="36" hidden="1" x14ac:dyDescent="0.25">
      <c r="A189" s="1244">
        <v>4240</v>
      </c>
      <c r="B189" s="53" t="s">
        <v>169</v>
      </c>
      <c r="C189" s="54">
        <f t="shared" si="63"/>
        <v>0</v>
      </c>
      <c r="D189" s="231"/>
      <c r="E189" s="433"/>
      <c r="F189" s="434">
        <f>D189+E189</f>
        <v>0</v>
      </c>
      <c r="G189" s="231"/>
      <c r="H189" s="263"/>
      <c r="I189" s="121">
        <f>G189+H189</f>
        <v>0</v>
      </c>
      <c r="J189" s="263"/>
      <c r="K189" s="56"/>
      <c r="L189" s="121">
        <f>J189+K189</f>
        <v>0</v>
      </c>
      <c r="M189" s="327"/>
      <c r="N189" s="56"/>
      <c r="O189" s="121">
        <f>M189+N189</f>
        <v>0</v>
      </c>
      <c r="P189" s="111"/>
    </row>
    <row r="190" spans="1:16" ht="24" hidden="1" x14ac:dyDescent="0.25">
      <c r="A190" s="113">
        <v>4250</v>
      </c>
      <c r="B190" s="58" t="s">
        <v>170</v>
      </c>
      <c r="C190" s="59">
        <f t="shared" si="63"/>
        <v>0</v>
      </c>
      <c r="D190" s="232"/>
      <c r="E190" s="435"/>
      <c r="F190" s="393">
        <f>D190+E190</f>
        <v>0</v>
      </c>
      <c r="G190" s="232"/>
      <c r="H190" s="264"/>
      <c r="I190" s="115">
        <f>G190+H190</f>
        <v>0</v>
      </c>
      <c r="J190" s="264"/>
      <c r="K190" s="61"/>
      <c r="L190" s="115">
        <f>J190+K190</f>
        <v>0</v>
      </c>
      <c r="M190" s="328"/>
      <c r="N190" s="61"/>
      <c r="O190" s="115">
        <f>M190+N190</f>
        <v>0</v>
      </c>
      <c r="P190" s="112"/>
    </row>
    <row r="191" spans="1:16" hidden="1" x14ac:dyDescent="0.25">
      <c r="A191" s="46">
        <v>4300</v>
      </c>
      <c r="B191" s="106" t="s">
        <v>171</v>
      </c>
      <c r="C191" s="47">
        <f t="shared" si="63"/>
        <v>0</v>
      </c>
      <c r="D191" s="230">
        <f t="shared" ref="D191:O191" si="68">SUM(D192)</f>
        <v>0</v>
      </c>
      <c r="E191" s="430">
        <f t="shared" si="68"/>
        <v>0</v>
      </c>
      <c r="F191" s="397">
        <f t="shared" si="68"/>
        <v>0</v>
      </c>
      <c r="G191" s="230">
        <f t="shared" si="68"/>
        <v>0</v>
      </c>
      <c r="H191" s="107">
        <f t="shared" si="68"/>
        <v>0</v>
      </c>
      <c r="I191" s="118">
        <f t="shared" si="68"/>
        <v>0</v>
      </c>
      <c r="J191" s="107">
        <f t="shared" si="68"/>
        <v>0</v>
      </c>
      <c r="K191" s="51">
        <f t="shared" si="68"/>
        <v>0</v>
      </c>
      <c r="L191" s="118">
        <f t="shared" si="68"/>
        <v>0</v>
      </c>
      <c r="M191" s="47">
        <f t="shared" si="68"/>
        <v>0</v>
      </c>
      <c r="N191" s="51">
        <f t="shared" si="68"/>
        <v>0</v>
      </c>
      <c r="O191" s="118">
        <f t="shared" si="68"/>
        <v>0</v>
      </c>
      <c r="P191" s="124"/>
    </row>
    <row r="192" spans="1:16" ht="24" hidden="1" x14ac:dyDescent="0.25">
      <c r="A192" s="1244">
        <v>4310</v>
      </c>
      <c r="B192" s="53" t="s">
        <v>172</v>
      </c>
      <c r="C192" s="54">
        <f t="shared" si="63"/>
        <v>0</v>
      </c>
      <c r="D192" s="235">
        <f t="shared" ref="D192:O192" si="69">SUM(D193:D193)</f>
        <v>0</v>
      </c>
      <c r="E192" s="438">
        <f t="shared" si="69"/>
        <v>0</v>
      </c>
      <c r="F192" s="434">
        <f t="shared" si="69"/>
        <v>0</v>
      </c>
      <c r="G192" s="235">
        <f t="shared" si="69"/>
        <v>0</v>
      </c>
      <c r="H192" s="266">
        <f t="shared" si="69"/>
        <v>0</v>
      </c>
      <c r="I192" s="121">
        <f t="shared" si="69"/>
        <v>0</v>
      </c>
      <c r="J192" s="266">
        <f t="shared" si="69"/>
        <v>0</v>
      </c>
      <c r="K192" s="120">
        <f t="shared" si="69"/>
        <v>0</v>
      </c>
      <c r="L192" s="121">
        <f t="shared" si="69"/>
        <v>0</v>
      </c>
      <c r="M192" s="54">
        <f t="shared" si="69"/>
        <v>0</v>
      </c>
      <c r="N192" s="120">
        <f t="shared" si="69"/>
        <v>0</v>
      </c>
      <c r="O192" s="121">
        <f t="shared" si="69"/>
        <v>0</v>
      </c>
      <c r="P192" s="111"/>
    </row>
    <row r="193" spans="1:16" ht="36" hidden="1" x14ac:dyDescent="0.25">
      <c r="A193" s="38">
        <v>4311</v>
      </c>
      <c r="B193" s="58" t="s">
        <v>173</v>
      </c>
      <c r="C193" s="59">
        <f t="shared" si="63"/>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hidden="1" x14ac:dyDescent="0.25">
      <c r="A194" s="136"/>
      <c r="B194" s="17" t="s">
        <v>174</v>
      </c>
      <c r="C194" s="99">
        <f t="shared" si="63"/>
        <v>0</v>
      </c>
      <c r="D194" s="228">
        <f t="shared" ref="D194:O194" si="70">SUM(D195,D230,D269)</f>
        <v>0</v>
      </c>
      <c r="E194" s="426">
        <f t="shared" si="70"/>
        <v>0</v>
      </c>
      <c r="F194" s="427">
        <f t="shared" si="70"/>
        <v>0</v>
      </c>
      <c r="G194" s="228">
        <f t="shared" si="70"/>
        <v>0</v>
      </c>
      <c r="H194" s="261">
        <f t="shared" si="70"/>
        <v>0</v>
      </c>
      <c r="I194" s="101">
        <f t="shared" si="70"/>
        <v>0</v>
      </c>
      <c r="J194" s="261">
        <f t="shared" si="70"/>
        <v>0</v>
      </c>
      <c r="K194" s="100">
        <f t="shared" si="70"/>
        <v>0</v>
      </c>
      <c r="L194" s="101">
        <f t="shared" si="70"/>
        <v>0</v>
      </c>
      <c r="M194" s="332">
        <f t="shared" si="70"/>
        <v>0</v>
      </c>
      <c r="N194" s="309">
        <f t="shared" si="70"/>
        <v>0</v>
      </c>
      <c r="O194" s="314">
        <f t="shared" si="70"/>
        <v>0</v>
      </c>
      <c r="P194" s="354"/>
    </row>
    <row r="195" spans="1:16" hidden="1" x14ac:dyDescent="0.25">
      <c r="A195" s="102">
        <v>5000</v>
      </c>
      <c r="B195" s="102" t="s">
        <v>175</v>
      </c>
      <c r="C195" s="103">
        <f t="shared" si="63"/>
        <v>0</v>
      </c>
      <c r="D195" s="229">
        <f t="shared" ref="D195:O195" si="71">D196+D204</f>
        <v>0</v>
      </c>
      <c r="E195" s="428">
        <f t="shared" si="71"/>
        <v>0</v>
      </c>
      <c r="F195" s="429">
        <f t="shared" si="71"/>
        <v>0</v>
      </c>
      <c r="G195" s="229">
        <f t="shared" si="71"/>
        <v>0</v>
      </c>
      <c r="H195" s="262">
        <f t="shared" si="71"/>
        <v>0</v>
      </c>
      <c r="I195" s="105">
        <f t="shared" si="71"/>
        <v>0</v>
      </c>
      <c r="J195" s="262">
        <f t="shared" si="71"/>
        <v>0</v>
      </c>
      <c r="K195" s="104">
        <f t="shared" si="71"/>
        <v>0</v>
      </c>
      <c r="L195" s="105">
        <f t="shared" si="71"/>
        <v>0</v>
      </c>
      <c r="M195" s="103">
        <f t="shared" si="71"/>
        <v>0</v>
      </c>
      <c r="N195" s="104">
        <f t="shared" si="71"/>
        <v>0</v>
      </c>
      <c r="O195" s="105">
        <f t="shared" si="71"/>
        <v>0</v>
      </c>
      <c r="P195" s="351"/>
    </row>
    <row r="196" spans="1:16" hidden="1" x14ac:dyDescent="0.25">
      <c r="A196" s="46">
        <v>5100</v>
      </c>
      <c r="B196" s="106" t="s">
        <v>176</v>
      </c>
      <c r="C196" s="47">
        <f t="shared" si="63"/>
        <v>0</v>
      </c>
      <c r="D196" s="230">
        <f t="shared" ref="D196:O196" si="72">D197+D198+D201+D202+D203</f>
        <v>0</v>
      </c>
      <c r="E196" s="430">
        <f t="shared" si="72"/>
        <v>0</v>
      </c>
      <c r="F196" s="397">
        <f t="shared" si="72"/>
        <v>0</v>
      </c>
      <c r="G196" s="230">
        <f t="shared" si="72"/>
        <v>0</v>
      </c>
      <c r="H196" s="107">
        <f t="shared" si="72"/>
        <v>0</v>
      </c>
      <c r="I196" s="118">
        <f t="shared" si="72"/>
        <v>0</v>
      </c>
      <c r="J196" s="107">
        <f t="shared" si="72"/>
        <v>0</v>
      </c>
      <c r="K196" s="51">
        <f t="shared" si="72"/>
        <v>0</v>
      </c>
      <c r="L196" s="118">
        <f t="shared" si="72"/>
        <v>0</v>
      </c>
      <c r="M196" s="47">
        <f t="shared" si="72"/>
        <v>0</v>
      </c>
      <c r="N196" s="51">
        <f t="shared" si="72"/>
        <v>0</v>
      </c>
      <c r="O196" s="118">
        <f t="shared" si="72"/>
        <v>0</v>
      </c>
      <c r="P196" s="124"/>
    </row>
    <row r="197" spans="1:16" hidden="1" x14ac:dyDescent="0.25">
      <c r="A197" s="1244">
        <v>5110</v>
      </c>
      <c r="B197" s="53" t="s">
        <v>177</v>
      </c>
      <c r="C197" s="54">
        <f t="shared" si="63"/>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63"/>
        <v>0</v>
      </c>
      <c r="D198" s="233">
        <f t="shared" ref="D198:O198" si="73">D199+D200</f>
        <v>0</v>
      </c>
      <c r="E198" s="436">
        <f t="shared" si="73"/>
        <v>0</v>
      </c>
      <c r="F198" s="393">
        <f t="shared" si="73"/>
        <v>0</v>
      </c>
      <c r="G198" s="233">
        <f t="shared" si="73"/>
        <v>0</v>
      </c>
      <c r="H198" s="122">
        <f t="shared" si="73"/>
        <v>0</v>
      </c>
      <c r="I198" s="115">
        <f t="shared" si="73"/>
        <v>0</v>
      </c>
      <c r="J198" s="122">
        <f t="shared" si="73"/>
        <v>0</v>
      </c>
      <c r="K198" s="114">
        <f t="shared" si="73"/>
        <v>0</v>
      </c>
      <c r="L198" s="115">
        <f t="shared" si="73"/>
        <v>0</v>
      </c>
      <c r="M198" s="59">
        <f t="shared" si="73"/>
        <v>0</v>
      </c>
      <c r="N198" s="114">
        <f t="shared" si="73"/>
        <v>0</v>
      </c>
      <c r="O198" s="115">
        <f t="shared" si="73"/>
        <v>0</v>
      </c>
      <c r="P198" s="112"/>
    </row>
    <row r="199" spans="1:16" hidden="1" x14ac:dyDescent="0.25">
      <c r="A199" s="38">
        <v>5121</v>
      </c>
      <c r="B199" s="58" t="s">
        <v>179</v>
      </c>
      <c r="C199" s="59">
        <f t="shared" si="63"/>
        <v>0</v>
      </c>
      <c r="D199" s="232"/>
      <c r="E199" s="435"/>
      <c r="F199" s="393">
        <f>D199+E199</f>
        <v>0</v>
      </c>
      <c r="G199" s="232"/>
      <c r="H199" s="264"/>
      <c r="I199" s="115">
        <f>G199+H199</f>
        <v>0</v>
      </c>
      <c r="J199" s="264"/>
      <c r="K199" s="61"/>
      <c r="L199" s="115">
        <f>J199+K199</f>
        <v>0</v>
      </c>
      <c r="M199" s="328"/>
      <c r="N199" s="61"/>
      <c r="O199" s="115">
        <f>M199+N199</f>
        <v>0</v>
      </c>
      <c r="P199" s="112"/>
    </row>
    <row r="200" spans="1:16" ht="24" hidden="1" x14ac:dyDescent="0.25">
      <c r="A200" s="38">
        <v>5129</v>
      </c>
      <c r="B200" s="58" t="s">
        <v>180</v>
      </c>
      <c r="C200" s="59">
        <f t="shared" si="63"/>
        <v>0</v>
      </c>
      <c r="D200" s="232"/>
      <c r="E200" s="435"/>
      <c r="F200" s="393">
        <f>D200+E200</f>
        <v>0</v>
      </c>
      <c r="G200" s="232"/>
      <c r="H200" s="264"/>
      <c r="I200" s="115">
        <f>G200+H200</f>
        <v>0</v>
      </c>
      <c r="J200" s="264"/>
      <c r="K200" s="61"/>
      <c r="L200" s="115">
        <f>J200+K200</f>
        <v>0</v>
      </c>
      <c r="M200" s="328"/>
      <c r="N200" s="61"/>
      <c r="O200" s="115">
        <f>M200+N200</f>
        <v>0</v>
      </c>
      <c r="P200" s="112"/>
    </row>
    <row r="201" spans="1:16" hidden="1" x14ac:dyDescent="0.25">
      <c r="A201" s="113">
        <v>5130</v>
      </c>
      <c r="B201" s="58" t="s">
        <v>181</v>
      </c>
      <c r="C201" s="59">
        <f t="shared" si="63"/>
        <v>0</v>
      </c>
      <c r="D201" s="232"/>
      <c r="E201" s="435"/>
      <c r="F201" s="393">
        <f>D201+E201</f>
        <v>0</v>
      </c>
      <c r="G201" s="232"/>
      <c r="H201" s="264"/>
      <c r="I201" s="115">
        <f>G201+H201</f>
        <v>0</v>
      </c>
      <c r="J201" s="264"/>
      <c r="K201" s="61"/>
      <c r="L201" s="115">
        <f>J201+K201</f>
        <v>0</v>
      </c>
      <c r="M201" s="328"/>
      <c r="N201" s="61"/>
      <c r="O201" s="115">
        <f>M201+N201</f>
        <v>0</v>
      </c>
      <c r="P201" s="112"/>
    </row>
    <row r="202" spans="1:16" hidden="1" x14ac:dyDescent="0.25">
      <c r="A202" s="113">
        <v>5140</v>
      </c>
      <c r="B202" s="58" t="s">
        <v>182</v>
      </c>
      <c r="C202" s="59">
        <f t="shared" si="63"/>
        <v>0</v>
      </c>
      <c r="D202" s="232"/>
      <c r="E202" s="435"/>
      <c r="F202" s="393">
        <f>D202+E202</f>
        <v>0</v>
      </c>
      <c r="G202" s="232"/>
      <c r="H202" s="264"/>
      <c r="I202" s="115">
        <f>G202+H202</f>
        <v>0</v>
      </c>
      <c r="J202" s="264"/>
      <c r="K202" s="61"/>
      <c r="L202" s="115">
        <f>J202+K202</f>
        <v>0</v>
      </c>
      <c r="M202" s="328"/>
      <c r="N202" s="61"/>
      <c r="O202" s="115">
        <f>M202+N202</f>
        <v>0</v>
      </c>
      <c r="P202" s="112"/>
    </row>
    <row r="203" spans="1:16" ht="24" hidden="1" x14ac:dyDescent="0.25">
      <c r="A203" s="113">
        <v>5170</v>
      </c>
      <c r="B203" s="58" t="s">
        <v>183</v>
      </c>
      <c r="C203" s="59">
        <f t="shared" si="63"/>
        <v>0</v>
      </c>
      <c r="D203" s="232"/>
      <c r="E203" s="435"/>
      <c r="F203" s="393">
        <f>D203+E203</f>
        <v>0</v>
      </c>
      <c r="G203" s="232"/>
      <c r="H203" s="264"/>
      <c r="I203" s="115">
        <f>G203+H203</f>
        <v>0</v>
      </c>
      <c r="J203" s="264"/>
      <c r="K203" s="61"/>
      <c r="L203" s="115">
        <f>J203+K203</f>
        <v>0</v>
      </c>
      <c r="M203" s="328"/>
      <c r="N203" s="61"/>
      <c r="O203" s="115">
        <f>M203+N203</f>
        <v>0</v>
      </c>
      <c r="P203" s="112"/>
    </row>
    <row r="204" spans="1:16" hidden="1" x14ac:dyDescent="0.25">
      <c r="A204" s="46">
        <v>5200</v>
      </c>
      <c r="B204" s="106" t="s">
        <v>184</v>
      </c>
      <c r="C204" s="47">
        <f t="shared" si="63"/>
        <v>0</v>
      </c>
      <c r="D204" s="230">
        <f t="shared" ref="D204:O204" si="74">D205+D215+D216+D225+D226+D227+D229</f>
        <v>0</v>
      </c>
      <c r="E204" s="430">
        <f t="shared" si="74"/>
        <v>0</v>
      </c>
      <c r="F204" s="397">
        <f t="shared" si="74"/>
        <v>0</v>
      </c>
      <c r="G204" s="230">
        <f t="shared" si="74"/>
        <v>0</v>
      </c>
      <c r="H204" s="107">
        <f t="shared" si="74"/>
        <v>0</v>
      </c>
      <c r="I204" s="118">
        <f t="shared" si="74"/>
        <v>0</v>
      </c>
      <c r="J204" s="107">
        <f t="shared" si="74"/>
        <v>0</v>
      </c>
      <c r="K204" s="51">
        <f t="shared" si="74"/>
        <v>0</v>
      </c>
      <c r="L204" s="118">
        <f t="shared" si="74"/>
        <v>0</v>
      </c>
      <c r="M204" s="47">
        <f t="shared" si="74"/>
        <v>0</v>
      </c>
      <c r="N204" s="51">
        <f t="shared" si="74"/>
        <v>0</v>
      </c>
      <c r="O204" s="118">
        <f t="shared" si="74"/>
        <v>0</v>
      </c>
      <c r="P204" s="124"/>
    </row>
    <row r="205" spans="1:16" hidden="1" x14ac:dyDescent="0.25">
      <c r="A205" s="108">
        <v>5210</v>
      </c>
      <c r="B205" s="79" t="s">
        <v>185</v>
      </c>
      <c r="C205" s="85">
        <f t="shared" si="63"/>
        <v>0</v>
      </c>
      <c r="D205" s="133">
        <f t="shared" ref="D205:O205" si="75">SUM(D206:D214)</f>
        <v>0</v>
      </c>
      <c r="E205" s="431">
        <f t="shared" si="75"/>
        <v>0</v>
      </c>
      <c r="F205" s="432">
        <f t="shared" si="75"/>
        <v>0</v>
      </c>
      <c r="G205" s="133">
        <f t="shared" si="75"/>
        <v>0</v>
      </c>
      <c r="H205" s="208">
        <f t="shared" si="75"/>
        <v>0</v>
      </c>
      <c r="I205" s="110">
        <f t="shared" si="75"/>
        <v>0</v>
      </c>
      <c r="J205" s="208">
        <f t="shared" si="75"/>
        <v>0</v>
      </c>
      <c r="K205" s="109">
        <f t="shared" si="75"/>
        <v>0</v>
      </c>
      <c r="L205" s="110">
        <f t="shared" si="75"/>
        <v>0</v>
      </c>
      <c r="M205" s="85">
        <f t="shared" si="75"/>
        <v>0</v>
      </c>
      <c r="N205" s="109">
        <f t="shared" si="75"/>
        <v>0</v>
      </c>
      <c r="O205" s="110">
        <f t="shared" si="75"/>
        <v>0</v>
      </c>
      <c r="P205" s="117"/>
    </row>
    <row r="206" spans="1:16" hidden="1" x14ac:dyDescent="0.25">
      <c r="A206" s="33">
        <v>5211</v>
      </c>
      <c r="B206" s="53" t="s">
        <v>186</v>
      </c>
      <c r="C206" s="54">
        <f t="shared" si="63"/>
        <v>0</v>
      </c>
      <c r="D206" s="231"/>
      <c r="E206" s="433"/>
      <c r="F206" s="434">
        <f t="shared" ref="F206:F215" si="76">D206+E206</f>
        <v>0</v>
      </c>
      <c r="G206" s="231"/>
      <c r="H206" s="263"/>
      <c r="I206" s="121">
        <f t="shared" ref="I206:I215" si="77">G206+H206</f>
        <v>0</v>
      </c>
      <c r="J206" s="263"/>
      <c r="K206" s="56"/>
      <c r="L206" s="121">
        <f t="shared" ref="L206:L215" si="78">J206+K206</f>
        <v>0</v>
      </c>
      <c r="M206" s="327"/>
      <c r="N206" s="56"/>
      <c r="O206" s="121">
        <f t="shared" ref="O206:O215" si="79">M206+N206</f>
        <v>0</v>
      </c>
      <c r="P206" s="111"/>
    </row>
    <row r="207" spans="1:16" hidden="1" x14ac:dyDescent="0.25">
      <c r="A207" s="38">
        <v>5212</v>
      </c>
      <c r="B207" s="58" t="s">
        <v>187</v>
      </c>
      <c r="C207" s="59">
        <f t="shared" si="63"/>
        <v>0</v>
      </c>
      <c r="D207" s="232"/>
      <c r="E207" s="435"/>
      <c r="F207" s="393">
        <f t="shared" si="76"/>
        <v>0</v>
      </c>
      <c r="G207" s="232"/>
      <c r="H207" s="264"/>
      <c r="I207" s="115">
        <f t="shared" si="77"/>
        <v>0</v>
      </c>
      <c r="J207" s="264"/>
      <c r="K207" s="61"/>
      <c r="L207" s="115">
        <f t="shared" si="78"/>
        <v>0</v>
      </c>
      <c r="M207" s="328"/>
      <c r="N207" s="61"/>
      <c r="O207" s="115">
        <f t="shared" si="79"/>
        <v>0</v>
      </c>
      <c r="P207" s="112"/>
    </row>
    <row r="208" spans="1:16" hidden="1" x14ac:dyDescent="0.25">
      <c r="A208" s="38">
        <v>5213</v>
      </c>
      <c r="B208" s="58" t="s">
        <v>188</v>
      </c>
      <c r="C208" s="59">
        <f t="shared" si="63"/>
        <v>0</v>
      </c>
      <c r="D208" s="232"/>
      <c r="E208" s="435"/>
      <c r="F208" s="393">
        <f t="shared" si="76"/>
        <v>0</v>
      </c>
      <c r="G208" s="232"/>
      <c r="H208" s="264"/>
      <c r="I208" s="115">
        <f t="shared" si="77"/>
        <v>0</v>
      </c>
      <c r="J208" s="264"/>
      <c r="K208" s="61"/>
      <c r="L208" s="115">
        <f t="shared" si="78"/>
        <v>0</v>
      </c>
      <c r="M208" s="328"/>
      <c r="N208" s="61"/>
      <c r="O208" s="115">
        <f t="shared" si="79"/>
        <v>0</v>
      </c>
      <c r="P208" s="112"/>
    </row>
    <row r="209" spans="1:16" hidden="1" x14ac:dyDescent="0.25">
      <c r="A209" s="38">
        <v>5214</v>
      </c>
      <c r="B209" s="58" t="s">
        <v>189</v>
      </c>
      <c r="C209" s="59">
        <f t="shared" si="63"/>
        <v>0</v>
      </c>
      <c r="D209" s="232"/>
      <c r="E209" s="435"/>
      <c r="F209" s="393">
        <f t="shared" si="76"/>
        <v>0</v>
      </c>
      <c r="G209" s="232"/>
      <c r="H209" s="264"/>
      <c r="I209" s="115">
        <f t="shared" si="77"/>
        <v>0</v>
      </c>
      <c r="J209" s="264"/>
      <c r="K209" s="61"/>
      <c r="L209" s="115">
        <f t="shared" si="78"/>
        <v>0</v>
      </c>
      <c r="M209" s="328"/>
      <c r="N209" s="61"/>
      <c r="O209" s="115">
        <f t="shared" si="79"/>
        <v>0</v>
      </c>
      <c r="P209" s="112"/>
    </row>
    <row r="210" spans="1:16" hidden="1" x14ac:dyDescent="0.25">
      <c r="A210" s="38">
        <v>5215</v>
      </c>
      <c r="B210" s="58" t="s">
        <v>190</v>
      </c>
      <c r="C210" s="59">
        <f t="shared" si="63"/>
        <v>0</v>
      </c>
      <c r="D210" s="232"/>
      <c r="E210" s="435"/>
      <c r="F210" s="393">
        <f t="shared" si="76"/>
        <v>0</v>
      </c>
      <c r="G210" s="232"/>
      <c r="H210" s="264"/>
      <c r="I210" s="115">
        <f t="shared" si="77"/>
        <v>0</v>
      </c>
      <c r="J210" s="264"/>
      <c r="K210" s="61"/>
      <c r="L210" s="115">
        <f t="shared" si="78"/>
        <v>0</v>
      </c>
      <c r="M210" s="328"/>
      <c r="N210" s="61"/>
      <c r="O210" s="115">
        <f t="shared" si="79"/>
        <v>0</v>
      </c>
      <c r="P210" s="112"/>
    </row>
    <row r="211" spans="1:16" ht="14.25" hidden="1" customHeight="1" x14ac:dyDescent="0.25">
      <c r="A211" s="38">
        <v>5216</v>
      </c>
      <c r="B211" s="58" t="s">
        <v>191</v>
      </c>
      <c r="C211" s="59">
        <f t="shared" si="63"/>
        <v>0</v>
      </c>
      <c r="D211" s="232"/>
      <c r="E211" s="435"/>
      <c r="F211" s="393">
        <f t="shared" si="76"/>
        <v>0</v>
      </c>
      <c r="G211" s="232"/>
      <c r="H211" s="264"/>
      <c r="I211" s="115">
        <f t="shared" si="77"/>
        <v>0</v>
      </c>
      <c r="J211" s="264"/>
      <c r="K211" s="61"/>
      <c r="L211" s="115">
        <f t="shared" si="78"/>
        <v>0</v>
      </c>
      <c r="M211" s="328"/>
      <c r="N211" s="61"/>
      <c r="O211" s="115">
        <f t="shared" si="79"/>
        <v>0</v>
      </c>
      <c r="P211" s="112"/>
    </row>
    <row r="212" spans="1:16" hidden="1" x14ac:dyDescent="0.25">
      <c r="A212" s="38">
        <v>5217</v>
      </c>
      <c r="B212" s="58" t="s">
        <v>192</v>
      </c>
      <c r="C212" s="59">
        <f t="shared" si="63"/>
        <v>0</v>
      </c>
      <c r="D212" s="232"/>
      <c r="E212" s="435"/>
      <c r="F212" s="393">
        <f t="shared" si="76"/>
        <v>0</v>
      </c>
      <c r="G212" s="232"/>
      <c r="H212" s="264"/>
      <c r="I212" s="115">
        <f t="shared" si="77"/>
        <v>0</v>
      </c>
      <c r="J212" s="264"/>
      <c r="K212" s="61"/>
      <c r="L212" s="115">
        <f t="shared" si="78"/>
        <v>0</v>
      </c>
      <c r="M212" s="328"/>
      <c r="N212" s="61"/>
      <c r="O212" s="115">
        <f t="shared" si="79"/>
        <v>0</v>
      </c>
      <c r="P212" s="112"/>
    </row>
    <row r="213" spans="1:16" hidden="1" x14ac:dyDescent="0.25">
      <c r="A213" s="38">
        <v>5218</v>
      </c>
      <c r="B213" s="58" t="s">
        <v>193</v>
      </c>
      <c r="C213" s="59">
        <f t="shared" si="63"/>
        <v>0</v>
      </c>
      <c r="D213" s="232"/>
      <c r="E213" s="435"/>
      <c r="F213" s="393">
        <f t="shared" si="76"/>
        <v>0</v>
      </c>
      <c r="G213" s="232"/>
      <c r="H213" s="264"/>
      <c r="I213" s="115">
        <f t="shared" si="77"/>
        <v>0</v>
      </c>
      <c r="J213" s="264"/>
      <c r="K213" s="61"/>
      <c r="L213" s="115">
        <f t="shared" si="78"/>
        <v>0</v>
      </c>
      <c r="M213" s="328"/>
      <c r="N213" s="61"/>
      <c r="O213" s="115">
        <f t="shared" si="79"/>
        <v>0</v>
      </c>
      <c r="P213" s="112"/>
    </row>
    <row r="214" spans="1:16" hidden="1" x14ac:dyDescent="0.25">
      <c r="A214" s="38">
        <v>5219</v>
      </c>
      <c r="B214" s="58" t="s">
        <v>194</v>
      </c>
      <c r="C214" s="59">
        <f t="shared" si="63"/>
        <v>0</v>
      </c>
      <c r="D214" s="232"/>
      <c r="E214" s="435"/>
      <c r="F214" s="393">
        <f t="shared" si="76"/>
        <v>0</v>
      </c>
      <c r="G214" s="232"/>
      <c r="H214" s="264"/>
      <c r="I214" s="115">
        <f t="shared" si="77"/>
        <v>0</v>
      </c>
      <c r="J214" s="264"/>
      <c r="K214" s="61"/>
      <c r="L214" s="115">
        <f t="shared" si="78"/>
        <v>0</v>
      </c>
      <c r="M214" s="328"/>
      <c r="N214" s="61"/>
      <c r="O214" s="115">
        <f t="shared" si="79"/>
        <v>0</v>
      </c>
      <c r="P214" s="112"/>
    </row>
    <row r="215" spans="1:16" ht="13.5" hidden="1" customHeight="1" x14ac:dyDescent="0.25">
      <c r="A215" s="113">
        <v>5220</v>
      </c>
      <c r="B215" s="58" t="s">
        <v>195</v>
      </c>
      <c r="C215" s="59">
        <f t="shared" si="63"/>
        <v>0</v>
      </c>
      <c r="D215" s="232"/>
      <c r="E215" s="435"/>
      <c r="F215" s="393">
        <f t="shared" si="76"/>
        <v>0</v>
      </c>
      <c r="G215" s="232"/>
      <c r="H215" s="264"/>
      <c r="I215" s="115">
        <f t="shared" si="77"/>
        <v>0</v>
      </c>
      <c r="J215" s="264"/>
      <c r="K215" s="61"/>
      <c r="L215" s="115">
        <f t="shared" si="78"/>
        <v>0</v>
      </c>
      <c r="M215" s="328"/>
      <c r="N215" s="61"/>
      <c r="O215" s="115">
        <f t="shared" si="79"/>
        <v>0</v>
      </c>
      <c r="P215" s="112"/>
    </row>
    <row r="216" spans="1:16" hidden="1" x14ac:dyDescent="0.25">
      <c r="A216" s="113">
        <v>5230</v>
      </c>
      <c r="B216" s="58" t="s">
        <v>196</v>
      </c>
      <c r="C216" s="59">
        <f t="shared" si="63"/>
        <v>0</v>
      </c>
      <c r="D216" s="233">
        <f t="shared" ref="D216:O216" si="80">SUM(D217:D224)</f>
        <v>0</v>
      </c>
      <c r="E216" s="436">
        <f t="shared" si="80"/>
        <v>0</v>
      </c>
      <c r="F216" s="393">
        <f t="shared" si="80"/>
        <v>0</v>
      </c>
      <c r="G216" s="233">
        <f t="shared" si="80"/>
        <v>0</v>
      </c>
      <c r="H216" s="122">
        <f t="shared" si="80"/>
        <v>0</v>
      </c>
      <c r="I216" s="115">
        <f t="shared" si="80"/>
        <v>0</v>
      </c>
      <c r="J216" s="122">
        <f t="shared" si="80"/>
        <v>0</v>
      </c>
      <c r="K216" s="114">
        <f t="shared" si="80"/>
        <v>0</v>
      </c>
      <c r="L216" s="115">
        <f t="shared" si="80"/>
        <v>0</v>
      </c>
      <c r="M216" s="59">
        <f t="shared" si="80"/>
        <v>0</v>
      </c>
      <c r="N216" s="114">
        <f t="shared" si="80"/>
        <v>0</v>
      </c>
      <c r="O216" s="115">
        <f t="shared" si="80"/>
        <v>0</v>
      </c>
      <c r="P216" s="112"/>
    </row>
    <row r="217" spans="1:16" hidden="1" x14ac:dyDescent="0.25">
      <c r="A217" s="38">
        <v>5231</v>
      </c>
      <c r="B217" s="58" t="s">
        <v>197</v>
      </c>
      <c r="C217" s="59">
        <f t="shared" si="63"/>
        <v>0</v>
      </c>
      <c r="D217" s="232"/>
      <c r="E217" s="435"/>
      <c r="F217" s="393">
        <f t="shared" ref="F217:F226" si="81">D217+E217</f>
        <v>0</v>
      </c>
      <c r="G217" s="232"/>
      <c r="H217" s="264"/>
      <c r="I217" s="115">
        <f t="shared" ref="I217:I226" si="82">G217+H217</f>
        <v>0</v>
      </c>
      <c r="J217" s="264"/>
      <c r="K217" s="61"/>
      <c r="L217" s="115">
        <f t="shared" ref="L217:L226" si="83">J217+K217</f>
        <v>0</v>
      </c>
      <c r="M217" s="328"/>
      <c r="N217" s="61"/>
      <c r="O217" s="115">
        <f t="shared" ref="O217:O226" si="84">M217+N217</f>
        <v>0</v>
      </c>
      <c r="P217" s="112"/>
    </row>
    <row r="218" spans="1:16" hidden="1" x14ac:dyDescent="0.25">
      <c r="A218" s="38">
        <v>5232</v>
      </c>
      <c r="B218" s="58" t="s">
        <v>198</v>
      </c>
      <c r="C218" s="59">
        <f t="shared" si="63"/>
        <v>0</v>
      </c>
      <c r="D218" s="232"/>
      <c r="E218" s="435"/>
      <c r="F218" s="393">
        <f t="shared" si="81"/>
        <v>0</v>
      </c>
      <c r="G218" s="232"/>
      <c r="H218" s="264"/>
      <c r="I218" s="115">
        <f t="shared" si="82"/>
        <v>0</v>
      </c>
      <c r="J218" s="264"/>
      <c r="K218" s="61"/>
      <c r="L218" s="115">
        <f t="shared" si="83"/>
        <v>0</v>
      </c>
      <c r="M218" s="328"/>
      <c r="N218" s="61"/>
      <c r="O218" s="115">
        <f t="shared" si="84"/>
        <v>0</v>
      </c>
      <c r="P218" s="112"/>
    </row>
    <row r="219" spans="1:16" hidden="1" x14ac:dyDescent="0.25">
      <c r="A219" s="38">
        <v>5233</v>
      </c>
      <c r="B219" s="58" t="s">
        <v>199</v>
      </c>
      <c r="C219" s="59">
        <f t="shared" si="63"/>
        <v>0</v>
      </c>
      <c r="D219" s="232"/>
      <c r="E219" s="435"/>
      <c r="F219" s="393">
        <f t="shared" si="81"/>
        <v>0</v>
      </c>
      <c r="G219" s="232"/>
      <c r="H219" s="264"/>
      <c r="I219" s="115">
        <f t="shared" si="82"/>
        <v>0</v>
      </c>
      <c r="J219" s="264"/>
      <c r="K219" s="61"/>
      <c r="L219" s="115">
        <f t="shared" si="83"/>
        <v>0</v>
      </c>
      <c r="M219" s="328"/>
      <c r="N219" s="61"/>
      <c r="O219" s="115">
        <f t="shared" si="84"/>
        <v>0</v>
      </c>
      <c r="P219" s="112"/>
    </row>
    <row r="220" spans="1:16" ht="24" hidden="1" x14ac:dyDescent="0.25">
      <c r="A220" s="38">
        <v>5234</v>
      </c>
      <c r="B220" s="58" t="s">
        <v>200</v>
      </c>
      <c r="C220" s="59">
        <f t="shared" si="63"/>
        <v>0</v>
      </c>
      <c r="D220" s="232"/>
      <c r="E220" s="435"/>
      <c r="F220" s="393">
        <f t="shared" si="81"/>
        <v>0</v>
      </c>
      <c r="G220" s="232"/>
      <c r="H220" s="264"/>
      <c r="I220" s="115">
        <f t="shared" si="82"/>
        <v>0</v>
      </c>
      <c r="J220" s="264"/>
      <c r="K220" s="61"/>
      <c r="L220" s="115">
        <f t="shared" si="83"/>
        <v>0</v>
      </c>
      <c r="M220" s="328"/>
      <c r="N220" s="61"/>
      <c r="O220" s="115">
        <f t="shared" si="84"/>
        <v>0</v>
      </c>
      <c r="P220" s="112"/>
    </row>
    <row r="221" spans="1:16" ht="14.25" hidden="1" customHeight="1" x14ac:dyDescent="0.25">
      <c r="A221" s="38">
        <v>5236</v>
      </c>
      <c r="B221" s="58" t="s">
        <v>201</v>
      </c>
      <c r="C221" s="59">
        <f t="shared" si="63"/>
        <v>0</v>
      </c>
      <c r="D221" s="232"/>
      <c r="E221" s="435"/>
      <c r="F221" s="393">
        <f t="shared" si="81"/>
        <v>0</v>
      </c>
      <c r="G221" s="232"/>
      <c r="H221" s="264"/>
      <c r="I221" s="115">
        <f t="shared" si="82"/>
        <v>0</v>
      </c>
      <c r="J221" s="264"/>
      <c r="K221" s="61"/>
      <c r="L221" s="115">
        <f t="shared" si="83"/>
        <v>0</v>
      </c>
      <c r="M221" s="328"/>
      <c r="N221" s="61"/>
      <c r="O221" s="115">
        <f t="shared" si="84"/>
        <v>0</v>
      </c>
      <c r="P221" s="112"/>
    </row>
    <row r="222" spans="1:16" ht="14.25" hidden="1" customHeight="1" x14ac:dyDescent="0.25">
      <c r="A222" s="38">
        <v>5237</v>
      </c>
      <c r="B222" s="58" t="s">
        <v>202</v>
      </c>
      <c r="C222" s="59">
        <f t="shared" si="63"/>
        <v>0</v>
      </c>
      <c r="D222" s="232"/>
      <c r="E222" s="435"/>
      <c r="F222" s="393">
        <f t="shared" si="81"/>
        <v>0</v>
      </c>
      <c r="G222" s="232"/>
      <c r="H222" s="264"/>
      <c r="I222" s="115">
        <f t="shared" si="82"/>
        <v>0</v>
      </c>
      <c r="J222" s="264"/>
      <c r="K222" s="61"/>
      <c r="L222" s="115">
        <f t="shared" si="83"/>
        <v>0</v>
      </c>
      <c r="M222" s="328"/>
      <c r="N222" s="61"/>
      <c r="O222" s="115">
        <f t="shared" si="84"/>
        <v>0</v>
      </c>
      <c r="P222" s="112"/>
    </row>
    <row r="223" spans="1:16" ht="24" hidden="1" x14ac:dyDescent="0.25">
      <c r="A223" s="38">
        <v>5238</v>
      </c>
      <c r="B223" s="58" t="s">
        <v>203</v>
      </c>
      <c r="C223" s="59">
        <f t="shared" si="63"/>
        <v>0</v>
      </c>
      <c r="D223" s="232"/>
      <c r="E223" s="435"/>
      <c r="F223" s="393">
        <f t="shared" si="81"/>
        <v>0</v>
      </c>
      <c r="G223" s="232"/>
      <c r="H223" s="264"/>
      <c r="I223" s="115">
        <f t="shared" si="82"/>
        <v>0</v>
      </c>
      <c r="J223" s="264"/>
      <c r="K223" s="61"/>
      <c r="L223" s="115">
        <f t="shared" si="83"/>
        <v>0</v>
      </c>
      <c r="M223" s="328"/>
      <c r="N223" s="61"/>
      <c r="O223" s="115">
        <f t="shared" si="84"/>
        <v>0</v>
      </c>
      <c r="P223" s="112"/>
    </row>
    <row r="224" spans="1:16" ht="24" hidden="1" x14ac:dyDescent="0.25">
      <c r="A224" s="38">
        <v>5239</v>
      </c>
      <c r="B224" s="58" t="s">
        <v>204</v>
      </c>
      <c r="C224" s="59">
        <f t="shared" si="63"/>
        <v>0</v>
      </c>
      <c r="D224" s="232">
        <v>0</v>
      </c>
      <c r="E224" s="435"/>
      <c r="F224" s="393">
        <f t="shared" si="81"/>
        <v>0</v>
      </c>
      <c r="G224" s="232"/>
      <c r="H224" s="264"/>
      <c r="I224" s="115">
        <f t="shared" si="82"/>
        <v>0</v>
      </c>
      <c r="J224" s="264"/>
      <c r="K224" s="61"/>
      <c r="L224" s="115">
        <f t="shared" si="83"/>
        <v>0</v>
      </c>
      <c r="M224" s="328"/>
      <c r="N224" s="61"/>
      <c r="O224" s="115">
        <f t="shared" si="84"/>
        <v>0</v>
      </c>
      <c r="P224" s="1518"/>
    </row>
    <row r="225" spans="1:16" ht="24" hidden="1" x14ac:dyDescent="0.25">
      <c r="A225" s="113">
        <v>5240</v>
      </c>
      <c r="B225" s="58" t="s">
        <v>205</v>
      </c>
      <c r="C225" s="59">
        <f t="shared" si="63"/>
        <v>0</v>
      </c>
      <c r="D225" s="232"/>
      <c r="E225" s="435"/>
      <c r="F225" s="393">
        <f t="shared" si="81"/>
        <v>0</v>
      </c>
      <c r="G225" s="232"/>
      <c r="H225" s="264"/>
      <c r="I225" s="115">
        <f t="shared" si="82"/>
        <v>0</v>
      </c>
      <c r="J225" s="264"/>
      <c r="K225" s="61"/>
      <c r="L225" s="115">
        <f t="shared" si="83"/>
        <v>0</v>
      </c>
      <c r="M225" s="328"/>
      <c r="N225" s="61"/>
      <c r="O225" s="115">
        <f t="shared" si="84"/>
        <v>0</v>
      </c>
      <c r="P225" s="112"/>
    </row>
    <row r="226" spans="1:16" hidden="1" x14ac:dyDescent="0.25">
      <c r="A226" s="113">
        <v>5250</v>
      </c>
      <c r="B226" s="58" t="s">
        <v>206</v>
      </c>
      <c r="C226" s="59">
        <f t="shared" si="63"/>
        <v>0</v>
      </c>
      <c r="D226" s="232"/>
      <c r="E226" s="435"/>
      <c r="F226" s="393">
        <f t="shared" si="81"/>
        <v>0</v>
      </c>
      <c r="G226" s="232"/>
      <c r="H226" s="264"/>
      <c r="I226" s="115">
        <f t="shared" si="82"/>
        <v>0</v>
      </c>
      <c r="J226" s="264"/>
      <c r="K226" s="61"/>
      <c r="L226" s="115">
        <f t="shared" si="83"/>
        <v>0</v>
      </c>
      <c r="M226" s="328"/>
      <c r="N226" s="61"/>
      <c r="O226" s="115">
        <f t="shared" si="84"/>
        <v>0</v>
      </c>
      <c r="P226" s="112"/>
    </row>
    <row r="227" spans="1:16" hidden="1" x14ac:dyDescent="0.25">
      <c r="A227" s="113">
        <v>5260</v>
      </c>
      <c r="B227" s="58" t="s">
        <v>207</v>
      </c>
      <c r="C227" s="59">
        <f t="shared" si="63"/>
        <v>0</v>
      </c>
      <c r="D227" s="233">
        <f t="shared" ref="D227:O227" si="85">SUM(D228)</f>
        <v>0</v>
      </c>
      <c r="E227" s="436">
        <f t="shared" si="85"/>
        <v>0</v>
      </c>
      <c r="F227" s="393">
        <f t="shared" si="85"/>
        <v>0</v>
      </c>
      <c r="G227" s="233">
        <f t="shared" si="85"/>
        <v>0</v>
      </c>
      <c r="H227" s="122">
        <f t="shared" si="85"/>
        <v>0</v>
      </c>
      <c r="I227" s="115">
        <f t="shared" si="85"/>
        <v>0</v>
      </c>
      <c r="J227" s="122">
        <f t="shared" si="85"/>
        <v>0</v>
      </c>
      <c r="K227" s="114">
        <f t="shared" si="85"/>
        <v>0</v>
      </c>
      <c r="L227" s="115">
        <f t="shared" si="85"/>
        <v>0</v>
      </c>
      <c r="M227" s="59">
        <f t="shared" si="85"/>
        <v>0</v>
      </c>
      <c r="N227" s="114">
        <f t="shared" si="85"/>
        <v>0</v>
      </c>
      <c r="O227" s="115">
        <f t="shared" si="85"/>
        <v>0</v>
      </c>
      <c r="P227" s="112"/>
    </row>
    <row r="228" spans="1:16" ht="24" hidden="1" x14ac:dyDescent="0.25">
      <c r="A228" s="38">
        <v>5269</v>
      </c>
      <c r="B228" s="58" t="s">
        <v>208</v>
      </c>
      <c r="C228" s="59">
        <f t="shared" si="63"/>
        <v>0</v>
      </c>
      <c r="D228" s="232"/>
      <c r="E228" s="435"/>
      <c r="F228" s="393">
        <f>D228+E228</f>
        <v>0</v>
      </c>
      <c r="G228" s="232"/>
      <c r="H228" s="264"/>
      <c r="I228" s="115">
        <f>G228+H228</f>
        <v>0</v>
      </c>
      <c r="J228" s="264"/>
      <c r="K228" s="61"/>
      <c r="L228" s="115">
        <f>J228+K228</f>
        <v>0</v>
      </c>
      <c r="M228" s="328"/>
      <c r="N228" s="61"/>
      <c r="O228" s="115">
        <f>M228+N228</f>
        <v>0</v>
      </c>
      <c r="P228" s="112"/>
    </row>
    <row r="229" spans="1:16" ht="24" hidden="1" x14ac:dyDescent="0.25">
      <c r="A229" s="108">
        <v>5270</v>
      </c>
      <c r="B229" s="79" t="s">
        <v>209</v>
      </c>
      <c r="C229" s="85">
        <f t="shared" si="63"/>
        <v>0</v>
      </c>
      <c r="D229" s="234"/>
      <c r="E229" s="437"/>
      <c r="F229" s="432">
        <f>D229+E229</f>
        <v>0</v>
      </c>
      <c r="G229" s="234"/>
      <c r="H229" s="265"/>
      <c r="I229" s="110">
        <f>G229+H229</f>
        <v>0</v>
      </c>
      <c r="J229" s="265"/>
      <c r="K229" s="116"/>
      <c r="L229" s="110">
        <f>J229+K229</f>
        <v>0</v>
      </c>
      <c r="M229" s="329"/>
      <c r="N229" s="116"/>
      <c r="O229" s="110">
        <f>M229+N229</f>
        <v>0</v>
      </c>
      <c r="P229" s="117"/>
    </row>
    <row r="230" spans="1:16" hidden="1" x14ac:dyDescent="0.25">
      <c r="A230" s="102">
        <v>6000</v>
      </c>
      <c r="B230" s="102" t="s">
        <v>210</v>
      </c>
      <c r="C230" s="103">
        <f t="shared" si="63"/>
        <v>0</v>
      </c>
      <c r="D230" s="229">
        <f t="shared" ref="D230:O230" si="86">D231+D251+D259</f>
        <v>0</v>
      </c>
      <c r="E230" s="428">
        <f t="shared" si="86"/>
        <v>0</v>
      </c>
      <c r="F230" s="429">
        <f t="shared" si="86"/>
        <v>0</v>
      </c>
      <c r="G230" s="229">
        <f t="shared" si="86"/>
        <v>0</v>
      </c>
      <c r="H230" s="262">
        <f t="shared" si="86"/>
        <v>0</v>
      </c>
      <c r="I230" s="105">
        <f t="shared" si="86"/>
        <v>0</v>
      </c>
      <c r="J230" s="262">
        <f t="shared" si="86"/>
        <v>0</v>
      </c>
      <c r="K230" s="104">
        <f t="shared" si="86"/>
        <v>0</v>
      </c>
      <c r="L230" s="105">
        <f t="shared" si="86"/>
        <v>0</v>
      </c>
      <c r="M230" s="103">
        <f t="shared" si="86"/>
        <v>0</v>
      </c>
      <c r="N230" s="104">
        <f t="shared" si="86"/>
        <v>0</v>
      </c>
      <c r="O230" s="105">
        <f t="shared" si="86"/>
        <v>0</v>
      </c>
      <c r="P230" s="351"/>
    </row>
    <row r="231" spans="1:16" ht="14.25" hidden="1" customHeight="1" x14ac:dyDescent="0.25">
      <c r="A231" s="70">
        <v>6200</v>
      </c>
      <c r="B231" s="126" t="s">
        <v>211</v>
      </c>
      <c r="C231" s="131">
        <f t="shared" si="63"/>
        <v>0</v>
      </c>
      <c r="D231" s="238">
        <f t="shared" ref="D231:O231" si="87">SUM(D232,D233,D235,D238,D244,D245,D246)</f>
        <v>0</v>
      </c>
      <c r="E231" s="442">
        <f t="shared" si="87"/>
        <v>0</v>
      </c>
      <c r="F231" s="443">
        <f t="shared" si="87"/>
        <v>0</v>
      </c>
      <c r="G231" s="238">
        <f t="shared" si="87"/>
        <v>0</v>
      </c>
      <c r="H231" s="269">
        <f t="shared" si="87"/>
        <v>0</v>
      </c>
      <c r="I231" s="296">
        <f t="shared" si="87"/>
        <v>0</v>
      </c>
      <c r="J231" s="269">
        <f t="shared" si="87"/>
        <v>0</v>
      </c>
      <c r="K231" s="132">
        <f t="shared" si="87"/>
        <v>0</v>
      </c>
      <c r="L231" s="296">
        <f t="shared" si="87"/>
        <v>0</v>
      </c>
      <c r="M231" s="131">
        <f t="shared" si="87"/>
        <v>0</v>
      </c>
      <c r="N231" s="132">
        <f t="shared" si="87"/>
        <v>0</v>
      </c>
      <c r="O231" s="296">
        <f t="shared" si="87"/>
        <v>0</v>
      </c>
      <c r="P231" s="352"/>
    </row>
    <row r="232" spans="1:16" ht="24" hidden="1" x14ac:dyDescent="0.25">
      <c r="A232" s="1244">
        <v>6220</v>
      </c>
      <c r="B232" s="53" t="s">
        <v>212</v>
      </c>
      <c r="C232" s="54">
        <f t="shared" si="63"/>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63"/>
        <v>0</v>
      </c>
      <c r="D233" s="233">
        <f t="shared" ref="D233:O233" si="88">SUM(D234)</f>
        <v>0</v>
      </c>
      <c r="E233" s="436">
        <f t="shared" si="88"/>
        <v>0</v>
      </c>
      <c r="F233" s="393">
        <f t="shared" si="88"/>
        <v>0</v>
      </c>
      <c r="G233" s="233">
        <f t="shared" si="88"/>
        <v>0</v>
      </c>
      <c r="H233" s="122">
        <f t="shared" si="88"/>
        <v>0</v>
      </c>
      <c r="I233" s="115">
        <f t="shared" si="88"/>
        <v>0</v>
      </c>
      <c r="J233" s="122">
        <f t="shared" si="88"/>
        <v>0</v>
      </c>
      <c r="K233" s="114">
        <f t="shared" si="88"/>
        <v>0</v>
      </c>
      <c r="L233" s="115">
        <f t="shared" si="88"/>
        <v>0</v>
      </c>
      <c r="M233" s="59">
        <f t="shared" si="88"/>
        <v>0</v>
      </c>
      <c r="N233" s="114">
        <f t="shared" si="88"/>
        <v>0</v>
      </c>
      <c r="O233" s="115">
        <f t="shared" si="88"/>
        <v>0</v>
      </c>
      <c r="P233" s="112"/>
    </row>
    <row r="234" spans="1:16" ht="24" hidden="1" x14ac:dyDescent="0.25">
      <c r="A234" s="38">
        <v>6239</v>
      </c>
      <c r="B234" s="53" t="s">
        <v>214</v>
      </c>
      <c r="C234" s="59">
        <f t="shared" si="63"/>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63"/>
        <v>0</v>
      </c>
      <c r="D235" s="233">
        <f t="shared" ref="D235:O235" si="89">SUM(D236:D237)</f>
        <v>0</v>
      </c>
      <c r="E235" s="436">
        <f t="shared" si="89"/>
        <v>0</v>
      </c>
      <c r="F235" s="393">
        <f t="shared" si="89"/>
        <v>0</v>
      </c>
      <c r="G235" s="233">
        <f t="shared" si="89"/>
        <v>0</v>
      </c>
      <c r="H235" s="122">
        <f t="shared" si="89"/>
        <v>0</v>
      </c>
      <c r="I235" s="115">
        <f t="shared" si="89"/>
        <v>0</v>
      </c>
      <c r="J235" s="122">
        <f t="shared" si="89"/>
        <v>0</v>
      </c>
      <c r="K235" s="114">
        <f t="shared" si="89"/>
        <v>0</v>
      </c>
      <c r="L235" s="115">
        <f t="shared" si="89"/>
        <v>0</v>
      </c>
      <c r="M235" s="59">
        <f t="shared" si="89"/>
        <v>0</v>
      </c>
      <c r="N235" s="114">
        <f t="shared" si="89"/>
        <v>0</v>
      </c>
      <c r="O235" s="115">
        <f t="shared" si="89"/>
        <v>0</v>
      </c>
      <c r="P235" s="112"/>
    </row>
    <row r="236" spans="1:16" hidden="1" x14ac:dyDescent="0.25">
      <c r="A236" s="38">
        <v>6241</v>
      </c>
      <c r="B236" s="58" t="s">
        <v>216</v>
      </c>
      <c r="C236" s="59">
        <f t="shared" si="63"/>
        <v>0</v>
      </c>
      <c r="D236" s="232"/>
      <c r="E236" s="435"/>
      <c r="F236" s="393">
        <f>D236+E236</f>
        <v>0</v>
      </c>
      <c r="G236" s="232"/>
      <c r="H236" s="264"/>
      <c r="I236" s="115">
        <f>G236+H236</f>
        <v>0</v>
      </c>
      <c r="J236" s="264"/>
      <c r="K236" s="61"/>
      <c r="L236" s="115">
        <f>J236+K236</f>
        <v>0</v>
      </c>
      <c r="M236" s="328"/>
      <c r="N236" s="61"/>
      <c r="O236" s="115">
        <f>M236+N236</f>
        <v>0</v>
      </c>
      <c r="P236" s="112"/>
    </row>
    <row r="237" spans="1:16" hidden="1" x14ac:dyDescent="0.25">
      <c r="A237" s="38">
        <v>6242</v>
      </c>
      <c r="B237" s="58" t="s">
        <v>217</v>
      </c>
      <c r="C237" s="59">
        <f t="shared" si="63"/>
        <v>0</v>
      </c>
      <c r="D237" s="232"/>
      <c r="E237" s="435"/>
      <c r="F237" s="393">
        <f>D237+E237</f>
        <v>0</v>
      </c>
      <c r="G237" s="232"/>
      <c r="H237" s="264"/>
      <c r="I237" s="115">
        <f>G237+H237</f>
        <v>0</v>
      </c>
      <c r="J237" s="264"/>
      <c r="K237" s="61"/>
      <c r="L237" s="115">
        <f>J237+K237</f>
        <v>0</v>
      </c>
      <c r="M237" s="328"/>
      <c r="N237" s="61"/>
      <c r="O237" s="115">
        <f>M237+N237</f>
        <v>0</v>
      </c>
      <c r="P237" s="112"/>
    </row>
    <row r="238" spans="1:16" ht="25.5" hidden="1" customHeight="1" x14ac:dyDescent="0.25">
      <c r="A238" s="113">
        <v>6250</v>
      </c>
      <c r="B238" s="58" t="s">
        <v>218</v>
      </c>
      <c r="C238" s="59">
        <f t="shared" si="63"/>
        <v>0</v>
      </c>
      <c r="D238" s="233">
        <f t="shared" ref="D238:O238" si="90">SUM(D239:D243)</f>
        <v>0</v>
      </c>
      <c r="E238" s="436">
        <f t="shared" si="90"/>
        <v>0</v>
      </c>
      <c r="F238" s="393">
        <f t="shared" si="90"/>
        <v>0</v>
      </c>
      <c r="G238" s="233">
        <f t="shared" si="90"/>
        <v>0</v>
      </c>
      <c r="H238" s="122">
        <f t="shared" si="90"/>
        <v>0</v>
      </c>
      <c r="I238" s="115">
        <f t="shared" si="90"/>
        <v>0</v>
      </c>
      <c r="J238" s="122">
        <f t="shared" si="90"/>
        <v>0</v>
      </c>
      <c r="K238" s="114">
        <f t="shared" si="90"/>
        <v>0</v>
      </c>
      <c r="L238" s="115">
        <f t="shared" si="90"/>
        <v>0</v>
      </c>
      <c r="M238" s="59">
        <f t="shared" si="90"/>
        <v>0</v>
      </c>
      <c r="N238" s="114">
        <f t="shared" si="90"/>
        <v>0</v>
      </c>
      <c r="O238" s="115">
        <f t="shared" si="90"/>
        <v>0</v>
      </c>
      <c r="P238" s="112"/>
    </row>
    <row r="239" spans="1:16" ht="14.25" hidden="1" customHeight="1" x14ac:dyDescent="0.25">
      <c r="A239" s="38">
        <v>6252</v>
      </c>
      <c r="B239" s="58" t="s">
        <v>219</v>
      </c>
      <c r="C239" s="59">
        <f t="shared" si="63"/>
        <v>0</v>
      </c>
      <c r="D239" s="232"/>
      <c r="E239" s="435"/>
      <c r="F239" s="393">
        <f t="shared" ref="F239:F245" si="91">D239+E239</f>
        <v>0</v>
      </c>
      <c r="G239" s="232"/>
      <c r="H239" s="264"/>
      <c r="I239" s="115">
        <f t="shared" ref="I239:I245" si="92">G239+H239</f>
        <v>0</v>
      </c>
      <c r="J239" s="264"/>
      <c r="K239" s="61"/>
      <c r="L239" s="115">
        <f t="shared" ref="L239:L245" si="93">J239+K239</f>
        <v>0</v>
      </c>
      <c r="M239" s="328"/>
      <c r="N239" s="61"/>
      <c r="O239" s="115">
        <f t="shared" ref="O239:O245" si="94">M239+N239</f>
        <v>0</v>
      </c>
      <c r="P239" s="112"/>
    </row>
    <row r="240" spans="1:16" ht="14.25" hidden="1" customHeight="1" x14ac:dyDescent="0.25">
      <c r="A240" s="38">
        <v>6253</v>
      </c>
      <c r="B240" s="58" t="s">
        <v>220</v>
      </c>
      <c r="C240" s="59">
        <f t="shared" si="63"/>
        <v>0</v>
      </c>
      <c r="D240" s="232"/>
      <c r="E240" s="435"/>
      <c r="F240" s="393">
        <f t="shared" si="91"/>
        <v>0</v>
      </c>
      <c r="G240" s="232"/>
      <c r="H240" s="264"/>
      <c r="I240" s="115">
        <f t="shared" si="92"/>
        <v>0</v>
      </c>
      <c r="J240" s="264"/>
      <c r="K240" s="61"/>
      <c r="L240" s="115">
        <f t="shared" si="93"/>
        <v>0</v>
      </c>
      <c r="M240" s="328"/>
      <c r="N240" s="61"/>
      <c r="O240" s="115">
        <f t="shared" si="94"/>
        <v>0</v>
      </c>
      <c r="P240" s="112"/>
    </row>
    <row r="241" spans="1:16" ht="24" hidden="1" x14ac:dyDescent="0.25">
      <c r="A241" s="38">
        <v>6254</v>
      </c>
      <c r="B241" s="58" t="s">
        <v>221</v>
      </c>
      <c r="C241" s="59">
        <f t="shared" si="63"/>
        <v>0</v>
      </c>
      <c r="D241" s="232"/>
      <c r="E241" s="435"/>
      <c r="F241" s="393">
        <f t="shared" si="91"/>
        <v>0</v>
      </c>
      <c r="G241" s="232"/>
      <c r="H241" s="264"/>
      <c r="I241" s="115">
        <f t="shared" si="92"/>
        <v>0</v>
      </c>
      <c r="J241" s="264"/>
      <c r="K241" s="61"/>
      <c r="L241" s="115">
        <f t="shared" si="93"/>
        <v>0</v>
      </c>
      <c r="M241" s="328"/>
      <c r="N241" s="61"/>
      <c r="O241" s="115">
        <f t="shared" si="94"/>
        <v>0</v>
      </c>
      <c r="P241" s="112"/>
    </row>
    <row r="242" spans="1:16" ht="24" hidden="1" x14ac:dyDescent="0.25">
      <c r="A242" s="38">
        <v>6255</v>
      </c>
      <c r="B242" s="58" t="s">
        <v>222</v>
      </c>
      <c r="C242" s="59">
        <f t="shared" ref="C242:C298" si="95">F242+I242+L242+O242</f>
        <v>0</v>
      </c>
      <c r="D242" s="232"/>
      <c r="E242" s="435"/>
      <c r="F242" s="393">
        <f t="shared" si="91"/>
        <v>0</v>
      </c>
      <c r="G242" s="232"/>
      <c r="H242" s="264"/>
      <c r="I242" s="115">
        <f t="shared" si="92"/>
        <v>0</v>
      </c>
      <c r="J242" s="264"/>
      <c r="K242" s="61"/>
      <c r="L242" s="115">
        <f t="shared" si="93"/>
        <v>0</v>
      </c>
      <c r="M242" s="328"/>
      <c r="N242" s="61"/>
      <c r="O242" s="115">
        <f t="shared" si="94"/>
        <v>0</v>
      </c>
      <c r="P242" s="112"/>
    </row>
    <row r="243" spans="1:16" hidden="1" x14ac:dyDescent="0.25">
      <c r="A243" s="38">
        <v>6259</v>
      </c>
      <c r="B243" s="58" t="s">
        <v>223</v>
      </c>
      <c r="C243" s="59">
        <f t="shared" si="95"/>
        <v>0</v>
      </c>
      <c r="D243" s="232"/>
      <c r="E243" s="435"/>
      <c r="F243" s="393">
        <f t="shared" si="91"/>
        <v>0</v>
      </c>
      <c r="G243" s="232"/>
      <c r="H243" s="264"/>
      <c r="I243" s="115">
        <f t="shared" si="92"/>
        <v>0</v>
      </c>
      <c r="J243" s="264"/>
      <c r="K243" s="61"/>
      <c r="L243" s="115">
        <f t="shared" si="93"/>
        <v>0</v>
      </c>
      <c r="M243" s="328"/>
      <c r="N243" s="61"/>
      <c r="O243" s="115">
        <f t="shared" si="94"/>
        <v>0</v>
      </c>
      <c r="P243" s="112"/>
    </row>
    <row r="244" spans="1:16" ht="24" hidden="1" x14ac:dyDescent="0.25">
      <c r="A244" s="113">
        <v>6260</v>
      </c>
      <c r="B244" s="58" t="s">
        <v>224</v>
      </c>
      <c r="C244" s="59">
        <f t="shared" si="95"/>
        <v>0</v>
      </c>
      <c r="D244" s="232"/>
      <c r="E244" s="435"/>
      <c r="F244" s="393">
        <f t="shared" si="91"/>
        <v>0</v>
      </c>
      <c r="G244" s="232"/>
      <c r="H244" s="264"/>
      <c r="I244" s="115">
        <f t="shared" si="92"/>
        <v>0</v>
      </c>
      <c r="J244" s="264"/>
      <c r="K244" s="61"/>
      <c r="L244" s="115">
        <f t="shared" si="93"/>
        <v>0</v>
      </c>
      <c r="M244" s="328"/>
      <c r="N244" s="61"/>
      <c r="O244" s="115">
        <f t="shared" si="94"/>
        <v>0</v>
      </c>
      <c r="P244" s="112"/>
    </row>
    <row r="245" spans="1:16" hidden="1" x14ac:dyDescent="0.25">
      <c r="A245" s="113">
        <v>6270</v>
      </c>
      <c r="B245" s="58" t="s">
        <v>225</v>
      </c>
      <c r="C245" s="59">
        <f t="shared" si="95"/>
        <v>0</v>
      </c>
      <c r="D245" s="232"/>
      <c r="E245" s="435"/>
      <c r="F245" s="393">
        <f t="shared" si="91"/>
        <v>0</v>
      </c>
      <c r="G245" s="232"/>
      <c r="H245" s="264"/>
      <c r="I245" s="115">
        <f t="shared" si="92"/>
        <v>0</v>
      </c>
      <c r="J245" s="264"/>
      <c r="K245" s="61"/>
      <c r="L245" s="115">
        <f t="shared" si="93"/>
        <v>0</v>
      </c>
      <c r="M245" s="328"/>
      <c r="N245" s="61"/>
      <c r="O245" s="115">
        <f t="shared" si="94"/>
        <v>0</v>
      </c>
      <c r="P245" s="112"/>
    </row>
    <row r="246" spans="1:16" ht="24" hidden="1" x14ac:dyDescent="0.25">
      <c r="A246" s="1244">
        <v>6290</v>
      </c>
      <c r="B246" s="53" t="s">
        <v>226</v>
      </c>
      <c r="C246" s="128">
        <f t="shared" si="95"/>
        <v>0</v>
      </c>
      <c r="D246" s="235">
        <f t="shared" ref="D246:O246" si="96">SUM(D247:D250)</f>
        <v>0</v>
      </c>
      <c r="E246" s="438">
        <f t="shared" si="96"/>
        <v>0</v>
      </c>
      <c r="F246" s="434">
        <f t="shared" si="96"/>
        <v>0</v>
      </c>
      <c r="G246" s="235">
        <f t="shared" si="96"/>
        <v>0</v>
      </c>
      <c r="H246" s="266">
        <f t="shared" si="96"/>
        <v>0</v>
      </c>
      <c r="I246" s="121">
        <f t="shared" si="96"/>
        <v>0</v>
      </c>
      <c r="J246" s="266">
        <f t="shared" si="96"/>
        <v>0</v>
      </c>
      <c r="K246" s="120">
        <f t="shared" si="96"/>
        <v>0</v>
      </c>
      <c r="L246" s="121">
        <f t="shared" si="96"/>
        <v>0</v>
      </c>
      <c r="M246" s="128">
        <f t="shared" si="96"/>
        <v>0</v>
      </c>
      <c r="N246" s="308">
        <f t="shared" si="96"/>
        <v>0</v>
      </c>
      <c r="O246" s="313">
        <f t="shared" si="96"/>
        <v>0</v>
      </c>
      <c r="P246" s="159"/>
    </row>
    <row r="247" spans="1:16" hidden="1" x14ac:dyDescent="0.25">
      <c r="A247" s="38">
        <v>6291</v>
      </c>
      <c r="B247" s="58" t="s">
        <v>227</v>
      </c>
      <c r="C247" s="59">
        <f t="shared" si="95"/>
        <v>0</v>
      </c>
      <c r="D247" s="232"/>
      <c r="E247" s="435"/>
      <c r="F247" s="393">
        <f>D247+E247</f>
        <v>0</v>
      </c>
      <c r="G247" s="232"/>
      <c r="H247" s="264"/>
      <c r="I247" s="115">
        <f>G247+H247</f>
        <v>0</v>
      </c>
      <c r="J247" s="264"/>
      <c r="K247" s="61"/>
      <c r="L247" s="115">
        <f>J247+K247</f>
        <v>0</v>
      </c>
      <c r="M247" s="328"/>
      <c r="N247" s="61"/>
      <c r="O247" s="115">
        <f>M247+N247</f>
        <v>0</v>
      </c>
      <c r="P247" s="112"/>
    </row>
    <row r="248" spans="1:16" hidden="1" x14ac:dyDescent="0.25">
      <c r="A248" s="38">
        <v>6292</v>
      </c>
      <c r="B248" s="58" t="s">
        <v>228</v>
      </c>
      <c r="C248" s="59">
        <f t="shared" si="95"/>
        <v>0</v>
      </c>
      <c r="D248" s="232"/>
      <c r="E248" s="435"/>
      <c r="F248" s="393">
        <f>D248+E248</f>
        <v>0</v>
      </c>
      <c r="G248" s="232"/>
      <c r="H248" s="264"/>
      <c r="I248" s="115">
        <f>G248+H248</f>
        <v>0</v>
      </c>
      <c r="J248" s="264"/>
      <c r="K248" s="61"/>
      <c r="L248" s="115">
        <f>J248+K248</f>
        <v>0</v>
      </c>
      <c r="M248" s="328"/>
      <c r="N248" s="61"/>
      <c r="O248" s="115">
        <f>M248+N248</f>
        <v>0</v>
      </c>
      <c r="P248" s="112"/>
    </row>
    <row r="249" spans="1:16" ht="72" hidden="1" x14ac:dyDescent="0.25">
      <c r="A249" s="38">
        <v>6296</v>
      </c>
      <c r="B249" s="58" t="s">
        <v>229</v>
      </c>
      <c r="C249" s="59">
        <f t="shared" si="95"/>
        <v>0</v>
      </c>
      <c r="D249" s="232"/>
      <c r="E249" s="435"/>
      <c r="F249" s="393">
        <f>D249+E249</f>
        <v>0</v>
      </c>
      <c r="G249" s="232"/>
      <c r="H249" s="264"/>
      <c r="I249" s="115">
        <f>G249+H249</f>
        <v>0</v>
      </c>
      <c r="J249" s="264"/>
      <c r="K249" s="61"/>
      <c r="L249" s="115">
        <f>J249+K249</f>
        <v>0</v>
      </c>
      <c r="M249" s="328"/>
      <c r="N249" s="61"/>
      <c r="O249" s="115">
        <f>M249+N249</f>
        <v>0</v>
      </c>
      <c r="P249" s="112"/>
    </row>
    <row r="250" spans="1:16" ht="39.75" hidden="1" customHeight="1" x14ac:dyDescent="0.25">
      <c r="A250" s="38">
        <v>6299</v>
      </c>
      <c r="B250" s="58" t="s">
        <v>230</v>
      </c>
      <c r="C250" s="59">
        <f t="shared" si="95"/>
        <v>0</v>
      </c>
      <c r="D250" s="232"/>
      <c r="E250" s="435"/>
      <c r="F250" s="393">
        <f>D250+E250</f>
        <v>0</v>
      </c>
      <c r="G250" s="232"/>
      <c r="H250" s="264"/>
      <c r="I250" s="115">
        <f>G250+H250</f>
        <v>0</v>
      </c>
      <c r="J250" s="264"/>
      <c r="K250" s="61"/>
      <c r="L250" s="115">
        <f>J250+K250</f>
        <v>0</v>
      </c>
      <c r="M250" s="328"/>
      <c r="N250" s="61"/>
      <c r="O250" s="115">
        <f>M250+N250</f>
        <v>0</v>
      </c>
      <c r="P250" s="112"/>
    </row>
    <row r="251" spans="1:16" hidden="1" x14ac:dyDescent="0.25">
      <c r="A251" s="46">
        <v>6300</v>
      </c>
      <c r="B251" s="106" t="s">
        <v>231</v>
      </c>
      <c r="C251" s="47">
        <f t="shared" si="95"/>
        <v>0</v>
      </c>
      <c r="D251" s="230">
        <f t="shared" ref="D251:O251" si="97">SUM(D252,D257,D258)</f>
        <v>0</v>
      </c>
      <c r="E251" s="430">
        <f t="shared" si="97"/>
        <v>0</v>
      </c>
      <c r="F251" s="397">
        <f t="shared" si="97"/>
        <v>0</v>
      </c>
      <c r="G251" s="230">
        <f t="shared" si="97"/>
        <v>0</v>
      </c>
      <c r="H251" s="107">
        <f t="shared" si="97"/>
        <v>0</v>
      </c>
      <c r="I251" s="118">
        <f t="shared" si="97"/>
        <v>0</v>
      </c>
      <c r="J251" s="107">
        <f t="shared" si="97"/>
        <v>0</v>
      </c>
      <c r="K251" s="51">
        <f t="shared" si="97"/>
        <v>0</v>
      </c>
      <c r="L251" s="118">
        <f t="shared" si="97"/>
        <v>0</v>
      </c>
      <c r="M251" s="167">
        <f t="shared" si="97"/>
        <v>0</v>
      </c>
      <c r="N251" s="168">
        <f t="shared" si="97"/>
        <v>0</v>
      </c>
      <c r="O251" s="169">
        <f t="shared" si="97"/>
        <v>0</v>
      </c>
      <c r="P251" s="353"/>
    </row>
    <row r="252" spans="1:16" ht="24" hidden="1" x14ac:dyDescent="0.25">
      <c r="A252" s="1244">
        <v>6320</v>
      </c>
      <c r="B252" s="53" t="s">
        <v>303</v>
      </c>
      <c r="C252" s="128">
        <f t="shared" si="95"/>
        <v>0</v>
      </c>
      <c r="D252" s="235">
        <f t="shared" ref="D252:O252" si="98">SUM(D253:D256)</f>
        <v>0</v>
      </c>
      <c r="E252" s="438">
        <f t="shared" si="98"/>
        <v>0</v>
      </c>
      <c r="F252" s="434">
        <f t="shared" si="98"/>
        <v>0</v>
      </c>
      <c r="G252" s="235">
        <f t="shared" si="98"/>
        <v>0</v>
      </c>
      <c r="H252" s="266">
        <f t="shared" si="98"/>
        <v>0</v>
      </c>
      <c r="I252" s="121">
        <f t="shared" si="98"/>
        <v>0</v>
      </c>
      <c r="J252" s="266">
        <f t="shared" si="98"/>
        <v>0</v>
      </c>
      <c r="K252" s="120">
        <f t="shared" si="98"/>
        <v>0</v>
      </c>
      <c r="L252" s="121">
        <f t="shared" si="98"/>
        <v>0</v>
      </c>
      <c r="M252" s="54">
        <f t="shared" si="98"/>
        <v>0</v>
      </c>
      <c r="N252" s="120">
        <f t="shared" si="98"/>
        <v>0</v>
      </c>
      <c r="O252" s="121">
        <f t="shared" si="98"/>
        <v>0</v>
      </c>
      <c r="P252" s="111"/>
    </row>
    <row r="253" spans="1:16" hidden="1" x14ac:dyDescent="0.25">
      <c r="A253" s="38">
        <v>6322</v>
      </c>
      <c r="B253" s="58" t="s">
        <v>232</v>
      </c>
      <c r="C253" s="59">
        <f t="shared" si="95"/>
        <v>0</v>
      </c>
      <c r="D253" s="232"/>
      <c r="E253" s="435"/>
      <c r="F253" s="393">
        <f t="shared" ref="F253:F258" si="99">D253+E253</f>
        <v>0</v>
      </c>
      <c r="G253" s="232"/>
      <c r="H253" s="264"/>
      <c r="I253" s="115">
        <f t="shared" ref="I253:I258" si="100">G253+H253</f>
        <v>0</v>
      </c>
      <c r="J253" s="264"/>
      <c r="K253" s="61"/>
      <c r="L253" s="115">
        <f t="shared" ref="L253:L258" si="101">J253+K253</f>
        <v>0</v>
      </c>
      <c r="M253" s="328"/>
      <c r="N253" s="61"/>
      <c r="O253" s="115">
        <f t="shared" ref="O253:O258" si="102">M253+N253</f>
        <v>0</v>
      </c>
      <c r="P253" s="112"/>
    </row>
    <row r="254" spans="1:16" ht="24" hidden="1" x14ac:dyDescent="0.25">
      <c r="A254" s="38">
        <v>6323</v>
      </c>
      <c r="B254" s="58" t="s">
        <v>233</v>
      </c>
      <c r="C254" s="59">
        <f t="shared" si="95"/>
        <v>0</v>
      </c>
      <c r="D254" s="232"/>
      <c r="E254" s="435"/>
      <c r="F254" s="393">
        <f t="shared" si="99"/>
        <v>0</v>
      </c>
      <c r="G254" s="232"/>
      <c r="H254" s="264"/>
      <c r="I254" s="115">
        <f t="shared" si="100"/>
        <v>0</v>
      </c>
      <c r="J254" s="264"/>
      <c r="K254" s="61"/>
      <c r="L254" s="115">
        <f t="shared" si="101"/>
        <v>0</v>
      </c>
      <c r="M254" s="328"/>
      <c r="N254" s="61"/>
      <c r="O254" s="115">
        <f t="shared" si="102"/>
        <v>0</v>
      </c>
      <c r="P254" s="112"/>
    </row>
    <row r="255" spans="1:16" ht="24" hidden="1" x14ac:dyDescent="0.25">
      <c r="A255" s="38">
        <v>6324</v>
      </c>
      <c r="B255" s="58" t="s">
        <v>287</v>
      </c>
      <c r="C255" s="59">
        <f t="shared" si="95"/>
        <v>0</v>
      </c>
      <c r="D255" s="232"/>
      <c r="E255" s="435"/>
      <c r="F255" s="393">
        <f t="shared" si="99"/>
        <v>0</v>
      </c>
      <c r="G255" s="232"/>
      <c r="H255" s="264"/>
      <c r="I255" s="115">
        <f t="shared" si="100"/>
        <v>0</v>
      </c>
      <c r="J255" s="264"/>
      <c r="K255" s="61"/>
      <c r="L255" s="115">
        <f t="shared" si="101"/>
        <v>0</v>
      </c>
      <c r="M255" s="328"/>
      <c r="N255" s="61"/>
      <c r="O255" s="115">
        <f t="shared" si="102"/>
        <v>0</v>
      </c>
      <c r="P255" s="112"/>
    </row>
    <row r="256" spans="1:16" hidden="1" x14ac:dyDescent="0.25">
      <c r="A256" s="33">
        <v>6329</v>
      </c>
      <c r="B256" s="53" t="s">
        <v>288</v>
      </c>
      <c r="C256" s="54">
        <f t="shared" si="95"/>
        <v>0</v>
      </c>
      <c r="D256" s="231"/>
      <c r="E256" s="433"/>
      <c r="F256" s="434">
        <f t="shared" si="99"/>
        <v>0</v>
      </c>
      <c r="G256" s="231"/>
      <c r="H256" s="263"/>
      <c r="I256" s="121">
        <f t="shared" si="100"/>
        <v>0</v>
      </c>
      <c r="J256" s="263"/>
      <c r="K256" s="56"/>
      <c r="L256" s="121">
        <f t="shared" si="101"/>
        <v>0</v>
      </c>
      <c r="M256" s="327"/>
      <c r="N256" s="56"/>
      <c r="O256" s="121">
        <f t="shared" si="102"/>
        <v>0</v>
      </c>
      <c r="P256" s="111"/>
    </row>
    <row r="257" spans="1:16" ht="24" hidden="1" x14ac:dyDescent="0.25">
      <c r="A257" s="144">
        <v>6330</v>
      </c>
      <c r="B257" s="145" t="s">
        <v>234</v>
      </c>
      <c r="C257" s="128">
        <f t="shared" si="95"/>
        <v>0</v>
      </c>
      <c r="D257" s="237"/>
      <c r="E257" s="440"/>
      <c r="F257" s="441">
        <f t="shared" si="99"/>
        <v>0</v>
      </c>
      <c r="G257" s="237"/>
      <c r="H257" s="268"/>
      <c r="I257" s="313">
        <f t="shared" si="100"/>
        <v>0</v>
      </c>
      <c r="J257" s="268"/>
      <c r="K257" s="130"/>
      <c r="L257" s="313">
        <f t="shared" si="101"/>
        <v>0</v>
      </c>
      <c r="M257" s="331"/>
      <c r="N257" s="130"/>
      <c r="O257" s="313">
        <f t="shared" si="102"/>
        <v>0</v>
      </c>
      <c r="P257" s="159"/>
    </row>
    <row r="258" spans="1:16" hidden="1" x14ac:dyDescent="0.25">
      <c r="A258" s="113">
        <v>6360</v>
      </c>
      <c r="B258" s="58" t="s">
        <v>235</v>
      </c>
      <c r="C258" s="59">
        <f t="shared" si="95"/>
        <v>0</v>
      </c>
      <c r="D258" s="232"/>
      <c r="E258" s="435"/>
      <c r="F258" s="393">
        <f t="shared" si="99"/>
        <v>0</v>
      </c>
      <c r="G258" s="232"/>
      <c r="H258" s="264"/>
      <c r="I258" s="115">
        <f t="shared" si="100"/>
        <v>0</v>
      </c>
      <c r="J258" s="264"/>
      <c r="K258" s="61"/>
      <c r="L258" s="115">
        <f t="shared" si="101"/>
        <v>0</v>
      </c>
      <c r="M258" s="328"/>
      <c r="N258" s="61"/>
      <c r="O258" s="115">
        <f t="shared" si="102"/>
        <v>0</v>
      </c>
      <c r="P258" s="112"/>
    </row>
    <row r="259" spans="1:16" ht="36" hidden="1" x14ac:dyDescent="0.25">
      <c r="A259" s="46">
        <v>6400</v>
      </c>
      <c r="B259" s="106" t="s">
        <v>236</v>
      </c>
      <c r="C259" s="47">
        <f t="shared" si="95"/>
        <v>0</v>
      </c>
      <c r="D259" s="230">
        <f t="shared" ref="D259:O259" si="103">SUM(D260,D264)</f>
        <v>0</v>
      </c>
      <c r="E259" s="430">
        <f t="shared" si="103"/>
        <v>0</v>
      </c>
      <c r="F259" s="397">
        <f t="shared" si="103"/>
        <v>0</v>
      </c>
      <c r="G259" s="230">
        <f t="shared" si="103"/>
        <v>0</v>
      </c>
      <c r="H259" s="107">
        <f t="shared" si="103"/>
        <v>0</v>
      </c>
      <c r="I259" s="118">
        <f t="shared" si="103"/>
        <v>0</v>
      </c>
      <c r="J259" s="107">
        <f t="shared" si="103"/>
        <v>0</v>
      </c>
      <c r="K259" s="51">
        <f t="shared" si="103"/>
        <v>0</v>
      </c>
      <c r="L259" s="118">
        <f t="shared" si="103"/>
        <v>0</v>
      </c>
      <c r="M259" s="167">
        <f t="shared" si="103"/>
        <v>0</v>
      </c>
      <c r="N259" s="168">
        <f t="shared" si="103"/>
        <v>0</v>
      </c>
      <c r="O259" s="169">
        <f t="shared" si="103"/>
        <v>0</v>
      </c>
      <c r="P259" s="353"/>
    </row>
    <row r="260" spans="1:16" ht="24" hidden="1" x14ac:dyDescent="0.25">
      <c r="A260" s="1244">
        <v>6410</v>
      </c>
      <c r="B260" s="53" t="s">
        <v>237</v>
      </c>
      <c r="C260" s="54">
        <f t="shared" si="95"/>
        <v>0</v>
      </c>
      <c r="D260" s="235">
        <f t="shared" ref="D260:O260" si="104">SUM(D261:D263)</f>
        <v>0</v>
      </c>
      <c r="E260" s="438">
        <f t="shared" si="104"/>
        <v>0</v>
      </c>
      <c r="F260" s="434">
        <f t="shared" si="104"/>
        <v>0</v>
      </c>
      <c r="G260" s="235">
        <f t="shared" si="104"/>
        <v>0</v>
      </c>
      <c r="H260" s="266">
        <f t="shared" si="104"/>
        <v>0</v>
      </c>
      <c r="I260" s="121">
        <f t="shared" si="104"/>
        <v>0</v>
      </c>
      <c r="J260" s="266">
        <f t="shared" si="104"/>
        <v>0</v>
      </c>
      <c r="K260" s="120">
        <f t="shared" si="104"/>
        <v>0</v>
      </c>
      <c r="L260" s="121">
        <f t="shared" si="104"/>
        <v>0</v>
      </c>
      <c r="M260" s="65">
        <f t="shared" si="104"/>
        <v>0</v>
      </c>
      <c r="N260" s="307">
        <f t="shared" si="104"/>
        <v>0</v>
      </c>
      <c r="O260" s="312">
        <f t="shared" si="104"/>
        <v>0</v>
      </c>
      <c r="P260" s="156"/>
    </row>
    <row r="261" spans="1:16" hidden="1" x14ac:dyDescent="0.25">
      <c r="A261" s="38">
        <v>6411</v>
      </c>
      <c r="B261" s="147" t="s">
        <v>238</v>
      </c>
      <c r="C261" s="59">
        <f t="shared" si="95"/>
        <v>0</v>
      </c>
      <c r="D261" s="232"/>
      <c r="E261" s="435"/>
      <c r="F261" s="393">
        <f>D261+E261</f>
        <v>0</v>
      </c>
      <c r="G261" s="232"/>
      <c r="H261" s="264"/>
      <c r="I261" s="115">
        <f>G261+H261</f>
        <v>0</v>
      </c>
      <c r="J261" s="264"/>
      <c r="K261" s="61"/>
      <c r="L261" s="115">
        <f>J261+K261</f>
        <v>0</v>
      </c>
      <c r="M261" s="328"/>
      <c r="N261" s="61"/>
      <c r="O261" s="115">
        <f>M261+N261</f>
        <v>0</v>
      </c>
      <c r="P261" s="112"/>
    </row>
    <row r="262" spans="1:16" ht="36" hidden="1" x14ac:dyDescent="0.25">
      <c r="A262" s="38">
        <v>6412</v>
      </c>
      <c r="B262" s="58" t="s">
        <v>239</v>
      </c>
      <c r="C262" s="59">
        <f t="shared" si="95"/>
        <v>0</v>
      </c>
      <c r="D262" s="232"/>
      <c r="E262" s="435"/>
      <c r="F262" s="393">
        <f>D262+E262</f>
        <v>0</v>
      </c>
      <c r="G262" s="232"/>
      <c r="H262" s="264"/>
      <c r="I262" s="115">
        <f>G262+H262</f>
        <v>0</v>
      </c>
      <c r="J262" s="264"/>
      <c r="K262" s="61"/>
      <c r="L262" s="115">
        <f>J262+K262</f>
        <v>0</v>
      </c>
      <c r="M262" s="328"/>
      <c r="N262" s="61"/>
      <c r="O262" s="115">
        <f>M262+N262</f>
        <v>0</v>
      </c>
      <c r="P262" s="112"/>
    </row>
    <row r="263" spans="1:16" ht="36" hidden="1" x14ac:dyDescent="0.25">
      <c r="A263" s="38">
        <v>6419</v>
      </c>
      <c r="B263" s="58" t="s">
        <v>240</v>
      </c>
      <c r="C263" s="59">
        <f t="shared" si="95"/>
        <v>0</v>
      </c>
      <c r="D263" s="232"/>
      <c r="E263" s="435"/>
      <c r="F263" s="393">
        <f>D263+E263</f>
        <v>0</v>
      </c>
      <c r="G263" s="232"/>
      <c r="H263" s="264"/>
      <c r="I263" s="115">
        <f>G263+H263</f>
        <v>0</v>
      </c>
      <c r="J263" s="264"/>
      <c r="K263" s="61"/>
      <c r="L263" s="115">
        <f>J263+K263</f>
        <v>0</v>
      </c>
      <c r="M263" s="328"/>
      <c r="N263" s="61"/>
      <c r="O263" s="115">
        <f>M263+N263</f>
        <v>0</v>
      </c>
      <c r="P263" s="112"/>
    </row>
    <row r="264" spans="1:16" ht="36" hidden="1" x14ac:dyDescent="0.25">
      <c r="A264" s="113">
        <v>6420</v>
      </c>
      <c r="B264" s="58" t="s">
        <v>241</v>
      </c>
      <c r="C264" s="59">
        <f t="shared" si="95"/>
        <v>0</v>
      </c>
      <c r="D264" s="233">
        <f t="shared" ref="D264:O264" si="105">SUM(D265:D268)</f>
        <v>0</v>
      </c>
      <c r="E264" s="436">
        <f t="shared" si="105"/>
        <v>0</v>
      </c>
      <c r="F264" s="393">
        <f t="shared" si="105"/>
        <v>0</v>
      </c>
      <c r="G264" s="233">
        <f t="shared" si="105"/>
        <v>0</v>
      </c>
      <c r="H264" s="122">
        <f t="shared" si="105"/>
        <v>0</v>
      </c>
      <c r="I264" s="115">
        <f t="shared" si="105"/>
        <v>0</v>
      </c>
      <c r="J264" s="122">
        <f t="shared" si="105"/>
        <v>0</v>
      </c>
      <c r="K264" s="114">
        <f t="shared" si="105"/>
        <v>0</v>
      </c>
      <c r="L264" s="115">
        <f t="shared" si="105"/>
        <v>0</v>
      </c>
      <c r="M264" s="59">
        <f t="shared" si="105"/>
        <v>0</v>
      </c>
      <c r="N264" s="114">
        <f t="shared" si="105"/>
        <v>0</v>
      </c>
      <c r="O264" s="115">
        <f t="shared" si="105"/>
        <v>0</v>
      </c>
      <c r="P264" s="112"/>
    </row>
    <row r="265" spans="1:16" hidden="1" x14ac:dyDescent="0.25">
      <c r="A265" s="38">
        <v>6421</v>
      </c>
      <c r="B265" s="58" t="s">
        <v>242</v>
      </c>
      <c r="C265" s="59">
        <f t="shared" si="95"/>
        <v>0</v>
      </c>
      <c r="D265" s="232"/>
      <c r="E265" s="435"/>
      <c r="F265" s="393">
        <f>D265+E265</f>
        <v>0</v>
      </c>
      <c r="G265" s="232"/>
      <c r="H265" s="264"/>
      <c r="I265" s="115">
        <f>G265+H265</f>
        <v>0</v>
      </c>
      <c r="J265" s="264"/>
      <c r="K265" s="61"/>
      <c r="L265" s="115">
        <f>J265+K265</f>
        <v>0</v>
      </c>
      <c r="M265" s="328"/>
      <c r="N265" s="61"/>
      <c r="O265" s="115">
        <f>M265+N265</f>
        <v>0</v>
      </c>
      <c r="P265" s="112"/>
    </row>
    <row r="266" spans="1:16" hidden="1" x14ac:dyDescent="0.25">
      <c r="A266" s="38">
        <v>6422</v>
      </c>
      <c r="B266" s="58" t="s">
        <v>243</v>
      </c>
      <c r="C266" s="59">
        <f t="shared" si="95"/>
        <v>0</v>
      </c>
      <c r="D266" s="232"/>
      <c r="E266" s="435"/>
      <c r="F266" s="393">
        <f>D266+E266</f>
        <v>0</v>
      </c>
      <c r="G266" s="232"/>
      <c r="H266" s="264"/>
      <c r="I266" s="115">
        <f>G266+H266</f>
        <v>0</v>
      </c>
      <c r="J266" s="264"/>
      <c r="K266" s="61"/>
      <c r="L266" s="115">
        <f>J266+K266</f>
        <v>0</v>
      </c>
      <c r="M266" s="328"/>
      <c r="N266" s="61"/>
      <c r="O266" s="115">
        <f>M266+N266</f>
        <v>0</v>
      </c>
      <c r="P266" s="112"/>
    </row>
    <row r="267" spans="1:16" ht="13.5" hidden="1" customHeight="1" x14ac:dyDescent="0.25">
      <c r="A267" s="38">
        <v>6423</v>
      </c>
      <c r="B267" s="58" t="s">
        <v>244</v>
      </c>
      <c r="C267" s="59">
        <f t="shared" si="95"/>
        <v>0</v>
      </c>
      <c r="D267" s="232"/>
      <c r="E267" s="435"/>
      <c r="F267" s="393">
        <f>D267+E267</f>
        <v>0</v>
      </c>
      <c r="G267" s="232"/>
      <c r="H267" s="264"/>
      <c r="I267" s="115">
        <f>G267+H267</f>
        <v>0</v>
      </c>
      <c r="J267" s="264"/>
      <c r="K267" s="61"/>
      <c r="L267" s="115">
        <f>J267+K267</f>
        <v>0</v>
      </c>
      <c r="M267" s="328"/>
      <c r="N267" s="61"/>
      <c r="O267" s="115">
        <f>M267+N267</f>
        <v>0</v>
      </c>
      <c r="P267" s="112"/>
    </row>
    <row r="268" spans="1:16" ht="36" hidden="1" x14ac:dyDescent="0.25">
      <c r="A268" s="38">
        <v>6424</v>
      </c>
      <c r="B268" s="58" t="s">
        <v>245</v>
      </c>
      <c r="C268" s="59">
        <f t="shared" si="95"/>
        <v>0</v>
      </c>
      <c r="D268" s="232"/>
      <c r="E268" s="435"/>
      <c r="F268" s="393">
        <f>D268+E268</f>
        <v>0</v>
      </c>
      <c r="G268" s="232"/>
      <c r="H268" s="264"/>
      <c r="I268" s="115">
        <f>G268+H268</f>
        <v>0</v>
      </c>
      <c r="J268" s="264"/>
      <c r="K268" s="61"/>
      <c r="L268" s="115">
        <f>J268+K268</f>
        <v>0</v>
      </c>
      <c r="M268" s="328"/>
      <c r="N268" s="61"/>
      <c r="O268" s="115">
        <f>M268+N268</f>
        <v>0</v>
      </c>
      <c r="P268" s="112"/>
    </row>
    <row r="269" spans="1:16" ht="36" hidden="1" x14ac:dyDescent="0.25">
      <c r="A269" s="150">
        <v>7000</v>
      </c>
      <c r="B269" s="150" t="s">
        <v>246</v>
      </c>
      <c r="C269" s="153">
        <f t="shared" si="95"/>
        <v>0</v>
      </c>
      <c r="D269" s="239">
        <f t="shared" ref="D269:O269" si="106">SUM(D270,D281)</f>
        <v>0</v>
      </c>
      <c r="E269" s="444">
        <f t="shared" si="106"/>
        <v>0</v>
      </c>
      <c r="F269" s="445">
        <f t="shared" si="106"/>
        <v>0</v>
      </c>
      <c r="G269" s="239">
        <f t="shared" si="106"/>
        <v>0</v>
      </c>
      <c r="H269" s="270">
        <f t="shared" si="106"/>
        <v>0</v>
      </c>
      <c r="I269" s="297">
        <f t="shared" si="106"/>
        <v>0</v>
      </c>
      <c r="J269" s="270">
        <f t="shared" si="106"/>
        <v>0</v>
      </c>
      <c r="K269" s="152">
        <f t="shared" si="106"/>
        <v>0</v>
      </c>
      <c r="L269" s="297">
        <f t="shared" si="106"/>
        <v>0</v>
      </c>
      <c r="M269" s="333">
        <f t="shared" si="106"/>
        <v>0</v>
      </c>
      <c r="N269" s="310">
        <f t="shared" si="106"/>
        <v>0</v>
      </c>
      <c r="O269" s="315">
        <f t="shared" si="106"/>
        <v>0</v>
      </c>
      <c r="P269" s="355"/>
    </row>
    <row r="270" spans="1:16" ht="24" hidden="1" x14ac:dyDescent="0.25">
      <c r="A270" s="46">
        <v>7200</v>
      </c>
      <c r="B270" s="106" t="s">
        <v>247</v>
      </c>
      <c r="C270" s="47">
        <f t="shared" si="95"/>
        <v>0</v>
      </c>
      <c r="D270" s="230">
        <f t="shared" ref="D270:O270" si="107">SUM(D271,D272,D275,D276,D280)</f>
        <v>0</v>
      </c>
      <c r="E270" s="430">
        <f t="shared" si="107"/>
        <v>0</v>
      </c>
      <c r="F270" s="397">
        <f t="shared" si="107"/>
        <v>0</v>
      </c>
      <c r="G270" s="230">
        <f t="shared" si="107"/>
        <v>0</v>
      </c>
      <c r="H270" s="107">
        <f t="shared" si="107"/>
        <v>0</v>
      </c>
      <c r="I270" s="118">
        <f t="shared" si="107"/>
        <v>0</v>
      </c>
      <c r="J270" s="107">
        <f t="shared" si="107"/>
        <v>0</v>
      </c>
      <c r="K270" s="51">
        <f t="shared" si="107"/>
        <v>0</v>
      </c>
      <c r="L270" s="118">
        <f t="shared" si="107"/>
        <v>0</v>
      </c>
      <c r="M270" s="131">
        <f t="shared" si="107"/>
        <v>0</v>
      </c>
      <c r="N270" s="132">
        <f t="shared" si="107"/>
        <v>0</v>
      </c>
      <c r="O270" s="296">
        <f t="shared" si="107"/>
        <v>0</v>
      </c>
      <c r="P270" s="352"/>
    </row>
    <row r="271" spans="1:16" ht="24" hidden="1" x14ac:dyDescent="0.25">
      <c r="A271" s="1244">
        <v>7210</v>
      </c>
      <c r="B271" s="53" t="s">
        <v>248</v>
      </c>
      <c r="C271" s="54">
        <f t="shared" si="95"/>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95"/>
        <v>0</v>
      </c>
      <c r="D272" s="233">
        <f t="shared" ref="D272:O272" si="108">SUM(D273:D274)</f>
        <v>0</v>
      </c>
      <c r="E272" s="436">
        <f t="shared" si="108"/>
        <v>0</v>
      </c>
      <c r="F272" s="393">
        <f t="shared" si="108"/>
        <v>0</v>
      </c>
      <c r="G272" s="233">
        <f t="shared" si="108"/>
        <v>0</v>
      </c>
      <c r="H272" s="122">
        <f t="shared" si="108"/>
        <v>0</v>
      </c>
      <c r="I272" s="115">
        <f t="shared" si="108"/>
        <v>0</v>
      </c>
      <c r="J272" s="122">
        <f t="shared" si="108"/>
        <v>0</v>
      </c>
      <c r="K272" s="114">
        <f t="shared" si="108"/>
        <v>0</v>
      </c>
      <c r="L272" s="115">
        <f t="shared" si="108"/>
        <v>0</v>
      </c>
      <c r="M272" s="59">
        <f t="shared" si="108"/>
        <v>0</v>
      </c>
      <c r="N272" s="114">
        <f t="shared" si="108"/>
        <v>0</v>
      </c>
      <c r="O272" s="115">
        <f t="shared" si="108"/>
        <v>0</v>
      </c>
      <c r="P272" s="112"/>
    </row>
    <row r="273" spans="1:16" s="149" customFormat="1" ht="36" hidden="1" x14ac:dyDescent="0.25">
      <c r="A273" s="38">
        <v>7221</v>
      </c>
      <c r="B273" s="58" t="s">
        <v>250</v>
      </c>
      <c r="C273" s="59">
        <f t="shared" si="95"/>
        <v>0</v>
      </c>
      <c r="D273" s="232"/>
      <c r="E273" s="435"/>
      <c r="F273" s="393">
        <f>D273+E273</f>
        <v>0</v>
      </c>
      <c r="G273" s="232"/>
      <c r="H273" s="264"/>
      <c r="I273" s="115">
        <f>G273+H273</f>
        <v>0</v>
      </c>
      <c r="J273" s="264"/>
      <c r="K273" s="61"/>
      <c r="L273" s="115">
        <f>J273+K273</f>
        <v>0</v>
      </c>
      <c r="M273" s="328"/>
      <c r="N273" s="61"/>
      <c r="O273" s="115">
        <f>M273+N273</f>
        <v>0</v>
      </c>
      <c r="P273" s="112"/>
    </row>
    <row r="274" spans="1:16" s="149" customFormat="1" ht="36" hidden="1" x14ac:dyDescent="0.25">
      <c r="A274" s="38">
        <v>7222</v>
      </c>
      <c r="B274" s="58" t="s">
        <v>251</v>
      </c>
      <c r="C274" s="59">
        <f t="shared" si="95"/>
        <v>0</v>
      </c>
      <c r="D274" s="232"/>
      <c r="E274" s="435"/>
      <c r="F274" s="393">
        <f>D274+E274</f>
        <v>0</v>
      </c>
      <c r="G274" s="232"/>
      <c r="H274" s="264"/>
      <c r="I274" s="115">
        <f>G274+H274</f>
        <v>0</v>
      </c>
      <c r="J274" s="264"/>
      <c r="K274" s="61"/>
      <c r="L274" s="115">
        <f>J274+K274</f>
        <v>0</v>
      </c>
      <c r="M274" s="328"/>
      <c r="N274" s="61"/>
      <c r="O274" s="115">
        <f>M274+N274</f>
        <v>0</v>
      </c>
      <c r="P274" s="112"/>
    </row>
    <row r="275" spans="1:16" ht="24" hidden="1" x14ac:dyDescent="0.25">
      <c r="A275" s="113">
        <v>7230</v>
      </c>
      <c r="B275" s="58" t="s">
        <v>292</v>
      </c>
      <c r="C275" s="59">
        <f t="shared" si="95"/>
        <v>0</v>
      </c>
      <c r="D275" s="232"/>
      <c r="E275" s="435"/>
      <c r="F275" s="393">
        <f>D275+E275</f>
        <v>0</v>
      </c>
      <c r="G275" s="232"/>
      <c r="H275" s="264"/>
      <c r="I275" s="115">
        <f>G275+H275</f>
        <v>0</v>
      </c>
      <c r="J275" s="264"/>
      <c r="K275" s="61"/>
      <c r="L275" s="115">
        <f>J275+K275</f>
        <v>0</v>
      </c>
      <c r="M275" s="328"/>
      <c r="N275" s="61"/>
      <c r="O275" s="115">
        <f>M275+N275</f>
        <v>0</v>
      </c>
      <c r="P275" s="112"/>
    </row>
    <row r="276" spans="1:16" ht="24" hidden="1" x14ac:dyDescent="0.25">
      <c r="A276" s="113">
        <v>7240</v>
      </c>
      <c r="B276" s="58" t="s">
        <v>252</v>
      </c>
      <c r="C276" s="59">
        <f t="shared" si="95"/>
        <v>0</v>
      </c>
      <c r="D276" s="233">
        <f t="shared" ref="D276:O276" si="109">SUM(D277:D279)</f>
        <v>0</v>
      </c>
      <c r="E276" s="436">
        <f t="shared" si="109"/>
        <v>0</v>
      </c>
      <c r="F276" s="393">
        <f t="shared" si="109"/>
        <v>0</v>
      </c>
      <c r="G276" s="233">
        <f t="shared" si="109"/>
        <v>0</v>
      </c>
      <c r="H276" s="122">
        <f t="shared" si="109"/>
        <v>0</v>
      </c>
      <c r="I276" s="115">
        <f t="shared" si="109"/>
        <v>0</v>
      </c>
      <c r="J276" s="122">
        <f t="shared" si="109"/>
        <v>0</v>
      </c>
      <c r="K276" s="114">
        <f t="shared" si="109"/>
        <v>0</v>
      </c>
      <c r="L276" s="115">
        <f t="shared" si="109"/>
        <v>0</v>
      </c>
      <c r="M276" s="59">
        <f t="shared" si="109"/>
        <v>0</v>
      </c>
      <c r="N276" s="114">
        <f t="shared" si="109"/>
        <v>0</v>
      </c>
      <c r="O276" s="115">
        <f t="shared" si="109"/>
        <v>0</v>
      </c>
      <c r="P276" s="112"/>
    </row>
    <row r="277" spans="1:16" ht="48" hidden="1" x14ac:dyDescent="0.25">
      <c r="A277" s="38">
        <v>7245</v>
      </c>
      <c r="B277" s="58" t="s">
        <v>253</v>
      </c>
      <c r="C277" s="59">
        <f t="shared" si="95"/>
        <v>0</v>
      </c>
      <c r="D277" s="232"/>
      <c r="E277" s="435"/>
      <c r="F277" s="393">
        <f>D277+E277</f>
        <v>0</v>
      </c>
      <c r="G277" s="232"/>
      <c r="H277" s="264"/>
      <c r="I277" s="115">
        <f>G277+H277</f>
        <v>0</v>
      </c>
      <c r="J277" s="264"/>
      <c r="K277" s="61"/>
      <c r="L277" s="115">
        <f>J277+K277</f>
        <v>0</v>
      </c>
      <c r="M277" s="328"/>
      <c r="N277" s="61"/>
      <c r="O277" s="115">
        <f>M277+N277</f>
        <v>0</v>
      </c>
      <c r="P277" s="112"/>
    </row>
    <row r="278" spans="1:16" ht="84.75" hidden="1" customHeight="1" x14ac:dyDescent="0.25">
      <c r="A278" s="38">
        <v>7246</v>
      </c>
      <c r="B278" s="58" t="s">
        <v>254</v>
      </c>
      <c r="C278" s="59">
        <f t="shared" si="95"/>
        <v>0</v>
      </c>
      <c r="D278" s="232"/>
      <c r="E278" s="435"/>
      <c r="F278" s="393">
        <f>D278+E278</f>
        <v>0</v>
      </c>
      <c r="G278" s="232"/>
      <c r="H278" s="264"/>
      <c r="I278" s="115">
        <f>G278+H278</f>
        <v>0</v>
      </c>
      <c r="J278" s="264"/>
      <c r="K278" s="61"/>
      <c r="L278" s="115">
        <f>J278+K278</f>
        <v>0</v>
      </c>
      <c r="M278" s="328"/>
      <c r="N278" s="61"/>
      <c r="O278" s="115">
        <f>M278+N278</f>
        <v>0</v>
      </c>
      <c r="P278" s="112"/>
    </row>
    <row r="279" spans="1:16" ht="36" hidden="1" x14ac:dyDescent="0.25">
      <c r="A279" s="38">
        <v>7247</v>
      </c>
      <c r="B279" s="58" t="s">
        <v>309</v>
      </c>
      <c r="C279" s="59">
        <f t="shared" si="95"/>
        <v>0</v>
      </c>
      <c r="D279" s="232"/>
      <c r="E279" s="435"/>
      <c r="F279" s="393">
        <f>D279+E279</f>
        <v>0</v>
      </c>
      <c r="G279" s="232"/>
      <c r="H279" s="264"/>
      <c r="I279" s="115">
        <f>G279+H279</f>
        <v>0</v>
      </c>
      <c r="J279" s="264"/>
      <c r="K279" s="61"/>
      <c r="L279" s="115">
        <f>J279+K279</f>
        <v>0</v>
      </c>
      <c r="M279" s="328"/>
      <c r="N279" s="61"/>
      <c r="O279" s="115">
        <f>M279+N279</f>
        <v>0</v>
      </c>
      <c r="P279" s="112"/>
    </row>
    <row r="280" spans="1:16" ht="24" hidden="1" x14ac:dyDescent="0.25">
      <c r="A280" s="1244">
        <v>7260</v>
      </c>
      <c r="B280" s="53" t="s">
        <v>255</v>
      </c>
      <c r="C280" s="54">
        <f t="shared" si="95"/>
        <v>0</v>
      </c>
      <c r="D280" s="231"/>
      <c r="E280" s="433"/>
      <c r="F280" s="434">
        <f>D280+E280</f>
        <v>0</v>
      </c>
      <c r="G280" s="231"/>
      <c r="H280" s="263"/>
      <c r="I280" s="121">
        <f>G280+H280</f>
        <v>0</v>
      </c>
      <c r="J280" s="263"/>
      <c r="K280" s="56"/>
      <c r="L280" s="121">
        <f>J280+K280</f>
        <v>0</v>
      </c>
      <c r="M280" s="327"/>
      <c r="N280" s="56"/>
      <c r="O280" s="121">
        <f>M280+N280</f>
        <v>0</v>
      </c>
      <c r="P280" s="111"/>
    </row>
    <row r="281" spans="1:16" hidden="1" x14ac:dyDescent="0.25">
      <c r="A281" s="74">
        <v>7700</v>
      </c>
      <c r="B281" s="166" t="s">
        <v>284</v>
      </c>
      <c r="C281" s="167">
        <f t="shared" si="95"/>
        <v>0</v>
      </c>
      <c r="D281" s="240">
        <f t="shared" ref="D281:O281" si="110">D282</f>
        <v>0</v>
      </c>
      <c r="E281" s="446">
        <f t="shared" si="110"/>
        <v>0</v>
      </c>
      <c r="F281" s="412">
        <f t="shared" si="110"/>
        <v>0</v>
      </c>
      <c r="G281" s="240">
        <f t="shared" si="110"/>
        <v>0</v>
      </c>
      <c r="H281" s="271">
        <f t="shared" si="110"/>
        <v>0</v>
      </c>
      <c r="I281" s="169">
        <f t="shared" si="110"/>
        <v>0</v>
      </c>
      <c r="J281" s="271">
        <f t="shared" si="110"/>
        <v>0</v>
      </c>
      <c r="K281" s="168">
        <f t="shared" si="110"/>
        <v>0</v>
      </c>
      <c r="L281" s="169">
        <f t="shared" si="110"/>
        <v>0</v>
      </c>
      <c r="M281" s="167">
        <f t="shared" si="110"/>
        <v>0</v>
      </c>
      <c r="N281" s="168">
        <f t="shared" si="110"/>
        <v>0</v>
      </c>
      <c r="O281" s="169">
        <f t="shared" si="110"/>
        <v>0</v>
      </c>
      <c r="P281" s="353"/>
    </row>
    <row r="282" spans="1:16" hidden="1" x14ac:dyDescent="0.25">
      <c r="A282" s="108">
        <v>7720</v>
      </c>
      <c r="B282" s="53" t="s">
        <v>285</v>
      </c>
      <c r="C282" s="65">
        <f t="shared" si="95"/>
        <v>0</v>
      </c>
      <c r="D282" s="241"/>
      <c r="E282" s="447"/>
      <c r="F282" s="416">
        <f>D282+E282</f>
        <v>0</v>
      </c>
      <c r="G282" s="241"/>
      <c r="H282" s="272"/>
      <c r="I282" s="312">
        <f>G282+H282</f>
        <v>0</v>
      </c>
      <c r="J282" s="272"/>
      <c r="K282" s="67"/>
      <c r="L282" s="312">
        <f>J282+K282</f>
        <v>0</v>
      </c>
      <c r="M282" s="334"/>
      <c r="N282" s="67"/>
      <c r="O282" s="312">
        <f>M282+N282</f>
        <v>0</v>
      </c>
      <c r="P282" s="156"/>
    </row>
    <row r="283" spans="1:16" x14ac:dyDescent="0.25">
      <c r="A283" s="147"/>
      <c r="B283" s="58" t="s">
        <v>256</v>
      </c>
      <c r="C283" s="59">
        <f t="shared" si="95"/>
        <v>3222</v>
      </c>
      <c r="D283" s="233">
        <f t="shared" ref="D283:O283" si="111">SUM(D284:D285)</f>
        <v>0</v>
      </c>
      <c r="E283" s="436">
        <f t="shared" si="111"/>
        <v>0</v>
      </c>
      <c r="F283" s="393">
        <f t="shared" si="111"/>
        <v>0</v>
      </c>
      <c r="G283" s="233">
        <f t="shared" si="111"/>
        <v>0</v>
      </c>
      <c r="H283" s="122">
        <f t="shared" si="111"/>
        <v>0</v>
      </c>
      <c r="I283" s="115">
        <f t="shared" si="111"/>
        <v>0</v>
      </c>
      <c r="J283" s="122">
        <f t="shared" si="111"/>
        <v>9615</v>
      </c>
      <c r="K283" s="114">
        <f t="shared" si="111"/>
        <v>-6393</v>
      </c>
      <c r="L283" s="115">
        <f t="shared" si="111"/>
        <v>3222</v>
      </c>
      <c r="M283" s="59">
        <f t="shared" si="111"/>
        <v>0</v>
      </c>
      <c r="N283" s="114">
        <f t="shared" si="111"/>
        <v>0</v>
      </c>
      <c r="O283" s="115">
        <f t="shared" si="111"/>
        <v>0</v>
      </c>
      <c r="P283" s="112"/>
    </row>
    <row r="284" spans="1:16" x14ac:dyDescent="0.25">
      <c r="A284" s="147" t="s">
        <v>257</v>
      </c>
      <c r="B284" s="38" t="s">
        <v>258</v>
      </c>
      <c r="C284" s="59">
        <f t="shared" si="95"/>
        <v>3222</v>
      </c>
      <c r="D284" s="232"/>
      <c r="E284" s="435"/>
      <c r="F284" s="393">
        <f>D284+E284</f>
        <v>0</v>
      </c>
      <c r="G284" s="232"/>
      <c r="H284" s="264"/>
      <c r="I284" s="115">
        <f>G284+H284</f>
        <v>0</v>
      </c>
      <c r="J284" s="264">
        <v>9615</v>
      </c>
      <c r="K284" s="61">
        <v>-6393</v>
      </c>
      <c r="L284" s="115">
        <f>J284+K284</f>
        <v>3222</v>
      </c>
      <c r="M284" s="328"/>
      <c r="N284" s="61"/>
      <c r="O284" s="115">
        <f>M284+N284</f>
        <v>0</v>
      </c>
      <c r="P284" s="112"/>
    </row>
    <row r="285" spans="1:16" ht="24" hidden="1" x14ac:dyDescent="0.25">
      <c r="A285" s="147" t="s">
        <v>259</v>
      </c>
      <c r="B285" s="154" t="s">
        <v>260</v>
      </c>
      <c r="C285" s="54">
        <f t="shared" si="95"/>
        <v>0</v>
      </c>
      <c r="D285" s="231"/>
      <c r="E285" s="433"/>
      <c r="F285" s="434">
        <f>D285+E285</f>
        <v>0</v>
      </c>
      <c r="G285" s="231"/>
      <c r="H285" s="263"/>
      <c r="I285" s="121">
        <f>G285+H285</f>
        <v>0</v>
      </c>
      <c r="J285" s="263"/>
      <c r="K285" s="56"/>
      <c r="L285" s="121">
        <f>J285+K285</f>
        <v>0</v>
      </c>
      <c r="M285" s="327"/>
      <c r="N285" s="56"/>
      <c r="O285" s="121">
        <f>M285+N285</f>
        <v>0</v>
      </c>
      <c r="P285" s="111"/>
    </row>
    <row r="286" spans="1:16" ht="15.75" thickBot="1" x14ac:dyDescent="0.3">
      <c r="A286" s="175"/>
      <c r="B286" s="175" t="s">
        <v>261</v>
      </c>
      <c r="C286" s="316">
        <f t="shared" si="95"/>
        <v>35453</v>
      </c>
      <c r="D286" s="242">
        <f t="shared" ref="D286:O286" si="112">SUM(D283,D269,D230,D195,D187,D173,D75,D53)</f>
        <v>15615</v>
      </c>
      <c r="E286" s="448">
        <f t="shared" si="112"/>
        <v>0</v>
      </c>
      <c r="F286" s="449">
        <f t="shared" si="112"/>
        <v>15615</v>
      </c>
      <c r="G286" s="242">
        <f t="shared" si="112"/>
        <v>0</v>
      </c>
      <c r="H286" s="177">
        <f t="shared" si="112"/>
        <v>0</v>
      </c>
      <c r="I286" s="298">
        <f t="shared" si="112"/>
        <v>0</v>
      </c>
      <c r="J286" s="177">
        <f t="shared" si="112"/>
        <v>19838</v>
      </c>
      <c r="K286" s="176">
        <f t="shared" si="112"/>
        <v>0</v>
      </c>
      <c r="L286" s="298">
        <f t="shared" si="112"/>
        <v>19838</v>
      </c>
      <c r="M286" s="316">
        <f t="shared" si="112"/>
        <v>0</v>
      </c>
      <c r="N286" s="176">
        <f t="shared" si="112"/>
        <v>0</v>
      </c>
      <c r="O286" s="298">
        <f t="shared" si="112"/>
        <v>0</v>
      </c>
      <c r="P286" s="356"/>
    </row>
    <row r="287" spans="1:16" s="21" customFormat="1" ht="13.5" thickTop="1" thickBot="1" x14ac:dyDescent="0.3">
      <c r="A287" s="1670" t="s">
        <v>262</v>
      </c>
      <c r="B287" s="1671"/>
      <c r="C287" s="184">
        <f t="shared" si="95"/>
        <v>-6393</v>
      </c>
      <c r="D287" s="243">
        <f t="shared" ref="D287:I287" si="113">SUM(D24,D25,D41)-D51</f>
        <v>0</v>
      </c>
      <c r="E287" s="450">
        <f t="shared" si="113"/>
        <v>0</v>
      </c>
      <c r="F287" s="451">
        <f t="shared" si="113"/>
        <v>0</v>
      </c>
      <c r="G287" s="243">
        <f t="shared" si="113"/>
        <v>0</v>
      </c>
      <c r="H287" s="273">
        <f t="shared" si="113"/>
        <v>0</v>
      </c>
      <c r="I287" s="299">
        <f t="shared" si="113"/>
        <v>0</v>
      </c>
      <c r="J287" s="273">
        <f>(J26+J43)-J51</f>
        <v>0</v>
      </c>
      <c r="K287" s="179">
        <f>(K26+K43)-K51</f>
        <v>-6393</v>
      </c>
      <c r="L287" s="299">
        <f>(L26+L43)-L51</f>
        <v>-6393</v>
      </c>
      <c r="M287" s="184">
        <f>M45-M51</f>
        <v>0</v>
      </c>
      <c r="N287" s="179">
        <f>N45-N51</f>
        <v>0</v>
      </c>
      <c r="O287" s="299">
        <f>O45-O51</f>
        <v>0</v>
      </c>
      <c r="P287" s="186"/>
    </row>
    <row r="288" spans="1:16" s="21" customFormat="1" ht="12.75" thickTop="1" x14ac:dyDescent="0.25">
      <c r="A288" s="1672" t="s">
        <v>263</v>
      </c>
      <c r="B288" s="1673"/>
      <c r="C288" s="164">
        <f t="shared" si="95"/>
        <v>6393</v>
      </c>
      <c r="D288" s="244">
        <f t="shared" ref="D288:O288" si="114">SUM(D289,D290)-D297+D298</f>
        <v>0</v>
      </c>
      <c r="E288" s="452">
        <f t="shared" si="114"/>
        <v>0</v>
      </c>
      <c r="F288" s="453">
        <f t="shared" si="114"/>
        <v>0</v>
      </c>
      <c r="G288" s="244">
        <f t="shared" si="114"/>
        <v>0</v>
      </c>
      <c r="H288" s="274">
        <f t="shared" si="114"/>
        <v>0</v>
      </c>
      <c r="I288" s="162">
        <f t="shared" si="114"/>
        <v>0</v>
      </c>
      <c r="J288" s="274">
        <f t="shared" si="114"/>
        <v>0</v>
      </c>
      <c r="K288" s="161">
        <f t="shared" si="114"/>
        <v>6393</v>
      </c>
      <c r="L288" s="162">
        <f t="shared" si="114"/>
        <v>6393</v>
      </c>
      <c r="M288" s="164">
        <f t="shared" si="114"/>
        <v>0</v>
      </c>
      <c r="N288" s="161">
        <f t="shared" si="114"/>
        <v>0</v>
      </c>
      <c r="O288" s="162">
        <f t="shared" si="114"/>
        <v>0</v>
      </c>
      <c r="P288" s="357"/>
    </row>
    <row r="289" spans="1:16" s="21" customFormat="1" ht="12.75" thickBot="1" x14ac:dyDescent="0.3">
      <c r="A289" s="89" t="s">
        <v>264</v>
      </c>
      <c r="B289" s="89" t="s">
        <v>265</v>
      </c>
      <c r="C289" s="90">
        <f t="shared" si="95"/>
        <v>6393</v>
      </c>
      <c r="D289" s="226">
        <f t="shared" ref="D289:O289" si="115">D21-D283</f>
        <v>0</v>
      </c>
      <c r="E289" s="422">
        <f t="shared" si="115"/>
        <v>0</v>
      </c>
      <c r="F289" s="423">
        <f t="shared" si="115"/>
        <v>0</v>
      </c>
      <c r="G289" s="226">
        <f t="shared" si="115"/>
        <v>0</v>
      </c>
      <c r="H289" s="259">
        <f t="shared" si="115"/>
        <v>0</v>
      </c>
      <c r="I289" s="92">
        <f t="shared" si="115"/>
        <v>0</v>
      </c>
      <c r="J289" s="259">
        <f t="shared" si="115"/>
        <v>0</v>
      </c>
      <c r="K289" s="91">
        <f t="shared" si="115"/>
        <v>6393</v>
      </c>
      <c r="L289" s="92">
        <f t="shared" si="115"/>
        <v>6393</v>
      </c>
      <c r="M289" s="90">
        <f t="shared" si="115"/>
        <v>0</v>
      </c>
      <c r="N289" s="91">
        <f t="shared" si="115"/>
        <v>0</v>
      </c>
      <c r="O289" s="92">
        <f t="shared" si="115"/>
        <v>0</v>
      </c>
      <c r="P289" s="348"/>
    </row>
    <row r="290" spans="1:16" s="21" customFormat="1" ht="12.75" hidden="1" thickTop="1" x14ac:dyDescent="0.25">
      <c r="A290" s="181" t="s">
        <v>266</v>
      </c>
      <c r="B290" s="181" t="s">
        <v>267</v>
      </c>
      <c r="C290" s="164">
        <f t="shared" si="95"/>
        <v>0</v>
      </c>
      <c r="D290" s="244">
        <f t="shared" ref="D290:O290" si="116">SUM(D291,D293,D295)-SUM(D292,D294,D296)</f>
        <v>0</v>
      </c>
      <c r="E290" s="452">
        <f t="shared" si="116"/>
        <v>0</v>
      </c>
      <c r="F290" s="453">
        <f t="shared" si="116"/>
        <v>0</v>
      </c>
      <c r="G290" s="244">
        <f t="shared" si="116"/>
        <v>0</v>
      </c>
      <c r="H290" s="274">
        <f t="shared" si="116"/>
        <v>0</v>
      </c>
      <c r="I290" s="162">
        <f t="shared" si="116"/>
        <v>0</v>
      </c>
      <c r="J290" s="274">
        <f t="shared" si="116"/>
        <v>0</v>
      </c>
      <c r="K290" s="161">
        <f t="shared" si="116"/>
        <v>0</v>
      </c>
      <c r="L290" s="162">
        <f t="shared" si="116"/>
        <v>0</v>
      </c>
      <c r="M290" s="164">
        <f t="shared" si="116"/>
        <v>0</v>
      </c>
      <c r="N290" s="161">
        <f t="shared" si="116"/>
        <v>0</v>
      </c>
      <c r="O290" s="162">
        <f t="shared" si="116"/>
        <v>0</v>
      </c>
      <c r="P290" s="357"/>
    </row>
    <row r="291" spans="1:16" ht="15.75" hidden="1" thickTop="1" x14ac:dyDescent="0.25">
      <c r="A291" s="155" t="s">
        <v>268</v>
      </c>
      <c r="B291" s="84" t="s">
        <v>269</v>
      </c>
      <c r="C291" s="65">
        <f t="shared" si="95"/>
        <v>0</v>
      </c>
      <c r="D291" s="241"/>
      <c r="E291" s="447"/>
      <c r="F291" s="416">
        <f t="shared" ref="F291:F298" si="117">D291+E291</f>
        <v>0</v>
      </c>
      <c r="G291" s="241"/>
      <c r="H291" s="272"/>
      <c r="I291" s="312">
        <f t="shared" ref="I291:I298" si="118">G291+H291</f>
        <v>0</v>
      </c>
      <c r="J291" s="272"/>
      <c r="K291" s="67"/>
      <c r="L291" s="312">
        <f t="shared" ref="L291:L298" si="119">J291+K291</f>
        <v>0</v>
      </c>
      <c r="M291" s="334"/>
      <c r="N291" s="67"/>
      <c r="O291" s="312">
        <f t="shared" ref="O291:O298" si="120">M291+N291</f>
        <v>0</v>
      </c>
      <c r="P291" s="156"/>
    </row>
    <row r="292" spans="1:16" ht="24.75" hidden="1" thickTop="1" x14ac:dyDescent="0.25">
      <c r="A292" s="147" t="s">
        <v>270</v>
      </c>
      <c r="B292" s="37" t="s">
        <v>271</v>
      </c>
      <c r="C292" s="59">
        <f t="shared" si="95"/>
        <v>0</v>
      </c>
      <c r="D292" s="232"/>
      <c r="E292" s="435"/>
      <c r="F292" s="393">
        <f t="shared" si="117"/>
        <v>0</v>
      </c>
      <c r="G292" s="232"/>
      <c r="H292" s="264"/>
      <c r="I292" s="115">
        <f t="shared" si="118"/>
        <v>0</v>
      </c>
      <c r="J292" s="264"/>
      <c r="K292" s="61"/>
      <c r="L292" s="115">
        <f t="shared" si="119"/>
        <v>0</v>
      </c>
      <c r="M292" s="328"/>
      <c r="N292" s="61"/>
      <c r="O292" s="115">
        <f t="shared" si="120"/>
        <v>0</v>
      </c>
      <c r="P292" s="112"/>
    </row>
    <row r="293" spans="1:16" ht="15.75" hidden="1" thickTop="1" x14ac:dyDescent="0.25">
      <c r="A293" s="147" t="s">
        <v>272</v>
      </c>
      <c r="B293" s="37" t="s">
        <v>273</v>
      </c>
      <c r="C293" s="59">
        <f t="shared" si="95"/>
        <v>0</v>
      </c>
      <c r="D293" s="232"/>
      <c r="E293" s="435"/>
      <c r="F293" s="393">
        <f t="shared" si="117"/>
        <v>0</v>
      </c>
      <c r="G293" s="232"/>
      <c r="H293" s="264"/>
      <c r="I293" s="115">
        <f t="shared" si="118"/>
        <v>0</v>
      </c>
      <c r="J293" s="264"/>
      <c r="K293" s="61"/>
      <c r="L293" s="115">
        <f t="shared" si="119"/>
        <v>0</v>
      </c>
      <c r="M293" s="328"/>
      <c r="N293" s="61"/>
      <c r="O293" s="115">
        <f t="shared" si="120"/>
        <v>0</v>
      </c>
      <c r="P293" s="112"/>
    </row>
    <row r="294" spans="1:16" ht="24.75" hidden="1" thickTop="1" x14ac:dyDescent="0.25">
      <c r="A294" s="147" t="s">
        <v>274</v>
      </c>
      <c r="B294" s="37" t="s">
        <v>275</v>
      </c>
      <c r="C294" s="59">
        <f t="shared" si="95"/>
        <v>0</v>
      </c>
      <c r="D294" s="232"/>
      <c r="E294" s="435"/>
      <c r="F294" s="393">
        <f t="shared" si="117"/>
        <v>0</v>
      </c>
      <c r="G294" s="232"/>
      <c r="H294" s="264"/>
      <c r="I294" s="115">
        <f t="shared" si="118"/>
        <v>0</v>
      </c>
      <c r="J294" s="264"/>
      <c r="K294" s="61"/>
      <c r="L294" s="115">
        <f t="shared" si="119"/>
        <v>0</v>
      </c>
      <c r="M294" s="328"/>
      <c r="N294" s="61"/>
      <c r="O294" s="115">
        <f t="shared" si="120"/>
        <v>0</v>
      </c>
      <c r="P294" s="112"/>
    </row>
    <row r="295" spans="1:16" ht="15.75" hidden="1" thickTop="1" x14ac:dyDescent="0.25">
      <c r="A295" s="147" t="s">
        <v>276</v>
      </c>
      <c r="B295" s="37" t="s">
        <v>277</v>
      </c>
      <c r="C295" s="59">
        <f t="shared" si="95"/>
        <v>0</v>
      </c>
      <c r="D295" s="232"/>
      <c r="E295" s="435"/>
      <c r="F295" s="393">
        <f t="shared" si="117"/>
        <v>0</v>
      </c>
      <c r="G295" s="232"/>
      <c r="H295" s="264"/>
      <c r="I295" s="115">
        <f t="shared" si="118"/>
        <v>0</v>
      </c>
      <c r="J295" s="264"/>
      <c r="K295" s="61"/>
      <c r="L295" s="115">
        <f t="shared" si="119"/>
        <v>0</v>
      </c>
      <c r="M295" s="328"/>
      <c r="N295" s="61"/>
      <c r="O295" s="115">
        <f t="shared" si="120"/>
        <v>0</v>
      </c>
      <c r="P295" s="112"/>
    </row>
    <row r="296" spans="1:16" ht="24.75" hidden="1" thickTop="1" x14ac:dyDescent="0.25">
      <c r="A296" s="157" t="s">
        <v>278</v>
      </c>
      <c r="B296" s="158" t="s">
        <v>279</v>
      </c>
      <c r="C296" s="128">
        <f t="shared" si="95"/>
        <v>0</v>
      </c>
      <c r="D296" s="237"/>
      <c r="E296" s="440"/>
      <c r="F296" s="441">
        <f t="shared" si="117"/>
        <v>0</v>
      </c>
      <c r="G296" s="237"/>
      <c r="H296" s="268"/>
      <c r="I296" s="313">
        <f t="shared" si="118"/>
        <v>0</v>
      </c>
      <c r="J296" s="268"/>
      <c r="K296" s="130"/>
      <c r="L296" s="313">
        <f t="shared" si="119"/>
        <v>0</v>
      </c>
      <c r="M296" s="331"/>
      <c r="N296" s="130"/>
      <c r="O296" s="313">
        <f t="shared" si="120"/>
        <v>0</v>
      </c>
      <c r="P296" s="159"/>
    </row>
    <row r="297" spans="1:16" s="21" customFormat="1" ht="13.5" hidden="1" thickTop="1" thickBot="1" x14ac:dyDescent="0.3">
      <c r="A297" s="183" t="s">
        <v>280</v>
      </c>
      <c r="B297" s="183" t="s">
        <v>281</v>
      </c>
      <c r="C297" s="184">
        <f t="shared" si="95"/>
        <v>0</v>
      </c>
      <c r="D297" s="245"/>
      <c r="E297" s="454"/>
      <c r="F297" s="451">
        <f t="shared" si="117"/>
        <v>0</v>
      </c>
      <c r="G297" s="245"/>
      <c r="H297" s="275"/>
      <c r="I297" s="299">
        <f t="shared" si="118"/>
        <v>0</v>
      </c>
      <c r="J297" s="275"/>
      <c r="K297" s="185"/>
      <c r="L297" s="299">
        <f t="shared" si="119"/>
        <v>0</v>
      </c>
      <c r="M297" s="335"/>
      <c r="N297" s="185"/>
      <c r="O297" s="299">
        <f t="shared" si="120"/>
        <v>0</v>
      </c>
      <c r="P297" s="186"/>
    </row>
    <row r="298" spans="1:16" s="21" customFormat="1" ht="48.75" hidden="1" thickTop="1" x14ac:dyDescent="0.25">
      <c r="A298" s="181" t="s">
        <v>282</v>
      </c>
      <c r="B298" s="163" t="s">
        <v>283</v>
      </c>
      <c r="C298" s="164">
        <f t="shared" si="95"/>
        <v>0</v>
      </c>
      <c r="D298" s="236"/>
      <c r="E298" s="439"/>
      <c r="F298" s="397">
        <f t="shared" si="117"/>
        <v>0</v>
      </c>
      <c r="G298" s="236"/>
      <c r="H298" s="267"/>
      <c r="I298" s="118">
        <f t="shared" si="118"/>
        <v>0</v>
      </c>
      <c r="J298" s="267"/>
      <c r="K298" s="123"/>
      <c r="L298" s="118">
        <f t="shared" si="119"/>
        <v>0</v>
      </c>
      <c r="M298" s="330"/>
      <c r="N298" s="123"/>
      <c r="O298" s="118">
        <f t="shared" si="120"/>
        <v>0</v>
      </c>
      <c r="P298" s="124"/>
    </row>
    <row r="299" spans="1:16" customFormat="1" ht="15.75" thickTop="1" x14ac:dyDescent="0.25">
      <c r="A299" s="1"/>
      <c r="B299" s="1"/>
      <c r="C299" s="1"/>
      <c r="D299" s="1"/>
      <c r="E299" s="1"/>
      <c r="F299" s="1"/>
      <c r="G299" s="1"/>
      <c r="H299" s="1"/>
      <c r="I299" s="1"/>
      <c r="J299" s="1"/>
      <c r="K299" s="1"/>
      <c r="L299" s="1"/>
      <c r="M299" s="1"/>
      <c r="N299" s="1"/>
      <c r="O299" s="1"/>
      <c r="P299" s="1"/>
    </row>
    <row r="300" spans="1:16" customFormat="1" x14ac:dyDescent="0.25">
      <c r="A300" s="1"/>
      <c r="B300" s="1"/>
      <c r="C300" s="1"/>
      <c r="D300" s="1"/>
      <c r="E300" s="1"/>
      <c r="F300" s="1"/>
      <c r="G300" s="1"/>
      <c r="H300" s="1"/>
      <c r="I300" s="1"/>
      <c r="J300" s="1"/>
      <c r="K300" s="1"/>
      <c r="L300" s="1"/>
      <c r="M300" s="1"/>
      <c r="N300" s="1"/>
      <c r="O300" s="1"/>
      <c r="P300" s="1"/>
    </row>
    <row r="301" spans="1:16" customFormat="1" x14ac:dyDescent="0.25">
      <c r="A301" s="1"/>
      <c r="B301" s="1"/>
      <c r="C301" s="1"/>
      <c r="D301" s="1"/>
      <c r="E301" s="1"/>
      <c r="F301" s="1"/>
      <c r="G301" s="1"/>
      <c r="H301" s="1"/>
      <c r="I301" s="1"/>
      <c r="J301" s="1"/>
      <c r="K301" s="1"/>
      <c r="L301" s="1"/>
      <c r="M301" s="1"/>
      <c r="N301" s="1"/>
      <c r="O301" s="1"/>
      <c r="P301" s="1"/>
    </row>
    <row r="302" spans="1:16" customFormat="1" x14ac:dyDescent="0.25">
      <c r="A302" s="1"/>
      <c r="B302" s="1"/>
      <c r="C302" s="1"/>
      <c r="D302" s="1"/>
      <c r="E302" s="1"/>
      <c r="F302" s="1"/>
      <c r="G302" s="1"/>
      <c r="H302" s="1"/>
      <c r="I302" s="1"/>
      <c r="J302" s="1"/>
      <c r="K302" s="1"/>
      <c r="L302" s="1"/>
      <c r="M302" s="1"/>
      <c r="N302" s="1"/>
      <c r="O302" s="1"/>
      <c r="P302" s="1"/>
    </row>
    <row r="303" spans="1:16" customFormat="1" x14ac:dyDescent="0.25">
      <c r="A303" s="1"/>
      <c r="B303" s="1"/>
      <c r="C303" s="1"/>
      <c r="D303" s="1"/>
      <c r="E303" s="1"/>
      <c r="F303" s="1"/>
      <c r="G303" s="1"/>
      <c r="H303" s="1"/>
      <c r="I303" s="1"/>
      <c r="J303" s="1"/>
      <c r="K303" s="1"/>
      <c r="L303" s="1"/>
      <c r="M303" s="1"/>
      <c r="N303" s="1"/>
      <c r="O303" s="1"/>
      <c r="P303" s="1"/>
    </row>
    <row r="304" spans="1:16" customFormat="1" x14ac:dyDescent="0.25">
      <c r="A304" s="1"/>
      <c r="B304" s="1"/>
      <c r="C304" s="1"/>
      <c r="D304" s="1"/>
      <c r="E304" s="1"/>
      <c r="F304" s="1"/>
      <c r="G304" s="1"/>
      <c r="H304" s="1"/>
      <c r="I304" s="1"/>
      <c r="J304" s="1"/>
      <c r="K304" s="1"/>
      <c r="L304" s="1"/>
      <c r="M304" s="1"/>
      <c r="N304" s="1"/>
      <c r="O304" s="1"/>
      <c r="P304" s="1"/>
    </row>
    <row r="305" spans="1:16" customFormat="1" x14ac:dyDescent="0.25">
      <c r="A305" s="1"/>
      <c r="B305" s="1"/>
      <c r="C305" s="1"/>
      <c r="D305" s="1"/>
      <c r="E305" s="1"/>
      <c r="F305" s="1"/>
      <c r="G305" s="1"/>
      <c r="H305" s="1"/>
      <c r="I305" s="1"/>
      <c r="J305" s="1"/>
      <c r="K305" s="1"/>
      <c r="L305" s="1"/>
      <c r="M305" s="1"/>
      <c r="N305" s="1"/>
      <c r="O305" s="1"/>
      <c r="P305" s="1"/>
    </row>
    <row r="306" spans="1:16" customFormat="1" x14ac:dyDescent="0.25">
      <c r="A306" s="1"/>
      <c r="B306" s="1"/>
      <c r="C306" s="1"/>
      <c r="D306" s="1"/>
      <c r="E306" s="1"/>
      <c r="F306" s="1"/>
      <c r="G306" s="1"/>
      <c r="H306" s="1"/>
      <c r="I306" s="1"/>
      <c r="J306" s="1"/>
      <c r="K306" s="1"/>
      <c r="L306" s="1"/>
      <c r="M306" s="1"/>
      <c r="N306" s="1"/>
      <c r="O306" s="1"/>
      <c r="P306" s="1"/>
    </row>
    <row r="307" spans="1:16" customFormat="1" x14ac:dyDescent="0.25">
      <c r="A307" s="1"/>
      <c r="B307" s="1"/>
      <c r="C307" s="1"/>
      <c r="D307" s="1"/>
      <c r="E307" s="1"/>
      <c r="F307" s="1"/>
      <c r="G307" s="1"/>
      <c r="H307" s="1"/>
      <c r="I307" s="1"/>
      <c r="J307" s="1"/>
      <c r="K307" s="1"/>
      <c r="L307" s="1"/>
      <c r="M307" s="1"/>
      <c r="N307" s="1"/>
      <c r="O307" s="1"/>
      <c r="P307" s="1"/>
    </row>
    <row r="308" spans="1:16" customFormat="1" x14ac:dyDescent="0.25">
      <c r="A308" s="1"/>
      <c r="B308" s="1"/>
      <c r="C308" s="1"/>
      <c r="D308" s="1"/>
      <c r="E308" s="1"/>
      <c r="F308" s="1"/>
      <c r="G308" s="1"/>
      <c r="H308" s="1"/>
      <c r="I308" s="1"/>
      <c r="J308" s="1"/>
      <c r="K308" s="1"/>
      <c r="L308" s="1"/>
      <c r="M308" s="1"/>
      <c r="N308" s="1"/>
      <c r="O308" s="1"/>
      <c r="P308" s="1"/>
    </row>
    <row r="309" spans="1:16" customFormat="1" x14ac:dyDescent="0.25">
      <c r="A309" s="1"/>
      <c r="B309" s="1"/>
      <c r="C309" s="1"/>
      <c r="D309" s="1"/>
      <c r="E309" s="1"/>
      <c r="F309" s="1"/>
      <c r="G309" s="1"/>
      <c r="H309" s="1"/>
      <c r="I309" s="1"/>
      <c r="J309" s="1"/>
      <c r="K309" s="1"/>
      <c r="L309" s="1"/>
      <c r="M309" s="1"/>
      <c r="N309" s="1"/>
      <c r="O309" s="1"/>
      <c r="P309" s="1"/>
    </row>
    <row r="310" spans="1:16" x14ac:dyDescent="0.25">
      <c r="A310" s="1"/>
      <c r="B310" s="1"/>
      <c r="C310" s="1"/>
      <c r="D310" s="1"/>
      <c r="E310" s="1"/>
      <c r="F310" s="1"/>
      <c r="G310" s="1"/>
      <c r="H310" s="1"/>
      <c r="I310" s="1"/>
      <c r="J310" s="1"/>
      <c r="K310" s="1"/>
      <c r="L310" s="1"/>
      <c r="M310" s="1"/>
    </row>
    <row r="311" spans="1:16" x14ac:dyDescent="0.25">
      <c r="A311" s="1"/>
      <c r="B311" s="1"/>
      <c r="C311" s="1"/>
      <c r="D311" s="1"/>
      <c r="E311" s="1"/>
      <c r="F311" s="1"/>
      <c r="G311" s="1"/>
      <c r="H311" s="1"/>
      <c r="I311" s="1"/>
      <c r="J311" s="1"/>
      <c r="K311" s="1"/>
      <c r="L311" s="1"/>
      <c r="M311" s="1"/>
    </row>
    <row r="312" spans="1:16" x14ac:dyDescent="0.25">
      <c r="A312" s="1"/>
      <c r="B312" s="1"/>
      <c r="C312" s="1"/>
      <c r="D312" s="1"/>
      <c r="E312" s="1"/>
      <c r="F312" s="1"/>
      <c r="G312" s="1"/>
      <c r="H312" s="1"/>
      <c r="I312" s="1"/>
      <c r="J312" s="1"/>
      <c r="K312" s="1"/>
      <c r="L312" s="1"/>
      <c r="M312" s="1"/>
    </row>
    <row r="313" spans="1:16" x14ac:dyDescent="0.25">
      <c r="A313" s="1"/>
      <c r="B313" s="1"/>
      <c r="C313" s="1"/>
      <c r="D313" s="1"/>
      <c r="E313" s="1"/>
      <c r="F313" s="1"/>
      <c r="G313" s="1"/>
      <c r="H313" s="1"/>
      <c r="I313" s="1"/>
      <c r="J313" s="1"/>
      <c r="K313" s="1"/>
      <c r="L313" s="1"/>
      <c r="M313" s="1"/>
    </row>
    <row r="314" spans="1:16" x14ac:dyDescent="0.25">
      <c r="A314" s="1"/>
      <c r="B314" s="1"/>
      <c r="C314" s="1"/>
      <c r="D314" s="1"/>
      <c r="E314" s="1"/>
      <c r="F314" s="1"/>
      <c r="G314" s="1"/>
      <c r="H314" s="1"/>
      <c r="I314" s="1"/>
      <c r="J314" s="1"/>
      <c r="K314" s="1"/>
      <c r="L314" s="1"/>
      <c r="M314" s="1"/>
    </row>
    <row r="315" spans="1:16" x14ac:dyDescent="0.25">
      <c r="A315" s="1"/>
      <c r="B315" s="1"/>
      <c r="C315" s="1"/>
      <c r="D315" s="1"/>
      <c r="E315" s="1"/>
      <c r="F315" s="1"/>
      <c r="G315" s="1"/>
      <c r="H315" s="1"/>
      <c r="I315" s="1"/>
      <c r="J315" s="1"/>
      <c r="K315" s="1"/>
      <c r="L315" s="1"/>
      <c r="M315" s="1"/>
    </row>
  </sheetData>
  <sheetProtection algorithmName="SHA-512" hashValue="J+EJcQRHOFaub8qvp89hiMS0oZeFn+Htayceuptwoje+LRYVBNM4PXdsDcf5zLMsob6n+Pd5sknEJPiTfMvHPw==" saltValue="8V0/1L5l6C0wfe6XORzWCQ==" spinCount="100000" sheet="1" objects="1" scenarios="1" formatCells="0" formatColumns="0" formatRows="0"/>
  <autoFilter ref="A18:P298">
    <filterColumn colId="2">
      <filters blank="1">
        <filter val="1 452"/>
        <filter val="1 643"/>
        <filter val="1 693"/>
        <filter val="1 743"/>
        <filter val="1 864"/>
        <filter val="10 173"/>
        <filter val="100"/>
        <filter val="121"/>
        <filter val="15 615"/>
        <filter val="2 762"/>
        <filter val="27 122"/>
        <filter val="27 222"/>
        <filter val="3 222"/>
        <filter val="30 367"/>
        <filter val="32 231"/>
        <filter val="35 453"/>
        <filter val="50"/>
        <filter val="6 393"/>
        <filter val="-6 393"/>
        <filter val="7 411"/>
        <filter val="9 61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&amp;R&amp;"Times New Roman,Regular"&amp;9 20.pielikums Jūrmalas pilsētas domes 
2018.gada 27.septembra saistošajiem noteikumiem Nr.33
(protokols Nr.13,  23.punkts)</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4"/>
  <sheetViews>
    <sheetView view="pageLayout" zoomScaleNormal="100" workbookViewId="0">
      <selection activeCell="C4" sqref="C4:P4"/>
    </sheetView>
  </sheetViews>
  <sheetFormatPr defaultColWidth="9.140625"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327</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321</v>
      </c>
      <c r="D3" s="1713"/>
      <c r="E3" s="1713"/>
      <c r="F3" s="1713"/>
      <c r="G3" s="1713"/>
      <c r="H3" s="1713"/>
      <c r="I3" s="1713"/>
      <c r="J3" s="1713"/>
      <c r="K3" s="1713"/>
      <c r="L3" s="1713"/>
      <c r="M3" s="1713"/>
      <c r="N3" s="1713"/>
      <c r="O3" s="1713"/>
      <c r="P3" s="1714"/>
      <c r="Q3" s="382"/>
    </row>
    <row r="4" spans="1:17" ht="12.75" customHeight="1" x14ac:dyDescent="0.25">
      <c r="A4" s="4" t="s">
        <v>1</v>
      </c>
      <c r="B4" s="5"/>
      <c r="C4" s="1713" t="s">
        <v>322</v>
      </c>
      <c r="D4" s="1713"/>
      <c r="E4" s="1713"/>
      <c r="F4" s="1713"/>
      <c r="G4" s="1713"/>
      <c r="H4" s="1713"/>
      <c r="I4" s="1713"/>
      <c r="J4" s="1713"/>
      <c r="K4" s="1713"/>
      <c r="L4" s="1713"/>
      <c r="M4" s="1713"/>
      <c r="N4" s="1713"/>
      <c r="O4" s="1713"/>
      <c r="P4" s="1714"/>
      <c r="Q4" s="382"/>
    </row>
    <row r="5" spans="1:17" ht="12.75" customHeight="1" x14ac:dyDescent="0.25">
      <c r="A5" s="2" t="s">
        <v>2</v>
      </c>
      <c r="B5" s="3"/>
      <c r="C5" s="1708" t="s">
        <v>323</v>
      </c>
      <c r="D5" s="1708"/>
      <c r="E5" s="1708"/>
      <c r="F5" s="1708"/>
      <c r="G5" s="1708"/>
      <c r="H5" s="1708"/>
      <c r="I5" s="1708"/>
      <c r="J5" s="1708"/>
      <c r="K5" s="1708"/>
      <c r="L5" s="1708"/>
      <c r="M5" s="1708"/>
      <c r="N5" s="1708"/>
      <c r="O5" s="1708"/>
      <c r="P5" s="1709"/>
      <c r="Q5" s="382"/>
    </row>
    <row r="6" spans="1:17" ht="12.75" customHeight="1" x14ac:dyDescent="0.25">
      <c r="A6" s="2" t="s">
        <v>3</v>
      </c>
      <c r="B6" s="3"/>
      <c r="C6" s="1708" t="s">
        <v>324</v>
      </c>
      <c r="D6" s="1708"/>
      <c r="E6" s="1708"/>
      <c r="F6" s="1708"/>
      <c r="G6" s="1708"/>
      <c r="H6" s="1708"/>
      <c r="I6" s="1708"/>
      <c r="J6" s="1708"/>
      <c r="K6" s="1708"/>
      <c r="L6" s="1708"/>
      <c r="M6" s="1708"/>
      <c r="N6" s="1708"/>
      <c r="O6" s="1708"/>
      <c r="P6" s="1709"/>
      <c r="Q6" s="382"/>
    </row>
    <row r="7" spans="1:17" ht="25.5" customHeight="1" x14ac:dyDescent="0.25">
      <c r="A7" s="2" t="s">
        <v>4</v>
      </c>
      <c r="B7" s="3"/>
      <c r="C7" s="1713" t="s">
        <v>320</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08" t="s">
        <v>325</v>
      </c>
      <c r="D11" s="1708"/>
      <c r="E11" s="1708"/>
      <c r="F11" s="1708"/>
      <c r="G11" s="1708"/>
      <c r="H11" s="1708"/>
      <c r="I11" s="1708"/>
      <c r="J11" s="1708"/>
      <c r="K11" s="1708"/>
      <c r="L11" s="1708"/>
      <c r="M11" s="1708"/>
      <c r="N11" s="1708"/>
      <c r="O11" s="1708"/>
      <c r="P11" s="1709"/>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12001</v>
      </c>
      <c r="D20" s="213">
        <f>SUM(D21,D24,D25,D41,D43)</f>
        <v>12000</v>
      </c>
      <c r="E20" s="386">
        <f t="shared" ref="E20:F20" si="0">SUM(E21,E24,E25,E41,E43)</f>
        <v>1</v>
      </c>
      <c r="F20" s="387">
        <f t="shared" si="0"/>
        <v>12001</v>
      </c>
      <c r="G20" s="213">
        <f>SUM(G21,G24,G43)</f>
        <v>0</v>
      </c>
      <c r="H20" s="248">
        <f t="shared" ref="H20:I20" si="1">SUM(H21,H24,H43)</f>
        <v>0</v>
      </c>
      <c r="I20" s="26">
        <f t="shared" si="1"/>
        <v>0</v>
      </c>
      <c r="J20" s="248">
        <f>SUM(J21,J26,J43)</f>
        <v>0</v>
      </c>
      <c r="K20" s="25">
        <f t="shared" ref="K20:L20" si="2">SUM(K21,K26,K43)</f>
        <v>0</v>
      </c>
      <c r="L20" s="26">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88">
        <f t="shared" ref="E21" si="5">SUM(E22:E23)</f>
        <v>0</v>
      </c>
      <c r="F21" s="389">
        <f>SUM(F22:F23)</f>
        <v>0</v>
      </c>
      <c r="G21" s="214">
        <f>SUM(G22:G23)</f>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170"/>
    </row>
    <row r="24" spans="1:16" s="21" customFormat="1" ht="25.5" thickTop="1" thickBot="1" x14ac:dyDescent="0.3">
      <c r="A24" s="41">
        <v>19300</v>
      </c>
      <c r="B24" s="41" t="s">
        <v>304</v>
      </c>
      <c r="C24" s="42">
        <f>F24+I24</f>
        <v>3001</v>
      </c>
      <c r="D24" s="217">
        <v>3000</v>
      </c>
      <c r="E24" s="394">
        <v>1</v>
      </c>
      <c r="F24" s="395">
        <f>D24+E24</f>
        <v>3001</v>
      </c>
      <c r="G24" s="217"/>
      <c r="H24" s="252"/>
      <c r="I24" s="362">
        <f>G24+H24</f>
        <v>0</v>
      </c>
      <c r="J24" s="293" t="s">
        <v>23</v>
      </c>
      <c r="K24" s="44" t="s">
        <v>23</v>
      </c>
      <c r="L24" s="45" t="s">
        <v>23</v>
      </c>
      <c r="M24" s="319" t="s">
        <v>23</v>
      </c>
      <c r="N24" s="44" t="s">
        <v>23</v>
      </c>
      <c r="O24" s="45" t="s">
        <v>23</v>
      </c>
      <c r="P24" s="339"/>
    </row>
    <row r="25" spans="1:16" s="21" customFormat="1" ht="24.75" thickTop="1" x14ac:dyDescent="0.25">
      <c r="A25" s="188">
        <v>18690</v>
      </c>
      <c r="B25" s="46" t="s">
        <v>24</v>
      </c>
      <c r="C25" s="47">
        <f>F25</f>
        <v>9000</v>
      </c>
      <c r="D25" s="218">
        <v>9000</v>
      </c>
      <c r="E25" s="396"/>
      <c r="F25" s="397">
        <f>D25+E25</f>
        <v>9000</v>
      </c>
      <c r="G25" s="219" t="s">
        <v>23</v>
      </c>
      <c r="H25" s="253" t="s">
        <v>23</v>
      </c>
      <c r="I25" s="50" t="s">
        <v>23</v>
      </c>
      <c r="J25" s="253" t="s">
        <v>23</v>
      </c>
      <c r="K25" s="49" t="s">
        <v>23</v>
      </c>
      <c r="L25" s="50" t="s">
        <v>23</v>
      </c>
      <c r="M25" s="320" t="s">
        <v>23</v>
      </c>
      <c r="N25" s="49" t="s">
        <v>23</v>
      </c>
      <c r="O25" s="50" t="s">
        <v>23</v>
      </c>
      <c r="P25" s="340"/>
    </row>
    <row r="26" spans="1:16" s="21" customFormat="1" ht="36" hidden="1" x14ac:dyDescent="0.25">
      <c r="A26" s="46">
        <v>21300</v>
      </c>
      <c r="B26" s="46" t="s">
        <v>305</v>
      </c>
      <c r="C26" s="47">
        <f>L26</f>
        <v>0</v>
      </c>
      <c r="D26" s="219" t="s">
        <v>23</v>
      </c>
      <c r="E26" s="398" t="s">
        <v>23</v>
      </c>
      <c r="F26" s="399" t="s">
        <v>23</v>
      </c>
      <c r="G26" s="219" t="s">
        <v>23</v>
      </c>
      <c r="H26" s="253" t="s">
        <v>23</v>
      </c>
      <c r="I26" s="50" t="s">
        <v>23</v>
      </c>
      <c r="J26" s="107">
        <f>SUM(J27,J31,J33,J36)</f>
        <v>0</v>
      </c>
      <c r="K26" s="51">
        <f t="shared" ref="K26:L26" si="9">SUM(K27,K31,K33,K36)</f>
        <v>0</v>
      </c>
      <c r="L26" s="118">
        <f t="shared" si="9"/>
        <v>0</v>
      </c>
      <c r="M26" s="320" t="s">
        <v>23</v>
      </c>
      <c r="N26" s="49" t="s">
        <v>23</v>
      </c>
      <c r="O26" s="50" t="s">
        <v>23</v>
      </c>
      <c r="P26" s="340"/>
    </row>
    <row r="27" spans="1:16" s="21" customFormat="1" ht="24" hidden="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idden="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idden="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 hidden="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 hidden="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 hidden="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idden="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row>
    <row r="34" spans="1:16" hidden="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 hidden="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row>
    <row r="37" spans="1:16" ht="24" hidden="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idden="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idden="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 hidden="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 hidden="1" x14ac:dyDescent="0.25">
      <c r="A43" s="52">
        <v>21490</v>
      </c>
      <c r="B43" s="46" t="s">
        <v>38</v>
      </c>
      <c r="C43" s="69">
        <f>F43+I43+L43</f>
        <v>0</v>
      </c>
      <c r="D43" s="75">
        <f>D44</f>
        <v>0</v>
      </c>
      <c r="E43" s="413">
        <f t="shared" ref="E43:F43" si="16">E44</f>
        <v>0</v>
      </c>
      <c r="F43" s="414">
        <f t="shared" si="16"/>
        <v>0</v>
      </c>
      <c r="G43" s="75">
        <f t="shared" ref="G43:L43" si="17">G44</f>
        <v>0</v>
      </c>
      <c r="H43" s="205">
        <f t="shared" si="17"/>
        <v>0</v>
      </c>
      <c r="I43" s="295">
        <f t="shared" si="17"/>
        <v>0</v>
      </c>
      <c r="J43" s="205">
        <f t="shared" si="17"/>
        <v>0</v>
      </c>
      <c r="K43" s="76">
        <f t="shared" si="17"/>
        <v>0</v>
      </c>
      <c r="L43" s="295">
        <f t="shared" si="17"/>
        <v>0</v>
      </c>
      <c r="M43" s="320" t="s">
        <v>23</v>
      </c>
      <c r="N43" s="49" t="s">
        <v>23</v>
      </c>
      <c r="O43" s="50" t="s">
        <v>23</v>
      </c>
      <c r="P43" s="340"/>
    </row>
    <row r="44" spans="1:16" s="21" customFormat="1" ht="24" hidden="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8">SUM(N46:N47)</f>
        <v>0</v>
      </c>
      <c r="O45" s="295">
        <f t="shared" si="18"/>
        <v>0</v>
      </c>
      <c r="P45" s="346"/>
    </row>
    <row r="46" spans="1:16" ht="24" hidden="1" x14ac:dyDescent="0.25">
      <c r="A46" s="78">
        <v>23410</v>
      </c>
      <c r="B46" s="79" t="s">
        <v>41</v>
      </c>
      <c r="C46" s="83">
        <f t="shared" ref="C46:C47" si="19">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 hidden="1" x14ac:dyDescent="0.25">
      <c r="A47" s="78">
        <v>23510</v>
      </c>
      <c r="B47" s="79" t="s">
        <v>42</v>
      </c>
      <c r="C47" s="83">
        <f t="shared" si="19"/>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si="4"/>
        <v>12001</v>
      </c>
      <c r="D50" s="226">
        <f>SUM(D51,D283)</f>
        <v>12000</v>
      </c>
      <c r="E50" s="422">
        <f t="shared" ref="E50:F50" si="20">SUM(E51,E283)</f>
        <v>1</v>
      </c>
      <c r="F50" s="423">
        <f t="shared" si="20"/>
        <v>12001</v>
      </c>
      <c r="G50" s="226">
        <f>SUM(G51,G283)</f>
        <v>0</v>
      </c>
      <c r="H50" s="259">
        <f t="shared" ref="H50:I50" si="21">SUM(H51,H283)</f>
        <v>0</v>
      </c>
      <c r="I50" s="92">
        <f t="shared" si="21"/>
        <v>0</v>
      </c>
      <c r="J50" s="259">
        <f>SUM(J51,J283)</f>
        <v>0</v>
      </c>
      <c r="K50" s="91">
        <f t="shared" ref="K50:L50" si="22">SUM(K51,K283)</f>
        <v>0</v>
      </c>
      <c r="L50" s="92">
        <f t="shared" si="22"/>
        <v>0</v>
      </c>
      <c r="M50" s="90">
        <f>SUM(M51,M283)</f>
        <v>0</v>
      </c>
      <c r="N50" s="91">
        <f t="shared" ref="N50:O50" si="23">SUM(N51,N283)</f>
        <v>0</v>
      </c>
      <c r="O50" s="92">
        <f t="shared" si="23"/>
        <v>0</v>
      </c>
      <c r="P50" s="348"/>
    </row>
    <row r="51" spans="1:16" s="21" customFormat="1" ht="36.75" thickTop="1" x14ac:dyDescent="0.25">
      <c r="A51" s="93"/>
      <c r="B51" s="94" t="s">
        <v>45</v>
      </c>
      <c r="C51" s="95">
        <f t="shared" si="4"/>
        <v>12000</v>
      </c>
      <c r="D51" s="227">
        <f>SUM(D52,D194)</f>
        <v>12000</v>
      </c>
      <c r="E51" s="424">
        <f t="shared" ref="E51:F51" si="24">SUM(E52,E194)</f>
        <v>0</v>
      </c>
      <c r="F51" s="425">
        <f t="shared" si="24"/>
        <v>12000</v>
      </c>
      <c r="G51" s="227">
        <f>SUM(G52,G194)</f>
        <v>0</v>
      </c>
      <c r="H51" s="260">
        <f t="shared" ref="H51:I51" si="25">SUM(H52,H194)</f>
        <v>0</v>
      </c>
      <c r="I51" s="97">
        <f t="shared" si="25"/>
        <v>0</v>
      </c>
      <c r="J51" s="260">
        <f>SUM(J52,J194)</f>
        <v>0</v>
      </c>
      <c r="K51" s="96">
        <f t="shared" ref="K51:L51" si="26">SUM(K52,K194)</f>
        <v>0</v>
      </c>
      <c r="L51" s="97">
        <f t="shared" si="26"/>
        <v>0</v>
      </c>
      <c r="M51" s="95">
        <f>SUM(M52,M194)</f>
        <v>0</v>
      </c>
      <c r="N51" s="96">
        <f t="shared" ref="N51:O51" si="27">SUM(N52,N194)</f>
        <v>0</v>
      </c>
      <c r="O51" s="97">
        <f t="shared" si="27"/>
        <v>0</v>
      </c>
      <c r="P51" s="349"/>
    </row>
    <row r="52" spans="1:16" s="21" customFormat="1" ht="24" x14ac:dyDescent="0.25">
      <c r="A52" s="98"/>
      <c r="B52" s="16" t="s">
        <v>46</v>
      </c>
      <c r="C52" s="99">
        <f t="shared" si="4"/>
        <v>11250</v>
      </c>
      <c r="D52" s="228">
        <f>SUM(D53,D75,D173,D187)</f>
        <v>11250</v>
      </c>
      <c r="E52" s="426">
        <f t="shared" ref="E52:F52" si="28">SUM(E53,E75,E173,E187)</f>
        <v>0</v>
      </c>
      <c r="F52" s="427">
        <f t="shared" si="28"/>
        <v>11250</v>
      </c>
      <c r="G52" s="228">
        <f>SUM(G53,G75,G173,G187)</f>
        <v>0</v>
      </c>
      <c r="H52" s="261">
        <f t="shared" ref="H52:I52" si="29">SUM(H53,H75,H173,H187)</f>
        <v>0</v>
      </c>
      <c r="I52" s="101">
        <f t="shared" si="29"/>
        <v>0</v>
      </c>
      <c r="J52" s="261">
        <f>SUM(J53,J75,J173,J187)</f>
        <v>0</v>
      </c>
      <c r="K52" s="100">
        <f t="shared" ref="K52:L52" si="30">SUM(K53,K75,K173,K187)</f>
        <v>0</v>
      </c>
      <c r="L52" s="101">
        <f t="shared" si="30"/>
        <v>0</v>
      </c>
      <c r="M52" s="99">
        <f>SUM(M53,M75,M173,M187)</f>
        <v>0</v>
      </c>
      <c r="N52" s="100">
        <f t="shared" ref="N52:O52" si="31">SUM(N53,N75,N173,N187)</f>
        <v>0</v>
      </c>
      <c r="O52" s="101">
        <f t="shared" si="31"/>
        <v>0</v>
      </c>
      <c r="P52" s="350"/>
    </row>
    <row r="53" spans="1:16" s="21" customFormat="1" x14ac:dyDescent="0.25">
      <c r="A53" s="102">
        <v>1000</v>
      </c>
      <c r="B53" s="102" t="s">
        <v>47</v>
      </c>
      <c r="C53" s="103">
        <f t="shared" si="4"/>
        <v>5298</v>
      </c>
      <c r="D53" s="229">
        <f>SUM(D54,D67)</f>
        <v>5298</v>
      </c>
      <c r="E53" s="428">
        <f t="shared" ref="E53:F53" si="32">SUM(E54,E67)</f>
        <v>0</v>
      </c>
      <c r="F53" s="429">
        <f t="shared" si="32"/>
        <v>5298</v>
      </c>
      <c r="G53" s="229">
        <f>SUM(G54,G67)</f>
        <v>0</v>
      </c>
      <c r="H53" s="262">
        <f t="shared" ref="H53:I53" si="33">SUM(H54,H67)</f>
        <v>0</v>
      </c>
      <c r="I53" s="105">
        <f t="shared" si="33"/>
        <v>0</v>
      </c>
      <c r="J53" s="262">
        <f>SUM(J54,J67)</f>
        <v>0</v>
      </c>
      <c r="K53" s="104">
        <f t="shared" ref="K53:L53" si="34">SUM(K54,K67)</f>
        <v>0</v>
      </c>
      <c r="L53" s="105">
        <f t="shared" si="34"/>
        <v>0</v>
      </c>
      <c r="M53" s="103">
        <f>SUM(M54,M67)</f>
        <v>0</v>
      </c>
      <c r="N53" s="104">
        <f t="shared" ref="N53:O53" si="35">SUM(N54,N67)</f>
        <v>0</v>
      </c>
      <c r="O53" s="105">
        <f t="shared" si="35"/>
        <v>0</v>
      </c>
      <c r="P53" s="351"/>
    </row>
    <row r="54" spans="1:16" x14ac:dyDescent="0.25">
      <c r="A54" s="46">
        <v>1100</v>
      </c>
      <c r="B54" s="106" t="s">
        <v>48</v>
      </c>
      <c r="C54" s="47">
        <f t="shared" si="4"/>
        <v>4957</v>
      </c>
      <c r="D54" s="230">
        <f>SUM(D55,D58,D66)</f>
        <v>4957</v>
      </c>
      <c r="E54" s="430">
        <f t="shared" ref="E54:F54" si="36">SUM(E55,E58,E66)</f>
        <v>0</v>
      </c>
      <c r="F54" s="397">
        <f t="shared" si="36"/>
        <v>4957</v>
      </c>
      <c r="G54" s="230">
        <f>SUM(G55,G58,G66)</f>
        <v>0</v>
      </c>
      <c r="H54" s="107">
        <f t="shared" ref="H54:I54" si="37">SUM(H55,H58,H66)</f>
        <v>0</v>
      </c>
      <c r="I54" s="118">
        <f t="shared" si="37"/>
        <v>0</v>
      </c>
      <c r="J54" s="107">
        <f>SUM(J55,J58,J66)</f>
        <v>0</v>
      </c>
      <c r="K54" s="51">
        <f t="shared" ref="K54:L54" si="38">SUM(K55,K58,K66)</f>
        <v>0</v>
      </c>
      <c r="L54" s="118">
        <f t="shared" si="38"/>
        <v>0</v>
      </c>
      <c r="M54" s="131">
        <f>SUM(M55,M58,M66)</f>
        <v>0</v>
      </c>
      <c r="N54" s="132">
        <f t="shared" ref="N54:O54" si="39">SUM(N55,N58,N66)</f>
        <v>0</v>
      </c>
      <c r="O54" s="296">
        <f t="shared" si="39"/>
        <v>0</v>
      </c>
      <c r="P54" s="352"/>
    </row>
    <row r="55" spans="1:16" hidden="1" x14ac:dyDescent="0.25">
      <c r="A55" s="108">
        <v>1110</v>
      </c>
      <c r="B55" s="79" t="s">
        <v>49</v>
      </c>
      <c r="C55" s="85">
        <f t="shared" si="4"/>
        <v>0</v>
      </c>
      <c r="D55" s="133">
        <f>SUM(D56:D57)</f>
        <v>0</v>
      </c>
      <c r="E55" s="431">
        <f t="shared" ref="E55:F55" si="40">SUM(E56:E57)</f>
        <v>0</v>
      </c>
      <c r="F55" s="432">
        <f t="shared" si="40"/>
        <v>0</v>
      </c>
      <c r="G55" s="133">
        <f>SUM(G56:G57)</f>
        <v>0</v>
      </c>
      <c r="H55" s="208">
        <f t="shared" ref="H55:I55" si="41">SUM(H56:H57)</f>
        <v>0</v>
      </c>
      <c r="I55" s="110">
        <f t="shared" si="41"/>
        <v>0</v>
      </c>
      <c r="J55" s="208">
        <f>SUM(J56:J57)</f>
        <v>0</v>
      </c>
      <c r="K55" s="109">
        <f t="shared" ref="K55:L55" si="42">SUM(K56:K57)</f>
        <v>0</v>
      </c>
      <c r="L55" s="110">
        <f t="shared" si="42"/>
        <v>0</v>
      </c>
      <c r="M55" s="85">
        <f>SUM(M56:M57)</f>
        <v>0</v>
      </c>
      <c r="N55" s="109">
        <f t="shared" ref="N55:O55" si="43">SUM(N56:N57)</f>
        <v>0</v>
      </c>
      <c r="O55" s="110">
        <f t="shared" si="43"/>
        <v>0</v>
      </c>
      <c r="P55" s="117"/>
    </row>
    <row r="56" spans="1:16" hidden="1" x14ac:dyDescent="0.25">
      <c r="A56" s="33">
        <v>1111</v>
      </c>
      <c r="B56" s="53" t="s">
        <v>50</v>
      </c>
      <c r="C56" s="54">
        <f t="shared" si="4"/>
        <v>0</v>
      </c>
      <c r="D56" s="231"/>
      <c r="E56" s="433"/>
      <c r="F56" s="434">
        <f t="shared" ref="F56:F57" si="44">D56+E56</f>
        <v>0</v>
      </c>
      <c r="G56" s="231"/>
      <c r="H56" s="263"/>
      <c r="I56" s="121">
        <f t="shared" ref="I56:I57" si="45">G56+H56</f>
        <v>0</v>
      </c>
      <c r="J56" s="263"/>
      <c r="K56" s="56"/>
      <c r="L56" s="121">
        <f t="shared" ref="L56:L57" si="46">J56+K56</f>
        <v>0</v>
      </c>
      <c r="M56" s="327"/>
      <c r="N56" s="56"/>
      <c r="O56" s="121">
        <f>M56+N56</f>
        <v>0</v>
      </c>
      <c r="P56" s="111"/>
    </row>
    <row r="57" spans="1:16" ht="24" hidden="1" customHeight="1" x14ac:dyDescent="0.25">
      <c r="A57" s="38">
        <v>1119</v>
      </c>
      <c r="B57" s="58" t="s">
        <v>51</v>
      </c>
      <c r="C57" s="59">
        <f t="shared" si="4"/>
        <v>0</v>
      </c>
      <c r="D57" s="232"/>
      <c r="E57" s="435"/>
      <c r="F57" s="393">
        <f t="shared" si="44"/>
        <v>0</v>
      </c>
      <c r="G57" s="232"/>
      <c r="H57" s="264"/>
      <c r="I57" s="115">
        <f t="shared" si="45"/>
        <v>0</v>
      </c>
      <c r="J57" s="264"/>
      <c r="K57" s="61"/>
      <c r="L57" s="115">
        <f t="shared" si="46"/>
        <v>0</v>
      </c>
      <c r="M57" s="328"/>
      <c r="N57" s="61"/>
      <c r="O57" s="115">
        <f>M57+N57</f>
        <v>0</v>
      </c>
      <c r="P57" s="112"/>
    </row>
    <row r="58" spans="1:16" hidden="1" x14ac:dyDescent="0.25">
      <c r="A58" s="113">
        <v>1140</v>
      </c>
      <c r="B58" s="58" t="s">
        <v>295</v>
      </c>
      <c r="C58" s="59">
        <f t="shared" si="4"/>
        <v>0</v>
      </c>
      <c r="D58" s="233">
        <f>SUM(D59:D65)</f>
        <v>0</v>
      </c>
      <c r="E58" s="436">
        <f t="shared" ref="E58:F58" si="47">SUM(E59:E65)</f>
        <v>0</v>
      </c>
      <c r="F58" s="393">
        <f t="shared" si="47"/>
        <v>0</v>
      </c>
      <c r="G58" s="233">
        <f>SUM(G59:G65)</f>
        <v>0</v>
      </c>
      <c r="H58" s="122">
        <f t="shared" ref="H58:I58" si="48">SUM(H59:H65)</f>
        <v>0</v>
      </c>
      <c r="I58" s="115">
        <f t="shared" si="48"/>
        <v>0</v>
      </c>
      <c r="J58" s="122">
        <f>SUM(J59:J65)</f>
        <v>0</v>
      </c>
      <c r="K58" s="114">
        <f t="shared" ref="K58:L58" si="49">SUM(K59:K65)</f>
        <v>0</v>
      </c>
      <c r="L58" s="115">
        <f t="shared" si="49"/>
        <v>0</v>
      </c>
      <c r="M58" s="59">
        <f>SUM(M59:M65)</f>
        <v>0</v>
      </c>
      <c r="N58" s="114">
        <f t="shared" ref="N58:O58" si="50">SUM(N59:N65)</f>
        <v>0</v>
      </c>
      <c r="O58" s="115">
        <f t="shared" si="50"/>
        <v>0</v>
      </c>
      <c r="P58" s="112"/>
    </row>
    <row r="59" spans="1:16" hidden="1" x14ac:dyDescent="0.25">
      <c r="A59" s="38">
        <v>1141</v>
      </c>
      <c r="B59" s="58" t="s">
        <v>52</v>
      </c>
      <c r="C59" s="59">
        <f t="shared" si="4"/>
        <v>0</v>
      </c>
      <c r="D59" s="232"/>
      <c r="E59" s="435"/>
      <c r="F59" s="393">
        <f t="shared" ref="F59:F66" si="51">D59+E59</f>
        <v>0</v>
      </c>
      <c r="G59" s="232"/>
      <c r="H59" s="264"/>
      <c r="I59" s="115">
        <f t="shared" ref="I59:I66" si="52">G59+H59</f>
        <v>0</v>
      </c>
      <c r="J59" s="264"/>
      <c r="K59" s="61"/>
      <c r="L59" s="115">
        <f t="shared" ref="L59:L66" si="53">J59+K59</f>
        <v>0</v>
      </c>
      <c r="M59" s="328"/>
      <c r="N59" s="61"/>
      <c r="O59" s="115">
        <f t="shared" ref="O59:O66" si="54">M59+N59</f>
        <v>0</v>
      </c>
      <c r="P59" s="112"/>
    </row>
    <row r="60" spans="1:16" ht="24.75" hidden="1" customHeight="1" x14ac:dyDescent="0.25">
      <c r="A60" s="38">
        <v>1142</v>
      </c>
      <c r="B60" s="58" t="s">
        <v>53</v>
      </c>
      <c r="C60" s="59">
        <f t="shared" si="4"/>
        <v>0</v>
      </c>
      <c r="D60" s="232"/>
      <c r="E60" s="435"/>
      <c r="F60" s="393">
        <f t="shared" si="51"/>
        <v>0</v>
      </c>
      <c r="G60" s="232"/>
      <c r="H60" s="264"/>
      <c r="I60" s="115">
        <f t="shared" si="52"/>
        <v>0</v>
      </c>
      <c r="J60" s="264"/>
      <c r="K60" s="61"/>
      <c r="L60" s="115">
        <f>J60+K60</f>
        <v>0</v>
      </c>
      <c r="M60" s="328"/>
      <c r="N60" s="61"/>
      <c r="O60" s="115">
        <f t="shared" si="54"/>
        <v>0</v>
      </c>
      <c r="P60" s="112"/>
    </row>
    <row r="61" spans="1:16" ht="24" hidden="1" x14ac:dyDescent="0.25">
      <c r="A61" s="38">
        <v>1145</v>
      </c>
      <c r="B61" s="58" t="s">
        <v>54</v>
      </c>
      <c r="C61" s="59">
        <f t="shared" si="4"/>
        <v>0</v>
      </c>
      <c r="D61" s="232"/>
      <c r="E61" s="435"/>
      <c r="F61" s="393">
        <f t="shared" si="51"/>
        <v>0</v>
      </c>
      <c r="G61" s="232"/>
      <c r="H61" s="264"/>
      <c r="I61" s="115">
        <f t="shared" si="52"/>
        <v>0</v>
      </c>
      <c r="J61" s="264"/>
      <c r="K61" s="61"/>
      <c r="L61" s="115">
        <f t="shared" si="53"/>
        <v>0</v>
      </c>
      <c r="M61" s="328"/>
      <c r="N61" s="61"/>
      <c r="O61" s="115">
        <f>M61+N61</f>
        <v>0</v>
      </c>
      <c r="P61" s="112"/>
    </row>
    <row r="62" spans="1:16" ht="27.75" hidden="1" customHeight="1" x14ac:dyDescent="0.25">
      <c r="A62" s="38">
        <v>1146</v>
      </c>
      <c r="B62" s="58" t="s">
        <v>55</v>
      </c>
      <c r="C62" s="59">
        <f t="shared" si="4"/>
        <v>0</v>
      </c>
      <c r="D62" s="232"/>
      <c r="E62" s="435"/>
      <c r="F62" s="393">
        <f t="shared" si="51"/>
        <v>0</v>
      </c>
      <c r="G62" s="232"/>
      <c r="H62" s="264"/>
      <c r="I62" s="115">
        <f t="shared" si="52"/>
        <v>0</v>
      </c>
      <c r="J62" s="264"/>
      <c r="K62" s="61"/>
      <c r="L62" s="115">
        <f t="shared" si="53"/>
        <v>0</v>
      </c>
      <c r="M62" s="328"/>
      <c r="N62" s="61"/>
      <c r="O62" s="115">
        <f t="shared" si="54"/>
        <v>0</v>
      </c>
      <c r="P62" s="112"/>
    </row>
    <row r="63" spans="1:16" hidden="1" x14ac:dyDescent="0.25">
      <c r="A63" s="38">
        <v>1147</v>
      </c>
      <c r="B63" s="58" t="s">
        <v>56</v>
      </c>
      <c r="C63" s="59">
        <f t="shared" si="4"/>
        <v>0</v>
      </c>
      <c r="D63" s="232"/>
      <c r="E63" s="435"/>
      <c r="F63" s="393">
        <f t="shared" si="51"/>
        <v>0</v>
      </c>
      <c r="G63" s="232"/>
      <c r="H63" s="264"/>
      <c r="I63" s="115">
        <f t="shared" si="52"/>
        <v>0</v>
      </c>
      <c r="J63" s="264"/>
      <c r="K63" s="61"/>
      <c r="L63" s="115">
        <f t="shared" si="53"/>
        <v>0</v>
      </c>
      <c r="M63" s="328"/>
      <c r="N63" s="61"/>
      <c r="O63" s="115">
        <f t="shared" si="54"/>
        <v>0</v>
      </c>
      <c r="P63" s="112"/>
    </row>
    <row r="64" spans="1:16" hidden="1" x14ac:dyDescent="0.25">
      <c r="A64" s="38">
        <v>1148</v>
      </c>
      <c r="B64" s="58" t="s">
        <v>57</v>
      </c>
      <c r="C64" s="59">
        <f t="shared" si="4"/>
        <v>0</v>
      </c>
      <c r="D64" s="232"/>
      <c r="E64" s="435"/>
      <c r="F64" s="393">
        <f t="shared" si="51"/>
        <v>0</v>
      </c>
      <c r="G64" s="232"/>
      <c r="H64" s="264"/>
      <c r="I64" s="115">
        <f t="shared" si="52"/>
        <v>0</v>
      </c>
      <c r="J64" s="264"/>
      <c r="K64" s="61"/>
      <c r="L64" s="115">
        <f t="shared" si="53"/>
        <v>0</v>
      </c>
      <c r="M64" s="328"/>
      <c r="N64" s="61"/>
      <c r="O64" s="115">
        <f t="shared" si="54"/>
        <v>0</v>
      </c>
      <c r="P64" s="112"/>
    </row>
    <row r="65" spans="1:16" ht="24" hidden="1" customHeight="1" x14ac:dyDescent="0.25">
      <c r="A65" s="38">
        <v>1149</v>
      </c>
      <c r="B65" s="58" t="s">
        <v>58</v>
      </c>
      <c r="C65" s="59">
        <f>F65+I65+L65+O65</f>
        <v>0</v>
      </c>
      <c r="D65" s="232"/>
      <c r="E65" s="435"/>
      <c r="F65" s="393">
        <f t="shared" si="51"/>
        <v>0</v>
      </c>
      <c r="G65" s="232"/>
      <c r="H65" s="264"/>
      <c r="I65" s="115">
        <f t="shared" si="52"/>
        <v>0</v>
      </c>
      <c r="J65" s="264"/>
      <c r="K65" s="61"/>
      <c r="L65" s="115">
        <f t="shared" si="53"/>
        <v>0</v>
      </c>
      <c r="M65" s="328"/>
      <c r="N65" s="61"/>
      <c r="O65" s="115">
        <f t="shared" si="54"/>
        <v>0</v>
      </c>
      <c r="P65" s="112"/>
    </row>
    <row r="66" spans="1:16" ht="36" x14ac:dyDescent="0.25">
      <c r="A66" s="108">
        <v>1150</v>
      </c>
      <c r="B66" s="79" t="s">
        <v>59</v>
      </c>
      <c r="C66" s="85">
        <f>F66+I66+L66+O66</f>
        <v>4957</v>
      </c>
      <c r="D66" s="234">
        <v>4957</v>
      </c>
      <c r="E66" s="437"/>
      <c r="F66" s="432">
        <f t="shared" si="51"/>
        <v>4957</v>
      </c>
      <c r="G66" s="234"/>
      <c r="H66" s="265"/>
      <c r="I66" s="110">
        <f t="shared" si="52"/>
        <v>0</v>
      </c>
      <c r="J66" s="265"/>
      <c r="K66" s="116"/>
      <c r="L66" s="110">
        <f t="shared" si="53"/>
        <v>0</v>
      </c>
      <c r="M66" s="329"/>
      <c r="N66" s="116"/>
      <c r="O66" s="110">
        <f t="shared" si="54"/>
        <v>0</v>
      </c>
      <c r="P66" s="375"/>
    </row>
    <row r="67" spans="1:16" ht="24" x14ac:dyDescent="0.25">
      <c r="A67" s="46">
        <v>1200</v>
      </c>
      <c r="B67" s="106" t="s">
        <v>296</v>
      </c>
      <c r="C67" s="47">
        <f t="shared" si="4"/>
        <v>341</v>
      </c>
      <c r="D67" s="230">
        <f>SUM(D68:D69)</f>
        <v>341</v>
      </c>
      <c r="E67" s="430">
        <f t="shared" ref="E67:F67" si="55">SUM(E68:E69)</f>
        <v>0</v>
      </c>
      <c r="F67" s="397">
        <f t="shared" si="55"/>
        <v>341</v>
      </c>
      <c r="G67" s="230">
        <f>SUM(G68:G69)</f>
        <v>0</v>
      </c>
      <c r="H67" s="107">
        <f t="shared" ref="H67:I67" si="56">SUM(H68:H69)</f>
        <v>0</v>
      </c>
      <c r="I67" s="118">
        <f t="shared" si="56"/>
        <v>0</v>
      </c>
      <c r="J67" s="107">
        <f>SUM(J68:J69)</f>
        <v>0</v>
      </c>
      <c r="K67" s="51">
        <f t="shared" ref="K67:L67" si="57">SUM(K68:K69)</f>
        <v>0</v>
      </c>
      <c r="L67" s="118">
        <f t="shared" si="57"/>
        <v>0</v>
      </c>
      <c r="M67" s="47">
        <f>SUM(M68:M69)</f>
        <v>0</v>
      </c>
      <c r="N67" s="51">
        <f t="shared" ref="N67:O67" si="58">SUM(N68:N69)</f>
        <v>0</v>
      </c>
      <c r="O67" s="118">
        <f t="shared" si="58"/>
        <v>0</v>
      </c>
      <c r="P67" s="124"/>
    </row>
    <row r="68" spans="1:16" ht="24" x14ac:dyDescent="0.25">
      <c r="A68" s="119">
        <v>1210</v>
      </c>
      <c r="B68" s="53" t="s">
        <v>60</v>
      </c>
      <c r="C68" s="54">
        <f t="shared" si="4"/>
        <v>341</v>
      </c>
      <c r="D68" s="231">
        <v>341</v>
      </c>
      <c r="E68" s="433"/>
      <c r="F68" s="434">
        <f>D68+E68</f>
        <v>341</v>
      </c>
      <c r="G68" s="231"/>
      <c r="H68" s="263"/>
      <c r="I68" s="121">
        <f>G68+H68</f>
        <v>0</v>
      </c>
      <c r="J68" s="263"/>
      <c r="K68" s="56"/>
      <c r="L68" s="121">
        <f>J68+K68</f>
        <v>0</v>
      </c>
      <c r="M68" s="327"/>
      <c r="N68" s="56"/>
      <c r="O68" s="121">
        <f>M68+N68</f>
        <v>0</v>
      </c>
      <c r="P68" s="376"/>
    </row>
    <row r="69" spans="1:16" ht="24" hidden="1" x14ac:dyDescent="0.25">
      <c r="A69" s="113">
        <v>1220</v>
      </c>
      <c r="B69" s="58" t="s">
        <v>61</v>
      </c>
      <c r="C69" s="59">
        <f t="shared" si="4"/>
        <v>0</v>
      </c>
      <c r="D69" s="233">
        <f>SUM(D70:D74)</f>
        <v>0</v>
      </c>
      <c r="E69" s="436">
        <f t="shared" ref="E69:F69" si="59">SUM(E70:E74)</f>
        <v>0</v>
      </c>
      <c r="F69" s="393">
        <f t="shared" si="59"/>
        <v>0</v>
      </c>
      <c r="G69" s="233">
        <f>SUM(G70:G74)</f>
        <v>0</v>
      </c>
      <c r="H69" s="122">
        <f t="shared" ref="H69:I69" si="60">SUM(H70:H74)</f>
        <v>0</v>
      </c>
      <c r="I69" s="115">
        <f t="shared" si="60"/>
        <v>0</v>
      </c>
      <c r="J69" s="122">
        <f>SUM(J70:J74)</f>
        <v>0</v>
      </c>
      <c r="K69" s="114">
        <f t="shared" ref="K69:L69" si="61">SUM(K70:K74)</f>
        <v>0</v>
      </c>
      <c r="L69" s="115">
        <f t="shared" si="61"/>
        <v>0</v>
      </c>
      <c r="M69" s="59">
        <f>SUM(M70:M74)</f>
        <v>0</v>
      </c>
      <c r="N69" s="114">
        <f t="shared" ref="N69:O69" si="62">SUM(N70:N74)</f>
        <v>0</v>
      </c>
      <c r="O69" s="115">
        <f t="shared" si="62"/>
        <v>0</v>
      </c>
      <c r="P69" s="112"/>
    </row>
    <row r="70" spans="1:16" ht="48" hidden="1" x14ac:dyDescent="0.25">
      <c r="A70" s="38">
        <v>1221</v>
      </c>
      <c r="B70" s="58" t="s">
        <v>297</v>
      </c>
      <c r="C70" s="59">
        <f t="shared" si="4"/>
        <v>0</v>
      </c>
      <c r="D70" s="232"/>
      <c r="E70" s="435"/>
      <c r="F70" s="393">
        <f t="shared" ref="F70:F74" si="63">D70+E70</f>
        <v>0</v>
      </c>
      <c r="G70" s="232"/>
      <c r="H70" s="264"/>
      <c r="I70" s="115">
        <f t="shared" ref="I70:I74" si="64">G70+H70</f>
        <v>0</v>
      </c>
      <c r="J70" s="264"/>
      <c r="K70" s="61"/>
      <c r="L70" s="115">
        <f t="shared" ref="L70:L74" si="65">J70+K70</f>
        <v>0</v>
      </c>
      <c r="M70" s="328"/>
      <c r="N70" s="61"/>
      <c r="O70" s="115">
        <f t="shared" ref="O70:O74" si="66">M70+N70</f>
        <v>0</v>
      </c>
      <c r="P70" s="112"/>
    </row>
    <row r="71" spans="1:16" hidden="1" x14ac:dyDescent="0.25">
      <c r="A71" s="38">
        <v>1223</v>
      </c>
      <c r="B71" s="58" t="s">
        <v>62</v>
      </c>
      <c r="C71" s="59">
        <f t="shared" si="4"/>
        <v>0</v>
      </c>
      <c r="D71" s="232"/>
      <c r="E71" s="435"/>
      <c r="F71" s="393">
        <f t="shared" si="63"/>
        <v>0</v>
      </c>
      <c r="G71" s="232"/>
      <c r="H71" s="264"/>
      <c r="I71" s="115">
        <f t="shared" si="64"/>
        <v>0</v>
      </c>
      <c r="J71" s="264"/>
      <c r="K71" s="61"/>
      <c r="L71" s="115">
        <f t="shared" si="65"/>
        <v>0</v>
      </c>
      <c r="M71" s="328"/>
      <c r="N71" s="61"/>
      <c r="O71" s="115">
        <f t="shared" si="66"/>
        <v>0</v>
      </c>
      <c r="P71" s="112"/>
    </row>
    <row r="72" spans="1:16" hidden="1" x14ac:dyDescent="0.25">
      <c r="A72" s="38">
        <v>1225</v>
      </c>
      <c r="B72" s="58" t="s">
        <v>63</v>
      </c>
      <c r="C72" s="59">
        <f t="shared" si="4"/>
        <v>0</v>
      </c>
      <c r="D72" s="232"/>
      <c r="E72" s="435"/>
      <c r="F72" s="393">
        <f t="shared" si="63"/>
        <v>0</v>
      </c>
      <c r="G72" s="232"/>
      <c r="H72" s="264"/>
      <c r="I72" s="115">
        <f t="shared" si="64"/>
        <v>0</v>
      </c>
      <c r="J72" s="264"/>
      <c r="K72" s="61"/>
      <c r="L72" s="115">
        <f t="shared" si="65"/>
        <v>0</v>
      </c>
      <c r="M72" s="328"/>
      <c r="N72" s="61"/>
      <c r="O72" s="115">
        <f t="shared" si="66"/>
        <v>0</v>
      </c>
      <c r="P72" s="112"/>
    </row>
    <row r="73" spans="1:16" ht="36" hidden="1" x14ac:dyDescent="0.25">
      <c r="A73" s="38">
        <v>1227</v>
      </c>
      <c r="B73" s="58" t="s">
        <v>64</v>
      </c>
      <c r="C73" s="59">
        <f t="shared" si="4"/>
        <v>0</v>
      </c>
      <c r="D73" s="232"/>
      <c r="E73" s="435"/>
      <c r="F73" s="393">
        <f t="shared" si="63"/>
        <v>0</v>
      </c>
      <c r="G73" s="232"/>
      <c r="H73" s="264"/>
      <c r="I73" s="115">
        <f t="shared" si="64"/>
        <v>0</v>
      </c>
      <c r="J73" s="264"/>
      <c r="K73" s="61"/>
      <c r="L73" s="115">
        <f t="shared" si="65"/>
        <v>0</v>
      </c>
      <c r="M73" s="328"/>
      <c r="N73" s="61"/>
      <c r="O73" s="115">
        <f t="shared" si="66"/>
        <v>0</v>
      </c>
      <c r="P73" s="112"/>
    </row>
    <row r="74" spans="1:16" ht="48" hidden="1" x14ac:dyDescent="0.25">
      <c r="A74" s="38">
        <v>1228</v>
      </c>
      <c r="B74" s="58" t="s">
        <v>298</v>
      </c>
      <c r="C74" s="59">
        <f t="shared" si="4"/>
        <v>0</v>
      </c>
      <c r="D74" s="232"/>
      <c r="E74" s="435"/>
      <c r="F74" s="393">
        <f t="shared" si="63"/>
        <v>0</v>
      </c>
      <c r="G74" s="232"/>
      <c r="H74" s="264"/>
      <c r="I74" s="115">
        <f t="shared" si="64"/>
        <v>0</v>
      </c>
      <c r="J74" s="264"/>
      <c r="K74" s="61"/>
      <c r="L74" s="115">
        <f t="shared" si="65"/>
        <v>0</v>
      </c>
      <c r="M74" s="328"/>
      <c r="N74" s="61"/>
      <c r="O74" s="115">
        <f t="shared" si="66"/>
        <v>0</v>
      </c>
      <c r="P74" s="112"/>
    </row>
    <row r="75" spans="1:16" x14ac:dyDescent="0.25">
      <c r="A75" s="102">
        <v>2000</v>
      </c>
      <c r="B75" s="102" t="s">
        <v>65</v>
      </c>
      <c r="C75" s="103">
        <f t="shared" si="4"/>
        <v>5952</v>
      </c>
      <c r="D75" s="229">
        <f>SUM(D76,D83,D130,D164,D165,D172)</f>
        <v>5952</v>
      </c>
      <c r="E75" s="428">
        <f t="shared" ref="E75:F75" si="67">SUM(E76,E83,E130,E164,E165,E172)</f>
        <v>0</v>
      </c>
      <c r="F75" s="429">
        <f t="shared" si="67"/>
        <v>5952</v>
      </c>
      <c r="G75" s="229">
        <f>SUM(G76,G83,G130,G164,G165,G172)</f>
        <v>0</v>
      </c>
      <c r="H75" s="262">
        <f t="shared" ref="H75:I75" si="68">SUM(H76,H83,H130,H164,H165,H172)</f>
        <v>0</v>
      </c>
      <c r="I75" s="105">
        <f t="shared" si="68"/>
        <v>0</v>
      </c>
      <c r="J75" s="262">
        <f>SUM(J76,J83,J130,J164,J165,J172)</f>
        <v>0</v>
      </c>
      <c r="K75" s="104">
        <f t="shared" ref="K75:L75" si="69">SUM(K76,K83,K130,K164,K165,K172)</f>
        <v>0</v>
      </c>
      <c r="L75" s="105">
        <f t="shared" si="69"/>
        <v>0</v>
      </c>
      <c r="M75" s="103">
        <f>SUM(M76,M83,M130,M164,M165,M172)</f>
        <v>0</v>
      </c>
      <c r="N75" s="104">
        <f t="shared" ref="N75:O75" si="70">SUM(N76,N83,N130,N164,N165,N172)</f>
        <v>0</v>
      </c>
      <c r="O75" s="105">
        <f t="shared" si="70"/>
        <v>0</v>
      </c>
      <c r="P75" s="351"/>
    </row>
    <row r="76" spans="1:16" ht="24" hidden="1" x14ac:dyDescent="0.25">
      <c r="A76" s="46">
        <v>2100</v>
      </c>
      <c r="B76" s="106" t="s">
        <v>66</v>
      </c>
      <c r="C76" s="47">
        <f t="shared" si="4"/>
        <v>0</v>
      </c>
      <c r="D76" s="230">
        <f>SUM(D77,D80)</f>
        <v>0</v>
      </c>
      <c r="E76" s="430">
        <f t="shared" ref="E76:F76" si="71">SUM(E77,E80)</f>
        <v>0</v>
      </c>
      <c r="F76" s="397">
        <f t="shared" si="71"/>
        <v>0</v>
      </c>
      <c r="G76" s="230">
        <f>SUM(G77,G80)</f>
        <v>0</v>
      </c>
      <c r="H76" s="107">
        <f t="shared" ref="H76:I76" si="72">SUM(H77,H80)</f>
        <v>0</v>
      </c>
      <c r="I76" s="118">
        <f t="shared" si="72"/>
        <v>0</v>
      </c>
      <c r="J76" s="107">
        <f>SUM(J77,J80)</f>
        <v>0</v>
      </c>
      <c r="K76" s="51">
        <f t="shared" ref="K76:L76" si="73">SUM(K77,K80)</f>
        <v>0</v>
      </c>
      <c r="L76" s="118">
        <f t="shared" si="73"/>
        <v>0</v>
      </c>
      <c r="M76" s="47">
        <f>SUM(M77,M80)</f>
        <v>0</v>
      </c>
      <c r="N76" s="51">
        <f t="shared" ref="N76:O76" si="74">SUM(N77,N80)</f>
        <v>0</v>
      </c>
      <c r="O76" s="118">
        <f t="shared" si="74"/>
        <v>0</v>
      </c>
      <c r="P76" s="124"/>
    </row>
    <row r="77" spans="1:16" ht="24" hidden="1" x14ac:dyDescent="0.25">
      <c r="A77" s="119">
        <v>2110</v>
      </c>
      <c r="B77" s="53" t="s">
        <v>67</v>
      </c>
      <c r="C77" s="54">
        <f t="shared" si="4"/>
        <v>0</v>
      </c>
      <c r="D77" s="235">
        <f>SUM(D78:D79)</f>
        <v>0</v>
      </c>
      <c r="E77" s="438">
        <f t="shared" ref="E77:F77" si="75">SUM(E78:E79)</f>
        <v>0</v>
      </c>
      <c r="F77" s="434">
        <f t="shared" si="75"/>
        <v>0</v>
      </c>
      <c r="G77" s="235">
        <f>SUM(G78:G79)</f>
        <v>0</v>
      </c>
      <c r="H77" s="266">
        <f t="shared" ref="H77:I77" si="76">SUM(H78:H79)</f>
        <v>0</v>
      </c>
      <c r="I77" s="121">
        <f t="shared" si="76"/>
        <v>0</v>
      </c>
      <c r="J77" s="266">
        <f>SUM(J78:J79)</f>
        <v>0</v>
      </c>
      <c r="K77" s="120">
        <f t="shared" ref="K77:L77" si="77">SUM(K78:K79)</f>
        <v>0</v>
      </c>
      <c r="L77" s="121">
        <f t="shared" si="77"/>
        <v>0</v>
      </c>
      <c r="M77" s="54">
        <f>SUM(M78:M79)</f>
        <v>0</v>
      </c>
      <c r="N77" s="120">
        <f t="shared" ref="N77:O77" si="78">SUM(N78:N79)</f>
        <v>0</v>
      </c>
      <c r="O77" s="121">
        <f t="shared" si="78"/>
        <v>0</v>
      </c>
      <c r="P77" s="111"/>
    </row>
    <row r="78" spans="1:16" hidden="1" x14ac:dyDescent="0.25">
      <c r="A78" s="38">
        <v>2111</v>
      </c>
      <c r="B78" s="58" t="s">
        <v>68</v>
      </c>
      <c r="C78" s="59">
        <f t="shared" si="4"/>
        <v>0</v>
      </c>
      <c r="D78" s="232"/>
      <c r="E78" s="435"/>
      <c r="F78" s="393">
        <f t="shared" ref="F78:F79" si="79">D78+E78</f>
        <v>0</v>
      </c>
      <c r="G78" s="232"/>
      <c r="H78" s="264"/>
      <c r="I78" s="115">
        <f t="shared" ref="I78:I79" si="80">G78+H78</f>
        <v>0</v>
      </c>
      <c r="J78" s="264"/>
      <c r="K78" s="61"/>
      <c r="L78" s="115">
        <f t="shared" ref="L78:L79" si="81">J78+K78</f>
        <v>0</v>
      </c>
      <c r="M78" s="328"/>
      <c r="N78" s="61"/>
      <c r="O78" s="115">
        <f t="shared" ref="O78:O79" si="82">M78+N78</f>
        <v>0</v>
      </c>
      <c r="P78" s="112"/>
    </row>
    <row r="79" spans="1:16" ht="24" hidden="1" x14ac:dyDescent="0.25">
      <c r="A79" s="38">
        <v>2112</v>
      </c>
      <c r="B79" s="58" t="s">
        <v>69</v>
      </c>
      <c r="C79" s="59">
        <f t="shared" si="4"/>
        <v>0</v>
      </c>
      <c r="D79" s="232"/>
      <c r="E79" s="435"/>
      <c r="F79" s="393">
        <f t="shared" si="79"/>
        <v>0</v>
      </c>
      <c r="G79" s="232"/>
      <c r="H79" s="264"/>
      <c r="I79" s="115">
        <f t="shared" si="80"/>
        <v>0</v>
      </c>
      <c r="J79" s="264"/>
      <c r="K79" s="61"/>
      <c r="L79" s="115">
        <f t="shared" si="81"/>
        <v>0</v>
      </c>
      <c r="M79" s="328"/>
      <c r="N79" s="61"/>
      <c r="O79" s="115">
        <f t="shared" si="82"/>
        <v>0</v>
      </c>
      <c r="P79" s="112"/>
    </row>
    <row r="80" spans="1:16" ht="24" hidden="1" x14ac:dyDescent="0.25">
      <c r="A80" s="113">
        <v>2120</v>
      </c>
      <c r="B80" s="58" t="s">
        <v>70</v>
      </c>
      <c r="C80" s="59">
        <f t="shared" si="4"/>
        <v>0</v>
      </c>
      <c r="D80" s="233">
        <f>SUM(D81:D82)</f>
        <v>0</v>
      </c>
      <c r="E80" s="436">
        <f t="shared" ref="E80:F80" si="83">SUM(E81:E82)</f>
        <v>0</v>
      </c>
      <c r="F80" s="393">
        <f t="shared" si="83"/>
        <v>0</v>
      </c>
      <c r="G80" s="233">
        <f>SUM(G81:G82)</f>
        <v>0</v>
      </c>
      <c r="H80" s="122">
        <f t="shared" ref="H80:I80" si="84">SUM(H81:H82)</f>
        <v>0</v>
      </c>
      <c r="I80" s="115">
        <f t="shared" si="84"/>
        <v>0</v>
      </c>
      <c r="J80" s="122">
        <f>SUM(J81:J82)</f>
        <v>0</v>
      </c>
      <c r="K80" s="114">
        <f t="shared" ref="K80:L80" si="85">SUM(K81:K82)</f>
        <v>0</v>
      </c>
      <c r="L80" s="115">
        <f t="shared" si="85"/>
        <v>0</v>
      </c>
      <c r="M80" s="59">
        <f>SUM(M81:M82)</f>
        <v>0</v>
      </c>
      <c r="N80" s="114">
        <f t="shared" ref="N80:O80" si="86">SUM(N81:N82)</f>
        <v>0</v>
      </c>
      <c r="O80" s="115">
        <f t="shared" si="86"/>
        <v>0</v>
      </c>
      <c r="P80" s="112"/>
    </row>
    <row r="81" spans="1:16" hidden="1" x14ac:dyDescent="0.25">
      <c r="A81" s="38">
        <v>2121</v>
      </c>
      <c r="B81" s="58" t="s">
        <v>68</v>
      </c>
      <c r="C81" s="59">
        <f t="shared" si="4"/>
        <v>0</v>
      </c>
      <c r="D81" s="232"/>
      <c r="E81" s="435"/>
      <c r="F81" s="393">
        <f t="shared" ref="F81:F82" si="87">D81+E81</f>
        <v>0</v>
      </c>
      <c r="G81" s="232"/>
      <c r="H81" s="264"/>
      <c r="I81" s="115">
        <f t="shared" ref="I81:I82" si="88">G81+H81</f>
        <v>0</v>
      </c>
      <c r="J81" s="264"/>
      <c r="K81" s="61"/>
      <c r="L81" s="115">
        <f t="shared" ref="L81:L82" si="89">J81+K81</f>
        <v>0</v>
      </c>
      <c r="M81" s="328"/>
      <c r="N81" s="61"/>
      <c r="O81" s="115">
        <f t="shared" ref="O81:O82" si="90">M81+N81</f>
        <v>0</v>
      </c>
      <c r="P81" s="112"/>
    </row>
    <row r="82" spans="1:16" ht="24" hidden="1" x14ac:dyDescent="0.25">
      <c r="A82" s="38">
        <v>2122</v>
      </c>
      <c r="B82" s="58" t="s">
        <v>69</v>
      </c>
      <c r="C82" s="59">
        <f t="shared" si="4"/>
        <v>0</v>
      </c>
      <c r="D82" s="232"/>
      <c r="E82" s="435"/>
      <c r="F82" s="393">
        <f t="shared" si="87"/>
        <v>0</v>
      </c>
      <c r="G82" s="232"/>
      <c r="H82" s="264"/>
      <c r="I82" s="115">
        <f t="shared" si="88"/>
        <v>0</v>
      </c>
      <c r="J82" s="264"/>
      <c r="K82" s="61"/>
      <c r="L82" s="115">
        <f t="shared" si="89"/>
        <v>0</v>
      </c>
      <c r="M82" s="328"/>
      <c r="N82" s="61"/>
      <c r="O82" s="115">
        <f t="shared" si="90"/>
        <v>0</v>
      </c>
      <c r="P82" s="112"/>
    </row>
    <row r="83" spans="1:16" x14ac:dyDescent="0.25">
      <c r="A83" s="46">
        <v>2200</v>
      </c>
      <c r="B83" s="106" t="s">
        <v>71</v>
      </c>
      <c r="C83" s="47">
        <f t="shared" si="4"/>
        <v>4939</v>
      </c>
      <c r="D83" s="230">
        <f>SUM(D84,D89,D95,D103,D112,D116,D122,D128)</f>
        <v>4939</v>
      </c>
      <c r="E83" s="430">
        <f t="shared" ref="E83:F83" si="91">SUM(E84,E89,E95,E103,E112,E116,E122,E128)</f>
        <v>0</v>
      </c>
      <c r="F83" s="397">
        <f t="shared" si="91"/>
        <v>4939</v>
      </c>
      <c r="G83" s="230">
        <f>SUM(G84,G89,G95,G103,G112,G116,G122,G128)</f>
        <v>0</v>
      </c>
      <c r="H83" s="107">
        <f t="shared" ref="H83:I83" si="92">SUM(H84,H89,H95,H103,H112,H116,H122,H128)</f>
        <v>0</v>
      </c>
      <c r="I83" s="118">
        <f t="shared" si="92"/>
        <v>0</v>
      </c>
      <c r="J83" s="107">
        <f>SUM(J84,J89,J95,J103,J112,J116,J122,J128)</f>
        <v>0</v>
      </c>
      <c r="K83" s="51">
        <f t="shared" ref="K83:L83" si="93">SUM(K84,K89,K95,K103,K112,K116,K122,K128)</f>
        <v>0</v>
      </c>
      <c r="L83" s="118">
        <f t="shared" si="93"/>
        <v>0</v>
      </c>
      <c r="M83" s="167">
        <f>SUM(M84,M89,M95,M103,M112,M116,M122,M128)</f>
        <v>0</v>
      </c>
      <c r="N83" s="168">
        <f t="shared" ref="N83:O83" si="94">SUM(N84,N89,N95,N103,N112,N116,N122,N128)</f>
        <v>0</v>
      </c>
      <c r="O83" s="169">
        <f t="shared" si="94"/>
        <v>0</v>
      </c>
      <c r="P83" s="353"/>
    </row>
    <row r="84" spans="1:16" ht="24" hidden="1" x14ac:dyDescent="0.25">
      <c r="A84" s="108">
        <v>2210</v>
      </c>
      <c r="B84" s="79" t="s">
        <v>72</v>
      </c>
      <c r="C84" s="85">
        <f t="shared" si="4"/>
        <v>0</v>
      </c>
      <c r="D84" s="133">
        <f>SUM(D85:D88)</f>
        <v>0</v>
      </c>
      <c r="E84" s="431">
        <f t="shared" ref="E84:F84" si="95">SUM(E85:E88)</f>
        <v>0</v>
      </c>
      <c r="F84" s="432">
        <f t="shared" si="95"/>
        <v>0</v>
      </c>
      <c r="G84" s="133">
        <f>SUM(G85:G88)</f>
        <v>0</v>
      </c>
      <c r="H84" s="208">
        <f t="shared" ref="H84:I84" si="96">SUM(H85:H88)</f>
        <v>0</v>
      </c>
      <c r="I84" s="110">
        <f t="shared" si="96"/>
        <v>0</v>
      </c>
      <c r="J84" s="208">
        <f>SUM(J85:J88)</f>
        <v>0</v>
      </c>
      <c r="K84" s="109">
        <f t="shared" ref="K84:L84" si="97">SUM(K85:K88)</f>
        <v>0</v>
      </c>
      <c r="L84" s="110">
        <f t="shared" si="97"/>
        <v>0</v>
      </c>
      <c r="M84" s="85">
        <f>SUM(M85:M88)</f>
        <v>0</v>
      </c>
      <c r="N84" s="109">
        <f t="shared" ref="N84:O84" si="98">SUM(N85:N88)</f>
        <v>0</v>
      </c>
      <c r="O84" s="110">
        <f t="shared" si="98"/>
        <v>0</v>
      </c>
      <c r="P84" s="117"/>
    </row>
    <row r="85" spans="1:16" ht="24" hidden="1" x14ac:dyDescent="0.25">
      <c r="A85" s="33">
        <v>2211</v>
      </c>
      <c r="B85" s="53" t="s">
        <v>73</v>
      </c>
      <c r="C85" s="54">
        <f t="shared" ref="C85:C148" si="99">F85+I85+L85+O85</f>
        <v>0</v>
      </c>
      <c r="D85" s="231"/>
      <c r="E85" s="433"/>
      <c r="F85" s="434">
        <f t="shared" ref="F85:F88" si="100">D85+E85</f>
        <v>0</v>
      </c>
      <c r="G85" s="231"/>
      <c r="H85" s="263"/>
      <c r="I85" s="121">
        <f t="shared" ref="I85:I88" si="101">G85+H85</f>
        <v>0</v>
      </c>
      <c r="J85" s="263"/>
      <c r="K85" s="56"/>
      <c r="L85" s="121">
        <f t="shared" ref="L85:L88" si="102">J85+K85</f>
        <v>0</v>
      </c>
      <c r="M85" s="327"/>
      <c r="N85" s="56"/>
      <c r="O85" s="121">
        <f t="shared" ref="O85:O88" si="103">M85+N85</f>
        <v>0</v>
      </c>
      <c r="P85" s="111"/>
    </row>
    <row r="86" spans="1:16" ht="36" hidden="1" x14ac:dyDescent="0.25">
      <c r="A86" s="38">
        <v>2212</v>
      </c>
      <c r="B86" s="58" t="s">
        <v>74</v>
      </c>
      <c r="C86" s="59">
        <f t="shared" si="99"/>
        <v>0</v>
      </c>
      <c r="D86" s="232"/>
      <c r="E86" s="435"/>
      <c r="F86" s="393">
        <f t="shared" si="100"/>
        <v>0</v>
      </c>
      <c r="G86" s="232"/>
      <c r="H86" s="264"/>
      <c r="I86" s="115">
        <f t="shared" si="101"/>
        <v>0</v>
      </c>
      <c r="J86" s="264"/>
      <c r="K86" s="61"/>
      <c r="L86" s="115">
        <f t="shared" si="102"/>
        <v>0</v>
      </c>
      <c r="M86" s="328"/>
      <c r="N86" s="61"/>
      <c r="O86" s="115">
        <f t="shared" si="103"/>
        <v>0</v>
      </c>
      <c r="P86" s="112"/>
    </row>
    <row r="87" spans="1:16" ht="24" hidden="1" x14ac:dyDescent="0.25">
      <c r="A87" s="38">
        <v>2214</v>
      </c>
      <c r="B87" s="58" t="s">
        <v>75</v>
      </c>
      <c r="C87" s="59">
        <f t="shared" si="99"/>
        <v>0</v>
      </c>
      <c r="D87" s="232"/>
      <c r="E87" s="435"/>
      <c r="F87" s="393">
        <f t="shared" si="100"/>
        <v>0</v>
      </c>
      <c r="G87" s="232"/>
      <c r="H87" s="264"/>
      <c r="I87" s="115">
        <f t="shared" si="101"/>
        <v>0</v>
      </c>
      <c r="J87" s="264"/>
      <c r="K87" s="61"/>
      <c r="L87" s="115">
        <f t="shared" si="102"/>
        <v>0</v>
      </c>
      <c r="M87" s="328"/>
      <c r="N87" s="61"/>
      <c r="O87" s="115">
        <f t="shared" si="103"/>
        <v>0</v>
      </c>
      <c r="P87" s="112"/>
    </row>
    <row r="88" spans="1:16" hidden="1" x14ac:dyDescent="0.25">
      <c r="A88" s="38">
        <v>2219</v>
      </c>
      <c r="B88" s="58" t="s">
        <v>76</v>
      </c>
      <c r="C88" s="59">
        <f t="shared" si="99"/>
        <v>0</v>
      </c>
      <c r="D88" s="232"/>
      <c r="E88" s="435"/>
      <c r="F88" s="393">
        <f t="shared" si="100"/>
        <v>0</v>
      </c>
      <c r="G88" s="232"/>
      <c r="H88" s="264"/>
      <c r="I88" s="115">
        <f t="shared" si="101"/>
        <v>0</v>
      </c>
      <c r="J88" s="264"/>
      <c r="K88" s="61"/>
      <c r="L88" s="115">
        <f t="shared" si="102"/>
        <v>0</v>
      </c>
      <c r="M88" s="328"/>
      <c r="N88" s="61"/>
      <c r="O88" s="115">
        <f t="shared" si="103"/>
        <v>0</v>
      </c>
      <c r="P88" s="112"/>
    </row>
    <row r="89" spans="1:16" ht="24" hidden="1" x14ac:dyDescent="0.25">
      <c r="A89" s="113">
        <v>2220</v>
      </c>
      <c r="B89" s="58" t="s">
        <v>77</v>
      </c>
      <c r="C89" s="59">
        <f t="shared" si="99"/>
        <v>0</v>
      </c>
      <c r="D89" s="233">
        <f>SUM(D90:D94)</f>
        <v>0</v>
      </c>
      <c r="E89" s="436">
        <f t="shared" ref="E89:F89" si="104">SUM(E90:E94)</f>
        <v>0</v>
      </c>
      <c r="F89" s="393">
        <f t="shared" si="104"/>
        <v>0</v>
      </c>
      <c r="G89" s="233">
        <f>SUM(G90:G94)</f>
        <v>0</v>
      </c>
      <c r="H89" s="122">
        <f t="shared" ref="H89:I89" si="105">SUM(H90:H94)</f>
        <v>0</v>
      </c>
      <c r="I89" s="115">
        <f t="shared" si="105"/>
        <v>0</v>
      </c>
      <c r="J89" s="122">
        <f>SUM(J90:J94)</f>
        <v>0</v>
      </c>
      <c r="K89" s="114">
        <f t="shared" ref="K89:L89" si="106">SUM(K90:K94)</f>
        <v>0</v>
      </c>
      <c r="L89" s="115">
        <f t="shared" si="106"/>
        <v>0</v>
      </c>
      <c r="M89" s="59">
        <f>SUM(M90:M94)</f>
        <v>0</v>
      </c>
      <c r="N89" s="114">
        <f t="shared" ref="N89:O89" si="107">SUM(N90:N94)</f>
        <v>0</v>
      </c>
      <c r="O89" s="115">
        <f t="shared" si="107"/>
        <v>0</v>
      </c>
      <c r="P89" s="112"/>
    </row>
    <row r="90" spans="1:16" ht="24" hidden="1" x14ac:dyDescent="0.25">
      <c r="A90" s="38">
        <v>2221</v>
      </c>
      <c r="B90" s="58" t="s">
        <v>289</v>
      </c>
      <c r="C90" s="59">
        <f t="shared" si="99"/>
        <v>0</v>
      </c>
      <c r="D90" s="232"/>
      <c r="E90" s="435"/>
      <c r="F90" s="393">
        <f t="shared" ref="F90:F94" si="108">D90+E90</f>
        <v>0</v>
      </c>
      <c r="G90" s="232"/>
      <c r="H90" s="264"/>
      <c r="I90" s="115">
        <f t="shared" ref="I90:I94" si="109">G90+H90</f>
        <v>0</v>
      </c>
      <c r="J90" s="264"/>
      <c r="K90" s="61"/>
      <c r="L90" s="115">
        <f t="shared" ref="L90:L94" si="110">J90+K90</f>
        <v>0</v>
      </c>
      <c r="M90" s="328"/>
      <c r="N90" s="61"/>
      <c r="O90" s="115">
        <f t="shared" ref="O90:O94" si="111">M90+N90</f>
        <v>0</v>
      </c>
      <c r="P90" s="112"/>
    </row>
    <row r="91" spans="1:16" hidden="1" x14ac:dyDescent="0.25">
      <c r="A91" s="38">
        <v>2222</v>
      </c>
      <c r="B91" s="58" t="s">
        <v>78</v>
      </c>
      <c r="C91" s="59">
        <f t="shared" si="99"/>
        <v>0</v>
      </c>
      <c r="D91" s="232"/>
      <c r="E91" s="435"/>
      <c r="F91" s="393">
        <f t="shared" si="108"/>
        <v>0</v>
      </c>
      <c r="G91" s="232"/>
      <c r="H91" s="264"/>
      <c r="I91" s="115">
        <f t="shared" si="109"/>
        <v>0</v>
      </c>
      <c r="J91" s="264"/>
      <c r="K91" s="61"/>
      <c r="L91" s="115">
        <f t="shared" si="110"/>
        <v>0</v>
      </c>
      <c r="M91" s="328"/>
      <c r="N91" s="61"/>
      <c r="O91" s="115">
        <f t="shared" si="111"/>
        <v>0</v>
      </c>
      <c r="P91" s="112"/>
    </row>
    <row r="92" spans="1:16" hidden="1" x14ac:dyDescent="0.25">
      <c r="A92" s="38">
        <v>2223</v>
      </c>
      <c r="B92" s="58" t="s">
        <v>79</v>
      </c>
      <c r="C92" s="59">
        <f t="shared" si="99"/>
        <v>0</v>
      </c>
      <c r="D92" s="232"/>
      <c r="E92" s="435"/>
      <c r="F92" s="393">
        <f t="shared" si="108"/>
        <v>0</v>
      </c>
      <c r="G92" s="232"/>
      <c r="H92" s="264"/>
      <c r="I92" s="115">
        <f t="shared" si="109"/>
        <v>0</v>
      </c>
      <c r="J92" s="264"/>
      <c r="K92" s="61"/>
      <c r="L92" s="115">
        <f t="shared" si="110"/>
        <v>0</v>
      </c>
      <c r="M92" s="328"/>
      <c r="N92" s="61"/>
      <c r="O92" s="115">
        <f t="shared" si="111"/>
        <v>0</v>
      </c>
      <c r="P92" s="112"/>
    </row>
    <row r="93" spans="1:16" ht="48" hidden="1" x14ac:dyDescent="0.25">
      <c r="A93" s="38">
        <v>2224</v>
      </c>
      <c r="B93" s="58" t="s">
        <v>299</v>
      </c>
      <c r="C93" s="59">
        <f t="shared" si="99"/>
        <v>0</v>
      </c>
      <c r="D93" s="232"/>
      <c r="E93" s="435"/>
      <c r="F93" s="393">
        <f t="shared" si="108"/>
        <v>0</v>
      </c>
      <c r="G93" s="232"/>
      <c r="H93" s="264"/>
      <c r="I93" s="115">
        <f t="shared" si="109"/>
        <v>0</v>
      </c>
      <c r="J93" s="264"/>
      <c r="K93" s="61"/>
      <c r="L93" s="115">
        <f t="shared" si="110"/>
        <v>0</v>
      </c>
      <c r="M93" s="328"/>
      <c r="N93" s="61"/>
      <c r="O93" s="115">
        <f t="shared" si="111"/>
        <v>0</v>
      </c>
      <c r="P93" s="112"/>
    </row>
    <row r="94" spans="1:16" ht="24" hidden="1" x14ac:dyDescent="0.25">
      <c r="A94" s="38">
        <v>2229</v>
      </c>
      <c r="B94" s="58" t="s">
        <v>80</v>
      </c>
      <c r="C94" s="59">
        <f t="shared" si="99"/>
        <v>0</v>
      </c>
      <c r="D94" s="232"/>
      <c r="E94" s="435"/>
      <c r="F94" s="393">
        <f t="shared" si="108"/>
        <v>0</v>
      </c>
      <c r="G94" s="232"/>
      <c r="H94" s="264"/>
      <c r="I94" s="115">
        <f t="shared" si="109"/>
        <v>0</v>
      </c>
      <c r="J94" s="264"/>
      <c r="K94" s="61"/>
      <c r="L94" s="115">
        <f t="shared" si="110"/>
        <v>0</v>
      </c>
      <c r="M94" s="328"/>
      <c r="N94" s="61"/>
      <c r="O94" s="115">
        <f t="shared" si="111"/>
        <v>0</v>
      </c>
      <c r="P94" s="112"/>
    </row>
    <row r="95" spans="1:16" ht="36" hidden="1" x14ac:dyDescent="0.25">
      <c r="A95" s="113">
        <v>2230</v>
      </c>
      <c r="B95" s="58" t="s">
        <v>81</v>
      </c>
      <c r="C95" s="59">
        <f t="shared" si="99"/>
        <v>0</v>
      </c>
      <c r="D95" s="233">
        <f>SUM(D96:D102)</f>
        <v>0</v>
      </c>
      <c r="E95" s="436">
        <f t="shared" ref="E95:F95" si="112">SUM(E96:E102)</f>
        <v>0</v>
      </c>
      <c r="F95" s="393">
        <f t="shared" si="112"/>
        <v>0</v>
      </c>
      <c r="G95" s="233">
        <f>SUM(G96:G102)</f>
        <v>0</v>
      </c>
      <c r="H95" s="122">
        <f t="shared" ref="H95:I95" si="113">SUM(H96:H102)</f>
        <v>0</v>
      </c>
      <c r="I95" s="115">
        <f t="shared" si="113"/>
        <v>0</v>
      </c>
      <c r="J95" s="122">
        <f>SUM(J96:J102)</f>
        <v>0</v>
      </c>
      <c r="K95" s="114">
        <f t="shared" ref="K95:L95" si="114">SUM(K96:K102)</f>
        <v>0</v>
      </c>
      <c r="L95" s="115">
        <f t="shared" si="114"/>
        <v>0</v>
      </c>
      <c r="M95" s="59">
        <f>SUM(M96:M102)</f>
        <v>0</v>
      </c>
      <c r="N95" s="114">
        <f t="shared" ref="N95:O95" si="115">SUM(N96:N102)</f>
        <v>0</v>
      </c>
      <c r="O95" s="115">
        <f t="shared" si="115"/>
        <v>0</v>
      </c>
      <c r="P95" s="112"/>
    </row>
    <row r="96" spans="1:16" ht="24" hidden="1" x14ac:dyDescent="0.25">
      <c r="A96" s="38">
        <v>2231</v>
      </c>
      <c r="B96" s="58" t="s">
        <v>82</v>
      </c>
      <c r="C96" s="59">
        <f t="shared" si="99"/>
        <v>0</v>
      </c>
      <c r="D96" s="232"/>
      <c r="E96" s="435"/>
      <c r="F96" s="393">
        <f t="shared" ref="F96:F102" si="116">D96+E96</f>
        <v>0</v>
      </c>
      <c r="G96" s="232"/>
      <c r="H96" s="264"/>
      <c r="I96" s="115">
        <f t="shared" ref="I96:I102" si="117">G96+H96</f>
        <v>0</v>
      </c>
      <c r="J96" s="264"/>
      <c r="K96" s="61"/>
      <c r="L96" s="115">
        <f t="shared" ref="L96:L102" si="118">J96+K96</f>
        <v>0</v>
      </c>
      <c r="M96" s="328"/>
      <c r="N96" s="61"/>
      <c r="O96" s="115">
        <f t="shared" ref="O96:O102" si="119">M96+N96</f>
        <v>0</v>
      </c>
      <c r="P96" s="112"/>
    </row>
    <row r="97" spans="1:16" ht="24.75" hidden="1" customHeight="1" x14ac:dyDescent="0.25">
      <c r="A97" s="38">
        <v>2232</v>
      </c>
      <c r="B97" s="58" t="s">
        <v>83</v>
      </c>
      <c r="C97" s="59">
        <f t="shared" si="99"/>
        <v>0</v>
      </c>
      <c r="D97" s="232"/>
      <c r="E97" s="435"/>
      <c r="F97" s="393">
        <f t="shared" si="116"/>
        <v>0</v>
      </c>
      <c r="G97" s="232"/>
      <c r="H97" s="264"/>
      <c r="I97" s="115">
        <f t="shared" si="117"/>
        <v>0</v>
      </c>
      <c r="J97" s="264"/>
      <c r="K97" s="61"/>
      <c r="L97" s="115">
        <f t="shared" si="118"/>
        <v>0</v>
      </c>
      <c r="M97" s="328"/>
      <c r="N97" s="61"/>
      <c r="O97" s="115">
        <f t="shared" si="119"/>
        <v>0</v>
      </c>
      <c r="P97" s="112"/>
    </row>
    <row r="98" spans="1:16" ht="24" hidden="1" x14ac:dyDescent="0.25">
      <c r="A98" s="33">
        <v>2233</v>
      </c>
      <c r="B98" s="53" t="s">
        <v>84</v>
      </c>
      <c r="C98" s="54">
        <f t="shared" si="99"/>
        <v>0</v>
      </c>
      <c r="D98" s="231"/>
      <c r="E98" s="433"/>
      <c r="F98" s="434">
        <f t="shared" si="116"/>
        <v>0</v>
      </c>
      <c r="G98" s="231"/>
      <c r="H98" s="263"/>
      <c r="I98" s="121">
        <f t="shared" si="117"/>
        <v>0</v>
      </c>
      <c r="J98" s="263"/>
      <c r="K98" s="56"/>
      <c r="L98" s="121">
        <f t="shared" si="118"/>
        <v>0</v>
      </c>
      <c r="M98" s="327"/>
      <c r="N98" s="56"/>
      <c r="O98" s="121">
        <f t="shared" si="119"/>
        <v>0</v>
      </c>
      <c r="P98" s="111"/>
    </row>
    <row r="99" spans="1:16" ht="36" hidden="1" x14ac:dyDescent="0.25">
      <c r="A99" s="38">
        <v>2234</v>
      </c>
      <c r="B99" s="58" t="s">
        <v>85</v>
      </c>
      <c r="C99" s="59">
        <f t="shared" si="99"/>
        <v>0</v>
      </c>
      <c r="D99" s="232"/>
      <c r="E99" s="435"/>
      <c r="F99" s="393">
        <f t="shared" si="116"/>
        <v>0</v>
      </c>
      <c r="G99" s="232"/>
      <c r="H99" s="264"/>
      <c r="I99" s="115">
        <f t="shared" si="117"/>
        <v>0</v>
      </c>
      <c r="J99" s="264"/>
      <c r="K99" s="61"/>
      <c r="L99" s="115">
        <f t="shared" si="118"/>
        <v>0</v>
      </c>
      <c r="M99" s="328"/>
      <c r="N99" s="61"/>
      <c r="O99" s="115">
        <f t="shared" si="119"/>
        <v>0</v>
      </c>
      <c r="P99" s="112"/>
    </row>
    <row r="100" spans="1:16" ht="24" hidden="1" x14ac:dyDescent="0.25">
      <c r="A100" s="38">
        <v>2235</v>
      </c>
      <c r="B100" s="58" t="s">
        <v>86</v>
      </c>
      <c r="C100" s="59">
        <f t="shared" si="99"/>
        <v>0</v>
      </c>
      <c r="D100" s="232"/>
      <c r="E100" s="435"/>
      <c r="F100" s="393">
        <f t="shared" si="116"/>
        <v>0</v>
      </c>
      <c r="G100" s="232"/>
      <c r="H100" s="264"/>
      <c r="I100" s="115">
        <f t="shared" si="117"/>
        <v>0</v>
      </c>
      <c r="J100" s="264"/>
      <c r="K100" s="61"/>
      <c r="L100" s="115">
        <f t="shared" si="118"/>
        <v>0</v>
      </c>
      <c r="M100" s="328"/>
      <c r="N100" s="61"/>
      <c r="O100" s="115">
        <f t="shared" si="119"/>
        <v>0</v>
      </c>
      <c r="P100" s="112"/>
    </row>
    <row r="101" spans="1:16" hidden="1" x14ac:dyDescent="0.25">
      <c r="A101" s="38">
        <v>2236</v>
      </c>
      <c r="B101" s="58" t="s">
        <v>87</v>
      </c>
      <c r="C101" s="59">
        <f t="shared" si="99"/>
        <v>0</v>
      </c>
      <c r="D101" s="232"/>
      <c r="E101" s="435"/>
      <c r="F101" s="393">
        <f t="shared" si="116"/>
        <v>0</v>
      </c>
      <c r="G101" s="232"/>
      <c r="H101" s="264"/>
      <c r="I101" s="115">
        <f t="shared" si="117"/>
        <v>0</v>
      </c>
      <c r="J101" s="264"/>
      <c r="K101" s="61"/>
      <c r="L101" s="115">
        <f t="shared" si="118"/>
        <v>0</v>
      </c>
      <c r="M101" s="328"/>
      <c r="N101" s="61"/>
      <c r="O101" s="115">
        <f t="shared" si="119"/>
        <v>0</v>
      </c>
      <c r="P101" s="112"/>
    </row>
    <row r="102" spans="1:16" ht="24" hidden="1" x14ac:dyDescent="0.25">
      <c r="A102" s="38">
        <v>2239</v>
      </c>
      <c r="B102" s="58" t="s">
        <v>88</v>
      </c>
      <c r="C102" s="59">
        <f t="shared" si="99"/>
        <v>0</v>
      </c>
      <c r="D102" s="232"/>
      <c r="E102" s="435"/>
      <c r="F102" s="393">
        <f t="shared" si="116"/>
        <v>0</v>
      </c>
      <c r="G102" s="232"/>
      <c r="H102" s="264"/>
      <c r="I102" s="115">
        <f t="shared" si="117"/>
        <v>0</v>
      </c>
      <c r="J102" s="264"/>
      <c r="K102" s="61"/>
      <c r="L102" s="115">
        <f t="shared" si="118"/>
        <v>0</v>
      </c>
      <c r="M102" s="328"/>
      <c r="N102" s="61"/>
      <c r="O102" s="115">
        <f t="shared" si="119"/>
        <v>0</v>
      </c>
      <c r="P102" s="112"/>
    </row>
    <row r="103" spans="1:16" ht="36" hidden="1" x14ac:dyDescent="0.25">
      <c r="A103" s="113">
        <v>2240</v>
      </c>
      <c r="B103" s="58" t="s">
        <v>89</v>
      </c>
      <c r="C103" s="59">
        <f t="shared" si="99"/>
        <v>0</v>
      </c>
      <c r="D103" s="233">
        <f>SUM(D104:D111)</f>
        <v>0</v>
      </c>
      <c r="E103" s="436">
        <f t="shared" ref="E103:F103" si="120">SUM(E104:E111)</f>
        <v>0</v>
      </c>
      <c r="F103" s="393">
        <f t="shared" si="120"/>
        <v>0</v>
      </c>
      <c r="G103" s="233">
        <f>SUM(G104:G111)</f>
        <v>0</v>
      </c>
      <c r="H103" s="122">
        <f t="shared" ref="H103:I103" si="121">SUM(H104:H111)</f>
        <v>0</v>
      </c>
      <c r="I103" s="115">
        <f t="shared" si="121"/>
        <v>0</v>
      </c>
      <c r="J103" s="122">
        <f>SUM(J104:J111)</f>
        <v>0</v>
      </c>
      <c r="K103" s="114">
        <f t="shared" ref="K103:L103" si="122">SUM(K104:K111)</f>
        <v>0</v>
      </c>
      <c r="L103" s="115">
        <f t="shared" si="122"/>
        <v>0</v>
      </c>
      <c r="M103" s="59">
        <f>SUM(M104:M111)</f>
        <v>0</v>
      </c>
      <c r="N103" s="114">
        <f t="shared" ref="N103:O103" si="123">SUM(N104:N111)</f>
        <v>0</v>
      </c>
      <c r="O103" s="115">
        <f t="shared" si="123"/>
        <v>0</v>
      </c>
      <c r="P103" s="112"/>
    </row>
    <row r="104" spans="1:16" hidden="1" x14ac:dyDescent="0.25">
      <c r="A104" s="38">
        <v>2241</v>
      </c>
      <c r="B104" s="58" t="s">
        <v>90</v>
      </c>
      <c r="C104" s="59">
        <f t="shared" si="99"/>
        <v>0</v>
      </c>
      <c r="D104" s="232"/>
      <c r="E104" s="435"/>
      <c r="F104" s="393">
        <f t="shared" ref="F104:F111" si="124">D104+E104</f>
        <v>0</v>
      </c>
      <c r="G104" s="232"/>
      <c r="H104" s="264"/>
      <c r="I104" s="115">
        <f t="shared" ref="I104:I111" si="125">G104+H104</f>
        <v>0</v>
      </c>
      <c r="J104" s="264"/>
      <c r="K104" s="61"/>
      <c r="L104" s="115">
        <f t="shared" ref="L104:L111" si="126">J104+K104</f>
        <v>0</v>
      </c>
      <c r="M104" s="328"/>
      <c r="N104" s="61"/>
      <c r="O104" s="115">
        <f t="shared" ref="O104:O111" si="127">M104+N104</f>
        <v>0</v>
      </c>
      <c r="P104" s="112"/>
    </row>
    <row r="105" spans="1:16" ht="24" hidden="1" x14ac:dyDescent="0.25">
      <c r="A105" s="38">
        <v>2242</v>
      </c>
      <c r="B105" s="58" t="s">
        <v>91</v>
      </c>
      <c r="C105" s="59">
        <f t="shared" si="99"/>
        <v>0</v>
      </c>
      <c r="D105" s="232"/>
      <c r="E105" s="435"/>
      <c r="F105" s="393">
        <f t="shared" si="124"/>
        <v>0</v>
      </c>
      <c r="G105" s="232"/>
      <c r="H105" s="264"/>
      <c r="I105" s="115">
        <f t="shared" si="125"/>
        <v>0</v>
      </c>
      <c r="J105" s="264"/>
      <c r="K105" s="61"/>
      <c r="L105" s="115">
        <f t="shared" si="126"/>
        <v>0</v>
      </c>
      <c r="M105" s="328"/>
      <c r="N105" s="61"/>
      <c r="O105" s="115">
        <f t="shared" si="127"/>
        <v>0</v>
      </c>
      <c r="P105" s="112"/>
    </row>
    <row r="106" spans="1:16" ht="24" hidden="1" x14ac:dyDescent="0.25">
      <c r="A106" s="38">
        <v>2243</v>
      </c>
      <c r="B106" s="58" t="s">
        <v>92</v>
      </c>
      <c r="C106" s="59">
        <f t="shared" si="99"/>
        <v>0</v>
      </c>
      <c r="D106" s="232"/>
      <c r="E106" s="435"/>
      <c r="F106" s="393">
        <f t="shared" si="124"/>
        <v>0</v>
      </c>
      <c r="G106" s="232"/>
      <c r="H106" s="264"/>
      <c r="I106" s="115">
        <f t="shared" si="125"/>
        <v>0</v>
      </c>
      <c r="J106" s="264"/>
      <c r="K106" s="61"/>
      <c r="L106" s="115">
        <f t="shared" si="126"/>
        <v>0</v>
      </c>
      <c r="M106" s="328"/>
      <c r="N106" s="61"/>
      <c r="O106" s="115">
        <f t="shared" si="127"/>
        <v>0</v>
      </c>
      <c r="P106" s="112"/>
    </row>
    <row r="107" spans="1:16" hidden="1" x14ac:dyDescent="0.25">
      <c r="A107" s="38">
        <v>2244</v>
      </c>
      <c r="B107" s="58" t="s">
        <v>93</v>
      </c>
      <c r="C107" s="59">
        <f t="shared" si="99"/>
        <v>0</v>
      </c>
      <c r="D107" s="232"/>
      <c r="E107" s="435"/>
      <c r="F107" s="393">
        <f t="shared" si="124"/>
        <v>0</v>
      </c>
      <c r="G107" s="232"/>
      <c r="H107" s="264"/>
      <c r="I107" s="115">
        <f t="shared" si="125"/>
        <v>0</v>
      </c>
      <c r="J107" s="264"/>
      <c r="K107" s="61"/>
      <c r="L107" s="115">
        <f t="shared" si="126"/>
        <v>0</v>
      </c>
      <c r="M107" s="328"/>
      <c r="N107" s="61"/>
      <c r="O107" s="115">
        <f t="shared" si="127"/>
        <v>0</v>
      </c>
      <c r="P107" s="112"/>
    </row>
    <row r="108" spans="1:16" ht="24" hidden="1" x14ac:dyDescent="0.25">
      <c r="A108" s="38">
        <v>2246</v>
      </c>
      <c r="B108" s="58" t="s">
        <v>94</v>
      </c>
      <c r="C108" s="59">
        <f t="shared" si="99"/>
        <v>0</v>
      </c>
      <c r="D108" s="232"/>
      <c r="E108" s="435"/>
      <c r="F108" s="393">
        <f t="shared" si="124"/>
        <v>0</v>
      </c>
      <c r="G108" s="232"/>
      <c r="H108" s="264"/>
      <c r="I108" s="115">
        <f t="shared" si="125"/>
        <v>0</v>
      </c>
      <c r="J108" s="264"/>
      <c r="K108" s="61"/>
      <c r="L108" s="115">
        <f t="shared" si="126"/>
        <v>0</v>
      </c>
      <c r="M108" s="328"/>
      <c r="N108" s="61"/>
      <c r="O108" s="115">
        <f t="shared" si="127"/>
        <v>0</v>
      </c>
      <c r="P108" s="112"/>
    </row>
    <row r="109" spans="1:16" hidden="1" x14ac:dyDescent="0.25">
      <c r="A109" s="38">
        <v>2247</v>
      </c>
      <c r="B109" s="58" t="s">
        <v>95</v>
      </c>
      <c r="C109" s="59">
        <f t="shared" si="99"/>
        <v>0</v>
      </c>
      <c r="D109" s="232"/>
      <c r="E109" s="435"/>
      <c r="F109" s="393">
        <f t="shared" si="124"/>
        <v>0</v>
      </c>
      <c r="G109" s="232"/>
      <c r="H109" s="264"/>
      <c r="I109" s="115">
        <f t="shared" si="125"/>
        <v>0</v>
      </c>
      <c r="J109" s="264"/>
      <c r="K109" s="61"/>
      <c r="L109" s="115">
        <f t="shared" si="126"/>
        <v>0</v>
      </c>
      <c r="M109" s="328"/>
      <c r="N109" s="61"/>
      <c r="O109" s="115">
        <f t="shared" si="127"/>
        <v>0</v>
      </c>
      <c r="P109" s="112"/>
    </row>
    <row r="110" spans="1:16" ht="24" hidden="1" x14ac:dyDescent="0.25">
      <c r="A110" s="38">
        <v>2248</v>
      </c>
      <c r="B110" s="58" t="s">
        <v>300</v>
      </c>
      <c r="C110" s="59">
        <f t="shared" si="99"/>
        <v>0</v>
      </c>
      <c r="D110" s="232"/>
      <c r="E110" s="435"/>
      <c r="F110" s="393">
        <f t="shared" si="124"/>
        <v>0</v>
      </c>
      <c r="G110" s="232"/>
      <c r="H110" s="264"/>
      <c r="I110" s="115">
        <f t="shared" si="125"/>
        <v>0</v>
      </c>
      <c r="J110" s="264"/>
      <c r="K110" s="61"/>
      <c r="L110" s="115">
        <f t="shared" si="126"/>
        <v>0</v>
      </c>
      <c r="M110" s="328"/>
      <c r="N110" s="61"/>
      <c r="O110" s="115">
        <f t="shared" si="127"/>
        <v>0</v>
      </c>
      <c r="P110" s="112"/>
    </row>
    <row r="111" spans="1:16" ht="24" hidden="1" x14ac:dyDescent="0.25">
      <c r="A111" s="38">
        <v>2249</v>
      </c>
      <c r="B111" s="58" t="s">
        <v>96</v>
      </c>
      <c r="C111" s="59">
        <f t="shared" si="99"/>
        <v>0</v>
      </c>
      <c r="D111" s="232"/>
      <c r="E111" s="435"/>
      <c r="F111" s="393">
        <f t="shared" si="124"/>
        <v>0</v>
      </c>
      <c r="G111" s="232"/>
      <c r="H111" s="264"/>
      <c r="I111" s="115">
        <f t="shared" si="125"/>
        <v>0</v>
      </c>
      <c r="J111" s="264"/>
      <c r="K111" s="61"/>
      <c r="L111" s="115">
        <f t="shared" si="126"/>
        <v>0</v>
      </c>
      <c r="M111" s="328"/>
      <c r="N111" s="61"/>
      <c r="O111" s="115">
        <f t="shared" si="127"/>
        <v>0</v>
      </c>
      <c r="P111" s="112"/>
    </row>
    <row r="112" spans="1:16" hidden="1" x14ac:dyDescent="0.25">
      <c r="A112" s="113">
        <v>2250</v>
      </c>
      <c r="B112" s="58" t="s">
        <v>97</v>
      </c>
      <c r="C112" s="59">
        <f t="shared" si="99"/>
        <v>0</v>
      </c>
      <c r="D112" s="233">
        <f>SUM(D113:D115)</f>
        <v>0</v>
      </c>
      <c r="E112" s="436">
        <f t="shared" ref="E112:F112" si="128">SUM(E113:E115)</f>
        <v>0</v>
      </c>
      <c r="F112" s="393">
        <f t="shared" si="128"/>
        <v>0</v>
      </c>
      <c r="G112" s="233">
        <f>SUM(G113:G115)</f>
        <v>0</v>
      </c>
      <c r="H112" s="122">
        <f t="shared" ref="H112:I112" si="129">SUM(H113:H115)</f>
        <v>0</v>
      </c>
      <c r="I112" s="115">
        <f t="shared" si="129"/>
        <v>0</v>
      </c>
      <c r="J112" s="122">
        <f>SUM(J113:J115)</f>
        <v>0</v>
      </c>
      <c r="K112" s="114">
        <f t="shared" ref="K112:L112" si="130">SUM(K113:K115)</f>
        <v>0</v>
      </c>
      <c r="L112" s="115">
        <f t="shared" si="130"/>
        <v>0</v>
      </c>
      <c r="M112" s="59">
        <f>SUM(M113:M115)</f>
        <v>0</v>
      </c>
      <c r="N112" s="114">
        <f t="shared" ref="N112:O112" si="131">SUM(N113:N115)</f>
        <v>0</v>
      </c>
      <c r="O112" s="115">
        <f t="shared" si="131"/>
        <v>0</v>
      </c>
      <c r="P112" s="112"/>
    </row>
    <row r="113" spans="1:16" hidden="1" x14ac:dyDescent="0.25">
      <c r="A113" s="38">
        <v>2251</v>
      </c>
      <c r="B113" s="58" t="s">
        <v>98</v>
      </c>
      <c r="C113" s="59">
        <f t="shared" si="99"/>
        <v>0</v>
      </c>
      <c r="D113" s="232"/>
      <c r="E113" s="435"/>
      <c r="F113" s="393">
        <f t="shared" ref="F113:F115" si="132">D113+E113</f>
        <v>0</v>
      </c>
      <c r="G113" s="232"/>
      <c r="H113" s="264"/>
      <c r="I113" s="115">
        <f t="shared" ref="I113:I115" si="133">G113+H113</f>
        <v>0</v>
      </c>
      <c r="J113" s="264"/>
      <c r="K113" s="61"/>
      <c r="L113" s="115">
        <f t="shared" ref="L113:L115" si="134">J113+K113</f>
        <v>0</v>
      </c>
      <c r="M113" s="328"/>
      <c r="N113" s="61"/>
      <c r="O113" s="115">
        <f t="shared" ref="O113:O115" si="135">M113+N113</f>
        <v>0</v>
      </c>
      <c r="P113" s="112"/>
    </row>
    <row r="114" spans="1:16" ht="24" hidden="1" x14ac:dyDescent="0.25">
      <c r="A114" s="38">
        <v>2252</v>
      </c>
      <c r="B114" s="58" t="s">
        <v>99</v>
      </c>
      <c r="C114" s="59">
        <f t="shared" si="99"/>
        <v>0</v>
      </c>
      <c r="D114" s="232"/>
      <c r="E114" s="435"/>
      <c r="F114" s="393">
        <f t="shared" si="132"/>
        <v>0</v>
      </c>
      <c r="G114" s="232"/>
      <c r="H114" s="264"/>
      <c r="I114" s="115">
        <f t="shared" si="133"/>
        <v>0</v>
      </c>
      <c r="J114" s="264"/>
      <c r="K114" s="61"/>
      <c r="L114" s="115">
        <f t="shared" si="134"/>
        <v>0</v>
      </c>
      <c r="M114" s="328"/>
      <c r="N114" s="61"/>
      <c r="O114" s="115">
        <f t="shared" si="135"/>
        <v>0</v>
      </c>
      <c r="P114" s="112"/>
    </row>
    <row r="115" spans="1:16" ht="24" hidden="1" x14ac:dyDescent="0.25">
      <c r="A115" s="38">
        <v>2259</v>
      </c>
      <c r="B115" s="58" t="s">
        <v>100</v>
      </c>
      <c r="C115" s="59">
        <f t="shared" si="99"/>
        <v>0</v>
      </c>
      <c r="D115" s="232"/>
      <c r="E115" s="435"/>
      <c r="F115" s="393">
        <f t="shared" si="132"/>
        <v>0</v>
      </c>
      <c r="G115" s="232"/>
      <c r="H115" s="264"/>
      <c r="I115" s="115">
        <f t="shared" si="133"/>
        <v>0</v>
      </c>
      <c r="J115" s="264"/>
      <c r="K115" s="61"/>
      <c r="L115" s="115">
        <f t="shared" si="134"/>
        <v>0</v>
      </c>
      <c r="M115" s="328"/>
      <c r="N115" s="61"/>
      <c r="O115" s="115">
        <f t="shared" si="135"/>
        <v>0</v>
      </c>
      <c r="P115" s="112"/>
    </row>
    <row r="116" spans="1:16" x14ac:dyDescent="0.25">
      <c r="A116" s="113">
        <v>2260</v>
      </c>
      <c r="B116" s="58" t="s">
        <v>101</v>
      </c>
      <c r="C116" s="59">
        <f t="shared" si="99"/>
        <v>200</v>
      </c>
      <c r="D116" s="233">
        <f>SUM(D117:D121)</f>
        <v>200</v>
      </c>
      <c r="E116" s="436">
        <f t="shared" ref="E116:F116" si="136">SUM(E117:E121)</f>
        <v>0</v>
      </c>
      <c r="F116" s="393">
        <f t="shared" si="136"/>
        <v>200</v>
      </c>
      <c r="G116" s="233">
        <f>SUM(G117:G121)</f>
        <v>0</v>
      </c>
      <c r="H116" s="122">
        <f t="shared" ref="H116:I116" si="137">SUM(H117:H121)</f>
        <v>0</v>
      </c>
      <c r="I116" s="115">
        <f t="shared" si="137"/>
        <v>0</v>
      </c>
      <c r="J116" s="122">
        <f>SUM(J117:J121)</f>
        <v>0</v>
      </c>
      <c r="K116" s="114">
        <f t="shared" ref="K116:L116" si="138">SUM(K117:K121)</f>
        <v>0</v>
      </c>
      <c r="L116" s="115">
        <f t="shared" si="138"/>
        <v>0</v>
      </c>
      <c r="M116" s="59">
        <f>SUM(M117:M121)</f>
        <v>0</v>
      </c>
      <c r="N116" s="114">
        <f t="shared" ref="N116:O116" si="139">SUM(N117:N121)</f>
        <v>0</v>
      </c>
      <c r="O116" s="115">
        <f t="shared" si="139"/>
        <v>0</v>
      </c>
      <c r="P116" s="112"/>
    </row>
    <row r="117" spans="1:16" hidden="1" x14ac:dyDescent="0.25">
      <c r="A117" s="38">
        <v>2261</v>
      </c>
      <c r="B117" s="58" t="s">
        <v>102</v>
      </c>
      <c r="C117" s="59">
        <f t="shared" si="99"/>
        <v>0</v>
      </c>
      <c r="D117" s="232"/>
      <c r="E117" s="435"/>
      <c r="F117" s="393">
        <f t="shared" ref="F117:F121" si="140">D117+E117</f>
        <v>0</v>
      </c>
      <c r="G117" s="232"/>
      <c r="H117" s="264"/>
      <c r="I117" s="115">
        <f t="shared" ref="I117:I121" si="141">G117+H117</f>
        <v>0</v>
      </c>
      <c r="J117" s="264"/>
      <c r="K117" s="61"/>
      <c r="L117" s="115">
        <f t="shared" ref="L117:L121" si="142">J117+K117</f>
        <v>0</v>
      </c>
      <c r="M117" s="328"/>
      <c r="N117" s="61"/>
      <c r="O117" s="115">
        <f t="shared" ref="O117:O121" si="143">M117+N117</f>
        <v>0</v>
      </c>
      <c r="P117" s="112"/>
    </row>
    <row r="118" spans="1:16" x14ac:dyDescent="0.25">
      <c r="A118" s="38">
        <v>2262</v>
      </c>
      <c r="B118" s="58" t="s">
        <v>103</v>
      </c>
      <c r="C118" s="59">
        <f t="shared" si="99"/>
        <v>200</v>
      </c>
      <c r="D118" s="232">
        <v>200</v>
      </c>
      <c r="E118" s="435"/>
      <c r="F118" s="393">
        <f t="shared" si="140"/>
        <v>200</v>
      </c>
      <c r="G118" s="232"/>
      <c r="H118" s="264"/>
      <c r="I118" s="115">
        <f t="shared" si="141"/>
        <v>0</v>
      </c>
      <c r="J118" s="264"/>
      <c r="K118" s="61"/>
      <c r="L118" s="115">
        <f t="shared" si="142"/>
        <v>0</v>
      </c>
      <c r="M118" s="328"/>
      <c r="N118" s="61"/>
      <c r="O118" s="115">
        <f t="shared" si="143"/>
        <v>0</v>
      </c>
      <c r="P118" s="377"/>
    </row>
    <row r="119" spans="1:16" hidden="1" x14ac:dyDescent="0.25">
      <c r="A119" s="38">
        <v>2263</v>
      </c>
      <c r="B119" s="58" t="s">
        <v>104</v>
      </c>
      <c r="C119" s="59">
        <f t="shared" si="99"/>
        <v>0</v>
      </c>
      <c r="D119" s="232"/>
      <c r="E119" s="435"/>
      <c r="F119" s="393">
        <f t="shared" si="140"/>
        <v>0</v>
      </c>
      <c r="G119" s="232"/>
      <c r="H119" s="264"/>
      <c r="I119" s="115">
        <f t="shared" si="141"/>
        <v>0</v>
      </c>
      <c r="J119" s="264"/>
      <c r="K119" s="61"/>
      <c r="L119" s="115">
        <f t="shared" si="142"/>
        <v>0</v>
      </c>
      <c r="M119" s="328"/>
      <c r="N119" s="61"/>
      <c r="O119" s="115">
        <f t="shared" si="143"/>
        <v>0</v>
      </c>
      <c r="P119" s="112"/>
    </row>
    <row r="120" spans="1:16" ht="24" hidden="1" x14ac:dyDescent="0.25">
      <c r="A120" s="38">
        <v>2264</v>
      </c>
      <c r="B120" s="58" t="s">
        <v>105</v>
      </c>
      <c r="C120" s="59">
        <f t="shared" si="99"/>
        <v>0</v>
      </c>
      <c r="D120" s="232"/>
      <c r="E120" s="435"/>
      <c r="F120" s="393">
        <f t="shared" si="140"/>
        <v>0</v>
      </c>
      <c r="G120" s="232"/>
      <c r="H120" s="264"/>
      <c r="I120" s="115">
        <f t="shared" si="141"/>
        <v>0</v>
      </c>
      <c r="J120" s="264"/>
      <c r="K120" s="61"/>
      <c r="L120" s="115">
        <f t="shared" si="142"/>
        <v>0</v>
      </c>
      <c r="M120" s="328"/>
      <c r="N120" s="61"/>
      <c r="O120" s="115">
        <f t="shared" si="143"/>
        <v>0</v>
      </c>
      <c r="P120" s="112"/>
    </row>
    <row r="121" spans="1:16" hidden="1" x14ac:dyDescent="0.25">
      <c r="A121" s="38">
        <v>2269</v>
      </c>
      <c r="B121" s="58" t="s">
        <v>106</v>
      </c>
      <c r="C121" s="59">
        <f t="shared" si="99"/>
        <v>0</v>
      </c>
      <c r="D121" s="232"/>
      <c r="E121" s="435"/>
      <c r="F121" s="393">
        <f t="shared" si="140"/>
        <v>0</v>
      </c>
      <c r="G121" s="232"/>
      <c r="H121" s="264"/>
      <c r="I121" s="115">
        <f t="shared" si="141"/>
        <v>0</v>
      </c>
      <c r="J121" s="264"/>
      <c r="K121" s="61"/>
      <c r="L121" s="115">
        <f t="shared" si="142"/>
        <v>0</v>
      </c>
      <c r="M121" s="328"/>
      <c r="N121" s="61"/>
      <c r="O121" s="115">
        <f t="shared" si="143"/>
        <v>0</v>
      </c>
      <c r="P121" s="112"/>
    </row>
    <row r="122" spans="1:16" x14ac:dyDescent="0.25">
      <c r="A122" s="113">
        <v>2270</v>
      </c>
      <c r="B122" s="58" t="s">
        <v>107</v>
      </c>
      <c r="C122" s="59">
        <f t="shared" si="99"/>
        <v>4739</v>
      </c>
      <c r="D122" s="233">
        <f>SUM(D123:D127)</f>
        <v>4739</v>
      </c>
      <c r="E122" s="436">
        <f t="shared" ref="E122:F122" si="144">SUM(E123:E127)</f>
        <v>0</v>
      </c>
      <c r="F122" s="393">
        <f t="shared" si="144"/>
        <v>4739</v>
      </c>
      <c r="G122" s="233">
        <f>SUM(G123:G127)</f>
        <v>0</v>
      </c>
      <c r="H122" s="122">
        <f t="shared" ref="H122:I122" si="145">SUM(H123:H127)</f>
        <v>0</v>
      </c>
      <c r="I122" s="115">
        <f t="shared" si="145"/>
        <v>0</v>
      </c>
      <c r="J122" s="122">
        <f>SUM(J123:J127)</f>
        <v>0</v>
      </c>
      <c r="K122" s="114">
        <f t="shared" ref="K122:L122" si="146">SUM(K123:K127)</f>
        <v>0</v>
      </c>
      <c r="L122" s="115">
        <f t="shared" si="146"/>
        <v>0</v>
      </c>
      <c r="M122" s="59">
        <f>SUM(M123:M127)</f>
        <v>0</v>
      </c>
      <c r="N122" s="114">
        <f t="shared" ref="N122:O122" si="147">SUM(N123:N127)</f>
        <v>0</v>
      </c>
      <c r="O122" s="115">
        <f t="shared" si="147"/>
        <v>0</v>
      </c>
      <c r="P122" s="112"/>
    </row>
    <row r="123" spans="1:16" hidden="1" x14ac:dyDescent="0.25">
      <c r="A123" s="38">
        <v>2272</v>
      </c>
      <c r="B123" s="147" t="s">
        <v>108</v>
      </c>
      <c r="C123" s="59">
        <f t="shared" si="99"/>
        <v>0</v>
      </c>
      <c r="D123" s="232"/>
      <c r="E123" s="435"/>
      <c r="F123" s="393">
        <f t="shared" ref="F123:F127" si="148">D123+E123</f>
        <v>0</v>
      </c>
      <c r="G123" s="232"/>
      <c r="H123" s="264"/>
      <c r="I123" s="115">
        <f t="shared" ref="I123:I127" si="149">G123+H123</f>
        <v>0</v>
      </c>
      <c r="J123" s="264"/>
      <c r="K123" s="61"/>
      <c r="L123" s="115">
        <f t="shared" ref="L123:L127" si="150">J123+K123</f>
        <v>0</v>
      </c>
      <c r="M123" s="328"/>
      <c r="N123" s="61"/>
      <c r="O123" s="115">
        <f t="shared" ref="O123:O127" si="151">M123+N123</f>
        <v>0</v>
      </c>
      <c r="P123" s="112"/>
    </row>
    <row r="124" spans="1:16" ht="24" hidden="1" x14ac:dyDescent="0.25">
      <c r="A124" s="38">
        <v>2274</v>
      </c>
      <c r="B124" s="187" t="s">
        <v>290</v>
      </c>
      <c r="C124" s="59">
        <f t="shared" si="99"/>
        <v>0</v>
      </c>
      <c r="D124" s="232"/>
      <c r="E124" s="435"/>
      <c r="F124" s="393">
        <f t="shared" si="148"/>
        <v>0</v>
      </c>
      <c r="G124" s="232"/>
      <c r="H124" s="264"/>
      <c r="I124" s="115">
        <f t="shared" si="149"/>
        <v>0</v>
      </c>
      <c r="J124" s="264"/>
      <c r="K124" s="61"/>
      <c r="L124" s="115">
        <f t="shared" si="150"/>
        <v>0</v>
      </c>
      <c r="M124" s="328"/>
      <c r="N124" s="61"/>
      <c r="O124" s="115">
        <f t="shared" si="151"/>
        <v>0</v>
      </c>
      <c r="P124" s="112"/>
    </row>
    <row r="125" spans="1:16" ht="24" hidden="1" x14ac:dyDescent="0.25">
      <c r="A125" s="38">
        <v>2275</v>
      </c>
      <c r="B125" s="58" t="s">
        <v>109</v>
      </c>
      <c r="C125" s="59">
        <f t="shared" si="99"/>
        <v>0</v>
      </c>
      <c r="D125" s="232"/>
      <c r="E125" s="435"/>
      <c r="F125" s="393">
        <f t="shared" si="148"/>
        <v>0</v>
      </c>
      <c r="G125" s="232"/>
      <c r="H125" s="264"/>
      <c r="I125" s="115">
        <f t="shared" si="149"/>
        <v>0</v>
      </c>
      <c r="J125" s="264"/>
      <c r="K125" s="61"/>
      <c r="L125" s="115">
        <f t="shared" si="150"/>
        <v>0</v>
      </c>
      <c r="M125" s="328"/>
      <c r="N125" s="61"/>
      <c r="O125" s="115">
        <f t="shared" si="151"/>
        <v>0</v>
      </c>
      <c r="P125" s="112"/>
    </row>
    <row r="126" spans="1:16" ht="36" hidden="1" x14ac:dyDescent="0.25">
      <c r="A126" s="38">
        <v>2276</v>
      </c>
      <c r="B126" s="58" t="s">
        <v>110</v>
      </c>
      <c r="C126" s="59">
        <f t="shared" si="99"/>
        <v>0</v>
      </c>
      <c r="D126" s="232"/>
      <c r="E126" s="435"/>
      <c r="F126" s="393">
        <f t="shared" si="148"/>
        <v>0</v>
      </c>
      <c r="G126" s="232"/>
      <c r="H126" s="264"/>
      <c r="I126" s="115">
        <f t="shared" si="149"/>
        <v>0</v>
      </c>
      <c r="J126" s="264"/>
      <c r="K126" s="61"/>
      <c r="L126" s="115">
        <f t="shared" si="150"/>
        <v>0</v>
      </c>
      <c r="M126" s="328"/>
      <c r="N126" s="61"/>
      <c r="O126" s="115">
        <f t="shared" si="151"/>
        <v>0</v>
      </c>
      <c r="P126" s="112"/>
    </row>
    <row r="127" spans="1:16" ht="24" x14ac:dyDescent="0.25">
      <c r="A127" s="38">
        <v>2279</v>
      </c>
      <c r="B127" s="58" t="s">
        <v>111</v>
      </c>
      <c r="C127" s="59">
        <f t="shared" si="99"/>
        <v>4739</v>
      </c>
      <c r="D127" s="232">
        <v>4739</v>
      </c>
      <c r="E127" s="435"/>
      <c r="F127" s="393">
        <f t="shared" si="148"/>
        <v>4739</v>
      </c>
      <c r="G127" s="232"/>
      <c r="H127" s="264"/>
      <c r="I127" s="115">
        <f t="shared" si="149"/>
        <v>0</v>
      </c>
      <c r="J127" s="264"/>
      <c r="K127" s="61"/>
      <c r="L127" s="115">
        <f t="shared" si="150"/>
        <v>0</v>
      </c>
      <c r="M127" s="328"/>
      <c r="N127" s="61"/>
      <c r="O127" s="115">
        <f t="shared" si="151"/>
        <v>0</v>
      </c>
      <c r="P127" s="377"/>
    </row>
    <row r="128" spans="1:16" ht="24" hidden="1" x14ac:dyDescent="0.25">
      <c r="A128" s="119">
        <v>2280</v>
      </c>
      <c r="B128" s="53" t="s">
        <v>301</v>
      </c>
      <c r="C128" s="54">
        <f t="shared" si="99"/>
        <v>0</v>
      </c>
      <c r="D128" s="235">
        <f t="shared" ref="D128:O128" si="152">SUM(D129)</f>
        <v>0</v>
      </c>
      <c r="E128" s="438">
        <f t="shared" si="152"/>
        <v>0</v>
      </c>
      <c r="F128" s="434">
        <f t="shared" si="152"/>
        <v>0</v>
      </c>
      <c r="G128" s="235">
        <f t="shared" si="152"/>
        <v>0</v>
      </c>
      <c r="H128" s="266">
        <f t="shared" si="152"/>
        <v>0</v>
      </c>
      <c r="I128" s="121">
        <f t="shared" si="152"/>
        <v>0</v>
      </c>
      <c r="J128" s="266">
        <f t="shared" si="152"/>
        <v>0</v>
      </c>
      <c r="K128" s="120">
        <f t="shared" si="152"/>
        <v>0</v>
      </c>
      <c r="L128" s="121">
        <f t="shared" si="152"/>
        <v>0</v>
      </c>
      <c r="M128" s="59">
        <f t="shared" si="152"/>
        <v>0</v>
      </c>
      <c r="N128" s="114">
        <f t="shared" si="152"/>
        <v>0</v>
      </c>
      <c r="O128" s="115">
        <f t="shared" si="152"/>
        <v>0</v>
      </c>
      <c r="P128" s="112"/>
    </row>
    <row r="129" spans="1:16" ht="24" hidden="1" x14ac:dyDescent="0.25">
      <c r="A129" s="38">
        <v>2283</v>
      </c>
      <c r="B129" s="58" t="s">
        <v>112</v>
      </c>
      <c r="C129" s="59">
        <f t="shared" si="99"/>
        <v>0</v>
      </c>
      <c r="D129" s="232"/>
      <c r="E129" s="435"/>
      <c r="F129" s="393">
        <f>D129+E129</f>
        <v>0</v>
      </c>
      <c r="G129" s="232"/>
      <c r="H129" s="264"/>
      <c r="I129" s="115">
        <f>G129+H129</f>
        <v>0</v>
      </c>
      <c r="J129" s="264"/>
      <c r="K129" s="61"/>
      <c r="L129" s="115">
        <f>J129+K129</f>
        <v>0</v>
      </c>
      <c r="M129" s="328"/>
      <c r="N129" s="61"/>
      <c r="O129" s="115">
        <f>M129+N129</f>
        <v>0</v>
      </c>
      <c r="P129" s="112"/>
    </row>
    <row r="130" spans="1:16" ht="38.25" customHeight="1" x14ac:dyDescent="0.25">
      <c r="A130" s="46">
        <v>2300</v>
      </c>
      <c r="B130" s="106" t="s">
        <v>113</v>
      </c>
      <c r="C130" s="47">
        <f t="shared" si="99"/>
        <v>1013</v>
      </c>
      <c r="D130" s="230">
        <f>SUM(D131,D136,D140,D141,D144,D151,D159,D160,D163)</f>
        <v>1013</v>
      </c>
      <c r="E130" s="430">
        <f t="shared" ref="E130:F130" si="153">SUM(E131,E136,E140,E141,E144,E151,E159,E160,E163)</f>
        <v>0</v>
      </c>
      <c r="F130" s="397">
        <f t="shared" si="153"/>
        <v>1013</v>
      </c>
      <c r="G130" s="230">
        <f>SUM(G131,G136,G140,G141,G144,G151,G159,G160,G163)</f>
        <v>0</v>
      </c>
      <c r="H130" s="107">
        <f t="shared" ref="H130:I130" si="154">SUM(H131,H136,H140,H141,H144,H151,H159,H160,H163)</f>
        <v>0</v>
      </c>
      <c r="I130" s="118">
        <f t="shared" si="154"/>
        <v>0</v>
      </c>
      <c r="J130" s="107">
        <f>SUM(J131,J136,J140,J141,J144,J151,J159,J160,J163)</f>
        <v>0</v>
      </c>
      <c r="K130" s="51">
        <f t="shared" ref="K130:L130" si="155">SUM(K131,K136,K140,K141,K144,K151,K159,K160,K163)</f>
        <v>0</v>
      </c>
      <c r="L130" s="118">
        <f t="shared" si="155"/>
        <v>0</v>
      </c>
      <c r="M130" s="47">
        <f>SUM(M131,M136,M140,M141,M144,M151,M159,M160,M163)</f>
        <v>0</v>
      </c>
      <c r="N130" s="51">
        <f t="shared" ref="N130:O130" si="156">SUM(N131,N136,N140,N141,N144,N151,N159,N160,N163)</f>
        <v>0</v>
      </c>
      <c r="O130" s="118">
        <f t="shared" si="156"/>
        <v>0</v>
      </c>
      <c r="P130" s="124"/>
    </row>
    <row r="131" spans="1:16" ht="24" x14ac:dyDescent="0.25">
      <c r="A131" s="119">
        <v>2310</v>
      </c>
      <c r="B131" s="53" t="s">
        <v>114</v>
      </c>
      <c r="C131" s="54">
        <f t="shared" si="99"/>
        <v>813</v>
      </c>
      <c r="D131" s="235">
        <f t="shared" ref="D131:M131" si="157">SUM(D132:D135)</f>
        <v>813</v>
      </c>
      <c r="E131" s="438">
        <f t="shared" ref="E131:F131" si="158">SUM(E132:E135)</f>
        <v>0</v>
      </c>
      <c r="F131" s="434">
        <f t="shared" si="158"/>
        <v>813</v>
      </c>
      <c r="G131" s="235">
        <f t="shared" si="157"/>
        <v>0</v>
      </c>
      <c r="H131" s="266">
        <f t="shared" ref="H131:I131" si="159">SUM(H132:H135)</f>
        <v>0</v>
      </c>
      <c r="I131" s="121">
        <f t="shared" si="159"/>
        <v>0</v>
      </c>
      <c r="J131" s="266">
        <f t="shared" si="157"/>
        <v>0</v>
      </c>
      <c r="K131" s="120">
        <f t="shared" ref="K131:L131" si="160">SUM(K132:K135)</f>
        <v>0</v>
      </c>
      <c r="L131" s="121">
        <f t="shared" si="160"/>
        <v>0</v>
      </c>
      <c r="M131" s="54">
        <f t="shared" si="157"/>
        <v>0</v>
      </c>
      <c r="N131" s="120">
        <f t="shared" ref="N131:O131" si="161">SUM(N132:N135)</f>
        <v>0</v>
      </c>
      <c r="O131" s="121">
        <f t="shared" si="161"/>
        <v>0</v>
      </c>
      <c r="P131" s="111"/>
    </row>
    <row r="132" spans="1:16" hidden="1" x14ac:dyDescent="0.25">
      <c r="A132" s="38">
        <v>2311</v>
      </c>
      <c r="B132" s="58" t="s">
        <v>115</v>
      </c>
      <c r="C132" s="59">
        <f t="shared" si="99"/>
        <v>0</v>
      </c>
      <c r="D132" s="232"/>
      <c r="E132" s="435"/>
      <c r="F132" s="393">
        <f t="shared" ref="F132:F135" si="162">D132+E132</f>
        <v>0</v>
      </c>
      <c r="G132" s="232"/>
      <c r="H132" s="264"/>
      <c r="I132" s="115">
        <f t="shared" ref="I132:I135" si="163">G132+H132</f>
        <v>0</v>
      </c>
      <c r="J132" s="264"/>
      <c r="K132" s="61"/>
      <c r="L132" s="115">
        <f t="shared" ref="L132:L135" si="164">J132+K132</f>
        <v>0</v>
      </c>
      <c r="M132" s="328"/>
      <c r="N132" s="61"/>
      <c r="O132" s="115">
        <f t="shared" ref="O132:O135" si="165">M132+N132</f>
        <v>0</v>
      </c>
      <c r="P132" s="112"/>
    </row>
    <row r="133" spans="1:16" x14ac:dyDescent="0.2">
      <c r="A133" s="38">
        <v>2312</v>
      </c>
      <c r="B133" s="58" t="s">
        <v>116</v>
      </c>
      <c r="C133" s="59">
        <f t="shared" si="99"/>
        <v>215</v>
      </c>
      <c r="D133" s="232">
        <v>215</v>
      </c>
      <c r="E133" s="435"/>
      <c r="F133" s="393">
        <f t="shared" si="162"/>
        <v>215</v>
      </c>
      <c r="G133" s="232"/>
      <c r="H133" s="264"/>
      <c r="I133" s="115">
        <f t="shared" si="163"/>
        <v>0</v>
      </c>
      <c r="J133" s="264"/>
      <c r="K133" s="61"/>
      <c r="L133" s="115">
        <f t="shared" si="164"/>
        <v>0</v>
      </c>
      <c r="M133" s="328"/>
      <c r="N133" s="61"/>
      <c r="O133" s="115">
        <f t="shared" si="165"/>
        <v>0</v>
      </c>
      <c r="P133" s="378"/>
    </row>
    <row r="134" spans="1:16" hidden="1" x14ac:dyDescent="0.25">
      <c r="A134" s="38">
        <v>2313</v>
      </c>
      <c r="B134" s="58" t="s">
        <v>117</v>
      </c>
      <c r="C134" s="59">
        <f t="shared" si="99"/>
        <v>0</v>
      </c>
      <c r="D134" s="232"/>
      <c r="E134" s="435"/>
      <c r="F134" s="393">
        <f t="shared" si="162"/>
        <v>0</v>
      </c>
      <c r="G134" s="232"/>
      <c r="H134" s="264"/>
      <c r="I134" s="115">
        <f t="shared" si="163"/>
        <v>0</v>
      </c>
      <c r="J134" s="264"/>
      <c r="K134" s="61"/>
      <c r="L134" s="115">
        <f t="shared" si="164"/>
        <v>0</v>
      </c>
      <c r="M134" s="328"/>
      <c r="N134" s="61"/>
      <c r="O134" s="115">
        <f t="shared" si="165"/>
        <v>0</v>
      </c>
      <c r="P134" s="112"/>
    </row>
    <row r="135" spans="1:16" ht="36" customHeight="1" x14ac:dyDescent="0.2">
      <c r="A135" s="38">
        <v>2314</v>
      </c>
      <c r="B135" s="58" t="s">
        <v>291</v>
      </c>
      <c r="C135" s="59">
        <f t="shared" si="99"/>
        <v>598</v>
      </c>
      <c r="D135" s="232">
        <v>598</v>
      </c>
      <c r="E135" s="435"/>
      <c r="F135" s="393">
        <f t="shared" si="162"/>
        <v>598</v>
      </c>
      <c r="G135" s="232"/>
      <c r="H135" s="264"/>
      <c r="I135" s="115">
        <f t="shared" si="163"/>
        <v>0</v>
      </c>
      <c r="J135" s="264"/>
      <c r="K135" s="61"/>
      <c r="L135" s="115">
        <f t="shared" si="164"/>
        <v>0</v>
      </c>
      <c r="M135" s="328"/>
      <c r="N135" s="61"/>
      <c r="O135" s="115">
        <f t="shared" si="165"/>
        <v>0</v>
      </c>
      <c r="P135" s="378"/>
    </row>
    <row r="136" spans="1:16" hidden="1" x14ac:dyDescent="0.25">
      <c r="A136" s="113">
        <v>2320</v>
      </c>
      <c r="B136" s="58" t="s">
        <v>118</v>
      </c>
      <c r="C136" s="59">
        <f t="shared" si="99"/>
        <v>0</v>
      </c>
      <c r="D136" s="233">
        <f>SUM(D137:D139)</f>
        <v>0</v>
      </c>
      <c r="E136" s="436">
        <f t="shared" ref="E136:F136" si="166">SUM(E137:E139)</f>
        <v>0</v>
      </c>
      <c r="F136" s="393">
        <f t="shared" si="166"/>
        <v>0</v>
      </c>
      <c r="G136" s="233">
        <f>SUM(G137:G139)</f>
        <v>0</v>
      </c>
      <c r="H136" s="122">
        <f t="shared" ref="H136:I136" si="167">SUM(H137:H139)</f>
        <v>0</v>
      </c>
      <c r="I136" s="115">
        <f t="shared" si="167"/>
        <v>0</v>
      </c>
      <c r="J136" s="122">
        <f>SUM(J137:J139)</f>
        <v>0</v>
      </c>
      <c r="K136" s="114">
        <f t="shared" ref="K136:L136" si="168">SUM(K137:K139)</f>
        <v>0</v>
      </c>
      <c r="L136" s="115">
        <f t="shared" si="168"/>
        <v>0</v>
      </c>
      <c r="M136" s="59">
        <f>SUM(M137:M139)</f>
        <v>0</v>
      </c>
      <c r="N136" s="114">
        <f t="shared" ref="N136:O136" si="169">SUM(N137:N139)</f>
        <v>0</v>
      </c>
      <c r="O136" s="115">
        <f t="shared" si="169"/>
        <v>0</v>
      </c>
      <c r="P136" s="112"/>
    </row>
    <row r="137" spans="1:16" hidden="1" x14ac:dyDescent="0.25">
      <c r="A137" s="38">
        <v>2321</v>
      </c>
      <c r="B137" s="58" t="s">
        <v>119</v>
      </c>
      <c r="C137" s="59">
        <f t="shared" si="99"/>
        <v>0</v>
      </c>
      <c r="D137" s="232"/>
      <c r="E137" s="435"/>
      <c r="F137" s="393">
        <f t="shared" ref="F137:F140" si="170">D137+E137</f>
        <v>0</v>
      </c>
      <c r="G137" s="232"/>
      <c r="H137" s="264"/>
      <c r="I137" s="115">
        <f t="shared" ref="I137:I140" si="171">G137+H137</f>
        <v>0</v>
      </c>
      <c r="J137" s="264"/>
      <c r="K137" s="61"/>
      <c r="L137" s="115">
        <f t="shared" ref="L137:L140" si="172">J137+K137</f>
        <v>0</v>
      </c>
      <c r="M137" s="328"/>
      <c r="N137" s="61"/>
      <c r="O137" s="115">
        <f t="shared" ref="O137:O140" si="173">M137+N137</f>
        <v>0</v>
      </c>
      <c r="P137" s="112"/>
    </row>
    <row r="138" spans="1:16" hidden="1" x14ac:dyDescent="0.25">
      <c r="A138" s="38">
        <v>2322</v>
      </c>
      <c r="B138" s="58" t="s">
        <v>120</v>
      </c>
      <c r="C138" s="59">
        <f t="shared" si="99"/>
        <v>0</v>
      </c>
      <c r="D138" s="232"/>
      <c r="E138" s="435"/>
      <c r="F138" s="393">
        <f t="shared" si="170"/>
        <v>0</v>
      </c>
      <c r="G138" s="232"/>
      <c r="H138" s="264"/>
      <c r="I138" s="115">
        <f t="shared" si="171"/>
        <v>0</v>
      </c>
      <c r="J138" s="264"/>
      <c r="K138" s="61"/>
      <c r="L138" s="115">
        <f t="shared" si="172"/>
        <v>0</v>
      </c>
      <c r="M138" s="328"/>
      <c r="N138" s="61"/>
      <c r="O138" s="115">
        <f t="shared" si="173"/>
        <v>0</v>
      </c>
      <c r="P138" s="112"/>
    </row>
    <row r="139" spans="1:16" ht="10.5" hidden="1" customHeight="1" x14ac:dyDescent="0.25">
      <c r="A139" s="38">
        <v>2329</v>
      </c>
      <c r="B139" s="58" t="s">
        <v>121</v>
      </c>
      <c r="C139" s="59">
        <f t="shared" si="99"/>
        <v>0</v>
      </c>
      <c r="D139" s="232"/>
      <c r="E139" s="435"/>
      <c r="F139" s="393">
        <f t="shared" si="170"/>
        <v>0</v>
      </c>
      <c r="G139" s="232"/>
      <c r="H139" s="264"/>
      <c r="I139" s="115">
        <f t="shared" si="171"/>
        <v>0</v>
      </c>
      <c r="J139" s="264"/>
      <c r="K139" s="61"/>
      <c r="L139" s="115">
        <f t="shared" si="172"/>
        <v>0</v>
      </c>
      <c r="M139" s="328"/>
      <c r="N139" s="61"/>
      <c r="O139" s="115">
        <f t="shared" si="173"/>
        <v>0</v>
      </c>
      <c r="P139" s="112"/>
    </row>
    <row r="140" spans="1:16" hidden="1" x14ac:dyDescent="0.25">
      <c r="A140" s="113">
        <v>2330</v>
      </c>
      <c r="B140" s="58" t="s">
        <v>122</v>
      </c>
      <c r="C140" s="59">
        <f t="shared" si="99"/>
        <v>0</v>
      </c>
      <c r="D140" s="232"/>
      <c r="E140" s="435"/>
      <c r="F140" s="393">
        <f t="shared" si="170"/>
        <v>0</v>
      </c>
      <c r="G140" s="232"/>
      <c r="H140" s="264"/>
      <c r="I140" s="115">
        <f t="shared" si="171"/>
        <v>0</v>
      </c>
      <c r="J140" s="264"/>
      <c r="K140" s="61"/>
      <c r="L140" s="115">
        <f t="shared" si="172"/>
        <v>0</v>
      </c>
      <c r="M140" s="328"/>
      <c r="N140" s="61"/>
      <c r="O140" s="115">
        <f t="shared" si="173"/>
        <v>0</v>
      </c>
      <c r="P140" s="112"/>
    </row>
    <row r="141" spans="1:16" ht="48" hidden="1" x14ac:dyDescent="0.25">
      <c r="A141" s="113">
        <v>2340</v>
      </c>
      <c r="B141" s="58" t="s">
        <v>302</v>
      </c>
      <c r="C141" s="59">
        <f t="shared" si="99"/>
        <v>0</v>
      </c>
      <c r="D141" s="233">
        <f>SUM(D142:D143)</f>
        <v>0</v>
      </c>
      <c r="E141" s="436">
        <f t="shared" ref="E141:F141" si="174">SUM(E142:E143)</f>
        <v>0</v>
      </c>
      <c r="F141" s="393">
        <f t="shared" si="174"/>
        <v>0</v>
      </c>
      <c r="G141" s="233">
        <f>SUM(G142:G143)</f>
        <v>0</v>
      </c>
      <c r="H141" s="122">
        <f t="shared" ref="H141:I141" si="175">SUM(H142:H143)</f>
        <v>0</v>
      </c>
      <c r="I141" s="115">
        <f t="shared" si="175"/>
        <v>0</v>
      </c>
      <c r="J141" s="122">
        <f>SUM(J142:J143)</f>
        <v>0</v>
      </c>
      <c r="K141" s="114">
        <f t="shared" ref="K141:L141" si="176">SUM(K142:K143)</f>
        <v>0</v>
      </c>
      <c r="L141" s="115">
        <f t="shared" si="176"/>
        <v>0</v>
      </c>
      <c r="M141" s="59">
        <f>SUM(M142:M143)</f>
        <v>0</v>
      </c>
      <c r="N141" s="114">
        <f t="shared" ref="N141:O141" si="177">SUM(N142:N143)</f>
        <v>0</v>
      </c>
      <c r="O141" s="115">
        <f t="shared" si="177"/>
        <v>0</v>
      </c>
      <c r="P141" s="112"/>
    </row>
    <row r="142" spans="1:16" hidden="1" x14ac:dyDescent="0.25">
      <c r="A142" s="38">
        <v>2341</v>
      </c>
      <c r="B142" s="58" t="s">
        <v>123</v>
      </c>
      <c r="C142" s="59">
        <f t="shared" si="99"/>
        <v>0</v>
      </c>
      <c r="D142" s="232"/>
      <c r="E142" s="435"/>
      <c r="F142" s="393">
        <f t="shared" ref="F142:F143" si="178">D142+E142</f>
        <v>0</v>
      </c>
      <c r="G142" s="232"/>
      <c r="H142" s="264"/>
      <c r="I142" s="115">
        <f t="shared" ref="I142:I143" si="179">G142+H142</f>
        <v>0</v>
      </c>
      <c r="J142" s="264"/>
      <c r="K142" s="61"/>
      <c r="L142" s="115">
        <f t="shared" ref="L142:L143" si="180">J142+K142</f>
        <v>0</v>
      </c>
      <c r="M142" s="328"/>
      <c r="N142" s="61"/>
      <c r="O142" s="115">
        <f t="shared" ref="O142:O143" si="181">M142+N142</f>
        <v>0</v>
      </c>
      <c r="P142" s="112"/>
    </row>
    <row r="143" spans="1:16" ht="24" hidden="1" x14ac:dyDescent="0.25">
      <c r="A143" s="38">
        <v>2344</v>
      </c>
      <c r="B143" s="58" t="s">
        <v>124</v>
      </c>
      <c r="C143" s="59">
        <f t="shared" si="99"/>
        <v>0</v>
      </c>
      <c r="D143" s="232"/>
      <c r="E143" s="435"/>
      <c r="F143" s="393">
        <f t="shared" si="178"/>
        <v>0</v>
      </c>
      <c r="G143" s="232"/>
      <c r="H143" s="264"/>
      <c r="I143" s="115">
        <f t="shared" si="179"/>
        <v>0</v>
      </c>
      <c r="J143" s="264"/>
      <c r="K143" s="61"/>
      <c r="L143" s="115">
        <f t="shared" si="180"/>
        <v>0</v>
      </c>
      <c r="M143" s="328"/>
      <c r="N143" s="61"/>
      <c r="O143" s="115">
        <f t="shared" si="181"/>
        <v>0</v>
      </c>
      <c r="P143" s="112"/>
    </row>
    <row r="144" spans="1:16" ht="24" x14ac:dyDescent="0.25">
      <c r="A144" s="108">
        <v>2350</v>
      </c>
      <c r="B144" s="79" t="s">
        <v>125</v>
      </c>
      <c r="C144" s="85">
        <f t="shared" si="99"/>
        <v>200</v>
      </c>
      <c r="D144" s="133">
        <f>SUM(D145:D150)</f>
        <v>200</v>
      </c>
      <c r="E144" s="431">
        <f t="shared" ref="E144:F144" si="182">SUM(E145:E150)</f>
        <v>0</v>
      </c>
      <c r="F144" s="432">
        <f t="shared" si="182"/>
        <v>200</v>
      </c>
      <c r="G144" s="133">
        <f>SUM(G145:G150)</f>
        <v>0</v>
      </c>
      <c r="H144" s="208">
        <f t="shared" ref="H144:I144" si="183">SUM(H145:H150)</f>
        <v>0</v>
      </c>
      <c r="I144" s="110">
        <f t="shared" si="183"/>
        <v>0</v>
      </c>
      <c r="J144" s="208">
        <f>SUM(J145:J150)</f>
        <v>0</v>
      </c>
      <c r="K144" s="109">
        <f t="shared" ref="K144:L144" si="184">SUM(K145:K150)</f>
        <v>0</v>
      </c>
      <c r="L144" s="110">
        <f t="shared" si="184"/>
        <v>0</v>
      </c>
      <c r="M144" s="85">
        <f>SUM(M145:M150)</f>
        <v>0</v>
      </c>
      <c r="N144" s="109">
        <f t="shared" ref="N144:O144" si="185">SUM(N145:N150)</f>
        <v>0</v>
      </c>
      <c r="O144" s="110">
        <f t="shared" si="185"/>
        <v>0</v>
      </c>
      <c r="P144" s="117"/>
    </row>
    <row r="145" spans="1:16" hidden="1" x14ac:dyDescent="0.25">
      <c r="A145" s="33">
        <v>2351</v>
      </c>
      <c r="B145" s="53" t="s">
        <v>126</v>
      </c>
      <c r="C145" s="54">
        <f t="shared" si="99"/>
        <v>0</v>
      </c>
      <c r="D145" s="231"/>
      <c r="E145" s="433"/>
      <c r="F145" s="434">
        <f t="shared" ref="F145:F150" si="186">D145+E145</f>
        <v>0</v>
      </c>
      <c r="G145" s="231"/>
      <c r="H145" s="263"/>
      <c r="I145" s="121">
        <f t="shared" ref="I145:I150" si="187">G145+H145</f>
        <v>0</v>
      </c>
      <c r="J145" s="263"/>
      <c r="K145" s="56"/>
      <c r="L145" s="121">
        <f t="shared" ref="L145:L150" si="188">J145+K145</f>
        <v>0</v>
      </c>
      <c r="M145" s="327"/>
      <c r="N145" s="56"/>
      <c r="O145" s="121">
        <f t="shared" ref="O145:O150" si="189">M145+N145</f>
        <v>0</v>
      </c>
      <c r="P145" s="111"/>
    </row>
    <row r="146" spans="1:16" x14ac:dyDescent="0.25">
      <c r="A146" s="38">
        <v>2352</v>
      </c>
      <c r="B146" s="58" t="s">
        <v>127</v>
      </c>
      <c r="C146" s="59">
        <f t="shared" si="99"/>
        <v>200</v>
      </c>
      <c r="D146" s="232">
        <v>200</v>
      </c>
      <c r="E146" s="435"/>
      <c r="F146" s="393">
        <f t="shared" si="186"/>
        <v>200</v>
      </c>
      <c r="G146" s="232"/>
      <c r="H146" s="264"/>
      <c r="I146" s="115">
        <f t="shared" si="187"/>
        <v>0</v>
      </c>
      <c r="J146" s="264"/>
      <c r="K146" s="61"/>
      <c r="L146" s="115">
        <f t="shared" si="188"/>
        <v>0</v>
      </c>
      <c r="M146" s="328"/>
      <c r="N146" s="61"/>
      <c r="O146" s="115">
        <f t="shared" si="189"/>
        <v>0</v>
      </c>
      <c r="P146" s="112"/>
    </row>
    <row r="147" spans="1:16" ht="24" hidden="1" x14ac:dyDescent="0.25">
      <c r="A147" s="38">
        <v>2353</v>
      </c>
      <c r="B147" s="58" t="s">
        <v>128</v>
      </c>
      <c r="C147" s="59">
        <f t="shared" si="99"/>
        <v>0</v>
      </c>
      <c r="D147" s="232"/>
      <c r="E147" s="435"/>
      <c r="F147" s="393">
        <f t="shared" si="186"/>
        <v>0</v>
      </c>
      <c r="G147" s="232"/>
      <c r="H147" s="264"/>
      <c r="I147" s="115">
        <f t="shared" si="187"/>
        <v>0</v>
      </c>
      <c r="J147" s="264"/>
      <c r="K147" s="61"/>
      <c r="L147" s="115">
        <f t="shared" si="188"/>
        <v>0</v>
      </c>
      <c r="M147" s="328"/>
      <c r="N147" s="61"/>
      <c r="O147" s="115">
        <f t="shared" si="189"/>
        <v>0</v>
      </c>
      <c r="P147" s="112"/>
    </row>
    <row r="148" spans="1:16" ht="24" hidden="1" x14ac:dyDescent="0.25">
      <c r="A148" s="38">
        <v>2354</v>
      </c>
      <c r="B148" s="58" t="s">
        <v>129</v>
      </c>
      <c r="C148" s="59">
        <f t="shared" si="99"/>
        <v>0</v>
      </c>
      <c r="D148" s="232"/>
      <c r="E148" s="435"/>
      <c r="F148" s="393">
        <f t="shared" si="186"/>
        <v>0</v>
      </c>
      <c r="G148" s="232"/>
      <c r="H148" s="264"/>
      <c r="I148" s="115">
        <f t="shared" si="187"/>
        <v>0</v>
      </c>
      <c r="J148" s="264"/>
      <c r="K148" s="61"/>
      <c r="L148" s="115">
        <f t="shared" si="188"/>
        <v>0</v>
      </c>
      <c r="M148" s="328"/>
      <c r="N148" s="61"/>
      <c r="O148" s="115">
        <f t="shared" si="189"/>
        <v>0</v>
      </c>
      <c r="P148" s="112"/>
    </row>
    <row r="149" spans="1:16" ht="24" hidden="1" x14ac:dyDescent="0.25">
      <c r="A149" s="38">
        <v>2355</v>
      </c>
      <c r="B149" s="58" t="s">
        <v>130</v>
      </c>
      <c r="C149" s="59">
        <f t="shared" ref="C149:C212" si="190">F149+I149+L149+O149</f>
        <v>0</v>
      </c>
      <c r="D149" s="232"/>
      <c r="E149" s="435"/>
      <c r="F149" s="393">
        <f t="shared" si="186"/>
        <v>0</v>
      </c>
      <c r="G149" s="232"/>
      <c r="H149" s="264"/>
      <c r="I149" s="115">
        <f t="shared" si="187"/>
        <v>0</v>
      </c>
      <c r="J149" s="264"/>
      <c r="K149" s="61"/>
      <c r="L149" s="115">
        <f t="shared" si="188"/>
        <v>0</v>
      </c>
      <c r="M149" s="328"/>
      <c r="N149" s="61"/>
      <c r="O149" s="115">
        <f t="shared" si="189"/>
        <v>0</v>
      </c>
      <c r="P149" s="112"/>
    </row>
    <row r="150" spans="1:16" ht="24" hidden="1" x14ac:dyDescent="0.25">
      <c r="A150" s="38">
        <v>2359</v>
      </c>
      <c r="B150" s="58" t="s">
        <v>131</v>
      </c>
      <c r="C150" s="59">
        <f t="shared" si="190"/>
        <v>0</v>
      </c>
      <c r="D150" s="232"/>
      <c r="E150" s="435"/>
      <c r="F150" s="393">
        <f t="shared" si="186"/>
        <v>0</v>
      </c>
      <c r="G150" s="232"/>
      <c r="H150" s="264"/>
      <c r="I150" s="115">
        <f t="shared" si="187"/>
        <v>0</v>
      </c>
      <c r="J150" s="264"/>
      <c r="K150" s="61"/>
      <c r="L150" s="115">
        <f t="shared" si="188"/>
        <v>0</v>
      </c>
      <c r="M150" s="328"/>
      <c r="N150" s="61"/>
      <c r="O150" s="115">
        <f t="shared" si="189"/>
        <v>0</v>
      </c>
      <c r="P150" s="112"/>
    </row>
    <row r="151" spans="1:16" ht="24.75" hidden="1" customHeight="1" x14ac:dyDescent="0.25">
      <c r="A151" s="113">
        <v>2360</v>
      </c>
      <c r="B151" s="58" t="s">
        <v>132</v>
      </c>
      <c r="C151" s="59">
        <f t="shared" si="190"/>
        <v>0</v>
      </c>
      <c r="D151" s="233">
        <f>SUM(D152:D158)</f>
        <v>0</v>
      </c>
      <c r="E151" s="436">
        <f t="shared" ref="E151:F151" si="191">SUM(E152:E158)</f>
        <v>0</v>
      </c>
      <c r="F151" s="393">
        <f t="shared" si="191"/>
        <v>0</v>
      </c>
      <c r="G151" s="233">
        <f>SUM(G152:G158)</f>
        <v>0</v>
      </c>
      <c r="H151" s="122">
        <f t="shared" ref="H151:I151" si="192">SUM(H152:H158)</f>
        <v>0</v>
      </c>
      <c r="I151" s="115">
        <f t="shared" si="192"/>
        <v>0</v>
      </c>
      <c r="J151" s="122">
        <f>SUM(J152:J158)</f>
        <v>0</v>
      </c>
      <c r="K151" s="114">
        <f t="shared" ref="K151:L151" si="193">SUM(K152:K158)</f>
        <v>0</v>
      </c>
      <c r="L151" s="115">
        <f t="shared" si="193"/>
        <v>0</v>
      </c>
      <c r="M151" s="59">
        <f>SUM(M152:M158)</f>
        <v>0</v>
      </c>
      <c r="N151" s="114">
        <f t="shared" ref="N151:O151" si="194">SUM(N152:N158)</f>
        <v>0</v>
      </c>
      <c r="O151" s="115">
        <f t="shared" si="194"/>
        <v>0</v>
      </c>
      <c r="P151" s="112"/>
    </row>
    <row r="152" spans="1:16" hidden="1" x14ac:dyDescent="0.25">
      <c r="A152" s="37">
        <v>2361</v>
      </c>
      <c r="B152" s="58" t="s">
        <v>133</v>
      </c>
      <c r="C152" s="59">
        <f t="shared" si="190"/>
        <v>0</v>
      </c>
      <c r="D152" s="232"/>
      <c r="E152" s="435"/>
      <c r="F152" s="393">
        <f t="shared" ref="F152:F159" si="195">D152+E152</f>
        <v>0</v>
      </c>
      <c r="G152" s="232"/>
      <c r="H152" s="264"/>
      <c r="I152" s="115">
        <f t="shared" ref="I152:I159" si="196">G152+H152</f>
        <v>0</v>
      </c>
      <c r="J152" s="264"/>
      <c r="K152" s="61"/>
      <c r="L152" s="115">
        <f t="shared" ref="L152:L159" si="197">J152+K152</f>
        <v>0</v>
      </c>
      <c r="M152" s="328"/>
      <c r="N152" s="61"/>
      <c r="O152" s="115">
        <f t="shared" ref="O152:O159" si="198">M152+N152</f>
        <v>0</v>
      </c>
      <c r="P152" s="112"/>
    </row>
    <row r="153" spans="1:16" ht="24" hidden="1" x14ac:dyDescent="0.25">
      <c r="A153" s="37">
        <v>2362</v>
      </c>
      <c r="B153" s="58" t="s">
        <v>134</v>
      </c>
      <c r="C153" s="59">
        <f t="shared" si="190"/>
        <v>0</v>
      </c>
      <c r="D153" s="232"/>
      <c r="E153" s="435"/>
      <c r="F153" s="393">
        <f t="shared" si="195"/>
        <v>0</v>
      </c>
      <c r="G153" s="232"/>
      <c r="H153" s="264"/>
      <c r="I153" s="115">
        <f t="shared" si="196"/>
        <v>0</v>
      </c>
      <c r="J153" s="264"/>
      <c r="K153" s="61"/>
      <c r="L153" s="115">
        <f t="shared" si="197"/>
        <v>0</v>
      </c>
      <c r="M153" s="328"/>
      <c r="N153" s="61"/>
      <c r="O153" s="115">
        <f t="shared" si="198"/>
        <v>0</v>
      </c>
      <c r="P153" s="112"/>
    </row>
    <row r="154" spans="1:16" hidden="1" x14ac:dyDescent="0.25">
      <c r="A154" s="37">
        <v>2363</v>
      </c>
      <c r="B154" s="58" t="s">
        <v>135</v>
      </c>
      <c r="C154" s="59">
        <f t="shared" si="190"/>
        <v>0</v>
      </c>
      <c r="D154" s="232"/>
      <c r="E154" s="435"/>
      <c r="F154" s="393">
        <f t="shared" si="195"/>
        <v>0</v>
      </c>
      <c r="G154" s="232"/>
      <c r="H154" s="264"/>
      <c r="I154" s="115">
        <f t="shared" si="196"/>
        <v>0</v>
      </c>
      <c r="J154" s="264"/>
      <c r="K154" s="61"/>
      <c r="L154" s="115">
        <f t="shared" si="197"/>
        <v>0</v>
      </c>
      <c r="M154" s="328"/>
      <c r="N154" s="61"/>
      <c r="O154" s="115">
        <f t="shared" si="198"/>
        <v>0</v>
      </c>
      <c r="P154" s="112"/>
    </row>
    <row r="155" spans="1:16" hidden="1" x14ac:dyDescent="0.25">
      <c r="A155" s="37">
        <v>2364</v>
      </c>
      <c r="B155" s="58" t="s">
        <v>136</v>
      </c>
      <c r="C155" s="59">
        <f t="shared" si="190"/>
        <v>0</v>
      </c>
      <c r="D155" s="232"/>
      <c r="E155" s="435"/>
      <c r="F155" s="393">
        <f t="shared" si="195"/>
        <v>0</v>
      </c>
      <c r="G155" s="232"/>
      <c r="H155" s="264"/>
      <c r="I155" s="115">
        <f t="shared" si="196"/>
        <v>0</v>
      </c>
      <c r="J155" s="264"/>
      <c r="K155" s="61"/>
      <c r="L155" s="115">
        <f t="shared" si="197"/>
        <v>0</v>
      </c>
      <c r="M155" s="328"/>
      <c r="N155" s="61"/>
      <c r="O155" s="115">
        <f t="shared" si="198"/>
        <v>0</v>
      </c>
      <c r="P155" s="112"/>
    </row>
    <row r="156" spans="1:16" ht="12.75" hidden="1" customHeight="1" x14ac:dyDescent="0.25">
      <c r="A156" s="37">
        <v>2365</v>
      </c>
      <c r="B156" s="58" t="s">
        <v>137</v>
      </c>
      <c r="C156" s="59">
        <f t="shared" si="190"/>
        <v>0</v>
      </c>
      <c r="D156" s="232"/>
      <c r="E156" s="435"/>
      <c r="F156" s="393">
        <f t="shared" si="195"/>
        <v>0</v>
      </c>
      <c r="G156" s="232"/>
      <c r="H156" s="264"/>
      <c r="I156" s="115">
        <f t="shared" si="196"/>
        <v>0</v>
      </c>
      <c r="J156" s="264"/>
      <c r="K156" s="61"/>
      <c r="L156" s="115">
        <f t="shared" si="197"/>
        <v>0</v>
      </c>
      <c r="M156" s="328"/>
      <c r="N156" s="61"/>
      <c r="O156" s="115">
        <f t="shared" si="198"/>
        <v>0</v>
      </c>
      <c r="P156" s="112"/>
    </row>
    <row r="157" spans="1:16" ht="36" hidden="1" x14ac:dyDescent="0.25">
      <c r="A157" s="37">
        <v>2366</v>
      </c>
      <c r="B157" s="58" t="s">
        <v>138</v>
      </c>
      <c r="C157" s="59">
        <f t="shared" si="190"/>
        <v>0</v>
      </c>
      <c r="D157" s="232"/>
      <c r="E157" s="435"/>
      <c r="F157" s="393">
        <f t="shared" si="195"/>
        <v>0</v>
      </c>
      <c r="G157" s="232"/>
      <c r="H157" s="264"/>
      <c r="I157" s="115">
        <f t="shared" si="196"/>
        <v>0</v>
      </c>
      <c r="J157" s="264"/>
      <c r="K157" s="61"/>
      <c r="L157" s="115">
        <f t="shared" si="197"/>
        <v>0</v>
      </c>
      <c r="M157" s="328"/>
      <c r="N157" s="61"/>
      <c r="O157" s="115">
        <f t="shared" si="198"/>
        <v>0</v>
      </c>
      <c r="P157" s="112"/>
    </row>
    <row r="158" spans="1:16" ht="48" hidden="1" x14ac:dyDescent="0.25">
      <c r="A158" s="37">
        <v>2369</v>
      </c>
      <c r="B158" s="58" t="s">
        <v>139</v>
      </c>
      <c r="C158" s="59">
        <f t="shared" si="190"/>
        <v>0</v>
      </c>
      <c r="D158" s="232"/>
      <c r="E158" s="435"/>
      <c r="F158" s="393">
        <f t="shared" si="195"/>
        <v>0</v>
      </c>
      <c r="G158" s="232"/>
      <c r="H158" s="264"/>
      <c r="I158" s="115">
        <f t="shared" si="196"/>
        <v>0</v>
      </c>
      <c r="J158" s="264"/>
      <c r="K158" s="61"/>
      <c r="L158" s="115">
        <f t="shared" si="197"/>
        <v>0</v>
      </c>
      <c r="M158" s="328"/>
      <c r="N158" s="61"/>
      <c r="O158" s="115">
        <f t="shared" si="198"/>
        <v>0</v>
      </c>
      <c r="P158" s="112"/>
    </row>
    <row r="159" spans="1:16" hidden="1" x14ac:dyDescent="0.25">
      <c r="A159" s="108">
        <v>2370</v>
      </c>
      <c r="B159" s="79" t="s">
        <v>140</v>
      </c>
      <c r="C159" s="85">
        <f t="shared" si="190"/>
        <v>0</v>
      </c>
      <c r="D159" s="234"/>
      <c r="E159" s="437"/>
      <c r="F159" s="432">
        <f t="shared" si="195"/>
        <v>0</v>
      </c>
      <c r="G159" s="234"/>
      <c r="H159" s="265"/>
      <c r="I159" s="110">
        <f t="shared" si="196"/>
        <v>0</v>
      </c>
      <c r="J159" s="265"/>
      <c r="K159" s="116"/>
      <c r="L159" s="110">
        <f t="shared" si="197"/>
        <v>0</v>
      </c>
      <c r="M159" s="329"/>
      <c r="N159" s="116"/>
      <c r="O159" s="110">
        <f t="shared" si="198"/>
        <v>0</v>
      </c>
      <c r="P159" s="117"/>
    </row>
    <row r="160" spans="1:16" hidden="1" x14ac:dyDescent="0.25">
      <c r="A160" s="108">
        <v>2380</v>
      </c>
      <c r="B160" s="79" t="s">
        <v>141</v>
      </c>
      <c r="C160" s="85">
        <f t="shared" si="190"/>
        <v>0</v>
      </c>
      <c r="D160" s="133">
        <f>SUM(D161:D162)</f>
        <v>0</v>
      </c>
      <c r="E160" s="431">
        <f t="shared" ref="E160:F160" si="199">SUM(E161:E162)</f>
        <v>0</v>
      </c>
      <c r="F160" s="432">
        <f t="shared" si="199"/>
        <v>0</v>
      </c>
      <c r="G160" s="133">
        <f>SUM(G161:G162)</f>
        <v>0</v>
      </c>
      <c r="H160" s="208">
        <f t="shared" ref="H160:I160" si="200">SUM(H161:H162)</f>
        <v>0</v>
      </c>
      <c r="I160" s="110">
        <f t="shared" si="200"/>
        <v>0</v>
      </c>
      <c r="J160" s="208">
        <f>SUM(J161:J162)</f>
        <v>0</v>
      </c>
      <c r="K160" s="109">
        <f t="shared" ref="K160:L160" si="201">SUM(K161:K162)</f>
        <v>0</v>
      </c>
      <c r="L160" s="110">
        <f t="shared" si="201"/>
        <v>0</v>
      </c>
      <c r="M160" s="85">
        <f>SUM(M161:M162)</f>
        <v>0</v>
      </c>
      <c r="N160" s="109">
        <f t="shared" ref="N160:O160" si="202">SUM(N161:N162)</f>
        <v>0</v>
      </c>
      <c r="O160" s="110">
        <f t="shared" si="202"/>
        <v>0</v>
      </c>
      <c r="P160" s="117"/>
    </row>
    <row r="161" spans="1:16" hidden="1" x14ac:dyDescent="0.25">
      <c r="A161" s="32">
        <v>2381</v>
      </c>
      <c r="B161" s="53" t="s">
        <v>142</v>
      </c>
      <c r="C161" s="54">
        <f t="shared" si="190"/>
        <v>0</v>
      </c>
      <c r="D161" s="231"/>
      <c r="E161" s="433"/>
      <c r="F161" s="434">
        <f t="shared" ref="F161:F164" si="203">D161+E161</f>
        <v>0</v>
      </c>
      <c r="G161" s="231"/>
      <c r="H161" s="263"/>
      <c r="I161" s="121">
        <f t="shared" ref="I161:I164" si="204">G161+H161</f>
        <v>0</v>
      </c>
      <c r="J161" s="263"/>
      <c r="K161" s="56"/>
      <c r="L161" s="121">
        <f t="shared" ref="L161:L164" si="205">J161+K161</f>
        <v>0</v>
      </c>
      <c r="M161" s="327"/>
      <c r="N161" s="56"/>
      <c r="O161" s="121">
        <f t="shared" ref="O161:O164" si="206">M161+N161</f>
        <v>0</v>
      </c>
      <c r="P161" s="111"/>
    </row>
    <row r="162" spans="1:16" ht="24" hidden="1" x14ac:dyDescent="0.25">
      <c r="A162" s="37">
        <v>2389</v>
      </c>
      <c r="B162" s="58" t="s">
        <v>143</v>
      </c>
      <c r="C162" s="59">
        <f t="shared" si="190"/>
        <v>0</v>
      </c>
      <c r="D162" s="232"/>
      <c r="E162" s="435"/>
      <c r="F162" s="393">
        <f t="shared" si="203"/>
        <v>0</v>
      </c>
      <c r="G162" s="232"/>
      <c r="H162" s="264"/>
      <c r="I162" s="115">
        <f t="shared" si="204"/>
        <v>0</v>
      </c>
      <c r="J162" s="264"/>
      <c r="K162" s="61"/>
      <c r="L162" s="115">
        <f t="shared" si="205"/>
        <v>0</v>
      </c>
      <c r="M162" s="328"/>
      <c r="N162" s="61"/>
      <c r="O162" s="115">
        <f t="shared" si="206"/>
        <v>0</v>
      </c>
      <c r="P162" s="112"/>
    </row>
    <row r="163" spans="1:16" hidden="1" x14ac:dyDescent="0.25">
      <c r="A163" s="108">
        <v>2390</v>
      </c>
      <c r="B163" s="79" t="s">
        <v>144</v>
      </c>
      <c r="C163" s="85">
        <f t="shared" si="190"/>
        <v>0</v>
      </c>
      <c r="D163" s="234"/>
      <c r="E163" s="437"/>
      <c r="F163" s="432">
        <f t="shared" si="203"/>
        <v>0</v>
      </c>
      <c r="G163" s="234"/>
      <c r="H163" s="265"/>
      <c r="I163" s="110">
        <f t="shared" si="204"/>
        <v>0</v>
      </c>
      <c r="J163" s="265"/>
      <c r="K163" s="116"/>
      <c r="L163" s="110">
        <f t="shared" si="205"/>
        <v>0</v>
      </c>
      <c r="M163" s="329"/>
      <c r="N163" s="116"/>
      <c r="O163" s="110">
        <f t="shared" si="206"/>
        <v>0</v>
      </c>
      <c r="P163" s="117"/>
    </row>
    <row r="164" spans="1:16" hidden="1" x14ac:dyDescent="0.25">
      <c r="A164" s="46">
        <v>2400</v>
      </c>
      <c r="B164" s="106" t="s">
        <v>145</v>
      </c>
      <c r="C164" s="47">
        <f t="shared" si="190"/>
        <v>0</v>
      </c>
      <c r="D164" s="236"/>
      <c r="E164" s="439"/>
      <c r="F164" s="397">
        <f t="shared" si="203"/>
        <v>0</v>
      </c>
      <c r="G164" s="236"/>
      <c r="H164" s="267"/>
      <c r="I164" s="118">
        <f t="shared" si="204"/>
        <v>0</v>
      </c>
      <c r="J164" s="267"/>
      <c r="K164" s="123"/>
      <c r="L164" s="118">
        <f t="shared" si="205"/>
        <v>0</v>
      </c>
      <c r="M164" s="330"/>
      <c r="N164" s="123"/>
      <c r="O164" s="118">
        <f t="shared" si="206"/>
        <v>0</v>
      </c>
      <c r="P164" s="124"/>
    </row>
    <row r="165" spans="1:16" ht="24" hidden="1" x14ac:dyDescent="0.25">
      <c r="A165" s="46">
        <v>2500</v>
      </c>
      <c r="B165" s="106" t="s">
        <v>146</v>
      </c>
      <c r="C165" s="47">
        <f t="shared" si="190"/>
        <v>0</v>
      </c>
      <c r="D165" s="230">
        <f>SUM(D166,D171)</f>
        <v>0</v>
      </c>
      <c r="E165" s="430">
        <f t="shared" ref="E165:F165" si="207">SUM(E166,E171)</f>
        <v>0</v>
      </c>
      <c r="F165" s="397">
        <f t="shared" si="207"/>
        <v>0</v>
      </c>
      <c r="G165" s="230">
        <f t="shared" ref="G165:M165" si="208">SUM(G166,G171)</f>
        <v>0</v>
      </c>
      <c r="H165" s="107">
        <f t="shared" ref="H165:I165" si="209">SUM(H166,H171)</f>
        <v>0</v>
      </c>
      <c r="I165" s="118">
        <f t="shared" si="209"/>
        <v>0</v>
      </c>
      <c r="J165" s="107">
        <f t="shared" si="208"/>
        <v>0</v>
      </c>
      <c r="K165" s="51">
        <f t="shared" ref="K165:L165" si="210">SUM(K166,K171)</f>
        <v>0</v>
      </c>
      <c r="L165" s="118">
        <f t="shared" si="210"/>
        <v>0</v>
      </c>
      <c r="M165" s="131">
        <f t="shared" si="208"/>
        <v>0</v>
      </c>
      <c r="N165" s="132">
        <f t="shared" ref="N165:O165" si="211">SUM(N166,N171)</f>
        <v>0</v>
      </c>
      <c r="O165" s="296">
        <f t="shared" si="211"/>
        <v>0</v>
      </c>
      <c r="P165" s="352"/>
    </row>
    <row r="166" spans="1:16" ht="16.5" hidden="1" customHeight="1" x14ac:dyDescent="0.25">
      <c r="A166" s="119">
        <v>2510</v>
      </c>
      <c r="B166" s="53" t="s">
        <v>147</v>
      </c>
      <c r="C166" s="54">
        <f t="shared" si="190"/>
        <v>0</v>
      </c>
      <c r="D166" s="235">
        <f>SUM(D167:D170)</f>
        <v>0</v>
      </c>
      <c r="E166" s="438">
        <f t="shared" ref="E166:F166" si="212">SUM(E167:E170)</f>
        <v>0</v>
      </c>
      <c r="F166" s="434">
        <f t="shared" si="212"/>
        <v>0</v>
      </c>
      <c r="G166" s="235">
        <f t="shared" ref="G166:M166" si="213">SUM(G167:G170)</f>
        <v>0</v>
      </c>
      <c r="H166" s="266">
        <f t="shared" ref="H166:I166" si="214">SUM(H167:H170)</f>
        <v>0</v>
      </c>
      <c r="I166" s="121">
        <f t="shared" si="214"/>
        <v>0</v>
      </c>
      <c r="J166" s="266">
        <f t="shared" si="213"/>
        <v>0</v>
      </c>
      <c r="K166" s="120">
        <f t="shared" ref="K166:L166" si="215">SUM(K167:K170)</f>
        <v>0</v>
      </c>
      <c r="L166" s="121">
        <f t="shared" si="215"/>
        <v>0</v>
      </c>
      <c r="M166" s="65">
        <f t="shared" si="213"/>
        <v>0</v>
      </c>
      <c r="N166" s="307">
        <f t="shared" ref="N166:O166" si="216">SUM(N167:N170)</f>
        <v>0</v>
      </c>
      <c r="O166" s="312">
        <f t="shared" si="216"/>
        <v>0</v>
      </c>
      <c r="P166" s="156"/>
    </row>
    <row r="167" spans="1:16" ht="24" hidden="1" x14ac:dyDescent="0.25">
      <c r="A167" s="38">
        <v>2512</v>
      </c>
      <c r="B167" s="58" t="s">
        <v>148</v>
      </c>
      <c r="C167" s="59">
        <f t="shared" si="190"/>
        <v>0</v>
      </c>
      <c r="D167" s="232"/>
      <c r="E167" s="435"/>
      <c r="F167" s="393">
        <f t="shared" ref="F167:F172" si="217">D167+E167</f>
        <v>0</v>
      </c>
      <c r="G167" s="232"/>
      <c r="H167" s="264"/>
      <c r="I167" s="115">
        <f t="shared" ref="I167:I172" si="218">G167+H167</f>
        <v>0</v>
      </c>
      <c r="J167" s="264"/>
      <c r="K167" s="61"/>
      <c r="L167" s="115">
        <f t="shared" ref="L167:L172" si="219">J167+K167</f>
        <v>0</v>
      </c>
      <c r="M167" s="328"/>
      <c r="N167" s="61"/>
      <c r="O167" s="115">
        <f t="shared" ref="O167:O172" si="220">M167+N167</f>
        <v>0</v>
      </c>
      <c r="P167" s="112"/>
    </row>
    <row r="168" spans="1:16" ht="36" hidden="1" x14ac:dyDescent="0.25">
      <c r="A168" s="38">
        <v>2513</v>
      </c>
      <c r="B168" s="58" t="s">
        <v>149</v>
      </c>
      <c r="C168" s="59">
        <f t="shared" si="190"/>
        <v>0</v>
      </c>
      <c r="D168" s="232"/>
      <c r="E168" s="435"/>
      <c r="F168" s="393">
        <f t="shared" si="217"/>
        <v>0</v>
      </c>
      <c r="G168" s="232"/>
      <c r="H168" s="264"/>
      <c r="I168" s="115">
        <f t="shared" si="218"/>
        <v>0</v>
      </c>
      <c r="J168" s="264"/>
      <c r="K168" s="61"/>
      <c r="L168" s="115">
        <f t="shared" si="219"/>
        <v>0</v>
      </c>
      <c r="M168" s="328"/>
      <c r="N168" s="61"/>
      <c r="O168" s="115">
        <f t="shared" si="220"/>
        <v>0</v>
      </c>
      <c r="P168" s="112"/>
    </row>
    <row r="169" spans="1:16" ht="24" hidden="1" x14ac:dyDescent="0.25">
      <c r="A169" s="38">
        <v>2515</v>
      </c>
      <c r="B169" s="58" t="s">
        <v>150</v>
      </c>
      <c r="C169" s="59">
        <f t="shared" si="190"/>
        <v>0</v>
      </c>
      <c r="D169" s="232"/>
      <c r="E169" s="435"/>
      <c r="F169" s="393">
        <f t="shared" si="217"/>
        <v>0</v>
      </c>
      <c r="G169" s="232"/>
      <c r="H169" s="264"/>
      <c r="I169" s="115">
        <f t="shared" si="218"/>
        <v>0</v>
      </c>
      <c r="J169" s="264"/>
      <c r="K169" s="61"/>
      <c r="L169" s="115">
        <f t="shared" si="219"/>
        <v>0</v>
      </c>
      <c r="M169" s="328"/>
      <c r="N169" s="61"/>
      <c r="O169" s="115">
        <f t="shared" si="220"/>
        <v>0</v>
      </c>
      <c r="P169" s="112"/>
    </row>
    <row r="170" spans="1:16" ht="24" hidden="1" x14ac:dyDescent="0.25">
      <c r="A170" s="38">
        <v>2519</v>
      </c>
      <c r="B170" s="58" t="s">
        <v>151</v>
      </c>
      <c r="C170" s="59">
        <f t="shared" si="190"/>
        <v>0</v>
      </c>
      <c r="D170" s="232"/>
      <c r="E170" s="435"/>
      <c r="F170" s="393">
        <f t="shared" si="217"/>
        <v>0</v>
      </c>
      <c r="G170" s="232"/>
      <c r="H170" s="264"/>
      <c r="I170" s="115">
        <f t="shared" si="218"/>
        <v>0</v>
      </c>
      <c r="J170" s="264"/>
      <c r="K170" s="61"/>
      <c r="L170" s="115">
        <f t="shared" si="219"/>
        <v>0</v>
      </c>
      <c r="M170" s="328"/>
      <c r="N170" s="61"/>
      <c r="O170" s="115">
        <f t="shared" si="220"/>
        <v>0</v>
      </c>
      <c r="P170" s="112"/>
    </row>
    <row r="171" spans="1:16" ht="24" hidden="1" x14ac:dyDescent="0.25">
      <c r="A171" s="113">
        <v>2520</v>
      </c>
      <c r="B171" s="58" t="s">
        <v>152</v>
      </c>
      <c r="C171" s="59">
        <f t="shared" si="190"/>
        <v>0</v>
      </c>
      <c r="D171" s="232"/>
      <c r="E171" s="435"/>
      <c r="F171" s="393">
        <f t="shared" si="217"/>
        <v>0</v>
      </c>
      <c r="G171" s="232"/>
      <c r="H171" s="264"/>
      <c r="I171" s="115">
        <f t="shared" si="218"/>
        <v>0</v>
      </c>
      <c r="J171" s="264"/>
      <c r="K171" s="61"/>
      <c r="L171" s="115">
        <f t="shared" si="219"/>
        <v>0</v>
      </c>
      <c r="M171" s="328"/>
      <c r="N171" s="61"/>
      <c r="O171" s="115">
        <f t="shared" si="220"/>
        <v>0</v>
      </c>
      <c r="P171" s="112"/>
    </row>
    <row r="172" spans="1:16" s="125" customFormat="1" ht="36" hidden="1" customHeight="1" x14ac:dyDescent="0.25">
      <c r="A172" s="17">
        <v>2800</v>
      </c>
      <c r="B172" s="53" t="s">
        <v>153</v>
      </c>
      <c r="C172" s="54">
        <f t="shared" si="190"/>
        <v>0</v>
      </c>
      <c r="D172" s="215"/>
      <c r="E172" s="390"/>
      <c r="F172" s="391">
        <f t="shared" si="217"/>
        <v>0</v>
      </c>
      <c r="G172" s="215"/>
      <c r="H172" s="250"/>
      <c r="I172" s="361">
        <f t="shared" si="218"/>
        <v>0</v>
      </c>
      <c r="J172" s="250"/>
      <c r="K172" s="35"/>
      <c r="L172" s="361">
        <f t="shared" si="219"/>
        <v>0</v>
      </c>
      <c r="M172" s="318"/>
      <c r="N172" s="35"/>
      <c r="O172" s="361">
        <f t="shared" si="220"/>
        <v>0</v>
      </c>
      <c r="P172" s="36"/>
    </row>
    <row r="173" spans="1:16" hidden="1" x14ac:dyDescent="0.25">
      <c r="A173" s="102">
        <v>3000</v>
      </c>
      <c r="B173" s="102" t="s">
        <v>154</v>
      </c>
      <c r="C173" s="103">
        <f t="shared" si="190"/>
        <v>0</v>
      </c>
      <c r="D173" s="229">
        <f>SUM(D174,D184)</f>
        <v>0</v>
      </c>
      <c r="E173" s="428">
        <f t="shared" ref="E173:F173" si="221">SUM(E174,E184)</f>
        <v>0</v>
      </c>
      <c r="F173" s="429">
        <f t="shared" si="221"/>
        <v>0</v>
      </c>
      <c r="G173" s="229">
        <f>SUM(G174,G184)</f>
        <v>0</v>
      </c>
      <c r="H173" s="262">
        <f t="shared" ref="H173:I173" si="222">SUM(H174,H184)</f>
        <v>0</v>
      </c>
      <c r="I173" s="105">
        <f t="shared" si="222"/>
        <v>0</v>
      </c>
      <c r="J173" s="262">
        <f>SUM(J174,J184)</f>
        <v>0</v>
      </c>
      <c r="K173" s="104">
        <f t="shared" ref="K173:L173" si="223">SUM(K174,K184)</f>
        <v>0</v>
      </c>
      <c r="L173" s="105">
        <f t="shared" si="223"/>
        <v>0</v>
      </c>
      <c r="M173" s="103">
        <f>SUM(M174,M184)</f>
        <v>0</v>
      </c>
      <c r="N173" s="104">
        <f t="shared" ref="N173:O173" si="224">SUM(N174,N184)</f>
        <v>0</v>
      </c>
      <c r="O173" s="105">
        <f t="shared" si="224"/>
        <v>0</v>
      </c>
      <c r="P173" s="351"/>
    </row>
    <row r="174" spans="1:16" ht="24" hidden="1" x14ac:dyDescent="0.25">
      <c r="A174" s="46">
        <v>3200</v>
      </c>
      <c r="B174" s="126" t="s">
        <v>155</v>
      </c>
      <c r="C174" s="47">
        <f t="shared" si="190"/>
        <v>0</v>
      </c>
      <c r="D174" s="230">
        <f>SUM(D175,D179)</f>
        <v>0</v>
      </c>
      <c r="E174" s="430">
        <f t="shared" ref="E174:F174" si="225">SUM(E175,E179)</f>
        <v>0</v>
      </c>
      <c r="F174" s="397">
        <f t="shared" si="225"/>
        <v>0</v>
      </c>
      <c r="G174" s="230">
        <f t="shared" ref="G174:M174" si="226">SUM(G175,G179)</f>
        <v>0</v>
      </c>
      <c r="H174" s="107">
        <f t="shared" ref="H174:I174" si="227">SUM(H175,H179)</f>
        <v>0</v>
      </c>
      <c r="I174" s="118">
        <f t="shared" si="227"/>
        <v>0</v>
      </c>
      <c r="J174" s="107">
        <f t="shared" si="226"/>
        <v>0</v>
      </c>
      <c r="K174" s="51">
        <f t="shared" ref="K174:L174" si="228">SUM(K175,K179)</f>
        <v>0</v>
      </c>
      <c r="L174" s="118">
        <f t="shared" si="228"/>
        <v>0</v>
      </c>
      <c r="M174" s="131">
        <f t="shared" si="226"/>
        <v>0</v>
      </c>
      <c r="N174" s="132">
        <f t="shared" ref="N174:O174" si="229">SUM(N175,N179)</f>
        <v>0</v>
      </c>
      <c r="O174" s="296">
        <f t="shared" si="229"/>
        <v>0</v>
      </c>
      <c r="P174" s="352"/>
    </row>
    <row r="175" spans="1:16" ht="36" hidden="1" x14ac:dyDescent="0.25">
      <c r="A175" s="119">
        <v>3260</v>
      </c>
      <c r="B175" s="53" t="s">
        <v>156</v>
      </c>
      <c r="C175" s="54">
        <f t="shared" si="190"/>
        <v>0</v>
      </c>
      <c r="D175" s="235">
        <f>SUM(D176:D178)</f>
        <v>0</v>
      </c>
      <c r="E175" s="438">
        <f t="shared" ref="E175:F175" si="230">SUM(E176:E178)</f>
        <v>0</v>
      </c>
      <c r="F175" s="434">
        <f t="shared" si="230"/>
        <v>0</v>
      </c>
      <c r="G175" s="235">
        <f>SUM(G176:G178)</f>
        <v>0</v>
      </c>
      <c r="H175" s="266">
        <f t="shared" ref="H175:I175" si="231">SUM(H176:H178)</f>
        <v>0</v>
      </c>
      <c r="I175" s="121">
        <f t="shared" si="231"/>
        <v>0</v>
      </c>
      <c r="J175" s="266">
        <f>SUM(J176:J178)</f>
        <v>0</v>
      </c>
      <c r="K175" s="120">
        <f t="shared" ref="K175:L175" si="232">SUM(K176:K178)</f>
        <v>0</v>
      </c>
      <c r="L175" s="121">
        <f t="shared" si="232"/>
        <v>0</v>
      </c>
      <c r="M175" s="54">
        <f>SUM(M176:M178)</f>
        <v>0</v>
      </c>
      <c r="N175" s="120">
        <f t="shared" ref="N175:O175" si="233">SUM(N176:N178)</f>
        <v>0</v>
      </c>
      <c r="O175" s="121">
        <f t="shared" si="233"/>
        <v>0</v>
      </c>
      <c r="P175" s="111"/>
    </row>
    <row r="176" spans="1:16" ht="24" hidden="1" x14ac:dyDescent="0.25">
      <c r="A176" s="38">
        <v>3261</v>
      </c>
      <c r="B176" s="58" t="s">
        <v>157</v>
      </c>
      <c r="C176" s="59">
        <f t="shared" si="190"/>
        <v>0</v>
      </c>
      <c r="D176" s="232"/>
      <c r="E176" s="435"/>
      <c r="F176" s="393">
        <f t="shared" ref="F176:F178" si="234">D176+E176</f>
        <v>0</v>
      </c>
      <c r="G176" s="232"/>
      <c r="H176" s="264"/>
      <c r="I176" s="115">
        <f t="shared" ref="I176:I178" si="235">G176+H176</f>
        <v>0</v>
      </c>
      <c r="J176" s="264"/>
      <c r="K176" s="61"/>
      <c r="L176" s="115">
        <f t="shared" ref="L176:L178" si="236">J176+K176</f>
        <v>0</v>
      </c>
      <c r="M176" s="328"/>
      <c r="N176" s="61"/>
      <c r="O176" s="115">
        <f t="shared" ref="O176:O178" si="237">M176+N176</f>
        <v>0</v>
      </c>
      <c r="P176" s="112"/>
    </row>
    <row r="177" spans="1:16" ht="36" hidden="1" x14ac:dyDescent="0.25">
      <c r="A177" s="38">
        <v>3262</v>
      </c>
      <c r="B177" s="58" t="s">
        <v>158</v>
      </c>
      <c r="C177" s="59">
        <f t="shared" si="190"/>
        <v>0</v>
      </c>
      <c r="D177" s="232"/>
      <c r="E177" s="435"/>
      <c r="F177" s="393">
        <f t="shared" si="234"/>
        <v>0</v>
      </c>
      <c r="G177" s="232"/>
      <c r="H177" s="264"/>
      <c r="I177" s="115">
        <f t="shared" si="235"/>
        <v>0</v>
      </c>
      <c r="J177" s="264"/>
      <c r="K177" s="61"/>
      <c r="L177" s="115">
        <f t="shared" si="236"/>
        <v>0</v>
      </c>
      <c r="M177" s="328"/>
      <c r="N177" s="61"/>
      <c r="O177" s="115">
        <f t="shared" si="237"/>
        <v>0</v>
      </c>
      <c r="P177" s="112"/>
    </row>
    <row r="178" spans="1:16" ht="24" hidden="1" x14ac:dyDescent="0.25">
      <c r="A178" s="38">
        <v>3263</v>
      </c>
      <c r="B178" s="58" t="s">
        <v>159</v>
      </c>
      <c r="C178" s="59">
        <f t="shared" si="190"/>
        <v>0</v>
      </c>
      <c r="D178" s="232"/>
      <c r="E178" s="435"/>
      <c r="F178" s="393">
        <f t="shared" si="234"/>
        <v>0</v>
      </c>
      <c r="G178" s="232"/>
      <c r="H178" s="264"/>
      <c r="I178" s="115">
        <f t="shared" si="235"/>
        <v>0</v>
      </c>
      <c r="J178" s="264"/>
      <c r="K178" s="61"/>
      <c r="L178" s="115">
        <f t="shared" si="236"/>
        <v>0</v>
      </c>
      <c r="M178" s="328"/>
      <c r="N178" s="61"/>
      <c r="O178" s="115">
        <f t="shared" si="237"/>
        <v>0</v>
      </c>
      <c r="P178" s="112"/>
    </row>
    <row r="179" spans="1:16" ht="84" hidden="1" x14ac:dyDescent="0.25">
      <c r="A179" s="119">
        <v>3290</v>
      </c>
      <c r="B179" s="53" t="s">
        <v>286</v>
      </c>
      <c r="C179" s="128">
        <f t="shared" si="190"/>
        <v>0</v>
      </c>
      <c r="D179" s="235">
        <f>SUM(D180:D183)</f>
        <v>0</v>
      </c>
      <c r="E179" s="438">
        <f t="shared" ref="E179:F179" si="238">SUM(E180:E183)</f>
        <v>0</v>
      </c>
      <c r="F179" s="434">
        <f t="shared" si="238"/>
        <v>0</v>
      </c>
      <c r="G179" s="235">
        <f t="shared" ref="G179:M179" si="239">SUM(G180:G183)</f>
        <v>0</v>
      </c>
      <c r="H179" s="266">
        <f t="shared" ref="H179:I179" si="240">SUM(H180:H183)</f>
        <v>0</v>
      </c>
      <c r="I179" s="121">
        <f t="shared" si="240"/>
        <v>0</v>
      </c>
      <c r="J179" s="266">
        <f t="shared" si="239"/>
        <v>0</v>
      </c>
      <c r="K179" s="120">
        <f t="shared" ref="K179:L179" si="241">SUM(K180:K183)</f>
        <v>0</v>
      </c>
      <c r="L179" s="121">
        <f t="shared" si="241"/>
        <v>0</v>
      </c>
      <c r="M179" s="128">
        <f t="shared" si="239"/>
        <v>0</v>
      </c>
      <c r="N179" s="308">
        <f t="shared" ref="N179:O179" si="242">SUM(N180:N183)</f>
        <v>0</v>
      </c>
      <c r="O179" s="313">
        <f t="shared" si="242"/>
        <v>0</v>
      </c>
      <c r="P179" s="159"/>
    </row>
    <row r="180" spans="1:16" ht="72" hidden="1" x14ac:dyDescent="0.25">
      <c r="A180" s="38">
        <v>3291</v>
      </c>
      <c r="B180" s="58" t="s">
        <v>160</v>
      </c>
      <c r="C180" s="59">
        <f t="shared" si="190"/>
        <v>0</v>
      </c>
      <c r="D180" s="232"/>
      <c r="E180" s="435"/>
      <c r="F180" s="393">
        <f t="shared" ref="F180:F183" si="243">D180+E180</f>
        <v>0</v>
      </c>
      <c r="G180" s="232"/>
      <c r="H180" s="264"/>
      <c r="I180" s="115">
        <f t="shared" ref="I180:I183" si="244">G180+H180</f>
        <v>0</v>
      </c>
      <c r="J180" s="264"/>
      <c r="K180" s="61"/>
      <c r="L180" s="115">
        <f t="shared" ref="L180:L183" si="245">J180+K180</f>
        <v>0</v>
      </c>
      <c r="M180" s="328"/>
      <c r="N180" s="61"/>
      <c r="O180" s="115">
        <f t="shared" ref="O180:O183" si="246">M180+N180</f>
        <v>0</v>
      </c>
      <c r="P180" s="112"/>
    </row>
    <row r="181" spans="1:16" ht="72" hidden="1" x14ac:dyDescent="0.25">
      <c r="A181" s="38">
        <v>3292</v>
      </c>
      <c r="B181" s="58" t="s">
        <v>161</v>
      </c>
      <c r="C181" s="59">
        <f t="shared" si="190"/>
        <v>0</v>
      </c>
      <c r="D181" s="232"/>
      <c r="E181" s="435"/>
      <c r="F181" s="393">
        <f t="shared" si="243"/>
        <v>0</v>
      </c>
      <c r="G181" s="232"/>
      <c r="H181" s="264"/>
      <c r="I181" s="115">
        <f t="shared" si="244"/>
        <v>0</v>
      </c>
      <c r="J181" s="264"/>
      <c r="K181" s="61"/>
      <c r="L181" s="115">
        <f t="shared" si="245"/>
        <v>0</v>
      </c>
      <c r="M181" s="328"/>
      <c r="N181" s="61"/>
      <c r="O181" s="115">
        <f t="shared" si="246"/>
        <v>0</v>
      </c>
      <c r="P181" s="112"/>
    </row>
    <row r="182" spans="1:16" ht="72" hidden="1" x14ac:dyDescent="0.25">
      <c r="A182" s="38">
        <v>3293</v>
      </c>
      <c r="B182" s="58" t="s">
        <v>162</v>
      </c>
      <c r="C182" s="59">
        <f t="shared" si="190"/>
        <v>0</v>
      </c>
      <c r="D182" s="232"/>
      <c r="E182" s="435"/>
      <c r="F182" s="393">
        <f t="shared" si="243"/>
        <v>0</v>
      </c>
      <c r="G182" s="232"/>
      <c r="H182" s="264"/>
      <c r="I182" s="115">
        <f t="shared" si="244"/>
        <v>0</v>
      </c>
      <c r="J182" s="264"/>
      <c r="K182" s="61"/>
      <c r="L182" s="115">
        <f t="shared" si="245"/>
        <v>0</v>
      </c>
      <c r="M182" s="328"/>
      <c r="N182" s="61"/>
      <c r="O182" s="115">
        <f t="shared" si="246"/>
        <v>0</v>
      </c>
      <c r="P182" s="112"/>
    </row>
    <row r="183" spans="1:16" ht="60" hidden="1" x14ac:dyDescent="0.25">
      <c r="A183" s="129">
        <v>3294</v>
      </c>
      <c r="B183" s="58" t="s">
        <v>163</v>
      </c>
      <c r="C183" s="128">
        <f t="shared" si="190"/>
        <v>0</v>
      </c>
      <c r="D183" s="237"/>
      <c r="E183" s="440"/>
      <c r="F183" s="441">
        <f t="shared" si="243"/>
        <v>0</v>
      </c>
      <c r="G183" s="237"/>
      <c r="H183" s="268"/>
      <c r="I183" s="313">
        <f t="shared" si="244"/>
        <v>0</v>
      </c>
      <c r="J183" s="268"/>
      <c r="K183" s="130"/>
      <c r="L183" s="313">
        <f t="shared" si="245"/>
        <v>0</v>
      </c>
      <c r="M183" s="331"/>
      <c r="N183" s="130"/>
      <c r="O183" s="313">
        <f t="shared" si="246"/>
        <v>0</v>
      </c>
      <c r="P183" s="159"/>
    </row>
    <row r="184" spans="1:16" ht="48" hidden="1" x14ac:dyDescent="0.25">
      <c r="A184" s="70">
        <v>3300</v>
      </c>
      <c r="B184" s="126" t="s">
        <v>164</v>
      </c>
      <c r="C184" s="131">
        <f t="shared" si="190"/>
        <v>0</v>
      </c>
      <c r="D184" s="238">
        <f>SUM(D185:D186)</f>
        <v>0</v>
      </c>
      <c r="E184" s="442">
        <f t="shared" ref="E184:F184" si="247">SUM(E185:E186)</f>
        <v>0</v>
      </c>
      <c r="F184" s="443">
        <f t="shared" si="247"/>
        <v>0</v>
      </c>
      <c r="G184" s="238">
        <f t="shared" ref="G184:M184" si="248">SUM(G185:G186)</f>
        <v>0</v>
      </c>
      <c r="H184" s="269">
        <f t="shared" ref="H184:I184" si="249">SUM(H185:H186)</f>
        <v>0</v>
      </c>
      <c r="I184" s="296">
        <f t="shared" si="249"/>
        <v>0</v>
      </c>
      <c r="J184" s="269">
        <f t="shared" si="248"/>
        <v>0</v>
      </c>
      <c r="K184" s="132">
        <f t="shared" ref="K184:L184" si="250">SUM(K185:K186)</f>
        <v>0</v>
      </c>
      <c r="L184" s="296">
        <f t="shared" si="250"/>
        <v>0</v>
      </c>
      <c r="M184" s="131">
        <f t="shared" si="248"/>
        <v>0</v>
      </c>
      <c r="N184" s="132">
        <f t="shared" ref="N184:O184" si="251">SUM(N185:N186)</f>
        <v>0</v>
      </c>
      <c r="O184" s="296">
        <f t="shared" si="251"/>
        <v>0</v>
      </c>
      <c r="P184" s="352"/>
    </row>
    <row r="185" spans="1:16" ht="48" hidden="1" x14ac:dyDescent="0.25">
      <c r="A185" s="78">
        <v>3310</v>
      </c>
      <c r="B185" s="79" t="s">
        <v>165</v>
      </c>
      <c r="C185" s="85">
        <f t="shared" si="190"/>
        <v>0</v>
      </c>
      <c r="D185" s="234"/>
      <c r="E185" s="437"/>
      <c r="F185" s="432">
        <f t="shared" ref="F185:F186" si="252">D185+E185</f>
        <v>0</v>
      </c>
      <c r="G185" s="234"/>
      <c r="H185" s="265"/>
      <c r="I185" s="110">
        <f t="shared" ref="I185:I186" si="253">G185+H185</f>
        <v>0</v>
      </c>
      <c r="J185" s="265"/>
      <c r="K185" s="116"/>
      <c r="L185" s="110">
        <f t="shared" ref="L185:L186" si="254">J185+K185</f>
        <v>0</v>
      </c>
      <c r="M185" s="329"/>
      <c r="N185" s="116"/>
      <c r="O185" s="110">
        <f t="shared" ref="O185:O186" si="255">M185+N185</f>
        <v>0</v>
      </c>
      <c r="P185" s="117"/>
    </row>
    <row r="186" spans="1:16" ht="48.75" hidden="1" customHeight="1" x14ac:dyDescent="0.25">
      <c r="A186" s="33">
        <v>3320</v>
      </c>
      <c r="B186" s="53" t="s">
        <v>166</v>
      </c>
      <c r="C186" s="54">
        <f t="shared" si="190"/>
        <v>0</v>
      </c>
      <c r="D186" s="231"/>
      <c r="E186" s="433"/>
      <c r="F186" s="434">
        <f t="shared" si="252"/>
        <v>0</v>
      </c>
      <c r="G186" s="231"/>
      <c r="H186" s="263"/>
      <c r="I186" s="121">
        <f t="shared" si="253"/>
        <v>0</v>
      </c>
      <c r="J186" s="263"/>
      <c r="K186" s="56"/>
      <c r="L186" s="121">
        <f t="shared" si="254"/>
        <v>0</v>
      </c>
      <c r="M186" s="327"/>
      <c r="N186" s="56"/>
      <c r="O186" s="121">
        <f t="shared" si="255"/>
        <v>0</v>
      </c>
      <c r="P186" s="111"/>
    </row>
    <row r="187" spans="1:16" hidden="1" x14ac:dyDescent="0.25">
      <c r="A187" s="134">
        <v>4000</v>
      </c>
      <c r="B187" s="102" t="s">
        <v>167</v>
      </c>
      <c r="C187" s="103">
        <f t="shared" si="190"/>
        <v>0</v>
      </c>
      <c r="D187" s="229">
        <f>SUM(D188,D191)</f>
        <v>0</v>
      </c>
      <c r="E187" s="428">
        <f t="shared" ref="E187:F187" si="256">SUM(E188,E191)</f>
        <v>0</v>
      </c>
      <c r="F187" s="429">
        <f t="shared" si="256"/>
        <v>0</v>
      </c>
      <c r="G187" s="229">
        <f>SUM(G188,G191)</f>
        <v>0</v>
      </c>
      <c r="H187" s="262">
        <f t="shared" ref="H187:I187" si="257">SUM(H188,H191)</f>
        <v>0</v>
      </c>
      <c r="I187" s="105">
        <f t="shared" si="257"/>
        <v>0</v>
      </c>
      <c r="J187" s="262">
        <f>SUM(J188,J191)</f>
        <v>0</v>
      </c>
      <c r="K187" s="104">
        <f t="shared" ref="K187:L187" si="258">SUM(K188,K191)</f>
        <v>0</v>
      </c>
      <c r="L187" s="105">
        <f t="shared" si="258"/>
        <v>0</v>
      </c>
      <c r="M187" s="103">
        <f>SUM(M188,M191)</f>
        <v>0</v>
      </c>
      <c r="N187" s="104">
        <f t="shared" ref="N187:O187" si="259">SUM(N188,N191)</f>
        <v>0</v>
      </c>
      <c r="O187" s="105">
        <f t="shared" si="259"/>
        <v>0</v>
      </c>
      <c r="P187" s="351"/>
    </row>
    <row r="188" spans="1:16" ht="24" hidden="1" x14ac:dyDescent="0.25">
      <c r="A188" s="135">
        <v>4200</v>
      </c>
      <c r="B188" s="106" t="s">
        <v>168</v>
      </c>
      <c r="C188" s="47">
        <f t="shared" si="190"/>
        <v>0</v>
      </c>
      <c r="D188" s="230">
        <f>SUM(D189,D190)</f>
        <v>0</v>
      </c>
      <c r="E188" s="430">
        <f t="shared" ref="E188:F188" si="260">SUM(E189,E190)</f>
        <v>0</v>
      </c>
      <c r="F188" s="397">
        <f t="shared" si="260"/>
        <v>0</v>
      </c>
      <c r="G188" s="230">
        <f>SUM(G189,G190)</f>
        <v>0</v>
      </c>
      <c r="H188" s="107">
        <f t="shared" ref="H188:I188" si="261">SUM(H189,H190)</f>
        <v>0</v>
      </c>
      <c r="I188" s="118">
        <f t="shared" si="261"/>
        <v>0</v>
      </c>
      <c r="J188" s="107">
        <f>SUM(J189,J190)</f>
        <v>0</v>
      </c>
      <c r="K188" s="51">
        <f t="shared" ref="K188:L188" si="262">SUM(K189,K190)</f>
        <v>0</v>
      </c>
      <c r="L188" s="118">
        <f t="shared" si="262"/>
        <v>0</v>
      </c>
      <c r="M188" s="47">
        <f>SUM(M189,M190)</f>
        <v>0</v>
      </c>
      <c r="N188" s="51">
        <f t="shared" ref="N188:O188" si="263">SUM(N189,N190)</f>
        <v>0</v>
      </c>
      <c r="O188" s="118">
        <f t="shared" si="263"/>
        <v>0</v>
      </c>
      <c r="P188" s="124"/>
    </row>
    <row r="189" spans="1:16" ht="36" hidden="1" x14ac:dyDescent="0.25">
      <c r="A189" s="119">
        <v>4240</v>
      </c>
      <c r="B189" s="53" t="s">
        <v>169</v>
      </c>
      <c r="C189" s="54">
        <f t="shared" si="190"/>
        <v>0</v>
      </c>
      <c r="D189" s="231"/>
      <c r="E189" s="433"/>
      <c r="F189" s="434">
        <f t="shared" ref="F189:F190" si="264">D189+E189</f>
        <v>0</v>
      </c>
      <c r="G189" s="231"/>
      <c r="H189" s="263"/>
      <c r="I189" s="121">
        <f t="shared" ref="I189:I190" si="265">G189+H189</f>
        <v>0</v>
      </c>
      <c r="J189" s="263"/>
      <c r="K189" s="56"/>
      <c r="L189" s="121">
        <f t="shared" ref="L189:L190" si="266">J189+K189</f>
        <v>0</v>
      </c>
      <c r="M189" s="327"/>
      <c r="N189" s="56"/>
      <c r="O189" s="121">
        <f t="shared" ref="O189:O190" si="267">M189+N189</f>
        <v>0</v>
      </c>
      <c r="P189" s="111"/>
    </row>
    <row r="190" spans="1:16" ht="24" hidden="1" x14ac:dyDescent="0.25">
      <c r="A190" s="113">
        <v>4250</v>
      </c>
      <c r="B190" s="58" t="s">
        <v>170</v>
      </c>
      <c r="C190" s="59">
        <f t="shared" si="190"/>
        <v>0</v>
      </c>
      <c r="D190" s="232"/>
      <c r="E190" s="435"/>
      <c r="F190" s="393">
        <f t="shared" si="264"/>
        <v>0</v>
      </c>
      <c r="G190" s="232"/>
      <c r="H190" s="264"/>
      <c r="I190" s="115">
        <f t="shared" si="265"/>
        <v>0</v>
      </c>
      <c r="J190" s="264"/>
      <c r="K190" s="61"/>
      <c r="L190" s="115">
        <f t="shared" si="266"/>
        <v>0</v>
      </c>
      <c r="M190" s="328"/>
      <c r="N190" s="61"/>
      <c r="O190" s="115">
        <f t="shared" si="267"/>
        <v>0</v>
      </c>
      <c r="P190" s="112"/>
    </row>
    <row r="191" spans="1:16" hidden="1" x14ac:dyDescent="0.25">
      <c r="A191" s="46">
        <v>4300</v>
      </c>
      <c r="B191" s="106" t="s">
        <v>171</v>
      </c>
      <c r="C191" s="47">
        <f t="shared" si="190"/>
        <v>0</v>
      </c>
      <c r="D191" s="230">
        <f>SUM(D192)</f>
        <v>0</v>
      </c>
      <c r="E191" s="430">
        <f t="shared" ref="E191:F191" si="268">SUM(E192)</f>
        <v>0</v>
      </c>
      <c r="F191" s="397">
        <f t="shared" si="268"/>
        <v>0</v>
      </c>
      <c r="G191" s="230">
        <f>SUM(G192)</f>
        <v>0</v>
      </c>
      <c r="H191" s="107">
        <f t="shared" ref="H191:I191" si="269">SUM(H192)</f>
        <v>0</v>
      </c>
      <c r="I191" s="118">
        <f t="shared" si="269"/>
        <v>0</v>
      </c>
      <c r="J191" s="107">
        <f>SUM(J192)</f>
        <v>0</v>
      </c>
      <c r="K191" s="51">
        <f t="shared" ref="K191:L191" si="270">SUM(K192)</f>
        <v>0</v>
      </c>
      <c r="L191" s="118">
        <f t="shared" si="270"/>
        <v>0</v>
      </c>
      <c r="M191" s="47">
        <f>SUM(M192)</f>
        <v>0</v>
      </c>
      <c r="N191" s="51">
        <f t="shared" ref="N191:O191" si="271">SUM(N192)</f>
        <v>0</v>
      </c>
      <c r="O191" s="118">
        <f t="shared" si="271"/>
        <v>0</v>
      </c>
      <c r="P191" s="124"/>
    </row>
    <row r="192" spans="1:16" ht="24" hidden="1" x14ac:dyDescent="0.25">
      <c r="A192" s="119">
        <v>4310</v>
      </c>
      <c r="B192" s="53" t="s">
        <v>172</v>
      </c>
      <c r="C192" s="54">
        <f t="shared" si="190"/>
        <v>0</v>
      </c>
      <c r="D192" s="235">
        <f>SUM(D193:D193)</f>
        <v>0</v>
      </c>
      <c r="E192" s="438">
        <f t="shared" ref="E192:F192" si="272">SUM(E193:E193)</f>
        <v>0</v>
      </c>
      <c r="F192" s="434">
        <f t="shared" si="272"/>
        <v>0</v>
      </c>
      <c r="G192" s="235">
        <f>SUM(G193:G193)</f>
        <v>0</v>
      </c>
      <c r="H192" s="266">
        <f t="shared" ref="H192:I192" si="273">SUM(H193:H193)</f>
        <v>0</v>
      </c>
      <c r="I192" s="121">
        <f t="shared" si="273"/>
        <v>0</v>
      </c>
      <c r="J192" s="266">
        <f>SUM(J193:J193)</f>
        <v>0</v>
      </c>
      <c r="K192" s="120">
        <f t="shared" ref="K192:L192" si="274">SUM(K193:K193)</f>
        <v>0</v>
      </c>
      <c r="L192" s="121">
        <f t="shared" si="274"/>
        <v>0</v>
      </c>
      <c r="M192" s="54">
        <f>SUM(M193:M193)</f>
        <v>0</v>
      </c>
      <c r="N192" s="120">
        <f t="shared" ref="N192:O192" si="275">SUM(N193:N193)</f>
        <v>0</v>
      </c>
      <c r="O192" s="121">
        <f t="shared" si="275"/>
        <v>0</v>
      </c>
      <c r="P192" s="111"/>
    </row>
    <row r="193" spans="1:16" ht="36" hidden="1" x14ac:dyDescent="0.25">
      <c r="A193" s="38">
        <v>4311</v>
      </c>
      <c r="B193" s="58" t="s">
        <v>173</v>
      </c>
      <c r="C193" s="59">
        <f t="shared" si="190"/>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x14ac:dyDescent="0.25">
      <c r="A194" s="136"/>
      <c r="B194" s="17" t="s">
        <v>174</v>
      </c>
      <c r="C194" s="99">
        <f t="shared" si="190"/>
        <v>750</v>
      </c>
      <c r="D194" s="228">
        <f>SUM(D195,D230,D269)</f>
        <v>750</v>
      </c>
      <c r="E194" s="426">
        <f t="shared" ref="E194:F194" si="276">SUM(E195,E230,E269)</f>
        <v>0</v>
      </c>
      <c r="F194" s="427">
        <f t="shared" si="276"/>
        <v>750</v>
      </c>
      <c r="G194" s="228">
        <f>SUM(G195,G230,G269)</f>
        <v>0</v>
      </c>
      <c r="H194" s="261">
        <f t="shared" ref="H194:I194" si="277">SUM(H195,H230,H269)</f>
        <v>0</v>
      </c>
      <c r="I194" s="101">
        <f t="shared" si="277"/>
        <v>0</v>
      </c>
      <c r="J194" s="261">
        <f>SUM(J195,J230,J269)</f>
        <v>0</v>
      </c>
      <c r="K194" s="100">
        <f t="shared" ref="K194:L194" si="278">SUM(K195,K230,K269)</f>
        <v>0</v>
      </c>
      <c r="L194" s="101">
        <f t="shared" si="278"/>
        <v>0</v>
      </c>
      <c r="M194" s="332">
        <f>SUM(M195,M230,M269)</f>
        <v>0</v>
      </c>
      <c r="N194" s="309">
        <f t="shared" ref="N194:O194" si="279">SUM(N195,N230,N269)</f>
        <v>0</v>
      </c>
      <c r="O194" s="314">
        <f t="shared" si="279"/>
        <v>0</v>
      </c>
      <c r="P194" s="354"/>
    </row>
    <row r="195" spans="1:16" x14ac:dyDescent="0.25">
      <c r="A195" s="102">
        <v>5000</v>
      </c>
      <c r="B195" s="102" t="s">
        <v>175</v>
      </c>
      <c r="C195" s="103">
        <f t="shared" si="190"/>
        <v>750</v>
      </c>
      <c r="D195" s="229">
        <f>D196+D204</f>
        <v>750</v>
      </c>
      <c r="E195" s="428">
        <f t="shared" ref="E195:F195" si="280">E196+E204</f>
        <v>0</v>
      </c>
      <c r="F195" s="429">
        <f t="shared" si="280"/>
        <v>750</v>
      </c>
      <c r="G195" s="229">
        <f>G196+G204</f>
        <v>0</v>
      </c>
      <c r="H195" s="262">
        <f t="shared" ref="H195:I195" si="281">H196+H204</f>
        <v>0</v>
      </c>
      <c r="I195" s="105">
        <f t="shared" si="281"/>
        <v>0</v>
      </c>
      <c r="J195" s="262">
        <f>J196+J204</f>
        <v>0</v>
      </c>
      <c r="K195" s="104">
        <f t="shared" ref="K195:L195" si="282">K196+K204</f>
        <v>0</v>
      </c>
      <c r="L195" s="105">
        <f t="shared" si="282"/>
        <v>0</v>
      </c>
      <c r="M195" s="103">
        <f>M196+M204</f>
        <v>0</v>
      </c>
      <c r="N195" s="104">
        <f t="shared" ref="N195:O195" si="283">N196+N204</f>
        <v>0</v>
      </c>
      <c r="O195" s="105">
        <f t="shared" si="283"/>
        <v>0</v>
      </c>
      <c r="P195" s="351"/>
    </row>
    <row r="196" spans="1:16" hidden="1" x14ac:dyDescent="0.25">
      <c r="A196" s="46">
        <v>5100</v>
      </c>
      <c r="B196" s="106" t="s">
        <v>176</v>
      </c>
      <c r="C196" s="47">
        <f t="shared" si="190"/>
        <v>0</v>
      </c>
      <c r="D196" s="230">
        <f>D197+D198+D201+D202+D203</f>
        <v>0</v>
      </c>
      <c r="E196" s="430">
        <f t="shared" ref="E196:F196" si="284">E197+E198+E201+E202+E203</f>
        <v>0</v>
      </c>
      <c r="F196" s="397">
        <f t="shared" si="284"/>
        <v>0</v>
      </c>
      <c r="G196" s="230">
        <f>G197+G198+G201+G202+G203</f>
        <v>0</v>
      </c>
      <c r="H196" s="107">
        <f t="shared" ref="H196:I196" si="285">H197+H198+H201+H202+H203</f>
        <v>0</v>
      </c>
      <c r="I196" s="118">
        <f t="shared" si="285"/>
        <v>0</v>
      </c>
      <c r="J196" s="107">
        <f>J197+J198+J201+J202+J203</f>
        <v>0</v>
      </c>
      <c r="K196" s="51">
        <f t="shared" ref="K196:L196" si="286">K197+K198+K201+K202+K203</f>
        <v>0</v>
      </c>
      <c r="L196" s="118">
        <f t="shared" si="286"/>
        <v>0</v>
      </c>
      <c r="M196" s="47">
        <f>M197+M198+M201+M202+M203</f>
        <v>0</v>
      </c>
      <c r="N196" s="51">
        <f t="shared" ref="N196:O196" si="287">N197+N198+N201+N202+N203</f>
        <v>0</v>
      </c>
      <c r="O196" s="118">
        <f t="shared" si="287"/>
        <v>0</v>
      </c>
      <c r="P196" s="124"/>
    </row>
    <row r="197" spans="1:16" hidden="1" x14ac:dyDescent="0.25">
      <c r="A197" s="119">
        <v>5110</v>
      </c>
      <c r="B197" s="53" t="s">
        <v>177</v>
      </c>
      <c r="C197" s="54">
        <f t="shared" si="190"/>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90"/>
        <v>0</v>
      </c>
      <c r="D198" s="233">
        <f>D199+D200</f>
        <v>0</v>
      </c>
      <c r="E198" s="436">
        <f t="shared" ref="E198:F198" si="288">E199+E200</f>
        <v>0</v>
      </c>
      <c r="F198" s="393">
        <f t="shared" si="288"/>
        <v>0</v>
      </c>
      <c r="G198" s="233">
        <f>G199+G200</f>
        <v>0</v>
      </c>
      <c r="H198" s="122">
        <f t="shared" ref="H198:I198" si="289">H199+H200</f>
        <v>0</v>
      </c>
      <c r="I198" s="115">
        <f t="shared" si="289"/>
        <v>0</v>
      </c>
      <c r="J198" s="122">
        <f>J199+J200</f>
        <v>0</v>
      </c>
      <c r="K198" s="114">
        <f t="shared" ref="K198:L198" si="290">K199+K200</f>
        <v>0</v>
      </c>
      <c r="L198" s="115">
        <f t="shared" si="290"/>
        <v>0</v>
      </c>
      <c r="M198" s="59">
        <f>M199+M200</f>
        <v>0</v>
      </c>
      <c r="N198" s="114">
        <f t="shared" ref="N198:O198" si="291">N199+N200</f>
        <v>0</v>
      </c>
      <c r="O198" s="115">
        <f t="shared" si="291"/>
        <v>0</v>
      </c>
      <c r="P198" s="112"/>
    </row>
    <row r="199" spans="1:16" hidden="1" x14ac:dyDescent="0.25">
      <c r="A199" s="38">
        <v>5121</v>
      </c>
      <c r="B199" s="58" t="s">
        <v>179</v>
      </c>
      <c r="C199" s="59">
        <f t="shared" si="190"/>
        <v>0</v>
      </c>
      <c r="D199" s="232"/>
      <c r="E199" s="435"/>
      <c r="F199" s="393">
        <f t="shared" ref="F199:F203" si="292">D199+E199</f>
        <v>0</v>
      </c>
      <c r="G199" s="232"/>
      <c r="H199" s="264"/>
      <c r="I199" s="115">
        <f t="shared" ref="I199:I203" si="293">G199+H199</f>
        <v>0</v>
      </c>
      <c r="J199" s="264"/>
      <c r="K199" s="61"/>
      <c r="L199" s="115">
        <f t="shared" ref="L199:L203" si="294">J199+K199</f>
        <v>0</v>
      </c>
      <c r="M199" s="328"/>
      <c r="N199" s="61"/>
      <c r="O199" s="115">
        <f t="shared" ref="O199:O203" si="295">M199+N199</f>
        <v>0</v>
      </c>
      <c r="P199" s="112"/>
    </row>
    <row r="200" spans="1:16" ht="24" hidden="1" x14ac:dyDescent="0.25">
      <c r="A200" s="38">
        <v>5129</v>
      </c>
      <c r="B200" s="58" t="s">
        <v>180</v>
      </c>
      <c r="C200" s="59">
        <f t="shared" si="190"/>
        <v>0</v>
      </c>
      <c r="D200" s="232"/>
      <c r="E200" s="435"/>
      <c r="F200" s="393">
        <f t="shared" si="292"/>
        <v>0</v>
      </c>
      <c r="G200" s="232"/>
      <c r="H200" s="264"/>
      <c r="I200" s="115">
        <f t="shared" si="293"/>
        <v>0</v>
      </c>
      <c r="J200" s="264"/>
      <c r="K200" s="61"/>
      <c r="L200" s="115">
        <f t="shared" si="294"/>
        <v>0</v>
      </c>
      <c r="M200" s="328"/>
      <c r="N200" s="61"/>
      <c r="O200" s="115">
        <f t="shared" si="295"/>
        <v>0</v>
      </c>
      <c r="P200" s="112"/>
    </row>
    <row r="201" spans="1:16" hidden="1" x14ac:dyDescent="0.25">
      <c r="A201" s="113">
        <v>5130</v>
      </c>
      <c r="B201" s="58" t="s">
        <v>181</v>
      </c>
      <c r="C201" s="59">
        <f t="shared" si="190"/>
        <v>0</v>
      </c>
      <c r="D201" s="232"/>
      <c r="E201" s="435"/>
      <c r="F201" s="393">
        <f t="shared" si="292"/>
        <v>0</v>
      </c>
      <c r="G201" s="232"/>
      <c r="H201" s="264"/>
      <c r="I201" s="115">
        <f t="shared" si="293"/>
        <v>0</v>
      </c>
      <c r="J201" s="264"/>
      <c r="K201" s="61"/>
      <c r="L201" s="115">
        <f t="shared" si="294"/>
        <v>0</v>
      </c>
      <c r="M201" s="328"/>
      <c r="N201" s="61"/>
      <c r="O201" s="115">
        <f t="shared" si="295"/>
        <v>0</v>
      </c>
      <c r="P201" s="112"/>
    </row>
    <row r="202" spans="1:16" hidden="1" x14ac:dyDescent="0.25">
      <c r="A202" s="113">
        <v>5140</v>
      </c>
      <c r="B202" s="58" t="s">
        <v>182</v>
      </c>
      <c r="C202" s="59">
        <f t="shared" si="190"/>
        <v>0</v>
      </c>
      <c r="D202" s="232"/>
      <c r="E202" s="435"/>
      <c r="F202" s="393">
        <f t="shared" si="292"/>
        <v>0</v>
      </c>
      <c r="G202" s="232"/>
      <c r="H202" s="264"/>
      <c r="I202" s="115">
        <f t="shared" si="293"/>
        <v>0</v>
      </c>
      <c r="J202" s="264"/>
      <c r="K202" s="61"/>
      <c r="L202" s="115">
        <f t="shared" si="294"/>
        <v>0</v>
      </c>
      <c r="M202" s="328"/>
      <c r="N202" s="61"/>
      <c r="O202" s="115">
        <f t="shared" si="295"/>
        <v>0</v>
      </c>
      <c r="P202" s="112"/>
    </row>
    <row r="203" spans="1:16" ht="24" hidden="1" x14ac:dyDescent="0.25">
      <c r="A203" s="113">
        <v>5170</v>
      </c>
      <c r="B203" s="58" t="s">
        <v>183</v>
      </c>
      <c r="C203" s="59">
        <f t="shared" si="190"/>
        <v>0</v>
      </c>
      <c r="D203" s="232"/>
      <c r="E203" s="435"/>
      <c r="F203" s="393">
        <f t="shared" si="292"/>
        <v>0</v>
      </c>
      <c r="G203" s="232"/>
      <c r="H203" s="264"/>
      <c r="I203" s="115">
        <f t="shared" si="293"/>
        <v>0</v>
      </c>
      <c r="J203" s="264"/>
      <c r="K203" s="61"/>
      <c r="L203" s="115">
        <f t="shared" si="294"/>
        <v>0</v>
      </c>
      <c r="M203" s="328"/>
      <c r="N203" s="61"/>
      <c r="O203" s="115">
        <f t="shared" si="295"/>
        <v>0</v>
      </c>
      <c r="P203" s="112"/>
    </row>
    <row r="204" spans="1:16" x14ac:dyDescent="0.25">
      <c r="A204" s="46">
        <v>5200</v>
      </c>
      <c r="B204" s="106" t="s">
        <v>184</v>
      </c>
      <c r="C204" s="47">
        <f t="shared" si="190"/>
        <v>750</v>
      </c>
      <c r="D204" s="230">
        <f>D205+D215+D216+D225+D226+D227+D229</f>
        <v>750</v>
      </c>
      <c r="E204" s="430">
        <f t="shared" ref="E204:F204" si="296">E205+E215+E216+E225+E226+E227+E229</f>
        <v>0</v>
      </c>
      <c r="F204" s="397">
        <f t="shared" si="296"/>
        <v>750</v>
      </c>
      <c r="G204" s="230">
        <f>G205+G215+G216+G225+G226+G227+G229</f>
        <v>0</v>
      </c>
      <c r="H204" s="107">
        <f t="shared" ref="H204:I204" si="297">H205+H215+H216+H225+H226+H227+H229</f>
        <v>0</v>
      </c>
      <c r="I204" s="118">
        <f t="shared" si="297"/>
        <v>0</v>
      </c>
      <c r="J204" s="107">
        <f>J205+J215+J216+J225+J226+J227+J229</f>
        <v>0</v>
      </c>
      <c r="K204" s="51">
        <f t="shared" ref="K204:L204" si="298">K205+K215+K216+K225+K226+K227+K229</f>
        <v>0</v>
      </c>
      <c r="L204" s="118">
        <f t="shared" si="298"/>
        <v>0</v>
      </c>
      <c r="M204" s="47">
        <f>M205+M215+M216+M225+M226+M227+M229</f>
        <v>0</v>
      </c>
      <c r="N204" s="51">
        <f t="shared" ref="N204:O204" si="299">N205+N215+N216+N225+N226+N227+N229</f>
        <v>0</v>
      </c>
      <c r="O204" s="118">
        <f t="shared" si="299"/>
        <v>0</v>
      </c>
      <c r="P204" s="124"/>
    </row>
    <row r="205" spans="1:16" hidden="1" x14ac:dyDescent="0.25">
      <c r="A205" s="108">
        <v>5210</v>
      </c>
      <c r="B205" s="79" t="s">
        <v>185</v>
      </c>
      <c r="C205" s="85">
        <f t="shared" si="190"/>
        <v>0</v>
      </c>
      <c r="D205" s="133">
        <f>SUM(D206:D214)</f>
        <v>0</v>
      </c>
      <c r="E205" s="431">
        <f t="shared" ref="E205:F205" si="300">SUM(E206:E214)</f>
        <v>0</v>
      </c>
      <c r="F205" s="432">
        <f t="shared" si="300"/>
        <v>0</v>
      </c>
      <c r="G205" s="133">
        <f>SUM(G206:G214)</f>
        <v>0</v>
      </c>
      <c r="H205" s="208">
        <f t="shared" ref="H205:I205" si="301">SUM(H206:H214)</f>
        <v>0</v>
      </c>
      <c r="I205" s="110">
        <f t="shared" si="301"/>
        <v>0</v>
      </c>
      <c r="J205" s="208">
        <f>SUM(J206:J214)</f>
        <v>0</v>
      </c>
      <c r="K205" s="109">
        <f t="shared" ref="K205:L205" si="302">SUM(K206:K214)</f>
        <v>0</v>
      </c>
      <c r="L205" s="110">
        <f t="shared" si="302"/>
        <v>0</v>
      </c>
      <c r="M205" s="85">
        <f>SUM(M206:M214)</f>
        <v>0</v>
      </c>
      <c r="N205" s="109">
        <f t="shared" ref="N205:O205" si="303">SUM(N206:N214)</f>
        <v>0</v>
      </c>
      <c r="O205" s="110">
        <f t="shared" si="303"/>
        <v>0</v>
      </c>
      <c r="P205" s="117"/>
    </row>
    <row r="206" spans="1:16" hidden="1" x14ac:dyDescent="0.25">
      <c r="A206" s="33">
        <v>5211</v>
      </c>
      <c r="B206" s="53" t="s">
        <v>186</v>
      </c>
      <c r="C206" s="54">
        <f t="shared" si="190"/>
        <v>0</v>
      </c>
      <c r="D206" s="231"/>
      <c r="E206" s="433"/>
      <c r="F206" s="434">
        <f t="shared" ref="F206:F215" si="304">D206+E206</f>
        <v>0</v>
      </c>
      <c r="G206" s="231"/>
      <c r="H206" s="263"/>
      <c r="I206" s="121">
        <f t="shared" ref="I206:I215" si="305">G206+H206</f>
        <v>0</v>
      </c>
      <c r="J206" s="263"/>
      <c r="K206" s="56"/>
      <c r="L206" s="121">
        <f t="shared" ref="L206:L215" si="306">J206+K206</f>
        <v>0</v>
      </c>
      <c r="M206" s="327"/>
      <c r="N206" s="56"/>
      <c r="O206" s="121">
        <f t="shared" ref="O206:O215" si="307">M206+N206</f>
        <v>0</v>
      </c>
      <c r="P206" s="111"/>
    </row>
    <row r="207" spans="1:16" hidden="1" x14ac:dyDescent="0.25">
      <c r="A207" s="38">
        <v>5212</v>
      </c>
      <c r="B207" s="58" t="s">
        <v>187</v>
      </c>
      <c r="C207" s="59">
        <f t="shared" si="190"/>
        <v>0</v>
      </c>
      <c r="D207" s="232"/>
      <c r="E207" s="435"/>
      <c r="F207" s="393">
        <f t="shared" si="304"/>
        <v>0</v>
      </c>
      <c r="G207" s="232"/>
      <c r="H207" s="264"/>
      <c r="I207" s="115">
        <f t="shared" si="305"/>
        <v>0</v>
      </c>
      <c r="J207" s="264"/>
      <c r="K207" s="61"/>
      <c r="L207" s="115">
        <f t="shared" si="306"/>
        <v>0</v>
      </c>
      <c r="M207" s="328"/>
      <c r="N207" s="61"/>
      <c r="O207" s="115">
        <f t="shared" si="307"/>
        <v>0</v>
      </c>
      <c r="P207" s="112"/>
    </row>
    <row r="208" spans="1:16" hidden="1" x14ac:dyDescent="0.25">
      <c r="A208" s="38">
        <v>5213</v>
      </c>
      <c r="B208" s="58" t="s">
        <v>188</v>
      </c>
      <c r="C208" s="59">
        <f t="shared" si="190"/>
        <v>0</v>
      </c>
      <c r="D208" s="232"/>
      <c r="E208" s="435"/>
      <c r="F208" s="393">
        <f t="shared" si="304"/>
        <v>0</v>
      </c>
      <c r="G208" s="232"/>
      <c r="H208" s="264"/>
      <c r="I208" s="115">
        <f t="shared" si="305"/>
        <v>0</v>
      </c>
      <c r="J208" s="264"/>
      <c r="K208" s="61"/>
      <c r="L208" s="115">
        <f t="shared" si="306"/>
        <v>0</v>
      </c>
      <c r="M208" s="328"/>
      <c r="N208" s="61"/>
      <c r="O208" s="115">
        <f t="shared" si="307"/>
        <v>0</v>
      </c>
      <c r="P208" s="112"/>
    </row>
    <row r="209" spans="1:16" hidden="1" x14ac:dyDescent="0.25">
      <c r="A209" s="38">
        <v>5214</v>
      </c>
      <c r="B209" s="58" t="s">
        <v>189</v>
      </c>
      <c r="C209" s="59">
        <f t="shared" si="190"/>
        <v>0</v>
      </c>
      <c r="D209" s="232"/>
      <c r="E209" s="435"/>
      <c r="F209" s="393">
        <f t="shared" si="304"/>
        <v>0</v>
      </c>
      <c r="G209" s="232"/>
      <c r="H209" s="264"/>
      <c r="I209" s="115">
        <f t="shared" si="305"/>
        <v>0</v>
      </c>
      <c r="J209" s="264"/>
      <c r="K209" s="61"/>
      <c r="L209" s="115">
        <f t="shared" si="306"/>
        <v>0</v>
      </c>
      <c r="M209" s="328"/>
      <c r="N209" s="61"/>
      <c r="O209" s="115">
        <f t="shared" si="307"/>
        <v>0</v>
      </c>
      <c r="P209" s="112"/>
    </row>
    <row r="210" spans="1:16" hidden="1" x14ac:dyDescent="0.25">
      <c r="A210" s="38">
        <v>5215</v>
      </c>
      <c r="B210" s="58" t="s">
        <v>190</v>
      </c>
      <c r="C210" s="59">
        <f t="shared" si="190"/>
        <v>0</v>
      </c>
      <c r="D210" s="232"/>
      <c r="E210" s="435"/>
      <c r="F210" s="393">
        <f t="shared" si="304"/>
        <v>0</v>
      </c>
      <c r="G210" s="232"/>
      <c r="H210" s="264"/>
      <c r="I210" s="115">
        <f t="shared" si="305"/>
        <v>0</v>
      </c>
      <c r="J210" s="264"/>
      <c r="K210" s="61"/>
      <c r="L210" s="115">
        <f t="shared" si="306"/>
        <v>0</v>
      </c>
      <c r="M210" s="328"/>
      <c r="N210" s="61"/>
      <c r="O210" s="115">
        <f t="shared" si="307"/>
        <v>0</v>
      </c>
      <c r="P210" s="112"/>
    </row>
    <row r="211" spans="1:16" ht="14.25" hidden="1" customHeight="1" x14ac:dyDescent="0.25">
      <c r="A211" s="38">
        <v>5216</v>
      </c>
      <c r="B211" s="58" t="s">
        <v>191</v>
      </c>
      <c r="C211" s="59">
        <f t="shared" si="190"/>
        <v>0</v>
      </c>
      <c r="D211" s="232"/>
      <c r="E211" s="435"/>
      <c r="F211" s="393">
        <f t="shared" si="304"/>
        <v>0</v>
      </c>
      <c r="G211" s="232"/>
      <c r="H211" s="264"/>
      <c r="I211" s="115">
        <f t="shared" si="305"/>
        <v>0</v>
      </c>
      <c r="J211" s="264"/>
      <c r="K211" s="61"/>
      <c r="L211" s="115">
        <f t="shared" si="306"/>
        <v>0</v>
      </c>
      <c r="M211" s="328"/>
      <c r="N211" s="61"/>
      <c r="O211" s="115">
        <f t="shared" si="307"/>
        <v>0</v>
      </c>
      <c r="P211" s="112"/>
    </row>
    <row r="212" spans="1:16" hidden="1" x14ac:dyDescent="0.25">
      <c r="A212" s="38">
        <v>5217</v>
      </c>
      <c r="B212" s="58" t="s">
        <v>192</v>
      </c>
      <c r="C212" s="59">
        <f t="shared" si="190"/>
        <v>0</v>
      </c>
      <c r="D212" s="232"/>
      <c r="E212" s="435"/>
      <c r="F212" s="393">
        <f t="shared" si="304"/>
        <v>0</v>
      </c>
      <c r="G212" s="232"/>
      <c r="H212" s="264"/>
      <c r="I212" s="115">
        <f t="shared" si="305"/>
        <v>0</v>
      </c>
      <c r="J212" s="264"/>
      <c r="K212" s="61"/>
      <c r="L212" s="115">
        <f t="shared" si="306"/>
        <v>0</v>
      </c>
      <c r="M212" s="328"/>
      <c r="N212" s="61"/>
      <c r="O212" s="115">
        <f t="shared" si="307"/>
        <v>0</v>
      </c>
      <c r="P212" s="112"/>
    </row>
    <row r="213" spans="1:16" hidden="1" x14ac:dyDescent="0.25">
      <c r="A213" s="38">
        <v>5218</v>
      </c>
      <c r="B213" s="58" t="s">
        <v>193</v>
      </c>
      <c r="C213" s="59">
        <f t="shared" ref="C213:C276" si="308">F213+I213+L213+O213</f>
        <v>0</v>
      </c>
      <c r="D213" s="232"/>
      <c r="E213" s="435"/>
      <c r="F213" s="393">
        <f t="shared" si="304"/>
        <v>0</v>
      </c>
      <c r="G213" s="232"/>
      <c r="H213" s="264"/>
      <c r="I213" s="115">
        <f t="shared" si="305"/>
        <v>0</v>
      </c>
      <c r="J213" s="264"/>
      <c r="K213" s="61"/>
      <c r="L213" s="115">
        <f t="shared" si="306"/>
        <v>0</v>
      </c>
      <c r="M213" s="328"/>
      <c r="N213" s="61"/>
      <c r="O213" s="115">
        <f t="shared" si="307"/>
        <v>0</v>
      </c>
      <c r="P213" s="112"/>
    </row>
    <row r="214" spans="1:16" hidden="1" x14ac:dyDescent="0.25">
      <c r="A214" s="38">
        <v>5219</v>
      </c>
      <c r="B214" s="58" t="s">
        <v>194</v>
      </c>
      <c r="C214" s="59">
        <f t="shared" si="308"/>
        <v>0</v>
      </c>
      <c r="D214" s="232"/>
      <c r="E214" s="435"/>
      <c r="F214" s="393">
        <f t="shared" si="304"/>
        <v>0</v>
      </c>
      <c r="G214" s="232"/>
      <c r="H214" s="264"/>
      <c r="I214" s="115">
        <f t="shared" si="305"/>
        <v>0</v>
      </c>
      <c r="J214" s="264"/>
      <c r="K214" s="61"/>
      <c r="L214" s="115">
        <f t="shared" si="306"/>
        <v>0</v>
      </c>
      <c r="M214" s="328"/>
      <c r="N214" s="61"/>
      <c r="O214" s="115">
        <f t="shared" si="307"/>
        <v>0</v>
      </c>
      <c r="P214" s="112"/>
    </row>
    <row r="215" spans="1:16" ht="13.5" hidden="1" customHeight="1" x14ac:dyDescent="0.25">
      <c r="A215" s="113">
        <v>5220</v>
      </c>
      <c r="B215" s="58" t="s">
        <v>195</v>
      </c>
      <c r="C215" s="59">
        <f t="shared" si="308"/>
        <v>0</v>
      </c>
      <c r="D215" s="232"/>
      <c r="E215" s="435"/>
      <c r="F215" s="393">
        <f t="shared" si="304"/>
        <v>0</v>
      </c>
      <c r="G215" s="232"/>
      <c r="H215" s="264"/>
      <c r="I215" s="115">
        <f t="shared" si="305"/>
        <v>0</v>
      </c>
      <c r="J215" s="264"/>
      <c r="K215" s="61"/>
      <c r="L215" s="115">
        <f t="shared" si="306"/>
        <v>0</v>
      </c>
      <c r="M215" s="328"/>
      <c r="N215" s="61"/>
      <c r="O215" s="115">
        <f t="shared" si="307"/>
        <v>0</v>
      </c>
      <c r="P215" s="112"/>
    </row>
    <row r="216" spans="1:16" x14ac:dyDescent="0.25">
      <c r="A216" s="113">
        <v>5230</v>
      </c>
      <c r="B216" s="58" t="s">
        <v>196</v>
      </c>
      <c r="C216" s="59">
        <f t="shared" si="308"/>
        <v>750</v>
      </c>
      <c r="D216" s="233">
        <f>SUM(D217:D224)</f>
        <v>750</v>
      </c>
      <c r="E216" s="436">
        <f t="shared" ref="E216:F216" si="309">SUM(E217:E224)</f>
        <v>0</v>
      </c>
      <c r="F216" s="393">
        <f t="shared" si="309"/>
        <v>750</v>
      </c>
      <c r="G216" s="233">
        <f>SUM(G217:G224)</f>
        <v>0</v>
      </c>
      <c r="H216" s="122">
        <f t="shared" ref="H216:I216" si="310">SUM(H217:H224)</f>
        <v>0</v>
      </c>
      <c r="I216" s="115">
        <f t="shared" si="310"/>
        <v>0</v>
      </c>
      <c r="J216" s="122">
        <f>SUM(J217:J224)</f>
        <v>0</v>
      </c>
      <c r="K216" s="114">
        <f t="shared" ref="K216:L216" si="311">SUM(K217:K224)</f>
        <v>0</v>
      </c>
      <c r="L216" s="115">
        <f t="shared" si="311"/>
        <v>0</v>
      </c>
      <c r="M216" s="59">
        <f>SUM(M217:M224)</f>
        <v>0</v>
      </c>
      <c r="N216" s="114">
        <f t="shared" ref="N216:O216" si="312">SUM(N217:N224)</f>
        <v>0</v>
      </c>
      <c r="O216" s="115">
        <f t="shared" si="312"/>
        <v>0</v>
      </c>
      <c r="P216" s="112"/>
    </row>
    <row r="217" spans="1:16" hidden="1" x14ac:dyDescent="0.25">
      <c r="A217" s="38">
        <v>5231</v>
      </c>
      <c r="B217" s="58" t="s">
        <v>197</v>
      </c>
      <c r="C217" s="59">
        <f t="shared" si="308"/>
        <v>0</v>
      </c>
      <c r="D217" s="232"/>
      <c r="E217" s="435"/>
      <c r="F217" s="393">
        <f t="shared" ref="F217:F226" si="313">D217+E217</f>
        <v>0</v>
      </c>
      <c r="G217" s="232"/>
      <c r="H217" s="264"/>
      <c r="I217" s="115">
        <f t="shared" ref="I217:I226" si="314">G217+H217</f>
        <v>0</v>
      </c>
      <c r="J217" s="264"/>
      <c r="K217" s="61"/>
      <c r="L217" s="115">
        <f t="shared" ref="L217:L226" si="315">J217+K217</f>
        <v>0</v>
      </c>
      <c r="M217" s="328"/>
      <c r="N217" s="61"/>
      <c r="O217" s="115">
        <f t="shared" ref="O217:O226" si="316">M217+N217</f>
        <v>0</v>
      </c>
      <c r="P217" s="112"/>
    </row>
    <row r="218" spans="1:16" hidden="1" x14ac:dyDescent="0.25">
      <c r="A218" s="38">
        <v>5232</v>
      </c>
      <c r="B218" s="58" t="s">
        <v>198</v>
      </c>
      <c r="C218" s="59">
        <f t="shared" si="308"/>
        <v>0</v>
      </c>
      <c r="D218" s="232"/>
      <c r="E218" s="435"/>
      <c r="F218" s="393">
        <f t="shared" si="313"/>
        <v>0</v>
      </c>
      <c r="G218" s="232"/>
      <c r="H218" s="264"/>
      <c r="I218" s="115">
        <f t="shared" si="314"/>
        <v>0</v>
      </c>
      <c r="J218" s="264"/>
      <c r="K218" s="61"/>
      <c r="L218" s="115">
        <f t="shared" si="315"/>
        <v>0</v>
      </c>
      <c r="M218" s="328"/>
      <c r="N218" s="61"/>
      <c r="O218" s="115">
        <f t="shared" si="316"/>
        <v>0</v>
      </c>
      <c r="P218" s="112"/>
    </row>
    <row r="219" spans="1:16" hidden="1" x14ac:dyDescent="0.25">
      <c r="A219" s="38">
        <v>5233</v>
      </c>
      <c r="B219" s="58" t="s">
        <v>199</v>
      </c>
      <c r="C219" s="59">
        <f t="shared" si="308"/>
        <v>0</v>
      </c>
      <c r="D219" s="232"/>
      <c r="E219" s="435"/>
      <c r="F219" s="393">
        <f t="shared" si="313"/>
        <v>0</v>
      </c>
      <c r="G219" s="232"/>
      <c r="H219" s="264"/>
      <c r="I219" s="115">
        <f t="shared" si="314"/>
        <v>0</v>
      </c>
      <c r="J219" s="264"/>
      <c r="K219" s="61"/>
      <c r="L219" s="115">
        <f t="shared" si="315"/>
        <v>0</v>
      </c>
      <c r="M219" s="328"/>
      <c r="N219" s="61"/>
      <c r="O219" s="115">
        <f t="shared" si="316"/>
        <v>0</v>
      </c>
      <c r="P219" s="112"/>
    </row>
    <row r="220" spans="1:16" ht="24" hidden="1" x14ac:dyDescent="0.25">
      <c r="A220" s="38">
        <v>5234</v>
      </c>
      <c r="B220" s="58" t="s">
        <v>200</v>
      </c>
      <c r="C220" s="59">
        <f t="shared" si="308"/>
        <v>0</v>
      </c>
      <c r="D220" s="232"/>
      <c r="E220" s="435"/>
      <c r="F220" s="393">
        <f t="shared" si="313"/>
        <v>0</v>
      </c>
      <c r="G220" s="232"/>
      <c r="H220" s="264"/>
      <c r="I220" s="115">
        <f t="shared" si="314"/>
        <v>0</v>
      </c>
      <c r="J220" s="264"/>
      <c r="K220" s="61"/>
      <c r="L220" s="115">
        <f t="shared" si="315"/>
        <v>0</v>
      </c>
      <c r="M220" s="328"/>
      <c r="N220" s="61"/>
      <c r="O220" s="115">
        <f t="shared" si="316"/>
        <v>0</v>
      </c>
      <c r="P220" s="112"/>
    </row>
    <row r="221" spans="1:16" ht="14.25" hidden="1" customHeight="1" x14ac:dyDescent="0.25">
      <c r="A221" s="38">
        <v>5236</v>
      </c>
      <c r="B221" s="58" t="s">
        <v>201</v>
      </c>
      <c r="C221" s="59">
        <f t="shared" si="308"/>
        <v>0</v>
      </c>
      <c r="D221" s="232"/>
      <c r="E221" s="435"/>
      <c r="F221" s="393">
        <f t="shared" si="313"/>
        <v>0</v>
      </c>
      <c r="G221" s="232"/>
      <c r="H221" s="264"/>
      <c r="I221" s="115">
        <f t="shared" si="314"/>
        <v>0</v>
      </c>
      <c r="J221" s="264"/>
      <c r="K221" s="61"/>
      <c r="L221" s="115">
        <f t="shared" si="315"/>
        <v>0</v>
      </c>
      <c r="M221" s="328"/>
      <c r="N221" s="61"/>
      <c r="O221" s="115">
        <f t="shared" si="316"/>
        <v>0</v>
      </c>
      <c r="P221" s="112"/>
    </row>
    <row r="222" spans="1:16" ht="14.25" hidden="1" customHeight="1" x14ac:dyDescent="0.25">
      <c r="A222" s="38">
        <v>5237</v>
      </c>
      <c r="B222" s="58" t="s">
        <v>202</v>
      </c>
      <c r="C222" s="59">
        <f t="shared" si="308"/>
        <v>0</v>
      </c>
      <c r="D222" s="232"/>
      <c r="E222" s="435"/>
      <c r="F222" s="393">
        <f t="shared" si="313"/>
        <v>0</v>
      </c>
      <c r="G222" s="232"/>
      <c r="H222" s="264"/>
      <c r="I222" s="115">
        <f t="shared" si="314"/>
        <v>0</v>
      </c>
      <c r="J222" s="264"/>
      <c r="K222" s="61"/>
      <c r="L222" s="115">
        <f t="shared" si="315"/>
        <v>0</v>
      </c>
      <c r="M222" s="328"/>
      <c r="N222" s="61"/>
      <c r="O222" s="115">
        <f t="shared" si="316"/>
        <v>0</v>
      </c>
      <c r="P222" s="112"/>
    </row>
    <row r="223" spans="1:16" ht="24" x14ac:dyDescent="0.2">
      <c r="A223" s="38">
        <v>5238</v>
      </c>
      <c r="B223" s="58" t="s">
        <v>203</v>
      </c>
      <c r="C223" s="59">
        <f t="shared" si="308"/>
        <v>350</v>
      </c>
      <c r="D223" s="232">
        <v>350</v>
      </c>
      <c r="E223" s="435"/>
      <c r="F223" s="393">
        <f t="shared" si="313"/>
        <v>350</v>
      </c>
      <c r="G223" s="232"/>
      <c r="H223" s="264"/>
      <c r="I223" s="115">
        <f t="shared" si="314"/>
        <v>0</v>
      </c>
      <c r="J223" s="264"/>
      <c r="K223" s="61"/>
      <c r="L223" s="115">
        <f t="shared" si="315"/>
        <v>0</v>
      </c>
      <c r="M223" s="328"/>
      <c r="N223" s="61"/>
      <c r="O223" s="115">
        <f t="shared" si="316"/>
        <v>0</v>
      </c>
      <c r="P223" s="379"/>
    </row>
    <row r="224" spans="1:16" ht="24" x14ac:dyDescent="0.2">
      <c r="A224" s="38">
        <v>5239</v>
      </c>
      <c r="B224" s="58" t="s">
        <v>204</v>
      </c>
      <c r="C224" s="59">
        <f t="shared" si="308"/>
        <v>400</v>
      </c>
      <c r="D224" s="232">
        <v>400</v>
      </c>
      <c r="E224" s="435"/>
      <c r="F224" s="393">
        <f t="shared" si="313"/>
        <v>400</v>
      </c>
      <c r="G224" s="232"/>
      <c r="H224" s="264"/>
      <c r="I224" s="115">
        <f t="shared" si="314"/>
        <v>0</v>
      </c>
      <c r="J224" s="264"/>
      <c r="K224" s="61"/>
      <c r="L224" s="115">
        <f t="shared" si="315"/>
        <v>0</v>
      </c>
      <c r="M224" s="328"/>
      <c r="N224" s="61"/>
      <c r="O224" s="115">
        <f t="shared" si="316"/>
        <v>0</v>
      </c>
      <c r="P224" s="379"/>
    </row>
    <row r="225" spans="1:16" ht="24" hidden="1" x14ac:dyDescent="0.25">
      <c r="A225" s="113">
        <v>5240</v>
      </c>
      <c r="B225" s="58" t="s">
        <v>205</v>
      </c>
      <c r="C225" s="59">
        <f t="shared" si="308"/>
        <v>0</v>
      </c>
      <c r="D225" s="232"/>
      <c r="E225" s="435"/>
      <c r="F225" s="393">
        <f t="shared" si="313"/>
        <v>0</v>
      </c>
      <c r="G225" s="232"/>
      <c r="H225" s="264"/>
      <c r="I225" s="115">
        <f t="shared" si="314"/>
        <v>0</v>
      </c>
      <c r="J225" s="264"/>
      <c r="K225" s="61"/>
      <c r="L225" s="115">
        <f t="shared" si="315"/>
        <v>0</v>
      </c>
      <c r="M225" s="328"/>
      <c r="N225" s="61"/>
      <c r="O225" s="115">
        <f t="shared" si="316"/>
        <v>0</v>
      </c>
      <c r="P225" s="112"/>
    </row>
    <row r="226" spans="1:16" hidden="1" x14ac:dyDescent="0.25">
      <c r="A226" s="113">
        <v>5250</v>
      </c>
      <c r="B226" s="58" t="s">
        <v>206</v>
      </c>
      <c r="C226" s="59">
        <f t="shared" si="308"/>
        <v>0</v>
      </c>
      <c r="D226" s="232"/>
      <c r="E226" s="435"/>
      <c r="F226" s="393">
        <f t="shared" si="313"/>
        <v>0</v>
      </c>
      <c r="G226" s="232"/>
      <c r="H226" s="264"/>
      <c r="I226" s="115">
        <f t="shared" si="314"/>
        <v>0</v>
      </c>
      <c r="J226" s="264"/>
      <c r="K226" s="61"/>
      <c r="L226" s="115">
        <f t="shared" si="315"/>
        <v>0</v>
      </c>
      <c r="M226" s="328"/>
      <c r="N226" s="61"/>
      <c r="O226" s="115">
        <f t="shared" si="316"/>
        <v>0</v>
      </c>
      <c r="P226" s="112"/>
    </row>
    <row r="227" spans="1:16" hidden="1" x14ac:dyDescent="0.25">
      <c r="A227" s="113">
        <v>5260</v>
      </c>
      <c r="B227" s="58" t="s">
        <v>207</v>
      </c>
      <c r="C227" s="59">
        <f t="shared" si="308"/>
        <v>0</v>
      </c>
      <c r="D227" s="233">
        <f>SUM(D228)</f>
        <v>0</v>
      </c>
      <c r="E227" s="436">
        <f t="shared" ref="E227:F227" si="317">SUM(E228)</f>
        <v>0</v>
      </c>
      <c r="F227" s="393">
        <f t="shared" si="317"/>
        <v>0</v>
      </c>
      <c r="G227" s="233">
        <f>SUM(G228)</f>
        <v>0</v>
      </c>
      <c r="H227" s="122">
        <f t="shared" ref="H227:I227" si="318">SUM(H228)</f>
        <v>0</v>
      </c>
      <c r="I227" s="115">
        <f t="shared" si="318"/>
        <v>0</v>
      </c>
      <c r="J227" s="122">
        <f>SUM(J228)</f>
        <v>0</v>
      </c>
      <c r="K227" s="114">
        <f t="shared" ref="K227:L227" si="319">SUM(K228)</f>
        <v>0</v>
      </c>
      <c r="L227" s="115">
        <f t="shared" si="319"/>
        <v>0</v>
      </c>
      <c r="M227" s="59">
        <f>SUM(M228)</f>
        <v>0</v>
      </c>
      <c r="N227" s="114">
        <f t="shared" ref="N227:O227" si="320">SUM(N228)</f>
        <v>0</v>
      </c>
      <c r="O227" s="115">
        <f t="shared" si="320"/>
        <v>0</v>
      </c>
      <c r="P227" s="112"/>
    </row>
    <row r="228" spans="1:16" ht="24" hidden="1" x14ac:dyDescent="0.25">
      <c r="A228" s="38">
        <v>5269</v>
      </c>
      <c r="B228" s="58" t="s">
        <v>208</v>
      </c>
      <c r="C228" s="59">
        <f t="shared" si="308"/>
        <v>0</v>
      </c>
      <c r="D228" s="232"/>
      <c r="E228" s="435"/>
      <c r="F228" s="393">
        <f t="shared" ref="F228:F229" si="321">D228+E228</f>
        <v>0</v>
      </c>
      <c r="G228" s="232"/>
      <c r="H228" s="264"/>
      <c r="I228" s="115">
        <f t="shared" ref="I228:I229" si="322">G228+H228</f>
        <v>0</v>
      </c>
      <c r="J228" s="264"/>
      <c r="K228" s="61"/>
      <c r="L228" s="115">
        <f t="shared" ref="L228:L229" si="323">J228+K228</f>
        <v>0</v>
      </c>
      <c r="M228" s="328"/>
      <c r="N228" s="61"/>
      <c r="O228" s="115">
        <f t="shared" ref="O228:O229" si="324">M228+N228</f>
        <v>0</v>
      </c>
      <c r="P228" s="112"/>
    </row>
    <row r="229" spans="1:16" ht="24" hidden="1" x14ac:dyDescent="0.25">
      <c r="A229" s="108">
        <v>5270</v>
      </c>
      <c r="B229" s="79" t="s">
        <v>209</v>
      </c>
      <c r="C229" s="85">
        <f t="shared" si="308"/>
        <v>0</v>
      </c>
      <c r="D229" s="234"/>
      <c r="E229" s="437"/>
      <c r="F229" s="432">
        <f t="shared" si="321"/>
        <v>0</v>
      </c>
      <c r="G229" s="234"/>
      <c r="H229" s="265"/>
      <c r="I229" s="110">
        <f t="shared" si="322"/>
        <v>0</v>
      </c>
      <c r="J229" s="265"/>
      <c r="K229" s="116"/>
      <c r="L229" s="110">
        <f t="shared" si="323"/>
        <v>0</v>
      </c>
      <c r="M229" s="329"/>
      <c r="N229" s="116"/>
      <c r="O229" s="110">
        <f t="shared" si="324"/>
        <v>0</v>
      </c>
      <c r="P229" s="117"/>
    </row>
    <row r="230" spans="1:16" hidden="1" x14ac:dyDescent="0.25">
      <c r="A230" s="102">
        <v>6000</v>
      </c>
      <c r="B230" s="102" t="s">
        <v>210</v>
      </c>
      <c r="C230" s="103">
        <f t="shared" si="308"/>
        <v>0</v>
      </c>
      <c r="D230" s="229">
        <f>D231+D251+D259</f>
        <v>0</v>
      </c>
      <c r="E230" s="428">
        <f t="shared" ref="E230:F230" si="325">E231+E251+E259</f>
        <v>0</v>
      </c>
      <c r="F230" s="429">
        <f t="shared" si="325"/>
        <v>0</v>
      </c>
      <c r="G230" s="229">
        <f>G231+G251+G259</f>
        <v>0</v>
      </c>
      <c r="H230" s="262">
        <f t="shared" ref="H230:I230" si="326">H231+H251+H259</f>
        <v>0</v>
      </c>
      <c r="I230" s="105">
        <f t="shared" si="326"/>
        <v>0</v>
      </c>
      <c r="J230" s="262">
        <f>J231+J251+J259</f>
        <v>0</v>
      </c>
      <c r="K230" s="104">
        <f t="shared" ref="K230:L230" si="327">K231+K251+K259</f>
        <v>0</v>
      </c>
      <c r="L230" s="105">
        <f t="shared" si="327"/>
        <v>0</v>
      </c>
      <c r="M230" s="103">
        <f>M231+M251+M259</f>
        <v>0</v>
      </c>
      <c r="N230" s="104">
        <f t="shared" ref="N230:O230" si="328">N231+N251+N259</f>
        <v>0</v>
      </c>
      <c r="O230" s="105">
        <f t="shared" si="328"/>
        <v>0</v>
      </c>
      <c r="P230" s="351"/>
    </row>
    <row r="231" spans="1:16" ht="14.25" hidden="1" customHeight="1" x14ac:dyDescent="0.25">
      <c r="A231" s="70">
        <v>6200</v>
      </c>
      <c r="B231" s="126" t="s">
        <v>211</v>
      </c>
      <c r="C231" s="131">
        <f t="shared" si="308"/>
        <v>0</v>
      </c>
      <c r="D231" s="238">
        <f>SUM(D232,D233,D235,D238,D244,D245,D246)</f>
        <v>0</v>
      </c>
      <c r="E231" s="442">
        <f t="shared" ref="E231:F231" si="329">SUM(E232,E233,E235,E238,E244,E245,E246)</f>
        <v>0</v>
      </c>
      <c r="F231" s="443">
        <f t="shared" si="329"/>
        <v>0</v>
      </c>
      <c r="G231" s="238">
        <f>SUM(G232,G233,G235,G238,G244,G245,G246)</f>
        <v>0</v>
      </c>
      <c r="H231" s="269">
        <f t="shared" ref="H231:I231" si="330">SUM(H232,H233,H235,H238,H244,H245,H246)</f>
        <v>0</v>
      </c>
      <c r="I231" s="296">
        <f t="shared" si="330"/>
        <v>0</v>
      </c>
      <c r="J231" s="269">
        <f>SUM(J232,J233,J235,J238,J244,J245,J246)</f>
        <v>0</v>
      </c>
      <c r="K231" s="132">
        <f t="shared" ref="K231:L231" si="331">SUM(K232,K233,K235,K238,K244,K245,K246)</f>
        <v>0</v>
      </c>
      <c r="L231" s="296">
        <f t="shared" si="331"/>
        <v>0</v>
      </c>
      <c r="M231" s="131">
        <f>SUM(M232,M233,M235,M238,M244,M245,M246)</f>
        <v>0</v>
      </c>
      <c r="N231" s="132">
        <f t="shared" ref="N231:O231" si="332">SUM(N232,N233,N235,N238,N244,N245,N246)</f>
        <v>0</v>
      </c>
      <c r="O231" s="296">
        <f t="shared" si="332"/>
        <v>0</v>
      </c>
      <c r="P231" s="352"/>
    </row>
    <row r="232" spans="1:16" ht="24" hidden="1" x14ac:dyDescent="0.25">
      <c r="A232" s="119">
        <v>6220</v>
      </c>
      <c r="B232" s="53" t="s">
        <v>212</v>
      </c>
      <c r="C232" s="54">
        <f t="shared" si="308"/>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308"/>
        <v>0</v>
      </c>
      <c r="D233" s="233">
        <f t="shared" ref="D233:O233" si="333">SUM(D234)</f>
        <v>0</v>
      </c>
      <c r="E233" s="436">
        <f t="shared" si="333"/>
        <v>0</v>
      </c>
      <c r="F233" s="393">
        <f t="shared" si="333"/>
        <v>0</v>
      </c>
      <c r="G233" s="233">
        <f t="shared" si="333"/>
        <v>0</v>
      </c>
      <c r="H233" s="122">
        <f t="shared" si="333"/>
        <v>0</v>
      </c>
      <c r="I233" s="115">
        <f t="shared" si="333"/>
        <v>0</v>
      </c>
      <c r="J233" s="122">
        <f t="shared" si="333"/>
        <v>0</v>
      </c>
      <c r="K233" s="114">
        <f t="shared" si="333"/>
        <v>0</v>
      </c>
      <c r="L233" s="115">
        <f t="shared" si="333"/>
        <v>0</v>
      </c>
      <c r="M233" s="59">
        <f t="shared" si="333"/>
        <v>0</v>
      </c>
      <c r="N233" s="114">
        <f t="shared" si="333"/>
        <v>0</v>
      </c>
      <c r="O233" s="115">
        <f t="shared" si="333"/>
        <v>0</v>
      </c>
      <c r="P233" s="112"/>
    </row>
    <row r="234" spans="1:16" ht="24" hidden="1" x14ac:dyDescent="0.25">
      <c r="A234" s="38">
        <v>6239</v>
      </c>
      <c r="B234" s="53" t="s">
        <v>214</v>
      </c>
      <c r="C234" s="59">
        <f t="shared" si="308"/>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308"/>
        <v>0</v>
      </c>
      <c r="D235" s="233">
        <f>SUM(D236:D237)</f>
        <v>0</v>
      </c>
      <c r="E235" s="436">
        <f t="shared" ref="E235:F235" si="334">SUM(E236:E237)</f>
        <v>0</v>
      </c>
      <c r="F235" s="393">
        <f t="shared" si="334"/>
        <v>0</v>
      </c>
      <c r="G235" s="233">
        <f>SUM(G236:G237)</f>
        <v>0</v>
      </c>
      <c r="H235" s="122">
        <f t="shared" ref="H235:I235" si="335">SUM(H236:H237)</f>
        <v>0</v>
      </c>
      <c r="I235" s="115">
        <f t="shared" si="335"/>
        <v>0</v>
      </c>
      <c r="J235" s="122">
        <f>SUM(J236:J237)</f>
        <v>0</v>
      </c>
      <c r="K235" s="114">
        <f t="shared" ref="K235:L235" si="336">SUM(K236:K237)</f>
        <v>0</v>
      </c>
      <c r="L235" s="115">
        <f t="shared" si="336"/>
        <v>0</v>
      </c>
      <c r="M235" s="59">
        <f>SUM(M236:M237)</f>
        <v>0</v>
      </c>
      <c r="N235" s="114">
        <f t="shared" ref="N235:O235" si="337">SUM(N236:N237)</f>
        <v>0</v>
      </c>
      <c r="O235" s="115">
        <f t="shared" si="337"/>
        <v>0</v>
      </c>
      <c r="P235" s="112"/>
    </row>
    <row r="236" spans="1:16" hidden="1" x14ac:dyDescent="0.25">
      <c r="A236" s="38">
        <v>6241</v>
      </c>
      <c r="B236" s="58" t="s">
        <v>216</v>
      </c>
      <c r="C236" s="59">
        <f t="shared" si="308"/>
        <v>0</v>
      </c>
      <c r="D236" s="232"/>
      <c r="E236" s="435"/>
      <c r="F236" s="393">
        <f t="shared" ref="F236:F237" si="338">D236+E236</f>
        <v>0</v>
      </c>
      <c r="G236" s="232"/>
      <c r="H236" s="264"/>
      <c r="I236" s="115">
        <f t="shared" ref="I236:I237" si="339">G236+H236</f>
        <v>0</v>
      </c>
      <c r="J236" s="264"/>
      <c r="K236" s="61"/>
      <c r="L236" s="115">
        <f t="shared" ref="L236:L237" si="340">J236+K236</f>
        <v>0</v>
      </c>
      <c r="M236" s="328"/>
      <c r="N236" s="61"/>
      <c r="O236" s="115">
        <f t="shared" ref="O236:O237" si="341">M236+N236</f>
        <v>0</v>
      </c>
      <c r="P236" s="112"/>
    </row>
    <row r="237" spans="1:16" hidden="1" x14ac:dyDescent="0.25">
      <c r="A237" s="38">
        <v>6242</v>
      </c>
      <c r="B237" s="58" t="s">
        <v>217</v>
      </c>
      <c r="C237" s="59">
        <f t="shared" si="308"/>
        <v>0</v>
      </c>
      <c r="D237" s="232"/>
      <c r="E237" s="435"/>
      <c r="F237" s="393">
        <f t="shared" si="338"/>
        <v>0</v>
      </c>
      <c r="G237" s="232"/>
      <c r="H237" s="264"/>
      <c r="I237" s="115">
        <f t="shared" si="339"/>
        <v>0</v>
      </c>
      <c r="J237" s="264"/>
      <c r="K237" s="61"/>
      <c r="L237" s="115">
        <f t="shared" si="340"/>
        <v>0</v>
      </c>
      <c r="M237" s="328"/>
      <c r="N237" s="61"/>
      <c r="O237" s="115">
        <f t="shared" si="341"/>
        <v>0</v>
      </c>
      <c r="P237" s="112"/>
    </row>
    <row r="238" spans="1:16" ht="25.5" hidden="1" customHeight="1" x14ac:dyDescent="0.25">
      <c r="A238" s="113">
        <v>6250</v>
      </c>
      <c r="B238" s="58" t="s">
        <v>218</v>
      </c>
      <c r="C238" s="59">
        <f t="shared" si="308"/>
        <v>0</v>
      </c>
      <c r="D238" s="233">
        <f>SUM(D239:D243)</f>
        <v>0</v>
      </c>
      <c r="E238" s="436">
        <f t="shared" ref="E238:F238" si="342">SUM(E239:E243)</f>
        <v>0</v>
      </c>
      <c r="F238" s="393">
        <f t="shared" si="342"/>
        <v>0</v>
      </c>
      <c r="G238" s="233">
        <f>SUM(G239:G243)</f>
        <v>0</v>
      </c>
      <c r="H238" s="122">
        <f t="shared" ref="H238:I238" si="343">SUM(H239:H243)</f>
        <v>0</v>
      </c>
      <c r="I238" s="115">
        <f t="shared" si="343"/>
        <v>0</v>
      </c>
      <c r="J238" s="122">
        <f>SUM(J239:J243)</f>
        <v>0</v>
      </c>
      <c r="K238" s="114">
        <f t="shared" ref="K238:L238" si="344">SUM(K239:K243)</f>
        <v>0</v>
      </c>
      <c r="L238" s="115">
        <f t="shared" si="344"/>
        <v>0</v>
      </c>
      <c r="M238" s="59">
        <f>SUM(M239:M243)</f>
        <v>0</v>
      </c>
      <c r="N238" s="114">
        <f t="shared" ref="N238:O238" si="345">SUM(N239:N243)</f>
        <v>0</v>
      </c>
      <c r="O238" s="115">
        <f t="shared" si="345"/>
        <v>0</v>
      </c>
      <c r="P238" s="112"/>
    </row>
    <row r="239" spans="1:16" ht="14.25" hidden="1" customHeight="1" x14ac:dyDescent="0.25">
      <c r="A239" s="38">
        <v>6252</v>
      </c>
      <c r="B239" s="58" t="s">
        <v>219</v>
      </c>
      <c r="C239" s="59">
        <f t="shared" si="308"/>
        <v>0</v>
      </c>
      <c r="D239" s="232"/>
      <c r="E239" s="435"/>
      <c r="F239" s="393">
        <f t="shared" ref="F239:F245" si="346">D239+E239</f>
        <v>0</v>
      </c>
      <c r="G239" s="232"/>
      <c r="H239" s="264"/>
      <c r="I239" s="115">
        <f t="shared" ref="I239:I245" si="347">G239+H239</f>
        <v>0</v>
      </c>
      <c r="J239" s="264"/>
      <c r="K239" s="61"/>
      <c r="L239" s="115">
        <f t="shared" ref="L239:L245" si="348">J239+K239</f>
        <v>0</v>
      </c>
      <c r="M239" s="328"/>
      <c r="N239" s="61"/>
      <c r="O239" s="115">
        <f t="shared" ref="O239:O245" si="349">M239+N239</f>
        <v>0</v>
      </c>
      <c r="P239" s="112"/>
    </row>
    <row r="240" spans="1:16" ht="14.25" hidden="1" customHeight="1" x14ac:dyDescent="0.25">
      <c r="A240" s="38">
        <v>6253</v>
      </c>
      <c r="B240" s="58" t="s">
        <v>220</v>
      </c>
      <c r="C240" s="59">
        <f t="shared" si="308"/>
        <v>0</v>
      </c>
      <c r="D240" s="232"/>
      <c r="E240" s="435"/>
      <c r="F240" s="393">
        <f t="shared" si="346"/>
        <v>0</v>
      </c>
      <c r="G240" s="232"/>
      <c r="H240" s="264"/>
      <c r="I240" s="115">
        <f t="shared" si="347"/>
        <v>0</v>
      </c>
      <c r="J240" s="264"/>
      <c r="K240" s="61"/>
      <c r="L240" s="115">
        <f t="shared" si="348"/>
        <v>0</v>
      </c>
      <c r="M240" s="328"/>
      <c r="N240" s="61"/>
      <c r="O240" s="115">
        <f t="shared" si="349"/>
        <v>0</v>
      </c>
      <c r="P240" s="112"/>
    </row>
    <row r="241" spans="1:16" ht="24" hidden="1" x14ac:dyDescent="0.25">
      <c r="A241" s="38">
        <v>6254</v>
      </c>
      <c r="B241" s="58" t="s">
        <v>221</v>
      </c>
      <c r="C241" s="59">
        <f t="shared" si="308"/>
        <v>0</v>
      </c>
      <c r="D241" s="232"/>
      <c r="E241" s="435"/>
      <c r="F241" s="393">
        <f t="shared" si="346"/>
        <v>0</v>
      </c>
      <c r="G241" s="232"/>
      <c r="H241" s="264"/>
      <c r="I241" s="115">
        <f t="shared" si="347"/>
        <v>0</v>
      </c>
      <c r="J241" s="264"/>
      <c r="K241" s="61"/>
      <c r="L241" s="115">
        <f t="shared" si="348"/>
        <v>0</v>
      </c>
      <c r="M241" s="328"/>
      <c r="N241" s="61"/>
      <c r="O241" s="115">
        <f t="shared" si="349"/>
        <v>0</v>
      </c>
      <c r="P241" s="112"/>
    </row>
    <row r="242" spans="1:16" ht="24" hidden="1" x14ac:dyDescent="0.25">
      <c r="A242" s="38">
        <v>6255</v>
      </c>
      <c r="B242" s="58" t="s">
        <v>222</v>
      </c>
      <c r="C242" s="59">
        <f t="shared" si="308"/>
        <v>0</v>
      </c>
      <c r="D242" s="232"/>
      <c r="E242" s="435"/>
      <c r="F242" s="393">
        <f t="shared" si="346"/>
        <v>0</v>
      </c>
      <c r="G242" s="232"/>
      <c r="H242" s="264"/>
      <c r="I242" s="115">
        <f t="shared" si="347"/>
        <v>0</v>
      </c>
      <c r="J242" s="264"/>
      <c r="K242" s="61"/>
      <c r="L242" s="115">
        <f t="shared" si="348"/>
        <v>0</v>
      </c>
      <c r="M242" s="328"/>
      <c r="N242" s="61"/>
      <c r="O242" s="115">
        <f t="shared" si="349"/>
        <v>0</v>
      </c>
      <c r="P242" s="112"/>
    </row>
    <row r="243" spans="1:16" hidden="1" x14ac:dyDescent="0.25">
      <c r="A243" s="38">
        <v>6259</v>
      </c>
      <c r="B243" s="58" t="s">
        <v>223</v>
      </c>
      <c r="C243" s="59">
        <f t="shared" si="308"/>
        <v>0</v>
      </c>
      <c r="D243" s="232"/>
      <c r="E243" s="435"/>
      <c r="F243" s="393">
        <f t="shared" si="346"/>
        <v>0</v>
      </c>
      <c r="G243" s="232"/>
      <c r="H243" s="264"/>
      <c r="I243" s="115">
        <f t="shared" si="347"/>
        <v>0</v>
      </c>
      <c r="J243" s="264"/>
      <c r="K243" s="61"/>
      <c r="L243" s="115">
        <f t="shared" si="348"/>
        <v>0</v>
      </c>
      <c r="M243" s="328"/>
      <c r="N243" s="61"/>
      <c r="O243" s="115">
        <f t="shared" si="349"/>
        <v>0</v>
      </c>
      <c r="P243" s="112"/>
    </row>
    <row r="244" spans="1:16" ht="24" hidden="1" x14ac:dyDescent="0.25">
      <c r="A244" s="113">
        <v>6260</v>
      </c>
      <c r="B244" s="58" t="s">
        <v>224</v>
      </c>
      <c r="C244" s="59">
        <f t="shared" si="308"/>
        <v>0</v>
      </c>
      <c r="D244" s="232"/>
      <c r="E244" s="435"/>
      <c r="F244" s="393">
        <f t="shared" si="346"/>
        <v>0</v>
      </c>
      <c r="G244" s="232"/>
      <c r="H244" s="264"/>
      <c r="I244" s="115">
        <f t="shared" si="347"/>
        <v>0</v>
      </c>
      <c r="J244" s="264"/>
      <c r="K244" s="61"/>
      <c r="L244" s="115">
        <f t="shared" si="348"/>
        <v>0</v>
      </c>
      <c r="M244" s="328"/>
      <c r="N244" s="61"/>
      <c r="O244" s="115">
        <f t="shared" si="349"/>
        <v>0</v>
      </c>
      <c r="P244" s="112"/>
    </row>
    <row r="245" spans="1:16" hidden="1" x14ac:dyDescent="0.25">
      <c r="A245" s="113">
        <v>6270</v>
      </c>
      <c r="B245" s="58" t="s">
        <v>225</v>
      </c>
      <c r="C245" s="59">
        <f t="shared" si="308"/>
        <v>0</v>
      </c>
      <c r="D245" s="232"/>
      <c r="E245" s="435"/>
      <c r="F245" s="393">
        <f t="shared" si="346"/>
        <v>0</v>
      </c>
      <c r="G245" s="232"/>
      <c r="H245" s="264"/>
      <c r="I245" s="115">
        <f t="shared" si="347"/>
        <v>0</v>
      </c>
      <c r="J245" s="264"/>
      <c r="K245" s="61"/>
      <c r="L245" s="115">
        <f t="shared" si="348"/>
        <v>0</v>
      </c>
      <c r="M245" s="328"/>
      <c r="N245" s="61"/>
      <c r="O245" s="115">
        <f t="shared" si="349"/>
        <v>0</v>
      </c>
      <c r="P245" s="112"/>
    </row>
    <row r="246" spans="1:16" ht="24" hidden="1" x14ac:dyDescent="0.25">
      <c r="A246" s="119">
        <v>6290</v>
      </c>
      <c r="B246" s="53" t="s">
        <v>226</v>
      </c>
      <c r="C246" s="128">
        <f t="shared" si="308"/>
        <v>0</v>
      </c>
      <c r="D246" s="235">
        <f>SUM(D247:D250)</f>
        <v>0</v>
      </c>
      <c r="E246" s="438">
        <f t="shared" ref="E246:F246" si="350">SUM(E247:E250)</f>
        <v>0</v>
      </c>
      <c r="F246" s="434">
        <f t="shared" si="350"/>
        <v>0</v>
      </c>
      <c r="G246" s="235">
        <f t="shared" ref="G246:M246" si="351">SUM(G247:G250)</f>
        <v>0</v>
      </c>
      <c r="H246" s="266">
        <f t="shared" ref="H246:I246" si="352">SUM(H247:H250)</f>
        <v>0</v>
      </c>
      <c r="I246" s="121">
        <f t="shared" si="352"/>
        <v>0</v>
      </c>
      <c r="J246" s="266">
        <f t="shared" si="351"/>
        <v>0</v>
      </c>
      <c r="K246" s="120">
        <f t="shared" ref="K246:L246" si="353">SUM(K247:K250)</f>
        <v>0</v>
      </c>
      <c r="L246" s="121">
        <f t="shared" si="353"/>
        <v>0</v>
      </c>
      <c r="M246" s="128">
        <f t="shared" si="351"/>
        <v>0</v>
      </c>
      <c r="N246" s="308">
        <f t="shared" ref="N246:O246" si="354">SUM(N247:N250)</f>
        <v>0</v>
      </c>
      <c r="O246" s="313">
        <f t="shared" si="354"/>
        <v>0</v>
      </c>
      <c r="P246" s="159"/>
    </row>
    <row r="247" spans="1:16" hidden="1" x14ac:dyDescent="0.25">
      <c r="A247" s="38">
        <v>6291</v>
      </c>
      <c r="B247" s="58" t="s">
        <v>227</v>
      </c>
      <c r="C247" s="59">
        <f t="shared" si="308"/>
        <v>0</v>
      </c>
      <c r="D247" s="232"/>
      <c r="E247" s="435"/>
      <c r="F247" s="393">
        <f t="shared" ref="F247:F250" si="355">D247+E247</f>
        <v>0</v>
      </c>
      <c r="G247" s="232"/>
      <c r="H247" s="264"/>
      <c r="I247" s="115">
        <f t="shared" ref="I247:I250" si="356">G247+H247</f>
        <v>0</v>
      </c>
      <c r="J247" s="264"/>
      <c r="K247" s="61"/>
      <c r="L247" s="115">
        <f t="shared" ref="L247:L250" si="357">J247+K247</f>
        <v>0</v>
      </c>
      <c r="M247" s="328"/>
      <c r="N247" s="61"/>
      <c r="O247" s="115">
        <f t="shared" ref="O247:O250" si="358">M247+N247</f>
        <v>0</v>
      </c>
      <c r="P247" s="112"/>
    </row>
    <row r="248" spans="1:16" hidden="1" x14ac:dyDescent="0.25">
      <c r="A248" s="38">
        <v>6292</v>
      </c>
      <c r="B248" s="58" t="s">
        <v>228</v>
      </c>
      <c r="C248" s="59">
        <f t="shared" si="308"/>
        <v>0</v>
      </c>
      <c r="D248" s="232"/>
      <c r="E248" s="435"/>
      <c r="F248" s="393">
        <f t="shared" si="355"/>
        <v>0</v>
      </c>
      <c r="G248" s="232"/>
      <c r="H248" s="264"/>
      <c r="I248" s="115">
        <f t="shared" si="356"/>
        <v>0</v>
      </c>
      <c r="J248" s="264"/>
      <c r="K248" s="61"/>
      <c r="L248" s="115">
        <f t="shared" si="357"/>
        <v>0</v>
      </c>
      <c r="M248" s="328"/>
      <c r="N248" s="61"/>
      <c r="O248" s="115">
        <f t="shared" si="358"/>
        <v>0</v>
      </c>
      <c r="P248" s="112"/>
    </row>
    <row r="249" spans="1:16" ht="72" hidden="1" x14ac:dyDescent="0.25">
      <c r="A249" s="38">
        <v>6296</v>
      </c>
      <c r="B249" s="58" t="s">
        <v>229</v>
      </c>
      <c r="C249" s="59">
        <f t="shared" si="308"/>
        <v>0</v>
      </c>
      <c r="D249" s="232"/>
      <c r="E249" s="435"/>
      <c r="F249" s="393">
        <f t="shared" si="355"/>
        <v>0</v>
      </c>
      <c r="G249" s="232"/>
      <c r="H249" s="264"/>
      <c r="I249" s="115">
        <f t="shared" si="356"/>
        <v>0</v>
      </c>
      <c r="J249" s="264"/>
      <c r="K249" s="61"/>
      <c r="L249" s="115">
        <f t="shared" si="357"/>
        <v>0</v>
      </c>
      <c r="M249" s="328"/>
      <c r="N249" s="61"/>
      <c r="O249" s="115">
        <f t="shared" si="358"/>
        <v>0</v>
      </c>
      <c r="P249" s="112"/>
    </row>
    <row r="250" spans="1:16" ht="39.75" hidden="1" customHeight="1" x14ac:dyDescent="0.25">
      <c r="A250" s="38">
        <v>6299</v>
      </c>
      <c r="B250" s="58" t="s">
        <v>230</v>
      </c>
      <c r="C250" s="59">
        <f t="shared" si="308"/>
        <v>0</v>
      </c>
      <c r="D250" s="232"/>
      <c r="E250" s="435"/>
      <c r="F250" s="393">
        <f t="shared" si="355"/>
        <v>0</v>
      </c>
      <c r="G250" s="232"/>
      <c r="H250" s="264"/>
      <c r="I250" s="115">
        <f t="shared" si="356"/>
        <v>0</v>
      </c>
      <c r="J250" s="264"/>
      <c r="K250" s="61"/>
      <c r="L250" s="115">
        <f t="shared" si="357"/>
        <v>0</v>
      </c>
      <c r="M250" s="328"/>
      <c r="N250" s="61"/>
      <c r="O250" s="115">
        <f t="shared" si="358"/>
        <v>0</v>
      </c>
      <c r="P250" s="112"/>
    </row>
    <row r="251" spans="1:16" hidden="1" x14ac:dyDescent="0.25">
      <c r="A251" s="46">
        <v>6300</v>
      </c>
      <c r="B251" s="106" t="s">
        <v>231</v>
      </c>
      <c r="C251" s="47">
        <f t="shared" si="308"/>
        <v>0</v>
      </c>
      <c r="D251" s="230">
        <f>SUM(D252,D257,D258)</f>
        <v>0</v>
      </c>
      <c r="E251" s="430">
        <f t="shared" ref="E251:F251" si="359">SUM(E252,E257,E258)</f>
        <v>0</v>
      </c>
      <c r="F251" s="397">
        <f t="shared" si="359"/>
        <v>0</v>
      </c>
      <c r="G251" s="230">
        <f t="shared" ref="G251:M251" si="360">SUM(G252,G257,G258)</f>
        <v>0</v>
      </c>
      <c r="H251" s="107">
        <f t="shared" ref="H251:I251" si="361">SUM(H252,H257,H258)</f>
        <v>0</v>
      </c>
      <c r="I251" s="118">
        <f t="shared" si="361"/>
        <v>0</v>
      </c>
      <c r="J251" s="107">
        <f t="shared" si="360"/>
        <v>0</v>
      </c>
      <c r="K251" s="51">
        <f t="shared" ref="K251:L251" si="362">SUM(K252,K257,K258)</f>
        <v>0</v>
      </c>
      <c r="L251" s="118">
        <f t="shared" si="362"/>
        <v>0</v>
      </c>
      <c r="M251" s="167">
        <f t="shared" si="360"/>
        <v>0</v>
      </c>
      <c r="N251" s="168">
        <f t="shared" ref="N251:O251" si="363">SUM(N252,N257,N258)</f>
        <v>0</v>
      </c>
      <c r="O251" s="169">
        <f t="shared" si="363"/>
        <v>0</v>
      </c>
      <c r="P251" s="353"/>
    </row>
    <row r="252" spans="1:16" ht="24" hidden="1" x14ac:dyDescent="0.25">
      <c r="A252" s="119">
        <v>6320</v>
      </c>
      <c r="B252" s="53" t="s">
        <v>303</v>
      </c>
      <c r="C252" s="128">
        <f t="shared" si="308"/>
        <v>0</v>
      </c>
      <c r="D252" s="235">
        <f>SUM(D253:D256)</f>
        <v>0</v>
      </c>
      <c r="E252" s="438">
        <f t="shared" ref="E252:F252" si="364">SUM(E253:E256)</f>
        <v>0</v>
      </c>
      <c r="F252" s="434">
        <f t="shared" si="364"/>
        <v>0</v>
      </c>
      <c r="G252" s="235">
        <f t="shared" ref="G252:M252" si="365">SUM(G253:G256)</f>
        <v>0</v>
      </c>
      <c r="H252" s="266">
        <f t="shared" ref="H252:I252" si="366">SUM(H253:H256)</f>
        <v>0</v>
      </c>
      <c r="I252" s="121">
        <f t="shared" si="366"/>
        <v>0</v>
      </c>
      <c r="J252" s="266">
        <f t="shared" si="365"/>
        <v>0</v>
      </c>
      <c r="K252" s="120">
        <f t="shared" ref="K252:L252" si="367">SUM(K253:K256)</f>
        <v>0</v>
      </c>
      <c r="L252" s="121">
        <f t="shared" si="367"/>
        <v>0</v>
      </c>
      <c r="M252" s="54">
        <f t="shared" si="365"/>
        <v>0</v>
      </c>
      <c r="N252" s="120">
        <f t="shared" ref="N252:O252" si="368">SUM(N253:N256)</f>
        <v>0</v>
      </c>
      <c r="O252" s="121">
        <f t="shared" si="368"/>
        <v>0</v>
      </c>
      <c r="P252" s="111"/>
    </row>
    <row r="253" spans="1:16" hidden="1" x14ac:dyDescent="0.25">
      <c r="A253" s="38">
        <v>6322</v>
      </c>
      <c r="B253" s="58" t="s">
        <v>232</v>
      </c>
      <c r="C253" s="59">
        <f t="shared" si="308"/>
        <v>0</v>
      </c>
      <c r="D253" s="232"/>
      <c r="E253" s="435"/>
      <c r="F253" s="393">
        <f t="shared" ref="F253:F258" si="369">D253+E253</f>
        <v>0</v>
      </c>
      <c r="G253" s="232"/>
      <c r="H253" s="264"/>
      <c r="I253" s="115">
        <f t="shared" ref="I253:I258" si="370">G253+H253</f>
        <v>0</v>
      </c>
      <c r="J253" s="264"/>
      <c r="K253" s="61"/>
      <c r="L253" s="115">
        <f t="shared" ref="L253:L258" si="371">J253+K253</f>
        <v>0</v>
      </c>
      <c r="M253" s="328"/>
      <c r="N253" s="61"/>
      <c r="O253" s="115">
        <f t="shared" ref="O253:O258" si="372">M253+N253</f>
        <v>0</v>
      </c>
      <c r="P253" s="112"/>
    </row>
    <row r="254" spans="1:16" ht="24" hidden="1" x14ac:dyDescent="0.25">
      <c r="A254" s="38">
        <v>6323</v>
      </c>
      <c r="B254" s="58" t="s">
        <v>233</v>
      </c>
      <c r="C254" s="59">
        <f t="shared" si="308"/>
        <v>0</v>
      </c>
      <c r="D254" s="232"/>
      <c r="E254" s="435"/>
      <c r="F254" s="393">
        <f t="shared" si="369"/>
        <v>0</v>
      </c>
      <c r="G254" s="232"/>
      <c r="H254" s="264"/>
      <c r="I254" s="115">
        <f t="shared" si="370"/>
        <v>0</v>
      </c>
      <c r="J254" s="264"/>
      <c r="K254" s="61"/>
      <c r="L254" s="115">
        <f t="shared" si="371"/>
        <v>0</v>
      </c>
      <c r="M254" s="328"/>
      <c r="N254" s="61"/>
      <c r="O254" s="115">
        <f t="shared" si="372"/>
        <v>0</v>
      </c>
      <c r="P254" s="112"/>
    </row>
    <row r="255" spans="1:16" ht="24" hidden="1" x14ac:dyDescent="0.25">
      <c r="A255" s="38">
        <v>6324</v>
      </c>
      <c r="B255" s="58" t="s">
        <v>287</v>
      </c>
      <c r="C255" s="59">
        <f t="shared" si="308"/>
        <v>0</v>
      </c>
      <c r="D255" s="232"/>
      <c r="E255" s="435"/>
      <c r="F255" s="393">
        <f t="shared" si="369"/>
        <v>0</v>
      </c>
      <c r="G255" s="232"/>
      <c r="H255" s="264"/>
      <c r="I255" s="115">
        <f t="shared" si="370"/>
        <v>0</v>
      </c>
      <c r="J255" s="264"/>
      <c r="K255" s="61"/>
      <c r="L255" s="115">
        <f t="shared" si="371"/>
        <v>0</v>
      </c>
      <c r="M255" s="328"/>
      <c r="N255" s="61"/>
      <c r="O255" s="115">
        <f t="shared" si="372"/>
        <v>0</v>
      </c>
      <c r="P255" s="112"/>
    </row>
    <row r="256" spans="1:16" hidden="1" x14ac:dyDescent="0.25">
      <c r="A256" s="33">
        <v>6329</v>
      </c>
      <c r="B256" s="53" t="s">
        <v>288</v>
      </c>
      <c r="C256" s="54">
        <f t="shared" si="308"/>
        <v>0</v>
      </c>
      <c r="D256" s="231"/>
      <c r="E256" s="433"/>
      <c r="F256" s="434">
        <f t="shared" si="369"/>
        <v>0</v>
      </c>
      <c r="G256" s="231"/>
      <c r="H256" s="263"/>
      <c r="I256" s="121">
        <f t="shared" si="370"/>
        <v>0</v>
      </c>
      <c r="J256" s="263"/>
      <c r="K256" s="56"/>
      <c r="L256" s="121">
        <f t="shared" si="371"/>
        <v>0</v>
      </c>
      <c r="M256" s="327"/>
      <c r="N256" s="56"/>
      <c r="O256" s="121">
        <f t="shared" si="372"/>
        <v>0</v>
      </c>
      <c r="P256" s="111"/>
    </row>
    <row r="257" spans="1:16" ht="24" hidden="1" x14ac:dyDescent="0.25">
      <c r="A257" s="144">
        <v>6330</v>
      </c>
      <c r="B257" s="145" t="s">
        <v>234</v>
      </c>
      <c r="C257" s="128">
        <f t="shared" si="308"/>
        <v>0</v>
      </c>
      <c r="D257" s="237"/>
      <c r="E257" s="440"/>
      <c r="F257" s="441">
        <f t="shared" si="369"/>
        <v>0</v>
      </c>
      <c r="G257" s="237"/>
      <c r="H257" s="268"/>
      <c r="I257" s="313">
        <f t="shared" si="370"/>
        <v>0</v>
      </c>
      <c r="J257" s="268"/>
      <c r="K257" s="130"/>
      <c r="L257" s="313">
        <f t="shared" si="371"/>
        <v>0</v>
      </c>
      <c r="M257" s="331"/>
      <c r="N257" s="130"/>
      <c r="O257" s="313">
        <f t="shared" si="372"/>
        <v>0</v>
      </c>
      <c r="P257" s="159"/>
    </row>
    <row r="258" spans="1:16" hidden="1" x14ac:dyDescent="0.25">
      <c r="A258" s="113">
        <v>6360</v>
      </c>
      <c r="B258" s="58" t="s">
        <v>235</v>
      </c>
      <c r="C258" s="59">
        <f t="shared" si="308"/>
        <v>0</v>
      </c>
      <c r="D258" s="232"/>
      <c r="E258" s="435"/>
      <c r="F258" s="393">
        <f t="shared" si="369"/>
        <v>0</v>
      </c>
      <c r="G258" s="232"/>
      <c r="H258" s="264"/>
      <c r="I258" s="115">
        <f t="shared" si="370"/>
        <v>0</v>
      </c>
      <c r="J258" s="264"/>
      <c r="K258" s="61"/>
      <c r="L258" s="115">
        <f t="shared" si="371"/>
        <v>0</v>
      </c>
      <c r="M258" s="328"/>
      <c r="N258" s="61"/>
      <c r="O258" s="115">
        <f t="shared" si="372"/>
        <v>0</v>
      </c>
      <c r="P258" s="112"/>
    </row>
    <row r="259" spans="1:16" ht="36" hidden="1" x14ac:dyDescent="0.25">
      <c r="A259" s="46">
        <v>6400</v>
      </c>
      <c r="B259" s="106" t="s">
        <v>236</v>
      </c>
      <c r="C259" s="47">
        <f t="shared" si="308"/>
        <v>0</v>
      </c>
      <c r="D259" s="230">
        <f>SUM(D260,D264)</f>
        <v>0</v>
      </c>
      <c r="E259" s="430">
        <f t="shared" ref="E259:F259" si="373">SUM(E260,E264)</f>
        <v>0</v>
      </c>
      <c r="F259" s="397">
        <f t="shared" si="373"/>
        <v>0</v>
      </c>
      <c r="G259" s="230">
        <f t="shared" ref="G259:M259" si="374">SUM(G260,G264)</f>
        <v>0</v>
      </c>
      <c r="H259" s="107">
        <f t="shared" ref="H259:I259" si="375">SUM(H260,H264)</f>
        <v>0</v>
      </c>
      <c r="I259" s="118">
        <f t="shared" si="375"/>
        <v>0</v>
      </c>
      <c r="J259" s="107">
        <f t="shared" si="374"/>
        <v>0</v>
      </c>
      <c r="K259" s="51">
        <f t="shared" ref="K259:L259" si="376">SUM(K260,K264)</f>
        <v>0</v>
      </c>
      <c r="L259" s="118">
        <f t="shared" si="376"/>
        <v>0</v>
      </c>
      <c r="M259" s="167">
        <f t="shared" si="374"/>
        <v>0</v>
      </c>
      <c r="N259" s="168">
        <f t="shared" ref="N259:O259" si="377">SUM(N260,N264)</f>
        <v>0</v>
      </c>
      <c r="O259" s="169">
        <f t="shared" si="377"/>
        <v>0</v>
      </c>
      <c r="P259" s="353"/>
    </row>
    <row r="260" spans="1:16" ht="24" hidden="1" x14ac:dyDescent="0.25">
      <c r="A260" s="119">
        <v>6410</v>
      </c>
      <c r="B260" s="53" t="s">
        <v>237</v>
      </c>
      <c r="C260" s="54">
        <f t="shared" si="308"/>
        <v>0</v>
      </c>
      <c r="D260" s="235">
        <f>SUM(D261:D263)</f>
        <v>0</v>
      </c>
      <c r="E260" s="438">
        <f t="shared" ref="E260:F260" si="378">SUM(E261:E263)</f>
        <v>0</v>
      </c>
      <c r="F260" s="434">
        <f t="shared" si="378"/>
        <v>0</v>
      </c>
      <c r="G260" s="235">
        <f t="shared" ref="G260:M260" si="379">SUM(G261:G263)</f>
        <v>0</v>
      </c>
      <c r="H260" s="266">
        <f t="shared" ref="H260:I260" si="380">SUM(H261:H263)</f>
        <v>0</v>
      </c>
      <c r="I260" s="121">
        <f t="shared" si="380"/>
        <v>0</v>
      </c>
      <c r="J260" s="266">
        <f t="shared" si="379"/>
        <v>0</v>
      </c>
      <c r="K260" s="120">
        <f t="shared" ref="K260:L260" si="381">SUM(K261:K263)</f>
        <v>0</v>
      </c>
      <c r="L260" s="121">
        <f t="shared" si="381"/>
        <v>0</v>
      </c>
      <c r="M260" s="65">
        <f t="shared" si="379"/>
        <v>0</v>
      </c>
      <c r="N260" s="307">
        <f t="shared" ref="N260:O260" si="382">SUM(N261:N263)</f>
        <v>0</v>
      </c>
      <c r="O260" s="312">
        <f t="shared" si="382"/>
        <v>0</v>
      </c>
      <c r="P260" s="156"/>
    </row>
    <row r="261" spans="1:16" hidden="1" x14ac:dyDescent="0.25">
      <c r="A261" s="38">
        <v>6411</v>
      </c>
      <c r="B261" s="147" t="s">
        <v>238</v>
      </c>
      <c r="C261" s="59">
        <f t="shared" si="308"/>
        <v>0</v>
      </c>
      <c r="D261" s="232"/>
      <c r="E261" s="435"/>
      <c r="F261" s="393">
        <f t="shared" ref="F261:F263" si="383">D261+E261</f>
        <v>0</v>
      </c>
      <c r="G261" s="232"/>
      <c r="H261" s="264"/>
      <c r="I261" s="115">
        <f t="shared" ref="I261:I263" si="384">G261+H261</f>
        <v>0</v>
      </c>
      <c r="J261" s="264"/>
      <c r="K261" s="61"/>
      <c r="L261" s="115">
        <f t="shared" ref="L261:L263" si="385">J261+K261</f>
        <v>0</v>
      </c>
      <c r="M261" s="328"/>
      <c r="N261" s="61"/>
      <c r="O261" s="115">
        <f t="shared" ref="O261:O263" si="386">M261+N261</f>
        <v>0</v>
      </c>
      <c r="P261" s="112"/>
    </row>
    <row r="262" spans="1:16" ht="36" hidden="1" x14ac:dyDescent="0.25">
      <c r="A262" s="38">
        <v>6412</v>
      </c>
      <c r="B262" s="58" t="s">
        <v>239</v>
      </c>
      <c r="C262" s="59">
        <f t="shared" si="308"/>
        <v>0</v>
      </c>
      <c r="D262" s="232"/>
      <c r="E262" s="435"/>
      <c r="F262" s="393">
        <f t="shared" si="383"/>
        <v>0</v>
      </c>
      <c r="G262" s="232"/>
      <c r="H262" s="264"/>
      <c r="I262" s="115">
        <f t="shared" si="384"/>
        <v>0</v>
      </c>
      <c r="J262" s="264"/>
      <c r="K262" s="61"/>
      <c r="L262" s="115">
        <f t="shared" si="385"/>
        <v>0</v>
      </c>
      <c r="M262" s="328"/>
      <c r="N262" s="61"/>
      <c r="O262" s="115">
        <f t="shared" si="386"/>
        <v>0</v>
      </c>
      <c r="P262" s="112"/>
    </row>
    <row r="263" spans="1:16" ht="36" hidden="1" x14ac:dyDescent="0.25">
      <c r="A263" s="38">
        <v>6419</v>
      </c>
      <c r="B263" s="58" t="s">
        <v>240</v>
      </c>
      <c r="C263" s="59">
        <f t="shared" si="308"/>
        <v>0</v>
      </c>
      <c r="D263" s="232"/>
      <c r="E263" s="435"/>
      <c r="F263" s="393">
        <f t="shared" si="383"/>
        <v>0</v>
      </c>
      <c r="G263" s="232"/>
      <c r="H263" s="264"/>
      <c r="I263" s="115">
        <f t="shared" si="384"/>
        <v>0</v>
      </c>
      <c r="J263" s="264"/>
      <c r="K263" s="61"/>
      <c r="L263" s="115">
        <f t="shared" si="385"/>
        <v>0</v>
      </c>
      <c r="M263" s="328"/>
      <c r="N263" s="61"/>
      <c r="O263" s="115">
        <f t="shared" si="386"/>
        <v>0</v>
      </c>
      <c r="P263" s="112"/>
    </row>
    <row r="264" spans="1:16" ht="36" hidden="1" x14ac:dyDescent="0.25">
      <c r="A264" s="113">
        <v>6420</v>
      </c>
      <c r="B264" s="58" t="s">
        <v>241</v>
      </c>
      <c r="C264" s="59">
        <f t="shared" si="308"/>
        <v>0</v>
      </c>
      <c r="D264" s="233">
        <f>SUM(D265:D268)</f>
        <v>0</v>
      </c>
      <c r="E264" s="436">
        <f t="shared" ref="E264:F264" si="387">SUM(E265:E268)</f>
        <v>0</v>
      </c>
      <c r="F264" s="393">
        <f t="shared" si="387"/>
        <v>0</v>
      </c>
      <c r="G264" s="233">
        <f>SUM(G265:G268)</f>
        <v>0</v>
      </c>
      <c r="H264" s="122">
        <f t="shared" ref="H264:I264" si="388">SUM(H265:H268)</f>
        <v>0</v>
      </c>
      <c r="I264" s="115">
        <f t="shared" si="388"/>
        <v>0</v>
      </c>
      <c r="J264" s="122">
        <f>SUM(J265:J268)</f>
        <v>0</v>
      </c>
      <c r="K264" s="114">
        <f t="shared" ref="K264:L264" si="389">SUM(K265:K268)</f>
        <v>0</v>
      </c>
      <c r="L264" s="115">
        <f t="shared" si="389"/>
        <v>0</v>
      </c>
      <c r="M264" s="59">
        <f>SUM(M265:M268)</f>
        <v>0</v>
      </c>
      <c r="N264" s="114">
        <f t="shared" ref="N264:O264" si="390">SUM(N265:N268)</f>
        <v>0</v>
      </c>
      <c r="O264" s="115">
        <f t="shared" si="390"/>
        <v>0</v>
      </c>
      <c r="P264" s="112"/>
    </row>
    <row r="265" spans="1:16" hidden="1" x14ac:dyDescent="0.25">
      <c r="A265" s="38">
        <v>6421</v>
      </c>
      <c r="B265" s="58" t="s">
        <v>242</v>
      </c>
      <c r="C265" s="59">
        <f t="shared" si="308"/>
        <v>0</v>
      </c>
      <c r="D265" s="232"/>
      <c r="E265" s="435"/>
      <c r="F265" s="393">
        <f t="shared" ref="F265:F268" si="391">D265+E265</f>
        <v>0</v>
      </c>
      <c r="G265" s="232"/>
      <c r="H265" s="264"/>
      <c r="I265" s="115">
        <f t="shared" ref="I265:I268" si="392">G265+H265</f>
        <v>0</v>
      </c>
      <c r="J265" s="264"/>
      <c r="K265" s="61"/>
      <c r="L265" s="115">
        <f t="shared" ref="L265:L268" si="393">J265+K265</f>
        <v>0</v>
      </c>
      <c r="M265" s="328"/>
      <c r="N265" s="61"/>
      <c r="O265" s="115">
        <f t="shared" ref="O265:O268" si="394">M265+N265</f>
        <v>0</v>
      </c>
      <c r="P265" s="112"/>
    </row>
    <row r="266" spans="1:16" hidden="1" x14ac:dyDescent="0.25">
      <c r="A266" s="38">
        <v>6422</v>
      </c>
      <c r="B266" s="58" t="s">
        <v>243</v>
      </c>
      <c r="C266" s="59">
        <f t="shared" si="308"/>
        <v>0</v>
      </c>
      <c r="D266" s="232"/>
      <c r="E266" s="435"/>
      <c r="F266" s="393">
        <f t="shared" si="391"/>
        <v>0</v>
      </c>
      <c r="G266" s="232"/>
      <c r="H266" s="264"/>
      <c r="I266" s="115">
        <f t="shared" si="392"/>
        <v>0</v>
      </c>
      <c r="J266" s="264"/>
      <c r="K266" s="61"/>
      <c r="L266" s="115">
        <f t="shared" si="393"/>
        <v>0</v>
      </c>
      <c r="M266" s="328"/>
      <c r="N266" s="61"/>
      <c r="O266" s="115">
        <f t="shared" si="394"/>
        <v>0</v>
      </c>
      <c r="P266" s="112"/>
    </row>
    <row r="267" spans="1:16" ht="13.5" hidden="1" customHeight="1" x14ac:dyDescent="0.25">
      <c r="A267" s="38">
        <v>6423</v>
      </c>
      <c r="B267" s="58" t="s">
        <v>244</v>
      </c>
      <c r="C267" s="59">
        <f t="shared" si="308"/>
        <v>0</v>
      </c>
      <c r="D267" s="232"/>
      <c r="E267" s="435"/>
      <c r="F267" s="393">
        <f t="shared" si="391"/>
        <v>0</v>
      </c>
      <c r="G267" s="232"/>
      <c r="H267" s="264"/>
      <c r="I267" s="115">
        <f t="shared" si="392"/>
        <v>0</v>
      </c>
      <c r="J267" s="264"/>
      <c r="K267" s="61"/>
      <c r="L267" s="115">
        <f t="shared" si="393"/>
        <v>0</v>
      </c>
      <c r="M267" s="328"/>
      <c r="N267" s="61"/>
      <c r="O267" s="115">
        <f t="shared" si="394"/>
        <v>0</v>
      </c>
      <c r="P267" s="112"/>
    </row>
    <row r="268" spans="1:16" ht="36" hidden="1" x14ac:dyDescent="0.25">
      <c r="A268" s="38">
        <v>6424</v>
      </c>
      <c r="B268" s="58" t="s">
        <v>245</v>
      </c>
      <c r="C268" s="59">
        <f t="shared" si="308"/>
        <v>0</v>
      </c>
      <c r="D268" s="232"/>
      <c r="E268" s="435"/>
      <c r="F268" s="393">
        <f t="shared" si="391"/>
        <v>0</v>
      </c>
      <c r="G268" s="232"/>
      <c r="H268" s="264"/>
      <c r="I268" s="115">
        <f t="shared" si="392"/>
        <v>0</v>
      </c>
      <c r="J268" s="264"/>
      <c r="K268" s="61"/>
      <c r="L268" s="115">
        <f t="shared" si="393"/>
        <v>0</v>
      </c>
      <c r="M268" s="328"/>
      <c r="N268" s="61"/>
      <c r="O268" s="115">
        <f t="shared" si="394"/>
        <v>0</v>
      </c>
      <c r="P268" s="112"/>
    </row>
    <row r="269" spans="1:16" ht="36" hidden="1" x14ac:dyDescent="0.25">
      <c r="A269" s="150">
        <v>7000</v>
      </c>
      <c r="B269" s="150" t="s">
        <v>246</v>
      </c>
      <c r="C269" s="153">
        <f t="shared" si="308"/>
        <v>0</v>
      </c>
      <c r="D269" s="239">
        <f>SUM(D270,D281)</f>
        <v>0</v>
      </c>
      <c r="E269" s="444">
        <f t="shared" ref="E269:F269" si="395">SUM(E270,E281)</f>
        <v>0</v>
      </c>
      <c r="F269" s="445">
        <f t="shared" si="395"/>
        <v>0</v>
      </c>
      <c r="G269" s="239">
        <f>SUM(G270,G281)</f>
        <v>0</v>
      </c>
      <c r="H269" s="270">
        <f t="shared" ref="H269:I269" si="396">SUM(H270,H281)</f>
        <v>0</v>
      </c>
      <c r="I269" s="297">
        <f t="shared" si="396"/>
        <v>0</v>
      </c>
      <c r="J269" s="270">
        <f>SUM(J270,J281)</f>
        <v>0</v>
      </c>
      <c r="K269" s="152">
        <f t="shared" ref="K269:L269" si="397">SUM(K270,K281)</f>
        <v>0</v>
      </c>
      <c r="L269" s="297">
        <f t="shared" si="397"/>
        <v>0</v>
      </c>
      <c r="M269" s="333">
        <f>SUM(M270,M281)</f>
        <v>0</v>
      </c>
      <c r="N269" s="310">
        <f t="shared" ref="N269:O269" si="398">SUM(N270,N281)</f>
        <v>0</v>
      </c>
      <c r="O269" s="315">
        <f t="shared" si="398"/>
        <v>0</v>
      </c>
      <c r="P269" s="355"/>
    </row>
    <row r="270" spans="1:16" ht="24" hidden="1" x14ac:dyDescent="0.25">
      <c r="A270" s="46">
        <v>7200</v>
      </c>
      <c r="B270" s="106" t="s">
        <v>247</v>
      </c>
      <c r="C270" s="47">
        <f t="shared" si="308"/>
        <v>0</v>
      </c>
      <c r="D270" s="230">
        <f>SUM(D271,D272,D275,D276,D280)</f>
        <v>0</v>
      </c>
      <c r="E270" s="430">
        <f t="shared" ref="E270:F270" si="399">SUM(E271,E272,E275,E276,E280)</f>
        <v>0</v>
      </c>
      <c r="F270" s="397">
        <f t="shared" si="399"/>
        <v>0</v>
      </c>
      <c r="G270" s="230">
        <f>SUM(G271,G272,G275,G276,G280)</f>
        <v>0</v>
      </c>
      <c r="H270" s="107">
        <f t="shared" ref="H270:I270" si="400">SUM(H271,H272,H275,H276,H280)</f>
        <v>0</v>
      </c>
      <c r="I270" s="118">
        <f t="shared" si="400"/>
        <v>0</v>
      </c>
      <c r="J270" s="107">
        <f>SUM(J271,J272,J275,J276,J280)</f>
        <v>0</v>
      </c>
      <c r="K270" s="51">
        <f t="shared" ref="K270:L270" si="401">SUM(K271,K272,K275,K276,K280)</f>
        <v>0</v>
      </c>
      <c r="L270" s="118">
        <f t="shared" si="401"/>
        <v>0</v>
      </c>
      <c r="M270" s="131">
        <f>SUM(M271,M272,M275,M276,M280)</f>
        <v>0</v>
      </c>
      <c r="N270" s="132">
        <f t="shared" ref="N270:O270" si="402">SUM(N271,N272,N275,N276,N280)</f>
        <v>0</v>
      </c>
      <c r="O270" s="296">
        <f t="shared" si="402"/>
        <v>0</v>
      </c>
      <c r="P270" s="352"/>
    </row>
    <row r="271" spans="1:16" ht="24" hidden="1" x14ac:dyDescent="0.25">
      <c r="A271" s="119">
        <v>7210</v>
      </c>
      <c r="B271" s="53" t="s">
        <v>248</v>
      </c>
      <c r="C271" s="54">
        <f t="shared" si="308"/>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308"/>
        <v>0</v>
      </c>
      <c r="D272" s="233">
        <f>SUM(D273:D274)</f>
        <v>0</v>
      </c>
      <c r="E272" s="436">
        <f t="shared" ref="E272:F272" si="403">SUM(E273:E274)</f>
        <v>0</v>
      </c>
      <c r="F272" s="393">
        <f t="shared" si="403"/>
        <v>0</v>
      </c>
      <c r="G272" s="233">
        <f>SUM(G273:G274)</f>
        <v>0</v>
      </c>
      <c r="H272" s="122">
        <f t="shared" ref="H272:I272" si="404">SUM(H273:H274)</f>
        <v>0</v>
      </c>
      <c r="I272" s="115">
        <f t="shared" si="404"/>
        <v>0</v>
      </c>
      <c r="J272" s="122">
        <f>SUM(J273:J274)</f>
        <v>0</v>
      </c>
      <c r="K272" s="114">
        <f t="shared" ref="K272:L272" si="405">SUM(K273:K274)</f>
        <v>0</v>
      </c>
      <c r="L272" s="115">
        <f t="shared" si="405"/>
        <v>0</v>
      </c>
      <c r="M272" s="59">
        <f>SUM(M273:M274)</f>
        <v>0</v>
      </c>
      <c r="N272" s="114">
        <f t="shared" ref="N272:O272" si="406">SUM(N273:N274)</f>
        <v>0</v>
      </c>
      <c r="O272" s="115">
        <f t="shared" si="406"/>
        <v>0</v>
      </c>
      <c r="P272" s="112"/>
    </row>
    <row r="273" spans="1:16" s="149" customFormat="1" ht="36" hidden="1" x14ac:dyDescent="0.25">
      <c r="A273" s="38">
        <v>7221</v>
      </c>
      <c r="B273" s="58" t="s">
        <v>250</v>
      </c>
      <c r="C273" s="59">
        <f t="shared" si="308"/>
        <v>0</v>
      </c>
      <c r="D273" s="232"/>
      <c r="E273" s="435"/>
      <c r="F273" s="393">
        <f t="shared" ref="F273:F275" si="407">D273+E273</f>
        <v>0</v>
      </c>
      <c r="G273" s="232"/>
      <c r="H273" s="264"/>
      <c r="I273" s="115">
        <f t="shared" ref="I273:I275" si="408">G273+H273</f>
        <v>0</v>
      </c>
      <c r="J273" s="264"/>
      <c r="K273" s="61"/>
      <c r="L273" s="115">
        <f t="shared" ref="L273:L275" si="409">J273+K273</f>
        <v>0</v>
      </c>
      <c r="M273" s="328"/>
      <c r="N273" s="61"/>
      <c r="O273" s="115">
        <f t="shared" ref="O273:O275" si="410">M273+N273</f>
        <v>0</v>
      </c>
      <c r="P273" s="112"/>
    </row>
    <row r="274" spans="1:16" s="149" customFormat="1" ht="36" hidden="1" x14ac:dyDescent="0.25">
      <c r="A274" s="38">
        <v>7222</v>
      </c>
      <c r="B274" s="58" t="s">
        <v>251</v>
      </c>
      <c r="C274" s="59">
        <f t="shared" si="308"/>
        <v>0</v>
      </c>
      <c r="D274" s="232"/>
      <c r="E274" s="435"/>
      <c r="F274" s="393">
        <f t="shared" si="407"/>
        <v>0</v>
      </c>
      <c r="G274" s="232"/>
      <c r="H274" s="264"/>
      <c r="I274" s="115">
        <f t="shared" si="408"/>
        <v>0</v>
      </c>
      <c r="J274" s="264"/>
      <c r="K274" s="61"/>
      <c r="L274" s="115">
        <f t="shared" si="409"/>
        <v>0</v>
      </c>
      <c r="M274" s="328"/>
      <c r="N274" s="61"/>
      <c r="O274" s="115">
        <f t="shared" si="410"/>
        <v>0</v>
      </c>
      <c r="P274" s="112"/>
    </row>
    <row r="275" spans="1:16" ht="24" hidden="1" x14ac:dyDescent="0.25">
      <c r="A275" s="113">
        <v>7230</v>
      </c>
      <c r="B275" s="58" t="s">
        <v>292</v>
      </c>
      <c r="C275" s="59">
        <f t="shared" si="308"/>
        <v>0</v>
      </c>
      <c r="D275" s="232"/>
      <c r="E275" s="435"/>
      <c r="F275" s="393">
        <f t="shared" si="407"/>
        <v>0</v>
      </c>
      <c r="G275" s="232"/>
      <c r="H275" s="264"/>
      <c r="I275" s="115">
        <f t="shared" si="408"/>
        <v>0</v>
      </c>
      <c r="J275" s="264"/>
      <c r="K275" s="61"/>
      <c r="L275" s="115">
        <f t="shared" si="409"/>
        <v>0</v>
      </c>
      <c r="M275" s="328"/>
      <c r="N275" s="61"/>
      <c r="O275" s="115">
        <f t="shared" si="410"/>
        <v>0</v>
      </c>
      <c r="P275" s="112"/>
    </row>
    <row r="276" spans="1:16" ht="24" hidden="1" x14ac:dyDescent="0.25">
      <c r="A276" s="113">
        <v>7240</v>
      </c>
      <c r="B276" s="58" t="s">
        <v>252</v>
      </c>
      <c r="C276" s="59">
        <f t="shared" si="308"/>
        <v>0</v>
      </c>
      <c r="D276" s="233">
        <f t="shared" ref="D276:M276" si="411">SUM(D277:D279)</f>
        <v>0</v>
      </c>
      <c r="E276" s="436">
        <f t="shared" ref="E276:F276" si="412">SUM(E277:E279)</f>
        <v>0</v>
      </c>
      <c r="F276" s="393">
        <f t="shared" si="412"/>
        <v>0</v>
      </c>
      <c r="G276" s="233">
        <f t="shared" si="411"/>
        <v>0</v>
      </c>
      <c r="H276" s="122">
        <f t="shared" ref="H276:I276" si="413">SUM(H277:H279)</f>
        <v>0</v>
      </c>
      <c r="I276" s="115">
        <f t="shared" si="413"/>
        <v>0</v>
      </c>
      <c r="J276" s="122">
        <f>SUM(J277:J279)</f>
        <v>0</v>
      </c>
      <c r="K276" s="114">
        <f t="shared" ref="K276:L276" si="414">SUM(K277:K279)</f>
        <v>0</v>
      </c>
      <c r="L276" s="115">
        <f t="shared" si="414"/>
        <v>0</v>
      </c>
      <c r="M276" s="59">
        <f t="shared" si="411"/>
        <v>0</v>
      </c>
      <c r="N276" s="114">
        <f t="shared" ref="N276:O276" si="415">SUM(N277:N279)</f>
        <v>0</v>
      </c>
      <c r="O276" s="115">
        <f t="shared" si="415"/>
        <v>0</v>
      </c>
      <c r="P276" s="112"/>
    </row>
    <row r="277" spans="1:16" ht="48" hidden="1" x14ac:dyDescent="0.25">
      <c r="A277" s="38">
        <v>7245</v>
      </c>
      <c r="B277" s="58" t="s">
        <v>253</v>
      </c>
      <c r="C277" s="59">
        <f t="shared" ref="C277:C298" si="416">F277+I277+L277+O277</f>
        <v>0</v>
      </c>
      <c r="D277" s="232"/>
      <c r="E277" s="435"/>
      <c r="F277" s="393">
        <f t="shared" ref="F277:F280" si="417">D277+E277</f>
        <v>0</v>
      </c>
      <c r="G277" s="232"/>
      <c r="H277" s="264"/>
      <c r="I277" s="115">
        <f t="shared" ref="I277:I280" si="418">G277+H277</f>
        <v>0</v>
      </c>
      <c r="J277" s="264"/>
      <c r="K277" s="61"/>
      <c r="L277" s="115">
        <f t="shared" ref="L277:L280" si="419">J277+K277</f>
        <v>0</v>
      </c>
      <c r="M277" s="328"/>
      <c r="N277" s="61"/>
      <c r="O277" s="115">
        <f t="shared" ref="O277:O280" si="420">M277+N277</f>
        <v>0</v>
      </c>
      <c r="P277" s="112"/>
    </row>
    <row r="278" spans="1:16" ht="84.75" hidden="1" customHeight="1" x14ac:dyDescent="0.25">
      <c r="A278" s="38">
        <v>7246</v>
      </c>
      <c r="B278" s="58" t="s">
        <v>254</v>
      </c>
      <c r="C278" s="59">
        <f t="shared" si="416"/>
        <v>0</v>
      </c>
      <c r="D278" s="232"/>
      <c r="E278" s="435"/>
      <c r="F278" s="393">
        <f t="shared" si="417"/>
        <v>0</v>
      </c>
      <c r="G278" s="232"/>
      <c r="H278" s="264"/>
      <c r="I278" s="115">
        <f t="shared" si="418"/>
        <v>0</v>
      </c>
      <c r="J278" s="264"/>
      <c r="K278" s="61"/>
      <c r="L278" s="115">
        <f t="shared" si="419"/>
        <v>0</v>
      </c>
      <c r="M278" s="328"/>
      <c r="N278" s="61"/>
      <c r="O278" s="115">
        <f t="shared" si="420"/>
        <v>0</v>
      </c>
      <c r="P278" s="112"/>
    </row>
    <row r="279" spans="1:16" ht="36" hidden="1" x14ac:dyDescent="0.25">
      <c r="A279" s="38">
        <v>7247</v>
      </c>
      <c r="B279" s="58" t="s">
        <v>309</v>
      </c>
      <c r="C279" s="59">
        <f t="shared" si="416"/>
        <v>0</v>
      </c>
      <c r="D279" s="232"/>
      <c r="E279" s="435"/>
      <c r="F279" s="393">
        <f t="shared" si="417"/>
        <v>0</v>
      </c>
      <c r="G279" s="232"/>
      <c r="H279" s="264"/>
      <c r="I279" s="115">
        <f t="shared" si="418"/>
        <v>0</v>
      </c>
      <c r="J279" s="264"/>
      <c r="K279" s="61"/>
      <c r="L279" s="115">
        <f t="shared" si="419"/>
        <v>0</v>
      </c>
      <c r="M279" s="328"/>
      <c r="N279" s="61"/>
      <c r="O279" s="115">
        <f t="shared" si="420"/>
        <v>0</v>
      </c>
      <c r="P279" s="112"/>
    </row>
    <row r="280" spans="1:16" ht="24" hidden="1" x14ac:dyDescent="0.25">
      <c r="A280" s="189">
        <v>7260</v>
      </c>
      <c r="B280" s="53" t="s">
        <v>255</v>
      </c>
      <c r="C280" s="54">
        <f t="shared" si="416"/>
        <v>0</v>
      </c>
      <c r="D280" s="231"/>
      <c r="E280" s="433"/>
      <c r="F280" s="434">
        <f t="shared" si="417"/>
        <v>0</v>
      </c>
      <c r="G280" s="231"/>
      <c r="H280" s="263"/>
      <c r="I280" s="121">
        <f t="shared" si="418"/>
        <v>0</v>
      </c>
      <c r="J280" s="263"/>
      <c r="K280" s="56"/>
      <c r="L280" s="121">
        <f t="shared" si="419"/>
        <v>0</v>
      </c>
      <c r="M280" s="327"/>
      <c r="N280" s="56"/>
      <c r="O280" s="121">
        <f t="shared" si="420"/>
        <v>0</v>
      </c>
      <c r="P280" s="111"/>
    </row>
    <row r="281" spans="1:16" hidden="1" x14ac:dyDescent="0.25">
      <c r="A281" s="74">
        <v>7700</v>
      </c>
      <c r="B281" s="166" t="s">
        <v>284</v>
      </c>
      <c r="C281" s="167">
        <f t="shared" si="416"/>
        <v>0</v>
      </c>
      <c r="D281" s="240">
        <f t="shared" ref="D281:O281" si="421">D282</f>
        <v>0</v>
      </c>
      <c r="E281" s="446">
        <f t="shared" si="421"/>
        <v>0</v>
      </c>
      <c r="F281" s="412">
        <f t="shared" si="421"/>
        <v>0</v>
      </c>
      <c r="G281" s="240">
        <f t="shared" si="421"/>
        <v>0</v>
      </c>
      <c r="H281" s="271">
        <f t="shared" si="421"/>
        <v>0</v>
      </c>
      <c r="I281" s="169">
        <f t="shared" si="421"/>
        <v>0</v>
      </c>
      <c r="J281" s="271">
        <f t="shared" si="421"/>
        <v>0</v>
      </c>
      <c r="K281" s="168">
        <f t="shared" si="421"/>
        <v>0</v>
      </c>
      <c r="L281" s="169">
        <f t="shared" si="421"/>
        <v>0</v>
      </c>
      <c r="M281" s="167">
        <f t="shared" si="421"/>
        <v>0</v>
      </c>
      <c r="N281" s="168">
        <f t="shared" si="421"/>
        <v>0</v>
      </c>
      <c r="O281" s="169">
        <f t="shared" si="421"/>
        <v>0</v>
      </c>
      <c r="P281" s="353"/>
    </row>
    <row r="282" spans="1:16" hidden="1" x14ac:dyDescent="0.25">
      <c r="A282" s="108">
        <v>7720</v>
      </c>
      <c r="B282" s="53" t="s">
        <v>285</v>
      </c>
      <c r="C282" s="65">
        <f t="shared" si="416"/>
        <v>0</v>
      </c>
      <c r="D282" s="241"/>
      <c r="E282" s="447"/>
      <c r="F282" s="416">
        <f>D282+E282</f>
        <v>0</v>
      </c>
      <c r="G282" s="241"/>
      <c r="H282" s="272"/>
      <c r="I282" s="312">
        <f>G282+H282</f>
        <v>0</v>
      </c>
      <c r="J282" s="272"/>
      <c r="K282" s="67"/>
      <c r="L282" s="312">
        <f>J282+K282</f>
        <v>0</v>
      </c>
      <c r="M282" s="334"/>
      <c r="N282" s="67"/>
      <c r="O282" s="312">
        <f>M282+N282</f>
        <v>0</v>
      </c>
      <c r="P282" s="156"/>
    </row>
    <row r="283" spans="1:16" x14ac:dyDescent="0.25">
      <c r="A283" s="147"/>
      <c r="B283" s="58" t="s">
        <v>256</v>
      </c>
      <c r="C283" s="59">
        <f t="shared" si="416"/>
        <v>1</v>
      </c>
      <c r="D283" s="233">
        <f>SUM(D284:D285)</f>
        <v>0</v>
      </c>
      <c r="E283" s="436">
        <f t="shared" ref="E283:F283" si="422">SUM(E284:E285)</f>
        <v>1</v>
      </c>
      <c r="F283" s="393">
        <f t="shared" si="422"/>
        <v>1</v>
      </c>
      <c r="G283" s="233">
        <f>SUM(G284:G285)</f>
        <v>0</v>
      </c>
      <c r="H283" s="122">
        <f t="shared" ref="H283:I283" si="423">SUM(H284:H285)</f>
        <v>0</v>
      </c>
      <c r="I283" s="115">
        <f t="shared" si="423"/>
        <v>0</v>
      </c>
      <c r="J283" s="122">
        <f>SUM(J284:J285)</f>
        <v>0</v>
      </c>
      <c r="K283" s="114">
        <f t="shared" ref="K283:L283" si="424">SUM(K284:K285)</f>
        <v>0</v>
      </c>
      <c r="L283" s="115">
        <f t="shared" si="424"/>
        <v>0</v>
      </c>
      <c r="M283" s="59">
        <f>SUM(M284:M285)</f>
        <v>0</v>
      </c>
      <c r="N283" s="114">
        <f t="shared" ref="N283:O283" si="425">SUM(N284:N285)</f>
        <v>0</v>
      </c>
      <c r="O283" s="115">
        <f t="shared" si="425"/>
        <v>0</v>
      </c>
      <c r="P283" s="112"/>
    </row>
    <row r="284" spans="1:16" hidden="1" x14ac:dyDescent="0.25">
      <c r="A284" s="147" t="s">
        <v>257</v>
      </c>
      <c r="B284" s="38" t="s">
        <v>258</v>
      </c>
      <c r="C284" s="59">
        <f t="shared" si="416"/>
        <v>0</v>
      </c>
      <c r="D284" s="232"/>
      <c r="E284" s="435"/>
      <c r="F284" s="393">
        <f t="shared" ref="F284:F285" si="426">D284+E284</f>
        <v>0</v>
      </c>
      <c r="G284" s="232"/>
      <c r="H284" s="264"/>
      <c r="I284" s="115">
        <f t="shared" ref="I284:I285" si="427">G284+H284</f>
        <v>0</v>
      </c>
      <c r="J284" s="264"/>
      <c r="K284" s="61"/>
      <c r="L284" s="115">
        <f t="shared" ref="L284:L285" si="428">J284+K284</f>
        <v>0</v>
      </c>
      <c r="M284" s="328"/>
      <c r="N284" s="61"/>
      <c r="O284" s="115">
        <f t="shared" ref="O284:O285" si="429">M284+N284</f>
        <v>0</v>
      </c>
      <c r="P284" s="112"/>
    </row>
    <row r="285" spans="1:16" ht="24" x14ac:dyDescent="0.25">
      <c r="A285" s="147" t="s">
        <v>259</v>
      </c>
      <c r="B285" s="154" t="s">
        <v>260</v>
      </c>
      <c r="C285" s="54">
        <f t="shared" si="416"/>
        <v>1</v>
      </c>
      <c r="D285" s="231"/>
      <c r="E285" s="433">
        <v>1</v>
      </c>
      <c r="F285" s="434">
        <f t="shared" si="426"/>
        <v>1</v>
      </c>
      <c r="G285" s="231"/>
      <c r="H285" s="263"/>
      <c r="I285" s="121">
        <f t="shared" si="427"/>
        <v>0</v>
      </c>
      <c r="J285" s="263"/>
      <c r="K285" s="56"/>
      <c r="L285" s="121">
        <f t="shared" si="428"/>
        <v>0</v>
      </c>
      <c r="M285" s="327"/>
      <c r="N285" s="56"/>
      <c r="O285" s="121">
        <f t="shared" si="429"/>
        <v>0</v>
      </c>
      <c r="P285" s="376" t="s">
        <v>326</v>
      </c>
    </row>
    <row r="286" spans="1:16" ht="12.75" thickBot="1" x14ac:dyDescent="0.3">
      <c r="A286" s="175"/>
      <c r="B286" s="175" t="s">
        <v>261</v>
      </c>
      <c r="C286" s="316">
        <f t="shared" si="416"/>
        <v>12001</v>
      </c>
      <c r="D286" s="242">
        <f t="shared" ref="D286:M286" si="430">SUM(D283,D269,D230,D195,D187,D173,D75,D53)</f>
        <v>12000</v>
      </c>
      <c r="E286" s="448">
        <f t="shared" ref="E286:F286" si="431">SUM(E283,E269,E230,E195,E187,E173,E75,E53)</f>
        <v>1</v>
      </c>
      <c r="F286" s="449">
        <f t="shared" si="431"/>
        <v>12001</v>
      </c>
      <c r="G286" s="242">
        <f t="shared" si="430"/>
        <v>0</v>
      </c>
      <c r="H286" s="177">
        <f t="shared" ref="H286:I286" si="432">SUM(H283,H269,H230,H195,H187,H173,H75,H53)</f>
        <v>0</v>
      </c>
      <c r="I286" s="298">
        <f t="shared" si="432"/>
        <v>0</v>
      </c>
      <c r="J286" s="177">
        <f t="shared" si="430"/>
        <v>0</v>
      </c>
      <c r="K286" s="176">
        <f t="shared" ref="K286:L286" si="433">SUM(K283,K269,K230,K195,K187,K173,K75,K53)</f>
        <v>0</v>
      </c>
      <c r="L286" s="298">
        <f t="shared" si="433"/>
        <v>0</v>
      </c>
      <c r="M286" s="316">
        <f t="shared" si="430"/>
        <v>0</v>
      </c>
      <c r="N286" s="176">
        <f t="shared" ref="N286:O286" si="434">SUM(N283,N269,N230,N195,N187,N173,N75,N53)</f>
        <v>0</v>
      </c>
      <c r="O286" s="298">
        <f t="shared" si="434"/>
        <v>0</v>
      </c>
      <c r="P286" s="356"/>
    </row>
    <row r="287" spans="1:16" s="21" customFormat="1" ht="13.5" thickTop="1" thickBot="1" x14ac:dyDescent="0.3">
      <c r="A287" s="1670" t="s">
        <v>262</v>
      </c>
      <c r="B287" s="1671"/>
      <c r="C287" s="184">
        <f t="shared" si="416"/>
        <v>1</v>
      </c>
      <c r="D287" s="243">
        <f>SUM(D24,D25,D41)-D51</f>
        <v>0</v>
      </c>
      <c r="E287" s="450">
        <f t="shared" ref="E287:F287" si="435">SUM(E24,E25,E41)-E51</f>
        <v>1</v>
      </c>
      <c r="F287" s="451">
        <f t="shared" si="435"/>
        <v>1</v>
      </c>
      <c r="G287" s="243">
        <f>SUM(G24,G25,G41)-G51</f>
        <v>0</v>
      </c>
      <c r="H287" s="273">
        <f t="shared" ref="H287:I287" si="436">SUM(H24,H25,H41)-H51</f>
        <v>0</v>
      </c>
      <c r="I287" s="299">
        <f t="shared" si="436"/>
        <v>0</v>
      </c>
      <c r="J287" s="273">
        <f>(J26+J43)-J51</f>
        <v>0</v>
      </c>
      <c r="K287" s="179">
        <f t="shared" ref="K287:L287" si="437">(K26+K43)-K51</f>
        <v>0</v>
      </c>
      <c r="L287" s="299">
        <f t="shared" si="437"/>
        <v>0</v>
      </c>
      <c r="M287" s="184">
        <f>M45-M51</f>
        <v>0</v>
      </c>
      <c r="N287" s="179">
        <f t="shared" ref="N287:O287" si="438">N45-N51</f>
        <v>0</v>
      </c>
      <c r="O287" s="299">
        <f t="shared" si="438"/>
        <v>0</v>
      </c>
      <c r="P287" s="186"/>
    </row>
    <row r="288" spans="1:16" s="21" customFormat="1" ht="12.75" thickTop="1" x14ac:dyDescent="0.25">
      <c r="A288" s="1672" t="s">
        <v>263</v>
      </c>
      <c r="B288" s="1673"/>
      <c r="C288" s="164">
        <f t="shared" si="416"/>
        <v>-1</v>
      </c>
      <c r="D288" s="244">
        <f t="shared" ref="D288:M288" si="439">SUM(D289,D290)-D297+D298</f>
        <v>0</v>
      </c>
      <c r="E288" s="452">
        <f t="shared" ref="E288:F288" si="440">SUM(E289,E290)-E297+E298</f>
        <v>-1</v>
      </c>
      <c r="F288" s="453">
        <f t="shared" si="440"/>
        <v>-1</v>
      </c>
      <c r="G288" s="244">
        <f t="shared" si="439"/>
        <v>0</v>
      </c>
      <c r="H288" s="274">
        <f t="shared" ref="H288:I288" si="441">SUM(H289,H290)-H297+H298</f>
        <v>0</v>
      </c>
      <c r="I288" s="162">
        <f t="shared" si="441"/>
        <v>0</v>
      </c>
      <c r="J288" s="274">
        <f t="shared" si="439"/>
        <v>0</v>
      </c>
      <c r="K288" s="161">
        <f t="shared" ref="K288:L288" si="442">SUM(K289,K290)-K297+K298</f>
        <v>0</v>
      </c>
      <c r="L288" s="162">
        <f t="shared" si="442"/>
        <v>0</v>
      </c>
      <c r="M288" s="164">
        <f t="shared" si="439"/>
        <v>0</v>
      </c>
      <c r="N288" s="161">
        <f t="shared" ref="N288:O288" si="443">SUM(N289,N290)-N297+N298</f>
        <v>0</v>
      </c>
      <c r="O288" s="162">
        <f t="shared" si="443"/>
        <v>0</v>
      </c>
      <c r="P288" s="357"/>
    </row>
    <row r="289" spans="1:16" s="21" customFormat="1" ht="12.75" thickBot="1" x14ac:dyDescent="0.3">
      <c r="A289" s="89" t="s">
        <v>264</v>
      </c>
      <c r="B289" s="89" t="s">
        <v>265</v>
      </c>
      <c r="C289" s="90">
        <f t="shared" si="416"/>
        <v>-1</v>
      </c>
      <c r="D289" s="226">
        <f t="shared" ref="D289:M289" si="444">D21-D283</f>
        <v>0</v>
      </c>
      <c r="E289" s="422">
        <f t="shared" ref="E289:F289" si="445">E21-E283</f>
        <v>-1</v>
      </c>
      <c r="F289" s="423">
        <f t="shared" si="445"/>
        <v>-1</v>
      </c>
      <c r="G289" s="226">
        <f t="shared" si="444"/>
        <v>0</v>
      </c>
      <c r="H289" s="259">
        <f t="shared" ref="H289:I289" si="446">H21-H283</f>
        <v>0</v>
      </c>
      <c r="I289" s="92">
        <f t="shared" si="446"/>
        <v>0</v>
      </c>
      <c r="J289" s="259">
        <f t="shared" si="444"/>
        <v>0</v>
      </c>
      <c r="K289" s="91">
        <f t="shared" ref="K289:L289" si="447">K21-K283</f>
        <v>0</v>
      </c>
      <c r="L289" s="92">
        <f t="shared" si="447"/>
        <v>0</v>
      </c>
      <c r="M289" s="90">
        <f t="shared" si="444"/>
        <v>0</v>
      </c>
      <c r="N289" s="91">
        <f t="shared" ref="N289:O289" si="448">N21-N283</f>
        <v>0</v>
      </c>
      <c r="O289" s="92">
        <f t="shared" si="448"/>
        <v>0</v>
      </c>
      <c r="P289" s="348"/>
    </row>
    <row r="290" spans="1:16" s="21" customFormat="1" ht="12.75" hidden="1" thickTop="1" x14ac:dyDescent="0.25">
      <c r="A290" s="181" t="s">
        <v>266</v>
      </c>
      <c r="B290" s="181" t="s">
        <v>267</v>
      </c>
      <c r="C290" s="164">
        <f t="shared" si="416"/>
        <v>0</v>
      </c>
      <c r="D290" s="244">
        <f t="shared" ref="D290:M290" si="449">SUM(D291,D293,D295)-SUM(D292,D294,D296)</f>
        <v>0</v>
      </c>
      <c r="E290" s="452">
        <f t="shared" ref="E290:F290" si="450">SUM(E291,E293,E295)-SUM(E292,E294,E296)</f>
        <v>0</v>
      </c>
      <c r="F290" s="453">
        <f t="shared" si="450"/>
        <v>0</v>
      </c>
      <c r="G290" s="244">
        <f t="shared" si="449"/>
        <v>0</v>
      </c>
      <c r="H290" s="274">
        <f t="shared" ref="H290:I290" si="451">SUM(H291,H293,H295)-SUM(H292,H294,H296)</f>
        <v>0</v>
      </c>
      <c r="I290" s="162">
        <f t="shared" si="451"/>
        <v>0</v>
      </c>
      <c r="J290" s="274">
        <f t="shared" si="449"/>
        <v>0</v>
      </c>
      <c r="K290" s="161">
        <f t="shared" ref="K290:L290" si="452">SUM(K291,K293,K295)-SUM(K292,K294,K296)</f>
        <v>0</v>
      </c>
      <c r="L290" s="162">
        <f t="shared" si="452"/>
        <v>0</v>
      </c>
      <c r="M290" s="164">
        <f t="shared" si="449"/>
        <v>0</v>
      </c>
      <c r="N290" s="161">
        <f t="shared" ref="N290:O290" si="453">SUM(N291,N293,N295)-SUM(N292,N294,N296)</f>
        <v>0</v>
      </c>
      <c r="O290" s="162">
        <f t="shared" si="453"/>
        <v>0</v>
      </c>
      <c r="P290" s="357"/>
    </row>
    <row r="291" spans="1:16" ht="12.75" hidden="1" thickTop="1" x14ac:dyDescent="0.25">
      <c r="A291" s="155" t="s">
        <v>268</v>
      </c>
      <c r="B291" s="84" t="s">
        <v>269</v>
      </c>
      <c r="C291" s="65">
        <f t="shared" si="416"/>
        <v>0</v>
      </c>
      <c r="D291" s="241"/>
      <c r="E291" s="447"/>
      <c r="F291" s="416">
        <f t="shared" ref="F291:F298" si="454">D291+E291</f>
        <v>0</v>
      </c>
      <c r="G291" s="241"/>
      <c r="H291" s="272"/>
      <c r="I291" s="312">
        <f t="shared" ref="I291:I298" si="455">G291+H291</f>
        <v>0</v>
      </c>
      <c r="J291" s="272"/>
      <c r="K291" s="67"/>
      <c r="L291" s="312">
        <f t="shared" ref="L291:L298" si="456">J291+K291</f>
        <v>0</v>
      </c>
      <c r="M291" s="334"/>
      <c r="N291" s="67"/>
      <c r="O291" s="312">
        <f t="shared" ref="O291:O298" si="457">M291+N291</f>
        <v>0</v>
      </c>
      <c r="P291" s="156"/>
    </row>
    <row r="292" spans="1:16" ht="24.75" hidden="1" thickTop="1" x14ac:dyDescent="0.25">
      <c r="A292" s="147" t="s">
        <v>270</v>
      </c>
      <c r="B292" s="37" t="s">
        <v>271</v>
      </c>
      <c r="C292" s="59">
        <f t="shared" si="416"/>
        <v>0</v>
      </c>
      <c r="D292" s="232"/>
      <c r="E292" s="435"/>
      <c r="F292" s="393">
        <f t="shared" si="454"/>
        <v>0</v>
      </c>
      <c r="G292" s="232"/>
      <c r="H292" s="264"/>
      <c r="I292" s="115">
        <f t="shared" si="455"/>
        <v>0</v>
      </c>
      <c r="J292" s="264"/>
      <c r="K292" s="61"/>
      <c r="L292" s="115">
        <f t="shared" si="456"/>
        <v>0</v>
      </c>
      <c r="M292" s="328"/>
      <c r="N292" s="61"/>
      <c r="O292" s="115">
        <f t="shared" si="457"/>
        <v>0</v>
      </c>
      <c r="P292" s="112"/>
    </row>
    <row r="293" spans="1:16" ht="12.75" hidden="1" thickTop="1" x14ac:dyDescent="0.25">
      <c r="A293" s="147" t="s">
        <v>272</v>
      </c>
      <c r="B293" s="37" t="s">
        <v>273</v>
      </c>
      <c r="C293" s="59">
        <f t="shared" si="416"/>
        <v>0</v>
      </c>
      <c r="D293" s="232"/>
      <c r="E293" s="435"/>
      <c r="F293" s="393">
        <f t="shared" si="454"/>
        <v>0</v>
      </c>
      <c r="G293" s="232"/>
      <c r="H293" s="264"/>
      <c r="I293" s="115">
        <f t="shared" si="455"/>
        <v>0</v>
      </c>
      <c r="J293" s="264"/>
      <c r="K293" s="61"/>
      <c r="L293" s="115">
        <f t="shared" si="456"/>
        <v>0</v>
      </c>
      <c r="M293" s="328"/>
      <c r="N293" s="61"/>
      <c r="O293" s="115">
        <f t="shared" si="457"/>
        <v>0</v>
      </c>
      <c r="P293" s="112"/>
    </row>
    <row r="294" spans="1:16" ht="24.75" hidden="1" thickTop="1" x14ac:dyDescent="0.25">
      <c r="A294" s="147" t="s">
        <v>274</v>
      </c>
      <c r="B294" s="37" t="s">
        <v>275</v>
      </c>
      <c r="C294" s="59">
        <f>F294+I294+L294+O294</f>
        <v>0</v>
      </c>
      <c r="D294" s="232"/>
      <c r="E294" s="435"/>
      <c r="F294" s="393">
        <f t="shared" si="454"/>
        <v>0</v>
      </c>
      <c r="G294" s="232"/>
      <c r="H294" s="264"/>
      <c r="I294" s="115">
        <f t="shared" si="455"/>
        <v>0</v>
      </c>
      <c r="J294" s="264"/>
      <c r="K294" s="61"/>
      <c r="L294" s="115">
        <f t="shared" si="456"/>
        <v>0</v>
      </c>
      <c r="M294" s="328"/>
      <c r="N294" s="61"/>
      <c r="O294" s="115">
        <f t="shared" si="457"/>
        <v>0</v>
      </c>
      <c r="P294" s="112"/>
    </row>
    <row r="295" spans="1:16" ht="12.75" hidden="1" thickTop="1" x14ac:dyDescent="0.25">
      <c r="A295" s="147" t="s">
        <v>276</v>
      </c>
      <c r="B295" s="37" t="s">
        <v>277</v>
      </c>
      <c r="C295" s="59">
        <f t="shared" si="416"/>
        <v>0</v>
      </c>
      <c r="D295" s="232"/>
      <c r="E295" s="435"/>
      <c r="F295" s="393">
        <f t="shared" si="454"/>
        <v>0</v>
      </c>
      <c r="G295" s="232"/>
      <c r="H295" s="264"/>
      <c r="I295" s="115">
        <f t="shared" si="455"/>
        <v>0</v>
      </c>
      <c r="J295" s="264"/>
      <c r="K295" s="61"/>
      <c r="L295" s="115">
        <f t="shared" si="456"/>
        <v>0</v>
      </c>
      <c r="M295" s="328"/>
      <c r="N295" s="61"/>
      <c r="O295" s="115">
        <f t="shared" si="457"/>
        <v>0</v>
      </c>
      <c r="P295" s="112"/>
    </row>
    <row r="296" spans="1:16" ht="24.75" hidden="1" thickTop="1" x14ac:dyDescent="0.25">
      <c r="A296" s="157" t="s">
        <v>278</v>
      </c>
      <c r="B296" s="158" t="s">
        <v>279</v>
      </c>
      <c r="C296" s="128">
        <f t="shared" si="416"/>
        <v>0</v>
      </c>
      <c r="D296" s="237"/>
      <c r="E296" s="440"/>
      <c r="F296" s="441">
        <f t="shared" si="454"/>
        <v>0</v>
      </c>
      <c r="G296" s="237"/>
      <c r="H296" s="268"/>
      <c r="I296" s="313">
        <f t="shared" si="455"/>
        <v>0</v>
      </c>
      <c r="J296" s="268"/>
      <c r="K296" s="130"/>
      <c r="L296" s="313">
        <f t="shared" si="456"/>
        <v>0</v>
      </c>
      <c r="M296" s="331"/>
      <c r="N296" s="130"/>
      <c r="O296" s="313">
        <f t="shared" si="457"/>
        <v>0</v>
      </c>
      <c r="P296" s="159"/>
    </row>
    <row r="297" spans="1:16" s="21" customFormat="1" ht="13.5" hidden="1" thickTop="1" thickBot="1" x14ac:dyDescent="0.3">
      <c r="A297" s="183" t="s">
        <v>280</v>
      </c>
      <c r="B297" s="183" t="s">
        <v>281</v>
      </c>
      <c r="C297" s="184">
        <f t="shared" si="416"/>
        <v>0</v>
      </c>
      <c r="D297" s="245"/>
      <c r="E297" s="454"/>
      <c r="F297" s="451">
        <f t="shared" si="454"/>
        <v>0</v>
      </c>
      <c r="G297" s="245"/>
      <c r="H297" s="275"/>
      <c r="I297" s="299">
        <f t="shared" si="455"/>
        <v>0</v>
      </c>
      <c r="J297" s="275"/>
      <c r="K297" s="185"/>
      <c r="L297" s="299">
        <f t="shared" si="456"/>
        <v>0</v>
      </c>
      <c r="M297" s="335"/>
      <c r="N297" s="185"/>
      <c r="O297" s="299">
        <f t="shared" si="457"/>
        <v>0</v>
      </c>
      <c r="P297" s="186"/>
    </row>
    <row r="298" spans="1:16" s="21" customFormat="1" ht="48.75" hidden="1" thickTop="1" x14ac:dyDescent="0.25">
      <c r="A298" s="181" t="s">
        <v>282</v>
      </c>
      <c r="B298" s="163" t="s">
        <v>283</v>
      </c>
      <c r="C298" s="164">
        <f t="shared" si="416"/>
        <v>0</v>
      </c>
      <c r="D298" s="236"/>
      <c r="E298" s="439"/>
      <c r="F298" s="397">
        <f t="shared" si="454"/>
        <v>0</v>
      </c>
      <c r="G298" s="236"/>
      <c r="H298" s="267"/>
      <c r="I298" s="118">
        <f t="shared" si="455"/>
        <v>0</v>
      </c>
      <c r="J298" s="267"/>
      <c r="K298" s="123"/>
      <c r="L298" s="118">
        <f t="shared" si="456"/>
        <v>0</v>
      </c>
      <c r="M298" s="330"/>
      <c r="N298" s="123"/>
      <c r="O298" s="118">
        <f t="shared" si="457"/>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sheetData>
  <sheetProtection algorithmName="SHA-512" hashValue="v5vHCRcP1e1sFs+1ehK6s4V6u81E2yY55cfs/AZNmHAxoAnGs5hjh+w/itGrzO1uYsthaT6CERifXwxoRp666w==" saltValue="nOXJMVI1/ukQtOsc4gHgUw==" spinCount="100000" sheet="1" objects="1" scenarios="1" formatCells="0" formatColumns="0" formatRows="0"/>
  <autoFilter ref="A18:P298">
    <filterColumn colId="2">
      <filters blank="1">
        <filter val="1"/>
        <filter val="-1"/>
        <filter val="1 013"/>
        <filter val="11 250"/>
        <filter val="12 000"/>
        <filter val="12 001"/>
        <filter val="200"/>
        <filter val="215"/>
        <filter val="3 001"/>
        <filter val="341"/>
        <filter val="350"/>
        <filter val="4 739"/>
        <filter val="4 939"/>
        <filter val="4 957"/>
        <filter val="400"/>
        <filter val="5 298"/>
        <filter val="5 952"/>
        <filter val="598"/>
        <filter val="750"/>
        <filter val="813"/>
        <filter val="9 000"/>
      </filters>
    </filterColumn>
  </autoFilter>
  <mergeCells count="32">
    <mergeCell ref="P16:P17"/>
    <mergeCell ref="C15:P15"/>
    <mergeCell ref="A2:P2"/>
    <mergeCell ref="C3:P3"/>
    <mergeCell ref="C4:P4"/>
    <mergeCell ref="C5:P5"/>
    <mergeCell ref="C6:P6"/>
    <mergeCell ref="C7:P7"/>
    <mergeCell ref="C8:P8"/>
    <mergeCell ref="C9:P9"/>
    <mergeCell ref="C10:P10"/>
    <mergeCell ref="C11:P11"/>
    <mergeCell ref="C12:P12"/>
    <mergeCell ref="C13:P13"/>
    <mergeCell ref="C14:P14"/>
    <mergeCell ref="L16:L17"/>
    <mergeCell ref="K16:K17"/>
    <mergeCell ref="N16:N17"/>
    <mergeCell ref="O16:O17"/>
    <mergeCell ref="A288:B288"/>
    <mergeCell ref="C16:C17"/>
    <mergeCell ref="D16:D17"/>
    <mergeCell ref="G16:G17"/>
    <mergeCell ref="J16:J17"/>
    <mergeCell ref="M16:M17"/>
    <mergeCell ref="A287:B287"/>
    <mergeCell ref="A15:A17"/>
    <mergeCell ref="B15:B17"/>
    <mergeCell ref="E16:E17"/>
    <mergeCell ref="F16:F17"/>
    <mergeCell ref="I16:I17"/>
    <mergeCell ref="H16:H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21.pielikums Jūrmalas pilsētas domes 
2018.gada 27.septembra saistošajiem noteikumiem Nr.33
(protokols Nr.13,  23.punkts)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Q7" sqref="Q7"/>
    </sheetView>
  </sheetViews>
  <sheetFormatPr defaultRowHeight="12" outlineLevelCol="1" x14ac:dyDescent="0.25"/>
  <cols>
    <col min="1" max="1" width="10.140625" style="6" customWidth="1"/>
    <col min="2" max="2" width="28" style="6" customWidth="1"/>
    <col min="3" max="3" width="9" style="6" customWidth="1"/>
    <col min="4" max="4" width="10" style="6" hidden="1" customWidth="1" outlineLevel="1"/>
    <col min="5" max="5" width="7.7109375" style="6" hidden="1" customWidth="1" outlineLevel="1"/>
    <col min="6" max="6" width="8.42578125" style="6" bestFit="1"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334</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335</v>
      </c>
      <c r="D3" s="1713"/>
      <c r="E3" s="1713"/>
      <c r="F3" s="1713"/>
      <c r="G3" s="1713"/>
      <c r="H3" s="1713"/>
      <c r="I3" s="1713"/>
      <c r="J3" s="1713"/>
      <c r="K3" s="1713"/>
      <c r="L3" s="1713"/>
      <c r="M3" s="1713"/>
      <c r="N3" s="1713"/>
      <c r="O3" s="1713"/>
      <c r="P3" s="1714"/>
      <c r="Q3" s="382"/>
    </row>
    <row r="4" spans="1:17" ht="12.75" customHeight="1" x14ac:dyDescent="0.25">
      <c r="A4" s="4" t="s">
        <v>1</v>
      </c>
      <c r="B4" s="5"/>
      <c r="C4" s="1713" t="s">
        <v>336</v>
      </c>
      <c r="D4" s="1713"/>
      <c r="E4" s="1713"/>
      <c r="F4" s="1713"/>
      <c r="G4" s="1713"/>
      <c r="H4" s="1713"/>
      <c r="I4" s="1713"/>
      <c r="J4" s="1713"/>
      <c r="K4" s="1713"/>
      <c r="L4" s="1713"/>
      <c r="M4" s="1713"/>
      <c r="N4" s="1713"/>
      <c r="O4" s="1713"/>
      <c r="P4" s="1714"/>
      <c r="Q4" s="382"/>
    </row>
    <row r="5" spans="1:17" ht="12.75" customHeight="1" x14ac:dyDescent="0.25">
      <c r="A5" s="2" t="s">
        <v>2</v>
      </c>
      <c r="B5" s="3"/>
      <c r="C5" s="1708" t="s">
        <v>337</v>
      </c>
      <c r="D5" s="1708"/>
      <c r="E5" s="1708"/>
      <c r="F5" s="1708"/>
      <c r="G5" s="1708"/>
      <c r="H5" s="1708"/>
      <c r="I5" s="1708"/>
      <c r="J5" s="1708"/>
      <c r="K5" s="1708"/>
      <c r="L5" s="1708"/>
      <c r="M5" s="1708"/>
      <c r="N5" s="1708"/>
      <c r="O5" s="1708"/>
      <c r="P5" s="1709"/>
      <c r="Q5" s="382"/>
    </row>
    <row r="6" spans="1:17" ht="12.75" customHeight="1" x14ac:dyDescent="0.25">
      <c r="A6" s="2" t="s">
        <v>3</v>
      </c>
      <c r="B6" s="3"/>
      <c r="C6" s="1708" t="s">
        <v>338</v>
      </c>
      <c r="D6" s="1708"/>
      <c r="E6" s="1708"/>
      <c r="F6" s="1708"/>
      <c r="G6" s="1708"/>
      <c r="H6" s="1708"/>
      <c r="I6" s="1708"/>
      <c r="J6" s="1708"/>
      <c r="K6" s="1708"/>
      <c r="L6" s="1708"/>
      <c r="M6" s="1708"/>
      <c r="N6" s="1708"/>
      <c r="O6" s="1708"/>
      <c r="P6" s="1709"/>
      <c r="Q6" s="382"/>
    </row>
    <row r="7" spans="1:17" ht="24.75" customHeight="1" x14ac:dyDescent="0.25">
      <c r="A7" s="2" t="s">
        <v>4</v>
      </c>
      <c r="B7" s="3"/>
      <c r="C7" s="1713" t="s">
        <v>339</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340</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t="s">
        <v>341</v>
      </c>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342</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2223949</v>
      </c>
      <c r="D20" s="213">
        <f>SUM(D21,D24,D25,D41,D43)</f>
        <v>2203547</v>
      </c>
      <c r="E20" s="1202">
        <f t="shared" ref="E20:F20" si="0">SUM(E21,E24,E25,E41,E43)</f>
        <v>0</v>
      </c>
      <c r="F20" s="387">
        <f t="shared" si="0"/>
        <v>2203547</v>
      </c>
      <c r="G20" s="213">
        <f>SUM(G21,G24,G43)</f>
        <v>0</v>
      </c>
      <c r="H20" s="248">
        <f t="shared" ref="H20:I20" si="1">SUM(H21,H24,H43)</f>
        <v>0</v>
      </c>
      <c r="I20" s="26">
        <f t="shared" si="1"/>
        <v>0</v>
      </c>
      <c r="J20" s="248">
        <f>SUM(J21,J26,J43)</f>
        <v>20402</v>
      </c>
      <c r="K20" s="25">
        <f t="shared" ref="K20:L20" si="2">SUM(K21,K26,K43)</f>
        <v>0</v>
      </c>
      <c r="L20" s="26">
        <f t="shared" si="2"/>
        <v>20402</v>
      </c>
      <c r="M20" s="24">
        <f>SUM(M21,M45)</f>
        <v>0</v>
      </c>
      <c r="N20" s="25">
        <f t="shared" ref="N20:O20" si="3">SUM(N21,N45)</f>
        <v>0</v>
      </c>
      <c r="O20" s="26">
        <f t="shared" si="3"/>
        <v>0</v>
      </c>
      <c r="P20" s="456"/>
    </row>
    <row r="21" spans="1:16" ht="12.75" thickTop="1" x14ac:dyDescent="0.25">
      <c r="A21" s="27"/>
      <c r="B21" s="28" t="s">
        <v>20</v>
      </c>
      <c r="C21" s="29">
        <f t="shared" ref="C21:C84" si="4">F21+I21+L21+O21</f>
        <v>274</v>
      </c>
      <c r="D21" s="214">
        <f>SUM(D22:D23)</f>
        <v>0</v>
      </c>
      <c r="E21" s="388">
        <f t="shared" ref="E21" si="5">SUM(E22:E23)</f>
        <v>0</v>
      </c>
      <c r="F21" s="389">
        <f>SUM(F22:F23)</f>
        <v>0</v>
      </c>
      <c r="G21" s="214">
        <f>SUM(G22:G23)</f>
        <v>0</v>
      </c>
      <c r="H21" s="249">
        <f t="shared" ref="H21:I21" si="6">SUM(H22:H23)</f>
        <v>0</v>
      </c>
      <c r="I21" s="31">
        <f t="shared" si="6"/>
        <v>0</v>
      </c>
      <c r="J21" s="249">
        <f>SUM(J22:J23)</f>
        <v>274</v>
      </c>
      <c r="K21" s="30">
        <f t="shared" ref="K21:L21" si="7">SUM(K22:K23)</f>
        <v>0</v>
      </c>
      <c r="L21" s="31">
        <f t="shared" si="7"/>
        <v>274</v>
      </c>
      <c r="M21" s="29">
        <f>SUM(M22:M23)</f>
        <v>0</v>
      </c>
      <c r="N21" s="30">
        <f t="shared" ref="N21:O21" si="8">SUM(N22:N23)</f>
        <v>0</v>
      </c>
      <c r="O21" s="31">
        <f t="shared" si="8"/>
        <v>0</v>
      </c>
      <c r="P21" s="338"/>
    </row>
    <row r="22" spans="1:16" hidden="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x14ac:dyDescent="0.25">
      <c r="A23" s="37"/>
      <c r="B23" s="38" t="s">
        <v>22</v>
      </c>
      <c r="C23" s="39">
        <f t="shared" si="4"/>
        <v>274</v>
      </c>
      <c r="D23" s="216"/>
      <c r="E23" s="392"/>
      <c r="F23" s="393">
        <f>D23+E23</f>
        <v>0</v>
      </c>
      <c r="G23" s="216"/>
      <c r="H23" s="251"/>
      <c r="I23" s="311">
        <f>G23+H23</f>
        <v>0</v>
      </c>
      <c r="J23" s="251">
        <v>274</v>
      </c>
      <c r="K23" s="40"/>
      <c r="L23" s="311">
        <f>J23+K23</f>
        <v>274</v>
      </c>
      <c r="M23" s="372"/>
      <c r="N23" s="40"/>
      <c r="O23" s="311">
        <f>M23+N23</f>
        <v>0</v>
      </c>
      <c r="P23" s="170"/>
    </row>
    <row r="24" spans="1:16" s="467" customFormat="1" ht="24.75" thickBot="1" x14ac:dyDescent="0.3">
      <c r="A24" s="457">
        <v>19300</v>
      </c>
      <c r="B24" s="457" t="s">
        <v>304</v>
      </c>
      <c r="C24" s="458">
        <f>F24+I24</f>
        <v>2203547</v>
      </c>
      <c r="D24" s="459">
        <v>2203547</v>
      </c>
      <c r="E24" s="1203">
        <v>0</v>
      </c>
      <c r="F24" s="1226">
        <f>D24+E24</f>
        <v>2203547</v>
      </c>
      <c r="G24" s="459"/>
      <c r="H24" s="460"/>
      <c r="I24" s="461">
        <f>G24+H24</f>
        <v>0</v>
      </c>
      <c r="J24" s="462" t="s">
        <v>23</v>
      </c>
      <c r="K24" s="463" t="s">
        <v>23</v>
      </c>
      <c r="L24" s="465" t="s">
        <v>23</v>
      </c>
      <c r="M24" s="464" t="s">
        <v>23</v>
      </c>
      <c r="N24" s="463" t="s">
        <v>23</v>
      </c>
      <c r="O24" s="465" t="s">
        <v>23</v>
      </c>
      <c r="P24" s="466"/>
    </row>
    <row r="25" spans="1:16" s="21" customFormat="1" ht="37.5" hidden="1" customHeight="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45" customHeight="1" thickTop="1" x14ac:dyDescent="0.25">
      <c r="A26" s="46">
        <v>21300</v>
      </c>
      <c r="B26" s="46" t="s">
        <v>305</v>
      </c>
      <c r="C26" s="47">
        <f>L26</f>
        <v>14828</v>
      </c>
      <c r="D26" s="219" t="s">
        <v>23</v>
      </c>
      <c r="E26" s="398" t="s">
        <v>23</v>
      </c>
      <c r="F26" s="399" t="s">
        <v>23</v>
      </c>
      <c r="G26" s="219" t="s">
        <v>23</v>
      </c>
      <c r="H26" s="253" t="s">
        <v>23</v>
      </c>
      <c r="I26" s="50" t="s">
        <v>23</v>
      </c>
      <c r="J26" s="107">
        <f>SUM(J27,J31,J33,J36)</f>
        <v>14828</v>
      </c>
      <c r="K26" s="51">
        <f t="shared" ref="K26:L26" si="9">SUM(K27,K31,K33,K36)</f>
        <v>0</v>
      </c>
      <c r="L26" s="118">
        <f t="shared" si="9"/>
        <v>14828</v>
      </c>
      <c r="M26" s="320" t="s">
        <v>23</v>
      </c>
      <c r="N26" s="49" t="s">
        <v>23</v>
      </c>
      <c r="O26" s="50" t="s">
        <v>23</v>
      </c>
      <c r="P26" s="340"/>
    </row>
    <row r="27" spans="1:16" s="21" customFormat="1" ht="24" hidden="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idden="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idden="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 hidden="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 hidden="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 hidden="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idden="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row>
    <row r="34" spans="1:16" hidden="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 hidden="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36" x14ac:dyDescent="0.25">
      <c r="A36" s="52">
        <v>21390</v>
      </c>
      <c r="B36" s="46" t="s">
        <v>307</v>
      </c>
      <c r="C36" s="47">
        <f t="shared" si="10"/>
        <v>14828</v>
      </c>
      <c r="D36" s="219" t="s">
        <v>23</v>
      </c>
      <c r="E36" s="398" t="s">
        <v>23</v>
      </c>
      <c r="F36" s="399" t="s">
        <v>23</v>
      </c>
      <c r="G36" s="219" t="s">
        <v>23</v>
      </c>
      <c r="H36" s="253" t="s">
        <v>23</v>
      </c>
      <c r="I36" s="50" t="s">
        <v>23</v>
      </c>
      <c r="J36" s="107">
        <f>SUM(J37:J40)</f>
        <v>14828</v>
      </c>
      <c r="K36" s="51">
        <f t="shared" ref="K36:L36" si="14">SUM(K37:K40)</f>
        <v>0</v>
      </c>
      <c r="L36" s="118">
        <f t="shared" si="14"/>
        <v>14828</v>
      </c>
      <c r="M36" s="320" t="s">
        <v>23</v>
      </c>
      <c r="N36" s="49" t="s">
        <v>23</v>
      </c>
      <c r="O36" s="50" t="s">
        <v>23</v>
      </c>
      <c r="P36" s="340"/>
    </row>
    <row r="37" spans="1:16" ht="24" hidden="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idden="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idden="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 x14ac:dyDescent="0.25">
      <c r="A40" s="191">
        <v>21399</v>
      </c>
      <c r="B40" s="166" t="s">
        <v>36</v>
      </c>
      <c r="C40" s="167">
        <f t="shared" si="10"/>
        <v>14828</v>
      </c>
      <c r="D40" s="223" t="s">
        <v>23</v>
      </c>
      <c r="E40" s="406" t="s">
        <v>23</v>
      </c>
      <c r="F40" s="407" t="s">
        <v>23</v>
      </c>
      <c r="G40" s="223" t="s">
        <v>23</v>
      </c>
      <c r="H40" s="257" t="s">
        <v>23</v>
      </c>
      <c r="I40" s="193" t="s">
        <v>23</v>
      </c>
      <c r="J40" s="294">
        <v>14828</v>
      </c>
      <c r="K40" s="192"/>
      <c r="L40" s="408">
        <f>J40+K40</f>
        <v>14828</v>
      </c>
      <c r="M40" s="324" t="s">
        <v>23</v>
      </c>
      <c r="N40" s="77" t="s">
        <v>23</v>
      </c>
      <c r="O40" s="193" t="s">
        <v>23</v>
      </c>
      <c r="P40" s="344"/>
    </row>
    <row r="41" spans="1:16" s="21" customFormat="1" ht="34.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35.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 x14ac:dyDescent="0.25">
      <c r="A43" s="52">
        <v>21490</v>
      </c>
      <c r="B43" s="46" t="s">
        <v>38</v>
      </c>
      <c r="C43" s="69">
        <f>F43+I43+L43</f>
        <v>5300</v>
      </c>
      <c r="D43" s="75">
        <f>D44</f>
        <v>0</v>
      </c>
      <c r="E43" s="413">
        <f t="shared" ref="E43:L43" si="16">E44</f>
        <v>0</v>
      </c>
      <c r="F43" s="414">
        <f t="shared" si="16"/>
        <v>0</v>
      </c>
      <c r="G43" s="75">
        <f t="shared" si="16"/>
        <v>0</v>
      </c>
      <c r="H43" s="205">
        <f t="shared" si="16"/>
        <v>0</v>
      </c>
      <c r="I43" s="295">
        <f t="shared" si="16"/>
        <v>0</v>
      </c>
      <c r="J43" s="205">
        <f t="shared" si="16"/>
        <v>5300</v>
      </c>
      <c r="K43" s="76">
        <f t="shared" si="16"/>
        <v>0</v>
      </c>
      <c r="L43" s="295">
        <f t="shared" si="16"/>
        <v>5300</v>
      </c>
      <c r="M43" s="320" t="s">
        <v>23</v>
      </c>
      <c r="N43" s="49" t="s">
        <v>23</v>
      </c>
      <c r="O43" s="50" t="s">
        <v>23</v>
      </c>
      <c r="P43" s="340"/>
    </row>
    <row r="44" spans="1:16" s="21" customFormat="1" ht="24" x14ac:dyDescent="0.25">
      <c r="A44" s="38">
        <v>21499</v>
      </c>
      <c r="B44" s="58" t="s">
        <v>39</v>
      </c>
      <c r="C44" s="209">
        <f>F44+I44+L44</f>
        <v>5300</v>
      </c>
      <c r="D44" s="304"/>
      <c r="E44" s="415"/>
      <c r="F44" s="416">
        <f>D44+E44</f>
        <v>0</v>
      </c>
      <c r="G44" s="304"/>
      <c r="H44" s="305"/>
      <c r="I44" s="363">
        <f>G44+H44</f>
        <v>0</v>
      </c>
      <c r="J44" s="305">
        <v>5300</v>
      </c>
      <c r="K44" s="71"/>
      <c r="L44" s="363">
        <f>J44+K44</f>
        <v>5300</v>
      </c>
      <c r="M44" s="323" t="s">
        <v>23</v>
      </c>
      <c r="N44" s="66" t="s">
        <v>23</v>
      </c>
      <c r="O44" s="68" t="s">
        <v>23</v>
      </c>
      <c r="P44" s="343"/>
    </row>
    <row r="45" spans="1:16" ht="21.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 hidden="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x14ac:dyDescent="0.25">
      <c r="A48" s="84"/>
      <c r="B48" s="79"/>
      <c r="C48" s="85"/>
      <c r="D48" s="366"/>
      <c r="E48" s="419"/>
      <c r="F48" s="418"/>
      <c r="G48" s="366"/>
      <c r="H48" s="369"/>
      <c r="I48" s="311"/>
      <c r="J48" s="371"/>
      <c r="K48" s="306"/>
      <c r="L48" s="172"/>
      <c r="M48" s="326"/>
      <c r="N48" s="306"/>
      <c r="O48" s="172"/>
      <c r="P48" s="82"/>
    </row>
    <row r="49" spans="1:16" s="21" customFormat="1" x14ac:dyDescent="0.25">
      <c r="A49" s="468"/>
      <c r="B49" s="469" t="s">
        <v>43</v>
      </c>
      <c r="C49" s="470"/>
      <c r="D49" s="471"/>
      <c r="E49" s="1204"/>
      <c r="F49" s="1227"/>
      <c r="G49" s="471"/>
      <c r="H49" s="473"/>
      <c r="I49" s="474"/>
      <c r="J49" s="473"/>
      <c r="K49" s="472"/>
      <c r="L49" s="474"/>
      <c r="M49" s="475"/>
      <c r="N49" s="472"/>
      <c r="O49" s="474"/>
      <c r="P49" s="476"/>
    </row>
    <row r="50" spans="1:16" s="21" customFormat="1" ht="12.75" thickBot="1" x14ac:dyDescent="0.3">
      <c r="A50" s="477"/>
      <c r="B50" s="478" t="s">
        <v>44</v>
      </c>
      <c r="C50" s="479">
        <f t="shared" si="4"/>
        <v>2223949</v>
      </c>
      <c r="D50" s="480">
        <f>SUM(D51,D283)</f>
        <v>2203547</v>
      </c>
      <c r="E50" s="1205">
        <f t="shared" ref="E50:F50" si="19">SUM(E51,E283)</f>
        <v>0</v>
      </c>
      <c r="F50" s="1228">
        <f t="shared" si="19"/>
        <v>2203547</v>
      </c>
      <c r="G50" s="480">
        <f>SUM(G51,G283)</f>
        <v>0</v>
      </c>
      <c r="H50" s="482">
        <f t="shared" ref="H50:I50" si="20">SUM(H51,H283)</f>
        <v>0</v>
      </c>
      <c r="I50" s="483">
        <f t="shared" si="20"/>
        <v>0</v>
      </c>
      <c r="J50" s="482">
        <f>SUM(J51,J283)</f>
        <v>20402</v>
      </c>
      <c r="K50" s="481">
        <f t="shared" ref="K50:L50" si="21">SUM(K51,K283)</f>
        <v>0</v>
      </c>
      <c r="L50" s="483">
        <f t="shared" si="21"/>
        <v>20402</v>
      </c>
      <c r="M50" s="479">
        <f>SUM(M51,M283)</f>
        <v>0</v>
      </c>
      <c r="N50" s="481">
        <f t="shared" ref="N50:O50" si="22">SUM(N51,N283)</f>
        <v>0</v>
      </c>
      <c r="O50" s="483">
        <f t="shared" si="22"/>
        <v>0</v>
      </c>
      <c r="P50" s="484"/>
    </row>
    <row r="51" spans="1:16" s="21" customFormat="1" ht="36.75" thickTop="1" x14ac:dyDescent="0.25">
      <c r="A51" s="485"/>
      <c r="B51" s="486" t="s">
        <v>45</v>
      </c>
      <c r="C51" s="487">
        <f t="shared" si="4"/>
        <v>2223949</v>
      </c>
      <c r="D51" s="488">
        <f>SUM(D52,D194)</f>
        <v>2203547</v>
      </c>
      <c r="E51" s="1206">
        <f t="shared" ref="E51:F51" si="23">SUM(E52,E194)</f>
        <v>0</v>
      </c>
      <c r="F51" s="1229">
        <f t="shared" si="23"/>
        <v>2203547</v>
      </c>
      <c r="G51" s="488">
        <f>SUM(G52,G194)</f>
        <v>0</v>
      </c>
      <c r="H51" s="490">
        <f t="shared" ref="H51:I51" si="24">SUM(H52,H194)</f>
        <v>0</v>
      </c>
      <c r="I51" s="491">
        <f t="shared" si="24"/>
        <v>0</v>
      </c>
      <c r="J51" s="490">
        <f>SUM(J52,J194)</f>
        <v>20402</v>
      </c>
      <c r="K51" s="489">
        <f t="shared" ref="K51:L51" si="25">SUM(K52,K194)</f>
        <v>0</v>
      </c>
      <c r="L51" s="491">
        <f t="shared" si="25"/>
        <v>20402</v>
      </c>
      <c r="M51" s="487">
        <f>SUM(M52,M194)</f>
        <v>0</v>
      </c>
      <c r="N51" s="489">
        <f t="shared" ref="N51:O51" si="26">SUM(N52,N194)</f>
        <v>0</v>
      </c>
      <c r="O51" s="491">
        <f t="shared" si="26"/>
        <v>0</v>
      </c>
      <c r="P51" s="492"/>
    </row>
    <row r="52" spans="1:16" s="21" customFormat="1" ht="24" x14ac:dyDescent="0.25">
      <c r="A52" s="493"/>
      <c r="B52" s="468" t="s">
        <v>46</v>
      </c>
      <c r="C52" s="470">
        <f t="shared" si="4"/>
        <v>2091877</v>
      </c>
      <c r="D52" s="494">
        <f>SUM(D53,D75,D173,D187)</f>
        <v>2076675</v>
      </c>
      <c r="E52" s="1207">
        <f t="shared" ref="E52:F52" si="27">SUM(E53,E75,E173,E187)</f>
        <v>0</v>
      </c>
      <c r="F52" s="1227">
        <f t="shared" si="27"/>
        <v>2076675</v>
      </c>
      <c r="G52" s="494">
        <f>SUM(G53,G75,G173,G187)</f>
        <v>0</v>
      </c>
      <c r="H52" s="496">
        <f t="shared" ref="H52:I52" si="28">SUM(H53,H75,H173,H187)</f>
        <v>0</v>
      </c>
      <c r="I52" s="474">
        <f t="shared" si="28"/>
        <v>0</v>
      </c>
      <c r="J52" s="496">
        <f>SUM(J53,J75,J173,J187)</f>
        <v>15202</v>
      </c>
      <c r="K52" s="495">
        <f t="shared" ref="K52:L52" si="29">SUM(K53,K75,K173,K187)</f>
        <v>0</v>
      </c>
      <c r="L52" s="474">
        <f t="shared" si="29"/>
        <v>15202</v>
      </c>
      <c r="M52" s="470">
        <f>SUM(M53,M75,M173,M187)</f>
        <v>0</v>
      </c>
      <c r="N52" s="495">
        <f t="shared" ref="N52:O52" si="30">SUM(N53,N75,N173,N187)</f>
        <v>0</v>
      </c>
      <c r="O52" s="474">
        <f t="shared" si="30"/>
        <v>0</v>
      </c>
      <c r="P52" s="476"/>
    </row>
    <row r="53" spans="1:16" s="21" customFormat="1" x14ac:dyDescent="0.25">
      <c r="A53" s="497">
        <v>1000</v>
      </c>
      <c r="B53" s="497" t="s">
        <v>47</v>
      </c>
      <c r="C53" s="498">
        <f t="shared" si="4"/>
        <v>1692508</v>
      </c>
      <c r="D53" s="499">
        <f>SUM(D54,D67)</f>
        <v>1698198</v>
      </c>
      <c r="E53" s="1208">
        <f t="shared" ref="E53:F53" si="31">SUM(E54,E67)</f>
        <v>-10813</v>
      </c>
      <c r="F53" s="1230">
        <f t="shared" si="31"/>
        <v>1687385</v>
      </c>
      <c r="G53" s="499">
        <f>SUM(G54,G67)</f>
        <v>0</v>
      </c>
      <c r="H53" s="501">
        <f t="shared" ref="H53:I53" si="32">SUM(H54,H67)</f>
        <v>0</v>
      </c>
      <c r="I53" s="502">
        <f t="shared" si="32"/>
        <v>0</v>
      </c>
      <c r="J53" s="501">
        <f>SUM(J54,J67)</f>
        <v>5123</v>
      </c>
      <c r="K53" s="500">
        <f t="shared" ref="K53:L53" si="33">SUM(K54,K67)</f>
        <v>0</v>
      </c>
      <c r="L53" s="502">
        <f t="shared" si="33"/>
        <v>5123</v>
      </c>
      <c r="M53" s="498">
        <f>SUM(M54,M67)</f>
        <v>0</v>
      </c>
      <c r="N53" s="500">
        <f t="shared" ref="N53:O53" si="34">SUM(N54,N67)</f>
        <v>0</v>
      </c>
      <c r="O53" s="502">
        <f t="shared" si="34"/>
        <v>0</v>
      </c>
      <c r="P53" s="503"/>
    </row>
    <row r="54" spans="1:16" x14ac:dyDescent="0.25">
      <c r="A54" s="504">
        <v>1100</v>
      </c>
      <c r="B54" s="505" t="s">
        <v>48</v>
      </c>
      <c r="C54" s="506">
        <f t="shared" si="4"/>
        <v>1292444</v>
      </c>
      <c r="D54" s="507">
        <f>SUM(D55,D58,D66)</f>
        <v>1300304</v>
      </c>
      <c r="E54" s="1209">
        <f t="shared" ref="E54:F54" si="35">SUM(E55,E58,E66)</f>
        <v>-11688</v>
      </c>
      <c r="F54" s="1231">
        <f t="shared" si="35"/>
        <v>1288616</v>
      </c>
      <c r="G54" s="507">
        <f>SUM(G55,G58,G66)</f>
        <v>0</v>
      </c>
      <c r="H54" s="509">
        <f t="shared" ref="H54:I54" si="36">SUM(H55,H58,H66)</f>
        <v>0</v>
      </c>
      <c r="I54" s="510">
        <f t="shared" si="36"/>
        <v>0</v>
      </c>
      <c r="J54" s="509">
        <f>SUM(J55,J58,J66)</f>
        <v>3828</v>
      </c>
      <c r="K54" s="508">
        <f t="shared" ref="K54:L54" si="37">SUM(K55,K58,K66)</f>
        <v>0</v>
      </c>
      <c r="L54" s="510">
        <f t="shared" si="37"/>
        <v>3828</v>
      </c>
      <c r="M54" s="511">
        <f>SUM(M55,M58,M66)</f>
        <v>0</v>
      </c>
      <c r="N54" s="512">
        <f t="shared" ref="N54:O54" si="38">SUM(N55,N58,N66)</f>
        <v>0</v>
      </c>
      <c r="O54" s="513">
        <f t="shared" si="38"/>
        <v>0</v>
      </c>
      <c r="P54" s="514"/>
    </row>
    <row r="55" spans="1:16" x14ac:dyDescent="0.25">
      <c r="A55" s="515">
        <v>1110</v>
      </c>
      <c r="B55" s="516" t="s">
        <v>49</v>
      </c>
      <c r="C55" s="517">
        <f t="shared" si="4"/>
        <v>1049969</v>
      </c>
      <c r="D55" s="518">
        <f>SUM(D56:D57)</f>
        <v>1048798</v>
      </c>
      <c r="E55" s="1210">
        <f t="shared" ref="E55:F55" si="39">SUM(E56:E57)</f>
        <v>-2657</v>
      </c>
      <c r="F55" s="1232">
        <f t="shared" si="39"/>
        <v>1046141</v>
      </c>
      <c r="G55" s="518">
        <f>SUM(G56:G57)</f>
        <v>0</v>
      </c>
      <c r="H55" s="520">
        <f t="shared" ref="H55:I55" si="40">SUM(H56:H57)</f>
        <v>0</v>
      </c>
      <c r="I55" s="521">
        <f t="shared" si="40"/>
        <v>0</v>
      </c>
      <c r="J55" s="520">
        <f>SUM(J56:J57)</f>
        <v>3828</v>
      </c>
      <c r="K55" s="519">
        <f t="shared" ref="K55:L55" si="41">SUM(K56:K57)</f>
        <v>0</v>
      </c>
      <c r="L55" s="521">
        <f t="shared" si="41"/>
        <v>3828</v>
      </c>
      <c r="M55" s="517">
        <f>SUM(M56:M57)</f>
        <v>0</v>
      </c>
      <c r="N55" s="519">
        <f t="shared" ref="N55:O55" si="42">SUM(N56:N57)</f>
        <v>0</v>
      </c>
      <c r="O55" s="521">
        <f t="shared" si="42"/>
        <v>0</v>
      </c>
      <c r="P55" s="522"/>
    </row>
    <row r="56" spans="1:16" hidden="1" x14ac:dyDescent="0.25">
      <c r="A56" s="523">
        <v>1111</v>
      </c>
      <c r="B56" s="524" t="s">
        <v>50</v>
      </c>
      <c r="C56" s="525">
        <f t="shared" si="4"/>
        <v>0</v>
      </c>
      <c r="D56" s="526"/>
      <c r="E56" s="1211"/>
      <c r="F56" s="1233">
        <f t="shared" ref="F56:F57" si="43">D56+E56</f>
        <v>0</v>
      </c>
      <c r="G56" s="526"/>
      <c r="H56" s="528"/>
      <c r="I56" s="529">
        <f t="shared" ref="I56:I57" si="44">G56+H56</f>
        <v>0</v>
      </c>
      <c r="J56" s="528"/>
      <c r="K56" s="527"/>
      <c r="L56" s="529">
        <f t="shared" ref="L56:L57" si="45">J56+K56</f>
        <v>0</v>
      </c>
      <c r="M56" s="530"/>
      <c r="N56" s="527"/>
      <c r="O56" s="529">
        <f>M56+N56</f>
        <v>0</v>
      </c>
      <c r="P56" s="531"/>
    </row>
    <row r="57" spans="1:16" ht="141.75" customHeight="1" x14ac:dyDescent="0.25">
      <c r="A57" s="532">
        <v>1119</v>
      </c>
      <c r="B57" s="533" t="s">
        <v>51</v>
      </c>
      <c r="C57" s="534">
        <f t="shared" si="4"/>
        <v>1049969</v>
      </c>
      <c r="D57" s="535">
        <v>1048798</v>
      </c>
      <c r="E57" s="1212">
        <v>-2657</v>
      </c>
      <c r="F57" s="1234">
        <f t="shared" si="43"/>
        <v>1046141</v>
      </c>
      <c r="G57" s="535"/>
      <c r="H57" s="538"/>
      <c r="I57" s="539">
        <f t="shared" si="44"/>
        <v>0</v>
      </c>
      <c r="J57" s="538">
        <v>3828</v>
      </c>
      <c r="K57" s="536"/>
      <c r="L57" s="539">
        <f t="shared" si="45"/>
        <v>3828</v>
      </c>
      <c r="M57" s="541"/>
      <c r="N57" s="536"/>
      <c r="O57" s="539">
        <f>M57+N57</f>
        <v>0</v>
      </c>
      <c r="P57" s="542" t="s">
        <v>343</v>
      </c>
    </row>
    <row r="58" spans="1:16" x14ac:dyDescent="0.25">
      <c r="A58" s="543">
        <v>1140</v>
      </c>
      <c r="B58" s="533" t="s">
        <v>295</v>
      </c>
      <c r="C58" s="534">
        <f t="shared" si="4"/>
        <v>215662</v>
      </c>
      <c r="D58" s="544">
        <f>SUM(D59:D65)</f>
        <v>214787</v>
      </c>
      <c r="E58" s="1213">
        <f t="shared" ref="E58:F58" si="46">SUM(E59:E65)</f>
        <v>875</v>
      </c>
      <c r="F58" s="1234">
        <f t="shared" si="46"/>
        <v>215662</v>
      </c>
      <c r="G58" s="544">
        <f>SUM(G59:G65)</f>
        <v>0</v>
      </c>
      <c r="H58" s="546">
        <f t="shared" ref="H58:I58" si="47">SUM(H59:H65)</f>
        <v>0</v>
      </c>
      <c r="I58" s="539">
        <f t="shared" si="47"/>
        <v>0</v>
      </c>
      <c r="J58" s="546">
        <f>SUM(J59:J65)</f>
        <v>0</v>
      </c>
      <c r="K58" s="545">
        <f t="shared" ref="K58:L58" si="48">SUM(K59:K65)</f>
        <v>0</v>
      </c>
      <c r="L58" s="539">
        <f t="shared" si="48"/>
        <v>0</v>
      </c>
      <c r="M58" s="534">
        <f>SUM(M59:M65)</f>
        <v>0</v>
      </c>
      <c r="N58" s="545">
        <f t="shared" ref="N58:O58" si="49">SUM(N59:N65)</f>
        <v>0</v>
      </c>
      <c r="O58" s="539">
        <f t="shared" si="49"/>
        <v>0</v>
      </c>
      <c r="P58" s="547"/>
    </row>
    <row r="59" spans="1:16" x14ac:dyDescent="0.25">
      <c r="A59" s="532">
        <v>1141</v>
      </c>
      <c r="B59" s="533" t="s">
        <v>52</v>
      </c>
      <c r="C59" s="534">
        <f t="shared" si="4"/>
        <v>50127</v>
      </c>
      <c r="D59" s="535">
        <v>50127</v>
      </c>
      <c r="E59" s="1212"/>
      <c r="F59" s="1234">
        <f t="shared" ref="F59:F66" si="50">D59+E59</f>
        <v>50127</v>
      </c>
      <c r="G59" s="535"/>
      <c r="H59" s="538"/>
      <c r="I59" s="539">
        <f t="shared" ref="I59:I66" si="51">G59+H59</f>
        <v>0</v>
      </c>
      <c r="J59" s="538"/>
      <c r="K59" s="536"/>
      <c r="L59" s="539">
        <f t="shared" ref="L59:L66" si="52">J59+K59</f>
        <v>0</v>
      </c>
      <c r="M59" s="541"/>
      <c r="N59" s="536"/>
      <c r="O59" s="539">
        <f t="shared" ref="O59:O66" si="53">M59+N59</f>
        <v>0</v>
      </c>
      <c r="P59" s="547"/>
    </row>
    <row r="60" spans="1:16" ht="24.75" customHeight="1" x14ac:dyDescent="0.25">
      <c r="A60" s="532">
        <v>1142</v>
      </c>
      <c r="B60" s="533" t="s">
        <v>53</v>
      </c>
      <c r="C60" s="534">
        <f t="shared" si="4"/>
        <v>89985</v>
      </c>
      <c r="D60" s="535">
        <v>89985</v>
      </c>
      <c r="E60" s="1212"/>
      <c r="F60" s="1234">
        <f t="shared" si="50"/>
        <v>89985</v>
      </c>
      <c r="G60" s="535"/>
      <c r="H60" s="538"/>
      <c r="I60" s="539">
        <f t="shared" si="51"/>
        <v>0</v>
      </c>
      <c r="J60" s="538"/>
      <c r="K60" s="536"/>
      <c r="L60" s="539">
        <f>J60+K60</f>
        <v>0</v>
      </c>
      <c r="M60" s="541"/>
      <c r="N60" s="536"/>
      <c r="O60" s="539">
        <f t="shared" si="53"/>
        <v>0</v>
      </c>
      <c r="P60" s="547"/>
    </row>
    <row r="61" spans="1:16" ht="24" hidden="1" x14ac:dyDescent="0.25">
      <c r="A61" s="532">
        <v>1145</v>
      </c>
      <c r="B61" s="533" t="s">
        <v>54</v>
      </c>
      <c r="C61" s="534">
        <f t="shared" si="4"/>
        <v>0</v>
      </c>
      <c r="D61" s="535"/>
      <c r="E61" s="1212"/>
      <c r="F61" s="1234">
        <f t="shared" si="50"/>
        <v>0</v>
      </c>
      <c r="G61" s="535"/>
      <c r="H61" s="538"/>
      <c r="I61" s="539">
        <f t="shared" si="51"/>
        <v>0</v>
      </c>
      <c r="J61" s="538"/>
      <c r="K61" s="536"/>
      <c r="L61" s="539">
        <f t="shared" si="52"/>
        <v>0</v>
      </c>
      <c r="M61" s="541"/>
      <c r="N61" s="536"/>
      <c r="O61" s="539">
        <f>M61+N61</f>
        <v>0</v>
      </c>
      <c r="P61" s="547"/>
    </row>
    <row r="62" spans="1:16" ht="27.75" hidden="1" customHeight="1" x14ac:dyDescent="0.25">
      <c r="A62" s="532">
        <v>1146</v>
      </c>
      <c r="B62" s="533" t="s">
        <v>55</v>
      </c>
      <c r="C62" s="534">
        <f t="shared" si="4"/>
        <v>0</v>
      </c>
      <c r="D62" s="535"/>
      <c r="E62" s="1212"/>
      <c r="F62" s="1234">
        <f t="shared" si="50"/>
        <v>0</v>
      </c>
      <c r="G62" s="535"/>
      <c r="H62" s="538"/>
      <c r="I62" s="539">
        <f t="shared" si="51"/>
        <v>0</v>
      </c>
      <c r="J62" s="538"/>
      <c r="K62" s="536"/>
      <c r="L62" s="539">
        <f t="shared" si="52"/>
        <v>0</v>
      </c>
      <c r="M62" s="541"/>
      <c r="N62" s="536"/>
      <c r="O62" s="539">
        <f t="shared" si="53"/>
        <v>0</v>
      </c>
      <c r="P62" s="547"/>
    </row>
    <row r="63" spans="1:16" x14ac:dyDescent="0.25">
      <c r="A63" s="532">
        <v>1147</v>
      </c>
      <c r="B63" s="533" t="s">
        <v>56</v>
      </c>
      <c r="C63" s="534">
        <f t="shared" si="4"/>
        <v>23216</v>
      </c>
      <c r="D63" s="535">
        <v>23216</v>
      </c>
      <c r="E63" s="1212"/>
      <c r="F63" s="1234">
        <f t="shared" si="50"/>
        <v>23216</v>
      </c>
      <c r="G63" s="535"/>
      <c r="H63" s="538"/>
      <c r="I63" s="539">
        <f t="shared" si="51"/>
        <v>0</v>
      </c>
      <c r="J63" s="538"/>
      <c r="K63" s="536"/>
      <c r="L63" s="539">
        <f t="shared" si="52"/>
        <v>0</v>
      </c>
      <c r="M63" s="541"/>
      <c r="N63" s="536"/>
      <c r="O63" s="539">
        <f t="shared" si="53"/>
        <v>0</v>
      </c>
      <c r="P63" s="547"/>
    </row>
    <row r="64" spans="1:16" ht="36" x14ac:dyDescent="0.25">
      <c r="A64" s="532">
        <v>1148</v>
      </c>
      <c r="B64" s="533" t="s">
        <v>57</v>
      </c>
      <c r="C64" s="534">
        <f t="shared" si="4"/>
        <v>52334</v>
      </c>
      <c r="D64" s="535">
        <v>51459</v>
      </c>
      <c r="E64" s="1212">
        <v>875</v>
      </c>
      <c r="F64" s="1234">
        <f t="shared" si="50"/>
        <v>52334</v>
      </c>
      <c r="G64" s="535"/>
      <c r="H64" s="538"/>
      <c r="I64" s="539">
        <f t="shared" si="51"/>
        <v>0</v>
      </c>
      <c r="J64" s="538"/>
      <c r="K64" s="536"/>
      <c r="L64" s="539">
        <f t="shared" si="52"/>
        <v>0</v>
      </c>
      <c r="M64" s="541"/>
      <c r="N64" s="536"/>
      <c r="O64" s="539">
        <f t="shared" si="53"/>
        <v>0</v>
      </c>
      <c r="P64" s="542" t="s">
        <v>344</v>
      </c>
    </row>
    <row r="65" spans="1:16" ht="36" hidden="1" x14ac:dyDescent="0.25">
      <c r="A65" s="532">
        <v>1149</v>
      </c>
      <c r="B65" s="533" t="s">
        <v>58</v>
      </c>
      <c r="C65" s="534">
        <f>F65+I65+L65+O65</f>
        <v>0</v>
      </c>
      <c r="D65" s="535"/>
      <c r="E65" s="1212"/>
      <c r="F65" s="1234">
        <f t="shared" si="50"/>
        <v>0</v>
      </c>
      <c r="G65" s="535"/>
      <c r="H65" s="538"/>
      <c r="I65" s="539">
        <f t="shared" si="51"/>
        <v>0</v>
      </c>
      <c r="J65" s="538"/>
      <c r="K65" s="536"/>
      <c r="L65" s="539">
        <f t="shared" si="52"/>
        <v>0</v>
      </c>
      <c r="M65" s="541"/>
      <c r="N65" s="536"/>
      <c r="O65" s="539">
        <f t="shared" si="53"/>
        <v>0</v>
      </c>
      <c r="P65" s="547"/>
    </row>
    <row r="66" spans="1:16" ht="84" x14ac:dyDescent="0.25">
      <c r="A66" s="515">
        <v>1150</v>
      </c>
      <c r="B66" s="516" t="s">
        <v>59</v>
      </c>
      <c r="C66" s="517">
        <f>F66+I66+L66+O66</f>
        <v>26813</v>
      </c>
      <c r="D66" s="548">
        <v>36719</v>
      </c>
      <c r="E66" s="1214">
        <v>-9906</v>
      </c>
      <c r="F66" s="1232">
        <f t="shared" si="50"/>
        <v>26813</v>
      </c>
      <c r="G66" s="548"/>
      <c r="H66" s="550"/>
      <c r="I66" s="521">
        <f t="shared" si="51"/>
        <v>0</v>
      </c>
      <c r="J66" s="550"/>
      <c r="K66" s="549"/>
      <c r="L66" s="521">
        <f t="shared" si="52"/>
        <v>0</v>
      </c>
      <c r="M66" s="551"/>
      <c r="N66" s="549"/>
      <c r="O66" s="521">
        <f t="shared" si="53"/>
        <v>0</v>
      </c>
      <c r="P66" s="552" t="s">
        <v>345</v>
      </c>
    </row>
    <row r="67" spans="1:16" ht="24" x14ac:dyDescent="0.25">
      <c r="A67" s="504">
        <v>1200</v>
      </c>
      <c r="B67" s="505" t="s">
        <v>296</v>
      </c>
      <c r="C67" s="506">
        <f t="shared" si="4"/>
        <v>400064</v>
      </c>
      <c r="D67" s="507">
        <f>SUM(D68:D69)</f>
        <v>397894</v>
      </c>
      <c r="E67" s="1209">
        <f t="shared" ref="E67:F67" si="54">SUM(E68:E69)</f>
        <v>875</v>
      </c>
      <c r="F67" s="1231">
        <f t="shared" si="54"/>
        <v>398769</v>
      </c>
      <c r="G67" s="507">
        <f>SUM(G68:G69)</f>
        <v>0</v>
      </c>
      <c r="H67" s="509">
        <f t="shared" ref="H67:I67" si="55">SUM(H68:H69)</f>
        <v>0</v>
      </c>
      <c r="I67" s="510">
        <f t="shared" si="55"/>
        <v>0</v>
      </c>
      <c r="J67" s="509">
        <f>SUM(J68:J69)</f>
        <v>1295</v>
      </c>
      <c r="K67" s="508">
        <f t="shared" ref="K67:L67" si="56">SUM(K68:K69)</f>
        <v>0</v>
      </c>
      <c r="L67" s="510">
        <f t="shared" si="56"/>
        <v>1295</v>
      </c>
      <c r="M67" s="506">
        <f>SUM(M68:M69)</f>
        <v>0</v>
      </c>
      <c r="N67" s="508">
        <f t="shared" ref="N67:O67" si="57">SUM(N68:N69)</f>
        <v>0</v>
      </c>
      <c r="O67" s="510">
        <f t="shared" si="57"/>
        <v>0</v>
      </c>
      <c r="P67" s="553"/>
    </row>
    <row r="68" spans="1:16" ht="24.75" customHeight="1" x14ac:dyDescent="0.25">
      <c r="A68" s="554">
        <v>1210</v>
      </c>
      <c r="B68" s="524" t="s">
        <v>60</v>
      </c>
      <c r="C68" s="525">
        <f t="shared" si="4"/>
        <v>326389</v>
      </c>
      <c r="D68" s="526">
        <v>325394</v>
      </c>
      <c r="E68" s="1211"/>
      <c r="F68" s="1233">
        <f>D68+E68</f>
        <v>325394</v>
      </c>
      <c r="G68" s="526"/>
      <c r="H68" s="528"/>
      <c r="I68" s="529">
        <f>G68+H68</f>
        <v>0</v>
      </c>
      <c r="J68" s="528">
        <v>995</v>
      </c>
      <c r="K68" s="527"/>
      <c r="L68" s="529">
        <f>J68+K68</f>
        <v>995</v>
      </c>
      <c r="M68" s="530"/>
      <c r="N68" s="527"/>
      <c r="O68" s="529">
        <f>M68+N68</f>
        <v>0</v>
      </c>
      <c r="P68" s="555"/>
    </row>
    <row r="69" spans="1:16" ht="24" x14ac:dyDescent="0.25">
      <c r="A69" s="543">
        <v>1220</v>
      </c>
      <c r="B69" s="533" t="s">
        <v>61</v>
      </c>
      <c r="C69" s="534">
        <f t="shared" si="4"/>
        <v>73675</v>
      </c>
      <c r="D69" s="544">
        <f>SUM(D70:D74)</f>
        <v>72500</v>
      </c>
      <c r="E69" s="1213">
        <f t="shared" ref="E69:F69" si="58">SUM(E70:E74)</f>
        <v>875</v>
      </c>
      <c r="F69" s="1234">
        <f t="shared" si="58"/>
        <v>73375</v>
      </c>
      <c r="G69" s="544">
        <f>SUM(G70:G74)</f>
        <v>0</v>
      </c>
      <c r="H69" s="546">
        <f t="shared" ref="H69:I69" si="59">SUM(H70:H74)</f>
        <v>0</v>
      </c>
      <c r="I69" s="539">
        <f t="shared" si="59"/>
        <v>0</v>
      </c>
      <c r="J69" s="546">
        <f>SUM(J70:J74)</f>
        <v>300</v>
      </c>
      <c r="K69" s="545">
        <f t="shared" ref="K69:L69" si="60">SUM(K70:K74)</f>
        <v>0</v>
      </c>
      <c r="L69" s="539">
        <f t="shared" si="60"/>
        <v>300</v>
      </c>
      <c r="M69" s="534">
        <f>SUM(M70:M74)</f>
        <v>0</v>
      </c>
      <c r="N69" s="545">
        <f t="shared" ref="N69:O69" si="61">SUM(N70:N74)</f>
        <v>0</v>
      </c>
      <c r="O69" s="539">
        <f t="shared" si="61"/>
        <v>0</v>
      </c>
      <c r="P69" s="547"/>
    </row>
    <row r="70" spans="1:16" ht="48" x14ac:dyDescent="0.25">
      <c r="A70" s="532">
        <v>1221</v>
      </c>
      <c r="B70" s="533" t="s">
        <v>297</v>
      </c>
      <c r="C70" s="534">
        <f t="shared" si="4"/>
        <v>53899</v>
      </c>
      <c r="D70" s="535">
        <v>53599</v>
      </c>
      <c r="E70" s="1212"/>
      <c r="F70" s="1234">
        <f t="shared" ref="F70:F74" si="62">D70+E70</f>
        <v>53599</v>
      </c>
      <c r="G70" s="535"/>
      <c r="H70" s="538"/>
      <c r="I70" s="539">
        <f t="shared" ref="I70:I74" si="63">G70+H70</f>
        <v>0</v>
      </c>
      <c r="J70" s="538">
        <v>300</v>
      </c>
      <c r="K70" s="536"/>
      <c r="L70" s="539">
        <f t="shared" ref="L70:L74" si="64">J70+K70</f>
        <v>300</v>
      </c>
      <c r="M70" s="541"/>
      <c r="N70" s="536"/>
      <c r="O70" s="539">
        <f t="shared" ref="O70:O74" si="65">M70+N70</f>
        <v>0</v>
      </c>
      <c r="P70" s="542"/>
    </row>
    <row r="71" spans="1:16" hidden="1" x14ac:dyDescent="0.25">
      <c r="A71" s="532">
        <v>1223</v>
      </c>
      <c r="B71" s="533" t="s">
        <v>62</v>
      </c>
      <c r="C71" s="534">
        <f t="shared" si="4"/>
        <v>0</v>
      </c>
      <c r="D71" s="535"/>
      <c r="E71" s="1212"/>
      <c r="F71" s="1234">
        <f t="shared" si="62"/>
        <v>0</v>
      </c>
      <c r="G71" s="535"/>
      <c r="H71" s="538"/>
      <c r="I71" s="539">
        <f t="shared" si="63"/>
        <v>0</v>
      </c>
      <c r="J71" s="538"/>
      <c r="K71" s="536"/>
      <c r="L71" s="539">
        <f t="shared" si="64"/>
        <v>0</v>
      </c>
      <c r="M71" s="541"/>
      <c r="N71" s="536"/>
      <c r="O71" s="539">
        <f t="shared" si="65"/>
        <v>0</v>
      </c>
      <c r="P71" s="547" t="s">
        <v>346</v>
      </c>
    </row>
    <row r="72" spans="1:16" hidden="1" x14ac:dyDescent="0.25">
      <c r="A72" s="532">
        <v>1225</v>
      </c>
      <c r="B72" s="533" t="s">
        <v>63</v>
      </c>
      <c r="C72" s="534">
        <f t="shared" si="4"/>
        <v>0</v>
      </c>
      <c r="D72" s="535"/>
      <c r="E72" s="1212"/>
      <c r="F72" s="1234">
        <f t="shared" si="62"/>
        <v>0</v>
      </c>
      <c r="G72" s="535"/>
      <c r="H72" s="538"/>
      <c r="I72" s="539">
        <f t="shared" si="63"/>
        <v>0</v>
      </c>
      <c r="J72" s="538"/>
      <c r="K72" s="536"/>
      <c r="L72" s="539">
        <f t="shared" si="64"/>
        <v>0</v>
      </c>
      <c r="M72" s="541"/>
      <c r="N72" s="536"/>
      <c r="O72" s="539">
        <f t="shared" si="65"/>
        <v>0</v>
      </c>
      <c r="P72" s="547"/>
    </row>
    <row r="73" spans="1:16" ht="228" x14ac:dyDescent="0.25">
      <c r="A73" s="532">
        <v>1227</v>
      </c>
      <c r="B73" s="533" t="s">
        <v>64</v>
      </c>
      <c r="C73" s="534">
        <f t="shared" si="4"/>
        <v>19276</v>
      </c>
      <c r="D73" s="535">
        <v>18401</v>
      </c>
      <c r="E73" s="1212">
        <v>875</v>
      </c>
      <c r="F73" s="1234">
        <f t="shared" si="62"/>
        <v>19276</v>
      </c>
      <c r="G73" s="535"/>
      <c r="H73" s="538"/>
      <c r="I73" s="539">
        <f t="shared" si="63"/>
        <v>0</v>
      </c>
      <c r="J73" s="538"/>
      <c r="K73" s="536"/>
      <c r="L73" s="539">
        <f t="shared" si="64"/>
        <v>0</v>
      </c>
      <c r="M73" s="541"/>
      <c r="N73" s="536"/>
      <c r="O73" s="539">
        <f t="shared" si="65"/>
        <v>0</v>
      </c>
      <c r="P73" s="542" t="s">
        <v>347</v>
      </c>
    </row>
    <row r="74" spans="1:16" ht="48" x14ac:dyDescent="0.25">
      <c r="A74" s="532">
        <v>1228</v>
      </c>
      <c r="B74" s="533" t="s">
        <v>298</v>
      </c>
      <c r="C74" s="534">
        <f t="shared" si="4"/>
        <v>500</v>
      </c>
      <c r="D74" s="535">
        <v>500</v>
      </c>
      <c r="E74" s="1212"/>
      <c r="F74" s="1234">
        <f t="shared" si="62"/>
        <v>500</v>
      </c>
      <c r="G74" s="535"/>
      <c r="H74" s="538"/>
      <c r="I74" s="539">
        <f t="shared" si="63"/>
        <v>0</v>
      </c>
      <c r="J74" s="538"/>
      <c r="K74" s="536"/>
      <c r="L74" s="539">
        <f t="shared" si="64"/>
        <v>0</v>
      </c>
      <c r="M74" s="541"/>
      <c r="N74" s="536"/>
      <c r="O74" s="539">
        <f t="shared" si="65"/>
        <v>0</v>
      </c>
      <c r="P74" s="547"/>
    </row>
    <row r="75" spans="1:16" x14ac:dyDescent="0.25">
      <c r="A75" s="497">
        <v>2000</v>
      </c>
      <c r="B75" s="497" t="s">
        <v>65</v>
      </c>
      <c r="C75" s="498">
        <f t="shared" si="4"/>
        <v>399369</v>
      </c>
      <c r="D75" s="499">
        <f>SUM(D76,D83,D130,D164,D165,D172)</f>
        <v>378477</v>
      </c>
      <c r="E75" s="1208">
        <f t="shared" ref="E75:F75" si="66">SUM(E76,E83,E130,E164,E165,E172)</f>
        <v>10813</v>
      </c>
      <c r="F75" s="1230">
        <f t="shared" si="66"/>
        <v>389290</v>
      </c>
      <c r="G75" s="499">
        <f>SUM(G76,G83,G130,G164,G165,G172)</f>
        <v>0</v>
      </c>
      <c r="H75" s="501">
        <f t="shared" ref="H75:I75" si="67">SUM(H76,H83,H130,H164,H165,H172)</f>
        <v>0</v>
      </c>
      <c r="I75" s="502">
        <f t="shared" si="67"/>
        <v>0</v>
      </c>
      <c r="J75" s="501">
        <f>SUM(J76,J83,J130,J164,J165,J172)</f>
        <v>10079</v>
      </c>
      <c r="K75" s="500">
        <f t="shared" ref="K75:L75" si="68">SUM(K76,K83,K130,K164,K165,K172)</f>
        <v>0</v>
      </c>
      <c r="L75" s="502">
        <f t="shared" si="68"/>
        <v>10079</v>
      </c>
      <c r="M75" s="498">
        <f>SUM(M76,M83,M130,M164,M165,M172)</f>
        <v>0</v>
      </c>
      <c r="N75" s="500">
        <f t="shared" ref="N75:O75" si="69">SUM(N76,N83,N130,N164,N165,N172)</f>
        <v>0</v>
      </c>
      <c r="O75" s="502">
        <f t="shared" si="69"/>
        <v>0</v>
      </c>
      <c r="P75" s="503"/>
    </row>
    <row r="76" spans="1:16" ht="24" hidden="1" x14ac:dyDescent="0.25">
      <c r="A76" s="504">
        <v>2100</v>
      </c>
      <c r="B76" s="505" t="s">
        <v>66</v>
      </c>
      <c r="C76" s="506">
        <f t="shared" si="4"/>
        <v>0</v>
      </c>
      <c r="D76" s="507">
        <f>SUM(D77,D80)</f>
        <v>0</v>
      </c>
      <c r="E76" s="1209">
        <f t="shared" ref="E76:F76" si="70">SUM(E77,E80)</f>
        <v>0</v>
      </c>
      <c r="F76" s="1231">
        <f t="shared" si="70"/>
        <v>0</v>
      </c>
      <c r="G76" s="507">
        <f>SUM(G77,G80)</f>
        <v>0</v>
      </c>
      <c r="H76" s="509">
        <f t="shared" ref="H76:I76" si="71">SUM(H77,H80)</f>
        <v>0</v>
      </c>
      <c r="I76" s="510">
        <f t="shared" si="71"/>
        <v>0</v>
      </c>
      <c r="J76" s="509">
        <f>SUM(J77,J80)</f>
        <v>0</v>
      </c>
      <c r="K76" s="508">
        <f t="shared" ref="K76:L76" si="72">SUM(K77,K80)</f>
        <v>0</v>
      </c>
      <c r="L76" s="510">
        <f t="shared" si="72"/>
        <v>0</v>
      </c>
      <c r="M76" s="506">
        <f>SUM(M77,M80)</f>
        <v>0</v>
      </c>
      <c r="N76" s="508">
        <f t="shared" ref="N76:O76" si="73">SUM(N77,N80)</f>
        <v>0</v>
      </c>
      <c r="O76" s="510">
        <f t="shared" si="73"/>
        <v>0</v>
      </c>
      <c r="P76" s="553"/>
    </row>
    <row r="77" spans="1:16" ht="24" hidden="1" x14ac:dyDescent="0.25">
      <c r="A77" s="554">
        <v>2110</v>
      </c>
      <c r="B77" s="524" t="s">
        <v>67</v>
      </c>
      <c r="C77" s="525">
        <f t="shared" si="4"/>
        <v>0</v>
      </c>
      <c r="D77" s="556">
        <f>SUM(D78:D79)</f>
        <v>0</v>
      </c>
      <c r="E77" s="1215">
        <f t="shared" ref="E77:F77" si="74">SUM(E78:E79)</f>
        <v>0</v>
      </c>
      <c r="F77" s="1233">
        <f t="shared" si="74"/>
        <v>0</v>
      </c>
      <c r="G77" s="556">
        <f>SUM(G78:G79)</f>
        <v>0</v>
      </c>
      <c r="H77" s="558">
        <f t="shared" ref="H77:I77" si="75">SUM(H78:H79)</f>
        <v>0</v>
      </c>
      <c r="I77" s="529">
        <f t="shared" si="75"/>
        <v>0</v>
      </c>
      <c r="J77" s="558">
        <f>SUM(J78:J79)</f>
        <v>0</v>
      </c>
      <c r="K77" s="557">
        <f t="shared" ref="K77:L77" si="76">SUM(K78:K79)</f>
        <v>0</v>
      </c>
      <c r="L77" s="529">
        <f t="shared" si="76"/>
        <v>0</v>
      </c>
      <c r="M77" s="525">
        <f>SUM(M78:M79)</f>
        <v>0</v>
      </c>
      <c r="N77" s="557">
        <f t="shared" ref="N77:O77" si="77">SUM(N78:N79)</f>
        <v>0</v>
      </c>
      <c r="O77" s="529">
        <f t="shared" si="77"/>
        <v>0</v>
      </c>
      <c r="P77" s="531"/>
    </row>
    <row r="78" spans="1:16" hidden="1" x14ac:dyDescent="0.25">
      <c r="A78" s="532">
        <v>2111</v>
      </c>
      <c r="B78" s="533" t="s">
        <v>68</v>
      </c>
      <c r="C78" s="534">
        <f t="shared" si="4"/>
        <v>0</v>
      </c>
      <c r="D78" s="535"/>
      <c r="E78" s="1212"/>
      <c r="F78" s="1234">
        <f t="shared" ref="F78:F79" si="78">D78+E78</f>
        <v>0</v>
      </c>
      <c r="G78" s="535"/>
      <c r="H78" s="538"/>
      <c r="I78" s="539">
        <f t="shared" ref="I78:I79" si="79">G78+H78</f>
        <v>0</v>
      </c>
      <c r="J78" s="538"/>
      <c r="K78" s="536"/>
      <c r="L78" s="539">
        <f t="shared" ref="L78:L79" si="80">J78+K78</f>
        <v>0</v>
      </c>
      <c r="M78" s="541"/>
      <c r="N78" s="536"/>
      <c r="O78" s="539">
        <f t="shared" ref="O78:O79" si="81">M78+N78</f>
        <v>0</v>
      </c>
      <c r="P78" s="547"/>
    </row>
    <row r="79" spans="1:16" ht="24" hidden="1" x14ac:dyDescent="0.25">
      <c r="A79" s="532">
        <v>2112</v>
      </c>
      <c r="B79" s="533" t="s">
        <v>69</v>
      </c>
      <c r="C79" s="534">
        <f t="shared" si="4"/>
        <v>0</v>
      </c>
      <c r="D79" s="535"/>
      <c r="E79" s="1212"/>
      <c r="F79" s="1234">
        <f t="shared" si="78"/>
        <v>0</v>
      </c>
      <c r="G79" s="535"/>
      <c r="H79" s="538"/>
      <c r="I79" s="539">
        <f t="shared" si="79"/>
        <v>0</v>
      </c>
      <c r="J79" s="538"/>
      <c r="K79" s="536"/>
      <c r="L79" s="539">
        <f t="shared" si="80"/>
        <v>0</v>
      </c>
      <c r="M79" s="541"/>
      <c r="N79" s="536"/>
      <c r="O79" s="539">
        <f t="shared" si="81"/>
        <v>0</v>
      </c>
      <c r="P79" s="547"/>
    </row>
    <row r="80" spans="1:16" ht="24" hidden="1" x14ac:dyDescent="0.25">
      <c r="A80" s="543">
        <v>2120</v>
      </c>
      <c r="B80" s="533" t="s">
        <v>70</v>
      </c>
      <c r="C80" s="534">
        <f t="shared" si="4"/>
        <v>0</v>
      </c>
      <c r="D80" s="544">
        <f>SUM(D81:D82)</f>
        <v>0</v>
      </c>
      <c r="E80" s="1213">
        <f t="shared" ref="E80:F80" si="82">SUM(E81:E82)</f>
        <v>0</v>
      </c>
      <c r="F80" s="1234">
        <f t="shared" si="82"/>
        <v>0</v>
      </c>
      <c r="G80" s="544">
        <f>SUM(G81:G82)</f>
        <v>0</v>
      </c>
      <c r="H80" s="546">
        <f t="shared" ref="H80:I80" si="83">SUM(H81:H82)</f>
        <v>0</v>
      </c>
      <c r="I80" s="539">
        <f t="shared" si="83"/>
        <v>0</v>
      </c>
      <c r="J80" s="546">
        <f>SUM(J81:J82)</f>
        <v>0</v>
      </c>
      <c r="K80" s="545">
        <f t="shared" ref="K80:L80" si="84">SUM(K81:K82)</f>
        <v>0</v>
      </c>
      <c r="L80" s="539">
        <f t="shared" si="84"/>
        <v>0</v>
      </c>
      <c r="M80" s="534">
        <f>SUM(M81:M82)</f>
        <v>0</v>
      </c>
      <c r="N80" s="545">
        <f t="shared" ref="N80:O80" si="85">SUM(N81:N82)</f>
        <v>0</v>
      </c>
      <c r="O80" s="539">
        <f t="shared" si="85"/>
        <v>0</v>
      </c>
      <c r="P80" s="547"/>
    </row>
    <row r="81" spans="1:16" hidden="1" x14ac:dyDescent="0.25">
      <c r="A81" s="532">
        <v>2121</v>
      </c>
      <c r="B81" s="533" t="s">
        <v>68</v>
      </c>
      <c r="C81" s="534">
        <f t="shared" si="4"/>
        <v>0</v>
      </c>
      <c r="D81" s="535"/>
      <c r="E81" s="1212"/>
      <c r="F81" s="1234">
        <f t="shared" ref="F81:F82" si="86">D81+E81</f>
        <v>0</v>
      </c>
      <c r="G81" s="535"/>
      <c r="H81" s="538"/>
      <c r="I81" s="539">
        <f t="shared" ref="I81:I82" si="87">G81+H81</f>
        <v>0</v>
      </c>
      <c r="J81" s="538"/>
      <c r="K81" s="536"/>
      <c r="L81" s="539">
        <f t="shared" ref="L81:L82" si="88">J81+K81</f>
        <v>0</v>
      </c>
      <c r="M81" s="541"/>
      <c r="N81" s="536"/>
      <c r="O81" s="539">
        <f t="shared" ref="O81:O82" si="89">M81+N81</f>
        <v>0</v>
      </c>
      <c r="P81" s="547"/>
    </row>
    <row r="82" spans="1:16" ht="24" hidden="1" x14ac:dyDescent="0.25">
      <c r="A82" s="532">
        <v>2122</v>
      </c>
      <c r="B82" s="533" t="s">
        <v>69</v>
      </c>
      <c r="C82" s="534">
        <f t="shared" si="4"/>
        <v>0</v>
      </c>
      <c r="D82" s="535"/>
      <c r="E82" s="1212"/>
      <c r="F82" s="1234">
        <f t="shared" si="86"/>
        <v>0</v>
      </c>
      <c r="G82" s="535"/>
      <c r="H82" s="538"/>
      <c r="I82" s="539">
        <f t="shared" si="87"/>
        <v>0</v>
      </c>
      <c r="J82" s="538"/>
      <c r="K82" s="536"/>
      <c r="L82" s="539">
        <f t="shared" si="88"/>
        <v>0</v>
      </c>
      <c r="M82" s="541"/>
      <c r="N82" s="536"/>
      <c r="O82" s="539">
        <f t="shared" si="89"/>
        <v>0</v>
      </c>
      <c r="P82" s="547"/>
    </row>
    <row r="83" spans="1:16" x14ac:dyDescent="0.25">
      <c r="A83" s="504">
        <v>2200</v>
      </c>
      <c r="B83" s="505" t="s">
        <v>71</v>
      </c>
      <c r="C83" s="506">
        <f t="shared" si="4"/>
        <v>292443</v>
      </c>
      <c r="D83" s="507">
        <f>SUM(D84,D89,D95,D103,D112,D116,D122,D128)</f>
        <v>286468</v>
      </c>
      <c r="E83" s="1209">
        <f t="shared" ref="E83:F83" si="90">SUM(E84,E89,E95,E103,E112,E116,E122,E128)</f>
        <v>-1036</v>
      </c>
      <c r="F83" s="1231">
        <f t="shared" si="90"/>
        <v>285432</v>
      </c>
      <c r="G83" s="507">
        <f>SUM(G84,G89,G95,G103,G112,G116,G122,G128)</f>
        <v>0</v>
      </c>
      <c r="H83" s="509">
        <f t="shared" ref="H83:I83" si="91">SUM(H84,H89,H95,H103,H112,H116,H122,H128)</f>
        <v>0</v>
      </c>
      <c r="I83" s="510">
        <f t="shared" si="91"/>
        <v>0</v>
      </c>
      <c r="J83" s="509">
        <f>SUM(J84,J89,J95,J103,J112,J116,J122,J128)</f>
        <v>7011</v>
      </c>
      <c r="K83" s="508">
        <f t="shared" ref="K83:L83" si="92">SUM(K84,K89,K95,K103,K112,K116,K122,K128)</f>
        <v>0</v>
      </c>
      <c r="L83" s="510">
        <f t="shared" si="92"/>
        <v>7011</v>
      </c>
      <c r="M83" s="559">
        <f>SUM(M84,M89,M95,M103,M112,M116,M122,M128)</f>
        <v>0</v>
      </c>
      <c r="N83" s="560">
        <f t="shared" ref="N83:O83" si="93">SUM(N84,N89,N95,N103,N112,N116,N122,N128)</f>
        <v>0</v>
      </c>
      <c r="O83" s="561">
        <f t="shared" si="93"/>
        <v>0</v>
      </c>
      <c r="P83" s="562"/>
    </row>
    <row r="84" spans="1:16" ht="24" x14ac:dyDescent="0.25">
      <c r="A84" s="515">
        <v>2210</v>
      </c>
      <c r="B84" s="516" t="s">
        <v>72</v>
      </c>
      <c r="C84" s="517">
        <f t="shared" si="4"/>
        <v>95354</v>
      </c>
      <c r="D84" s="518">
        <f>SUM(D85:D88)</f>
        <v>97504</v>
      </c>
      <c r="E84" s="1210">
        <f t="shared" ref="E84:F84" si="94">SUM(E85:E88)</f>
        <v>-2250</v>
      </c>
      <c r="F84" s="1232">
        <f t="shared" si="94"/>
        <v>95254</v>
      </c>
      <c r="G84" s="518">
        <f>SUM(G85:G88)</f>
        <v>0</v>
      </c>
      <c r="H84" s="520">
        <f t="shared" ref="H84:I84" si="95">SUM(H85:H88)</f>
        <v>0</v>
      </c>
      <c r="I84" s="521">
        <f t="shared" si="95"/>
        <v>0</v>
      </c>
      <c r="J84" s="520">
        <f>SUM(J85:J88)</f>
        <v>100</v>
      </c>
      <c r="K84" s="519">
        <f t="shared" ref="K84:L84" si="96">SUM(K85:K88)</f>
        <v>0</v>
      </c>
      <c r="L84" s="521">
        <f t="shared" si="96"/>
        <v>100</v>
      </c>
      <c r="M84" s="517">
        <f>SUM(M85:M88)</f>
        <v>0</v>
      </c>
      <c r="N84" s="519">
        <f t="shared" ref="N84:O84" si="97">SUM(N85:N88)</f>
        <v>0</v>
      </c>
      <c r="O84" s="521">
        <f t="shared" si="97"/>
        <v>0</v>
      </c>
      <c r="P84" s="522"/>
    </row>
    <row r="85" spans="1:16" ht="24" hidden="1" x14ac:dyDescent="0.25">
      <c r="A85" s="523">
        <v>2211</v>
      </c>
      <c r="B85" s="524" t="s">
        <v>73</v>
      </c>
      <c r="C85" s="525">
        <f t="shared" ref="C85:C148" si="98">F85+I85+L85+O85</f>
        <v>0</v>
      </c>
      <c r="D85" s="526"/>
      <c r="E85" s="1211"/>
      <c r="F85" s="1233">
        <f t="shared" ref="F85:F88" si="99">D85+E85</f>
        <v>0</v>
      </c>
      <c r="G85" s="526"/>
      <c r="H85" s="528"/>
      <c r="I85" s="529">
        <f t="shared" ref="I85:I88" si="100">G85+H85</f>
        <v>0</v>
      </c>
      <c r="J85" s="528"/>
      <c r="K85" s="527"/>
      <c r="L85" s="529">
        <f t="shared" ref="L85:L88" si="101">J85+K85</f>
        <v>0</v>
      </c>
      <c r="M85" s="530"/>
      <c r="N85" s="527"/>
      <c r="O85" s="529">
        <f t="shared" ref="O85:O88" si="102">M85+N85</f>
        <v>0</v>
      </c>
      <c r="P85" s="531"/>
    </row>
    <row r="86" spans="1:16" ht="192" x14ac:dyDescent="0.25">
      <c r="A86" s="532">
        <v>2212</v>
      </c>
      <c r="B86" s="533" t="s">
        <v>74</v>
      </c>
      <c r="C86" s="534">
        <f t="shared" si="98"/>
        <v>5999</v>
      </c>
      <c r="D86" s="535">
        <v>8199</v>
      </c>
      <c r="E86" s="1212">
        <v>-2250</v>
      </c>
      <c r="F86" s="1234">
        <f t="shared" si="99"/>
        <v>5949</v>
      </c>
      <c r="G86" s="535"/>
      <c r="H86" s="538"/>
      <c r="I86" s="539">
        <f t="shared" si="100"/>
        <v>0</v>
      </c>
      <c r="J86" s="538">
        <v>50</v>
      </c>
      <c r="K86" s="536"/>
      <c r="L86" s="539">
        <f t="shared" si="101"/>
        <v>50</v>
      </c>
      <c r="M86" s="541"/>
      <c r="N86" s="536"/>
      <c r="O86" s="539">
        <f t="shared" si="102"/>
        <v>0</v>
      </c>
      <c r="P86" s="542" t="s">
        <v>348</v>
      </c>
    </row>
    <row r="87" spans="1:16" ht="42" customHeight="1" x14ac:dyDescent="0.25">
      <c r="A87" s="532">
        <v>2214</v>
      </c>
      <c r="B87" s="533" t="s">
        <v>75</v>
      </c>
      <c r="C87" s="534">
        <f t="shared" si="98"/>
        <v>3252</v>
      </c>
      <c r="D87" s="535">
        <v>3202</v>
      </c>
      <c r="E87" s="1212"/>
      <c r="F87" s="1234">
        <f t="shared" si="99"/>
        <v>3202</v>
      </c>
      <c r="G87" s="535"/>
      <c r="H87" s="538"/>
      <c r="I87" s="539">
        <f t="shared" si="100"/>
        <v>0</v>
      </c>
      <c r="J87" s="538">
        <v>50</v>
      </c>
      <c r="K87" s="536"/>
      <c r="L87" s="539">
        <f t="shared" si="101"/>
        <v>50</v>
      </c>
      <c r="M87" s="541"/>
      <c r="N87" s="536"/>
      <c r="O87" s="539">
        <f t="shared" si="102"/>
        <v>0</v>
      </c>
      <c r="P87" s="542"/>
    </row>
    <row r="88" spans="1:16" x14ac:dyDescent="0.25">
      <c r="A88" s="532">
        <v>2219</v>
      </c>
      <c r="B88" s="533" t="s">
        <v>76</v>
      </c>
      <c r="C88" s="534">
        <f t="shared" si="98"/>
        <v>86103</v>
      </c>
      <c r="D88" s="535">
        <v>86103</v>
      </c>
      <c r="E88" s="1212"/>
      <c r="F88" s="1234">
        <f t="shared" si="99"/>
        <v>86103</v>
      </c>
      <c r="G88" s="535"/>
      <c r="H88" s="538"/>
      <c r="I88" s="539">
        <f t="shared" si="100"/>
        <v>0</v>
      </c>
      <c r="J88" s="538"/>
      <c r="K88" s="536"/>
      <c r="L88" s="539">
        <f t="shared" si="101"/>
        <v>0</v>
      </c>
      <c r="M88" s="541"/>
      <c r="N88" s="536"/>
      <c r="O88" s="539">
        <f t="shared" si="102"/>
        <v>0</v>
      </c>
      <c r="P88" s="542"/>
    </row>
    <row r="89" spans="1:16" ht="24" x14ac:dyDescent="0.25">
      <c r="A89" s="543">
        <v>2220</v>
      </c>
      <c r="B89" s="533" t="s">
        <v>77</v>
      </c>
      <c r="C89" s="534">
        <f t="shared" si="98"/>
        <v>41874</v>
      </c>
      <c r="D89" s="544">
        <f>SUM(D90:D94)</f>
        <v>35154</v>
      </c>
      <c r="E89" s="1213">
        <f t="shared" ref="E89:F89" si="103">SUM(E90:E94)</f>
        <v>0</v>
      </c>
      <c r="F89" s="1234">
        <f t="shared" si="103"/>
        <v>35154</v>
      </c>
      <c r="G89" s="544">
        <f>SUM(G90:G94)</f>
        <v>0</v>
      </c>
      <c r="H89" s="546">
        <f t="shared" ref="H89:I89" si="104">SUM(H90:H94)</f>
        <v>0</v>
      </c>
      <c r="I89" s="539">
        <f t="shared" si="104"/>
        <v>0</v>
      </c>
      <c r="J89" s="546">
        <f>SUM(J90:J94)</f>
        <v>6720</v>
      </c>
      <c r="K89" s="545">
        <f t="shared" ref="K89:L89" si="105">SUM(K90:K94)</f>
        <v>0</v>
      </c>
      <c r="L89" s="539">
        <f t="shared" si="105"/>
        <v>6720</v>
      </c>
      <c r="M89" s="534">
        <f>SUM(M90:M94)</f>
        <v>0</v>
      </c>
      <c r="N89" s="545">
        <f t="shared" ref="N89:O89" si="106">SUM(N90:N94)</f>
        <v>0</v>
      </c>
      <c r="O89" s="539">
        <f t="shared" si="106"/>
        <v>0</v>
      </c>
      <c r="P89" s="547"/>
    </row>
    <row r="90" spans="1:16" ht="16.5" customHeight="1" x14ac:dyDescent="0.25">
      <c r="A90" s="532">
        <v>2221</v>
      </c>
      <c r="B90" s="533" t="s">
        <v>289</v>
      </c>
      <c r="C90" s="534">
        <f t="shared" si="98"/>
        <v>11378</v>
      </c>
      <c r="D90" s="535">
        <v>11378</v>
      </c>
      <c r="E90" s="1212"/>
      <c r="F90" s="1234">
        <f t="shared" ref="F90:F94" si="107">D90+E90</f>
        <v>11378</v>
      </c>
      <c r="G90" s="535"/>
      <c r="H90" s="538"/>
      <c r="I90" s="539">
        <f t="shared" ref="I90:I94" si="108">G90+H90</f>
        <v>0</v>
      </c>
      <c r="J90" s="538"/>
      <c r="K90" s="536"/>
      <c r="L90" s="539">
        <f t="shared" ref="L90:L94" si="109">J90+K90</f>
        <v>0</v>
      </c>
      <c r="M90" s="541"/>
      <c r="N90" s="536"/>
      <c r="O90" s="539">
        <f t="shared" ref="O90:O94" si="110">M90+N90</f>
        <v>0</v>
      </c>
      <c r="P90" s="542"/>
    </row>
    <row r="91" spans="1:16" x14ac:dyDescent="0.25">
      <c r="A91" s="532">
        <v>2222</v>
      </c>
      <c r="B91" s="533" t="s">
        <v>78</v>
      </c>
      <c r="C91" s="534">
        <f t="shared" si="98"/>
        <v>3569</v>
      </c>
      <c r="D91" s="535">
        <v>1994</v>
      </c>
      <c r="E91" s="1212"/>
      <c r="F91" s="1234">
        <f t="shared" si="107"/>
        <v>1994</v>
      </c>
      <c r="G91" s="535"/>
      <c r="H91" s="538"/>
      <c r="I91" s="539">
        <f t="shared" si="108"/>
        <v>0</v>
      </c>
      <c r="J91" s="538">
        <v>1575</v>
      </c>
      <c r="K91" s="536"/>
      <c r="L91" s="539">
        <f t="shared" si="109"/>
        <v>1575</v>
      </c>
      <c r="M91" s="541"/>
      <c r="N91" s="536"/>
      <c r="O91" s="539">
        <f t="shared" si="110"/>
        <v>0</v>
      </c>
      <c r="P91" s="542"/>
    </row>
    <row r="92" spans="1:16" x14ac:dyDescent="0.25">
      <c r="A92" s="532">
        <v>2223</v>
      </c>
      <c r="B92" s="533" t="s">
        <v>79</v>
      </c>
      <c r="C92" s="534">
        <f t="shared" si="98"/>
        <v>25568</v>
      </c>
      <c r="D92" s="535">
        <v>21128</v>
      </c>
      <c r="E92" s="1212"/>
      <c r="F92" s="1234">
        <f t="shared" si="107"/>
        <v>21128</v>
      </c>
      <c r="G92" s="535"/>
      <c r="H92" s="538"/>
      <c r="I92" s="539">
        <f t="shared" si="108"/>
        <v>0</v>
      </c>
      <c r="J92" s="538">
        <v>4440</v>
      </c>
      <c r="K92" s="536"/>
      <c r="L92" s="539">
        <f t="shared" si="109"/>
        <v>4440</v>
      </c>
      <c r="M92" s="541"/>
      <c r="N92" s="536"/>
      <c r="O92" s="539">
        <f t="shared" si="110"/>
        <v>0</v>
      </c>
      <c r="P92" s="542"/>
    </row>
    <row r="93" spans="1:16" ht="48" x14ac:dyDescent="0.25">
      <c r="A93" s="532">
        <v>2224</v>
      </c>
      <c r="B93" s="533" t="s">
        <v>299</v>
      </c>
      <c r="C93" s="534">
        <f t="shared" si="98"/>
        <v>1359</v>
      </c>
      <c r="D93" s="535">
        <v>654</v>
      </c>
      <c r="E93" s="1212"/>
      <c r="F93" s="1234">
        <f t="shared" si="107"/>
        <v>654</v>
      </c>
      <c r="G93" s="535"/>
      <c r="H93" s="538"/>
      <c r="I93" s="539">
        <f t="shared" si="108"/>
        <v>0</v>
      </c>
      <c r="J93" s="538">
        <v>705</v>
      </c>
      <c r="K93" s="536"/>
      <c r="L93" s="539">
        <f t="shared" si="109"/>
        <v>705</v>
      </c>
      <c r="M93" s="541"/>
      <c r="N93" s="536"/>
      <c r="O93" s="539">
        <f t="shared" si="110"/>
        <v>0</v>
      </c>
      <c r="P93" s="547"/>
    </row>
    <row r="94" spans="1:16" ht="24" hidden="1" x14ac:dyDescent="0.25">
      <c r="A94" s="532">
        <v>2229</v>
      </c>
      <c r="B94" s="533" t="s">
        <v>80</v>
      </c>
      <c r="C94" s="534">
        <f t="shared" si="98"/>
        <v>0</v>
      </c>
      <c r="D94" s="535"/>
      <c r="E94" s="1212"/>
      <c r="F94" s="1234">
        <f t="shared" si="107"/>
        <v>0</v>
      </c>
      <c r="G94" s="535"/>
      <c r="H94" s="538"/>
      <c r="I94" s="539">
        <f t="shared" si="108"/>
        <v>0</v>
      </c>
      <c r="J94" s="538"/>
      <c r="K94" s="536"/>
      <c r="L94" s="539">
        <f t="shared" si="109"/>
        <v>0</v>
      </c>
      <c r="M94" s="541"/>
      <c r="N94" s="536"/>
      <c r="O94" s="539">
        <f t="shared" si="110"/>
        <v>0</v>
      </c>
      <c r="P94" s="547"/>
    </row>
    <row r="95" spans="1:16" ht="36" x14ac:dyDescent="0.25">
      <c r="A95" s="543">
        <v>2230</v>
      </c>
      <c r="B95" s="533" t="s">
        <v>81</v>
      </c>
      <c r="C95" s="534">
        <f t="shared" si="98"/>
        <v>3700</v>
      </c>
      <c r="D95" s="544">
        <f>SUM(D96:D102)</f>
        <v>4173</v>
      </c>
      <c r="E95" s="1213">
        <f t="shared" ref="E95:F95" si="111">SUM(E96:E102)</f>
        <v>-473</v>
      </c>
      <c r="F95" s="1234">
        <f t="shared" si="111"/>
        <v>3700</v>
      </c>
      <c r="G95" s="544">
        <f>SUM(G96:G102)</f>
        <v>0</v>
      </c>
      <c r="H95" s="546">
        <f t="shared" ref="H95:I95" si="112">SUM(H96:H102)</f>
        <v>0</v>
      </c>
      <c r="I95" s="539">
        <f t="shared" si="112"/>
        <v>0</v>
      </c>
      <c r="J95" s="546">
        <f>SUM(J96:J102)</f>
        <v>0</v>
      </c>
      <c r="K95" s="545">
        <f t="shared" ref="K95:L95" si="113">SUM(K96:K102)</f>
        <v>0</v>
      </c>
      <c r="L95" s="539">
        <f t="shared" si="113"/>
        <v>0</v>
      </c>
      <c r="M95" s="534">
        <f>SUM(M96:M102)</f>
        <v>0</v>
      </c>
      <c r="N95" s="545">
        <f t="shared" ref="N95:O95" si="114">SUM(N96:N102)</f>
        <v>0</v>
      </c>
      <c r="O95" s="539">
        <f t="shared" si="114"/>
        <v>0</v>
      </c>
      <c r="P95" s="563"/>
    </row>
    <row r="96" spans="1:16" ht="24" hidden="1" x14ac:dyDescent="0.25">
      <c r="A96" s="532">
        <v>2231</v>
      </c>
      <c r="B96" s="533" t="s">
        <v>82</v>
      </c>
      <c r="C96" s="534">
        <f t="shared" si="98"/>
        <v>0</v>
      </c>
      <c r="D96" s="535"/>
      <c r="E96" s="1212"/>
      <c r="F96" s="1234">
        <f t="shared" ref="F96:F102" si="115">D96+E96</f>
        <v>0</v>
      </c>
      <c r="G96" s="535"/>
      <c r="H96" s="538"/>
      <c r="I96" s="539">
        <f t="shared" ref="I96:I102" si="116">G96+H96</f>
        <v>0</v>
      </c>
      <c r="J96" s="538"/>
      <c r="K96" s="536"/>
      <c r="L96" s="539">
        <f t="shared" ref="L96:L102" si="117">J96+K96</f>
        <v>0</v>
      </c>
      <c r="M96" s="541"/>
      <c r="N96" s="536"/>
      <c r="O96" s="539">
        <f t="shared" ref="O96:O102" si="118">M96+N96</f>
        <v>0</v>
      </c>
      <c r="P96" s="547"/>
    </row>
    <row r="97" spans="1:16" ht="36" hidden="1" x14ac:dyDescent="0.25">
      <c r="A97" s="532">
        <v>2232</v>
      </c>
      <c r="B97" s="533" t="s">
        <v>83</v>
      </c>
      <c r="C97" s="534">
        <f t="shared" si="98"/>
        <v>0</v>
      </c>
      <c r="D97" s="535"/>
      <c r="E97" s="1212"/>
      <c r="F97" s="1234">
        <f t="shared" si="115"/>
        <v>0</v>
      </c>
      <c r="G97" s="535"/>
      <c r="H97" s="538"/>
      <c r="I97" s="539">
        <f t="shared" si="116"/>
        <v>0</v>
      </c>
      <c r="J97" s="538"/>
      <c r="K97" s="536"/>
      <c r="L97" s="539">
        <f t="shared" si="117"/>
        <v>0</v>
      </c>
      <c r="M97" s="541"/>
      <c r="N97" s="536"/>
      <c r="O97" s="539">
        <f t="shared" si="118"/>
        <v>0</v>
      </c>
      <c r="P97" s="547"/>
    </row>
    <row r="98" spans="1:16" ht="24" x14ac:dyDescent="0.25">
      <c r="A98" s="523">
        <v>2233</v>
      </c>
      <c r="B98" s="524" t="s">
        <v>84</v>
      </c>
      <c r="C98" s="525">
        <f t="shared" si="98"/>
        <v>320</v>
      </c>
      <c r="D98" s="526">
        <v>320</v>
      </c>
      <c r="E98" s="1211"/>
      <c r="F98" s="1233">
        <f t="shared" si="115"/>
        <v>320</v>
      </c>
      <c r="G98" s="526"/>
      <c r="H98" s="528"/>
      <c r="I98" s="529">
        <f t="shared" si="116"/>
        <v>0</v>
      </c>
      <c r="J98" s="528"/>
      <c r="K98" s="527"/>
      <c r="L98" s="529">
        <f t="shared" si="117"/>
        <v>0</v>
      </c>
      <c r="M98" s="530"/>
      <c r="N98" s="527"/>
      <c r="O98" s="529">
        <f t="shared" si="118"/>
        <v>0</v>
      </c>
      <c r="P98" s="531"/>
    </row>
    <row r="99" spans="1:16" ht="36" hidden="1" x14ac:dyDescent="0.25">
      <c r="A99" s="532">
        <v>2234</v>
      </c>
      <c r="B99" s="533" t="s">
        <v>85</v>
      </c>
      <c r="C99" s="534">
        <f t="shared" si="98"/>
        <v>0</v>
      </c>
      <c r="D99" s="535"/>
      <c r="E99" s="1212"/>
      <c r="F99" s="1234">
        <f t="shared" si="115"/>
        <v>0</v>
      </c>
      <c r="G99" s="535"/>
      <c r="H99" s="538"/>
      <c r="I99" s="539">
        <f t="shared" si="116"/>
        <v>0</v>
      </c>
      <c r="J99" s="538"/>
      <c r="K99" s="536"/>
      <c r="L99" s="539">
        <f t="shared" si="117"/>
        <v>0</v>
      </c>
      <c r="M99" s="541"/>
      <c r="N99" s="536"/>
      <c r="O99" s="539">
        <f t="shared" si="118"/>
        <v>0</v>
      </c>
      <c r="P99" s="547"/>
    </row>
    <row r="100" spans="1:16" ht="24" x14ac:dyDescent="0.25">
      <c r="A100" s="532">
        <v>2235</v>
      </c>
      <c r="B100" s="533" t="s">
        <v>86</v>
      </c>
      <c r="C100" s="534">
        <f t="shared" si="98"/>
        <v>1200</v>
      </c>
      <c r="D100" s="535">
        <v>1200</v>
      </c>
      <c r="E100" s="1212"/>
      <c r="F100" s="1234">
        <f t="shared" si="115"/>
        <v>1200</v>
      </c>
      <c r="G100" s="535"/>
      <c r="H100" s="538"/>
      <c r="I100" s="539">
        <f t="shared" si="116"/>
        <v>0</v>
      </c>
      <c r="J100" s="538"/>
      <c r="K100" s="536"/>
      <c r="L100" s="539">
        <f t="shared" si="117"/>
        <v>0</v>
      </c>
      <c r="M100" s="541"/>
      <c r="N100" s="536"/>
      <c r="O100" s="539">
        <f t="shared" si="118"/>
        <v>0</v>
      </c>
      <c r="P100" s="547"/>
    </row>
    <row r="101" spans="1:16" hidden="1" x14ac:dyDescent="0.25">
      <c r="A101" s="532">
        <v>2236</v>
      </c>
      <c r="B101" s="533" t="s">
        <v>87</v>
      </c>
      <c r="C101" s="534">
        <f t="shared" si="98"/>
        <v>0</v>
      </c>
      <c r="D101" s="535"/>
      <c r="E101" s="1212"/>
      <c r="F101" s="1234">
        <f t="shared" si="115"/>
        <v>0</v>
      </c>
      <c r="G101" s="535"/>
      <c r="H101" s="538"/>
      <c r="I101" s="539">
        <f t="shared" si="116"/>
        <v>0</v>
      </c>
      <c r="J101" s="538"/>
      <c r="K101" s="536"/>
      <c r="L101" s="539">
        <f t="shared" si="117"/>
        <v>0</v>
      </c>
      <c r="M101" s="541"/>
      <c r="N101" s="536"/>
      <c r="O101" s="539">
        <f t="shared" si="118"/>
        <v>0</v>
      </c>
      <c r="P101" s="547"/>
    </row>
    <row r="102" spans="1:16" ht="100.5" customHeight="1" x14ac:dyDescent="0.25">
      <c r="A102" s="532">
        <v>2239</v>
      </c>
      <c r="B102" s="533" t="s">
        <v>88</v>
      </c>
      <c r="C102" s="534">
        <f t="shared" si="98"/>
        <v>2180</v>
      </c>
      <c r="D102" s="535">
        <v>2653</v>
      </c>
      <c r="E102" s="1212">
        <v>-473</v>
      </c>
      <c r="F102" s="1234">
        <f t="shared" si="115"/>
        <v>2180</v>
      </c>
      <c r="G102" s="535"/>
      <c r="H102" s="538"/>
      <c r="I102" s="539">
        <f t="shared" si="116"/>
        <v>0</v>
      </c>
      <c r="J102" s="538"/>
      <c r="K102" s="536"/>
      <c r="L102" s="539">
        <f t="shared" si="117"/>
        <v>0</v>
      </c>
      <c r="M102" s="541"/>
      <c r="N102" s="536"/>
      <c r="O102" s="539">
        <f t="shared" si="118"/>
        <v>0</v>
      </c>
      <c r="P102" s="564" t="s">
        <v>349</v>
      </c>
    </row>
    <row r="103" spans="1:16" ht="36" x14ac:dyDescent="0.25">
      <c r="A103" s="543">
        <v>2240</v>
      </c>
      <c r="B103" s="533" t="s">
        <v>89</v>
      </c>
      <c r="C103" s="534">
        <f t="shared" si="98"/>
        <v>42165</v>
      </c>
      <c r="D103" s="544">
        <f>SUM(D104:D111)</f>
        <v>41242</v>
      </c>
      <c r="E103" s="1213">
        <f t="shared" ref="E103:F103" si="119">SUM(E104:E111)</f>
        <v>780</v>
      </c>
      <c r="F103" s="1234">
        <f t="shared" si="119"/>
        <v>42022</v>
      </c>
      <c r="G103" s="544">
        <f>SUM(G104:G111)</f>
        <v>0</v>
      </c>
      <c r="H103" s="546">
        <f t="shared" ref="H103:I103" si="120">SUM(H104:H111)</f>
        <v>0</v>
      </c>
      <c r="I103" s="539">
        <f t="shared" si="120"/>
        <v>0</v>
      </c>
      <c r="J103" s="546">
        <f>SUM(J104:J111)</f>
        <v>143</v>
      </c>
      <c r="K103" s="545">
        <f t="shared" ref="K103:L103" si="121">SUM(K104:K111)</f>
        <v>0</v>
      </c>
      <c r="L103" s="539">
        <f t="shared" si="121"/>
        <v>143</v>
      </c>
      <c r="M103" s="534">
        <f>SUM(M104:M111)</f>
        <v>0</v>
      </c>
      <c r="N103" s="545">
        <f t="shared" ref="N103:O103" si="122">SUM(N104:N111)</f>
        <v>0</v>
      </c>
      <c r="O103" s="539">
        <f t="shared" si="122"/>
        <v>0</v>
      </c>
      <c r="P103" s="547"/>
    </row>
    <row r="104" spans="1:16" hidden="1" x14ac:dyDescent="0.25">
      <c r="A104" s="532">
        <v>2241</v>
      </c>
      <c r="B104" s="533" t="s">
        <v>90</v>
      </c>
      <c r="C104" s="534">
        <f t="shared" si="98"/>
        <v>0</v>
      </c>
      <c r="D104" s="535"/>
      <c r="E104" s="1212"/>
      <c r="F104" s="1234">
        <f t="shared" ref="F104:F111" si="123">D104+E104</f>
        <v>0</v>
      </c>
      <c r="G104" s="535"/>
      <c r="H104" s="538"/>
      <c r="I104" s="539">
        <f t="shared" ref="I104:I111" si="124">G104+H104</f>
        <v>0</v>
      </c>
      <c r="J104" s="538"/>
      <c r="K104" s="536"/>
      <c r="L104" s="539">
        <f t="shared" ref="L104:L111" si="125">J104+K104</f>
        <v>0</v>
      </c>
      <c r="M104" s="541"/>
      <c r="N104" s="536"/>
      <c r="O104" s="539">
        <f t="shared" ref="O104:O111" si="126">M104+N104</f>
        <v>0</v>
      </c>
      <c r="P104" s="547"/>
    </row>
    <row r="105" spans="1:16" ht="24" x14ac:dyDescent="0.25">
      <c r="A105" s="532">
        <v>2242</v>
      </c>
      <c r="B105" s="533" t="s">
        <v>91</v>
      </c>
      <c r="C105" s="534">
        <f t="shared" si="98"/>
        <v>20313</v>
      </c>
      <c r="D105" s="535">
        <v>20313</v>
      </c>
      <c r="E105" s="1212"/>
      <c r="F105" s="1234">
        <f t="shared" si="123"/>
        <v>20313</v>
      </c>
      <c r="G105" s="535"/>
      <c r="H105" s="538"/>
      <c r="I105" s="539">
        <f t="shared" si="124"/>
        <v>0</v>
      </c>
      <c r="J105" s="538"/>
      <c r="K105" s="536"/>
      <c r="L105" s="539">
        <f t="shared" si="125"/>
        <v>0</v>
      </c>
      <c r="M105" s="541"/>
      <c r="N105" s="536"/>
      <c r="O105" s="539">
        <f t="shared" si="126"/>
        <v>0</v>
      </c>
      <c r="P105" s="547"/>
    </row>
    <row r="106" spans="1:16" ht="24" x14ac:dyDescent="0.25">
      <c r="A106" s="532">
        <v>2243</v>
      </c>
      <c r="B106" s="533" t="s">
        <v>92</v>
      </c>
      <c r="C106" s="534">
        <f t="shared" si="98"/>
        <v>3589</v>
      </c>
      <c r="D106" s="535">
        <v>3589</v>
      </c>
      <c r="E106" s="1212"/>
      <c r="F106" s="1234">
        <f t="shared" si="123"/>
        <v>3589</v>
      </c>
      <c r="G106" s="535"/>
      <c r="H106" s="538"/>
      <c r="I106" s="539">
        <f t="shared" si="124"/>
        <v>0</v>
      </c>
      <c r="J106" s="538"/>
      <c r="K106" s="536"/>
      <c r="L106" s="539">
        <f t="shared" si="125"/>
        <v>0</v>
      </c>
      <c r="M106" s="541"/>
      <c r="N106" s="536"/>
      <c r="O106" s="539">
        <f t="shared" si="126"/>
        <v>0</v>
      </c>
      <c r="P106" s="547"/>
    </row>
    <row r="107" spans="1:16" ht="16.5" customHeight="1" x14ac:dyDescent="0.25">
      <c r="A107" s="532">
        <v>2244</v>
      </c>
      <c r="B107" s="533" t="s">
        <v>93</v>
      </c>
      <c r="C107" s="534">
        <f t="shared" si="98"/>
        <v>10301</v>
      </c>
      <c r="D107" s="535">
        <v>10158</v>
      </c>
      <c r="E107" s="1212"/>
      <c r="F107" s="1234">
        <f t="shared" si="123"/>
        <v>10158</v>
      </c>
      <c r="G107" s="535"/>
      <c r="H107" s="538"/>
      <c r="I107" s="539">
        <f t="shared" si="124"/>
        <v>0</v>
      </c>
      <c r="J107" s="538">
        <v>143</v>
      </c>
      <c r="K107" s="536"/>
      <c r="L107" s="539">
        <f t="shared" si="125"/>
        <v>143</v>
      </c>
      <c r="M107" s="541"/>
      <c r="N107" s="536"/>
      <c r="O107" s="539">
        <f t="shared" si="126"/>
        <v>0</v>
      </c>
      <c r="P107" s="542"/>
    </row>
    <row r="108" spans="1:16" ht="24" hidden="1" x14ac:dyDescent="0.25">
      <c r="A108" s="532">
        <v>2246</v>
      </c>
      <c r="B108" s="533" t="s">
        <v>94</v>
      </c>
      <c r="C108" s="534">
        <f t="shared" si="98"/>
        <v>0</v>
      </c>
      <c r="D108" s="535"/>
      <c r="E108" s="1212"/>
      <c r="F108" s="1234">
        <f t="shared" si="123"/>
        <v>0</v>
      </c>
      <c r="G108" s="535"/>
      <c r="H108" s="538"/>
      <c r="I108" s="539">
        <f t="shared" si="124"/>
        <v>0</v>
      </c>
      <c r="J108" s="538"/>
      <c r="K108" s="536"/>
      <c r="L108" s="539">
        <f t="shared" si="125"/>
        <v>0</v>
      </c>
      <c r="M108" s="541"/>
      <c r="N108" s="536"/>
      <c r="O108" s="539">
        <f t="shared" si="126"/>
        <v>0</v>
      </c>
      <c r="P108" s="547"/>
    </row>
    <row r="109" spans="1:16" ht="63" customHeight="1" x14ac:dyDescent="0.25">
      <c r="A109" s="532">
        <v>2247</v>
      </c>
      <c r="B109" s="533" t="s">
        <v>95</v>
      </c>
      <c r="C109" s="534">
        <f t="shared" si="98"/>
        <v>7822</v>
      </c>
      <c r="D109" s="535">
        <v>7042</v>
      </c>
      <c r="E109" s="1212">
        <v>780</v>
      </c>
      <c r="F109" s="1234">
        <f t="shared" si="123"/>
        <v>7822</v>
      </c>
      <c r="G109" s="535"/>
      <c r="H109" s="538"/>
      <c r="I109" s="539">
        <f t="shared" si="124"/>
        <v>0</v>
      </c>
      <c r="J109" s="538"/>
      <c r="K109" s="536"/>
      <c r="L109" s="539">
        <f t="shared" si="125"/>
        <v>0</v>
      </c>
      <c r="M109" s="541"/>
      <c r="N109" s="536"/>
      <c r="O109" s="539">
        <f t="shared" si="126"/>
        <v>0</v>
      </c>
      <c r="P109" s="542" t="s">
        <v>350</v>
      </c>
    </row>
    <row r="110" spans="1:16" ht="24" hidden="1" x14ac:dyDescent="0.25">
      <c r="A110" s="532">
        <v>2248</v>
      </c>
      <c r="B110" s="533" t="s">
        <v>300</v>
      </c>
      <c r="C110" s="534">
        <f t="shared" si="98"/>
        <v>0</v>
      </c>
      <c r="D110" s="535"/>
      <c r="E110" s="1212"/>
      <c r="F110" s="1234">
        <f t="shared" si="123"/>
        <v>0</v>
      </c>
      <c r="G110" s="535"/>
      <c r="H110" s="538"/>
      <c r="I110" s="539">
        <f t="shared" si="124"/>
        <v>0</v>
      </c>
      <c r="J110" s="538"/>
      <c r="K110" s="536"/>
      <c r="L110" s="539">
        <f t="shared" si="125"/>
        <v>0</v>
      </c>
      <c r="M110" s="541"/>
      <c r="N110" s="536"/>
      <c r="O110" s="539">
        <f t="shared" si="126"/>
        <v>0</v>
      </c>
      <c r="P110" s="542"/>
    </row>
    <row r="111" spans="1:16" ht="24" x14ac:dyDescent="0.25">
      <c r="A111" s="532">
        <v>2249</v>
      </c>
      <c r="B111" s="533" t="s">
        <v>96</v>
      </c>
      <c r="C111" s="534">
        <f t="shared" si="98"/>
        <v>140</v>
      </c>
      <c r="D111" s="535">
        <v>140</v>
      </c>
      <c r="E111" s="1212"/>
      <c r="F111" s="1234">
        <f t="shared" si="123"/>
        <v>140</v>
      </c>
      <c r="G111" s="535"/>
      <c r="H111" s="538"/>
      <c r="I111" s="539">
        <f t="shared" si="124"/>
        <v>0</v>
      </c>
      <c r="J111" s="538"/>
      <c r="K111" s="536"/>
      <c r="L111" s="539">
        <f t="shared" si="125"/>
        <v>0</v>
      </c>
      <c r="M111" s="541"/>
      <c r="N111" s="536"/>
      <c r="O111" s="539">
        <f t="shared" si="126"/>
        <v>0</v>
      </c>
      <c r="P111" s="547"/>
    </row>
    <row r="112" spans="1:16" x14ac:dyDescent="0.25">
      <c r="A112" s="543">
        <v>2250</v>
      </c>
      <c r="B112" s="533" t="s">
        <v>97</v>
      </c>
      <c r="C112" s="534">
        <f t="shared" si="98"/>
        <v>987</v>
      </c>
      <c r="D112" s="544">
        <f>SUM(D113:D115)</f>
        <v>987</v>
      </c>
      <c r="E112" s="1213">
        <f t="shared" ref="E112:F112" si="127">SUM(E113:E115)</f>
        <v>0</v>
      </c>
      <c r="F112" s="1234">
        <f t="shared" si="127"/>
        <v>987</v>
      </c>
      <c r="G112" s="544">
        <f>SUM(G113:G115)</f>
        <v>0</v>
      </c>
      <c r="H112" s="546">
        <f t="shared" ref="H112:I112" si="128">SUM(H113:H115)</f>
        <v>0</v>
      </c>
      <c r="I112" s="539">
        <f t="shared" si="128"/>
        <v>0</v>
      </c>
      <c r="J112" s="546">
        <f>SUM(J113:J115)</f>
        <v>0</v>
      </c>
      <c r="K112" s="545">
        <f t="shared" ref="K112:L112" si="129">SUM(K113:K115)</f>
        <v>0</v>
      </c>
      <c r="L112" s="539">
        <f t="shared" si="129"/>
        <v>0</v>
      </c>
      <c r="M112" s="534">
        <f>SUM(M113:M115)</f>
        <v>0</v>
      </c>
      <c r="N112" s="545">
        <f t="shared" ref="N112:O112" si="130">SUM(N113:N115)</f>
        <v>0</v>
      </c>
      <c r="O112" s="539">
        <f t="shared" si="130"/>
        <v>0</v>
      </c>
      <c r="P112" s="547"/>
    </row>
    <row r="113" spans="1:16" x14ac:dyDescent="0.25">
      <c r="A113" s="532">
        <v>2251</v>
      </c>
      <c r="B113" s="533" t="s">
        <v>98</v>
      </c>
      <c r="C113" s="534">
        <f t="shared" si="98"/>
        <v>454</v>
      </c>
      <c r="D113" s="535">
        <v>454</v>
      </c>
      <c r="E113" s="1212"/>
      <c r="F113" s="1234">
        <f t="shared" ref="F113:F115" si="131">D113+E113</f>
        <v>454</v>
      </c>
      <c r="G113" s="535"/>
      <c r="H113" s="538"/>
      <c r="I113" s="539">
        <f t="shared" ref="I113:I115" si="132">G113+H113</f>
        <v>0</v>
      </c>
      <c r="J113" s="538"/>
      <c r="K113" s="536"/>
      <c r="L113" s="539">
        <f t="shared" ref="L113:L115" si="133">J113+K113</f>
        <v>0</v>
      </c>
      <c r="M113" s="541"/>
      <c r="N113" s="536"/>
      <c r="O113" s="539">
        <f t="shared" ref="O113:O115" si="134">M113+N113</f>
        <v>0</v>
      </c>
      <c r="P113" s="542"/>
    </row>
    <row r="114" spans="1:16" ht="24" hidden="1" x14ac:dyDescent="0.25">
      <c r="A114" s="532">
        <v>2252</v>
      </c>
      <c r="B114" s="533" t="s">
        <v>99</v>
      </c>
      <c r="C114" s="534">
        <f t="shared" si="98"/>
        <v>0</v>
      </c>
      <c r="D114" s="535"/>
      <c r="E114" s="1212"/>
      <c r="F114" s="1234">
        <f t="shared" si="131"/>
        <v>0</v>
      </c>
      <c r="G114" s="535"/>
      <c r="H114" s="538"/>
      <c r="I114" s="539">
        <f t="shared" si="132"/>
        <v>0</v>
      </c>
      <c r="J114" s="538"/>
      <c r="K114" s="536"/>
      <c r="L114" s="539">
        <f t="shared" si="133"/>
        <v>0</v>
      </c>
      <c r="M114" s="541"/>
      <c r="N114" s="536"/>
      <c r="O114" s="539">
        <f t="shared" si="134"/>
        <v>0</v>
      </c>
      <c r="P114" s="547"/>
    </row>
    <row r="115" spans="1:16" ht="15.75" customHeight="1" x14ac:dyDescent="0.25">
      <c r="A115" s="532">
        <v>2259</v>
      </c>
      <c r="B115" s="533" t="s">
        <v>100</v>
      </c>
      <c r="C115" s="534">
        <f t="shared" si="98"/>
        <v>533</v>
      </c>
      <c r="D115" s="535">
        <v>533</v>
      </c>
      <c r="E115" s="1212">
        <v>0</v>
      </c>
      <c r="F115" s="1234">
        <f t="shared" si="131"/>
        <v>533</v>
      </c>
      <c r="G115" s="535"/>
      <c r="H115" s="538"/>
      <c r="I115" s="539">
        <f t="shared" si="132"/>
        <v>0</v>
      </c>
      <c r="J115" s="538"/>
      <c r="K115" s="536"/>
      <c r="L115" s="539">
        <f t="shared" si="133"/>
        <v>0</v>
      </c>
      <c r="M115" s="541"/>
      <c r="N115" s="536"/>
      <c r="O115" s="539">
        <f t="shared" si="134"/>
        <v>0</v>
      </c>
      <c r="P115" s="542"/>
    </row>
    <row r="116" spans="1:16" x14ac:dyDescent="0.25">
      <c r="A116" s="543">
        <v>2260</v>
      </c>
      <c r="B116" s="533" t="s">
        <v>101</v>
      </c>
      <c r="C116" s="534">
        <f t="shared" si="98"/>
        <v>108363</v>
      </c>
      <c r="D116" s="544">
        <f>SUM(D117:D121)</f>
        <v>107408</v>
      </c>
      <c r="E116" s="1213">
        <f t="shared" ref="E116:F116" si="135">SUM(E117:E121)</f>
        <v>907</v>
      </c>
      <c r="F116" s="1234">
        <f t="shared" si="135"/>
        <v>108315</v>
      </c>
      <c r="G116" s="544">
        <f>SUM(G117:G121)</f>
        <v>0</v>
      </c>
      <c r="H116" s="546">
        <f t="shared" ref="H116:I116" si="136">SUM(H117:H121)</f>
        <v>0</v>
      </c>
      <c r="I116" s="539">
        <f t="shared" si="136"/>
        <v>0</v>
      </c>
      <c r="J116" s="546">
        <f>SUM(J117:J121)</f>
        <v>48</v>
      </c>
      <c r="K116" s="545">
        <f t="shared" ref="K116:L116" si="137">SUM(K117:K121)</f>
        <v>0</v>
      </c>
      <c r="L116" s="539">
        <f t="shared" si="137"/>
        <v>48</v>
      </c>
      <c r="M116" s="534">
        <f>SUM(M117:M121)</f>
        <v>0</v>
      </c>
      <c r="N116" s="545">
        <f t="shared" ref="N116:O116" si="138">SUM(N117:N121)</f>
        <v>0</v>
      </c>
      <c r="O116" s="539">
        <f t="shared" si="138"/>
        <v>0</v>
      </c>
      <c r="P116" s="547"/>
    </row>
    <row r="117" spans="1:16" x14ac:dyDescent="0.25">
      <c r="A117" s="532">
        <v>2261</v>
      </c>
      <c r="B117" s="533" t="s">
        <v>102</v>
      </c>
      <c r="C117" s="534">
        <f t="shared" si="98"/>
        <v>105547</v>
      </c>
      <c r="D117" s="535">
        <v>105547</v>
      </c>
      <c r="E117" s="1212"/>
      <c r="F117" s="1234">
        <f t="shared" ref="F117:F121" si="139">D117+E117</f>
        <v>105547</v>
      </c>
      <c r="G117" s="535"/>
      <c r="H117" s="538"/>
      <c r="I117" s="539">
        <f t="shared" ref="I117:I121" si="140">G117+H117</f>
        <v>0</v>
      </c>
      <c r="J117" s="538"/>
      <c r="K117" s="536"/>
      <c r="L117" s="539">
        <f t="shared" ref="L117:L121" si="141">J117+K117</f>
        <v>0</v>
      </c>
      <c r="M117" s="541"/>
      <c r="N117" s="536"/>
      <c r="O117" s="539">
        <f t="shared" ref="O117:O121" si="142">M117+N117</f>
        <v>0</v>
      </c>
      <c r="P117" s="542"/>
    </row>
    <row r="118" spans="1:16" hidden="1" x14ac:dyDescent="0.25">
      <c r="A118" s="532">
        <v>2262</v>
      </c>
      <c r="B118" s="533" t="s">
        <v>103</v>
      </c>
      <c r="C118" s="534">
        <f t="shared" si="98"/>
        <v>0</v>
      </c>
      <c r="D118" s="535"/>
      <c r="E118" s="1212"/>
      <c r="F118" s="1234">
        <f t="shared" si="139"/>
        <v>0</v>
      </c>
      <c r="G118" s="535"/>
      <c r="H118" s="538"/>
      <c r="I118" s="539">
        <f t="shared" si="140"/>
        <v>0</v>
      </c>
      <c r="J118" s="538"/>
      <c r="K118" s="536"/>
      <c r="L118" s="539">
        <f t="shared" si="141"/>
        <v>0</v>
      </c>
      <c r="M118" s="541"/>
      <c r="N118" s="536"/>
      <c r="O118" s="539">
        <f t="shared" si="142"/>
        <v>0</v>
      </c>
      <c r="P118" s="547"/>
    </row>
    <row r="119" spans="1:16" ht="96" x14ac:dyDescent="0.25">
      <c r="A119" s="532">
        <v>2263</v>
      </c>
      <c r="B119" s="533" t="s">
        <v>104</v>
      </c>
      <c r="C119" s="534">
        <f t="shared" si="98"/>
        <v>907</v>
      </c>
      <c r="D119" s="535"/>
      <c r="E119" s="1212">
        <v>907</v>
      </c>
      <c r="F119" s="1234">
        <f t="shared" si="139"/>
        <v>907</v>
      </c>
      <c r="G119" s="535"/>
      <c r="H119" s="538"/>
      <c r="I119" s="539">
        <f t="shared" si="140"/>
        <v>0</v>
      </c>
      <c r="J119" s="538"/>
      <c r="K119" s="536"/>
      <c r="L119" s="539">
        <f t="shared" si="141"/>
        <v>0</v>
      </c>
      <c r="M119" s="541"/>
      <c r="N119" s="536"/>
      <c r="O119" s="539">
        <f t="shared" si="142"/>
        <v>0</v>
      </c>
      <c r="P119" s="542" t="s">
        <v>351</v>
      </c>
    </row>
    <row r="120" spans="1:16" ht="24" hidden="1" x14ac:dyDescent="0.25">
      <c r="A120" s="532">
        <v>2264</v>
      </c>
      <c r="B120" s="533" t="s">
        <v>105</v>
      </c>
      <c r="C120" s="534">
        <f t="shared" si="98"/>
        <v>0</v>
      </c>
      <c r="D120" s="535"/>
      <c r="E120" s="1212"/>
      <c r="F120" s="1234">
        <f t="shared" si="139"/>
        <v>0</v>
      </c>
      <c r="G120" s="535"/>
      <c r="H120" s="538"/>
      <c r="I120" s="539">
        <f t="shared" si="140"/>
        <v>0</v>
      </c>
      <c r="J120" s="538"/>
      <c r="K120" s="536"/>
      <c r="L120" s="539">
        <f t="shared" si="141"/>
        <v>0</v>
      </c>
      <c r="M120" s="541"/>
      <c r="N120" s="536"/>
      <c r="O120" s="539">
        <f t="shared" si="142"/>
        <v>0</v>
      </c>
      <c r="P120" s="547"/>
    </row>
    <row r="121" spans="1:16" x14ac:dyDescent="0.25">
      <c r="A121" s="532">
        <v>2269</v>
      </c>
      <c r="B121" s="533" t="s">
        <v>106</v>
      </c>
      <c r="C121" s="534">
        <f t="shared" si="98"/>
        <v>1909</v>
      </c>
      <c r="D121" s="535">
        <v>1861</v>
      </c>
      <c r="E121" s="1212">
        <v>0</v>
      </c>
      <c r="F121" s="1234">
        <f t="shared" si="139"/>
        <v>1861</v>
      </c>
      <c r="G121" s="535"/>
      <c r="H121" s="538"/>
      <c r="I121" s="539">
        <f t="shared" si="140"/>
        <v>0</v>
      </c>
      <c r="J121" s="538">
        <v>48</v>
      </c>
      <c r="K121" s="536"/>
      <c r="L121" s="539">
        <f t="shared" si="141"/>
        <v>48</v>
      </c>
      <c r="M121" s="541"/>
      <c r="N121" s="536"/>
      <c r="O121" s="539">
        <f t="shared" si="142"/>
        <v>0</v>
      </c>
      <c r="P121" s="542"/>
    </row>
    <row r="122" spans="1:16" hidden="1" x14ac:dyDescent="0.25">
      <c r="A122" s="543">
        <v>2270</v>
      </c>
      <c r="B122" s="533" t="s">
        <v>107</v>
      </c>
      <c r="C122" s="534">
        <f t="shared" si="98"/>
        <v>0</v>
      </c>
      <c r="D122" s="544">
        <f>SUM(D123:D127)</f>
        <v>0</v>
      </c>
      <c r="E122" s="1213">
        <f t="shared" ref="E122:F122" si="143">SUM(E123:E127)</f>
        <v>0</v>
      </c>
      <c r="F122" s="1234">
        <f t="shared" si="143"/>
        <v>0</v>
      </c>
      <c r="G122" s="544">
        <f>SUM(G123:G127)</f>
        <v>0</v>
      </c>
      <c r="H122" s="546">
        <f t="shared" ref="H122:I122" si="144">SUM(H123:H127)</f>
        <v>0</v>
      </c>
      <c r="I122" s="539">
        <f t="shared" si="144"/>
        <v>0</v>
      </c>
      <c r="J122" s="546">
        <f>SUM(J123:J127)</f>
        <v>0</v>
      </c>
      <c r="K122" s="545">
        <f t="shared" ref="K122:L122" si="145">SUM(K123:K127)</f>
        <v>0</v>
      </c>
      <c r="L122" s="539">
        <f t="shared" si="145"/>
        <v>0</v>
      </c>
      <c r="M122" s="534">
        <f>SUM(M123:M127)</f>
        <v>0</v>
      </c>
      <c r="N122" s="545">
        <f t="shared" ref="N122:O122" si="146">SUM(N123:N127)</f>
        <v>0</v>
      </c>
      <c r="O122" s="539">
        <f t="shared" si="146"/>
        <v>0</v>
      </c>
      <c r="P122" s="547"/>
    </row>
    <row r="123" spans="1:16" hidden="1" x14ac:dyDescent="0.25">
      <c r="A123" s="532">
        <v>2272</v>
      </c>
      <c r="B123" s="565" t="s">
        <v>108</v>
      </c>
      <c r="C123" s="534">
        <f t="shared" si="98"/>
        <v>0</v>
      </c>
      <c r="D123" s="535"/>
      <c r="E123" s="1212"/>
      <c r="F123" s="1234">
        <f t="shared" ref="F123:F127" si="147">D123+E123</f>
        <v>0</v>
      </c>
      <c r="G123" s="535"/>
      <c r="H123" s="538"/>
      <c r="I123" s="539">
        <f t="shared" ref="I123:I127" si="148">G123+H123</f>
        <v>0</v>
      </c>
      <c r="J123" s="538"/>
      <c r="K123" s="536"/>
      <c r="L123" s="539">
        <f t="shared" ref="L123:L127" si="149">J123+K123</f>
        <v>0</v>
      </c>
      <c r="M123" s="541"/>
      <c r="N123" s="536"/>
      <c r="O123" s="539">
        <f t="shared" ref="O123:O127" si="150">M123+N123</f>
        <v>0</v>
      </c>
      <c r="P123" s="547"/>
    </row>
    <row r="124" spans="1:16" ht="24" hidden="1" x14ac:dyDescent="0.25">
      <c r="A124" s="532">
        <v>2274</v>
      </c>
      <c r="B124" s="566" t="s">
        <v>290</v>
      </c>
      <c r="C124" s="534">
        <f t="shared" si="98"/>
        <v>0</v>
      </c>
      <c r="D124" s="535"/>
      <c r="E124" s="1212"/>
      <c r="F124" s="1234">
        <f t="shared" si="147"/>
        <v>0</v>
      </c>
      <c r="G124" s="535"/>
      <c r="H124" s="538"/>
      <c r="I124" s="539">
        <f t="shared" si="148"/>
        <v>0</v>
      </c>
      <c r="J124" s="538"/>
      <c r="K124" s="536"/>
      <c r="L124" s="539">
        <f t="shared" si="149"/>
        <v>0</v>
      </c>
      <c r="M124" s="541"/>
      <c r="N124" s="536"/>
      <c r="O124" s="539">
        <f t="shared" si="150"/>
        <v>0</v>
      </c>
      <c r="P124" s="547"/>
    </row>
    <row r="125" spans="1:16" ht="24" hidden="1" x14ac:dyDescent="0.25">
      <c r="A125" s="532">
        <v>2275</v>
      </c>
      <c r="B125" s="533" t="s">
        <v>109</v>
      </c>
      <c r="C125" s="534">
        <f t="shared" si="98"/>
        <v>0</v>
      </c>
      <c r="D125" s="535"/>
      <c r="E125" s="1212"/>
      <c r="F125" s="1234">
        <f t="shared" si="147"/>
        <v>0</v>
      </c>
      <c r="G125" s="535"/>
      <c r="H125" s="538"/>
      <c r="I125" s="539">
        <f t="shared" si="148"/>
        <v>0</v>
      </c>
      <c r="J125" s="538"/>
      <c r="K125" s="536"/>
      <c r="L125" s="539">
        <f t="shared" si="149"/>
        <v>0</v>
      </c>
      <c r="M125" s="541"/>
      <c r="N125" s="536"/>
      <c r="O125" s="539">
        <f t="shared" si="150"/>
        <v>0</v>
      </c>
      <c r="P125" s="547"/>
    </row>
    <row r="126" spans="1:16" ht="36" hidden="1" x14ac:dyDescent="0.25">
      <c r="A126" s="532">
        <v>2276</v>
      </c>
      <c r="B126" s="533" t="s">
        <v>110</v>
      </c>
      <c r="C126" s="534">
        <f t="shared" si="98"/>
        <v>0</v>
      </c>
      <c r="D126" s="535"/>
      <c r="E126" s="1212"/>
      <c r="F126" s="1234">
        <f t="shared" si="147"/>
        <v>0</v>
      </c>
      <c r="G126" s="535"/>
      <c r="H126" s="538"/>
      <c r="I126" s="539">
        <f t="shared" si="148"/>
        <v>0</v>
      </c>
      <c r="J126" s="538"/>
      <c r="K126" s="536"/>
      <c r="L126" s="539">
        <f t="shared" si="149"/>
        <v>0</v>
      </c>
      <c r="M126" s="541"/>
      <c r="N126" s="536"/>
      <c r="O126" s="539">
        <f t="shared" si="150"/>
        <v>0</v>
      </c>
      <c r="P126" s="547"/>
    </row>
    <row r="127" spans="1:16" ht="24" hidden="1" x14ac:dyDescent="0.25">
      <c r="A127" s="532">
        <v>2279</v>
      </c>
      <c r="B127" s="533" t="s">
        <v>111</v>
      </c>
      <c r="C127" s="534">
        <f t="shared" si="98"/>
        <v>0</v>
      </c>
      <c r="D127" s="535"/>
      <c r="E127" s="1212"/>
      <c r="F127" s="1234">
        <f t="shared" si="147"/>
        <v>0</v>
      </c>
      <c r="G127" s="535"/>
      <c r="H127" s="538"/>
      <c r="I127" s="539">
        <f t="shared" si="148"/>
        <v>0</v>
      </c>
      <c r="J127" s="538">
        <v>0</v>
      </c>
      <c r="K127" s="536"/>
      <c r="L127" s="539">
        <f t="shared" si="149"/>
        <v>0</v>
      </c>
      <c r="M127" s="541"/>
      <c r="N127" s="536"/>
      <c r="O127" s="539">
        <f t="shared" si="150"/>
        <v>0</v>
      </c>
      <c r="P127" s="547"/>
    </row>
    <row r="128" spans="1:16" ht="24" hidden="1" x14ac:dyDescent="0.25">
      <c r="A128" s="554">
        <v>2280</v>
      </c>
      <c r="B128" s="524" t="s">
        <v>301</v>
      </c>
      <c r="C128" s="525">
        <f t="shared" si="98"/>
        <v>0</v>
      </c>
      <c r="D128" s="556">
        <f t="shared" ref="D128:O128" si="151">SUM(D129)</f>
        <v>0</v>
      </c>
      <c r="E128" s="1215">
        <f t="shared" si="151"/>
        <v>0</v>
      </c>
      <c r="F128" s="1233">
        <f t="shared" si="151"/>
        <v>0</v>
      </c>
      <c r="G128" s="556">
        <f t="shared" si="151"/>
        <v>0</v>
      </c>
      <c r="H128" s="558">
        <f t="shared" si="151"/>
        <v>0</v>
      </c>
      <c r="I128" s="529">
        <f t="shared" si="151"/>
        <v>0</v>
      </c>
      <c r="J128" s="558">
        <f t="shared" si="151"/>
        <v>0</v>
      </c>
      <c r="K128" s="557">
        <f t="shared" si="151"/>
        <v>0</v>
      </c>
      <c r="L128" s="529">
        <f t="shared" si="151"/>
        <v>0</v>
      </c>
      <c r="M128" s="534">
        <f t="shared" si="151"/>
        <v>0</v>
      </c>
      <c r="N128" s="545">
        <f t="shared" si="151"/>
        <v>0</v>
      </c>
      <c r="O128" s="539">
        <f t="shared" si="151"/>
        <v>0</v>
      </c>
      <c r="P128" s="547"/>
    </row>
    <row r="129" spans="1:16" ht="24" hidden="1" x14ac:dyDescent="0.25">
      <c r="A129" s="532">
        <v>2283</v>
      </c>
      <c r="B129" s="533" t="s">
        <v>112</v>
      </c>
      <c r="C129" s="534">
        <f t="shared" si="98"/>
        <v>0</v>
      </c>
      <c r="D129" s="535"/>
      <c r="E129" s="1212"/>
      <c r="F129" s="1234">
        <f>D129+E129</f>
        <v>0</v>
      </c>
      <c r="G129" s="535"/>
      <c r="H129" s="538"/>
      <c r="I129" s="539">
        <f>G129+H129</f>
        <v>0</v>
      </c>
      <c r="J129" s="538"/>
      <c r="K129" s="536"/>
      <c r="L129" s="539">
        <f>J129+K129</f>
        <v>0</v>
      </c>
      <c r="M129" s="541"/>
      <c r="N129" s="536"/>
      <c r="O129" s="539">
        <f>M129+N129</f>
        <v>0</v>
      </c>
      <c r="P129" s="547"/>
    </row>
    <row r="130" spans="1:16" ht="38.25" customHeight="1" x14ac:dyDescent="0.25">
      <c r="A130" s="504">
        <v>2300</v>
      </c>
      <c r="B130" s="505" t="s">
        <v>113</v>
      </c>
      <c r="C130" s="506">
        <f t="shared" si="98"/>
        <v>81335</v>
      </c>
      <c r="D130" s="507">
        <f>SUM(D131,D136,D140,D141,D144,D151,D159,D160,D163)</f>
        <v>76958</v>
      </c>
      <c r="E130" s="1209">
        <f t="shared" ref="E130:F130" si="152">SUM(E131,E136,E140,E141,E144,E151,E159,E160,E163)</f>
        <v>1909</v>
      </c>
      <c r="F130" s="1231">
        <f t="shared" si="152"/>
        <v>78867</v>
      </c>
      <c r="G130" s="507">
        <f>SUM(G131,G136,G140,G141,G144,G151,G159,G160,G163)</f>
        <v>0</v>
      </c>
      <c r="H130" s="509">
        <f t="shared" ref="H130:I130" si="153">SUM(H131,H136,H140,H141,H144,H151,H159,H160,H163)</f>
        <v>0</v>
      </c>
      <c r="I130" s="510">
        <f t="shared" si="153"/>
        <v>0</v>
      </c>
      <c r="J130" s="509">
        <f>SUM(J131,J136,J140,J141,J144,J151,J159,J160,J163)</f>
        <v>2468</v>
      </c>
      <c r="K130" s="508">
        <f t="shared" ref="K130:L130" si="154">SUM(K131,K136,K140,K141,K144,K151,K159,K160,K163)</f>
        <v>0</v>
      </c>
      <c r="L130" s="510">
        <f t="shared" si="154"/>
        <v>2468</v>
      </c>
      <c r="M130" s="506">
        <f>SUM(M131,M136,M140,M141,M144,M151,M159,M160,M163)</f>
        <v>0</v>
      </c>
      <c r="N130" s="508">
        <f t="shared" ref="N130:O130" si="155">SUM(N131,N136,N140,N141,N144,N151,N159,N160,N163)</f>
        <v>0</v>
      </c>
      <c r="O130" s="510">
        <f t="shared" si="155"/>
        <v>0</v>
      </c>
      <c r="P130" s="553"/>
    </row>
    <row r="131" spans="1:16" s="567" customFormat="1" ht="24" x14ac:dyDescent="0.25">
      <c r="A131" s="554">
        <v>2310</v>
      </c>
      <c r="B131" s="524" t="s">
        <v>114</v>
      </c>
      <c r="C131" s="525">
        <f t="shared" si="98"/>
        <v>21618</v>
      </c>
      <c r="D131" s="556">
        <f t="shared" ref="D131:O131" si="156">SUM(D132:D135)</f>
        <v>21618</v>
      </c>
      <c r="E131" s="1215">
        <f t="shared" si="156"/>
        <v>0</v>
      </c>
      <c r="F131" s="1233">
        <f t="shared" si="156"/>
        <v>21618</v>
      </c>
      <c r="G131" s="556">
        <f t="shared" si="156"/>
        <v>0</v>
      </c>
      <c r="H131" s="558">
        <f t="shared" si="156"/>
        <v>0</v>
      </c>
      <c r="I131" s="529">
        <f t="shared" si="156"/>
        <v>0</v>
      </c>
      <c r="J131" s="558">
        <f t="shared" si="156"/>
        <v>0</v>
      </c>
      <c r="K131" s="557">
        <f t="shared" si="156"/>
        <v>0</v>
      </c>
      <c r="L131" s="529">
        <f t="shared" si="156"/>
        <v>0</v>
      </c>
      <c r="M131" s="525">
        <f t="shared" si="156"/>
        <v>0</v>
      </c>
      <c r="N131" s="557">
        <f t="shared" si="156"/>
        <v>0</v>
      </c>
      <c r="O131" s="529">
        <f t="shared" si="156"/>
        <v>0</v>
      </c>
      <c r="P131" s="531"/>
    </row>
    <row r="132" spans="1:16" ht="18" customHeight="1" x14ac:dyDescent="0.25">
      <c r="A132" s="532">
        <v>2311</v>
      </c>
      <c r="B132" s="533" t="s">
        <v>115</v>
      </c>
      <c r="C132" s="534">
        <f t="shared" si="98"/>
        <v>8126</v>
      </c>
      <c r="D132" s="535">
        <v>8126</v>
      </c>
      <c r="E132" s="1212"/>
      <c r="F132" s="1234">
        <f t="shared" ref="F132:F135" si="157">D132+E132</f>
        <v>8126</v>
      </c>
      <c r="G132" s="535"/>
      <c r="H132" s="538"/>
      <c r="I132" s="539">
        <f t="shared" ref="I132:I135" si="158">G132+H132</f>
        <v>0</v>
      </c>
      <c r="J132" s="538"/>
      <c r="K132" s="536"/>
      <c r="L132" s="539">
        <f t="shared" ref="L132:L135" si="159">J132+K132</f>
        <v>0</v>
      </c>
      <c r="M132" s="541"/>
      <c r="N132" s="536"/>
      <c r="O132" s="539">
        <f t="shared" ref="O132:O135" si="160">M132+N132</f>
        <v>0</v>
      </c>
      <c r="P132" s="542"/>
    </row>
    <row r="133" spans="1:16" ht="20.25" customHeight="1" x14ac:dyDescent="0.25">
      <c r="A133" s="532">
        <v>2312</v>
      </c>
      <c r="B133" s="533" t="s">
        <v>116</v>
      </c>
      <c r="C133" s="534">
        <f t="shared" si="98"/>
        <v>11582</v>
      </c>
      <c r="D133" s="535">
        <v>11582</v>
      </c>
      <c r="E133" s="1212"/>
      <c r="F133" s="1234">
        <f t="shared" si="157"/>
        <v>11582</v>
      </c>
      <c r="G133" s="535"/>
      <c r="H133" s="538"/>
      <c r="I133" s="539">
        <f t="shared" si="158"/>
        <v>0</v>
      </c>
      <c r="J133" s="538"/>
      <c r="K133" s="536"/>
      <c r="L133" s="539">
        <f t="shared" si="159"/>
        <v>0</v>
      </c>
      <c r="M133" s="541"/>
      <c r="N133" s="536"/>
      <c r="O133" s="539">
        <f t="shared" si="160"/>
        <v>0</v>
      </c>
      <c r="P133" s="568"/>
    </row>
    <row r="134" spans="1:16" x14ac:dyDescent="0.25">
      <c r="A134" s="532">
        <v>2313</v>
      </c>
      <c r="B134" s="533" t="s">
        <v>117</v>
      </c>
      <c r="C134" s="534">
        <f t="shared" si="98"/>
        <v>1560</v>
      </c>
      <c r="D134" s="535">
        <v>1560</v>
      </c>
      <c r="E134" s="1212"/>
      <c r="F134" s="1234">
        <f t="shared" si="157"/>
        <v>1560</v>
      </c>
      <c r="G134" s="535"/>
      <c r="H134" s="538"/>
      <c r="I134" s="539">
        <f t="shared" si="158"/>
        <v>0</v>
      </c>
      <c r="J134" s="538"/>
      <c r="K134" s="536"/>
      <c r="L134" s="539">
        <f t="shared" si="159"/>
        <v>0</v>
      </c>
      <c r="M134" s="541"/>
      <c r="N134" s="536"/>
      <c r="O134" s="539">
        <f t="shared" si="160"/>
        <v>0</v>
      </c>
      <c r="P134" s="547"/>
    </row>
    <row r="135" spans="1:16" ht="48" x14ac:dyDescent="0.25">
      <c r="A135" s="532">
        <v>2314</v>
      </c>
      <c r="B135" s="533" t="s">
        <v>291</v>
      </c>
      <c r="C135" s="534">
        <f t="shared" si="98"/>
        <v>350</v>
      </c>
      <c r="D135" s="535">
        <v>350</v>
      </c>
      <c r="E135" s="1212"/>
      <c r="F135" s="1234">
        <f t="shared" si="157"/>
        <v>350</v>
      </c>
      <c r="G135" s="535"/>
      <c r="H135" s="538"/>
      <c r="I135" s="539">
        <f t="shared" si="158"/>
        <v>0</v>
      </c>
      <c r="J135" s="538"/>
      <c r="K135" s="536"/>
      <c r="L135" s="539">
        <f t="shared" si="159"/>
        <v>0</v>
      </c>
      <c r="M135" s="541"/>
      <c r="N135" s="536"/>
      <c r="O135" s="539">
        <f t="shared" si="160"/>
        <v>0</v>
      </c>
      <c r="P135" s="547"/>
    </row>
    <row r="136" spans="1:16" x14ac:dyDescent="0.25">
      <c r="A136" s="543">
        <v>2320</v>
      </c>
      <c r="B136" s="533" t="s">
        <v>118</v>
      </c>
      <c r="C136" s="534">
        <f t="shared" si="98"/>
        <v>37036</v>
      </c>
      <c r="D136" s="544">
        <f>SUM(D137:D139)</f>
        <v>32068</v>
      </c>
      <c r="E136" s="1213">
        <f t="shared" ref="E136:F136" si="161">SUM(E137:E139)</f>
        <v>2500</v>
      </c>
      <c r="F136" s="1234">
        <f t="shared" si="161"/>
        <v>34568</v>
      </c>
      <c r="G136" s="544">
        <f>SUM(G137:G139)</f>
        <v>0</v>
      </c>
      <c r="H136" s="546">
        <f t="shared" ref="H136:I136" si="162">SUM(H137:H139)</f>
        <v>0</v>
      </c>
      <c r="I136" s="539">
        <f t="shared" si="162"/>
        <v>0</v>
      </c>
      <c r="J136" s="546">
        <f>SUM(J137:J139)</f>
        <v>2468</v>
      </c>
      <c r="K136" s="545">
        <f t="shared" ref="K136:L136" si="163">SUM(K137:K139)</f>
        <v>0</v>
      </c>
      <c r="L136" s="539">
        <f t="shared" si="163"/>
        <v>2468</v>
      </c>
      <c r="M136" s="534">
        <f>SUM(M137:M139)</f>
        <v>0</v>
      </c>
      <c r="N136" s="545">
        <f t="shared" ref="N136:O136" si="164">SUM(N137:N139)</f>
        <v>0</v>
      </c>
      <c r="O136" s="539">
        <f t="shared" si="164"/>
        <v>0</v>
      </c>
      <c r="P136" s="547"/>
    </row>
    <row r="137" spans="1:16" ht="61.5" customHeight="1" x14ac:dyDescent="0.25">
      <c r="A137" s="532">
        <v>2321</v>
      </c>
      <c r="B137" s="533" t="s">
        <v>119</v>
      </c>
      <c r="C137" s="534">
        <f t="shared" si="98"/>
        <v>8582</v>
      </c>
      <c r="D137" s="535">
        <v>3614</v>
      </c>
      <c r="E137" s="1212">
        <v>2500</v>
      </c>
      <c r="F137" s="1234">
        <f t="shared" ref="F137:F140" si="165">D137+E137</f>
        <v>6114</v>
      </c>
      <c r="G137" s="535"/>
      <c r="H137" s="538"/>
      <c r="I137" s="539">
        <f t="shared" ref="I137:I140" si="166">G137+H137</f>
        <v>0</v>
      </c>
      <c r="J137" s="538">
        <v>2468</v>
      </c>
      <c r="K137" s="536"/>
      <c r="L137" s="539">
        <f t="shared" ref="L137:L140" si="167">J137+K137</f>
        <v>2468</v>
      </c>
      <c r="M137" s="541"/>
      <c r="N137" s="536"/>
      <c r="O137" s="539">
        <f t="shared" ref="O137:O140" si="168">M137+N137</f>
        <v>0</v>
      </c>
      <c r="P137" s="542" t="s">
        <v>352</v>
      </c>
    </row>
    <row r="138" spans="1:16" ht="66" customHeight="1" x14ac:dyDescent="0.25">
      <c r="A138" s="532">
        <v>2322</v>
      </c>
      <c r="B138" s="533" t="s">
        <v>120</v>
      </c>
      <c r="C138" s="534">
        <f t="shared" si="98"/>
        <v>28454</v>
      </c>
      <c r="D138" s="535">
        <v>28454</v>
      </c>
      <c r="E138" s="1212"/>
      <c r="F138" s="1234">
        <f t="shared" si="165"/>
        <v>28454</v>
      </c>
      <c r="G138" s="535"/>
      <c r="H138" s="538"/>
      <c r="I138" s="539">
        <f t="shared" si="166"/>
        <v>0</v>
      </c>
      <c r="J138" s="538"/>
      <c r="K138" s="536"/>
      <c r="L138" s="539">
        <f t="shared" si="167"/>
        <v>0</v>
      </c>
      <c r="M138" s="541"/>
      <c r="N138" s="536"/>
      <c r="O138" s="539">
        <f t="shared" si="168"/>
        <v>0</v>
      </c>
      <c r="P138" s="542"/>
    </row>
    <row r="139" spans="1:16" hidden="1" x14ac:dyDescent="0.25">
      <c r="A139" s="532">
        <v>2329</v>
      </c>
      <c r="B139" s="533" t="s">
        <v>121</v>
      </c>
      <c r="C139" s="534">
        <f t="shared" si="98"/>
        <v>0</v>
      </c>
      <c r="D139" s="535"/>
      <c r="E139" s="1212"/>
      <c r="F139" s="1234">
        <f t="shared" si="165"/>
        <v>0</v>
      </c>
      <c r="G139" s="535"/>
      <c r="H139" s="538"/>
      <c r="I139" s="539">
        <f t="shared" si="166"/>
        <v>0</v>
      </c>
      <c r="J139" s="538"/>
      <c r="K139" s="536"/>
      <c r="L139" s="539">
        <f t="shared" si="167"/>
        <v>0</v>
      </c>
      <c r="M139" s="541"/>
      <c r="N139" s="536"/>
      <c r="O139" s="539">
        <f t="shared" si="168"/>
        <v>0</v>
      </c>
      <c r="P139" s="547"/>
    </row>
    <row r="140" spans="1:16" hidden="1" x14ac:dyDescent="0.25">
      <c r="A140" s="543">
        <v>2330</v>
      </c>
      <c r="B140" s="533" t="s">
        <v>122</v>
      </c>
      <c r="C140" s="534">
        <f t="shared" si="98"/>
        <v>0</v>
      </c>
      <c r="D140" s="535"/>
      <c r="E140" s="1212"/>
      <c r="F140" s="1234">
        <f t="shared" si="165"/>
        <v>0</v>
      </c>
      <c r="G140" s="535"/>
      <c r="H140" s="538"/>
      <c r="I140" s="539">
        <f t="shared" si="166"/>
        <v>0</v>
      </c>
      <c r="J140" s="538"/>
      <c r="K140" s="536"/>
      <c r="L140" s="539">
        <f t="shared" si="167"/>
        <v>0</v>
      </c>
      <c r="M140" s="541"/>
      <c r="N140" s="536"/>
      <c r="O140" s="539">
        <f t="shared" si="168"/>
        <v>0</v>
      </c>
      <c r="P140" s="547"/>
    </row>
    <row r="141" spans="1:16" ht="58.5" customHeight="1" x14ac:dyDescent="0.25">
      <c r="A141" s="543">
        <v>2340</v>
      </c>
      <c r="B141" s="533" t="s">
        <v>302</v>
      </c>
      <c r="C141" s="534">
        <f t="shared" si="98"/>
        <v>500</v>
      </c>
      <c r="D141" s="544">
        <f>SUM(D142:D143)</f>
        <v>500</v>
      </c>
      <c r="E141" s="1213">
        <f t="shared" ref="E141:F141" si="169">SUM(E142:E143)</f>
        <v>0</v>
      </c>
      <c r="F141" s="1234">
        <f t="shared" si="169"/>
        <v>500</v>
      </c>
      <c r="G141" s="544">
        <f>SUM(G142:G143)</f>
        <v>0</v>
      </c>
      <c r="H141" s="546">
        <f t="shared" ref="H141:I141" si="170">SUM(H142:H143)</f>
        <v>0</v>
      </c>
      <c r="I141" s="539">
        <f t="shared" si="170"/>
        <v>0</v>
      </c>
      <c r="J141" s="546">
        <f>SUM(J142:J143)</f>
        <v>0</v>
      </c>
      <c r="K141" s="545">
        <f t="shared" ref="K141:L141" si="171">SUM(K142:K143)</f>
        <v>0</v>
      </c>
      <c r="L141" s="539">
        <f t="shared" si="171"/>
        <v>0</v>
      </c>
      <c r="M141" s="534">
        <f>SUM(M142:M143)</f>
        <v>0</v>
      </c>
      <c r="N141" s="545">
        <f t="shared" ref="N141:O141" si="172">SUM(N142:N143)</f>
        <v>0</v>
      </c>
      <c r="O141" s="539">
        <f t="shared" si="172"/>
        <v>0</v>
      </c>
      <c r="P141" s="547"/>
    </row>
    <row r="142" spans="1:16" x14ac:dyDescent="0.25">
      <c r="A142" s="532">
        <v>2341</v>
      </c>
      <c r="B142" s="533" t="s">
        <v>123</v>
      </c>
      <c r="C142" s="534">
        <f t="shared" si="98"/>
        <v>500</v>
      </c>
      <c r="D142" s="535">
        <v>500</v>
      </c>
      <c r="E142" s="1212"/>
      <c r="F142" s="1234">
        <f t="shared" ref="F142:F143" si="173">D142+E142</f>
        <v>500</v>
      </c>
      <c r="G142" s="535"/>
      <c r="H142" s="538"/>
      <c r="I142" s="539">
        <f t="shared" ref="I142:I143" si="174">G142+H142</f>
        <v>0</v>
      </c>
      <c r="J142" s="538"/>
      <c r="K142" s="536"/>
      <c r="L142" s="539">
        <f t="shared" ref="L142:L143" si="175">J142+K142</f>
        <v>0</v>
      </c>
      <c r="M142" s="541"/>
      <c r="N142" s="536"/>
      <c r="O142" s="539">
        <f t="shared" ref="O142:O143" si="176">M142+N142</f>
        <v>0</v>
      </c>
      <c r="P142" s="547"/>
    </row>
    <row r="143" spans="1:16" ht="24" hidden="1" x14ac:dyDescent="0.25">
      <c r="A143" s="532">
        <v>2344</v>
      </c>
      <c r="B143" s="533" t="s">
        <v>124</v>
      </c>
      <c r="C143" s="534">
        <f t="shared" si="98"/>
        <v>0</v>
      </c>
      <c r="D143" s="535"/>
      <c r="E143" s="1212"/>
      <c r="F143" s="1234">
        <f t="shared" si="173"/>
        <v>0</v>
      </c>
      <c r="G143" s="535"/>
      <c r="H143" s="538"/>
      <c r="I143" s="539">
        <f t="shared" si="174"/>
        <v>0</v>
      </c>
      <c r="J143" s="538"/>
      <c r="K143" s="536"/>
      <c r="L143" s="539">
        <f t="shared" si="175"/>
        <v>0</v>
      </c>
      <c r="M143" s="541"/>
      <c r="N143" s="536"/>
      <c r="O143" s="539">
        <f t="shared" si="176"/>
        <v>0</v>
      </c>
      <c r="P143" s="547"/>
    </row>
    <row r="144" spans="1:16" ht="24" x14ac:dyDescent="0.25">
      <c r="A144" s="515">
        <v>2350</v>
      </c>
      <c r="B144" s="516" t="s">
        <v>125</v>
      </c>
      <c r="C144" s="517">
        <f t="shared" si="98"/>
        <v>7358</v>
      </c>
      <c r="D144" s="518">
        <f>SUM(D145:D150)</f>
        <v>7374</v>
      </c>
      <c r="E144" s="1210">
        <f t="shared" ref="E144:F144" si="177">SUM(E145:E150)</f>
        <v>-16</v>
      </c>
      <c r="F144" s="1232">
        <f t="shared" si="177"/>
        <v>7358</v>
      </c>
      <c r="G144" s="518">
        <f>SUM(G145:G150)</f>
        <v>0</v>
      </c>
      <c r="H144" s="520">
        <f t="shared" ref="H144:I144" si="178">SUM(H145:H150)</f>
        <v>0</v>
      </c>
      <c r="I144" s="521">
        <f t="shared" si="178"/>
        <v>0</v>
      </c>
      <c r="J144" s="520">
        <f>SUM(J145:J150)</f>
        <v>0</v>
      </c>
      <c r="K144" s="519">
        <f t="shared" ref="K144:L144" si="179">SUM(K145:K150)</f>
        <v>0</v>
      </c>
      <c r="L144" s="521">
        <f t="shared" si="179"/>
        <v>0</v>
      </c>
      <c r="M144" s="517">
        <f>SUM(M145:M150)</f>
        <v>0</v>
      </c>
      <c r="N144" s="519">
        <f t="shared" ref="N144:O144" si="180">SUM(N145:N150)</f>
        <v>0</v>
      </c>
      <c r="O144" s="521">
        <f t="shared" si="180"/>
        <v>0</v>
      </c>
      <c r="P144" s="522"/>
    </row>
    <row r="145" spans="1:16" x14ac:dyDescent="0.25">
      <c r="A145" s="523">
        <v>2351</v>
      </c>
      <c r="B145" s="524" t="s">
        <v>126</v>
      </c>
      <c r="C145" s="525">
        <f t="shared" si="98"/>
        <v>815</v>
      </c>
      <c r="D145" s="526">
        <v>815</v>
      </c>
      <c r="E145" s="1211"/>
      <c r="F145" s="1233">
        <f t="shared" ref="F145:F150" si="181">D145+E145</f>
        <v>815</v>
      </c>
      <c r="G145" s="526"/>
      <c r="H145" s="528"/>
      <c r="I145" s="529">
        <f t="shared" ref="I145:I150" si="182">G145+H145</f>
        <v>0</v>
      </c>
      <c r="J145" s="528"/>
      <c r="K145" s="527"/>
      <c r="L145" s="529">
        <f t="shared" ref="L145:L150" si="183">J145+K145</f>
        <v>0</v>
      </c>
      <c r="M145" s="530"/>
      <c r="N145" s="527"/>
      <c r="O145" s="529">
        <f t="shared" ref="O145:O150" si="184">M145+N145</f>
        <v>0</v>
      </c>
      <c r="P145" s="531"/>
    </row>
    <row r="146" spans="1:16" x14ac:dyDescent="0.25">
      <c r="A146" s="532">
        <v>2352</v>
      </c>
      <c r="B146" s="533" t="s">
        <v>127</v>
      </c>
      <c r="C146" s="534">
        <f t="shared" si="98"/>
        <v>3234</v>
      </c>
      <c r="D146" s="535">
        <v>3234</v>
      </c>
      <c r="E146" s="1212"/>
      <c r="F146" s="1234">
        <f t="shared" si="181"/>
        <v>3234</v>
      </c>
      <c r="G146" s="535"/>
      <c r="H146" s="538"/>
      <c r="I146" s="539">
        <f t="shared" si="182"/>
        <v>0</v>
      </c>
      <c r="J146" s="538"/>
      <c r="K146" s="536"/>
      <c r="L146" s="539">
        <f t="shared" si="183"/>
        <v>0</v>
      </c>
      <c r="M146" s="541"/>
      <c r="N146" s="536"/>
      <c r="O146" s="539">
        <f t="shared" si="184"/>
        <v>0</v>
      </c>
      <c r="P146" s="542"/>
    </row>
    <row r="147" spans="1:16" ht="36" x14ac:dyDescent="0.25">
      <c r="A147" s="532">
        <v>2353</v>
      </c>
      <c r="B147" s="533" t="s">
        <v>128</v>
      </c>
      <c r="C147" s="534">
        <f t="shared" si="98"/>
        <v>84</v>
      </c>
      <c r="D147" s="535">
        <v>100</v>
      </c>
      <c r="E147" s="1212">
        <v>-16</v>
      </c>
      <c r="F147" s="1234">
        <f t="shared" si="181"/>
        <v>84</v>
      </c>
      <c r="G147" s="535"/>
      <c r="H147" s="538"/>
      <c r="I147" s="539">
        <f t="shared" si="182"/>
        <v>0</v>
      </c>
      <c r="J147" s="538"/>
      <c r="K147" s="536"/>
      <c r="L147" s="539">
        <f t="shared" si="183"/>
        <v>0</v>
      </c>
      <c r="M147" s="541"/>
      <c r="N147" s="536"/>
      <c r="O147" s="539">
        <f t="shared" si="184"/>
        <v>0</v>
      </c>
      <c r="P147" s="542" t="s">
        <v>353</v>
      </c>
    </row>
    <row r="148" spans="1:16" ht="24" x14ac:dyDescent="0.25">
      <c r="A148" s="532">
        <v>2354</v>
      </c>
      <c r="B148" s="533" t="s">
        <v>129</v>
      </c>
      <c r="C148" s="534">
        <f t="shared" si="98"/>
        <v>3225</v>
      </c>
      <c r="D148" s="535">
        <v>3225</v>
      </c>
      <c r="E148" s="1212"/>
      <c r="F148" s="1234">
        <f t="shared" si="181"/>
        <v>3225</v>
      </c>
      <c r="G148" s="535"/>
      <c r="H148" s="538"/>
      <c r="I148" s="539">
        <f t="shared" si="182"/>
        <v>0</v>
      </c>
      <c r="J148" s="538"/>
      <c r="K148" s="536"/>
      <c r="L148" s="539">
        <f t="shared" si="183"/>
        <v>0</v>
      </c>
      <c r="M148" s="541"/>
      <c r="N148" s="536"/>
      <c r="O148" s="539">
        <f t="shared" si="184"/>
        <v>0</v>
      </c>
      <c r="P148" s="547"/>
    </row>
    <row r="149" spans="1:16" ht="24" hidden="1" x14ac:dyDescent="0.25">
      <c r="A149" s="532">
        <v>2355</v>
      </c>
      <c r="B149" s="533" t="s">
        <v>130</v>
      </c>
      <c r="C149" s="534">
        <f t="shared" ref="C149:C212" si="185">F149+I149+L149+O149</f>
        <v>0</v>
      </c>
      <c r="D149" s="535"/>
      <c r="E149" s="1212"/>
      <c r="F149" s="1234">
        <f t="shared" si="181"/>
        <v>0</v>
      </c>
      <c r="G149" s="535"/>
      <c r="H149" s="538"/>
      <c r="I149" s="539">
        <f t="shared" si="182"/>
        <v>0</v>
      </c>
      <c r="J149" s="538"/>
      <c r="K149" s="536"/>
      <c r="L149" s="539">
        <f t="shared" si="183"/>
        <v>0</v>
      </c>
      <c r="M149" s="541"/>
      <c r="N149" s="536"/>
      <c r="O149" s="539">
        <f t="shared" si="184"/>
        <v>0</v>
      </c>
      <c r="P149" s="547"/>
    </row>
    <row r="150" spans="1:16" ht="24" hidden="1" x14ac:dyDescent="0.25">
      <c r="A150" s="532">
        <v>2359</v>
      </c>
      <c r="B150" s="533" t="s">
        <v>131</v>
      </c>
      <c r="C150" s="534">
        <f t="shared" si="185"/>
        <v>0</v>
      </c>
      <c r="D150" s="535"/>
      <c r="E150" s="1212"/>
      <c r="F150" s="1234">
        <f t="shared" si="181"/>
        <v>0</v>
      </c>
      <c r="G150" s="535"/>
      <c r="H150" s="538"/>
      <c r="I150" s="539">
        <f t="shared" si="182"/>
        <v>0</v>
      </c>
      <c r="J150" s="538"/>
      <c r="K150" s="536"/>
      <c r="L150" s="539">
        <f t="shared" si="183"/>
        <v>0</v>
      </c>
      <c r="M150" s="541"/>
      <c r="N150" s="536"/>
      <c r="O150" s="539">
        <f t="shared" si="184"/>
        <v>0</v>
      </c>
      <c r="P150" s="547"/>
    </row>
    <row r="151" spans="1:16" ht="24.75" customHeight="1" x14ac:dyDescent="0.25">
      <c r="A151" s="543">
        <v>2360</v>
      </c>
      <c r="B151" s="533" t="s">
        <v>132</v>
      </c>
      <c r="C151" s="534">
        <f t="shared" si="185"/>
        <v>14173</v>
      </c>
      <c r="D151" s="544">
        <f>SUM(D152:D158)</f>
        <v>14173</v>
      </c>
      <c r="E151" s="1213">
        <f t="shared" ref="E151:F151" si="186">SUM(E152:E158)</f>
        <v>0</v>
      </c>
      <c r="F151" s="1234">
        <f t="shared" si="186"/>
        <v>14173</v>
      </c>
      <c r="G151" s="544">
        <f>SUM(G152:G158)</f>
        <v>0</v>
      </c>
      <c r="H151" s="546">
        <f t="shared" ref="H151:I151" si="187">SUM(H152:H158)</f>
        <v>0</v>
      </c>
      <c r="I151" s="539">
        <f t="shared" si="187"/>
        <v>0</v>
      </c>
      <c r="J151" s="546">
        <f>SUM(J152:J158)</f>
        <v>0</v>
      </c>
      <c r="K151" s="545">
        <f t="shared" ref="K151:L151" si="188">SUM(K152:K158)</f>
        <v>0</v>
      </c>
      <c r="L151" s="539">
        <f t="shared" si="188"/>
        <v>0</v>
      </c>
      <c r="M151" s="534">
        <f>SUM(M152:M158)</f>
        <v>0</v>
      </c>
      <c r="N151" s="545">
        <f t="shared" ref="N151:O151" si="189">SUM(N152:N158)</f>
        <v>0</v>
      </c>
      <c r="O151" s="539">
        <f t="shared" si="189"/>
        <v>0</v>
      </c>
      <c r="P151" s="547"/>
    </row>
    <row r="152" spans="1:16" x14ac:dyDescent="0.25">
      <c r="A152" s="569">
        <v>2361</v>
      </c>
      <c r="B152" s="533" t="s">
        <v>133</v>
      </c>
      <c r="C152" s="534">
        <f t="shared" si="185"/>
        <v>160</v>
      </c>
      <c r="D152" s="535">
        <v>160</v>
      </c>
      <c r="E152" s="1212"/>
      <c r="F152" s="1234">
        <f t="shared" ref="F152:F159" si="190">D152+E152</f>
        <v>160</v>
      </c>
      <c r="G152" s="535"/>
      <c r="H152" s="538"/>
      <c r="I152" s="539">
        <f t="shared" ref="I152:I159" si="191">G152+H152</f>
        <v>0</v>
      </c>
      <c r="J152" s="538"/>
      <c r="K152" s="536"/>
      <c r="L152" s="539">
        <f t="shared" ref="L152:L159" si="192">J152+K152</f>
        <v>0</v>
      </c>
      <c r="M152" s="541"/>
      <c r="N152" s="536"/>
      <c r="O152" s="539">
        <f t="shared" ref="O152:O159" si="193">M152+N152</f>
        <v>0</v>
      </c>
      <c r="P152" s="547"/>
    </row>
    <row r="153" spans="1:16" ht="24" hidden="1" x14ac:dyDescent="0.25">
      <c r="A153" s="569">
        <v>2362</v>
      </c>
      <c r="B153" s="533" t="s">
        <v>134</v>
      </c>
      <c r="C153" s="534">
        <f t="shared" si="185"/>
        <v>0</v>
      </c>
      <c r="D153" s="535"/>
      <c r="E153" s="1212"/>
      <c r="F153" s="1234">
        <f t="shared" si="190"/>
        <v>0</v>
      </c>
      <c r="G153" s="535"/>
      <c r="H153" s="538"/>
      <c r="I153" s="539">
        <f t="shared" si="191"/>
        <v>0</v>
      </c>
      <c r="J153" s="538"/>
      <c r="K153" s="536"/>
      <c r="L153" s="539">
        <f t="shared" si="192"/>
        <v>0</v>
      </c>
      <c r="M153" s="541"/>
      <c r="N153" s="536"/>
      <c r="O153" s="539">
        <f t="shared" si="193"/>
        <v>0</v>
      </c>
      <c r="P153" s="547"/>
    </row>
    <row r="154" spans="1:16" hidden="1" x14ac:dyDescent="0.25">
      <c r="A154" s="569">
        <v>2363</v>
      </c>
      <c r="B154" s="533" t="s">
        <v>135</v>
      </c>
      <c r="C154" s="534">
        <f t="shared" si="185"/>
        <v>0</v>
      </c>
      <c r="D154" s="535"/>
      <c r="E154" s="1212"/>
      <c r="F154" s="1234">
        <f t="shared" si="190"/>
        <v>0</v>
      </c>
      <c r="G154" s="535"/>
      <c r="H154" s="538"/>
      <c r="I154" s="539">
        <f t="shared" si="191"/>
        <v>0</v>
      </c>
      <c r="J154" s="538"/>
      <c r="K154" s="536"/>
      <c r="L154" s="539">
        <f t="shared" si="192"/>
        <v>0</v>
      </c>
      <c r="M154" s="541"/>
      <c r="N154" s="536"/>
      <c r="O154" s="539">
        <f t="shared" si="193"/>
        <v>0</v>
      </c>
      <c r="P154" s="547"/>
    </row>
    <row r="155" spans="1:16" x14ac:dyDescent="0.25">
      <c r="A155" s="569">
        <v>2364</v>
      </c>
      <c r="B155" s="533" t="s">
        <v>136</v>
      </c>
      <c r="C155" s="534">
        <f t="shared" si="185"/>
        <v>13768</v>
      </c>
      <c r="D155" s="535">
        <v>13768</v>
      </c>
      <c r="E155" s="1212"/>
      <c r="F155" s="1234">
        <f t="shared" si="190"/>
        <v>13768</v>
      </c>
      <c r="G155" s="535"/>
      <c r="H155" s="538"/>
      <c r="I155" s="539">
        <f t="shared" si="191"/>
        <v>0</v>
      </c>
      <c r="J155" s="538"/>
      <c r="K155" s="536"/>
      <c r="L155" s="539">
        <f t="shared" si="192"/>
        <v>0</v>
      </c>
      <c r="M155" s="541"/>
      <c r="N155" s="536"/>
      <c r="O155" s="539">
        <f t="shared" si="193"/>
        <v>0</v>
      </c>
      <c r="P155" s="547"/>
    </row>
    <row r="156" spans="1:16" ht="12.75" hidden="1" customHeight="1" x14ac:dyDescent="0.25">
      <c r="A156" s="569">
        <v>2365</v>
      </c>
      <c r="B156" s="533" t="s">
        <v>137</v>
      </c>
      <c r="C156" s="534">
        <f t="shared" si="185"/>
        <v>0</v>
      </c>
      <c r="D156" s="535"/>
      <c r="E156" s="1212"/>
      <c r="F156" s="1234">
        <f t="shared" si="190"/>
        <v>0</v>
      </c>
      <c r="G156" s="535"/>
      <c r="H156" s="538"/>
      <c r="I156" s="539">
        <f t="shared" si="191"/>
        <v>0</v>
      </c>
      <c r="J156" s="538"/>
      <c r="K156" s="536"/>
      <c r="L156" s="539">
        <f t="shared" si="192"/>
        <v>0</v>
      </c>
      <c r="M156" s="541"/>
      <c r="N156" s="536"/>
      <c r="O156" s="539">
        <f t="shared" si="193"/>
        <v>0</v>
      </c>
      <c r="P156" s="547"/>
    </row>
    <row r="157" spans="1:16" ht="36" hidden="1" x14ac:dyDescent="0.25">
      <c r="A157" s="569">
        <v>2366</v>
      </c>
      <c r="B157" s="533" t="s">
        <v>138</v>
      </c>
      <c r="C157" s="534">
        <f t="shared" si="185"/>
        <v>0</v>
      </c>
      <c r="D157" s="535"/>
      <c r="E157" s="1212"/>
      <c r="F157" s="1234">
        <f t="shared" si="190"/>
        <v>0</v>
      </c>
      <c r="G157" s="535"/>
      <c r="H157" s="538"/>
      <c r="I157" s="539">
        <f t="shared" si="191"/>
        <v>0</v>
      </c>
      <c r="J157" s="538"/>
      <c r="K157" s="536"/>
      <c r="L157" s="539">
        <f t="shared" si="192"/>
        <v>0</v>
      </c>
      <c r="M157" s="541"/>
      <c r="N157" s="536"/>
      <c r="O157" s="539">
        <f t="shared" si="193"/>
        <v>0</v>
      </c>
      <c r="P157" s="547"/>
    </row>
    <row r="158" spans="1:16" ht="48" x14ac:dyDescent="0.25">
      <c r="A158" s="569">
        <v>2369</v>
      </c>
      <c r="B158" s="533" t="s">
        <v>139</v>
      </c>
      <c r="C158" s="534">
        <f t="shared" si="185"/>
        <v>245</v>
      </c>
      <c r="D158" s="535">
        <v>245</v>
      </c>
      <c r="E158" s="1212"/>
      <c r="F158" s="1234">
        <f t="shared" si="190"/>
        <v>245</v>
      </c>
      <c r="G158" s="535"/>
      <c r="H158" s="538"/>
      <c r="I158" s="539">
        <f t="shared" si="191"/>
        <v>0</v>
      </c>
      <c r="J158" s="538"/>
      <c r="K158" s="536"/>
      <c r="L158" s="539">
        <f t="shared" si="192"/>
        <v>0</v>
      </c>
      <c r="M158" s="541"/>
      <c r="N158" s="536"/>
      <c r="O158" s="539">
        <f t="shared" si="193"/>
        <v>0</v>
      </c>
      <c r="P158" s="547"/>
    </row>
    <row r="159" spans="1:16" hidden="1" x14ac:dyDescent="0.25">
      <c r="A159" s="515">
        <v>2370</v>
      </c>
      <c r="B159" s="516" t="s">
        <v>140</v>
      </c>
      <c r="C159" s="517">
        <f t="shared" si="185"/>
        <v>0</v>
      </c>
      <c r="D159" s="548"/>
      <c r="E159" s="1214"/>
      <c r="F159" s="1232">
        <f t="shared" si="190"/>
        <v>0</v>
      </c>
      <c r="G159" s="548"/>
      <c r="H159" s="550"/>
      <c r="I159" s="521">
        <f t="shared" si="191"/>
        <v>0</v>
      </c>
      <c r="J159" s="550"/>
      <c r="K159" s="549"/>
      <c r="L159" s="521">
        <f t="shared" si="192"/>
        <v>0</v>
      </c>
      <c r="M159" s="551"/>
      <c r="N159" s="549"/>
      <c r="O159" s="521">
        <f t="shared" si="193"/>
        <v>0</v>
      </c>
      <c r="P159" s="522"/>
    </row>
    <row r="160" spans="1:16" x14ac:dyDescent="0.25">
      <c r="A160" s="515">
        <v>2380</v>
      </c>
      <c r="B160" s="516" t="s">
        <v>141</v>
      </c>
      <c r="C160" s="517">
        <f t="shared" si="185"/>
        <v>650</v>
      </c>
      <c r="D160" s="518">
        <f>SUM(D161:D162)</f>
        <v>1225</v>
      </c>
      <c r="E160" s="1210">
        <f t="shared" ref="E160:F160" si="194">SUM(E161:E162)</f>
        <v>-575</v>
      </c>
      <c r="F160" s="1232">
        <f t="shared" si="194"/>
        <v>650</v>
      </c>
      <c r="G160" s="518">
        <f>SUM(G161:G162)</f>
        <v>0</v>
      </c>
      <c r="H160" s="520">
        <f t="shared" ref="H160:I160" si="195">SUM(H161:H162)</f>
        <v>0</v>
      </c>
      <c r="I160" s="521">
        <f t="shared" si="195"/>
        <v>0</v>
      </c>
      <c r="J160" s="520">
        <f>SUM(J161:J162)</f>
        <v>0</v>
      </c>
      <c r="K160" s="519">
        <f t="shared" ref="K160:L160" si="196">SUM(K161:K162)</f>
        <v>0</v>
      </c>
      <c r="L160" s="521">
        <f t="shared" si="196"/>
        <v>0</v>
      </c>
      <c r="M160" s="517">
        <f>SUM(M161:M162)</f>
        <v>0</v>
      </c>
      <c r="N160" s="519">
        <f t="shared" ref="N160:O160" si="197">SUM(N161:N162)</f>
        <v>0</v>
      </c>
      <c r="O160" s="521">
        <f t="shared" si="197"/>
        <v>0</v>
      </c>
      <c r="P160" s="522"/>
    </row>
    <row r="161" spans="1:16" ht="156" hidden="1" x14ac:dyDescent="0.25">
      <c r="A161" s="570">
        <v>2381</v>
      </c>
      <c r="B161" s="524" t="s">
        <v>142</v>
      </c>
      <c r="C161" s="525">
        <f t="shared" si="185"/>
        <v>0</v>
      </c>
      <c r="D161" s="526">
        <v>575</v>
      </c>
      <c r="E161" s="1211">
        <v>-575</v>
      </c>
      <c r="F161" s="1233">
        <f t="shared" ref="F161:F164" si="198">D161+E161</f>
        <v>0</v>
      </c>
      <c r="G161" s="526"/>
      <c r="H161" s="528"/>
      <c r="I161" s="529">
        <f t="shared" ref="I161:I164" si="199">G161+H161</f>
        <v>0</v>
      </c>
      <c r="J161" s="528"/>
      <c r="K161" s="527"/>
      <c r="L161" s="529">
        <f t="shared" ref="L161:L164" si="200">J161+K161</f>
        <v>0</v>
      </c>
      <c r="M161" s="530"/>
      <c r="N161" s="527"/>
      <c r="O161" s="529">
        <f t="shared" ref="O161:O164" si="201">M161+N161</f>
        <v>0</v>
      </c>
      <c r="P161" s="571" t="s">
        <v>354</v>
      </c>
    </row>
    <row r="162" spans="1:16" ht="24" x14ac:dyDescent="0.25">
      <c r="A162" s="569">
        <v>2389</v>
      </c>
      <c r="B162" s="533" t="s">
        <v>143</v>
      </c>
      <c r="C162" s="534">
        <f t="shared" si="185"/>
        <v>650</v>
      </c>
      <c r="D162" s="535">
        <v>650</v>
      </c>
      <c r="E162" s="1212"/>
      <c r="F162" s="1234">
        <f t="shared" si="198"/>
        <v>650</v>
      </c>
      <c r="G162" s="535"/>
      <c r="H162" s="538"/>
      <c r="I162" s="539">
        <f t="shared" si="199"/>
        <v>0</v>
      </c>
      <c r="J162" s="538"/>
      <c r="K162" s="536"/>
      <c r="L162" s="539">
        <f t="shared" si="200"/>
        <v>0</v>
      </c>
      <c r="M162" s="541"/>
      <c r="N162" s="536"/>
      <c r="O162" s="539">
        <f t="shared" si="201"/>
        <v>0</v>
      </c>
      <c r="P162" s="547"/>
    </row>
    <row r="163" spans="1:16" hidden="1" x14ac:dyDescent="0.25">
      <c r="A163" s="515">
        <v>2390</v>
      </c>
      <c r="B163" s="516" t="s">
        <v>144</v>
      </c>
      <c r="C163" s="517">
        <f t="shared" si="185"/>
        <v>0</v>
      </c>
      <c r="D163" s="548"/>
      <c r="E163" s="1214"/>
      <c r="F163" s="1232">
        <f t="shared" si="198"/>
        <v>0</v>
      </c>
      <c r="G163" s="548"/>
      <c r="H163" s="550"/>
      <c r="I163" s="521">
        <f t="shared" si="199"/>
        <v>0</v>
      </c>
      <c r="J163" s="550"/>
      <c r="K163" s="549"/>
      <c r="L163" s="521">
        <f t="shared" si="200"/>
        <v>0</v>
      </c>
      <c r="M163" s="551"/>
      <c r="N163" s="549"/>
      <c r="O163" s="521">
        <f t="shared" si="201"/>
        <v>0</v>
      </c>
      <c r="P163" s="522"/>
    </row>
    <row r="164" spans="1:16" hidden="1" x14ac:dyDescent="0.25">
      <c r="A164" s="504">
        <v>2400</v>
      </c>
      <c r="B164" s="505" t="s">
        <v>145</v>
      </c>
      <c r="C164" s="506">
        <f t="shared" si="185"/>
        <v>0</v>
      </c>
      <c r="D164" s="572"/>
      <c r="E164" s="1216"/>
      <c r="F164" s="1231">
        <f t="shared" si="198"/>
        <v>0</v>
      </c>
      <c r="G164" s="572"/>
      <c r="H164" s="574"/>
      <c r="I164" s="510">
        <f t="shared" si="199"/>
        <v>0</v>
      </c>
      <c r="J164" s="574"/>
      <c r="K164" s="573"/>
      <c r="L164" s="510">
        <f t="shared" si="200"/>
        <v>0</v>
      </c>
      <c r="M164" s="575"/>
      <c r="N164" s="573"/>
      <c r="O164" s="510">
        <f t="shared" si="201"/>
        <v>0</v>
      </c>
      <c r="P164" s="553"/>
    </row>
    <row r="165" spans="1:16" ht="24" x14ac:dyDescent="0.25">
      <c r="A165" s="504">
        <v>2500</v>
      </c>
      <c r="B165" s="505" t="s">
        <v>146</v>
      </c>
      <c r="C165" s="506">
        <f t="shared" si="185"/>
        <v>25591</v>
      </c>
      <c r="D165" s="507">
        <f>SUM(D166,D171)</f>
        <v>15051</v>
      </c>
      <c r="E165" s="1209">
        <f t="shared" ref="E165:O165" si="202">SUM(E166,E171)</f>
        <v>9940</v>
      </c>
      <c r="F165" s="1231">
        <f t="shared" si="202"/>
        <v>24991</v>
      </c>
      <c r="G165" s="507">
        <f t="shared" si="202"/>
        <v>0</v>
      </c>
      <c r="H165" s="509">
        <f t="shared" si="202"/>
        <v>0</v>
      </c>
      <c r="I165" s="510">
        <f t="shared" si="202"/>
        <v>0</v>
      </c>
      <c r="J165" s="509">
        <f t="shared" si="202"/>
        <v>600</v>
      </c>
      <c r="K165" s="508">
        <f t="shared" si="202"/>
        <v>0</v>
      </c>
      <c r="L165" s="510">
        <f t="shared" si="202"/>
        <v>600</v>
      </c>
      <c r="M165" s="511">
        <f t="shared" si="202"/>
        <v>0</v>
      </c>
      <c r="N165" s="512">
        <f t="shared" si="202"/>
        <v>0</v>
      </c>
      <c r="O165" s="513">
        <f t="shared" si="202"/>
        <v>0</v>
      </c>
      <c r="P165" s="514"/>
    </row>
    <row r="166" spans="1:16" ht="16.5" customHeight="1" x14ac:dyDescent="0.25">
      <c r="A166" s="554">
        <v>2510</v>
      </c>
      <c r="B166" s="524" t="s">
        <v>147</v>
      </c>
      <c r="C166" s="525">
        <f t="shared" si="185"/>
        <v>25572</v>
      </c>
      <c r="D166" s="556">
        <f>SUM(D167:D170)</f>
        <v>15032</v>
      </c>
      <c r="E166" s="1215">
        <f t="shared" ref="E166:O166" si="203">SUM(E167:E170)</f>
        <v>9940</v>
      </c>
      <c r="F166" s="1233">
        <f t="shared" si="203"/>
        <v>24972</v>
      </c>
      <c r="G166" s="556">
        <f t="shared" si="203"/>
        <v>0</v>
      </c>
      <c r="H166" s="558">
        <f t="shared" si="203"/>
        <v>0</v>
      </c>
      <c r="I166" s="529">
        <f t="shared" si="203"/>
        <v>0</v>
      </c>
      <c r="J166" s="558">
        <f t="shared" si="203"/>
        <v>600</v>
      </c>
      <c r="K166" s="557">
        <f t="shared" si="203"/>
        <v>0</v>
      </c>
      <c r="L166" s="529">
        <f t="shared" si="203"/>
        <v>600</v>
      </c>
      <c r="M166" s="576">
        <f t="shared" si="203"/>
        <v>0</v>
      </c>
      <c r="N166" s="577">
        <f t="shared" si="203"/>
        <v>0</v>
      </c>
      <c r="O166" s="578">
        <f t="shared" si="203"/>
        <v>0</v>
      </c>
      <c r="P166" s="579"/>
    </row>
    <row r="167" spans="1:16" ht="24" hidden="1" x14ac:dyDescent="0.25">
      <c r="A167" s="532">
        <v>2512</v>
      </c>
      <c r="B167" s="533" t="s">
        <v>148</v>
      </c>
      <c r="C167" s="534">
        <f t="shared" si="185"/>
        <v>0</v>
      </c>
      <c r="D167" s="535"/>
      <c r="E167" s="1212"/>
      <c r="F167" s="1234">
        <f t="shared" ref="F167:F172" si="204">D167+E167</f>
        <v>0</v>
      </c>
      <c r="G167" s="535"/>
      <c r="H167" s="538"/>
      <c r="I167" s="539">
        <f t="shared" ref="I167:I172" si="205">G167+H167</f>
        <v>0</v>
      </c>
      <c r="J167" s="538"/>
      <c r="K167" s="536"/>
      <c r="L167" s="539">
        <f t="shared" ref="L167:L172" si="206">J167+K167</f>
        <v>0</v>
      </c>
      <c r="M167" s="541"/>
      <c r="N167" s="536"/>
      <c r="O167" s="539">
        <f t="shared" ref="O167:O172" si="207">M167+N167</f>
        <v>0</v>
      </c>
      <c r="P167" s="547"/>
    </row>
    <row r="168" spans="1:16" ht="36" x14ac:dyDescent="0.25">
      <c r="A168" s="532">
        <v>2513</v>
      </c>
      <c r="B168" s="533" t="s">
        <v>149</v>
      </c>
      <c r="C168" s="534">
        <f t="shared" si="185"/>
        <v>223</v>
      </c>
      <c r="D168" s="535">
        <v>189</v>
      </c>
      <c r="E168" s="1212">
        <v>34</v>
      </c>
      <c r="F168" s="1234">
        <f t="shared" si="204"/>
        <v>223</v>
      </c>
      <c r="G168" s="535"/>
      <c r="H168" s="538"/>
      <c r="I168" s="539">
        <f t="shared" si="205"/>
        <v>0</v>
      </c>
      <c r="J168" s="538"/>
      <c r="K168" s="536"/>
      <c r="L168" s="539">
        <f t="shared" si="206"/>
        <v>0</v>
      </c>
      <c r="M168" s="541"/>
      <c r="N168" s="536"/>
      <c r="O168" s="539">
        <f t="shared" si="207"/>
        <v>0</v>
      </c>
      <c r="P168" s="542" t="s">
        <v>355</v>
      </c>
    </row>
    <row r="169" spans="1:16" ht="24" hidden="1" x14ac:dyDescent="0.25">
      <c r="A169" s="532">
        <v>2515</v>
      </c>
      <c r="B169" s="533" t="s">
        <v>150</v>
      </c>
      <c r="C169" s="534">
        <f t="shared" si="185"/>
        <v>0</v>
      </c>
      <c r="D169" s="535"/>
      <c r="E169" s="1212"/>
      <c r="F169" s="1234">
        <f t="shared" si="204"/>
        <v>0</v>
      </c>
      <c r="G169" s="535"/>
      <c r="H169" s="538"/>
      <c r="I169" s="539">
        <f t="shared" si="205"/>
        <v>0</v>
      </c>
      <c r="J169" s="538"/>
      <c r="K169" s="536"/>
      <c r="L169" s="539">
        <f t="shared" si="206"/>
        <v>0</v>
      </c>
      <c r="M169" s="541"/>
      <c r="N169" s="536"/>
      <c r="O169" s="539">
        <f t="shared" si="207"/>
        <v>0</v>
      </c>
      <c r="P169" s="547"/>
    </row>
    <row r="170" spans="1:16" ht="48" x14ac:dyDescent="0.25">
      <c r="A170" s="532">
        <v>2519</v>
      </c>
      <c r="B170" s="533" t="s">
        <v>151</v>
      </c>
      <c r="C170" s="534">
        <f t="shared" si="185"/>
        <v>25349</v>
      </c>
      <c r="D170" s="535">
        <v>14843</v>
      </c>
      <c r="E170" s="1212">
        <v>9906</v>
      </c>
      <c r="F170" s="1234">
        <f t="shared" si="204"/>
        <v>24749</v>
      </c>
      <c r="G170" s="535"/>
      <c r="H170" s="538"/>
      <c r="I170" s="539">
        <f t="shared" si="205"/>
        <v>0</v>
      </c>
      <c r="J170" s="538">
        <v>600</v>
      </c>
      <c r="K170" s="536"/>
      <c r="L170" s="539">
        <f t="shared" si="206"/>
        <v>600</v>
      </c>
      <c r="M170" s="541"/>
      <c r="N170" s="536"/>
      <c r="O170" s="539">
        <f t="shared" si="207"/>
        <v>0</v>
      </c>
      <c r="P170" s="542" t="s">
        <v>356</v>
      </c>
    </row>
    <row r="171" spans="1:16" ht="24" x14ac:dyDescent="0.25">
      <c r="A171" s="543">
        <v>2520</v>
      </c>
      <c r="B171" s="533" t="s">
        <v>152</v>
      </c>
      <c r="C171" s="534">
        <f t="shared" si="185"/>
        <v>19</v>
      </c>
      <c r="D171" s="535">
        <v>19</v>
      </c>
      <c r="E171" s="1212"/>
      <c r="F171" s="1234">
        <f t="shared" si="204"/>
        <v>19</v>
      </c>
      <c r="G171" s="535"/>
      <c r="H171" s="538"/>
      <c r="I171" s="539">
        <f t="shared" si="205"/>
        <v>0</v>
      </c>
      <c r="J171" s="538"/>
      <c r="K171" s="536"/>
      <c r="L171" s="539">
        <f t="shared" si="206"/>
        <v>0</v>
      </c>
      <c r="M171" s="541"/>
      <c r="N171" s="536"/>
      <c r="O171" s="539">
        <f t="shared" si="207"/>
        <v>0</v>
      </c>
      <c r="P171" s="542"/>
    </row>
    <row r="172" spans="1:16" s="125" customFormat="1" ht="36" hidden="1" customHeight="1" x14ac:dyDescent="0.25">
      <c r="A172" s="469">
        <v>2800</v>
      </c>
      <c r="B172" s="524" t="s">
        <v>153</v>
      </c>
      <c r="C172" s="525">
        <f t="shared" si="185"/>
        <v>0</v>
      </c>
      <c r="D172" s="580"/>
      <c r="E172" s="1217"/>
      <c r="F172" s="1235">
        <f t="shared" si="204"/>
        <v>0</v>
      </c>
      <c r="G172" s="580"/>
      <c r="H172" s="582"/>
      <c r="I172" s="583">
        <f t="shared" si="205"/>
        <v>0</v>
      </c>
      <c r="J172" s="582"/>
      <c r="K172" s="581"/>
      <c r="L172" s="583">
        <f t="shared" si="206"/>
        <v>0</v>
      </c>
      <c r="M172" s="584"/>
      <c r="N172" s="581"/>
      <c r="O172" s="583">
        <f t="shared" si="207"/>
        <v>0</v>
      </c>
      <c r="P172" s="585"/>
    </row>
    <row r="173" spans="1:16" hidden="1" x14ac:dyDescent="0.25">
      <c r="A173" s="497">
        <v>3000</v>
      </c>
      <c r="B173" s="497" t="s">
        <v>154</v>
      </c>
      <c r="C173" s="498">
        <f t="shared" si="185"/>
        <v>0</v>
      </c>
      <c r="D173" s="499">
        <f>SUM(D174,D184)</f>
        <v>0</v>
      </c>
      <c r="E173" s="1208">
        <f t="shared" ref="E173:F173" si="208">SUM(E174,E184)</f>
        <v>0</v>
      </c>
      <c r="F173" s="1230">
        <f t="shared" si="208"/>
        <v>0</v>
      </c>
      <c r="G173" s="499">
        <f>SUM(G174,G184)</f>
        <v>0</v>
      </c>
      <c r="H173" s="501">
        <f t="shared" ref="H173:I173" si="209">SUM(H174,H184)</f>
        <v>0</v>
      </c>
      <c r="I173" s="502">
        <f t="shared" si="209"/>
        <v>0</v>
      </c>
      <c r="J173" s="501">
        <f>SUM(J174,J184)</f>
        <v>0</v>
      </c>
      <c r="K173" s="500">
        <f t="shared" ref="K173:L173" si="210">SUM(K174,K184)</f>
        <v>0</v>
      </c>
      <c r="L173" s="502">
        <f t="shared" si="210"/>
        <v>0</v>
      </c>
      <c r="M173" s="498">
        <f>SUM(M174,M184)</f>
        <v>0</v>
      </c>
      <c r="N173" s="500">
        <f t="shared" ref="N173:O173" si="211">SUM(N174,N184)</f>
        <v>0</v>
      </c>
      <c r="O173" s="502">
        <f t="shared" si="211"/>
        <v>0</v>
      </c>
      <c r="P173" s="503"/>
    </row>
    <row r="174" spans="1:16" ht="24" hidden="1" x14ac:dyDescent="0.25">
      <c r="A174" s="504">
        <v>3200</v>
      </c>
      <c r="B174" s="586" t="s">
        <v>155</v>
      </c>
      <c r="C174" s="506">
        <f t="shared" si="185"/>
        <v>0</v>
      </c>
      <c r="D174" s="507">
        <f>SUM(D175,D179)</f>
        <v>0</v>
      </c>
      <c r="E174" s="1209">
        <f t="shared" ref="E174:O174" si="212">SUM(E175,E179)</f>
        <v>0</v>
      </c>
      <c r="F174" s="1231">
        <f t="shared" si="212"/>
        <v>0</v>
      </c>
      <c r="G174" s="507">
        <f t="shared" si="212"/>
        <v>0</v>
      </c>
      <c r="H174" s="509">
        <f t="shared" si="212"/>
        <v>0</v>
      </c>
      <c r="I174" s="510">
        <f t="shared" si="212"/>
        <v>0</v>
      </c>
      <c r="J174" s="509">
        <f t="shared" si="212"/>
        <v>0</v>
      </c>
      <c r="K174" s="508">
        <f t="shared" si="212"/>
        <v>0</v>
      </c>
      <c r="L174" s="510">
        <f t="shared" si="212"/>
        <v>0</v>
      </c>
      <c r="M174" s="511">
        <f t="shared" si="212"/>
        <v>0</v>
      </c>
      <c r="N174" s="512">
        <f t="shared" si="212"/>
        <v>0</v>
      </c>
      <c r="O174" s="513">
        <f t="shared" si="212"/>
        <v>0</v>
      </c>
      <c r="P174" s="514"/>
    </row>
    <row r="175" spans="1:16" ht="36" hidden="1" x14ac:dyDescent="0.25">
      <c r="A175" s="554">
        <v>3260</v>
      </c>
      <c r="B175" s="524" t="s">
        <v>156</v>
      </c>
      <c r="C175" s="525">
        <f t="shared" si="185"/>
        <v>0</v>
      </c>
      <c r="D175" s="556">
        <f>SUM(D176:D178)</f>
        <v>0</v>
      </c>
      <c r="E175" s="1215">
        <f t="shared" ref="E175:F175" si="213">SUM(E176:E178)</f>
        <v>0</v>
      </c>
      <c r="F175" s="1233">
        <f t="shared" si="213"/>
        <v>0</v>
      </c>
      <c r="G175" s="556">
        <f>SUM(G176:G178)</f>
        <v>0</v>
      </c>
      <c r="H175" s="558">
        <f t="shared" ref="H175:I175" si="214">SUM(H176:H178)</f>
        <v>0</v>
      </c>
      <c r="I175" s="529">
        <f t="shared" si="214"/>
        <v>0</v>
      </c>
      <c r="J175" s="558">
        <f>SUM(J176:J178)</f>
        <v>0</v>
      </c>
      <c r="K175" s="557">
        <f t="shared" ref="K175:L175" si="215">SUM(K176:K178)</f>
        <v>0</v>
      </c>
      <c r="L175" s="529">
        <f t="shared" si="215"/>
        <v>0</v>
      </c>
      <c r="M175" s="525">
        <f>SUM(M176:M178)</f>
        <v>0</v>
      </c>
      <c r="N175" s="557">
        <f t="shared" ref="N175:O175" si="216">SUM(N176:N178)</f>
        <v>0</v>
      </c>
      <c r="O175" s="529">
        <f t="shared" si="216"/>
        <v>0</v>
      </c>
      <c r="P175" s="531"/>
    </row>
    <row r="176" spans="1:16" ht="24" hidden="1" x14ac:dyDescent="0.25">
      <c r="A176" s="532">
        <v>3261</v>
      </c>
      <c r="B176" s="533" t="s">
        <v>157</v>
      </c>
      <c r="C176" s="534">
        <f t="shared" si="185"/>
        <v>0</v>
      </c>
      <c r="D176" s="535"/>
      <c r="E176" s="1212"/>
      <c r="F176" s="1234">
        <f t="shared" ref="F176:F178" si="217">D176+E176</f>
        <v>0</v>
      </c>
      <c r="G176" s="535"/>
      <c r="H176" s="538"/>
      <c r="I176" s="539">
        <f t="shared" ref="I176:I178" si="218">G176+H176</f>
        <v>0</v>
      </c>
      <c r="J176" s="538"/>
      <c r="K176" s="536"/>
      <c r="L176" s="539">
        <f t="shared" ref="L176:L178" si="219">J176+K176</f>
        <v>0</v>
      </c>
      <c r="M176" s="541"/>
      <c r="N176" s="536"/>
      <c r="O176" s="539">
        <f t="shared" ref="O176:O178" si="220">M176+N176</f>
        <v>0</v>
      </c>
      <c r="P176" s="547"/>
    </row>
    <row r="177" spans="1:16" ht="36" hidden="1" x14ac:dyDescent="0.25">
      <c r="A177" s="532">
        <v>3262</v>
      </c>
      <c r="B177" s="533" t="s">
        <v>158</v>
      </c>
      <c r="C177" s="534">
        <f t="shared" si="185"/>
        <v>0</v>
      </c>
      <c r="D177" s="535"/>
      <c r="E177" s="1212"/>
      <c r="F177" s="1234">
        <f t="shared" si="217"/>
        <v>0</v>
      </c>
      <c r="G177" s="535"/>
      <c r="H177" s="538"/>
      <c r="I177" s="539">
        <f t="shared" si="218"/>
        <v>0</v>
      </c>
      <c r="J177" s="538"/>
      <c r="K177" s="536"/>
      <c r="L177" s="539">
        <f t="shared" si="219"/>
        <v>0</v>
      </c>
      <c r="M177" s="541"/>
      <c r="N177" s="536"/>
      <c r="O177" s="539">
        <f t="shared" si="220"/>
        <v>0</v>
      </c>
      <c r="P177" s="547"/>
    </row>
    <row r="178" spans="1:16" ht="24" hidden="1" x14ac:dyDescent="0.25">
      <c r="A178" s="532">
        <v>3263</v>
      </c>
      <c r="B178" s="533" t="s">
        <v>159</v>
      </c>
      <c r="C178" s="534">
        <f t="shared" si="185"/>
        <v>0</v>
      </c>
      <c r="D178" s="535"/>
      <c r="E178" s="1212"/>
      <c r="F178" s="1234">
        <f t="shared" si="217"/>
        <v>0</v>
      </c>
      <c r="G178" s="535"/>
      <c r="H178" s="538"/>
      <c r="I178" s="539">
        <f t="shared" si="218"/>
        <v>0</v>
      </c>
      <c r="J178" s="538"/>
      <c r="K178" s="536"/>
      <c r="L178" s="539">
        <f t="shared" si="219"/>
        <v>0</v>
      </c>
      <c r="M178" s="541"/>
      <c r="N178" s="536"/>
      <c r="O178" s="539">
        <f t="shared" si="220"/>
        <v>0</v>
      </c>
      <c r="P178" s="547"/>
    </row>
    <row r="179" spans="1:16" ht="84" hidden="1" x14ac:dyDescent="0.25">
      <c r="A179" s="554">
        <v>3290</v>
      </c>
      <c r="B179" s="524" t="s">
        <v>286</v>
      </c>
      <c r="C179" s="587">
        <f t="shared" si="185"/>
        <v>0</v>
      </c>
      <c r="D179" s="556">
        <f>SUM(D180:D183)</f>
        <v>0</v>
      </c>
      <c r="E179" s="1215">
        <f t="shared" ref="E179:O179" si="221">SUM(E180:E183)</f>
        <v>0</v>
      </c>
      <c r="F179" s="1233">
        <f t="shared" si="221"/>
        <v>0</v>
      </c>
      <c r="G179" s="556">
        <f t="shared" si="221"/>
        <v>0</v>
      </c>
      <c r="H179" s="558">
        <f t="shared" si="221"/>
        <v>0</v>
      </c>
      <c r="I179" s="529">
        <f t="shared" si="221"/>
        <v>0</v>
      </c>
      <c r="J179" s="558">
        <f t="shared" si="221"/>
        <v>0</v>
      </c>
      <c r="K179" s="557">
        <f t="shared" si="221"/>
        <v>0</v>
      </c>
      <c r="L179" s="529">
        <f t="shared" si="221"/>
        <v>0</v>
      </c>
      <c r="M179" s="587">
        <f t="shared" si="221"/>
        <v>0</v>
      </c>
      <c r="N179" s="588">
        <f t="shared" si="221"/>
        <v>0</v>
      </c>
      <c r="O179" s="589">
        <f t="shared" si="221"/>
        <v>0</v>
      </c>
      <c r="P179" s="590"/>
    </row>
    <row r="180" spans="1:16" ht="72" hidden="1" x14ac:dyDescent="0.25">
      <c r="A180" s="532">
        <v>3291</v>
      </c>
      <c r="B180" s="533" t="s">
        <v>160</v>
      </c>
      <c r="C180" s="534">
        <f t="shared" si="185"/>
        <v>0</v>
      </c>
      <c r="D180" s="535"/>
      <c r="E180" s="1212"/>
      <c r="F180" s="1234">
        <f t="shared" ref="F180:F183" si="222">D180+E180</f>
        <v>0</v>
      </c>
      <c r="G180" s="535"/>
      <c r="H180" s="538"/>
      <c r="I180" s="539">
        <f t="shared" ref="I180:I183" si="223">G180+H180</f>
        <v>0</v>
      </c>
      <c r="J180" s="538"/>
      <c r="K180" s="536"/>
      <c r="L180" s="539">
        <f t="shared" ref="L180:L183" si="224">J180+K180</f>
        <v>0</v>
      </c>
      <c r="M180" s="541"/>
      <c r="N180" s="536"/>
      <c r="O180" s="539">
        <f t="shared" ref="O180:O183" si="225">M180+N180</f>
        <v>0</v>
      </c>
      <c r="P180" s="547"/>
    </row>
    <row r="181" spans="1:16" ht="72" hidden="1" x14ac:dyDescent="0.25">
      <c r="A181" s="532">
        <v>3292</v>
      </c>
      <c r="B181" s="533" t="s">
        <v>161</v>
      </c>
      <c r="C181" s="534">
        <f t="shared" si="185"/>
        <v>0</v>
      </c>
      <c r="D181" s="535"/>
      <c r="E181" s="1212"/>
      <c r="F181" s="1234">
        <f t="shared" si="222"/>
        <v>0</v>
      </c>
      <c r="G181" s="535"/>
      <c r="H181" s="538"/>
      <c r="I181" s="539">
        <f t="shared" si="223"/>
        <v>0</v>
      </c>
      <c r="J181" s="538"/>
      <c r="K181" s="536"/>
      <c r="L181" s="539">
        <f t="shared" si="224"/>
        <v>0</v>
      </c>
      <c r="M181" s="541"/>
      <c r="N181" s="536"/>
      <c r="O181" s="539">
        <f t="shared" si="225"/>
        <v>0</v>
      </c>
      <c r="P181" s="547"/>
    </row>
    <row r="182" spans="1:16" ht="72" hidden="1" x14ac:dyDescent="0.25">
      <c r="A182" s="532">
        <v>3293</v>
      </c>
      <c r="B182" s="533" t="s">
        <v>162</v>
      </c>
      <c r="C182" s="534">
        <f t="shared" si="185"/>
        <v>0</v>
      </c>
      <c r="D182" s="535"/>
      <c r="E182" s="1212"/>
      <c r="F182" s="1234">
        <f t="shared" si="222"/>
        <v>0</v>
      </c>
      <c r="G182" s="535"/>
      <c r="H182" s="538"/>
      <c r="I182" s="539">
        <f t="shared" si="223"/>
        <v>0</v>
      </c>
      <c r="J182" s="538"/>
      <c r="K182" s="536"/>
      <c r="L182" s="539">
        <f t="shared" si="224"/>
        <v>0</v>
      </c>
      <c r="M182" s="541"/>
      <c r="N182" s="536"/>
      <c r="O182" s="539">
        <f t="shared" si="225"/>
        <v>0</v>
      </c>
      <c r="P182" s="547"/>
    </row>
    <row r="183" spans="1:16" ht="60" hidden="1" x14ac:dyDescent="0.25">
      <c r="A183" s="591">
        <v>3294</v>
      </c>
      <c r="B183" s="533" t="s">
        <v>163</v>
      </c>
      <c r="C183" s="587">
        <f t="shared" si="185"/>
        <v>0</v>
      </c>
      <c r="D183" s="592"/>
      <c r="E183" s="1218"/>
      <c r="F183" s="1236">
        <f t="shared" si="222"/>
        <v>0</v>
      </c>
      <c r="G183" s="592"/>
      <c r="H183" s="594"/>
      <c r="I183" s="589">
        <f t="shared" si="223"/>
        <v>0</v>
      </c>
      <c r="J183" s="594"/>
      <c r="K183" s="593"/>
      <c r="L183" s="589">
        <f t="shared" si="224"/>
        <v>0</v>
      </c>
      <c r="M183" s="595"/>
      <c r="N183" s="593"/>
      <c r="O183" s="589">
        <f t="shared" si="225"/>
        <v>0</v>
      </c>
      <c r="P183" s="590"/>
    </row>
    <row r="184" spans="1:16" ht="48" hidden="1" x14ac:dyDescent="0.25">
      <c r="A184" s="497">
        <v>3300</v>
      </c>
      <c r="B184" s="586" t="s">
        <v>164</v>
      </c>
      <c r="C184" s="511">
        <f t="shared" si="185"/>
        <v>0</v>
      </c>
      <c r="D184" s="596">
        <f>SUM(D185:D186)</f>
        <v>0</v>
      </c>
      <c r="E184" s="1219">
        <f t="shared" ref="E184:O184" si="226">SUM(E185:E186)</f>
        <v>0</v>
      </c>
      <c r="F184" s="1237">
        <f t="shared" si="226"/>
        <v>0</v>
      </c>
      <c r="G184" s="596">
        <f t="shared" si="226"/>
        <v>0</v>
      </c>
      <c r="H184" s="597">
        <f t="shared" si="226"/>
        <v>0</v>
      </c>
      <c r="I184" s="513">
        <f t="shared" si="226"/>
        <v>0</v>
      </c>
      <c r="J184" s="597">
        <f t="shared" si="226"/>
        <v>0</v>
      </c>
      <c r="K184" s="512">
        <f t="shared" si="226"/>
        <v>0</v>
      </c>
      <c r="L184" s="513">
        <f t="shared" si="226"/>
        <v>0</v>
      </c>
      <c r="M184" s="511">
        <f t="shared" si="226"/>
        <v>0</v>
      </c>
      <c r="N184" s="512">
        <f t="shared" si="226"/>
        <v>0</v>
      </c>
      <c r="O184" s="513">
        <f t="shared" si="226"/>
        <v>0</v>
      </c>
      <c r="P184" s="514"/>
    </row>
    <row r="185" spans="1:16" ht="48" hidden="1" x14ac:dyDescent="0.25">
      <c r="A185" s="598">
        <v>3310</v>
      </c>
      <c r="B185" s="516" t="s">
        <v>165</v>
      </c>
      <c r="C185" s="517">
        <f t="shared" si="185"/>
        <v>0</v>
      </c>
      <c r="D185" s="548"/>
      <c r="E185" s="1214"/>
      <c r="F185" s="1232">
        <f t="shared" ref="F185:F186" si="227">D185+E185</f>
        <v>0</v>
      </c>
      <c r="G185" s="548"/>
      <c r="H185" s="550"/>
      <c r="I185" s="521">
        <f t="shared" ref="I185:I186" si="228">G185+H185</f>
        <v>0</v>
      </c>
      <c r="J185" s="550"/>
      <c r="K185" s="549"/>
      <c r="L185" s="521">
        <f t="shared" ref="L185:L186" si="229">J185+K185</f>
        <v>0</v>
      </c>
      <c r="M185" s="551"/>
      <c r="N185" s="549"/>
      <c r="O185" s="521">
        <f t="shared" ref="O185:O186" si="230">M185+N185</f>
        <v>0</v>
      </c>
      <c r="P185" s="522"/>
    </row>
    <row r="186" spans="1:16" ht="48.75" hidden="1" customHeight="1" x14ac:dyDescent="0.25">
      <c r="A186" s="523">
        <v>3320</v>
      </c>
      <c r="B186" s="524" t="s">
        <v>166</v>
      </c>
      <c r="C186" s="525">
        <f t="shared" si="185"/>
        <v>0</v>
      </c>
      <c r="D186" s="526"/>
      <c r="E186" s="1211"/>
      <c r="F186" s="1233">
        <f t="shared" si="227"/>
        <v>0</v>
      </c>
      <c r="G186" s="526"/>
      <c r="H186" s="528"/>
      <c r="I186" s="529">
        <f t="shared" si="228"/>
        <v>0</v>
      </c>
      <c r="J186" s="528"/>
      <c r="K186" s="527"/>
      <c r="L186" s="529">
        <f t="shared" si="229"/>
        <v>0</v>
      </c>
      <c r="M186" s="530"/>
      <c r="N186" s="527"/>
      <c r="O186" s="529">
        <f t="shared" si="230"/>
        <v>0</v>
      </c>
      <c r="P186" s="531"/>
    </row>
    <row r="187" spans="1:16" hidden="1" x14ac:dyDescent="0.25">
      <c r="A187" s="599">
        <v>4000</v>
      </c>
      <c r="B187" s="497" t="s">
        <v>167</v>
      </c>
      <c r="C187" s="498">
        <f t="shared" si="185"/>
        <v>0</v>
      </c>
      <c r="D187" s="499">
        <f>SUM(D188,D191)</f>
        <v>0</v>
      </c>
      <c r="E187" s="1208">
        <f t="shared" ref="E187:F187" si="231">SUM(E188,E191)</f>
        <v>0</v>
      </c>
      <c r="F187" s="1230">
        <f t="shared" si="231"/>
        <v>0</v>
      </c>
      <c r="G187" s="499">
        <f>SUM(G188,G191)</f>
        <v>0</v>
      </c>
      <c r="H187" s="501">
        <f t="shared" ref="H187:I187" si="232">SUM(H188,H191)</f>
        <v>0</v>
      </c>
      <c r="I187" s="502">
        <f t="shared" si="232"/>
        <v>0</v>
      </c>
      <c r="J187" s="501">
        <f>SUM(J188,J191)</f>
        <v>0</v>
      </c>
      <c r="K187" s="500">
        <f t="shared" ref="K187:L187" si="233">SUM(K188,K191)</f>
        <v>0</v>
      </c>
      <c r="L187" s="502">
        <f t="shared" si="233"/>
        <v>0</v>
      </c>
      <c r="M187" s="498">
        <f>SUM(M188,M191)</f>
        <v>0</v>
      </c>
      <c r="N187" s="500">
        <f t="shared" ref="N187:O187" si="234">SUM(N188,N191)</f>
        <v>0</v>
      </c>
      <c r="O187" s="502">
        <f t="shared" si="234"/>
        <v>0</v>
      </c>
      <c r="P187" s="503"/>
    </row>
    <row r="188" spans="1:16" ht="24" hidden="1" x14ac:dyDescent="0.25">
      <c r="A188" s="600">
        <v>4200</v>
      </c>
      <c r="B188" s="505" t="s">
        <v>168</v>
      </c>
      <c r="C188" s="506">
        <f t="shared" si="185"/>
        <v>0</v>
      </c>
      <c r="D188" s="507">
        <f>SUM(D189,D190)</f>
        <v>0</v>
      </c>
      <c r="E188" s="1209">
        <f t="shared" ref="E188:F188" si="235">SUM(E189,E190)</f>
        <v>0</v>
      </c>
      <c r="F188" s="1231">
        <f t="shared" si="235"/>
        <v>0</v>
      </c>
      <c r="G188" s="507">
        <f>SUM(G189,G190)</f>
        <v>0</v>
      </c>
      <c r="H188" s="509">
        <f t="shared" ref="H188:I188" si="236">SUM(H189,H190)</f>
        <v>0</v>
      </c>
      <c r="I188" s="510">
        <f t="shared" si="236"/>
        <v>0</v>
      </c>
      <c r="J188" s="509">
        <f>SUM(J189,J190)</f>
        <v>0</v>
      </c>
      <c r="K188" s="508">
        <f t="shared" ref="K188:L188" si="237">SUM(K189,K190)</f>
        <v>0</v>
      </c>
      <c r="L188" s="510">
        <f t="shared" si="237"/>
        <v>0</v>
      </c>
      <c r="M188" s="506">
        <f>SUM(M189,M190)</f>
        <v>0</v>
      </c>
      <c r="N188" s="508">
        <f t="shared" ref="N188:O188" si="238">SUM(N189,N190)</f>
        <v>0</v>
      </c>
      <c r="O188" s="510">
        <f t="shared" si="238"/>
        <v>0</v>
      </c>
      <c r="P188" s="553"/>
    </row>
    <row r="189" spans="1:16" ht="36" hidden="1" x14ac:dyDescent="0.25">
      <c r="A189" s="554">
        <v>4240</v>
      </c>
      <c r="B189" s="524" t="s">
        <v>169</v>
      </c>
      <c r="C189" s="525">
        <f t="shared" si="185"/>
        <v>0</v>
      </c>
      <c r="D189" s="526"/>
      <c r="E189" s="1211"/>
      <c r="F189" s="1233">
        <f t="shared" ref="F189:F190" si="239">D189+E189</f>
        <v>0</v>
      </c>
      <c r="G189" s="526"/>
      <c r="H189" s="528"/>
      <c r="I189" s="529">
        <f t="shared" ref="I189:I190" si="240">G189+H189</f>
        <v>0</v>
      </c>
      <c r="J189" s="528"/>
      <c r="K189" s="527"/>
      <c r="L189" s="529">
        <f t="shared" ref="L189:L190" si="241">J189+K189</f>
        <v>0</v>
      </c>
      <c r="M189" s="530"/>
      <c r="N189" s="527"/>
      <c r="O189" s="529">
        <f t="shared" ref="O189:O190" si="242">M189+N189</f>
        <v>0</v>
      </c>
      <c r="P189" s="531"/>
    </row>
    <row r="190" spans="1:16" ht="24" hidden="1" x14ac:dyDescent="0.25">
      <c r="A190" s="543">
        <v>4250</v>
      </c>
      <c r="B190" s="533" t="s">
        <v>170</v>
      </c>
      <c r="C190" s="534">
        <f t="shared" si="185"/>
        <v>0</v>
      </c>
      <c r="D190" s="535"/>
      <c r="E190" s="1212"/>
      <c r="F190" s="1234">
        <f t="shared" si="239"/>
        <v>0</v>
      </c>
      <c r="G190" s="535"/>
      <c r="H190" s="538"/>
      <c r="I190" s="539">
        <f t="shared" si="240"/>
        <v>0</v>
      </c>
      <c r="J190" s="538"/>
      <c r="K190" s="536"/>
      <c r="L190" s="539">
        <f t="shared" si="241"/>
        <v>0</v>
      </c>
      <c r="M190" s="541"/>
      <c r="N190" s="536"/>
      <c r="O190" s="539">
        <f t="shared" si="242"/>
        <v>0</v>
      </c>
      <c r="P190" s="547"/>
    </row>
    <row r="191" spans="1:16" hidden="1" x14ac:dyDescent="0.25">
      <c r="A191" s="504">
        <v>4300</v>
      </c>
      <c r="B191" s="505" t="s">
        <v>171</v>
      </c>
      <c r="C191" s="506">
        <f t="shared" si="185"/>
        <v>0</v>
      </c>
      <c r="D191" s="507">
        <f>SUM(D192)</f>
        <v>0</v>
      </c>
      <c r="E191" s="1209">
        <f t="shared" ref="E191:F191" si="243">SUM(E192)</f>
        <v>0</v>
      </c>
      <c r="F191" s="1231">
        <f t="shared" si="243"/>
        <v>0</v>
      </c>
      <c r="G191" s="507">
        <f>SUM(G192)</f>
        <v>0</v>
      </c>
      <c r="H191" s="509">
        <f t="shared" ref="H191:I191" si="244">SUM(H192)</f>
        <v>0</v>
      </c>
      <c r="I191" s="510">
        <f t="shared" si="244"/>
        <v>0</v>
      </c>
      <c r="J191" s="509">
        <f>SUM(J192)</f>
        <v>0</v>
      </c>
      <c r="K191" s="508">
        <f t="shared" ref="K191:L191" si="245">SUM(K192)</f>
        <v>0</v>
      </c>
      <c r="L191" s="510">
        <f t="shared" si="245"/>
        <v>0</v>
      </c>
      <c r="M191" s="506">
        <f>SUM(M192)</f>
        <v>0</v>
      </c>
      <c r="N191" s="508">
        <f t="shared" ref="N191:O191" si="246">SUM(N192)</f>
        <v>0</v>
      </c>
      <c r="O191" s="510">
        <f t="shared" si="246"/>
        <v>0</v>
      </c>
      <c r="P191" s="553"/>
    </row>
    <row r="192" spans="1:16" ht="24" hidden="1" x14ac:dyDescent="0.25">
      <c r="A192" s="554">
        <v>4310</v>
      </c>
      <c r="B192" s="524" t="s">
        <v>172</v>
      </c>
      <c r="C192" s="525">
        <f t="shared" si="185"/>
        <v>0</v>
      </c>
      <c r="D192" s="556">
        <f>SUM(D193:D193)</f>
        <v>0</v>
      </c>
      <c r="E192" s="1215">
        <f t="shared" ref="E192:F192" si="247">SUM(E193:E193)</f>
        <v>0</v>
      </c>
      <c r="F192" s="1233">
        <f t="shared" si="247"/>
        <v>0</v>
      </c>
      <c r="G192" s="556">
        <f>SUM(G193:G193)</f>
        <v>0</v>
      </c>
      <c r="H192" s="558">
        <f t="shared" ref="H192:I192" si="248">SUM(H193:H193)</f>
        <v>0</v>
      </c>
      <c r="I192" s="529">
        <f t="shared" si="248"/>
        <v>0</v>
      </c>
      <c r="J192" s="558">
        <f>SUM(J193:J193)</f>
        <v>0</v>
      </c>
      <c r="K192" s="557">
        <f t="shared" ref="K192:L192" si="249">SUM(K193:K193)</f>
        <v>0</v>
      </c>
      <c r="L192" s="529">
        <f t="shared" si="249"/>
        <v>0</v>
      </c>
      <c r="M192" s="525">
        <f>SUM(M193:M193)</f>
        <v>0</v>
      </c>
      <c r="N192" s="557">
        <f t="shared" ref="N192:O192" si="250">SUM(N193:N193)</f>
        <v>0</v>
      </c>
      <c r="O192" s="529">
        <f t="shared" si="250"/>
        <v>0</v>
      </c>
      <c r="P192" s="531"/>
    </row>
    <row r="193" spans="1:16" ht="36" hidden="1" x14ac:dyDescent="0.25">
      <c r="A193" s="532">
        <v>4311</v>
      </c>
      <c r="B193" s="533" t="s">
        <v>173</v>
      </c>
      <c r="C193" s="534">
        <f t="shared" si="185"/>
        <v>0</v>
      </c>
      <c r="D193" s="535"/>
      <c r="E193" s="1212"/>
      <c r="F193" s="1234">
        <f>D193+E193</f>
        <v>0</v>
      </c>
      <c r="G193" s="535"/>
      <c r="H193" s="538"/>
      <c r="I193" s="539">
        <f>G193+H193</f>
        <v>0</v>
      </c>
      <c r="J193" s="538"/>
      <c r="K193" s="536"/>
      <c r="L193" s="539">
        <f>J193+K193</f>
        <v>0</v>
      </c>
      <c r="M193" s="541"/>
      <c r="N193" s="536"/>
      <c r="O193" s="539">
        <f>M193+N193</f>
        <v>0</v>
      </c>
      <c r="P193" s="547"/>
    </row>
    <row r="194" spans="1:16" s="467" customFormat="1" ht="24" x14ac:dyDescent="0.25">
      <c r="A194" s="601"/>
      <c r="B194" s="469" t="s">
        <v>174</v>
      </c>
      <c r="C194" s="470">
        <f t="shared" si="185"/>
        <v>132072</v>
      </c>
      <c r="D194" s="494">
        <f>SUM(D195,D230,D269)</f>
        <v>126872</v>
      </c>
      <c r="E194" s="1207">
        <f t="shared" ref="E194:F194" si="251">SUM(E195,E230,E269)</f>
        <v>0</v>
      </c>
      <c r="F194" s="1227">
        <f t="shared" si="251"/>
        <v>126872</v>
      </c>
      <c r="G194" s="494">
        <f>SUM(G195,G230,G269)</f>
        <v>0</v>
      </c>
      <c r="H194" s="496">
        <f t="shared" ref="H194:I194" si="252">SUM(H195,H230,H269)</f>
        <v>0</v>
      </c>
      <c r="I194" s="474">
        <f t="shared" si="252"/>
        <v>0</v>
      </c>
      <c r="J194" s="496">
        <f>SUM(J195,J230,J269)</f>
        <v>5200</v>
      </c>
      <c r="K194" s="495">
        <f t="shared" ref="K194:L194" si="253">SUM(K195,K230,K269)</f>
        <v>0</v>
      </c>
      <c r="L194" s="474">
        <f t="shared" si="253"/>
        <v>5200</v>
      </c>
      <c r="M194" s="602">
        <f>SUM(M195,M230,M269)</f>
        <v>0</v>
      </c>
      <c r="N194" s="603">
        <f t="shared" ref="N194:O194" si="254">SUM(N195,N230,N269)</f>
        <v>0</v>
      </c>
      <c r="O194" s="604">
        <f t="shared" si="254"/>
        <v>0</v>
      </c>
      <c r="P194" s="605"/>
    </row>
    <row r="195" spans="1:16" x14ac:dyDescent="0.25">
      <c r="A195" s="497">
        <v>5000</v>
      </c>
      <c r="B195" s="497" t="s">
        <v>175</v>
      </c>
      <c r="C195" s="498">
        <f t="shared" si="185"/>
        <v>126872</v>
      </c>
      <c r="D195" s="499">
        <f>D196+D204</f>
        <v>126872</v>
      </c>
      <c r="E195" s="1208">
        <f t="shared" ref="E195:F195" si="255">E196+E204</f>
        <v>0</v>
      </c>
      <c r="F195" s="1230">
        <f t="shared" si="255"/>
        <v>126872</v>
      </c>
      <c r="G195" s="499">
        <f>G196+G204</f>
        <v>0</v>
      </c>
      <c r="H195" s="501">
        <f t="shared" ref="H195:I195" si="256">H196+H204</f>
        <v>0</v>
      </c>
      <c r="I195" s="502">
        <f t="shared" si="256"/>
        <v>0</v>
      </c>
      <c r="J195" s="501">
        <f>J196+J204</f>
        <v>0</v>
      </c>
      <c r="K195" s="500">
        <f t="shared" ref="K195:L195" si="257">K196+K204</f>
        <v>0</v>
      </c>
      <c r="L195" s="502">
        <f t="shared" si="257"/>
        <v>0</v>
      </c>
      <c r="M195" s="498">
        <f>M196+M204</f>
        <v>0</v>
      </c>
      <c r="N195" s="500">
        <f t="shared" ref="N195:O195" si="258">N196+N204</f>
        <v>0</v>
      </c>
      <c r="O195" s="502">
        <f t="shared" si="258"/>
        <v>0</v>
      </c>
      <c r="P195" s="503"/>
    </row>
    <row r="196" spans="1:16" x14ac:dyDescent="0.25">
      <c r="A196" s="504">
        <v>5100</v>
      </c>
      <c r="B196" s="505" t="s">
        <v>176</v>
      </c>
      <c r="C196" s="506">
        <f t="shared" si="185"/>
        <v>3990</v>
      </c>
      <c r="D196" s="507">
        <f>D197+D198+D201+D202+D203</f>
        <v>3990</v>
      </c>
      <c r="E196" s="1209">
        <f t="shared" ref="E196:F196" si="259">E197+E198+E201+E202+E203</f>
        <v>0</v>
      </c>
      <c r="F196" s="1231">
        <f t="shared" si="259"/>
        <v>3990</v>
      </c>
      <c r="G196" s="507">
        <f>G197+G198+G201+G202+G203</f>
        <v>0</v>
      </c>
      <c r="H196" s="509">
        <f t="shared" ref="H196:I196" si="260">H197+H198+H201+H202+H203</f>
        <v>0</v>
      </c>
      <c r="I196" s="510">
        <f t="shared" si="260"/>
        <v>0</v>
      </c>
      <c r="J196" s="509">
        <f>J197+J198+J201+J202+J203</f>
        <v>0</v>
      </c>
      <c r="K196" s="508">
        <f t="shared" ref="K196:L196" si="261">K197+K198+K201+K202+K203</f>
        <v>0</v>
      </c>
      <c r="L196" s="510">
        <f t="shared" si="261"/>
        <v>0</v>
      </c>
      <c r="M196" s="506">
        <f>M197+M198+M201+M202+M203</f>
        <v>0</v>
      </c>
      <c r="N196" s="508">
        <f t="shared" ref="N196:O196" si="262">N197+N198+N201+N202+N203</f>
        <v>0</v>
      </c>
      <c r="O196" s="510">
        <f t="shared" si="262"/>
        <v>0</v>
      </c>
      <c r="P196" s="553"/>
    </row>
    <row r="197" spans="1:16" hidden="1" x14ac:dyDescent="0.25">
      <c r="A197" s="554">
        <v>5110</v>
      </c>
      <c r="B197" s="524" t="s">
        <v>177</v>
      </c>
      <c r="C197" s="525">
        <f t="shared" si="185"/>
        <v>0</v>
      </c>
      <c r="D197" s="526"/>
      <c r="E197" s="1211"/>
      <c r="F197" s="1233">
        <f>D197+E197</f>
        <v>0</v>
      </c>
      <c r="G197" s="526"/>
      <c r="H197" s="528"/>
      <c r="I197" s="529">
        <f>G197+H197</f>
        <v>0</v>
      </c>
      <c r="J197" s="528"/>
      <c r="K197" s="527"/>
      <c r="L197" s="529">
        <f>J197+K197</f>
        <v>0</v>
      </c>
      <c r="M197" s="530"/>
      <c r="N197" s="527"/>
      <c r="O197" s="529">
        <f>M197+N197</f>
        <v>0</v>
      </c>
      <c r="P197" s="531"/>
    </row>
    <row r="198" spans="1:16" ht="24" x14ac:dyDescent="0.25">
      <c r="A198" s="543">
        <v>5120</v>
      </c>
      <c r="B198" s="533" t="s">
        <v>178</v>
      </c>
      <c r="C198" s="534">
        <f t="shared" si="185"/>
        <v>3990</v>
      </c>
      <c r="D198" s="544">
        <f>D199+D200</f>
        <v>3990</v>
      </c>
      <c r="E198" s="1213">
        <f t="shared" ref="E198:F198" si="263">E199+E200</f>
        <v>0</v>
      </c>
      <c r="F198" s="1234">
        <f t="shared" si="263"/>
        <v>3990</v>
      </c>
      <c r="G198" s="544">
        <f>G199+G200</f>
        <v>0</v>
      </c>
      <c r="H198" s="546">
        <f t="shared" ref="H198:I198" si="264">H199+H200</f>
        <v>0</v>
      </c>
      <c r="I198" s="539">
        <f t="shared" si="264"/>
        <v>0</v>
      </c>
      <c r="J198" s="546">
        <f>J199+J200</f>
        <v>0</v>
      </c>
      <c r="K198" s="545">
        <f t="shared" ref="K198:L198" si="265">K199+K200</f>
        <v>0</v>
      </c>
      <c r="L198" s="539">
        <f t="shared" si="265"/>
        <v>0</v>
      </c>
      <c r="M198" s="534">
        <f>M199+M200</f>
        <v>0</v>
      </c>
      <c r="N198" s="545">
        <f t="shared" ref="N198:O198" si="266">N199+N200</f>
        <v>0</v>
      </c>
      <c r="O198" s="539">
        <f t="shared" si="266"/>
        <v>0</v>
      </c>
      <c r="P198" s="547"/>
    </row>
    <row r="199" spans="1:16" x14ac:dyDescent="0.25">
      <c r="A199" s="532">
        <v>5121</v>
      </c>
      <c r="B199" s="533" t="s">
        <v>179</v>
      </c>
      <c r="C199" s="534">
        <f t="shared" si="185"/>
        <v>3990</v>
      </c>
      <c r="D199" s="535">
        <v>3990</v>
      </c>
      <c r="E199" s="1212"/>
      <c r="F199" s="1234">
        <f t="shared" ref="F199:F203" si="267">D199+E199</f>
        <v>3990</v>
      </c>
      <c r="G199" s="535"/>
      <c r="H199" s="538"/>
      <c r="I199" s="539">
        <f t="shared" ref="I199:I203" si="268">G199+H199</f>
        <v>0</v>
      </c>
      <c r="J199" s="538"/>
      <c r="K199" s="536"/>
      <c r="L199" s="539">
        <f t="shared" ref="L199:L203" si="269">J199+K199</f>
        <v>0</v>
      </c>
      <c r="M199" s="541"/>
      <c r="N199" s="536"/>
      <c r="O199" s="539">
        <f t="shared" ref="O199:O203" si="270">M199+N199</f>
        <v>0</v>
      </c>
      <c r="P199" s="542"/>
    </row>
    <row r="200" spans="1:16" ht="34.5" hidden="1" customHeight="1" x14ac:dyDescent="0.25">
      <c r="A200" s="532">
        <v>5129</v>
      </c>
      <c r="B200" s="533" t="s">
        <v>180</v>
      </c>
      <c r="C200" s="534">
        <f t="shared" si="185"/>
        <v>0</v>
      </c>
      <c r="D200" s="535"/>
      <c r="E200" s="1212"/>
      <c r="F200" s="1234">
        <f t="shared" si="267"/>
        <v>0</v>
      </c>
      <c r="G200" s="535"/>
      <c r="H200" s="538"/>
      <c r="I200" s="539">
        <f t="shared" si="268"/>
        <v>0</v>
      </c>
      <c r="J200" s="538"/>
      <c r="K200" s="536"/>
      <c r="L200" s="539">
        <f t="shared" si="269"/>
        <v>0</v>
      </c>
      <c r="M200" s="541"/>
      <c r="N200" s="536"/>
      <c r="O200" s="539">
        <f t="shared" si="270"/>
        <v>0</v>
      </c>
      <c r="P200" s="547"/>
    </row>
    <row r="201" spans="1:16" hidden="1" x14ac:dyDescent="0.25">
      <c r="A201" s="543">
        <v>5130</v>
      </c>
      <c r="B201" s="533" t="s">
        <v>181</v>
      </c>
      <c r="C201" s="534">
        <f t="shared" si="185"/>
        <v>0</v>
      </c>
      <c r="D201" s="535"/>
      <c r="E201" s="1212"/>
      <c r="F201" s="1234">
        <f t="shared" si="267"/>
        <v>0</v>
      </c>
      <c r="G201" s="535"/>
      <c r="H201" s="538"/>
      <c r="I201" s="539">
        <f t="shared" si="268"/>
        <v>0</v>
      </c>
      <c r="J201" s="538"/>
      <c r="K201" s="536"/>
      <c r="L201" s="539">
        <f t="shared" si="269"/>
        <v>0</v>
      </c>
      <c r="M201" s="541"/>
      <c r="N201" s="536"/>
      <c r="O201" s="539">
        <f t="shared" si="270"/>
        <v>0</v>
      </c>
      <c r="P201" s="547"/>
    </row>
    <row r="202" spans="1:16" hidden="1" x14ac:dyDescent="0.25">
      <c r="A202" s="543">
        <v>5140</v>
      </c>
      <c r="B202" s="533" t="s">
        <v>182</v>
      </c>
      <c r="C202" s="534">
        <f t="shared" si="185"/>
        <v>0</v>
      </c>
      <c r="D202" s="535"/>
      <c r="E202" s="1212"/>
      <c r="F202" s="1234">
        <f t="shared" si="267"/>
        <v>0</v>
      </c>
      <c r="G202" s="535"/>
      <c r="H202" s="538"/>
      <c r="I202" s="539">
        <f t="shared" si="268"/>
        <v>0</v>
      </c>
      <c r="J202" s="538"/>
      <c r="K202" s="536"/>
      <c r="L202" s="539">
        <f t="shared" si="269"/>
        <v>0</v>
      </c>
      <c r="M202" s="541"/>
      <c r="N202" s="536"/>
      <c r="O202" s="539">
        <f t="shared" si="270"/>
        <v>0</v>
      </c>
      <c r="P202" s="547"/>
    </row>
    <row r="203" spans="1:16" ht="24" hidden="1" x14ac:dyDescent="0.25">
      <c r="A203" s="543">
        <v>5170</v>
      </c>
      <c r="B203" s="533" t="s">
        <v>183</v>
      </c>
      <c r="C203" s="534">
        <f t="shared" si="185"/>
        <v>0</v>
      </c>
      <c r="D203" s="535"/>
      <c r="E203" s="1212"/>
      <c r="F203" s="1234">
        <f t="shared" si="267"/>
        <v>0</v>
      </c>
      <c r="G203" s="535"/>
      <c r="H203" s="538"/>
      <c r="I203" s="539">
        <f t="shared" si="268"/>
        <v>0</v>
      </c>
      <c r="J203" s="538"/>
      <c r="K203" s="536"/>
      <c r="L203" s="539">
        <f t="shared" si="269"/>
        <v>0</v>
      </c>
      <c r="M203" s="541"/>
      <c r="N203" s="536"/>
      <c r="O203" s="539">
        <f t="shared" si="270"/>
        <v>0</v>
      </c>
      <c r="P203" s="547"/>
    </row>
    <row r="204" spans="1:16" x14ac:dyDescent="0.25">
      <c r="A204" s="504">
        <v>5200</v>
      </c>
      <c r="B204" s="505" t="s">
        <v>184</v>
      </c>
      <c r="C204" s="506">
        <f t="shared" si="185"/>
        <v>122882</v>
      </c>
      <c r="D204" s="507">
        <f>D205+D215+D216+D225+D226+D227+D229</f>
        <v>122882</v>
      </c>
      <c r="E204" s="1209">
        <f t="shared" ref="E204:F204" si="271">E205+E215+E216+E225+E226+E227+E229</f>
        <v>0</v>
      </c>
      <c r="F204" s="1231">
        <f t="shared" si="271"/>
        <v>122882</v>
      </c>
      <c r="G204" s="507">
        <f>G205+G215+G216+G225+G226+G227+G229</f>
        <v>0</v>
      </c>
      <c r="H204" s="509">
        <f t="shared" ref="H204:I204" si="272">H205+H215+H216+H225+H226+H227+H229</f>
        <v>0</v>
      </c>
      <c r="I204" s="510">
        <f t="shared" si="272"/>
        <v>0</v>
      </c>
      <c r="J204" s="509">
        <f>J205+J215+J216+J225+J226+J227+J229</f>
        <v>0</v>
      </c>
      <c r="K204" s="508">
        <f t="shared" ref="K204:L204" si="273">K205+K215+K216+K225+K226+K227+K229</f>
        <v>0</v>
      </c>
      <c r="L204" s="510">
        <f t="shared" si="273"/>
        <v>0</v>
      </c>
      <c r="M204" s="506">
        <f>M205+M215+M216+M225+M226+M227+M229</f>
        <v>0</v>
      </c>
      <c r="N204" s="508">
        <f t="shared" ref="N204:O204" si="274">N205+N215+N216+N225+N226+N227+N229</f>
        <v>0</v>
      </c>
      <c r="O204" s="510">
        <f t="shared" si="274"/>
        <v>0</v>
      </c>
      <c r="P204" s="553"/>
    </row>
    <row r="205" spans="1:16" hidden="1" x14ac:dyDescent="0.25">
      <c r="A205" s="515">
        <v>5210</v>
      </c>
      <c r="B205" s="516" t="s">
        <v>185</v>
      </c>
      <c r="C205" s="517">
        <f t="shared" si="185"/>
        <v>0</v>
      </c>
      <c r="D205" s="518">
        <f>SUM(D206:D214)</f>
        <v>0</v>
      </c>
      <c r="E205" s="1210">
        <f t="shared" ref="E205:F205" si="275">SUM(E206:E214)</f>
        <v>0</v>
      </c>
      <c r="F205" s="1232">
        <f t="shared" si="275"/>
        <v>0</v>
      </c>
      <c r="G205" s="518">
        <f>SUM(G206:G214)</f>
        <v>0</v>
      </c>
      <c r="H205" s="520">
        <f t="shared" ref="H205:I205" si="276">SUM(H206:H214)</f>
        <v>0</v>
      </c>
      <c r="I205" s="521">
        <f t="shared" si="276"/>
        <v>0</v>
      </c>
      <c r="J205" s="520">
        <f>SUM(J206:J214)</f>
        <v>0</v>
      </c>
      <c r="K205" s="519">
        <f t="shared" ref="K205:L205" si="277">SUM(K206:K214)</f>
        <v>0</v>
      </c>
      <c r="L205" s="521">
        <f t="shared" si="277"/>
        <v>0</v>
      </c>
      <c r="M205" s="517">
        <f>SUM(M206:M214)</f>
        <v>0</v>
      </c>
      <c r="N205" s="519">
        <f t="shared" ref="N205:O205" si="278">SUM(N206:N214)</f>
        <v>0</v>
      </c>
      <c r="O205" s="521">
        <f t="shared" si="278"/>
        <v>0</v>
      </c>
      <c r="P205" s="522"/>
    </row>
    <row r="206" spans="1:16" hidden="1" x14ac:dyDescent="0.25">
      <c r="A206" s="523">
        <v>5211</v>
      </c>
      <c r="B206" s="524" t="s">
        <v>186</v>
      </c>
      <c r="C206" s="525">
        <f t="shared" si="185"/>
        <v>0</v>
      </c>
      <c r="D206" s="526"/>
      <c r="E206" s="1211"/>
      <c r="F206" s="1233">
        <f t="shared" ref="F206:F215" si="279">D206+E206</f>
        <v>0</v>
      </c>
      <c r="G206" s="526"/>
      <c r="H206" s="528"/>
      <c r="I206" s="529">
        <f t="shared" ref="I206:I215" si="280">G206+H206</f>
        <v>0</v>
      </c>
      <c r="J206" s="528"/>
      <c r="K206" s="527"/>
      <c r="L206" s="529">
        <f t="shared" ref="L206:L215" si="281">J206+K206</f>
        <v>0</v>
      </c>
      <c r="M206" s="530"/>
      <c r="N206" s="527"/>
      <c r="O206" s="529">
        <f t="shared" ref="O206:O215" si="282">M206+N206</f>
        <v>0</v>
      </c>
      <c r="P206" s="531"/>
    </row>
    <row r="207" spans="1:16" hidden="1" x14ac:dyDescent="0.25">
      <c r="A207" s="532">
        <v>5212</v>
      </c>
      <c r="B207" s="533" t="s">
        <v>187</v>
      </c>
      <c r="C207" s="534">
        <f t="shared" si="185"/>
        <v>0</v>
      </c>
      <c r="D207" s="535"/>
      <c r="E207" s="1212"/>
      <c r="F207" s="1234">
        <f t="shared" si="279"/>
        <v>0</v>
      </c>
      <c r="G207" s="535"/>
      <c r="H207" s="538"/>
      <c r="I207" s="539">
        <f t="shared" si="280"/>
        <v>0</v>
      </c>
      <c r="J207" s="538"/>
      <c r="K207" s="536"/>
      <c r="L207" s="539">
        <f t="shared" si="281"/>
        <v>0</v>
      </c>
      <c r="M207" s="541"/>
      <c r="N207" s="536"/>
      <c r="O207" s="539">
        <f t="shared" si="282"/>
        <v>0</v>
      </c>
      <c r="P207" s="547"/>
    </row>
    <row r="208" spans="1:16" hidden="1" x14ac:dyDescent="0.25">
      <c r="A208" s="532">
        <v>5213</v>
      </c>
      <c r="B208" s="533" t="s">
        <v>188</v>
      </c>
      <c r="C208" s="534">
        <f t="shared" si="185"/>
        <v>0</v>
      </c>
      <c r="D208" s="535"/>
      <c r="E208" s="1212"/>
      <c r="F208" s="1234">
        <f t="shared" si="279"/>
        <v>0</v>
      </c>
      <c r="G208" s="535"/>
      <c r="H208" s="538"/>
      <c r="I208" s="539">
        <f t="shared" si="280"/>
        <v>0</v>
      </c>
      <c r="J208" s="538"/>
      <c r="K208" s="536"/>
      <c r="L208" s="539">
        <f t="shared" si="281"/>
        <v>0</v>
      </c>
      <c r="M208" s="541"/>
      <c r="N208" s="536"/>
      <c r="O208" s="539">
        <f t="shared" si="282"/>
        <v>0</v>
      </c>
      <c r="P208" s="547"/>
    </row>
    <row r="209" spans="1:16" hidden="1" x14ac:dyDescent="0.25">
      <c r="A209" s="532">
        <v>5214</v>
      </c>
      <c r="B209" s="533" t="s">
        <v>189</v>
      </c>
      <c r="C209" s="534">
        <f t="shared" si="185"/>
        <v>0</v>
      </c>
      <c r="D209" s="535"/>
      <c r="E209" s="1212"/>
      <c r="F209" s="1234">
        <f t="shared" si="279"/>
        <v>0</v>
      </c>
      <c r="G209" s="535"/>
      <c r="H209" s="538"/>
      <c r="I209" s="539">
        <f t="shared" si="280"/>
        <v>0</v>
      </c>
      <c r="J209" s="538"/>
      <c r="K209" s="536"/>
      <c r="L209" s="539">
        <f t="shared" si="281"/>
        <v>0</v>
      </c>
      <c r="M209" s="541"/>
      <c r="N209" s="536"/>
      <c r="O209" s="539">
        <f t="shared" si="282"/>
        <v>0</v>
      </c>
      <c r="P209" s="547"/>
    </row>
    <row r="210" spans="1:16" hidden="1" x14ac:dyDescent="0.25">
      <c r="A210" s="532">
        <v>5215</v>
      </c>
      <c r="B210" s="533" t="s">
        <v>190</v>
      </c>
      <c r="C210" s="534">
        <f t="shared" si="185"/>
        <v>0</v>
      </c>
      <c r="D210" s="535"/>
      <c r="E210" s="1212"/>
      <c r="F210" s="1234">
        <f t="shared" si="279"/>
        <v>0</v>
      </c>
      <c r="G210" s="535"/>
      <c r="H210" s="538"/>
      <c r="I210" s="539">
        <f t="shared" si="280"/>
        <v>0</v>
      </c>
      <c r="J210" s="538"/>
      <c r="K210" s="536"/>
      <c r="L210" s="539">
        <f t="shared" si="281"/>
        <v>0</v>
      </c>
      <c r="M210" s="541"/>
      <c r="N210" s="536"/>
      <c r="O210" s="539">
        <f t="shared" si="282"/>
        <v>0</v>
      </c>
      <c r="P210" s="547"/>
    </row>
    <row r="211" spans="1:16" ht="20.25" hidden="1" customHeight="1" x14ac:dyDescent="0.25">
      <c r="A211" s="532">
        <v>5216</v>
      </c>
      <c r="B211" s="533" t="s">
        <v>191</v>
      </c>
      <c r="C211" s="534">
        <f t="shared" si="185"/>
        <v>0</v>
      </c>
      <c r="D211" s="535"/>
      <c r="E211" s="1212"/>
      <c r="F211" s="1234">
        <f t="shared" si="279"/>
        <v>0</v>
      </c>
      <c r="G211" s="535"/>
      <c r="H211" s="538"/>
      <c r="I211" s="539">
        <f t="shared" si="280"/>
        <v>0</v>
      </c>
      <c r="J211" s="538"/>
      <c r="K211" s="536"/>
      <c r="L211" s="539">
        <f t="shared" si="281"/>
        <v>0</v>
      </c>
      <c r="M211" s="541"/>
      <c r="N211" s="536"/>
      <c r="O211" s="539">
        <f t="shared" si="282"/>
        <v>0</v>
      </c>
      <c r="P211" s="547"/>
    </row>
    <row r="212" spans="1:16" hidden="1" x14ac:dyDescent="0.25">
      <c r="A212" s="532">
        <v>5217</v>
      </c>
      <c r="B212" s="533" t="s">
        <v>192</v>
      </c>
      <c r="C212" s="534">
        <f t="shared" si="185"/>
        <v>0</v>
      </c>
      <c r="D212" s="535"/>
      <c r="E212" s="1212"/>
      <c r="F212" s="1234">
        <f t="shared" si="279"/>
        <v>0</v>
      </c>
      <c r="G212" s="535"/>
      <c r="H212" s="538"/>
      <c r="I212" s="539">
        <f t="shared" si="280"/>
        <v>0</v>
      </c>
      <c r="J212" s="538"/>
      <c r="K212" s="536"/>
      <c r="L212" s="539">
        <f t="shared" si="281"/>
        <v>0</v>
      </c>
      <c r="M212" s="541"/>
      <c r="N212" s="536"/>
      <c r="O212" s="539">
        <f t="shared" si="282"/>
        <v>0</v>
      </c>
      <c r="P212" s="547"/>
    </row>
    <row r="213" spans="1:16" hidden="1" x14ac:dyDescent="0.25">
      <c r="A213" s="532">
        <v>5218</v>
      </c>
      <c r="B213" s="533" t="s">
        <v>193</v>
      </c>
      <c r="C213" s="534">
        <f t="shared" ref="C213:C276" si="283">F213+I213+L213+O213</f>
        <v>0</v>
      </c>
      <c r="D213" s="535"/>
      <c r="E213" s="1212"/>
      <c r="F213" s="1234">
        <f t="shared" si="279"/>
        <v>0</v>
      </c>
      <c r="G213" s="535"/>
      <c r="H213" s="538"/>
      <c r="I213" s="539">
        <f t="shared" si="280"/>
        <v>0</v>
      </c>
      <c r="J213" s="538"/>
      <c r="K213" s="536"/>
      <c r="L213" s="539">
        <f t="shared" si="281"/>
        <v>0</v>
      </c>
      <c r="M213" s="541"/>
      <c r="N213" s="536"/>
      <c r="O213" s="539">
        <f t="shared" si="282"/>
        <v>0</v>
      </c>
      <c r="P213" s="547"/>
    </row>
    <row r="214" spans="1:16" hidden="1" x14ac:dyDescent="0.25">
      <c r="A214" s="532">
        <v>5219</v>
      </c>
      <c r="B214" s="533" t="s">
        <v>194</v>
      </c>
      <c r="C214" s="534">
        <f t="shared" si="283"/>
        <v>0</v>
      </c>
      <c r="D214" s="535"/>
      <c r="E214" s="1212"/>
      <c r="F214" s="1234">
        <f t="shared" si="279"/>
        <v>0</v>
      </c>
      <c r="G214" s="535"/>
      <c r="H214" s="538"/>
      <c r="I214" s="539">
        <f t="shared" si="280"/>
        <v>0</v>
      </c>
      <c r="J214" s="538"/>
      <c r="K214" s="536"/>
      <c r="L214" s="539">
        <f t="shared" si="281"/>
        <v>0</v>
      </c>
      <c r="M214" s="541"/>
      <c r="N214" s="536"/>
      <c r="O214" s="539">
        <f t="shared" si="282"/>
        <v>0</v>
      </c>
      <c r="P214" s="547"/>
    </row>
    <row r="215" spans="1:16" ht="13.5" hidden="1" customHeight="1" x14ac:dyDescent="0.25">
      <c r="A215" s="543">
        <v>5220</v>
      </c>
      <c r="B215" s="533" t="s">
        <v>195</v>
      </c>
      <c r="C215" s="534">
        <f t="shared" si="283"/>
        <v>0</v>
      </c>
      <c r="D215" s="535"/>
      <c r="E215" s="1212"/>
      <c r="F215" s="1234">
        <f t="shared" si="279"/>
        <v>0</v>
      </c>
      <c r="G215" s="535"/>
      <c r="H215" s="538"/>
      <c r="I215" s="539">
        <f t="shared" si="280"/>
        <v>0</v>
      </c>
      <c r="J215" s="538"/>
      <c r="K215" s="536"/>
      <c r="L215" s="539">
        <f t="shared" si="281"/>
        <v>0</v>
      </c>
      <c r="M215" s="541"/>
      <c r="N215" s="536"/>
      <c r="O215" s="539">
        <f t="shared" si="282"/>
        <v>0</v>
      </c>
      <c r="P215" s="547"/>
    </row>
    <row r="216" spans="1:16" x14ac:dyDescent="0.25">
      <c r="A216" s="543">
        <v>5230</v>
      </c>
      <c r="B216" s="533" t="s">
        <v>196</v>
      </c>
      <c r="C216" s="534">
        <f t="shared" si="283"/>
        <v>122882</v>
      </c>
      <c r="D216" s="544">
        <f>SUM(D217:D224)</f>
        <v>122882</v>
      </c>
      <c r="E216" s="1213">
        <f t="shared" ref="E216:F216" si="284">SUM(E217:E224)</f>
        <v>0</v>
      </c>
      <c r="F216" s="1234">
        <f t="shared" si="284"/>
        <v>122882</v>
      </c>
      <c r="G216" s="544">
        <f>SUM(G217:G224)</f>
        <v>0</v>
      </c>
      <c r="H216" s="546">
        <f t="shared" ref="H216:I216" si="285">SUM(H217:H224)</f>
        <v>0</v>
      </c>
      <c r="I216" s="539">
        <f t="shared" si="285"/>
        <v>0</v>
      </c>
      <c r="J216" s="546">
        <f>SUM(J217:J224)</f>
        <v>0</v>
      </c>
      <c r="K216" s="545">
        <f t="shared" ref="K216:L216" si="286">SUM(K217:K224)</f>
        <v>0</v>
      </c>
      <c r="L216" s="539">
        <f t="shared" si="286"/>
        <v>0</v>
      </c>
      <c r="M216" s="534">
        <f>SUM(M217:M224)</f>
        <v>0</v>
      </c>
      <c r="N216" s="545">
        <f t="shared" ref="N216:O216" si="287">SUM(N217:N224)</f>
        <v>0</v>
      </c>
      <c r="O216" s="539">
        <f t="shared" si="287"/>
        <v>0</v>
      </c>
      <c r="P216" s="547"/>
    </row>
    <row r="217" spans="1:16" x14ac:dyDescent="0.2">
      <c r="A217" s="532">
        <v>5231</v>
      </c>
      <c r="B217" s="533" t="s">
        <v>197</v>
      </c>
      <c r="C217" s="534">
        <f t="shared" si="283"/>
        <v>67559</v>
      </c>
      <c r="D217" s="535">
        <v>67559</v>
      </c>
      <c r="E217" s="1212"/>
      <c r="F217" s="1234">
        <f t="shared" ref="F217:F226" si="288">D217+E217</f>
        <v>67559</v>
      </c>
      <c r="G217" s="535"/>
      <c r="H217" s="538"/>
      <c r="I217" s="539">
        <f t="shared" ref="I217:I226" si="289">G217+H217</f>
        <v>0</v>
      </c>
      <c r="J217" s="538"/>
      <c r="K217" s="536"/>
      <c r="L217" s="539">
        <f t="shared" ref="L217:L226" si="290">J217+K217</f>
        <v>0</v>
      </c>
      <c r="M217" s="541"/>
      <c r="N217" s="536"/>
      <c r="O217" s="539">
        <f t="shared" ref="O217:O226" si="291">M217+N217</f>
        <v>0</v>
      </c>
      <c r="P217" s="606"/>
    </row>
    <row r="218" spans="1:16" s="567" customFormat="1" x14ac:dyDescent="0.25">
      <c r="A218" s="532">
        <v>5232</v>
      </c>
      <c r="B218" s="533" t="s">
        <v>198</v>
      </c>
      <c r="C218" s="534">
        <f t="shared" si="283"/>
        <v>10779</v>
      </c>
      <c r="D218" s="535">
        <v>10779</v>
      </c>
      <c r="E218" s="1212"/>
      <c r="F218" s="1234">
        <f t="shared" si="288"/>
        <v>10779</v>
      </c>
      <c r="G218" s="535"/>
      <c r="H218" s="538"/>
      <c r="I218" s="539">
        <f t="shared" si="289"/>
        <v>0</v>
      </c>
      <c r="J218" s="538"/>
      <c r="K218" s="536"/>
      <c r="L218" s="539">
        <f t="shared" si="290"/>
        <v>0</v>
      </c>
      <c r="M218" s="541"/>
      <c r="N218" s="536"/>
      <c r="O218" s="539">
        <f t="shared" si="291"/>
        <v>0</v>
      </c>
      <c r="P218" s="542"/>
    </row>
    <row r="219" spans="1:16" hidden="1" x14ac:dyDescent="0.25">
      <c r="A219" s="532">
        <v>5233</v>
      </c>
      <c r="B219" s="533" t="s">
        <v>199</v>
      </c>
      <c r="C219" s="534">
        <f t="shared" si="283"/>
        <v>0</v>
      </c>
      <c r="D219" s="535"/>
      <c r="E219" s="1212"/>
      <c r="F219" s="1234">
        <f t="shared" si="288"/>
        <v>0</v>
      </c>
      <c r="G219" s="535"/>
      <c r="H219" s="538"/>
      <c r="I219" s="539">
        <f t="shared" si="289"/>
        <v>0</v>
      </c>
      <c r="J219" s="538"/>
      <c r="K219" s="536"/>
      <c r="L219" s="539">
        <f t="shared" si="290"/>
        <v>0</v>
      </c>
      <c r="M219" s="541"/>
      <c r="N219" s="536"/>
      <c r="O219" s="539">
        <f t="shared" si="291"/>
        <v>0</v>
      </c>
      <c r="P219" s="547"/>
    </row>
    <row r="220" spans="1:16" ht="24" hidden="1" x14ac:dyDescent="0.25">
      <c r="A220" s="532">
        <v>5234</v>
      </c>
      <c r="B220" s="533" t="s">
        <v>200</v>
      </c>
      <c r="C220" s="534">
        <f t="shared" si="283"/>
        <v>0</v>
      </c>
      <c r="D220" s="535"/>
      <c r="E220" s="1212"/>
      <c r="F220" s="1234">
        <f t="shared" si="288"/>
        <v>0</v>
      </c>
      <c r="G220" s="535"/>
      <c r="H220" s="538"/>
      <c r="I220" s="539">
        <f t="shared" si="289"/>
        <v>0</v>
      </c>
      <c r="J220" s="538"/>
      <c r="K220" s="536"/>
      <c r="L220" s="539">
        <f t="shared" si="290"/>
        <v>0</v>
      </c>
      <c r="M220" s="541"/>
      <c r="N220" s="536"/>
      <c r="O220" s="539">
        <f t="shared" si="291"/>
        <v>0</v>
      </c>
      <c r="P220" s="547"/>
    </row>
    <row r="221" spans="1:16" ht="14.25" hidden="1" customHeight="1" x14ac:dyDescent="0.25">
      <c r="A221" s="532">
        <v>5236</v>
      </c>
      <c r="B221" s="533" t="s">
        <v>201</v>
      </c>
      <c r="C221" s="534">
        <f t="shared" si="283"/>
        <v>0</v>
      </c>
      <c r="D221" s="535"/>
      <c r="E221" s="1212"/>
      <c r="F221" s="1234">
        <f t="shared" si="288"/>
        <v>0</v>
      </c>
      <c r="G221" s="535"/>
      <c r="H221" s="538"/>
      <c r="I221" s="539">
        <f t="shared" si="289"/>
        <v>0</v>
      </c>
      <c r="J221" s="538"/>
      <c r="K221" s="536"/>
      <c r="L221" s="539">
        <f t="shared" si="290"/>
        <v>0</v>
      </c>
      <c r="M221" s="541"/>
      <c r="N221" s="536"/>
      <c r="O221" s="539">
        <f t="shared" si="291"/>
        <v>0</v>
      </c>
      <c r="P221" s="547"/>
    </row>
    <row r="222" spans="1:16" ht="14.25" hidden="1" customHeight="1" x14ac:dyDescent="0.25">
      <c r="A222" s="532">
        <v>5237</v>
      </c>
      <c r="B222" s="533" t="s">
        <v>202</v>
      </c>
      <c r="C222" s="534">
        <f t="shared" si="283"/>
        <v>0</v>
      </c>
      <c r="D222" s="535"/>
      <c r="E222" s="1212"/>
      <c r="F222" s="1234">
        <f t="shared" si="288"/>
        <v>0</v>
      </c>
      <c r="G222" s="535"/>
      <c r="H222" s="538"/>
      <c r="I222" s="539">
        <f t="shared" si="289"/>
        <v>0</v>
      </c>
      <c r="J222" s="538"/>
      <c r="K222" s="536"/>
      <c r="L222" s="539">
        <f t="shared" si="290"/>
        <v>0</v>
      </c>
      <c r="M222" s="541"/>
      <c r="N222" s="536"/>
      <c r="O222" s="539">
        <f t="shared" si="291"/>
        <v>0</v>
      </c>
      <c r="P222" s="547"/>
    </row>
    <row r="223" spans="1:16" ht="18.75" customHeight="1" x14ac:dyDescent="0.25">
      <c r="A223" s="532">
        <v>5238</v>
      </c>
      <c r="B223" s="533" t="s">
        <v>203</v>
      </c>
      <c r="C223" s="534">
        <f t="shared" si="283"/>
        <v>23538</v>
      </c>
      <c r="D223" s="535">
        <v>23538</v>
      </c>
      <c r="E223" s="1212"/>
      <c r="F223" s="1234">
        <f t="shared" si="288"/>
        <v>23538</v>
      </c>
      <c r="G223" s="535"/>
      <c r="H223" s="538"/>
      <c r="I223" s="539">
        <f t="shared" si="289"/>
        <v>0</v>
      </c>
      <c r="J223" s="538"/>
      <c r="K223" s="536"/>
      <c r="L223" s="539">
        <f t="shared" si="290"/>
        <v>0</v>
      </c>
      <c r="M223" s="541"/>
      <c r="N223" s="536"/>
      <c r="O223" s="539">
        <f t="shared" si="291"/>
        <v>0</v>
      </c>
      <c r="P223" s="542"/>
    </row>
    <row r="224" spans="1:16" ht="24" x14ac:dyDescent="0.25">
      <c r="A224" s="532">
        <v>5239</v>
      </c>
      <c r="B224" s="533" t="s">
        <v>204</v>
      </c>
      <c r="C224" s="534">
        <f t="shared" si="283"/>
        <v>21006</v>
      </c>
      <c r="D224" s="535">
        <v>21006</v>
      </c>
      <c r="E224" s="1212"/>
      <c r="F224" s="1234">
        <f t="shared" si="288"/>
        <v>21006</v>
      </c>
      <c r="G224" s="535"/>
      <c r="H224" s="538"/>
      <c r="I224" s="539">
        <f t="shared" si="289"/>
        <v>0</v>
      </c>
      <c r="J224" s="538"/>
      <c r="K224" s="536"/>
      <c r="L224" s="539">
        <f t="shared" si="290"/>
        <v>0</v>
      </c>
      <c r="M224" s="541"/>
      <c r="N224" s="536"/>
      <c r="O224" s="539">
        <f t="shared" si="291"/>
        <v>0</v>
      </c>
      <c r="P224" s="542"/>
    </row>
    <row r="225" spans="1:16" ht="24" hidden="1" x14ac:dyDescent="0.25">
      <c r="A225" s="543">
        <v>5240</v>
      </c>
      <c r="B225" s="533" t="s">
        <v>205</v>
      </c>
      <c r="C225" s="534">
        <f t="shared" si="283"/>
        <v>0</v>
      </c>
      <c r="D225" s="535"/>
      <c r="E225" s="1212"/>
      <c r="F225" s="1234">
        <f t="shared" si="288"/>
        <v>0</v>
      </c>
      <c r="G225" s="535"/>
      <c r="H225" s="538"/>
      <c r="I225" s="539">
        <f t="shared" si="289"/>
        <v>0</v>
      </c>
      <c r="J225" s="538"/>
      <c r="K225" s="536"/>
      <c r="L225" s="539">
        <f t="shared" si="290"/>
        <v>0</v>
      </c>
      <c r="M225" s="541"/>
      <c r="N225" s="536"/>
      <c r="O225" s="539">
        <f t="shared" si="291"/>
        <v>0</v>
      </c>
      <c r="P225" s="547"/>
    </row>
    <row r="226" spans="1:16" hidden="1" x14ac:dyDescent="0.25">
      <c r="A226" s="543">
        <v>5250</v>
      </c>
      <c r="B226" s="533" t="s">
        <v>206</v>
      </c>
      <c r="C226" s="534">
        <f t="shared" si="283"/>
        <v>0</v>
      </c>
      <c r="D226" s="535"/>
      <c r="E226" s="1212"/>
      <c r="F226" s="1234">
        <f t="shared" si="288"/>
        <v>0</v>
      </c>
      <c r="G226" s="535"/>
      <c r="H226" s="538"/>
      <c r="I226" s="539">
        <f t="shared" si="289"/>
        <v>0</v>
      </c>
      <c r="J226" s="538"/>
      <c r="K226" s="536"/>
      <c r="L226" s="539">
        <f t="shared" si="290"/>
        <v>0</v>
      </c>
      <c r="M226" s="541"/>
      <c r="N226" s="536"/>
      <c r="O226" s="539">
        <f t="shared" si="291"/>
        <v>0</v>
      </c>
      <c r="P226" s="547"/>
    </row>
    <row r="227" spans="1:16" hidden="1" x14ac:dyDescent="0.25">
      <c r="A227" s="543">
        <v>5260</v>
      </c>
      <c r="B227" s="533" t="s">
        <v>207</v>
      </c>
      <c r="C227" s="534">
        <f t="shared" si="283"/>
        <v>0</v>
      </c>
      <c r="D227" s="544">
        <f>SUM(D228)</f>
        <v>0</v>
      </c>
      <c r="E227" s="1213">
        <f t="shared" ref="E227:F227" si="292">SUM(E228)</f>
        <v>0</v>
      </c>
      <c r="F227" s="1234">
        <f t="shared" si="292"/>
        <v>0</v>
      </c>
      <c r="G227" s="544">
        <f>SUM(G228)</f>
        <v>0</v>
      </c>
      <c r="H227" s="546">
        <f t="shared" ref="H227:I227" si="293">SUM(H228)</f>
        <v>0</v>
      </c>
      <c r="I227" s="539">
        <f t="shared" si="293"/>
        <v>0</v>
      </c>
      <c r="J227" s="546">
        <f>SUM(J228)</f>
        <v>0</v>
      </c>
      <c r="K227" s="545">
        <f t="shared" ref="K227:L227" si="294">SUM(K228)</f>
        <v>0</v>
      </c>
      <c r="L227" s="539">
        <f t="shared" si="294"/>
        <v>0</v>
      </c>
      <c r="M227" s="534">
        <f>SUM(M228)</f>
        <v>0</v>
      </c>
      <c r="N227" s="545">
        <f t="shared" ref="N227:O227" si="295">SUM(N228)</f>
        <v>0</v>
      </c>
      <c r="O227" s="539">
        <f t="shared" si="295"/>
        <v>0</v>
      </c>
      <c r="P227" s="547"/>
    </row>
    <row r="228" spans="1:16" ht="24" hidden="1" x14ac:dyDescent="0.25">
      <c r="A228" s="532">
        <v>5269</v>
      </c>
      <c r="B228" s="533" t="s">
        <v>208</v>
      </c>
      <c r="C228" s="534">
        <f t="shared" si="283"/>
        <v>0</v>
      </c>
      <c r="D228" s="535"/>
      <c r="E228" s="1212"/>
      <c r="F228" s="1234">
        <f t="shared" ref="F228:F229" si="296">D228+E228</f>
        <v>0</v>
      </c>
      <c r="G228" s="535"/>
      <c r="H228" s="538"/>
      <c r="I228" s="539">
        <f t="shared" ref="I228:I229" si="297">G228+H228</f>
        <v>0</v>
      </c>
      <c r="J228" s="538"/>
      <c r="K228" s="536"/>
      <c r="L228" s="539">
        <f t="shared" ref="L228:L229" si="298">J228+K228</f>
        <v>0</v>
      </c>
      <c r="M228" s="541"/>
      <c r="N228" s="536"/>
      <c r="O228" s="539">
        <f t="shared" ref="O228:O229" si="299">M228+N228</f>
        <v>0</v>
      </c>
      <c r="P228" s="547"/>
    </row>
    <row r="229" spans="1:16" ht="24" hidden="1" x14ac:dyDescent="0.25">
      <c r="A229" s="515">
        <v>5270</v>
      </c>
      <c r="B229" s="516" t="s">
        <v>209</v>
      </c>
      <c r="C229" s="517">
        <f t="shared" si="283"/>
        <v>0</v>
      </c>
      <c r="D229" s="548"/>
      <c r="E229" s="1214"/>
      <c r="F229" s="1232">
        <f t="shared" si="296"/>
        <v>0</v>
      </c>
      <c r="G229" s="548"/>
      <c r="H229" s="550"/>
      <c r="I229" s="521">
        <f t="shared" si="297"/>
        <v>0</v>
      </c>
      <c r="J229" s="550"/>
      <c r="K229" s="549"/>
      <c r="L229" s="521">
        <f t="shared" si="298"/>
        <v>0</v>
      </c>
      <c r="M229" s="551"/>
      <c r="N229" s="549"/>
      <c r="O229" s="521">
        <f t="shared" si="299"/>
        <v>0</v>
      </c>
      <c r="P229" s="522"/>
    </row>
    <row r="230" spans="1:16" x14ac:dyDescent="0.25">
      <c r="A230" s="497">
        <v>6000</v>
      </c>
      <c r="B230" s="497" t="s">
        <v>210</v>
      </c>
      <c r="C230" s="498">
        <f t="shared" si="283"/>
        <v>1000</v>
      </c>
      <c r="D230" s="499">
        <f>D231+D251+D259</f>
        <v>0</v>
      </c>
      <c r="E230" s="1208">
        <f t="shared" ref="E230:F230" si="300">E231+E251+E259</f>
        <v>0</v>
      </c>
      <c r="F230" s="1230">
        <f t="shared" si="300"/>
        <v>0</v>
      </c>
      <c r="G230" s="499">
        <f>G231+G251+G259</f>
        <v>0</v>
      </c>
      <c r="H230" s="501">
        <f t="shared" ref="H230:I230" si="301">H231+H251+H259</f>
        <v>0</v>
      </c>
      <c r="I230" s="502">
        <f t="shared" si="301"/>
        <v>0</v>
      </c>
      <c r="J230" s="501">
        <f>J231+J251+J259</f>
        <v>1000</v>
      </c>
      <c r="K230" s="500">
        <f t="shared" ref="K230:L230" si="302">K231+K251+K259</f>
        <v>0</v>
      </c>
      <c r="L230" s="502">
        <f t="shared" si="302"/>
        <v>1000</v>
      </c>
      <c r="M230" s="498">
        <f>M231+M251+M259</f>
        <v>0</v>
      </c>
      <c r="N230" s="500">
        <f t="shared" ref="N230:O230" si="303">N231+N251+N259</f>
        <v>0</v>
      </c>
      <c r="O230" s="502">
        <f t="shared" si="303"/>
        <v>0</v>
      </c>
      <c r="P230" s="503"/>
    </row>
    <row r="231" spans="1:16" ht="14.25" hidden="1" customHeight="1" x14ac:dyDescent="0.25">
      <c r="A231" s="497">
        <v>6200</v>
      </c>
      <c r="B231" s="586" t="s">
        <v>211</v>
      </c>
      <c r="C231" s="511">
        <f t="shared" si="283"/>
        <v>0</v>
      </c>
      <c r="D231" s="596">
        <f>SUM(D232,D233,D235,D238,D244,D245,D246)</f>
        <v>0</v>
      </c>
      <c r="E231" s="1219">
        <f t="shared" ref="E231:F231" si="304">SUM(E232,E233,E235,E238,E244,E245,E246)</f>
        <v>0</v>
      </c>
      <c r="F231" s="1237">
        <f t="shared" si="304"/>
        <v>0</v>
      </c>
      <c r="G231" s="596">
        <f>SUM(G232,G233,G235,G238,G244,G245,G246)</f>
        <v>0</v>
      </c>
      <c r="H231" s="597">
        <f t="shared" ref="H231:I231" si="305">SUM(H232,H233,H235,H238,H244,H245,H246)</f>
        <v>0</v>
      </c>
      <c r="I231" s="513">
        <f t="shared" si="305"/>
        <v>0</v>
      </c>
      <c r="J231" s="597">
        <f>SUM(J232,J233,J235,J238,J244,J245,J246)</f>
        <v>0</v>
      </c>
      <c r="K231" s="512">
        <f t="shared" ref="K231:L231" si="306">SUM(K232,K233,K235,K238,K244,K245,K246)</f>
        <v>0</v>
      </c>
      <c r="L231" s="513">
        <f t="shared" si="306"/>
        <v>0</v>
      </c>
      <c r="M231" s="511">
        <f>SUM(M232,M233,M235,M238,M244,M245,M246)</f>
        <v>0</v>
      </c>
      <c r="N231" s="512">
        <f t="shared" ref="N231:O231" si="307">SUM(N232,N233,N235,N238,N244,N245,N246)</f>
        <v>0</v>
      </c>
      <c r="O231" s="513">
        <f t="shared" si="307"/>
        <v>0</v>
      </c>
      <c r="P231" s="514"/>
    </row>
    <row r="232" spans="1:16" ht="24" hidden="1" x14ac:dyDescent="0.25">
      <c r="A232" s="554">
        <v>6220</v>
      </c>
      <c r="B232" s="524" t="s">
        <v>212</v>
      </c>
      <c r="C232" s="525">
        <f t="shared" si="283"/>
        <v>0</v>
      </c>
      <c r="D232" s="526"/>
      <c r="E232" s="1211"/>
      <c r="F232" s="1233">
        <f>D232+E232</f>
        <v>0</v>
      </c>
      <c r="G232" s="526"/>
      <c r="H232" s="528"/>
      <c r="I232" s="529">
        <f>G232+H232</f>
        <v>0</v>
      </c>
      <c r="J232" s="528"/>
      <c r="K232" s="527"/>
      <c r="L232" s="529">
        <f>J232+K232</f>
        <v>0</v>
      </c>
      <c r="M232" s="530"/>
      <c r="N232" s="527"/>
      <c r="O232" s="529">
        <f>M232+N232</f>
        <v>0</v>
      </c>
      <c r="P232" s="531"/>
    </row>
    <row r="233" spans="1:16" hidden="1" x14ac:dyDescent="0.25">
      <c r="A233" s="543">
        <v>6230</v>
      </c>
      <c r="B233" s="533" t="s">
        <v>213</v>
      </c>
      <c r="C233" s="534">
        <f t="shared" si="283"/>
        <v>0</v>
      </c>
      <c r="D233" s="544">
        <f t="shared" ref="D233:O233" si="308">SUM(D234)</f>
        <v>0</v>
      </c>
      <c r="E233" s="1213">
        <f t="shared" si="308"/>
        <v>0</v>
      </c>
      <c r="F233" s="1234">
        <f t="shared" si="308"/>
        <v>0</v>
      </c>
      <c r="G233" s="544">
        <f t="shared" si="308"/>
        <v>0</v>
      </c>
      <c r="H233" s="546">
        <f t="shared" si="308"/>
        <v>0</v>
      </c>
      <c r="I233" s="539">
        <f t="shared" si="308"/>
        <v>0</v>
      </c>
      <c r="J233" s="546">
        <f t="shared" si="308"/>
        <v>0</v>
      </c>
      <c r="K233" s="545">
        <f t="shared" si="308"/>
        <v>0</v>
      </c>
      <c r="L233" s="539">
        <f t="shared" si="308"/>
        <v>0</v>
      </c>
      <c r="M233" s="534">
        <f t="shared" si="308"/>
        <v>0</v>
      </c>
      <c r="N233" s="545">
        <f t="shared" si="308"/>
        <v>0</v>
      </c>
      <c r="O233" s="539">
        <f t="shared" si="308"/>
        <v>0</v>
      </c>
      <c r="P233" s="547"/>
    </row>
    <row r="234" spans="1:16" ht="24" hidden="1" x14ac:dyDescent="0.25">
      <c r="A234" s="532">
        <v>6239</v>
      </c>
      <c r="B234" s="524" t="s">
        <v>214</v>
      </c>
      <c r="C234" s="534">
        <f t="shared" si="283"/>
        <v>0</v>
      </c>
      <c r="D234" s="526"/>
      <c r="E234" s="1211"/>
      <c r="F234" s="1233">
        <f>D234+E234</f>
        <v>0</v>
      </c>
      <c r="G234" s="526"/>
      <c r="H234" s="528"/>
      <c r="I234" s="529">
        <f>G234+H234</f>
        <v>0</v>
      </c>
      <c r="J234" s="528"/>
      <c r="K234" s="527"/>
      <c r="L234" s="529">
        <f>J234+K234</f>
        <v>0</v>
      </c>
      <c r="M234" s="530"/>
      <c r="N234" s="527"/>
      <c r="O234" s="529">
        <f>M234+N234</f>
        <v>0</v>
      </c>
      <c r="P234" s="531"/>
    </row>
    <row r="235" spans="1:16" ht="24" hidden="1" x14ac:dyDescent="0.25">
      <c r="A235" s="543">
        <v>6240</v>
      </c>
      <c r="B235" s="533" t="s">
        <v>215</v>
      </c>
      <c r="C235" s="534">
        <f t="shared" si="283"/>
        <v>0</v>
      </c>
      <c r="D235" s="544">
        <f>SUM(D236:D237)</f>
        <v>0</v>
      </c>
      <c r="E235" s="1213">
        <f t="shared" ref="E235:F235" si="309">SUM(E236:E237)</f>
        <v>0</v>
      </c>
      <c r="F235" s="1234">
        <f t="shared" si="309"/>
        <v>0</v>
      </c>
      <c r="G235" s="544">
        <f>SUM(G236:G237)</f>
        <v>0</v>
      </c>
      <c r="H235" s="546">
        <f t="shared" ref="H235:I235" si="310">SUM(H236:H237)</f>
        <v>0</v>
      </c>
      <c r="I235" s="539">
        <f t="shared" si="310"/>
        <v>0</v>
      </c>
      <c r="J235" s="546">
        <f>SUM(J236:J237)</f>
        <v>0</v>
      </c>
      <c r="K235" s="545">
        <f t="shared" ref="K235:L235" si="311">SUM(K236:K237)</f>
        <v>0</v>
      </c>
      <c r="L235" s="539">
        <f t="shared" si="311"/>
        <v>0</v>
      </c>
      <c r="M235" s="534">
        <f>SUM(M236:M237)</f>
        <v>0</v>
      </c>
      <c r="N235" s="545">
        <f t="shared" ref="N235:O235" si="312">SUM(N236:N237)</f>
        <v>0</v>
      </c>
      <c r="O235" s="539">
        <f t="shared" si="312"/>
        <v>0</v>
      </c>
      <c r="P235" s="547"/>
    </row>
    <row r="236" spans="1:16" hidden="1" x14ac:dyDescent="0.25">
      <c r="A236" s="532">
        <v>6241</v>
      </c>
      <c r="B236" s="533" t="s">
        <v>216</v>
      </c>
      <c r="C236" s="534">
        <f t="shared" si="283"/>
        <v>0</v>
      </c>
      <c r="D236" s="535"/>
      <c r="E236" s="1212"/>
      <c r="F236" s="1234">
        <f t="shared" ref="F236:F237" si="313">D236+E236</f>
        <v>0</v>
      </c>
      <c r="G236" s="535"/>
      <c r="H236" s="538"/>
      <c r="I236" s="539">
        <f t="shared" ref="I236:I237" si="314">G236+H236</f>
        <v>0</v>
      </c>
      <c r="J236" s="538"/>
      <c r="K236" s="536"/>
      <c r="L236" s="539">
        <f t="shared" ref="L236:L237" si="315">J236+K236</f>
        <v>0</v>
      </c>
      <c r="M236" s="541"/>
      <c r="N236" s="536"/>
      <c r="O236" s="539">
        <f t="shared" ref="O236:O237" si="316">M236+N236</f>
        <v>0</v>
      </c>
      <c r="P236" s="547"/>
    </row>
    <row r="237" spans="1:16" hidden="1" x14ac:dyDescent="0.25">
      <c r="A237" s="532">
        <v>6242</v>
      </c>
      <c r="B237" s="533" t="s">
        <v>217</v>
      </c>
      <c r="C237" s="534">
        <f t="shared" si="283"/>
        <v>0</v>
      </c>
      <c r="D237" s="535"/>
      <c r="E237" s="1212"/>
      <c r="F237" s="1234">
        <f t="shared" si="313"/>
        <v>0</v>
      </c>
      <c r="G237" s="535"/>
      <c r="H237" s="538"/>
      <c r="I237" s="539">
        <f t="shared" si="314"/>
        <v>0</v>
      </c>
      <c r="J237" s="538"/>
      <c r="K237" s="536"/>
      <c r="L237" s="539">
        <f t="shared" si="315"/>
        <v>0</v>
      </c>
      <c r="M237" s="541"/>
      <c r="N237" s="536"/>
      <c r="O237" s="539">
        <f t="shared" si="316"/>
        <v>0</v>
      </c>
      <c r="P237" s="547"/>
    </row>
    <row r="238" spans="1:16" ht="25.5" hidden="1" customHeight="1" x14ac:dyDescent="0.25">
      <c r="A238" s="543">
        <v>6250</v>
      </c>
      <c r="B238" s="533" t="s">
        <v>218</v>
      </c>
      <c r="C238" s="534">
        <f t="shared" si="283"/>
        <v>0</v>
      </c>
      <c r="D238" s="544">
        <f>SUM(D239:D243)</f>
        <v>0</v>
      </c>
      <c r="E238" s="1213">
        <f t="shared" ref="E238:F238" si="317">SUM(E239:E243)</f>
        <v>0</v>
      </c>
      <c r="F238" s="1234">
        <f t="shared" si="317"/>
        <v>0</v>
      </c>
      <c r="G238" s="544">
        <f>SUM(G239:G243)</f>
        <v>0</v>
      </c>
      <c r="H238" s="546">
        <f t="shared" ref="H238:I238" si="318">SUM(H239:H243)</f>
        <v>0</v>
      </c>
      <c r="I238" s="539">
        <f t="shared" si="318"/>
        <v>0</v>
      </c>
      <c r="J238" s="546">
        <f>SUM(J239:J243)</f>
        <v>0</v>
      </c>
      <c r="K238" s="545">
        <f t="shared" ref="K238:L238" si="319">SUM(K239:K243)</f>
        <v>0</v>
      </c>
      <c r="L238" s="539">
        <f t="shared" si="319"/>
        <v>0</v>
      </c>
      <c r="M238" s="534">
        <f>SUM(M239:M243)</f>
        <v>0</v>
      </c>
      <c r="N238" s="545">
        <f t="shared" ref="N238:O238" si="320">SUM(N239:N243)</f>
        <v>0</v>
      </c>
      <c r="O238" s="539">
        <f t="shared" si="320"/>
        <v>0</v>
      </c>
      <c r="P238" s="547"/>
    </row>
    <row r="239" spans="1:16" ht="14.25" hidden="1" customHeight="1" x14ac:dyDescent="0.25">
      <c r="A239" s="532">
        <v>6252</v>
      </c>
      <c r="B239" s="533" t="s">
        <v>219</v>
      </c>
      <c r="C239" s="534">
        <f t="shared" si="283"/>
        <v>0</v>
      </c>
      <c r="D239" s="535"/>
      <c r="E239" s="1212"/>
      <c r="F239" s="1234">
        <f t="shared" ref="F239:F245" si="321">D239+E239</f>
        <v>0</v>
      </c>
      <c r="G239" s="535"/>
      <c r="H239" s="538"/>
      <c r="I239" s="539">
        <f t="shared" ref="I239:I245" si="322">G239+H239</f>
        <v>0</v>
      </c>
      <c r="J239" s="538"/>
      <c r="K239" s="536"/>
      <c r="L239" s="539">
        <f t="shared" ref="L239:L245" si="323">J239+K239</f>
        <v>0</v>
      </c>
      <c r="M239" s="541"/>
      <c r="N239" s="536"/>
      <c r="O239" s="539">
        <f t="shared" ref="O239:O245" si="324">M239+N239</f>
        <v>0</v>
      </c>
      <c r="P239" s="547"/>
    </row>
    <row r="240" spans="1:16" ht="14.25" hidden="1" customHeight="1" x14ac:dyDescent="0.25">
      <c r="A240" s="532">
        <v>6253</v>
      </c>
      <c r="B240" s="533" t="s">
        <v>220</v>
      </c>
      <c r="C240" s="534">
        <f t="shared" si="283"/>
        <v>0</v>
      </c>
      <c r="D240" s="535"/>
      <c r="E240" s="1212"/>
      <c r="F240" s="1234">
        <f t="shared" si="321"/>
        <v>0</v>
      </c>
      <c r="G240" s="535"/>
      <c r="H240" s="538"/>
      <c r="I240" s="539">
        <f t="shared" si="322"/>
        <v>0</v>
      </c>
      <c r="J240" s="538"/>
      <c r="K240" s="536"/>
      <c r="L240" s="539">
        <f t="shared" si="323"/>
        <v>0</v>
      </c>
      <c r="M240" s="541"/>
      <c r="N240" s="536"/>
      <c r="O240" s="539">
        <f t="shared" si="324"/>
        <v>0</v>
      </c>
      <c r="P240" s="547"/>
    </row>
    <row r="241" spans="1:16" ht="24" hidden="1" x14ac:dyDescent="0.25">
      <c r="A241" s="532">
        <v>6254</v>
      </c>
      <c r="B241" s="533" t="s">
        <v>221</v>
      </c>
      <c r="C241" s="534">
        <f t="shared" si="283"/>
        <v>0</v>
      </c>
      <c r="D241" s="535"/>
      <c r="E241" s="1212"/>
      <c r="F241" s="1234">
        <f t="shared" si="321"/>
        <v>0</v>
      </c>
      <c r="G241" s="535"/>
      <c r="H241" s="538"/>
      <c r="I241" s="539">
        <f t="shared" si="322"/>
        <v>0</v>
      </c>
      <c r="J241" s="538"/>
      <c r="K241" s="536"/>
      <c r="L241" s="539">
        <f t="shared" si="323"/>
        <v>0</v>
      </c>
      <c r="M241" s="541"/>
      <c r="N241" s="536"/>
      <c r="O241" s="539">
        <f t="shared" si="324"/>
        <v>0</v>
      </c>
      <c r="P241" s="547"/>
    </row>
    <row r="242" spans="1:16" ht="24" hidden="1" x14ac:dyDescent="0.25">
      <c r="A242" s="532">
        <v>6255</v>
      </c>
      <c r="B242" s="533" t="s">
        <v>222</v>
      </c>
      <c r="C242" s="534">
        <f t="shared" si="283"/>
        <v>0</v>
      </c>
      <c r="D242" s="535"/>
      <c r="E242" s="1212"/>
      <c r="F242" s="1234">
        <f t="shared" si="321"/>
        <v>0</v>
      </c>
      <c r="G242" s="535"/>
      <c r="H242" s="538"/>
      <c r="I242" s="539">
        <f t="shared" si="322"/>
        <v>0</v>
      </c>
      <c r="J242" s="538"/>
      <c r="K242" s="536"/>
      <c r="L242" s="539">
        <f t="shared" si="323"/>
        <v>0</v>
      </c>
      <c r="M242" s="541"/>
      <c r="N242" s="536"/>
      <c r="O242" s="539">
        <f t="shared" si="324"/>
        <v>0</v>
      </c>
      <c r="P242" s="547"/>
    </row>
    <row r="243" spans="1:16" hidden="1" x14ac:dyDescent="0.25">
      <c r="A243" s="532">
        <v>6259</v>
      </c>
      <c r="B243" s="533" t="s">
        <v>223</v>
      </c>
      <c r="C243" s="534">
        <f t="shared" si="283"/>
        <v>0</v>
      </c>
      <c r="D243" s="535"/>
      <c r="E243" s="1212"/>
      <c r="F243" s="1234">
        <f t="shared" si="321"/>
        <v>0</v>
      </c>
      <c r="G243" s="535"/>
      <c r="H243" s="538"/>
      <c r="I243" s="539">
        <f t="shared" si="322"/>
        <v>0</v>
      </c>
      <c r="J243" s="538"/>
      <c r="K243" s="536"/>
      <c r="L243" s="539">
        <f t="shared" si="323"/>
        <v>0</v>
      </c>
      <c r="M243" s="541"/>
      <c r="N243" s="536"/>
      <c r="O243" s="539">
        <f t="shared" si="324"/>
        <v>0</v>
      </c>
      <c r="P243" s="547"/>
    </row>
    <row r="244" spans="1:16" ht="24" hidden="1" x14ac:dyDescent="0.25">
      <c r="A244" s="543">
        <v>6260</v>
      </c>
      <c r="B244" s="533" t="s">
        <v>224</v>
      </c>
      <c r="C244" s="534">
        <f t="shared" si="283"/>
        <v>0</v>
      </c>
      <c r="D244" s="535"/>
      <c r="E244" s="1212"/>
      <c r="F244" s="1234">
        <f t="shared" si="321"/>
        <v>0</v>
      </c>
      <c r="G244" s="535"/>
      <c r="H244" s="538"/>
      <c r="I244" s="539">
        <f t="shared" si="322"/>
        <v>0</v>
      </c>
      <c r="J244" s="538"/>
      <c r="K244" s="536"/>
      <c r="L244" s="539">
        <f t="shared" si="323"/>
        <v>0</v>
      </c>
      <c r="M244" s="541"/>
      <c r="N244" s="536"/>
      <c r="O244" s="539">
        <f t="shared" si="324"/>
        <v>0</v>
      </c>
      <c r="P244" s="547"/>
    </row>
    <row r="245" spans="1:16" hidden="1" x14ac:dyDescent="0.25">
      <c r="A245" s="543">
        <v>6270</v>
      </c>
      <c r="B245" s="533" t="s">
        <v>225</v>
      </c>
      <c r="C245" s="534">
        <f t="shared" si="283"/>
        <v>0</v>
      </c>
      <c r="D245" s="535"/>
      <c r="E245" s="1212"/>
      <c r="F245" s="1234">
        <f t="shared" si="321"/>
        <v>0</v>
      </c>
      <c r="G245" s="535"/>
      <c r="H245" s="538"/>
      <c r="I245" s="539">
        <f t="shared" si="322"/>
        <v>0</v>
      </c>
      <c r="J245" s="538"/>
      <c r="K245" s="536"/>
      <c r="L245" s="539">
        <f t="shared" si="323"/>
        <v>0</v>
      </c>
      <c r="M245" s="541"/>
      <c r="N245" s="536"/>
      <c r="O245" s="539">
        <f t="shared" si="324"/>
        <v>0</v>
      </c>
      <c r="P245" s="547"/>
    </row>
    <row r="246" spans="1:16" ht="24" hidden="1" x14ac:dyDescent="0.25">
      <c r="A246" s="554">
        <v>6290</v>
      </c>
      <c r="B246" s="524" t="s">
        <v>226</v>
      </c>
      <c r="C246" s="587">
        <f t="shared" si="283"/>
        <v>0</v>
      </c>
      <c r="D246" s="556">
        <f>SUM(D247:D250)</f>
        <v>0</v>
      </c>
      <c r="E246" s="1215">
        <f t="shared" ref="E246:O246" si="325">SUM(E247:E250)</f>
        <v>0</v>
      </c>
      <c r="F246" s="1233">
        <f t="shared" si="325"/>
        <v>0</v>
      </c>
      <c r="G246" s="556">
        <f t="shared" si="325"/>
        <v>0</v>
      </c>
      <c r="H246" s="558">
        <f t="shared" si="325"/>
        <v>0</v>
      </c>
      <c r="I246" s="529">
        <f t="shared" si="325"/>
        <v>0</v>
      </c>
      <c r="J246" s="558">
        <f t="shared" si="325"/>
        <v>0</v>
      </c>
      <c r="K246" s="557">
        <f t="shared" si="325"/>
        <v>0</v>
      </c>
      <c r="L246" s="529">
        <f t="shared" si="325"/>
        <v>0</v>
      </c>
      <c r="M246" s="587">
        <f t="shared" si="325"/>
        <v>0</v>
      </c>
      <c r="N246" s="588">
        <f t="shared" si="325"/>
        <v>0</v>
      </c>
      <c r="O246" s="589">
        <f t="shared" si="325"/>
        <v>0</v>
      </c>
      <c r="P246" s="590"/>
    </row>
    <row r="247" spans="1:16" hidden="1" x14ac:dyDescent="0.25">
      <c r="A247" s="532">
        <v>6291</v>
      </c>
      <c r="B247" s="533" t="s">
        <v>227</v>
      </c>
      <c r="C247" s="534">
        <f t="shared" si="283"/>
        <v>0</v>
      </c>
      <c r="D247" s="535"/>
      <c r="E247" s="1212"/>
      <c r="F247" s="1234">
        <f t="shared" ref="F247:F250" si="326">D247+E247</f>
        <v>0</v>
      </c>
      <c r="G247" s="535"/>
      <c r="H247" s="538"/>
      <c r="I247" s="539">
        <f t="shared" ref="I247:I250" si="327">G247+H247</f>
        <v>0</v>
      </c>
      <c r="J247" s="538"/>
      <c r="K247" s="536"/>
      <c r="L247" s="539">
        <f t="shared" ref="L247:L250" si="328">J247+K247</f>
        <v>0</v>
      </c>
      <c r="M247" s="541"/>
      <c r="N247" s="536"/>
      <c r="O247" s="539">
        <f t="shared" ref="O247:O250" si="329">M247+N247</f>
        <v>0</v>
      </c>
      <c r="P247" s="547"/>
    </row>
    <row r="248" spans="1:16" hidden="1" x14ac:dyDescent="0.25">
      <c r="A248" s="532">
        <v>6292</v>
      </c>
      <c r="B248" s="533" t="s">
        <v>228</v>
      </c>
      <c r="C248" s="534">
        <f t="shared" si="283"/>
        <v>0</v>
      </c>
      <c r="D248" s="535"/>
      <c r="E248" s="1212"/>
      <c r="F248" s="1234">
        <f t="shared" si="326"/>
        <v>0</v>
      </c>
      <c r="G248" s="535"/>
      <c r="H248" s="538"/>
      <c r="I248" s="539">
        <f t="shared" si="327"/>
        <v>0</v>
      </c>
      <c r="J248" s="538"/>
      <c r="K248" s="536"/>
      <c r="L248" s="539">
        <f t="shared" si="328"/>
        <v>0</v>
      </c>
      <c r="M248" s="541"/>
      <c r="N248" s="536"/>
      <c r="O248" s="539">
        <f t="shared" si="329"/>
        <v>0</v>
      </c>
      <c r="P248" s="547"/>
    </row>
    <row r="249" spans="1:16" ht="84" hidden="1" customHeight="1" x14ac:dyDescent="0.25">
      <c r="A249" s="532">
        <v>6296</v>
      </c>
      <c r="B249" s="533" t="s">
        <v>229</v>
      </c>
      <c r="C249" s="534">
        <f t="shared" si="283"/>
        <v>0</v>
      </c>
      <c r="D249" s="535"/>
      <c r="E249" s="1212"/>
      <c r="F249" s="1234">
        <f t="shared" si="326"/>
        <v>0</v>
      </c>
      <c r="G249" s="535"/>
      <c r="H249" s="538"/>
      <c r="I249" s="539">
        <f t="shared" si="327"/>
        <v>0</v>
      </c>
      <c r="J249" s="538"/>
      <c r="K249" s="536"/>
      <c r="L249" s="539">
        <f t="shared" si="328"/>
        <v>0</v>
      </c>
      <c r="M249" s="541"/>
      <c r="N249" s="536"/>
      <c r="O249" s="539">
        <f t="shared" si="329"/>
        <v>0</v>
      </c>
      <c r="P249" s="547"/>
    </row>
    <row r="250" spans="1:16" ht="39.75" hidden="1" customHeight="1" x14ac:dyDescent="0.25">
      <c r="A250" s="532">
        <v>6299</v>
      </c>
      <c r="B250" s="533" t="s">
        <v>230</v>
      </c>
      <c r="C250" s="534">
        <f t="shared" si="283"/>
        <v>0</v>
      </c>
      <c r="D250" s="535"/>
      <c r="E250" s="1212"/>
      <c r="F250" s="1234">
        <f t="shared" si="326"/>
        <v>0</v>
      </c>
      <c r="G250" s="535"/>
      <c r="H250" s="538"/>
      <c r="I250" s="539">
        <f t="shared" si="327"/>
        <v>0</v>
      </c>
      <c r="J250" s="538"/>
      <c r="K250" s="536"/>
      <c r="L250" s="539">
        <f t="shared" si="328"/>
        <v>0</v>
      </c>
      <c r="M250" s="541"/>
      <c r="N250" s="536"/>
      <c r="O250" s="539">
        <f t="shared" si="329"/>
        <v>0</v>
      </c>
      <c r="P250" s="547"/>
    </row>
    <row r="251" spans="1:16" hidden="1" x14ac:dyDescent="0.25">
      <c r="A251" s="504">
        <v>6300</v>
      </c>
      <c r="B251" s="505" t="s">
        <v>231</v>
      </c>
      <c r="C251" s="506">
        <f t="shared" si="283"/>
        <v>0</v>
      </c>
      <c r="D251" s="507">
        <f>SUM(D252,D257,D258)</f>
        <v>0</v>
      </c>
      <c r="E251" s="1209">
        <f t="shared" ref="E251:O251" si="330">SUM(E252,E257,E258)</f>
        <v>0</v>
      </c>
      <c r="F251" s="1231">
        <f t="shared" si="330"/>
        <v>0</v>
      </c>
      <c r="G251" s="507">
        <f t="shared" si="330"/>
        <v>0</v>
      </c>
      <c r="H251" s="509">
        <f t="shared" si="330"/>
        <v>0</v>
      </c>
      <c r="I251" s="510">
        <f t="shared" si="330"/>
        <v>0</v>
      </c>
      <c r="J251" s="509">
        <f t="shared" si="330"/>
        <v>0</v>
      </c>
      <c r="K251" s="508">
        <f t="shared" si="330"/>
        <v>0</v>
      </c>
      <c r="L251" s="510">
        <f t="shared" si="330"/>
        <v>0</v>
      </c>
      <c r="M251" s="559">
        <f t="shared" si="330"/>
        <v>0</v>
      </c>
      <c r="N251" s="560">
        <f t="shared" si="330"/>
        <v>0</v>
      </c>
      <c r="O251" s="561">
        <f t="shared" si="330"/>
        <v>0</v>
      </c>
      <c r="P251" s="562"/>
    </row>
    <row r="252" spans="1:16" ht="24" hidden="1" x14ac:dyDescent="0.25">
      <c r="A252" s="554">
        <v>6320</v>
      </c>
      <c r="B252" s="524" t="s">
        <v>303</v>
      </c>
      <c r="C252" s="587">
        <f t="shared" si="283"/>
        <v>0</v>
      </c>
      <c r="D252" s="556">
        <f>SUM(D253:D256)</f>
        <v>0</v>
      </c>
      <c r="E252" s="1215">
        <f t="shared" ref="E252:O252" si="331">SUM(E253:E256)</f>
        <v>0</v>
      </c>
      <c r="F252" s="1233">
        <f t="shared" si="331"/>
        <v>0</v>
      </c>
      <c r="G252" s="556">
        <f t="shared" si="331"/>
        <v>0</v>
      </c>
      <c r="H252" s="558">
        <f t="shared" si="331"/>
        <v>0</v>
      </c>
      <c r="I252" s="529">
        <f t="shared" si="331"/>
        <v>0</v>
      </c>
      <c r="J252" s="558">
        <f t="shared" si="331"/>
        <v>0</v>
      </c>
      <c r="K252" s="557">
        <f t="shared" si="331"/>
        <v>0</v>
      </c>
      <c r="L252" s="529">
        <f t="shared" si="331"/>
        <v>0</v>
      </c>
      <c r="M252" s="525">
        <f t="shared" si="331"/>
        <v>0</v>
      </c>
      <c r="N252" s="557">
        <f t="shared" si="331"/>
        <v>0</v>
      </c>
      <c r="O252" s="529">
        <f t="shared" si="331"/>
        <v>0</v>
      </c>
      <c r="P252" s="531"/>
    </row>
    <row r="253" spans="1:16" hidden="1" x14ac:dyDescent="0.25">
      <c r="A253" s="532">
        <v>6322</v>
      </c>
      <c r="B253" s="533" t="s">
        <v>232</v>
      </c>
      <c r="C253" s="534">
        <f t="shared" si="283"/>
        <v>0</v>
      </c>
      <c r="D253" s="535"/>
      <c r="E253" s="1212"/>
      <c r="F253" s="1234">
        <f t="shared" ref="F253:F258" si="332">D253+E253</f>
        <v>0</v>
      </c>
      <c r="G253" s="535"/>
      <c r="H253" s="538"/>
      <c r="I253" s="539">
        <f t="shared" ref="I253:I258" si="333">G253+H253</f>
        <v>0</v>
      </c>
      <c r="J253" s="538"/>
      <c r="K253" s="536"/>
      <c r="L253" s="539">
        <f t="shared" ref="L253:L258" si="334">J253+K253</f>
        <v>0</v>
      </c>
      <c r="M253" s="541"/>
      <c r="N253" s="536"/>
      <c r="O253" s="539">
        <f t="shared" ref="O253:O258" si="335">M253+N253</f>
        <v>0</v>
      </c>
      <c r="P253" s="547"/>
    </row>
    <row r="254" spans="1:16" ht="24" hidden="1" x14ac:dyDescent="0.25">
      <c r="A254" s="532">
        <v>6323</v>
      </c>
      <c r="B254" s="533" t="s">
        <v>233</v>
      </c>
      <c r="C254" s="534">
        <f t="shared" si="283"/>
        <v>0</v>
      </c>
      <c r="D254" s="535"/>
      <c r="E254" s="1212"/>
      <c r="F254" s="1234">
        <f t="shared" si="332"/>
        <v>0</v>
      </c>
      <c r="G254" s="535"/>
      <c r="H254" s="538"/>
      <c r="I254" s="539">
        <f t="shared" si="333"/>
        <v>0</v>
      </c>
      <c r="J254" s="538"/>
      <c r="K254" s="536"/>
      <c r="L254" s="539">
        <f t="shared" si="334"/>
        <v>0</v>
      </c>
      <c r="M254" s="541"/>
      <c r="N254" s="536"/>
      <c r="O254" s="539">
        <f t="shared" si="335"/>
        <v>0</v>
      </c>
      <c r="P254" s="547"/>
    </row>
    <row r="255" spans="1:16" ht="24" hidden="1" x14ac:dyDescent="0.25">
      <c r="A255" s="532">
        <v>6324</v>
      </c>
      <c r="B255" s="533" t="s">
        <v>287</v>
      </c>
      <c r="C255" s="534">
        <f t="shared" si="283"/>
        <v>0</v>
      </c>
      <c r="D255" s="535"/>
      <c r="E255" s="1212"/>
      <c r="F255" s="1234">
        <f t="shared" si="332"/>
        <v>0</v>
      </c>
      <c r="G255" s="535"/>
      <c r="H255" s="538"/>
      <c r="I255" s="539">
        <f t="shared" si="333"/>
        <v>0</v>
      </c>
      <c r="J255" s="538"/>
      <c r="K255" s="536"/>
      <c r="L255" s="539">
        <f t="shared" si="334"/>
        <v>0</v>
      </c>
      <c r="M255" s="541"/>
      <c r="N255" s="536"/>
      <c r="O255" s="539">
        <f t="shared" si="335"/>
        <v>0</v>
      </c>
      <c r="P255" s="547"/>
    </row>
    <row r="256" spans="1:16" hidden="1" x14ac:dyDescent="0.25">
      <c r="A256" s="523">
        <v>6329</v>
      </c>
      <c r="B256" s="524" t="s">
        <v>288</v>
      </c>
      <c r="C256" s="525">
        <f t="shared" si="283"/>
        <v>0</v>
      </c>
      <c r="D256" s="526"/>
      <c r="E256" s="1211"/>
      <c r="F256" s="1233">
        <f t="shared" si="332"/>
        <v>0</v>
      </c>
      <c r="G256" s="526"/>
      <c r="H256" s="528"/>
      <c r="I256" s="529">
        <f t="shared" si="333"/>
        <v>0</v>
      </c>
      <c r="J256" s="528"/>
      <c r="K256" s="527"/>
      <c r="L256" s="529">
        <f t="shared" si="334"/>
        <v>0</v>
      </c>
      <c r="M256" s="530"/>
      <c r="N256" s="527"/>
      <c r="O256" s="529">
        <f t="shared" si="335"/>
        <v>0</v>
      </c>
      <c r="P256" s="531"/>
    </row>
    <row r="257" spans="1:16" ht="24" hidden="1" x14ac:dyDescent="0.25">
      <c r="A257" s="607">
        <v>6330</v>
      </c>
      <c r="B257" s="608" t="s">
        <v>234</v>
      </c>
      <c r="C257" s="587">
        <f t="shared" si="283"/>
        <v>0</v>
      </c>
      <c r="D257" s="592"/>
      <c r="E257" s="1218"/>
      <c r="F257" s="1236">
        <f t="shared" si="332"/>
        <v>0</v>
      </c>
      <c r="G257" s="592"/>
      <c r="H257" s="594"/>
      <c r="I257" s="589">
        <f t="shared" si="333"/>
        <v>0</v>
      </c>
      <c r="J257" s="594"/>
      <c r="K257" s="593"/>
      <c r="L257" s="589">
        <f t="shared" si="334"/>
        <v>0</v>
      </c>
      <c r="M257" s="595"/>
      <c r="N257" s="593"/>
      <c r="O257" s="589">
        <f t="shared" si="335"/>
        <v>0</v>
      </c>
      <c r="P257" s="590"/>
    </row>
    <row r="258" spans="1:16" hidden="1" x14ac:dyDescent="0.25">
      <c r="A258" s="543">
        <v>6360</v>
      </c>
      <c r="B258" s="533" t="s">
        <v>235</v>
      </c>
      <c r="C258" s="534">
        <f t="shared" si="283"/>
        <v>0</v>
      </c>
      <c r="D258" s="535"/>
      <c r="E258" s="1212"/>
      <c r="F258" s="1234">
        <f t="shared" si="332"/>
        <v>0</v>
      </c>
      <c r="G258" s="535"/>
      <c r="H258" s="538"/>
      <c r="I258" s="539">
        <f t="shared" si="333"/>
        <v>0</v>
      </c>
      <c r="J258" s="538"/>
      <c r="K258" s="536"/>
      <c r="L258" s="539">
        <f t="shared" si="334"/>
        <v>0</v>
      </c>
      <c r="M258" s="541"/>
      <c r="N258" s="536"/>
      <c r="O258" s="539">
        <f t="shared" si="335"/>
        <v>0</v>
      </c>
      <c r="P258" s="547"/>
    </row>
    <row r="259" spans="1:16" ht="36" x14ac:dyDescent="0.25">
      <c r="A259" s="504">
        <v>6400</v>
      </c>
      <c r="B259" s="505" t="s">
        <v>236</v>
      </c>
      <c r="C259" s="506">
        <f t="shared" si="283"/>
        <v>1000</v>
      </c>
      <c r="D259" s="507">
        <f>SUM(D260,D264)</f>
        <v>0</v>
      </c>
      <c r="E259" s="1209">
        <f t="shared" ref="E259:O259" si="336">SUM(E260,E264)</f>
        <v>0</v>
      </c>
      <c r="F259" s="1231">
        <f t="shared" si="336"/>
        <v>0</v>
      </c>
      <c r="G259" s="507">
        <f t="shared" si="336"/>
        <v>0</v>
      </c>
      <c r="H259" s="509">
        <f t="shared" si="336"/>
        <v>0</v>
      </c>
      <c r="I259" s="510">
        <f t="shared" si="336"/>
        <v>0</v>
      </c>
      <c r="J259" s="509">
        <f t="shared" si="336"/>
        <v>1000</v>
      </c>
      <c r="K259" s="508">
        <f t="shared" si="336"/>
        <v>0</v>
      </c>
      <c r="L259" s="510">
        <f t="shared" si="336"/>
        <v>1000</v>
      </c>
      <c r="M259" s="559">
        <f t="shared" si="336"/>
        <v>0</v>
      </c>
      <c r="N259" s="560">
        <f t="shared" si="336"/>
        <v>0</v>
      </c>
      <c r="O259" s="561">
        <f t="shared" si="336"/>
        <v>0</v>
      </c>
      <c r="P259" s="562"/>
    </row>
    <row r="260" spans="1:16" ht="24" hidden="1" x14ac:dyDescent="0.25">
      <c r="A260" s="554">
        <v>6410</v>
      </c>
      <c r="B260" s="524" t="s">
        <v>237</v>
      </c>
      <c r="C260" s="525">
        <f t="shared" si="283"/>
        <v>0</v>
      </c>
      <c r="D260" s="556">
        <f>SUM(D261:D263)</f>
        <v>0</v>
      </c>
      <c r="E260" s="1215">
        <f t="shared" ref="E260:O260" si="337">SUM(E261:E263)</f>
        <v>0</v>
      </c>
      <c r="F260" s="1233">
        <f t="shared" si="337"/>
        <v>0</v>
      </c>
      <c r="G260" s="556">
        <f t="shared" si="337"/>
        <v>0</v>
      </c>
      <c r="H260" s="558">
        <f t="shared" si="337"/>
        <v>0</v>
      </c>
      <c r="I260" s="529">
        <f t="shared" si="337"/>
        <v>0</v>
      </c>
      <c r="J260" s="558">
        <f t="shared" si="337"/>
        <v>0</v>
      </c>
      <c r="K260" s="557">
        <f t="shared" si="337"/>
        <v>0</v>
      </c>
      <c r="L260" s="529">
        <f t="shared" si="337"/>
        <v>0</v>
      </c>
      <c r="M260" s="576">
        <f t="shared" si="337"/>
        <v>0</v>
      </c>
      <c r="N260" s="577">
        <f t="shared" si="337"/>
        <v>0</v>
      </c>
      <c r="O260" s="578">
        <f t="shared" si="337"/>
        <v>0</v>
      </c>
      <c r="P260" s="579"/>
    </row>
    <row r="261" spans="1:16" hidden="1" x14ac:dyDescent="0.25">
      <c r="A261" s="532">
        <v>6411</v>
      </c>
      <c r="B261" s="565" t="s">
        <v>238</v>
      </c>
      <c r="C261" s="534">
        <f t="shared" si="283"/>
        <v>0</v>
      </c>
      <c r="D261" s="535"/>
      <c r="E261" s="1212"/>
      <c r="F261" s="1234">
        <f t="shared" ref="F261:F263" si="338">D261+E261</f>
        <v>0</v>
      </c>
      <c r="G261" s="535"/>
      <c r="H261" s="538"/>
      <c r="I261" s="539">
        <f t="shared" ref="I261:I263" si="339">G261+H261</f>
        <v>0</v>
      </c>
      <c r="J261" s="538"/>
      <c r="K261" s="536"/>
      <c r="L261" s="539">
        <f t="shared" ref="L261:L263" si="340">J261+K261</f>
        <v>0</v>
      </c>
      <c r="M261" s="541"/>
      <c r="N261" s="536"/>
      <c r="O261" s="539">
        <f t="shared" ref="O261:O263" si="341">M261+N261</f>
        <v>0</v>
      </c>
      <c r="P261" s="547"/>
    </row>
    <row r="262" spans="1:16" ht="36" hidden="1" x14ac:dyDescent="0.25">
      <c r="A262" s="532">
        <v>6412</v>
      </c>
      <c r="B262" s="533" t="s">
        <v>239</v>
      </c>
      <c r="C262" s="534">
        <f t="shared" si="283"/>
        <v>0</v>
      </c>
      <c r="D262" s="535"/>
      <c r="E262" s="1212"/>
      <c r="F262" s="1234">
        <f t="shared" si="338"/>
        <v>0</v>
      </c>
      <c r="G262" s="535"/>
      <c r="H262" s="538"/>
      <c r="I262" s="539">
        <f t="shared" si="339"/>
        <v>0</v>
      </c>
      <c r="J262" s="538"/>
      <c r="K262" s="536"/>
      <c r="L262" s="539">
        <f t="shared" si="340"/>
        <v>0</v>
      </c>
      <c r="M262" s="541"/>
      <c r="N262" s="536"/>
      <c r="O262" s="539">
        <f t="shared" si="341"/>
        <v>0</v>
      </c>
      <c r="P262" s="547"/>
    </row>
    <row r="263" spans="1:16" ht="36" hidden="1" x14ac:dyDescent="0.25">
      <c r="A263" s="532">
        <v>6419</v>
      </c>
      <c r="B263" s="533" t="s">
        <v>240</v>
      </c>
      <c r="C263" s="534">
        <f t="shared" si="283"/>
        <v>0</v>
      </c>
      <c r="D263" s="535"/>
      <c r="E263" s="1212"/>
      <c r="F263" s="1234">
        <f t="shared" si="338"/>
        <v>0</v>
      </c>
      <c r="G263" s="535"/>
      <c r="H263" s="538"/>
      <c r="I263" s="539">
        <f t="shared" si="339"/>
        <v>0</v>
      </c>
      <c r="J263" s="538"/>
      <c r="K263" s="536"/>
      <c r="L263" s="539">
        <f t="shared" si="340"/>
        <v>0</v>
      </c>
      <c r="M263" s="541"/>
      <c r="N263" s="536"/>
      <c r="O263" s="539">
        <f t="shared" si="341"/>
        <v>0</v>
      </c>
      <c r="P263" s="547"/>
    </row>
    <row r="264" spans="1:16" ht="36" x14ac:dyDescent="0.25">
      <c r="A264" s="543">
        <v>6420</v>
      </c>
      <c r="B264" s="533" t="s">
        <v>241</v>
      </c>
      <c r="C264" s="534">
        <f t="shared" si="283"/>
        <v>1000</v>
      </c>
      <c r="D264" s="544">
        <f>SUM(D265:D268)</f>
        <v>0</v>
      </c>
      <c r="E264" s="1213">
        <f t="shared" ref="E264:F264" si="342">SUM(E265:E268)</f>
        <v>0</v>
      </c>
      <c r="F264" s="1234">
        <f t="shared" si="342"/>
        <v>0</v>
      </c>
      <c r="G264" s="544">
        <f>SUM(G265:G268)</f>
        <v>0</v>
      </c>
      <c r="H264" s="546">
        <f t="shared" ref="H264:I264" si="343">SUM(H265:H268)</f>
        <v>0</v>
      </c>
      <c r="I264" s="539">
        <f t="shared" si="343"/>
        <v>0</v>
      </c>
      <c r="J264" s="546">
        <f>SUM(J265:J268)</f>
        <v>1000</v>
      </c>
      <c r="K264" s="545">
        <f t="shared" ref="K264:L264" si="344">SUM(K265:K268)</f>
        <v>0</v>
      </c>
      <c r="L264" s="539">
        <f t="shared" si="344"/>
        <v>1000</v>
      </c>
      <c r="M264" s="534">
        <f>SUM(M265:M268)</f>
        <v>0</v>
      </c>
      <c r="N264" s="545">
        <f t="shared" ref="N264:O264" si="345">SUM(N265:N268)</f>
        <v>0</v>
      </c>
      <c r="O264" s="539">
        <f t="shared" si="345"/>
        <v>0</v>
      </c>
      <c r="P264" s="547"/>
    </row>
    <row r="265" spans="1:16" hidden="1" x14ac:dyDescent="0.25">
      <c r="A265" s="532">
        <v>6421</v>
      </c>
      <c r="B265" s="533" t="s">
        <v>242</v>
      </c>
      <c r="C265" s="534">
        <f t="shared" si="283"/>
        <v>0</v>
      </c>
      <c r="D265" s="535"/>
      <c r="E265" s="1212"/>
      <c r="F265" s="1234">
        <f t="shared" ref="F265:F268" si="346">D265+E265</f>
        <v>0</v>
      </c>
      <c r="G265" s="535"/>
      <c r="H265" s="538"/>
      <c r="I265" s="539">
        <f t="shared" ref="I265:I268" si="347">G265+H265</f>
        <v>0</v>
      </c>
      <c r="J265" s="538"/>
      <c r="K265" s="536"/>
      <c r="L265" s="539">
        <f t="shared" ref="L265:L268" si="348">J265+K265</f>
        <v>0</v>
      </c>
      <c r="M265" s="541"/>
      <c r="N265" s="536"/>
      <c r="O265" s="539">
        <f t="shared" ref="O265:O268" si="349">M265+N265</f>
        <v>0</v>
      </c>
      <c r="P265" s="547"/>
    </row>
    <row r="266" spans="1:16" hidden="1" x14ac:dyDescent="0.25">
      <c r="A266" s="532">
        <v>6422</v>
      </c>
      <c r="B266" s="533" t="s">
        <v>243</v>
      </c>
      <c r="C266" s="534">
        <f t="shared" si="283"/>
        <v>0</v>
      </c>
      <c r="D266" s="535"/>
      <c r="E266" s="1212"/>
      <c r="F266" s="1234">
        <f t="shared" si="346"/>
        <v>0</v>
      </c>
      <c r="G266" s="535"/>
      <c r="H266" s="538"/>
      <c r="I266" s="539">
        <f t="shared" si="347"/>
        <v>0</v>
      </c>
      <c r="J266" s="538"/>
      <c r="K266" s="536"/>
      <c r="L266" s="539">
        <f t="shared" si="348"/>
        <v>0</v>
      </c>
      <c r="M266" s="541"/>
      <c r="N266" s="536"/>
      <c r="O266" s="539">
        <f t="shared" si="349"/>
        <v>0</v>
      </c>
      <c r="P266" s="547"/>
    </row>
    <row r="267" spans="1:16" ht="13.5" hidden="1" customHeight="1" x14ac:dyDescent="0.25">
      <c r="A267" s="532">
        <v>6423</v>
      </c>
      <c r="B267" s="533" t="s">
        <v>244</v>
      </c>
      <c r="C267" s="534">
        <f t="shared" si="283"/>
        <v>0</v>
      </c>
      <c r="D267" s="535"/>
      <c r="E267" s="1212"/>
      <c r="F267" s="1234">
        <f t="shared" si="346"/>
        <v>0</v>
      </c>
      <c r="G267" s="535"/>
      <c r="H267" s="538"/>
      <c r="I267" s="539">
        <f t="shared" si="347"/>
        <v>0</v>
      </c>
      <c r="J267" s="538"/>
      <c r="K267" s="536"/>
      <c r="L267" s="539">
        <f t="shared" si="348"/>
        <v>0</v>
      </c>
      <c r="M267" s="541"/>
      <c r="N267" s="536"/>
      <c r="O267" s="539">
        <f t="shared" si="349"/>
        <v>0</v>
      </c>
      <c r="P267" s="547"/>
    </row>
    <row r="268" spans="1:16" ht="36" x14ac:dyDescent="0.25">
      <c r="A268" s="532">
        <v>6424</v>
      </c>
      <c r="B268" s="533" t="s">
        <v>245</v>
      </c>
      <c r="C268" s="534">
        <f t="shared" si="283"/>
        <v>1000</v>
      </c>
      <c r="D268" s="535"/>
      <c r="E268" s="1212"/>
      <c r="F268" s="1234">
        <f t="shared" si="346"/>
        <v>0</v>
      </c>
      <c r="G268" s="535"/>
      <c r="H268" s="538"/>
      <c r="I268" s="539">
        <f t="shared" si="347"/>
        <v>0</v>
      </c>
      <c r="J268" s="538">
        <v>1000</v>
      </c>
      <c r="K268" s="536"/>
      <c r="L268" s="539">
        <f t="shared" si="348"/>
        <v>1000</v>
      </c>
      <c r="M268" s="541"/>
      <c r="N268" s="536"/>
      <c r="O268" s="539">
        <f t="shared" si="349"/>
        <v>0</v>
      </c>
      <c r="P268" s="547"/>
    </row>
    <row r="269" spans="1:16" ht="44.25" customHeight="1" x14ac:dyDescent="0.25">
      <c r="A269" s="504">
        <v>7000</v>
      </c>
      <c r="B269" s="504" t="s">
        <v>246</v>
      </c>
      <c r="C269" s="609">
        <f t="shared" si="283"/>
        <v>4200</v>
      </c>
      <c r="D269" s="610">
        <f>SUM(D270,D281)</f>
        <v>0</v>
      </c>
      <c r="E269" s="1220">
        <f t="shared" ref="E269:F269" si="350">SUM(E270,E281)</f>
        <v>0</v>
      </c>
      <c r="F269" s="1238">
        <f t="shared" si="350"/>
        <v>0</v>
      </c>
      <c r="G269" s="610">
        <f>SUM(G270,G281)</f>
        <v>0</v>
      </c>
      <c r="H269" s="612">
        <f t="shared" ref="H269:I269" si="351">SUM(H270,H281)</f>
        <v>0</v>
      </c>
      <c r="I269" s="613">
        <f t="shared" si="351"/>
        <v>0</v>
      </c>
      <c r="J269" s="612">
        <f>SUM(J270,J281)</f>
        <v>4200</v>
      </c>
      <c r="K269" s="611">
        <f t="shared" ref="K269:L269" si="352">SUM(K270,K281)</f>
        <v>0</v>
      </c>
      <c r="L269" s="613">
        <f t="shared" si="352"/>
        <v>4200</v>
      </c>
      <c r="M269" s="602">
        <f>SUM(M270,M281)</f>
        <v>0</v>
      </c>
      <c r="N269" s="603">
        <f t="shared" ref="N269:O269" si="353">SUM(N270,N281)</f>
        <v>0</v>
      </c>
      <c r="O269" s="604">
        <f t="shared" si="353"/>
        <v>0</v>
      </c>
      <c r="P269" s="605"/>
    </row>
    <row r="270" spans="1:16" ht="24" x14ac:dyDescent="0.25">
      <c r="A270" s="504">
        <v>7200</v>
      </c>
      <c r="B270" s="505" t="s">
        <v>247</v>
      </c>
      <c r="C270" s="506">
        <f t="shared" si="283"/>
        <v>4200</v>
      </c>
      <c r="D270" s="507">
        <f>SUM(D271,D272,D275,D276,D280)</f>
        <v>0</v>
      </c>
      <c r="E270" s="1209">
        <f t="shared" ref="E270:F270" si="354">SUM(E271,E272,E275,E276,E280)</f>
        <v>0</v>
      </c>
      <c r="F270" s="1231">
        <f t="shared" si="354"/>
        <v>0</v>
      </c>
      <c r="G270" s="507">
        <f>SUM(G271,G272,G275,G276,G280)</f>
        <v>0</v>
      </c>
      <c r="H270" s="509">
        <f t="shared" ref="H270:I270" si="355">SUM(H271,H272,H275,H276,H280)</f>
        <v>0</v>
      </c>
      <c r="I270" s="510">
        <f t="shared" si="355"/>
        <v>0</v>
      </c>
      <c r="J270" s="509">
        <f>SUM(J271,J272,J275,J276,J280)</f>
        <v>4200</v>
      </c>
      <c r="K270" s="508">
        <f t="shared" ref="K270:L270" si="356">SUM(K271,K272,K275,K276,K280)</f>
        <v>0</v>
      </c>
      <c r="L270" s="510">
        <f t="shared" si="356"/>
        <v>4200</v>
      </c>
      <c r="M270" s="511">
        <f>SUM(M271,M272,M275,M276,M280)</f>
        <v>0</v>
      </c>
      <c r="N270" s="512">
        <f t="shared" ref="N270:O270" si="357">SUM(N271,N272,N275,N276,N280)</f>
        <v>0</v>
      </c>
      <c r="O270" s="513">
        <f t="shared" si="357"/>
        <v>0</v>
      </c>
      <c r="P270" s="514"/>
    </row>
    <row r="271" spans="1:16" ht="24" hidden="1" x14ac:dyDescent="0.25">
      <c r="A271" s="554">
        <v>7210</v>
      </c>
      <c r="B271" s="524" t="s">
        <v>248</v>
      </c>
      <c r="C271" s="525">
        <f t="shared" si="283"/>
        <v>0</v>
      </c>
      <c r="D271" s="526"/>
      <c r="E271" s="1211"/>
      <c r="F271" s="1233">
        <f>D271+E271</f>
        <v>0</v>
      </c>
      <c r="G271" s="526"/>
      <c r="H271" s="528"/>
      <c r="I271" s="529">
        <f>G271+H271</f>
        <v>0</v>
      </c>
      <c r="J271" s="528"/>
      <c r="K271" s="527"/>
      <c r="L271" s="529">
        <f>J271+K271</f>
        <v>0</v>
      </c>
      <c r="M271" s="530"/>
      <c r="N271" s="527"/>
      <c r="O271" s="529">
        <f>M271+N271</f>
        <v>0</v>
      </c>
      <c r="P271" s="531"/>
    </row>
    <row r="272" spans="1:16" s="149" customFormat="1" ht="36" hidden="1" x14ac:dyDescent="0.25">
      <c r="A272" s="543">
        <v>7220</v>
      </c>
      <c r="B272" s="533" t="s">
        <v>249</v>
      </c>
      <c r="C272" s="534">
        <f t="shared" si="283"/>
        <v>0</v>
      </c>
      <c r="D272" s="544">
        <f>SUM(D273:D274)</f>
        <v>0</v>
      </c>
      <c r="E272" s="1213">
        <f t="shared" ref="E272:F272" si="358">SUM(E273:E274)</f>
        <v>0</v>
      </c>
      <c r="F272" s="1234">
        <f t="shared" si="358"/>
        <v>0</v>
      </c>
      <c r="G272" s="544">
        <f>SUM(G273:G274)</f>
        <v>0</v>
      </c>
      <c r="H272" s="546">
        <f t="shared" ref="H272:I272" si="359">SUM(H273:H274)</f>
        <v>0</v>
      </c>
      <c r="I272" s="539">
        <f t="shared" si="359"/>
        <v>0</v>
      </c>
      <c r="J272" s="546">
        <f>SUM(J273:J274)</f>
        <v>0</v>
      </c>
      <c r="K272" s="545">
        <f t="shared" ref="K272:L272" si="360">SUM(K273:K274)</f>
        <v>0</v>
      </c>
      <c r="L272" s="539">
        <f t="shared" si="360"/>
        <v>0</v>
      </c>
      <c r="M272" s="534">
        <f>SUM(M273:M274)</f>
        <v>0</v>
      </c>
      <c r="N272" s="545">
        <f t="shared" ref="N272:O272" si="361">SUM(N273:N274)</f>
        <v>0</v>
      </c>
      <c r="O272" s="539">
        <f t="shared" si="361"/>
        <v>0</v>
      </c>
      <c r="P272" s="547"/>
    </row>
    <row r="273" spans="1:16" s="149" customFormat="1" ht="36" hidden="1" x14ac:dyDescent="0.25">
      <c r="A273" s="532">
        <v>7221</v>
      </c>
      <c r="B273" s="533" t="s">
        <v>250</v>
      </c>
      <c r="C273" s="534">
        <f t="shared" si="283"/>
        <v>0</v>
      </c>
      <c r="D273" s="535"/>
      <c r="E273" s="1212"/>
      <c r="F273" s="1234">
        <f t="shared" ref="F273:F275" si="362">D273+E273</f>
        <v>0</v>
      </c>
      <c r="G273" s="535"/>
      <c r="H273" s="538"/>
      <c r="I273" s="539">
        <f t="shared" ref="I273:I275" si="363">G273+H273</f>
        <v>0</v>
      </c>
      <c r="J273" s="538"/>
      <c r="K273" s="536"/>
      <c r="L273" s="539">
        <f t="shared" ref="L273:L275" si="364">J273+K273</f>
        <v>0</v>
      </c>
      <c r="M273" s="541"/>
      <c r="N273" s="536"/>
      <c r="O273" s="539">
        <f t="shared" ref="O273:O275" si="365">M273+N273</f>
        <v>0</v>
      </c>
      <c r="P273" s="547"/>
    </row>
    <row r="274" spans="1:16" s="149" customFormat="1" ht="36" hidden="1" x14ac:dyDescent="0.25">
      <c r="A274" s="532">
        <v>7222</v>
      </c>
      <c r="B274" s="533" t="s">
        <v>251</v>
      </c>
      <c r="C274" s="534">
        <f t="shared" si="283"/>
        <v>0</v>
      </c>
      <c r="D274" s="535"/>
      <c r="E274" s="1212"/>
      <c r="F274" s="1234">
        <f t="shared" si="362"/>
        <v>0</v>
      </c>
      <c r="G274" s="535"/>
      <c r="H274" s="538"/>
      <c r="I274" s="539">
        <f t="shared" si="363"/>
        <v>0</v>
      </c>
      <c r="J274" s="538"/>
      <c r="K274" s="536"/>
      <c r="L274" s="539">
        <f t="shared" si="364"/>
        <v>0</v>
      </c>
      <c r="M274" s="541"/>
      <c r="N274" s="536"/>
      <c r="O274" s="539">
        <f t="shared" si="365"/>
        <v>0</v>
      </c>
      <c r="P274" s="547"/>
    </row>
    <row r="275" spans="1:16" ht="24" x14ac:dyDescent="0.25">
      <c r="A275" s="543">
        <v>7230</v>
      </c>
      <c r="B275" s="533" t="s">
        <v>292</v>
      </c>
      <c r="C275" s="534">
        <f t="shared" si="283"/>
        <v>4200</v>
      </c>
      <c r="D275" s="535"/>
      <c r="E275" s="1212"/>
      <c r="F275" s="1234">
        <f t="shared" si="362"/>
        <v>0</v>
      </c>
      <c r="G275" s="535"/>
      <c r="H275" s="538"/>
      <c r="I275" s="539">
        <f t="shared" si="363"/>
        <v>0</v>
      </c>
      <c r="J275" s="538">
        <v>4200</v>
      </c>
      <c r="K275" s="536"/>
      <c r="L275" s="539">
        <f t="shared" si="364"/>
        <v>4200</v>
      </c>
      <c r="M275" s="541"/>
      <c r="N275" s="536"/>
      <c r="O275" s="539">
        <f t="shared" si="365"/>
        <v>0</v>
      </c>
      <c r="P275" s="547"/>
    </row>
    <row r="276" spans="1:16" ht="24" hidden="1" x14ac:dyDescent="0.25">
      <c r="A276" s="543">
        <v>7240</v>
      </c>
      <c r="B276" s="533" t="s">
        <v>252</v>
      </c>
      <c r="C276" s="534">
        <f t="shared" si="283"/>
        <v>0</v>
      </c>
      <c r="D276" s="544">
        <f t="shared" ref="D276:O276" si="366">SUM(D277:D279)</f>
        <v>0</v>
      </c>
      <c r="E276" s="1213">
        <f t="shared" si="366"/>
        <v>0</v>
      </c>
      <c r="F276" s="1234">
        <f t="shared" si="366"/>
        <v>0</v>
      </c>
      <c r="G276" s="544">
        <f t="shared" si="366"/>
        <v>0</v>
      </c>
      <c r="H276" s="546">
        <f t="shared" si="366"/>
        <v>0</v>
      </c>
      <c r="I276" s="539">
        <f t="shared" si="366"/>
        <v>0</v>
      </c>
      <c r="J276" s="546">
        <f>SUM(J277:J279)</f>
        <v>0</v>
      </c>
      <c r="K276" s="545">
        <f t="shared" ref="K276:L276" si="367">SUM(K277:K279)</f>
        <v>0</v>
      </c>
      <c r="L276" s="539">
        <f t="shared" si="367"/>
        <v>0</v>
      </c>
      <c r="M276" s="534">
        <f t="shared" si="366"/>
        <v>0</v>
      </c>
      <c r="N276" s="545">
        <f t="shared" si="366"/>
        <v>0</v>
      </c>
      <c r="O276" s="539">
        <f t="shared" si="366"/>
        <v>0</v>
      </c>
      <c r="P276" s="547"/>
    </row>
    <row r="277" spans="1:16" ht="48" hidden="1" x14ac:dyDescent="0.25">
      <c r="A277" s="532">
        <v>7245</v>
      </c>
      <c r="B277" s="533" t="s">
        <v>253</v>
      </c>
      <c r="C277" s="534">
        <f t="shared" ref="C277:C298" si="368">F277+I277+L277+O277</f>
        <v>0</v>
      </c>
      <c r="D277" s="535"/>
      <c r="E277" s="1212"/>
      <c r="F277" s="1234">
        <f t="shared" ref="F277:F280" si="369">D277+E277</f>
        <v>0</v>
      </c>
      <c r="G277" s="535"/>
      <c r="H277" s="538"/>
      <c r="I277" s="539">
        <f t="shared" ref="I277:I280" si="370">G277+H277</f>
        <v>0</v>
      </c>
      <c r="J277" s="538"/>
      <c r="K277" s="536"/>
      <c r="L277" s="539">
        <f t="shared" ref="L277:L280" si="371">J277+K277</f>
        <v>0</v>
      </c>
      <c r="M277" s="541"/>
      <c r="N277" s="536"/>
      <c r="O277" s="539">
        <f t="shared" ref="O277:O280" si="372">M277+N277</f>
        <v>0</v>
      </c>
      <c r="P277" s="547"/>
    </row>
    <row r="278" spans="1:16" ht="84.75" hidden="1" customHeight="1" x14ac:dyDescent="0.25">
      <c r="A278" s="532">
        <v>7246</v>
      </c>
      <c r="B278" s="533" t="s">
        <v>254</v>
      </c>
      <c r="C278" s="534">
        <f t="shared" si="368"/>
        <v>0</v>
      </c>
      <c r="D278" s="535"/>
      <c r="E278" s="1212"/>
      <c r="F278" s="1234">
        <f t="shared" si="369"/>
        <v>0</v>
      </c>
      <c r="G278" s="535"/>
      <c r="H278" s="538"/>
      <c r="I278" s="539">
        <f t="shared" si="370"/>
        <v>0</v>
      </c>
      <c r="J278" s="538"/>
      <c r="K278" s="536"/>
      <c r="L278" s="539">
        <f t="shared" si="371"/>
        <v>0</v>
      </c>
      <c r="M278" s="541"/>
      <c r="N278" s="536"/>
      <c r="O278" s="539">
        <f t="shared" si="372"/>
        <v>0</v>
      </c>
      <c r="P278" s="547"/>
    </row>
    <row r="279" spans="1:16" ht="36" hidden="1" x14ac:dyDescent="0.25">
      <c r="A279" s="532">
        <v>7247</v>
      </c>
      <c r="B279" s="533" t="s">
        <v>309</v>
      </c>
      <c r="C279" s="534">
        <f t="shared" si="368"/>
        <v>0</v>
      </c>
      <c r="D279" s="535"/>
      <c r="E279" s="1212"/>
      <c r="F279" s="1234">
        <f t="shared" si="369"/>
        <v>0</v>
      </c>
      <c r="G279" s="535"/>
      <c r="H279" s="538"/>
      <c r="I279" s="539">
        <f t="shared" si="370"/>
        <v>0</v>
      </c>
      <c r="J279" s="538"/>
      <c r="K279" s="536"/>
      <c r="L279" s="539">
        <f t="shared" si="371"/>
        <v>0</v>
      </c>
      <c r="M279" s="541"/>
      <c r="N279" s="536"/>
      <c r="O279" s="539">
        <f t="shared" si="372"/>
        <v>0</v>
      </c>
      <c r="P279" s="547"/>
    </row>
    <row r="280" spans="1:16" ht="24" hidden="1" x14ac:dyDescent="0.25">
      <c r="A280" s="554">
        <v>7260</v>
      </c>
      <c r="B280" s="524" t="s">
        <v>255</v>
      </c>
      <c r="C280" s="525">
        <f t="shared" si="368"/>
        <v>0</v>
      </c>
      <c r="D280" s="526"/>
      <c r="E280" s="1211"/>
      <c r="F280" s="1233">
        <f t="shared" si="369"/>
        <v>0</v>
      </c>
      <c r="G280" s="526"/>
      <c r="H280" s="528"/>
      <c r="I280" s="529">
        <f t="shared" si="370"/>
        <v>0</v>
      </c>
      <c r="J280" s="528"/>
      <c r="K280" s="527"/>
      <c r="L280" s="529">
        <f t="shared" si="371"/>
        <v>0</v>
      </c>
      <c r="M280" s="530"/>
      <c r="N280" s="527"/>
      <c r="O280" s="529">
        <f t="shared" si="372"/>
        <v>0</v>
      </c>
      <c r="P280" s="531"/>
    </row>
    <row r="281" spans="1:16" hidden="1" x14ac:dyDescent="0.25">
      <c r="A281" s="614">
        <v>7700</v>
      </c>
      <c r="B281" s="615" t="s">
        <v>284</v>
      </c>
      <c r="C281" s="559">
        <f t="shared" si="368"/>
        <v>0</v>
      </c>
      <c r="D281" s="616">
        <f t="shared" ref="D281:O281" si="373">D282</f>
        <v>0</v>
      </c>
      <c r="E281" s="1221">
        <f t="shared" si="373"/>
        <v>0</v>
      </c>
      <c r="F281" s="1239">
        <f t="shared" si="373"/>
        <v>0</v>
      </c>
      <c r="G281" s="616">
        <f t="shared" si="373"/>
        <v>0</v>
      </c>
      <c r="H281" s="617">
        <f t="shared" si="373"/>
        <v>0</v>
      </c>
      <c r="I281" s="561">
        <f t="shared" si="373"/>
        <v>0</v>
      </c>
      <c r="J281" s="617">
        <f t="shared" si="373"/>
        <v>0</v>
      </c>
      <c r="K281" s="560">
        <f t="shared" si="373"/>
        <v>0</v>
      </c>
      <c r="L281" s="561">
        <f t="shared" si="373"/>
        <v>0</v>
      </c>
      <c r="M281" s="559">
        <f t="shared" si="373"/>
        <v>0</v>
      </c>
      <c r="N281" s="560">
        <f t="shared" si="373"/>
        <v>0</v>
      </c>
      <c r="O281" s="561">
        <f t="shared" si="373"/>
        <v>0</v>
      </c>
      <c r="P281" s="562"/>
    </row>
    <row r="282" spans="1:16" hidden="1" x14ac:dyDescent="0.25">
      <c r="A282" s="515">
        <v>7720</v>
      </c>
      <c r="B282" s="524" t="s">
        <v>285</v>
      </c>
      <c r="C282" s="576">
        <f t="shared" si="368"/>
        <v>0</v>
      </c>
      <c r="D282" s="618"/>
      <c r="E282" s="1222"/>
      <c r="F282" s="1240">
        <f>D282+E282</f>
        <v>0</v>
      </c>
      <c r="G282" s="618"/>
      <c r="H282" s="620"/>
      <c r="I282" s="578">
        <f>G282+H282</f>
        <v>0</v>
      </c>
      <c r="J282" s="620"/>
      <c r="K282" s="619"/>
      <c r="L282" s="578">
        <f>J282+K282</f>
        <v>0</v>
      </c>
      <c r="M282" s="621"/>
      <c r="N282" s="619"/>
      <c r="O282" s="578">
        <f>M282+N282</f>
        <v>0</v>
      </c>
      <c r="P282" s="579"/>
    </row>
    <row r="283" spans="1:16" hidden="1" x14ac:dyDescent="0.25">
      <c r="A283" s="565"/>
      <c r="B283" s="533" t="s">
        <v>256</v>
      </c>
      <c r="C283" s="534">
        <f t="shared" si="368"/>
        <v>0</v>
      </c>
      <c r="D283" s="544">
        <f>SUM(D284:D285)</f>
        <v>0</v>
      </c>
      <c r="E283" s="1213">
        <f t="shared" ref="E283:F283" si="374">SUM(E284:E285)</f>
        <v>0</v>
      </c>
      <c r="F283" s="1234">
        <f t="shared" si="374"/>
        <v>0</v>
      </c>
      <c r="G283" s="544">
        <f>SUM(G284:G285)</f>
        <v>0</v>
      </c>
      <c r="H283" s="546">
        <f t="shared" ref="H283:I283" si="375">SUM(H284:H285)</f>
        <v>0</v>
      </c>
      <c r="I283" s="539">
        <f t="shared" si="375"/>
        <v>0</v>
      </c>
      <c r="J283" s="546">
        <f>SUM(J284:J285)</f>
        <v>0</v>
      </c>
      <c r="K283" s="545">
        <f t="shared" ref="K283:L283" si="376">SUM(K284:K285)</f>
        <v>0</v>
      </c>
      <c r="L283" s="539">
        <f t="shared" si="376"/>
        <v>0</v>
      </c>
      <c r="M283" s="534">
        <f>SUM(M284:M285)</f>
        <v>0</v>
      </c>
      <c r="N283" s="545">
        <f t="shared" ref="N283:O283" si="377">SUM(N284:N285)</f>
        <v>0</v>
      </c>
      <c r="O283" s="539">
        <f t="shared" si="377"/>
        <v>0</v>
      </c>
      <c r="P283" s="547"/>
    </row>
    <row r="284" spans="1:16" hidden="1" x14ac:dyDescent="0.25">
      <c r="A284" s="565" t="s">
        <v>257</v>
      </c>
      <c r="B284" s="532" t="s">
        <v>258</v>
      </c>
      <c r="C284" s="534">
        <f t="shared" si="368"/>
        <v>0</v>
      </c>
      <c r="D284" s="535"/>
      <c r="E284" s="1212"/>
      <c r="F284" s="1234">
        <f t="shared" ref="F284:F285" si="378">D284+E284</f>
        <v>0</v>
      </c>
      <c r="G284" s="535"/>
      <c r="H284" s="538"/>
      <c r="I284" s="539">
        <f t="shared" ref="I284:I285" si="379">G284+H284</f>
        <v>0</v>
      </c>
      <c r="J284" s="538"/>
      <c r="K284" s="536"/>
      <c r="L284" s="539">
        <f t="shared" ref="L284:L285" si="380">J284+K284</f>
        <v>0</v>
      </c>
      <c r="M284" s="541"/>
      <c r="N284" s="536"/>
      <c r="O284" s="539">
        <f t="shared" ref="O284:O285" si="381">M284+N284</f>
        <v>0</v>
      </c>
      <c r="P284" s="547"/>
    </row>
    <row r="285" spans="1:16" ht="24" hidden="1" x14ac:dyDescent="0.25">
      <c r="A285" s="565" t="s">
        <v>259</v>
      </c>
      <c r="B285" s="622" t="s">
        <v>260</v>
      </c>
      <c r="C285" s="525">
        <f t="shared" si="368"/>
        <v>0</v>
      </c>
      <c r="D285" s="526"/>
      <c r="E285" s="1211"/>
      <c r="F285" s="1233">
        <f t="shared" si="378"/>
        <v>0</v>
      </c>
      <c r="G285" s="526"/>
      <c r="H285" s="528"/>
      <c r="I285" s="529">
        <f t="shared" si="379"/>
        <v>0</v>
      </c>
      <c r="J285" s="528"/>
      <c r="K285" s="527"/>
      <c r="L285" s="529">
        <f t="shared" si="380"/>
        <v>0</v>
      </c>
      <c r="M285" s="530"/>
      <c r="N285" s="527"/>
      <c r="O285" s="529">
        <f t="shared" si="381"/>
        <v>0</v>
      </c>
      <c r="P285" s="531"/>
    </row>
    <row r="286" spans="1:16" ht="12.75" thickBot="1" x14ac:dyDescent="0.3">
      <c r="A286" s="623"/>
      <c r="B286" s="623" t="s">
        <v>261</v>
      </c>
      <c r="C286" s="624">
        <f t="shared" si="368"/>
        <v>2223949</v>
      </c>
      <c r="D286" s="625">
        <f t="shared" ref="D286:O286" si="382">SUM(D283,D269,D230,D195,D187,D173,D75,D53)</f>
        <v>2203547</v>
      </c>
      <c r="E286" s="1223">
        <f t="shared" si="382"/>
        <v>0</v>
      </c>
      <c r="F286" s="1241">
        <f t="shared" si="382"/>
        <v>2203547</v>
      </c>
      <c r="G286" s="625">
        <f t="shared" si="382"/>
        <v>0</v>
      </c>
      <c r="H286" s="627">
        <f t="shared" si="382"/>
        <v>0</v>
      </c>
      <c r="I286" s="628">
        <f t="shared" si="382"/>
        <v>0</v>
      </c>
      <c r="J286" s="627">
        <f t="shared" si="382"/>
        <v>20402</v>
      </c>
      <c r="K286" s="626">
        <f t="shared" si="382"/>
        <v>0</v>
      </c>
      <c r="L286" s="628">
        <f t="shared" si="382"/>
        <v>20402</v>
      </c>
      <c r="M286" s="624">
        <f t="shared" si="382"/>
        <v>0</v>
      </c>
      <c r="N286" s="626">
        <f t="shared" si="382"/>
        <v>0</v>
      </c>
      <c r="O286" s="628">
        <f t="shared" si="382"/>
        <v>0</v>
      </c>
      <c r="P286" s="629"/>
    </row>
    <row r="287" spans="1:16" s="21" customFormat="1" ht="13.5" thickTop="1" thickBot="1" x14ac:dyDescent="0.3">
      <c r="A287" s="1717" t="s">
        <v>262</v>
      </c>
      <c r="B287" s="1718"/>
      <c r="C287" s="630">
        <f t="shared" si="368"/>
        <v>-274</v>
      </c>
      <c r="D287" s="631">
        <f>SUM(D24,D25,D41)-D51</f>
        <v>0</v>
      </c>
      <c r="E287" s="1224">
        <f t="shared" ref="E287:F287" si="383">SUM(E24,E25,E41)-E51</f>
        <v>0</v>
      </c>
      <c r="F287" s="1242">
        <f t="shared" si="383"/>
        <v>0</v>
      </c>
      <c r="G287" s="631">
        <f>SUM(G24,G25,G41)-G51</f>
        <v>0</v>
      </c>
      <c r="H287" s="633">
        <f t="shared" ref="H287:I287" si="384">SUM(H24,H25,H41)-H51</f>
        <v>0</v>
      </c>
      <c r="I287" s="634">
        <f t="shared" si="384"/>
        <v>0</v>
      </c>
      <c r="J287" s="633">
        <f>(J26+J43)-J51</f>
        <v>-274</v>
      </c>
      <c r="K287" s="632">
        <f t="shared" ref="K287:L287" si="385">(K26+K43)-K51</f>
        <v>0</v>
      </c>
      <c r="L287" s="634">
        <f t="shared" si="385"/>
        <v>-274</v>
      </c>
      <c r="M287" s="630">
        <f>M45-M51</f>
        <v>0</v>
      </c>
      <c r="N287" s="632">
        <f t="shared" ref="N287:O287" si="386">N45-N51</f>
        <v>0</v>
      </c>
      <c r="O287" s="634">
        <f t="shared" si="386"/>
        <v>0</v>
      </c>
      <c r="P287" s="635"/>
    </row>
    <row r="288" spans="1:16" s="21" customFormat="1" ht="12.75" thickTop="1" x14ac:dyDescent="0.25">
      <c r="A288" s="1719" t="s">
        <v>263</v>
      </c>
      <c r="B288" s="1720"/>
      <c r="C288" s="609">
        <f t="shared" si="368"/>
        <v>274</v>
      </c>
      <c r="D288" s="610">
        <f t="shared" ref="D288:O288" si="387">SUM(D289,D290)-D297+D298</f>
        <v>0</v>
      </c>
      <c r="E288" s="1220">
        <f t="shared" si="387"/>
        <v>0</v>
      </c>
      <c r="F288" s="1238">
        <f t="shared" si="387"/>
        <v>0</v>
      </c>
      <c r="G288" s="610">
        <f t="shared" si="387"/>
        <v>0</v>
      </c>
      <c r="H288" s="612">
        <f t="shared" si="387"/>
        <v>0</v>
      </c>
      <c r="I288" s="613">
        <f t="shared" si="387"/>
        <v>0</v>
      </c>
      <c r="J288" s="612">
        <f t="shared" si="387"/>
        <v>274</v>
      </c>
      <c r="K288" s="611">
        <f t="shared" si="387"/>
        <v>0</v>
      </c>
      <c r="L288" s="613">
        <f t="shared" si="387"/>
        <v>274</v>
      </c>
      <c r="M288" s="609">
        <f t="shared" si="387"/>
        <v>0</v>
      </c>
      <c r="N288" s="611">
        <f t="shared" si="387"/>
        <v>0</v>
      </c>
      <c r="O288" s="613">
        <f t="shared" si="387"/>
        <v>0</v>
      </c>
      <c r="P288" s="636"/>
    </row>
    <row r="289" spans="1:16" s="21" customFormat="1" ht="12.75" thickBot="1" x14ac:dyDescent="0.3">
      <c r="A289" s="477" t="s">
        <v>264</v>
      </c>
      <c r="B289" s="477" t="s">
        <v>265</v>
      </c>
      <c r="C289" s="479">
        <f t="shared" si="368"/>
        <v>274</v>
      </c>
      <c r="D289" s="480">
        <f t="shared" ref="D289:O289" si="388">D21-D283</f>
        <v>0</v>
      </c>
      <c r="E289" s="1205">
        <f t="shared" si="388"/>
        <v>0</v>
      </c>
      <c r="F289" s="1228">
        <f t="shared" si="388"/>
        <v>0</v>
      </c>
      <c r="G289" s="480">
        <f t="shared" si="388"/>
        <v>0</v>
      </c>
      <c r="H289" s="482">
        <f t="shared" si="388"/>
        <v>0</v>
      </c>
      <c r="I289" s="483">
        <f t="shared" si="388"/>
        <v>0</v>
      </c>
      <c r="J289" s="482">
        <f t="shared" si="388"/>
        <v>274</v>
      </c>
      <c r="K289" s="481">
        <f t="shared" si="388"/>
        <v>0</v>
      </c>
      <c r="L289" s="483">
        <f t="shared" si="388"/>
        <v>274</v>
      </c>
      <c r="M289" s="479">
        <f t="shared" si="388"/>
        <v>0</v>
      </c>
      <c r="N289" s="481">
        <f t="shared" si="388"/>
        <v>0</v>
      </c>
      <c r="O289" s="483">
        <f t="shared" si="388"/>
        <v>0</v>
      </c>
      <c r="P289" s="484"/>
    </row>
    <row r="290" spans="1:16" s="21" customFormat="1" ht="12.75" hidden="1" thickTop="1" x14ac:dyDescent="0.25">
      <c r="A290" s="637" t="s">
        <v>266</v>
      </c>
      <c r="B290" s="637" t="s">
        <v>267</v>
      </c>
      <c r="C290" s="609">
        <f t="shared" si="368"/>
        <v>0</v>
      </c>
      <c r="D290" s="610">
        <f t="shared" ref="D290:O290" si="389">SUM(D291,D293,D295)-SUM(D292,D294,D296)</f>
        <v>0</v>
      </c>
      <c r="E290" s="1220">
        <f t="shared" si="389"/>
        <v>0</v>
      </c>
      <c r="F290" s="1238">
        <f t="shared" si="389"/>
        <v>0</v>
      </c>
      <c r="G290" s="610">
        <f t="shared" si="389"/>
        <v>0</v>
      </c>
      <c r="H290" s="612">
        <f t="shared" si="389"/>
        <v>0</v>
      </c>
      <c r="I290" s="613">
        <f t="shared" si="389"/>
        <v>0</v>
      </c>
      <c r="J290" s="612">
        <f t="shared" si="389"/>
        <v>0</v>
      </c>
      <c r="K290" s="611">
        <f t="shared" si="389"/>
        <v>0</v>
      </c>
      <c r="L290" s="613">
        <f t="shared" si="389"/>
        <v>0</v>
      </c>
      <c r="M290" s="609">
        <f t="shared" si="389"/>
        <v>0</v>
      </c>
      <c r="N290" s="611">
        <f t="shared" si="389"/>
        <v>0</v>
      </c>
      <c r="O290" s="613">
        <f t="shared" si="389"/>
        <v>0</v>
      </c>
      <c r="P290" s="636"/>
    </row>
    <row r="291" spans="1:16" ht="12.75" hidden="1" thickTop="1" x14ac:dyDescent="0.25">
      <c r="A291" s="638" t="s">
        <v>268</v>
      </c>
      <c r="B291" s="639" t="s">
        <v>269</v>
      </c>
      <c r="C291" s="576">
        <f t="shared" si="368"/>
        <v>0</v>
      </c>
      <c r="D291" s="618"/>
      <c r="E291" s="1222"/>
      <c r="F291" s="1240">
        <f t="shared" ref="F291:F298" si="390">D291+E291</f>
        <v>0</v>
      </c>
      <c r="G291" s="618"/>
      <c r="H291" s="620"/>
      <c r="I291" s="578">
        <f t="shared" ref="I291:I298" si="391">G291+H291</f>
        <v>0</v>
      </c>
      <c r="J291" s="620"/>
      <c r="K291" s="619"/>
      <c r="L291" s="578">
        <f t="shared" ref="L291:L298" si="392">J291+K291</f>
        <v>0</v>
      </c>
      <c r="M291" s="621"/>
      <c r="N291" s="619"/>
      <c r="O291" s="578">
        <f t="shared" ref="O291:O298" si="393">M291+N291</f>
        <v>0</v>
      </c>
      <c r="P291" s="579"/>
    </row>
    <row r="292" spans="1:16" ht="24.75" hidden="1" thickTop="1" x14ac:dyDescent="0.25">
      <c r="A292" s="565" t="s">
        <v>270</v>
      </c>
      <c r="B292" s="569" t="s">
        <v>271</v>
      </c>
      <c r="C292" s="534">
        <f t="shared" si="368"/>
        <v>0</v>
      </c>
      <c r="D292" s="535"/>
      <c r="E292" s="1212"/>
      <c r="F292" s="1234">
        <f t="shared" si="390"/>
        <v>0</v>
      </c>
      <c r="G292" s="535"/>
      <c r="H292" s="538"/>
      <c r="I292" s="539">
        <f t="shared" si="391"/>
        <v>0</v>
      </c>
      <c r="J292" s="538"/>
      <c r="K292" s="536"/>
      <c r="L292" s="539">
        <f t="shared" si="392"/>
        <v>0</v>
      </c>
      <c r="M292" s="541"/>
      <c r="N292" s="536"/>
      <c r="O292" s="539">
        <f t="shared" si="393"/>
        <v>0</v>
      </c>
      <c r="P292" s="547"/>
    </row>
    <row r="293" spans="1:16" ht="12.75" hidden="1" thickTop="1" x14ac:dyDescent="0.25">
      <c r="A293" s="565" t="s">
        <v>272</v>
      </c>
      <c r="B293" s="569" t="s">
        <v>273</v>
      </c>
      <c r="C293" s="534">
        <f t="shared" si="368"/>
        <v>0</v>
      </c>
      <c r="D293" s="535"/>
      <c r="E293" s="1212"/>
      <c r="F293" s="1234">
        <f t="shared" si="390"/>
        <v>0</v>
      </c>
      <c r="G293" s="535"/>
      <c r="H293" s="538"/>
      <c r="I293" s="539">
        <f t="shared" si="391"/>
        <v>0</v>
      </c>
      <c r="J293" s="538"/>
      <c r="K293" s="536"/>
      <c r="L293" s="539">
        <f t="shared" si="392"/>
        <v>0</v>
      </c>
      <c r="M293" s="541"/>
      <c r="N293" s="536"/>
      <c r="O293" s="539">
        <f t="shared" si="393"/>
        <v>0</v>
      </c>
      <c r="P293" s="547"/>
    </row>
    <row r="294" spans="1:16" ht="24.75" hidden="1" thickTop="1" x14ac:dyDescent="0.25">
      <c r="A294" s="565" t="s">
        <v>274</v>
      </c>
      <c r="B294" s="569" t="s">
        <v>275</v>
      </c>
      <c r="C294" s="534">
        <f>F294+I294+L294+O294</f>
        <v>0</v>
      </c>
      <c r="D294" s="535"/>
      <c r="E294" s="1212"/>
      <c r="F294" s="1234">
        <f t="shared" si="390"/>
        <v>0</v>
      </c>
      <c r="G294" s="535"/>
      <c r="H294" s="538"/>
      <c r="I294" s="539">
        <f t="shared" si="391"/>
        <v>0</v>
      </c>
      <c r="J294" s="538"/>
      <c r="K294" s="536"/>
      <c r="L294" s="539">
        <f t="shared" si="392"/>
        <v>0</v>
      </c>
      <c r="M294" s="541"/>
      <c r="N294" s="536"/>
      <c r="O294" s="539">
        <f t="shared" si="393"/>
        <v>0</v>
      </c>
      <c r="P294" s="547"/>
    </row>
    <row r="295" spans="1:16" ht="12.75" hidden="1" thickTop="1" x14ac:dyDescent="0.25">
      <c r="A295" s="565" t="s">
        <v>276</v>
      </c>
      <c r="B295" s="569" t="s">
        <v>277</v>
      </c>
      <c r="C295" s="534">
        <f t="shared" si="368"/>
        <v>0</v>
      </c>
      <c r="D295" s="535"/>
      <c r="E295" s="1212"/>
      <c r="F295" s="1234">
        <f t="shared" si="390"/>
        <v>0</v>
      </c>
      <c r="G295" s="535"/>
      <c r="H295" s="538"/>
      <c r="I295" s="539">
        <f t="shared" si="391"/>
        <v>0</v>
      </c>
      <c r="J295" s="538"/>
      <c r="K295" s="536"/>
      <c r="L295" s="539">
        <f t="shared" si="392"/>
        <v>0</v>
      </c>
      <c r="M295" s="541"/>
      <c r="N295" s="536"/>
      <c r="O295" s="539">
        <f t="shared" si="393"/>
        <v>0</v>
      </c>
      <c r="P295" s="547"/>
    </row>
    <row r="296" spans="1:16" ht="24.75" hidden="1" thickTop="1" x14ac:dyDescent="0.25">
      <c r="A296" s="640" t="s">
        <v>278</v>
      </c>
      <c r="B296" s="641" t="s">
        <v>279</v>
      </c>
      <c r="C296" s="587">
        <f t="shared" si="368"/>
        <v>0</v>
      </c>
      <c r="D296" s="592"/>
      <c r="E296" s="1218"/>
      <c r="F296" s="1236">
        <f t="shared" si="390"/>
        <v>0</v>
      </c>
      <c r="G296" s="592"/>
      <c r="H296" s="594"/>
      <c r="I296" s="589">
        <f t="shared" si="391"/>
        <v>0</v>
      </c>
      <c r="J296" s="594"/>
      <c r="K296" s="593"/>
      <c r="L296" s="589">
        <f t="shared" si="392"/>
        <v>0</v>
      </c>
      <c r="M296" s="595"/>
      <c r="N296" s="593"/>
      <c r="O296" s="589">
        <f t="shared" si="393"/>
        <v>0</v>
      </c>
      <c r="P296" s="590"/>
    </row>
    <row r="297" spans="1:16" s="21" customFormat="1" ht="13.5" hidden="1" thickTop="1" thickBot="1" x14ac:dyDescent="0.3">
      <c r="A297" s="642" t="s">
        <v>280</v>
      </c>
      <c r="B297" s="642" t="s">
        <v>281</v>
      </c>
      <c r="C297" s="630">
        <f t="shared" si="368"/>
        <v>0</v>
      </c>
      <c r="D297" s="643"/>
      <c r="E297" s="1225"/>
      <c r="F297" s="1242">
        <f t="shared" si="390"/>
        <v>0</v>
      </c>
      <c r="G297" s="643"/>
      <c r="H297" s="645"/>
      <c r="I297" s="634">
        <f t="shared" si="391"/>
        <v>0</v>
      </c>
      <c r="J297" s="645"/>
      <c r="K297" s="644"/>
      <c r="L297" s="634">
        <f t="shared" si="392"/>
        <v>0</v>
      </c>
      <c r="M297" s="646"/>
      <c r="N297" s="644"/>
      <c r="O297" s="634">
        <f t="shared" si="393"/>
        <v>0</v>
      </c>
      <c r="P297" s="635"/>
    </row>
    <row r="298" spans="1:16" s="21" customFormat="1" ht="48.75" hidden="1" thickTop="1" x14ac:dyDescent="0.25">
      <c r="A298" s="637" t="s">
        <v>282</v>
      </c>
      <c r="B298" s="647" t="s">
        <v>283</v>
      </c>
      <c r="C298" s="609">
        <f t="shared" si="368"/>
        <v>0</v>
      </c>
      <c r="D298" s="572"/>
      <c r="E298" s="1216"/>
      <c r="F298" s="1231">
        <f t="shared" si="390"/>
        <v>0</v>
      </c>
      <c r="G298" s="572"/>
      <c r="H298" s="574"/>
      <c r="I298" s="510">
        <f t="shared" si="391"/>
        <v>0</v>
      </c>
      <c r="J298" s="574"/>
      <c r="K298" s="573"/>
      <c r="L298" s="510">
        <f t="shared" si="392"/>
        <v>0</v>
      </c>
      <c r="M298" s="575"/>
      <c r="N298" s="573"/>
      <c r="O298" s="510">
        <f t="shared" si="393"/>
        <v>0</v>
      </c>
      <c r="P298" s="553"/>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UjbonSq55w46NLHGvXyps0KlodStPkEiY57gHwtOiczOjKH2L09PdI6xRo+7RhtoH5q5cJoKnx7El9QV3XE88A==" saltValue="ZWi+TQa1iyzHYRVz29dxkw==" spinCount="100000" sheet="1" objects="1" scenarios="1" formatCells="0" formatColumns="0" formatRows="0"/>
  <autoFilter ref="A18:P298">
    <filterColumn colId="2">
      <filters blank="1">
        <filter val="1 000"/>
        <filter val="1 049 969"/>
        <filter val="1 200"/>
        <filter val="1 292 444"/>
        <filter val="1 359"/>
        <filter val="1 560"/>
        <filter val="1 692 508"/>
        <filter val="1 909"/>
        <filter val="10 301"/>
        <filter val="10 779"/>
        <filter val="105 547"/>
        <filter val="108 363"/>
        <filter val="11 378"/>
        <filter val="11 582"/>
        <filter val="122 882"/>
        <filter val="126 872"/>
        <filter val="13 768"/>
        <filter val="132 072"/>
        <filter val="14 173"/>
        <filter val="14 828"/>
        <filter val="140"/>
        <filter val="160"/>
        <filter val="19"/>
        <filter val="19 276"/>
        <filter val="2 091 877"/>
        <filter val="2 180"/>
        <filter val="2 203 547"/>
        <filter val="2 223 949"/>
        <filter val="20 313"/>
        <filter val="21 006"/>
        <filter val="21 618"/>
        <filter val="215 662"/>
        <filter val="223"/>
        <filter val="23 216"/>
        <filter val="23 538"/>
        <filter val="245"/>
        <filter val="25 349"/>
        <filter val="25 568"/>
        <filter val="25 572"/>
        <filter val="25 591"/>
        <filter val="26 813"/>
        <filter val="274"/>
        <filter val="-274"/>
        <filter val="28 454"/>
        <filter val="292 443"/>
        <filter val="3 225"/>
        <filter val="3 234"/>
        <filter val="3 252"/>
        <filter val="3 569"/>
        <filter val="3 589"/>
        <filter val="3 700"/>
        <filter val="3 990"/>
        <filter val="320"/>
        <filter val="326 389"/>
        <filter val="350"/>
        <filter val="37 036"/>
        <filter val="399 369"/>
        <filter val="4 200"/>
        <filter val="400 064"/>
        <filter val="41 874"/>
        <filter val="42 165"/>
        <filter val="454"/>
        <filter val="5 300"/>
        <filter val="5 999"/>
        <filter val="50 127"/>
        <filter val="500"/>
        <filter val="52 334"/>
        <filter val="53 899"/>
        <filter val="533"/>
        <filter val="650"/>
        <filter val="67 559"/>
        <filter val="7 358"/>
        <filter val="7 822"/>
        <filter val="73 675"/>
        <filter val="8 126"/>
        <filter val="8 582"/>
        <filter val="81 335"/>
        <filter val="815"/>
        <filter val="84"/>
        <filter val="86 103"/>
        <filter val="89 985"/>
        <filter val="907"/>
        <filter val="95 354"/>
        <filter val="98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fitToHeight="0" orientation="portrait" r:id="rId1"/>
  <headerFooter differentFirst="1">
    <oddFooter>&amp;L&amp;"Times New Roman,Regular"&amp;9&amp;D; &amp;T&amp;R&amp;"Times New Roman,Regular"&amp;9&amp;P (&amp;N)</oddFooter>
    <firstHeader xml:space="preserve">&amp;R&amp;"Times New Roman,Regular"&amp;9
4.pielikums Jūrmalas pilsētas domes 
2018.gada 27.septembra saistošajiem noteikumiem Nr.33
(protokols Nr.13,  23.punkts)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S10" sqref="S10"/>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1415</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496</v>
      </c>
      <c r="D3" s="1713"/>
      <c r="E3" s="1713"/>
      <c r="F3" s="1713"/>
      <c r="G3" s="1713"/>
      <c r="H3" s="1713"/>
      <c r="I3" s="1713"/>
      <c r="J3" s="1713"/>
      <c r="K3" s="1713"/>
      <c r="L3" s="1713"/>
      <c r="M3" s="1713"/>
      <c r="N3" s="1713"/>
      <c r="O3" s="1713"/>
      <c r="P3" s="1714"/>
      <c r="Q3" s="382"/>
    </row>
    <row r="4" spans="1:17" ht="12.75" customHeight="1" x14ac:dyDescent="0.25">
      <c r="A4" s="4" t="s">
        <v>1</v>
      </c>
      <c r="B4" s="5"/>
      <c r="C4" s="1713" t="s">
        <v>497</v>
      </c>
      <c r="D4" s="1713"/>
      <c r="E4" s="1713"/>
      <c r="F4" s="1713"/>
      <c r="G4" s="1713"/>
      <c r="H4" s="1713"/>
      <c r="I4" s="1713"/>
      <c r="J4" s="1713"/>
      <c r="K4" s="1713"/>
      <c r="L4" s="1713"/>
      <c r="M4" s="1713"/>
      <c r="N4" s="1713"/>
      <c r="O4" s="1713"/>
      <c r="P4" s="1714"/>
      <c r="Q4" s="382"/>
    </row>
    <row r="5" spans="1:17" ht="12.75" customHeight="1" x14ac:dyDescent="0.25">
      <c r="A5" s="2" t="s">
        <v>2</v>
      </c>
      <c r="B5" s="3"/>
      <c r="C5" s="1708" t="s">
        <v>498</v>
      </c>
      <c r="D5" s="1708"/>
      <c r="E5" s="1708"/>
      <c r="F5" s="1708"/>
      <c r="G5" s="1708"/>
      <c r="H5" s="1708"/>
      <c r="I5" s="1708"/>
      <c r="J5" s="1708"/>
      <c r="K5" s="1708"/>
      <c r="L5" s="1708"/>
      <c r="M5" s="1708"/>
      <c r="N5" s="1708"/>
      <c r="O5" s="1708"/>
      <c r="P5" s="1709"/>
      <c r="Q5" s="382"/>
    </row>
    <row r="6" spans="1:17" ht="12.75" customHeight="1" x14ac:dyDescent="0.25">
      <c r="A6" s="2" t="s">
        <v>3</v>
      </c>
      <c r="B6" s="3"/>
      <c r="C6" s="1708" t="s">
        <v>929</v>
      </c>
      <c r="D6" s="1708"/>
      <c r="E6" s="1708"/>
      <c r="F6" s="1708"/>
      <c r="G6" s="1708"/>
      <c r="H6" s="1708"/>
      <c r="I6" s="1708"/>
      <c r="J6" s="1708"/>
      <c r="K6" s="1708"/>
      <c r="L6" s="1708"/>
      <c r="M6" s="1708"/>
      <c r="N6" s="1708"/>
      <c r="O6" s="1708"/>
      <c r="P6" s="1709"/>
      <c r="Q6" s="382"/>
    </row>
    <row r="7" spans="1:17" ht="26.25" customHeight="1" x14ac:dyDescent="0.25">
      <c r="A7" s="2" t="s">
        <v>4</v>
      </c>
      <c r="B7" s="3"/>
      <c r="C7" s="1713" t="s">
        <v>1416</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500</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8"/>
      <c r="D19" s="212"/>
      <c r="E19" s="385"/>
      <c r="F19" s="98"/>
      <c r="G19" s="212"/>
      <c r="H19" s="1255"/>
      <c r="I19" s="98"/>
      <c r="J19" s="247"/>
      <c r="K19" s="385"/>
      <c r="L19" s="98"/>
      <c r="M19" s="317"/>
      <c r="N19" s="19"/>
      <c r="O19" s="360"/>
      <c r="P19" s="20"/>
    </row>
    <row r="20" spans="1:16" s="21" customFormat="1" ht="12.75" thickBot="1" x14ac:dyDescent="0.3">
      <c r="A20" s="22"/>
      <c r="B20" s="23" t="s">
        <v>19</v>
      </c>
      <c r="C20" s="24">
        <f>F20+I20+L20+O20</f>
        <v>69503</v>
      </c>
      <c r="D20" s="213">
        <f>SUM(D21,D24,D25,D41,D43)</f>
        <v>69503</v>
      </c>
      <c r="E20" s="386">
        <f t="shared" ref="E20:F20" si="0">SUM(E21,E24,E25,E41,E43)</f>
        <v>0</v>
      </c>
      <c r="F20" s="387">
        <f t="shared" si="0"/>
        <v>69503</v>
      </c>
      <c r="G20" s="213">
        <f>SUM(G21,G24,G43)</f>
        <v>0</v>
      </c>
      <c r="H20" s="198">
        <f t="shared" ref="H20:I20" si="1">SUM(H21,H24,H43)</f>
        <v>0</v>
      </c>
      <c r="I20" s="387">
        <f t="shared" si="1"/>
        <v>0</v>
      </c>
      <c r="J20" s="248">
        <f>SUM(J21,J26,J43)</f>
        <v>0</v>
      </c>
      <c r="K20" s="386">
        <f t="shared" ref="K20:L20" si="2">SUM(K21,K26,K43)</f>
        <v>0</v>
      </c>
      <c r="L20" s="387">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0">
        <f t="shared" ref="E21" si="5">SUM(E22:E23)</f>
        <v>0</v>
      </c>
      <c r="F21" s="276">
        <f>SUM(F22:F23)</f>
        <v>0</v>
      </c>
      <c r="G21" s="214">
        <f>SUM(G22:G23)</f>
        <v>0</v>
      </c>
      <c r="H21" s="249">
        <f t="shared" ref="H21:I21" si="6">SUM(H22:H23)</f>
        <v>0</v>
      </c>
      <c r="I21" s="31">
        <f t="shared" si="6"/>
        <v>0</v>
      </c>
      <c r="J21" s="249">
        <f>SUM(J22:J23)</f>
        <v>0</v>
      </c>
      <c r="K21" s="30">
        <f t="shared" ref="K21:L21" si="7">SUM(K22:K23)</f>
        <v>0</v>
      </c>
      <c r="L21" s="199">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row>
    <row r="23" spans="1:16" ht="12.75" hidden="1" thickTop="1" x14ac:dyDescent="0.25">
      <c r="A23" s="37"/>
      <c r="B23" s="38" t="s">
        <v>22</v>
      </c>
      <c r="C23" s="39">
        <f t="shared" si="4"/>
        <v>0</v>
      </c>
      <c r="D23" s="216"/>
      <c r="E23" s="40"/>
      <c r="F23" s="148">
        <f>D23+E23</f>
        <v>0</v>
      </c>
      <c r="G23" s="216"/>
      <c r="H23" s="251"/>
      <c r="I23" s="311">
        <f>G23+H23</f>
        <v>0</v>
      </c>
      <c r="J23" s="251"/>
      <c r="K23" s="40"/>
      <c r="L23" s="201">
        <f>J23+K23</f>
        <v>0</v>
      </c>
      <c r="M23" s="372"/>
      <c r="N23" s="40"/>
      <c r="O23" s="311">
        <f>M23+N23</f>
        <v>0</v>
      </c>
      <c r="P23" s="170"/>
    </row>
    <row r="24" spans="1:16" s="21" customFormat="1" ht="25.5" thickTop="1" thickBot="1" x14ac:dyDescent="0.3">
      <c r="A24" s="41">
        <v>19300</v>
      </c>
      <c r="B24" s="41" t="s">
        <v>304</v>
      </c>
      <c r="C24" s="42">
        <f>F24+I24</f>
        <v>69503</v>
      </c>
      <c r="D24" s="217">
        <f>D51</f>
        <v>69503</v>
      </c>
      <c r="E24" s="394"/>
      <c r="F24" s="395">
        <f>D24+E24</f>
        <v>69503</v>
      </c>
      <c r="G24" s="217"/>
      <c r="H24" s="1257"/>
      <c r="I24" s="395">
        <f>G24+H24</f>
        <v>0</v>
      </c>
      <c r="J24" s="293" t="s">
        <v>23</v>
      </c>
      <c r="K24" s="1258" t="s">
        <v>23</v>
      </c>
      <c r="L24" s="1269" t="s">
        <v>23</v>
      </c>
      <c r="M24" s="319" t="s">
        <v>23</v>
      </c>
      <c r="N24" s="44" t="s">
        <v>23</v>
      </c>
      <c r="O24" s="45" t="s">
        <v>23</v>
      </c>
      <c r="P24" s="339"/>
    </row>
    <row r="25" spans="1:16"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340"/>
    </row>
    <row r="26" spans="1:16" s="21" customFormat="1" ht="36.75" hidden="1" thickTop="1" x14ac:dyDescent="0.25">
      <c r="A26" s="46">
        <v>21300</v>
      </c>
      <c r="B26" s="46" t="s">
        <v>305</v>
      </c>
      <c r="C26" s="47">
        <f>L26</f>
        <v>0</v>
      </c>
      <c r="D26" s="219" t="s">
        <v>23</v>
      </c>
      <c r="E26" s="49" t="s">
        <v>23</v>
      </c>
      <c r="F26" s="277" t="s">
        <v>23</v>
      </c>
      <c r="G26" s="219" t="s">
        <v>23</v>
      </c>
      <c r="H26" s="253" t="s">
        <v>23</v>
      </c>
      <c r="I26" s="50" t="s">
        <v>23</v>
      </c>
      <c r="J26" s="107">
        <f>SUM(J27,J31,J33,J36)</f>
        <v>0</v>
      </c>
      <c r="K26" s="51">
        <f t="shared" ref="K26:L26" si="9">SUM(K27,K31,K33,K36)</f>
        <v>0</v>
      </c>
      <c r="L26" s="127">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row>
    <row r="28" spans="1:16" ht="12.75" hidden="1" thickTop="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row>
    <row r="29" spans="1:16" ht="12.75" hidden="1" thickTop="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row>
    <row r="30" spans="1:16" ht="24.75" hidden="1" thickTop="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row>
    <row r="31" spans="1:16" s="21" customFormat="1" ht="36.75" hidden="1" thickTop="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row>
    <row r="32" spans="1:16" ht="36.75" hidden="1" thickTop="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343"/>
    </row>
    <row r="33" spans="1:16" s="21" customFormat="1" ht="12.75" hidden="1" thickTop="1" x14ac:dyDescent="0.25">
      <c r="A33" s="52">
        <v>21380</v>
      </c>
      <c r="B33" s="46" t="s">
        <v>31</v>
      </c>
      <c r="C33" s="47">
        <f t="shared" si="10"/>
        <v>0</v>
      </c>
      <c r="D33" s="219" t="s">
        <v>23</v>
      </c>
      <c r="E33" s="49" t="s">
        <v>23</v>
      </c>
      <c r="F33" s="277" t="s">
        <v>23</v>
      </c>
      <c r="G33" s="219" t="s">
        <v>23</v>
      </c>
      <c r="H33" s="253" t="s">
        <v>23</v>
      </c>
      <c r="I33" s="50" t="s">
        <v>23</v>
      </c>
      <c r="J33" s="107">
        <f>SUM(J34:J35)</f>
        <v>0</v>
      </c>
      <c r="K33" s="51">
        <f t="shared" ref="K33:L33" si="13">SUM(K34:K35)</f>
        <v>0</v>
      </c>
      <c r="L33" s="127">
        <f t="shared" si="13"/>
        <v>0</v>
      </c>
      <c r="M33" s="320" t="s">
        <v>23</v>
      </c>
      <c r="N33" s="49" t="s">
        <v>23</v>
      </c>
      <c r="O33" s="50" t="s">
        <v>23</v>
      </c>
      <c r="P33" s="340"/>
    </row>
    <row r="34" spans="1:16" ht="12.75" hidden="1" thickTop="1" x14ac:dyDescent="0.25">
      <c r="A34" s="33">
        <v>21381</v>
      </c>
      <c r="B34" s="53" t="s">
        <v>306</v>
      </c>
      <c r="C34" s="54">
        <f t="shared" si="10"/>
        <v>0</v>
      </c>
      <c r="D34" s="220" t="s">
        <v>23</v>
      </c>
      <c r="E34" s="55" t="s">
        <v>23</v>
      </c>
      <c r="F34" s="278" t="s">
        <v>23</v>
      </c>
      <c r="G34" s="220" t="s">
        <v>23</v>
      </c>
      <c r="H34" s="254" t="s">
        <v>23</v>
      </c>
      <c r="I34" s="57" t="s">
        <v>23</v>
      </c>
      <c r="J34" s="263"/>
      <c r="K34" s="56"/>
      <c r="L34" s="200">
        <f>J34+K34</f>
        <v>0</v>
      </c>
      <c r="M34" s="321" t="s">
        <v>23</v>
      </c>
      <c r="N34" s="55" t="s">
        <v>23</v>
      </c>
      <c r="O34" s="57" t="s">
        <v>23</v>
      </c>
      <c r="P34" s="341"/>
    </row>
    <row r="35" spans="1:16" ht="24.75" hidden="1" thickTop="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49" t="s">
        <v>23</v>
      </c>
      <c r="F36" s="277" t="s">
        <v>23</v>
      </c>
      <c r="G36" s="219" t="s">
        <v>23</v>
      </c>
      <c r="H36" s="253" t="s">
        <v>23</v>
      </c>
      <c r="I36" s="50" t="s">
        <v>23</v>
      </c>
      <c r="J36" s="107">
        <f>SUM(J37:J40)</f>
        <v>0</v>
      </c>
      <c r="K36" s="51">
        <f t="shared" ref="K36:L36" si="14">SUM(K37:K40)</f>
        <v>0</v>
      </c>
      <c r="L36" s="127">
        <f t="shared" si="14"/>
        <v>0</v>
      </c>
      <c r="M36" s="320" t="s">
        <v>23</v>
      </c>
      <c r="N36" s="49" t="s">
        <v>23</v>
      </c>
      <c r="O36" s="50" t="s">
        <v>23</v>
      </c>
      <c r="P36" s="340"/>
    </row>
    <row r="37" spans="1:16" ht="24.75" hidden="1" thickTop="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row>
    <row r="38" spans="1:16" ht="12.75" hidden="1" thickTop="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342"/>
    </row>
    <row r="39" spans="1:16" ht="12.75" hidden="1" thickTop="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row>
    <row r="40" spans="1:16" ht="24.75" hidden="1" thickTop="1" x14ac:dyDescent="0.25">
      <c r="A40" s="191">
        <v>21399</v>
      </c>
      <c r="B40" s="166" t="s">
        <v>36</v>
      </c>
      <c r="C40" s="167">
        <f t="shared" si="10"/>
        <v>0</v>
      </c>
      <c r="D40" s="223" t="s">
        <v>23</v>
      </c>
      <c r="E40" s="77" t="s">
        <v>23</v>
      </c>
      <c r="F40" s="280" t="s">
        <v>23</v>
      </c>
      <c r="G40" s="223" t="s">
        <v>23</v>
      </c>
      <c r="H40" s="257" t="s">
        <v>23</v>
      </c>
      <c r="I40" s="193" t="s">
        <v>23</v>
      </c>
      <c r="J40" s="294"/>
      <c r="K40" s="192"/>
      <c r="L40" s="365">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row>
    <row r="43" spans="1:16" s="21" customFormat="1" ht="24.75" hidden="1" thickTop="1" x14ac:dyDescent="0.25">
      <c r="A43" s="52">
        <v>21490</v>
      </c>
      <c r="B43" s="46" t="s">
        <v>38</v>
      </c>
      <c r="C43" s="69">
        <f>F43+I43+L43</f>
        <v>0</v>
      </c>
      <c r="D43" s="75">
        <f>D44</f>
        <v>0</v>
      </c>
      <c r="E43" s="76">
        <f t="shared" ref="E43:L43" si="16">E44</f>
        <v>0</v>
      </c>
      <c r="F43" s="282">
        <f t="shared" si="16"/>
        <v>0</v>
      </c>
      <c r="G43" s="75">
        <f t="shared" si="16"/>
        <v>0</v>
      </c>
      <c r="H43" s="205">
        <f t="shared" si="16"/>
        <v>0</v>
      </c>
      <c r="I43" s="295">
        <f t="shared" si="16"/>
        <v>0</v>
      </c>
      <c r="J43" s="205">
        <f t="shared" si="16"/>
        <v>0</v>
      </c>
      <c r="K43" s="76">
        <f t="shared" si="16"/>
        <v>0</v>
      </c>
      <c r="L43" s="204">
        <f t="shared" si="16"/>
        <v>0</v>
      </c>
      <c r="M43" s="320" t="s">
        <v>23</v>
      </c>
      <c r="N43" s="49" t="s">
        <v>23</v>
      </c>
      <c r="O43" s="50" t="s">
        <v>23</v>
      </c>
      <c r="P43" s="340"/>
    </row>
    <row r="44" spans="1:16" s="21" customFormat="1" ht="24.75" hidden="1" thickTop="1" x14ac:dyDescent="0.25">
      <c r="A44" s="38">
        <v>21499</v>
      </c>
      <c r="B44" s="58" t="s">
        <v>39</v>
      </c>
      <c r="C44" s="209">
        <f>F44+I44+L44</f>
        <v>0</v>
      </c>
      <c r="D44" s="304"/>
      <c r="E44" s="71"/>
      <c r="F44" s="146">
        <f>D44+E44</f>
        <v>0</v>
      </c>
      <c r="G44" s="304"/>
      <c r="H44" s="305"/>
      <c r="I44" s="363">
        <f>G44+H44</f>
        <v>0</v>
      </c>
      <c r="J44" s="305"/>
      <c r="K44" s="71"/>
      <c r="L44" s="364">
        <f>J44+K44</f>
        <v>0</v>
      </c>
      <c r="M44" s="323" t="s">
        <v>23</v>
      </c>
      <c r="N44" s="66" t="s">
        <v>23</v>
      </c>
      <c r="O44" s="68" t="s">
        <v>23</v>
      </c>
      <c r="P44" s="343"/>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row>
    <row r="46" spans="1:16" ht="24.75" hidden="1" thickTop="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row>
    <row r="47" spans="1:16" ht="24.75" hidden="1" thickTop="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row>
    <row r="48" spans="1:16" ht="12.75" thickTop="1" x14ac:dyDescent="0.25">
      <c r="A48" s="84"/>
      <c r="B48" s="79"/>
      <c r="C48" s="85"/>
      <c r="D48" s="366"/>
      <c r="E48" s="419"/>
      <c r="F48" s="418"/>
      <c r="G48" s="366"/>
      <c r="H48" s="1261"/>
      <c r="I48" s="1268"/>
      <c r="J48" s="371"/>
      <c r="K48" s="1263"/>
      <c r="L48" s="410"/>
      <c r="M48" s="326"/>
      <c r="N48" s="306"/>
      <c r="O48" s="172"/>
      <c r="P48" s="82"/>
    </row>
    <row r="49" spans="1:16" s="21" customFormat="1" x14ac:dyDescent="0.25">
      <c r="A49" s="86"/>
      <c r="B49" s="87" t="s">
        <v>43</v>
      </c>
      <c r="C49" s="88"/>
      <c r="D49" s="367"/>
      <c r="E49" s="420"/>
      <c r="F49" s="421"/>
      <c r="G49" s="367"/>
      <c r="H49" s="1262"/>
      <c r="I49" s="421"/>
      <c r="J49" s="370"/>
      <c r="K49" s="420"/>
      <c r="L49" s="421"/>
      <c r="M49" s="373"/>
      <c r="N49" s="368"/>
      <c r="O49" s="173"/>
      <c r="P49" s="347"/>
    </row>
    <row r="50" spans="1:16" s="21" customFormat="1" ht="12.75" thickBot="1" x14ac:dyDescent="0.3">
      <c r="A50" s="89"/>
      <c r="B50" s="22" t="s">
        <v>44</v>
      </c>
      <c r="C50" s="90">
        <f t="shared" si="4"/>
        <v>69503</v>
      </c>
      <c r="D50" s="226">
        <f>SUM(D51,D283)</f>
        <v>69503</v>
      </c>
      <c r="E50" s="422">
        <f t="shared" ref="E50:F50" si="19">SUM(E51,E283)</f>
        <v>0</v>
      </c>
      <c r="F50" s="423">
        <f t="shared" si="19"/>
        <v>69503</v>
      </c>
      <c r="G50" s="226">
        <f>SUM(G51,G283)</f>
        <v>0</v>
      </c>
      <c r="H50" s="182">
        <f t="shared" ref="H50:I50" si="20">SUM(H51,H283)</f>
        <v>0</v>
      </c>
      <c r="I50" s="423">
        <f t="shared" si="20"/>
        <v>0</v>
      </c>
      <c r="J50" s="259">
        <f>SUM(J51,J283)</f>
        <v>0</v>
      </c>
      <c r="K50" s="422">
        <f t="shared" ref="K50:L50" si="21">SUM(K51,K283)</f>
        <v>0</v>
      </c>
      <c r="L50" s="423">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69503</v>
      </c>
      <c r="D51" s="227">
        <f>SUM(D52,D194)</f>
        <v>69503</v>
      </c>
      <c r="E51" s="424">
        <f t="shared" ref="E51:F51" si="23">SUM(E52,E194)</f>
        <v>0</v>
      </c>
      <c r="F51" s="425">
        <f t="shared" si="23"/>
        <v>69503</v>
      </c>
      <c r="G51" s="227">
        <f>SUM(G52,G194)</f>
        <v>0</v>
      </c>
      <c r="H51" s="206">
        <f t="shared" ref="H51:I51" si="24">SUM(H52,H194)</f>
        <v>0</v>
      </c>
      <c r="I51" s="425">
        <f t="shared" si="24"/>
        <v>0</v>
      </c>
      <c r="J51" s="260">
        <f>SUM(J52,J194)</f>
        <v>0</v>
      </c>
      <c r="K51" s="424">
        <f t="shared" ref="K51:L51" si="25">SUM(K52,K194)</f>
        <v>0</v>
      </c>
      <c r="L51" s="425">
        <f t="shared" si="25"/>
        <v>0</v>
      </c>
      <c r="M51" s="95">
        <f>SUM(M52,M194)</f>
        <v>0</v>
      </c>
      <c r="N51" s="96">
        <f t="shared" ref="N51:O51" si="26">SUM(N52,N194)</f>
        <v>0</v>
      </c>
      <c r="O51" s="97">
        <f t="shared" si="26"/>
        <v>0</v>
      </c>
      <c r="P51" s="349"/>
    </row>
    <row r="52" spans="1:16" s="21" customFormat="1" ht="24" x14ac:dyDescent="0.25">
      <c r="A52" s="98"/>
      <c r="B52" s="16" t="s">
        <v>46</v>
      </c>
      <c r="C52" s="99">
        <f t="shared" si="4"/>
        <v>45070</v>
      </c>
      <c r="D52" s="228">
        <f>SUM(D53,D75,D173,D187)</f>
        <v>45070</v>
      </c>
      <c r="E52" s="426">
        <f t="shared" ref="E52:F52" si="27">SUM(E53,E75,E173,E187)</f>
        <v>0</v>
      </c>
      <c r="F52" s="427">
        <f t="shared" si="27"/>
        <v>45070</v>
      </c>
      <c r="G52" s="228">
        <f>SUM(G53,G75,G173,G187)</f>
        <v>0</v>
      </c>
      <c r="H52" s="207">
        <f t="shared" ref="H52:I52" si="28">SUM(H53,H75,H173,H187)</f>
        <v>0</v>
      </c>
      <c r="I52" s="427">
        <f t="shared" si="28"/>
        <v>0</v>
      </c>
      <c r="J52" s="261">
        <f>SUM(J53,J75,J173,J187)</f>
        <v>0</v>
      </c>
      <c r="K52" s="426">
        <f t="shared" ref="K52:L52" si="29">SUM(K53,K75,K173,K187)</f>
        <v>0</v>
      </c>
      <c r="L52" s="427">
        <f t="shared" si="29"/>
        <v>0</v>
      </c>
      <c r="M52" s="99">
        <f>SUM(M53,M75,M173,M187)</f>
        <v>0</v>
      </c>
      <c r="N52" s="100">
        <f t="shared" ref="N52:O52" si="30">SUM(N53,N75,N173,N187)</f>
        <v>0</v>
      </c>
      <c r="O52" s="101">
        <f t="shared" si="30"/>
        <v>0</v>
      </c>
      <c r="P52" s="350"/>
    </row>
    <row r="53" spans="1:16" s="21" customFormat="1" x14ac:dyDescent="0.25">
      <c r="A53" s="102">
        <v>1000</v>
      </c>
      <c r="B53" s="102" t="s">
        <v>47</v>
      </c>
      <c r="C53" s="103">
        <f t="shared" si="4"/>
        <v>12679</v>
      </c>
      <c r="D53" s="229">
        <f>SUM(D54,D67)</f>
        <v>12679</v>
      </c>
      <c r="E53" s="428">
        <f t="shared" ref="E53:F53" si="31">SUM(E54,E67)</f>
        <v>0</v>
      </c>
      <c r="F53" s="429">
        <f t="shared" si="31"/>
        <v>12679</v>
      </c>
      <c r="G53" s="229">
        <f>SUM(G54,G67)</f>
        <v>0</v>
      </c>
      <c r="H53" s="139">
        <f t="shared" ref="H53:I53" si="32">SUM(H54,H67)</f>
        <v>0</v>
      </c>
      <c r="I53" s="429">
        <f t="shared" si="32"/>
        <v>0</v>
      </c>
      <c r="J53" s="262">
        <f>SUM(J54,J67)</f>
        <v>0</v>
      </c>
      <c r="K53" s="428">
        <f t="shared" ref="K53:L53" si="33">SUM(K54,K67)</f>
        <v>0</v>
      </c>
      <c r="L53" s="429">
        <f t="shared" si="33"/>
        <v>0</v>
      </c>
      <c r="M53" s="103">
        <f>SUM(M54,M67)</f>
        <v>0</v>
      </c>
      <c r="N53" s="104">
        <f t="shared" ref="N53:O53" si="34">SUM(N54,N67)</f>
        <v>0</v>
      </c>
      <c r="O53" s="105">
        <f t="shared" si="34"/>
        <v>0</v>
      </c>
      <c r="P53" s="351"/>
    </row>
    <row r="54" spans="1:16" x14ac:dyDescent="0.25">
      <c r="A54" s="46">
        <v>1100</v>
      </c>
      <c r="B54" s="106" t="s">
        <v>48</v>
      </c>
      <c r="C54" s="47">
        <f t="shared" si="4"/>
        <v>10701</v>
      </c>
      <c r="D54" s="230">
        <f>SUM(D55,D58,D66)</f>
        <v>10701</v>
      </c>
      <c r="E54" s="430">
        <f t="shared" ref="E54:F54" si="35">SUM(E55,E58,E66)</f>
        <v>0</v>
      </c>
      <c r="F54" s="397">
        <f t="shared" si="35"/>
        <v>10701</v>
      </c>
      <c r="G54" s="230">
        <f>SUM(G55,G58,G66)</f>
        <v>0</v>
      </c>
      <c r="H54" s="127">
        <f t="shared" ref="H54:I54" si="36">SUM(H55,H58,H66)</f>
        <v>0</v>
      </c>
      <c r="I54" s="397">
        <f t="shared" si="36"/>
        <v>0</v>
      </c>
      <c r="J54" s="107">
        <f>SUM(J55,J58,J66)</f>
        <v>0</v>
      </c>
      <c r="K54" s="430">
        <f t="shared" ref="K54:L54" si="37">SUM(K55,K58,K66)</f>
        <v>0</v>
      </c>
      <c r="L54" s="397">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109">
        <f t="shared" ref="E55:F55" si="39">SUM(E56:E57)</f>
        <v>0</v>
      </c>
      <c r="F55" s="288">
        <f t="shared" si="39"/>
        <v>0</v>
      </c>
      <c r="G55" s="133">
        <f>SUM(G56:G57)</f>
        <v>0</v>
      </c>
      <c r="H55" s="208">
        <f t="shared" ref="H55:I55" si="40">SUM(H56:H57)</f>
        <v>0</v>
      </c>
      <c r="I55" s="110">
        <f t="shared" si="40"/>
        <v>0</v>
      </c>
      <c r="J55" s="208">
        <f>SUM(J56:J57)</f>
        <v>0</v>
      </c>
      <c r="K55" s="109">
        <f t="shared" ref="K55:L55" si="41">SUM(K56:K57)</f>
        <v>0</v>
      </c>
      <c r="L55" s="138">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v>0</v>
      </c>
      <c r="E56" s="56"/>
      <c r="F56" s="289">
        <f t="shared" ref="F56:F57" si="43">D56+E56</f>
        <v>0</v>
      </c>
      <c r="G56" s="231"/>
      <c r="H56" s="263"/>
      <c r="I56" s="121">
        <f t="shared" ref="I56:I57" si="44">G56+H56</f>
        <v>0</v>
      </c>
      <c r="J56" s="263"/>
      <c r="K56" s="56"/>
      <c r="L56" s="141">
        <f t="shared" ref="L56:L57" si="45">J56+K56</f>
        <v>0</v>
      </c>
      <c r="M56" s="327"/>
      <c r="N56" s="56"/>
      <c r="O56" s="121">
        <f>M56+N56</f>
        <v>0</v>
      </c>
      <c r="P56" s="111"/>
    </row>
    <row r="57" spans="1:16" ht="24" hidden="1" customHeight="1" x14ac:dyDescent="0.25">
      <c r="A57" s="38">
        <v>1119</v>
      </c>
      <c r="B57" s="58" t="s">
        <v>51</v>
      </c>
      <c r="C57" s="59">
        <f t="shared" si="4"/>
        <v>0</v>
      </c>
      <c r="D57" s="232">
        <v>0</v>
      </c>
      <c r="E57" s="61"/>
      <c r="F57" s="148">
        <f t="shared" si="43"/>
        <v>0</v>
      </c>
      <c r="G57" s="232"/>
      <c r="H57" s="264"/>
      <c r="I57" s="115">
        <f t="shared" si="44"/>
        <v>0</v>
      </c>
      <c r="J57" s="264"/>
      <c r="K57" s="61"/>
      <c r="L57" s="137">
        <f t="shared" si="45"/>
        <v>0</v>
      </c>
      <c r="M57" s="328"/>
      <c r="N57" s="61"/>
      <c r="O57" s="115">
        <f>M57+N57</f>
        <v>0</v>
      </c>
      <c r="P57" s="112"/>
    </row>
    <row r="58" spans="1:16" hidden="1" x14ac:dyDescent="0.25">
      <c r="A58" s="113">
        <v>1140</v>
      </c>
      <c r="B58" s="58" t="s">
        <v>295</v>
      </c>
      <c r="C58" s="59">
        <f t="shared" si="4"/>
        <v>0</v>
      </c>
      <c r="D58" s="233">
        <f>SUM(D59:D65)</f>
        <v>0</v>
      </c>
      <c r="E58" s="114">
        <f t="shared" ref="E58:F58" si="46">SUM(E59:E65)</f>
        <v>0</v>
      </c>
      <c r="F58" s="148">
        <f t="shared" si="46"/>
        <v>0</v>
      </c>
      <c r="G58" s="233">
        <f>SUM(G59:G65)</f>
        <v>0</v>
      </c>
      <c r="H58" s="122">
        <f t="shared" ref="H58:I58" si="47">SUM(H59:H65)</f>
        <v>0</v>
      </c>
      <c r="I58" s="115">
        <f t="shared" si="47"/>
        <v>0</v>
      </c>
      <c r="J58" s="122">
        <f>SUM(J59:J65)</f>
        <v>0</v>
      </c>
      <c r="K58" s="114">
        <f t="shared" ref="K58:L58" si="48">SUM(K59:K65)</f>
        <v>0</v>
      </c>
      <c r="L58" s="137">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v>0</v>
      </c>
      <c r="E59" s="61"/>
      <c r="F59" s="148">
        <f t="shared" ref="F59:F66" si="50">D59+E59</f>
        <v>0</v>
      </c>
      <c r="G59" s="232"/>
      <c r="H59" s="264"/>
      <c r="I59" s="115">
        <f t="shared" ref="I59:I66" si="51">G59+H59</f>
        <v>0</v>
      </c>
      <c r="J59" s="264"/>
      <c r="K59" s="61"/>
      <c r="L59" s="137">
        <f t="shared" ref="L59:L66" si="52">J59+K59</f>
        <v>0</v>
      </c>
      <c r="M59" s="328"/>
      <c r="N59" s="61"/>
      <c r="O59" s="115">
        <f t="shared" ref="O59:O66" si="53">M59+N59</f>
        <v>0</v>
      </c>
      <c r="P59" s="112"/>
    </row>
    <row r="60" spans="1:16" ht="24.75" hidden="1" customHeight="1" x14ac:dyDescent="0.25">
      <c r="A60" s="38">
        <v>1142</v>
      </c>
      <c r="B60" s="58" t="s">
        <v>53</v>
      </c>
      <c r="C60" s="59">
        <f t="shared" si="4"/>
        <v>0</v>
      </c>
      <c r="D60" s="232">
        <v>0</v>
      </c>
      <c r="E60" s="61"/>
      <c r="F60" s="148">
        <f t="shared" si="50"/>
        <v>0</v>
      </c>
      <c r="G60" s="232"/>
      <c r="H60" s="264"/>
      <c r="I60" s="115">
        <f t="shared" si="51"/>
        <v>0</v>
      </c>
      <c r="J60" s="264"/>
      <c r="K60" s="61"/>
      <c r="L60" s="137">
        <f>J60+K60</f>
        <v>0</v>
      </c>
      <c r="M60" s="328"/>
      <c r="N60" s="61"/>
      <c r="O60" s="115">
        <f t="shared" si="53"/>
        <v>0</v>
      </c>
      <c r="P60" s="112"/>
    </row>
    <row r="61" spans="1:16" ht="24" hidden="1" x14ac:dyDescent="0.25">
      <c r="A61" s="38">
        <v>1145</v>
      </c>
      <c r="B61" s="58" t="s">
        <v>54</v>
      </c>
      <c r="C61" s="59">
        <f t="shared" si="4"/>
        <v>0</v>
      </c>
      <c r="D61" s="232">
        <v>0</v>
      </c>
      <c r="E61" s="61"/>
      <c r="F61" s="148">
        <f t="shared" si="50"/>
        <v>0</v>
      </c>
      <c r="G61" s="232"/>
      <c r="H61" s="264"/>
      <c r="I61" s="115">
        <f t="shared" si="51"/>
        <v>0</v>
      </c>
      <c r="J61" s="264"/>
      <c r="K61" s="61"/>
      <c r="L61" s="137">
        <f t="shared" si="52"/>
        <v>0</v>
      </c>
      <c r="M61" s="328"/>
      <c r="N61" s="61"/>
      <c r="O61" s="115">
        <f>M61+N61</f>
        <v>0</v>
      </c>
      <c r="P61" s="112"/>
    </row>
    <row r="62" spans="1:16" ht="27.75" hidden="1" customHeight="1" x14ac:dyDescent="0.25">
      <c r="A62" s="38">
        <v>1146</v>
      </c>
      <c r="B62" s="58" t="s">
        <v>55</v>
      </c>
      <c r="C62" s="59">
        <f t="shared" si="4"/>
        <v>0</v>
      </c>
      <c r="D62" s="232">
        <v>0</v>
      </c>
      <c r="E62" s="61"/>
      <c r="F62" s="148">
        <f t="shared" si="50"/>
        <v>0</v>
      </c>
      <c r="G62" s="232"/>
      <c r="H62" s="264"/>
      <c r="I62" s="115">
        <f t="shared" si="51"/>
        <v>0</v>
      </c>
      <c r="J62" s="264"/>
      <c r="K62" s="61"/>
      <c r="L62" s="137">
        <f t="shared" si="52"/>
        <v>0</v>
      </c>
      <c r="M62" s="328"/>
      <c r="N62" s="61"/>
      <c r="O62" s="115">
        <f t="shared" si="53"/>
        <v>0</v>
      </c>
      <c r="P62" s="112"/>
    </row>
    <row r="63" spans="1:16" hidden="1" x14ac:dyDescent="0.25">
      <c r="A63" s="38">
        <v>1147</v>
      </c>
      <c r="B63" s="58" t="s">
        <v>56</v>
      </c>
      <c r="C63" s="59">
        <f t="shared" si="4"/>
        <v>0</v>
      </c>
      <c r="D63" s="232">
        <v>0</v>
      </c>
      <c r="E63" s="61"/>
      <c r="F63" s="148">
        <f t="shared" si="50"/>
        <v>0</v>
      </c>
      <c r="G63" s="232"/>
      <c r="H63" s="264"/>
      <c r="I63" s="115">
        <f t="shared" si="51"/>
        <v>0</v>
      </c>
      <c r="J63" s="264"/>
      <c r="K63" s="61"/>
      <c r="L63" s="137">
        <f t="shared" si="52"/>
        <v>0</v>
      </c>
      <c r="M63" s="328"/>
      <c r="N63" s="61"/>
      <c r="O63" s="115">
        <f t="shared" si="53"/>
        <v>0</v>
      </c>
      <c r="P63" s="112"/>
    </row>
    <row r="64" spans="1:16" hidden="1" x14ac:dyDescent="0.25">
      <c r="A64" s="38">
        <v>1148</v>
      </c>
      <c r="B64" s="58" t="s">
        <v>57</v>
      </c>
      <c r="C64" s="59">
        <f t="shared" si="4"/>
        <v>0</v>
      </c>
      <c r="D64" s="232">
        <v>0</v>
      </c>
      <c r="E64" s="61"/>
      <c r="F64" s="148">
        <f t="shared" si="50"/>
        <v>0</v>
      </c>
      <c r="G64" s="232"/>
      <c r="H64" s="264"/>
      <c r="I64" s="115">
        <f t="shared" si="51"/>
        <v>0</v>
      </c>
      <c r="J64" s="264"/>
      <c r="K64" s="61"/>
      <c r="L64" s="137">
        <f t="shared" si="52"/>
        <v>0</v>
      </c>
      <c r="M64" s="328"/>
      <c r="N64" s="61"/>
      <c r="O64" s="115">
        <f t="shared" si="53"/>
        <v>0</v>
      </c>
      <c r="P64" s="112"/>
    </row>
    <row r="65" spans="1:16" ht="24" hidden="1" customHeight="1" x14ac:dyDescent="0.25">
      <c r="A65" s="38">
        <v>1149</v>
      </c>
      <c r="B65" s="58" t="s">
        <v>58</v>
      </c>
      <c r="C65" s="59">
        <f>F65+I65+L65+O65</f>
        <v>0</v>
      </c>
      <c r="D65" s="232">
        <v>0</v>
      </c>
      <c r="E65" s="61"/>
      <c r="F65" s="148">
        <f t="shared" si="50"/>
        <v>0</v>
      </c>
      <c r="G65" s="232"/>
      <c r="H65" s="264"/>
      <c r="I65" s="115">
        <f t="shared" si="51"/>
        <v>0</v>
      </c>
      <c r="J65" s="264"/>
      <c r="K65" s="61"/>
      <c r="L65" s="137">
        <f t="shared" si="52"/>
        <v>0</v>
      </c>
      <c r="M65" s="328"/>
      <c r="N65" s="61"/>
      <c r="O65" s="115">
        <f t="shared" si="53"/>
        <v>0</v>
      </c>
      <c r="P65" s="112"/>
    </row>
    <row r="66" spans="1:16" ht="36" x14ac:dyDescent="0.25">
      <c r="A66" s="108">
        <v>1150</v>
      </c>
      <c r="B66" s="79" t="s">
        <v>59</v>
      </c>
      <c r="C66" s="85">
        <f>F66+I66+L66+O66</f>
        <v>10701</v>
      </c>
      <c r="D66" s="234">
        <f>9180-105+300+1326</f>
        <v>10701</v>
      </c>
      <c r="E66" s="437"/>
      <c r="F66" s="432">
        <f t="shared" si="50"/>
        <v>10701</v>
      </c>
      <c r="G66" s="234"/>
      <c r="H66" s="1265"/>
      <c r="I66" s="432">
        <f t="shared" si="51"/>
        <v>0</v>
      </c>
      <c r="J66" s="265"/>
      <c r="K66" s="437"/>
      <c r="L66" s="432">
        <f t="shared" si="52"/>
        <v>0</v>
      </c>
      <c r="M66" s="329"/>
      <c r="N66" s="116"/>
      <c r="O66" s="110">
        <f t="shared" si="53"/>
        <v>0</v>
      </c>
      <c r="P66" s="117"/>
    </row>
    <row r="67" spans="1:16" ht="24" x14ac:dyDescent="0.25">
      <c r="A67" s="46">
        <v>1200</v>
      </c>
      <c r="B67" s="106" t="s">
        <v>296</v>
      </c>
      <c r="C67" s="47">
        <f t="shared" si="4"/>
        <v>1978</v>
      </c>
      <c r="D67" s="230">
        <f>SUM(D68:D69)</f>
        <v>1978</v>
      </c>
      <c r="E67" s="430">
        <f t="shared" ref="E67:F67" si="54">SUM(E68:E69)</f>
        <v>0</v>
      </c>
      <c r="F67" s="397">
        <f t="shared" si="54"/>
        <v>1978</v>
      </c>
      <c r="G67" s="230">
        <f>SUM(G68:G69)</f>
        <v>0</v>
      </c>
      <c r="H67" s="127">
        <f t="shared" ref="H67:I67" si="55">SUM(H68:H69)</f>
        <v>0</v>
      </c>
      <c r="I67" s="397">
        <f t="shared" si="55"/>
        <v>0</v>
      </c>
      <c r="J67" s="107">
        <f>SUM(J68:J69)</f>
        <v>0</v>
      </c>
      <c r="K67" s="430">
        <f t="shared" ref="K67:L67" si="56">SUM(K68:K69)</f>
        <v>0</v>
      </c>
      <c r="L67" s="397">
        <f t="shared" si="56"/>
        <v>0</v>
      </c>
      <c r="M67" s="47">
        <f>SUM(M68:M69)</f>
        <v>0</v>
      </c>
      <c r="N67" s="51">
        <f t="shared" ref="N67:O67" si="57">SUM(N68:N69)</f>
        <v>0</v>
      </c>
      <c r="O67" s="118">
        <f t="shared" si="57"/>
        <v>0</v>
      </c>
      <c r="P67" s="124"/>
    </row>
    <row r="68" spans="1:16" ht="24" x14ac:dyDescent="0.25">
      <c r="A68" s="1244">
        <v>1210</v>
      </c>
      <c r="B68" s="53" t="s">
        <v>60</v>
      </c>
      <c r="C68" s="54">
        <f t="shared" si="4"/>
        <v>1978</v>
      </c>
      <c r="D68" s="231">
        <f>1860+118</f>
        <v>1978</v>
      </c>
      <c r="E68" s="433"/>
      <c r="F68" s="434">
        <f>D68+E68</f>
        <v>1978</v>
      </c>
      <c r="G68" s="231"/>
      <c r="H68" s="1266"/>
      <c r="I68" s="434">
        <f>G68+H68</f>
        <v>0</v>
      </c>
      <c r="J68" s="263"/>
      <c r="K68" s="433"/>
      <c r="L68" s="434">
        <f>J68+K68</f>
        <v>0</v>
      </c>
      <c r="M68" s="327"/>
      <c r="N68" s="56"/>
      <c r="O68" s="121">
        <f>M68+N68</f>
        <v>0</v>
      </c>
      <c r="P68" s="111"/>
    </row>
    <row r="69" spans="1:16" ht="24" hidden="1" x14ac:dyDescent="0.25">
      <c r="A69" s="113">
        <v>1220</v>
      </c>
      <c r="B69" s="58" t="s">
        <v>61</v>
      </c>
      <c r="C69" s="59">
        <f t="shared" si="4"/>
        <v>0</v>
      </c>
      <c r="D69" s="233">
        <f>SUM(D70:D74)</f>
        <v>0</v>
      </c>
      <c r="E69" s="114">
        <f t="shared" ref="E69:F69" si="58">SUM(E70:E74)</f>
        <v>0</v>
      </c>
      <c r="F69" s="148">
        <f t="shared" si="58"/>
        <v>0</v>
      </c>
      <c r="G69" s="233">
        <f>SUM(G70:G74)</f>
        <v>0</v>
      </c>
      <c r="H69" s="122">
        <f t="shared" ref="H69:I69" si="59">SUM(H70:H74)</f>
        <v>0</v>
      </c>
      <c r="I69" s="115">
        <f t="shared" si="59"/>
        <v>0</v>
      </c>
      <c r="J69" s="122">
        <f>SUM(J70:J74)</f>
        <v>0</v>
      </c>
      <c r="K69" s="114">
        <f t="shared" ref="K69:L69" si="60">SUM(K70:K74)</f>
        <v>0</v>
      </c>
      <c r="L69" s="137">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v>0</v>
      </c>
      <c r="E70" s="61"/>
      <c r="F70" s="148">
        <f t="shared" ref="F70:F74" si="62">D70+E70</f>
        <v>0</v>
      </c>
      <c r="G70" s="232"/>
      <c r="H70" s="264"/>
      <c r="I70" s="115">
        <f t="shared" ref="I70:I74" si="63">G70+H70</f>
        <v>0</v>
      </c>
      <c r="J70" s="264"/>
      <c r="K70" s="61"/>
      <c r="L70" s="137">
        <f t="shared" ref="L70:L74" si="64">J70+K70</f>
        <v>0</v>
      </c>
      <c r="M70" s="328"/>
      <c r="N70" s="61"/>
      <c r="O70" s="115">
        <f t="shared" ref="O70:O74" si="65">M70+N70</f>
        <v>0</v>
      </c>
      <c r="P70" s="112"/>
    </row>
    <row r="71" spans="1:16" hidden="1" x14ac:dyDescent="0.25">
      <c r="A71" s="38">
        <v>1223</v>
      </c>
      <c r="B71" s="58" t="s">
        <v>62</v>
      </c>
      <c r="C71" s="59">
        <f t="shared" si="4"/>
        <v>0</v>
      </c>
      <c r="D71" s="232">
        <v>0</v>
      </c>
      <c r="E71" s="61"/>
      <c r="F71" s="148">
        <f t="shared" si="62"/>
        <v>0</v>
      </c>
      <c r="G71" s="232"/>
      <c r="H71" s="264"/>
      <c r="I71" s="115">
        <f t="shared" si="63"/>
        <v>0</v>
      </c>
      <c r="J71" s="264"/>
      <c r="K71" s="61"/>
      <c r="L71" s="137">
        <f t="shared" si="64"/>
        <v>0</v>
      </c>
      <c r="M71" s="328"/>
      <c r="N71" s="61"/>
      <c r="O71" s="115">
        <f t="shared" si="65"/>
        <v>0</v>
      </c>
      <c r="P71" s="112"/>
    </row>
    <row r="72" spans="1:16" hidden="1" x14ac:dyDescent="0.25">
      <c r="A72" s="38">
        <v>1225</v>
      </c>
      <c r="B72" s="58" t="s">
        <v>63</v>
      </c>
      <c r="C72" s="59">
        <f t="shared" si="4"/>
        <v>0</v>
      </c>
      <c r="D72" s="232">
        <v>0</v>
      </c>
      <c r="E72" s="61"/>
      <c r="F72" s="148">
        <f t="shared" si="62"/>
        <v>0</v>
      </c>
      <c r="G72" s="232"/>
      <c r="H72" s="264"/>
      <c r="I72" s="115">
        <f t="shared" si="63"/>
        <v>0</v>
      </c>
      <c r="J72" s="264"/>
      <c r="K72" s="61"/>
      <c r="L72" s="137">
        <f t="shared" si="64"/>
        <v>0</v>
      </c>
      <c r="M72" s="328"/>
      <c r="N72" s="61"/>
      <c r="O72" s="115">
        <f t="shared" si="65"/>
        <v>0</v>
      </c>
      <c r="P72" s="112"/>
    </row>
    <row r="73" spans="1:16" ht="36" hidden="1" x14ac:dyDescent="0.25">
      <c r="A73" s="38">
        <v>1227</v>
      </c>
      <c r="B73" s="58" t="s">
        <v>64</v>
      </c>
      <c r="C73" s="59">
        <f t="shared" si="4"/>
        <v>0</v>
      </c>
      <c r="D73" s="232">
        <v>0</v>
      </c>
      <c r="E73" s="61"/>
      <c r="F73" s="148">
        <f t="shared" si="62"/>
        <v>0</v>
      </c>
      <c r="G73" s="232"/>
      <c r="H73" s="264"/>
      <c r="I73" s="115">
        <f t="shared" si="63"/>
        <v>0</v>
      </c>
      <c r="J73" s="264"/>
      <c r="K73" s="61"/>
      <c r="L73" s="137">
        <f t="shared" si="64"/>
        <v>0</v>
      </c>
      <c r="M73" s="328"/>
      <c r="N73" s="61"/>
      <c r="O73" s="115">
        <f t="shared" si="65"/>
        <v>0</v>
      </c>
      <c r="P73" s="112"/>
    </row>
    <row r="74" spans="1:16" ht="48" hidden="1" x14ac:dyDescent="0.25">
      <c r="A74" s="38">
        <v>1228</v>
      </c>
      <c r="B74" s="58" t="s">
        <v>298</v>
      </c>
      <c r="C74" s="59">
        <f t="shared" si="4"/>
        <v>0</v>
      </c>
      <c r="D74" s="232">
        <v>0</v>
      </c>
      <c r="E74" s="61"/>
      <c r="F74" s="148">
        <f t="shared" si="62"/>
        <v>0</v>
      </c>
      <c r="G74" s="232"/>
      <c r="H74" s="264"/>
      <c r="I74" s="115">
        <f t="shared" si="63"/>
        <v>0</v>
      </c>
      <c r="J74" s="264"/>
      <c r="K74" s="61"/>
      <c r="L74" s="137">
        <f t="shared" si="64"/>
        <v>0</v>
      </c>
      <c r="M74" s="328"/>
      <c r="N74" s="61"/>
      <c r="O74" s="115">
        <f t="shared" si="65"/>
        <v>0</v>
      </c>
      <c r="P74" s="112"/>
    </row>
    <row r="75" spans="1:16" x14ac:dyDescent="0.25">
      <c r="A75" s="102">
        <v>2000</v>
      </c>
      <c r="B75" s="102" t="s">
        <v>65</v>
      </c>
      <c r="C75" s="103">
        <f t="shared" si="4"/>
        <v>32391</v>
      </c>
      <c r="D75" s="229">
        <f>SUM(D76,D83,D130,D164,D165,D172)</f>
        <v>32391</v>
      </c>
      <c r="E75" s="428">
        <f t="shared" ref="E75:F75" si="66">SUM(E76,E83,E130,E164,E165,E172)</f>
        <v>0</v>
      </c>
      <c r="F75" s="429">
        <f t="shared" si="66"/>
        <v>32391</v>
      </c>
      <c r="G75" s="229">
        <f>SUM(G76,G83,G130,G164,G165,G172)</f>
        <v>0</v>
      </c>
      <c r="H75" s="139">
        <f t="shared" ref="H75:I75" si="67">SUM(H76,H83,H130,H164,H165,H172)</f>
        <v>0</v>
      </c>
      <c r="I75" s="429">
        <f t="shared" si="67"/>
        <v>0</v>
      </c>
      <c r="J75" s="262">
        <f>SUM(J76,J83,J130,J164,J165,J172)</f>
        <v>0</v>
      </c>
      <c r="K75" s="428">
        <f t="shared" ref="K75:L75" si="68">SUM(K76,K83,K130,K164,K165,K172)</f>
        <v>0</v>
      </c>
      <c r="L75" s="429">
        <f t="shared" si="68"/>
        <v>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51">
        <f t="shared" ref="E76:F76" si="70">SUM(E77,E80)</f>
        <v>0</v>
      </c>
      <c r="F76" s="287">
        <f t="shared" si="70"/>
        <v>0</v>
      </c>
      <c r="G76" s="230">
        <f>SUM(G77,G80)</f>
        <v>0</v>
      </c>
      <c r="H76" s="107">
        <f t="shared" ref="H76:I76" si="71">SUM(H77,H80)</f>
        <v>0</v>
      </c>
      <c r="I76" s="118">
        <f t="shared" si="71"/>
        <v>0</v>
      </c>
      <c r="J76" s="107">
        <f>SUM(J77,J80)</f>
        <v>0</v>
      </c>
      <c r="K76" s="51">
        <f t="shared" ref="K76:L76" si="72">SUM(K77,K80)</f>
        <v>0</v>
      </c>
      <c r="L76" s="127">
        <f t="shared" si="72"/>
        <v>0</v>
      </c>
      <c r="M76" s="47">
        <f>SUM(M77,M80)</f>
        <v>0</v>
      </c>
      <c r="N76" s="51">
        <f t="shared" ref="N76:O76" si="73">SUM(N77,N80)</f>
        <v>0</v>
      </c>
      <c r="O76" s="118">
        <f t="shared" si="73"/>
        <v>0</v>
      </c>
      <c r="P76" s="124"/>
    </row>
    <row r="77" spans="1:16" ht="24" hidden="1" x14ac:dyDescent="0.25">
      <c r="A77" s="1244">
        <v>2110</v>
      </c>
      <c r="B77" s="53" t="s">
        <v>67</v>
      </c>
      <c r="C77" s="54">
        <f t="shared" si="4"/>
        <v>0</v>
      </c>
      <c r="D77" s="235">
        <f>SUM(D78:D79)</f>
        <v>0</v>
      </c>
      <c r="E77" s="120">
        <f t="shared" ref="E77:F77" si="74">SUM(E78:E79)</f>
        <v>0</v>
      </c>
      <c r="F77" s="289">
        <f t="shared" si="74"/>
        <v>0</v>
      </c>
      <c r="G77" s="235">
        <f>SUM(G78:G79)</f>
        <v>0</v>
      </c>
      <c r="H77" s="266">
        <f t="shared" ref="H77:I77" si="75">SUM(H78:H79)</f>
        <v>0</v>
      </c>
      <c r="I77" s="121">
        <f t="shared" si="75"/>
        <v>0</v>
      </c>
      <c r="J77" s="266">
        <f>SUM(J78:J79)</f>
        <v>0</v>
      </c>
      <c r="K77" s="120">
        <f t="shared" ref="K77:L77" si="76">SUM(K78:K79)</f>
        <v>0</v>
      </c>
      <c r="L77" s="14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v>0</v>
      </c>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112"/>
    </row>
    <row r="79" spans="1:16" ht="24" hidden="1" x14ac:dyDescent="0.25">
      <c r="A79" s="38">
        <v>2112</v>
      </c>
      <c r="B79" s="58" t="s">
        <v>69</v>
      </c>
      <c r="C79" s="59">
        <f t="shared" si="4"/>
        <v>0</v>
      </c>
      <c r="D79" s="232">
        <v>0</v>
      </c>
      <c r="E79" s="61"/>
      <c r="F79" s="148">
        <f t="shared" si="78"/>
        <v>0</v>
      </c>
      <c r="G79" s="232"/>
      <c r="H79" s="264"/>
      <c r="I79" s="115">
        <f t="shared" si="79"/>
        <v>0</v>
      </c>
      <c r="J79" s="264"/>
      <c r="K79" s="61"/>
      <c r="L79" s="137">
        <f t="shared" si="80"/>
        <v>0</v>
      </c>
      <c r="M79" s="328"/>
      <c r="N79" s="61"/>
      <c r="O79" s="115">
        <f t="shared" si="81"/>
        <v>0</v>
      </c>
      <c r="P79" s="112"/>
    </row>
    <row r="80" spans="1:16"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v>0</v>
      </c>
      <c r="E81" s="61"/>
      <c r="F81" s="148">
        <f t="shared" ref="F81:F82" si="86">D81+E81</f>
        <v>0</v>
      </c>
      <c r="G81" s="232"/>
      <c r="H81" s="264"/>
      <c r="I81" s="115">
        <f t="shared" ref="I81:I82" si="87">G81+H81</f>
        <v>0</v>
      </c>
      <c r="J81" s="264"/>
      <c r="K81" s="61"/>
      <c r="L81" s="137">
        <f t="shared" ref="L81:L82" si="88">J81+K81</f>
        <v>0</v>
      </c>
      <c r="M81" s="328"/>
      <c r="N81" s="61"/>
      <c r="O81" s="115">
        <f t="shared" ref="O81:O82" si="89">M81+N81</f>
        <v>0</v>
      </c>
      <c r="P81" s="112"/>
    </row>
    <row r="82" spans="1:16" ht="24" hidden="1" x14ac:dyDescent="0.25">
      <c r="A82" s="38">
        <v>2122</v>
      </c>
      <c r="B82" s="58" t="s">
        <v>69</v>
      </c>
      <c r="C82" s="59">
        <f t="shared" si="4"/>
        <v>0</v>
      </c>
      <c r="D82" s="232">
        <v>0</v>
      </c>
      <c r="E82" s="61"/>
      <c r="F82" s="148">
        <f t="shared" si="86"/>
        <v>0</v>
      </c>
      <c r="G82" s="232"/>
      <c r="H82" s="264"/>
      <c r="I82" s="115">
        <f t="shared" si="87"/>
        <v>0</v>
      </c>
      <c r="J82" s="264"/>
      <c r="K82" s="61"/>
      <c r="L82" s="137">
        <f t="shared" si="88"/>
        <v>0</v>
      </c>
      <c r="M82" s="328"/>
      <c r="N82" s="61"/>
      <c r="O82" s="115">
        <f t="shared" si="89"/>
        <v>0</v>
      </c>
      <c r="P82" s="112"/>
    </row>
    <row r="83" spans="1:16" x14ac:dyDescent="0.25">
      <c r="A83" s="46">
        <v>2200</v>
      </c>
      <c r="B83" s="106" t="s">
        <v>71</v>
      </c>
      <c r="C83" s="47">
        <f t="shared" si="4"/>
        <v>21908</v>
      </c>
      <c r="D83" s="230">
        <f>SUM(D84,D89,D95,D103,D112,D116,D122,D128)</f>
        <v>21908</v>
      </c>
      <c r="E83" s="430">
        <f t="shared" ref="E83:F83" si="90">SUM(E84,E89,E95,E103,E112,E116,E122,E128)</f>
        <v>0</v>
      </c>
      <c r="F83" s="397">
        <f t="shared" si="90"/>
        <v>21908</v>
      </c>
      <c r="G83" s="230">
        <f>SUM(G84,G89,G95,G103,G112,G116,G122,G128)</f>
        <v>0</v>
      </c>
      <c r="H83" s="127">
        <f t="shared" ref="H83:I83" si="91">SUM(H84,H89,H95,H103,H112,H116,H122,H128)</f>
        <v>0</v>
      </c>
      <c r="I83" s="397">
        <f t="shared" si="91"/>
        <v>0</v>
      </c>
      <c r="J83" s="107">
        <f>SUM(J84,J89,J95,J103,J112,J116,J122,J128)</f>
        <v>0</v>
      </c>
      <c r="K83" s="430">
        <f t="shared" ref="K83:L83" si="92">SUM(K84,K89,K95,K103,K112,K116,K122,K128)</f>
        <v>0</v>
      </c>
      <c r="L83" s="397">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109">
        <f t="shared" ref="E84:F84" si="94">SUM(E85:E88)</f>
        <v>0</v>
      </c>
      <c r="F84" s="288">
        <f t="shared" si="94"/>
        <v>0</v>
      </c>
      <c r="G84" s="133">
        <f>SUM(G85:G88)</f>
        <v>0</v>
      </c>
      <c r="H84" s="208">
        <f t="shared" ref="H84:I84" si="95">SUM(H85:H88)</f>
        <v>0</v>
      </c>
      <c r="I84" s="110">
        <f t="shared" si="95"/>
        <v>0</v>
      </c>
      <c r="J84" s="208">
        <f>SUM(J85:J88)</f>
        <v>0</v>
      </c>
      <c r="K84" s="109">
        <f t="shared" ref="K84:L84" si="96">SUM(K85:K88)</f>
        <v>0</v>
      </c>
      <c r="L84" s="138">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v>0</v>
      </c>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11"/>
    </row>
    <row r="86" spans="1:16" ht="36" hidden="1" x14ac:dyDescent="0.25">
      <c r="A86" s="38">
        <v>2212</v>
      </c>
      <c r="B86" s="58" t="s">
        <v>74</v>
      </c>
      <c r="C86" s="59">
        <f t="shared" si="98"/>
        <v>0</v>
      </c>
      <c r="D86" s="232">
        <v>0</v>
      </c>
      <c r="E86" s="61"/>
      <c r="F86" s="148">
        <f t="shared" si="99"/>
        <v>0</v>
      </c>
      <c r="G86" s="232"/>
      <c r="H86" s="264"/>
      <c r="I86" s="115">
        <f t="shared" si="100"/>
        <v>0</v>
      </c>
      <c r="J86" s="264"/>
      <c r="K86" s="61"/>
      <c r="L86" s="137">
        <f t="shared" si="101"/>
        <v>0</v>
      </c>
      <c r="M86" s="328"/>
      <c r="N86" s="61"/>
      <c r="O86" s="115">
        <f t="shared" si="102"/>
        <v>0</v>
      </c>
      <c r="P86" s="112"/>
    </row>
    <row r="87" spans="1:16" ht="24" hidden="1" x14ac:dyDescent="0.25">
      <c r="A87" s="38">
        <v>2214</v>
      </c>
      <c r="B87" s="58" t="s">
        <v>75</v>
      </c>
      <c r="C87" s="59">
        <f t="shared" si="98"/>
        <v>0</v>
      </c>
      <c r="D87" s="232">
        <v>0</v>
      </c>
      <c r="E87" s="61"/>
      <c r="F87" s="148">
        <f t="shared" si="99"/>
        <v>0</v>
      </c>
      <c r="G87" s="232"/>
      <c r="H87" s="264"/>
      <c r="I87" s="115">
        <f t="shared" si="100"/>
        <v>0</v>
      </c>
      <c r="J87" s="264"/>
      <c r="K87" s="61"/>
      <c r="L87" s="137">
        <f t="shared" si="101"/>
        <v>0</v>
      </c>
      <c r="M87" s="328"/>
      <c r="N87" s="61"/>
      <c r="O87" s="115">
        <f t="shared" si="102"/>
        <v>0</v>
      </c>
      <c r="P87" s="112"/>
    </row>
    <row r="88" spans="1:16" hidden="1" x14ac:dyDescent="0.25">
      <c r="A88" s="38">
        <v>2219</v>
      </c>
      <c r="B88" s="58" t="s">
        <v>76</v>
      </c>
      <c r="C88" s="59">
        <f t="shared" si="98"/>
        <v>0</v>
      </c>
      <c r="D88" s="232">
        <v>0</v>
      </c>
      <c r="E88" s="61"/>
      <c r="F88" s="148">
        <f t="shared" si="99"/>
        <v>0</v>
      </c>
      <c r="G88" s="232"/>
      <c r="H88" s="264"/>
      <c r="I88" s="115">
        <f t="shared" si="100"/>
        <v>0</v>
      </c>
      <c r="J88" s="264"/>
      <c r="K88" s="61"/>
      <c r="L88" s="137">
        <f t="shared" si="101"/>
        <v>0</v>
      </c>
      <c r="M88" s="328"/>
      <c r="N88" s="61"/>
      <c r="O88" s="115">
        <f t="shared" si="102"/>
        <v>0</v>
      </c>
      <c r="P88" s="112"/>
    </row>
    <row r="89" spans="1:16" ht="24" hidden="1" x14ac:dyDescent="0.25">
      <c r="A89" s="113">
        <v>2220</v>
      </c>
      <c r="B89" s="58" t="s">
        <v>77</v>
      </c>
      <c r="C89" s="59">
        <f t="shared" si="98"/>
        <v>0</v>
      </c>
      <c r="D89" s="233">
        <f>SUM(D90:D94)</f>
        <v>0</v>
      </c>
      <c r="E89" s="114">
        <f t="shared" ref="E89:F89" si="103">SUM(E90:E94)</f>
        <v>0</v>
      </c>
      <c r="F89" s="148">
        <f t="shared" si="103"/>
        <v>0</v>
      </c>
      <c r="G89" s="233">
        <f>SUM(G90:G94)</f>
        <v>0</v>
      </c>
      <c r="H89" s="122">
        <f t="shared" ref="H89:I89" si="104">SUM(H90:H94)</f>
        <v>0</v>
      </c>
      <c r="I89" s="115">
        <f t="shared" si="104"/>
        <v>0</v>
      </c>
      <c r="J89" s="122">
        <f>SUM(J90:J94)</f>
        <v>0</v>
      </c>
      <c r="K89" s="114">
        <f t="shared" ref="K89:L89" si="105">SUM(K90:K94)</f>
        <v>0</v>
      </c>
      <c r="L89" s="137">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v>0</v>
      </c>
      <c r="E90" s="61"/>
      <c r="F90" s="148">
        <f t="shared" ref="F90:F94" si="107">D90+E90</f>
        <v>0</v>
      </c>
      <c r="G90" s="232"/>
      <c r="H90" s="264"/>
      <c r="I90" s="115">
        <f t="shared" ref="I90:I94" si="108">G90+H90</f>
        <v>0</v>
      </c>
      <c r="J90" s="264"/>
      <c r="K90" s="61"/>
      <c r="L90" s="137">
        <f t="shared" ref="L90:L94" si="109">J90+K90</f>
        <v>0</v>
      </c>
      <c r="M90" s="328"/>
      <c r="N90" s="61"/>
      <c r="O90" s="115">
        <f t="shared" ref="O90:O94" si="110">M90+N90</f>
        <v>0</v>
      </c>
      <c r="P90" s="112"/>
    </row>
    <row r="91" spans="1:16" hidden="1" x14ac:dyDescent="0.25">
      <c r="A91" s="38">
        <v>2222</v>
      </c>
      <c r="B91" s="58" t="s">
        <v>78</v>
      </c>
      <c r="C91" s="59">
        <f t="shared" si="98"/>
        <v>0</v>
      </c>
      <c r="D91" s="232">
        <v>0</v>
      </c>
      <c r="E91" s="61"/>
      <c r="F91" s="148">
        <f t="shared" si="107"/>
        <v>0</v>
      </c>
      <c r="G91" s="232"/>
      <c r="H91" s="264"/>
      <c r="I91" s="115">
        <f t="shared" si="108"/>
        <v>0</v>
      </c>
      <c r="J91" s="264"/>
      <c r="K91" s="61"/>
      <c r="L91" s="137">
        <f t="shared" si="109"/>
        <v>0</v>
      </c>
      <c r="M91" s="328"/>
      <c r="N91" s="61"/>
      <c r="O91" s="115">
        <f t="shared" si="110"/>
        <v>0</v>
      </c>
      <c r="P91" s="112"/>
    </row>
    <row r="92" spans="1:16" hidden="1" x14ac:dyDescent="0.25">
      <c r="A92" s="38">
        <v>2223</v>
      </c>
      <c r="B92" s="58" t="s">
        <v>79</v>
      </c>
      <c r="C92" s="59">
        <f t="shared" si="98"/>
        <v>0</v>
      </c>
      <c r="D92" s="232">
        <v>0</v>
      </c>
      <c r="E92" s="61"/>
      <c r="F92" s="148">
        <f t="shared" si="107"/>
        <v>0</v>
      </c>
      <c r="G92" s="232"/>
      <c r="H92" s="264"/>
      <c r="I92" s="115">
        <f t="shared" si="108"/>
        <v>0</v>
      </c>
      <c r="J92" s="264"/>
      <c r="K92" s="61"/>
      <c r="L92" s="137">
        <f t="shared" si="109"/>
        <v>0</v>
      </c>
      <c r="M92" s="328"/>
      <c r="N92" s="61"/>
      <c r="O92" s="115">
        <f t="shared" si="110"/>
        <v>0</v>
      </c>
      <c r="P92" s="112"/>
    </row>
    <row r="93" spans="1:16" ht="48" hidden="1" x14ac:dyDescent="0.25">
      <c r="A93" s="38">
        <v>2224</v>
      </c>
      <c r="B93" s="58" t="s">
        <v>299</v>
      </c>
      <c r="C93" s="59">
        <f t="shared" si="98"/>
        <v>0</v>
      </c>
      <c r="D93" s="232">
        <v>0</v>
      </c>
      <c r="E93" s="61"/>
      <c r="F93" s="148">
        <f t="shared" si="107"/>
        <v>0</v>
      </c>
      <c r="G93" s="232"/>
      <c r="H93" s="264"/>
      <c r="I93" s="115">
        <f t="shared" si="108"/>
        <v>0</v>
      </c>
      <c r="J93" s="264"/>
      <c r="K93" s="61"/>
      <c r="L93" s="137">
        <f t="shared" si="109"/>
        <v>0</v>
      </c>
      <c r="M93" s="328"/>
      <c r="N93" s="61"/>
      <c r="O93" s="115">
        <f t="shared" si="110"/>
        <v>0</v>
      </c>
      <c r="P93" s="112"/>
    </row>
    <row r="94" spans="1:16" ht="24" hidden="1" x14ac:dyDescent="0.25">
      <c r="A94" s="38">
        <v>2229</v>
      </c>
      <c r="B94" s="58" t="s">
        <v>80</v>
      </c>
      <c r="C94" s="59">
        <f t="shared" si="98"/>
        <v>0</v>
      </c>
      <c r="D94" s="232">
        <v>0</v>
      </c>
      <c r="E94" s="61"/>
      <c r="F94" s="148">
        <f t="shared" si="107"/>
        <v>0</v>
      </c>
      <c r="G94" s="232"/>
      <c r="H94" s="264"/>
      <c r="I94" s="115">
        <f t="shared" si="108"/>
        <v>0</v>
      </c>
      <c r="J94" s="264"/>
      <c r="K94" s="61"/>
      <c r="L94" s="137">
        <f t="shared" si="109"/>
        <v>0</v>
      </c>
      <c r="M94" s="328"/>
      <c r="N94" s="61"/>
      <c r="O94" s="115">
        <f t="shared" si="110"/>
        <v>0</v>
      </c>
      <c r="P94" s="112"/>
    </row>
    <row r="95" spans="1:16" ht="36" x14ac:dyDescent="0.25">
      <c r="A95" s="113">
        <v>2230</v>
      </c>
      <c r="B95" s="58" t="s">
        <v>81</v>
      </c>
      <c r="C95" s="59">
        <f t="shared" si="98"/>
        <v>9753</v>
      </c>
      <c r="D95" s="233">
        <f>SUM(D96:D102)</f>
        <v>9107</v>
      </c>
      <c r="E95" s="436">
        <f t="shared" ref="E95:F95" si="111">SUM(E96:E102)</f>
        <v>646</v>
      </c>
      <c r="F95" s="393">
        <f t="shared" si="111"/>
        <v>9753</v>
      </c>
      <c r="G95" s="233">
        <f>SUM(G96:G102)</f>
        <v>0</v>
      </c>
      <c r="H95" s="137">
        <f t="shared" ref="H95:I95" si="112">SUM(H96:H102)</f>
        <v>0</v>
      </c>
      <c r="I95" s="393">
        <f t="shared" si="112"/>
        <v>0</v>
      </c>
      <c r="J95" s="122">
        <f>SUM(J96:J102)</f>
        <v>0</v>
      </c>
      <c r="K95" s="436">
        <f t="shared" ref="K95:L95" si="113">SUM(K96:K102)</f>
        <v>0</v>
      </c>
      <c r="L95" s="393">
        <f t="shared" si="113"/>
        <v>0</v>
      </c>
      <c r="M95" s="59">
        <f>SUM(M96:M102)</f>
        <v>0</v>
      </c>
      <c r="N95" s="114">
        <f t="shared" ref="N95:O95" si="114">SUM(N96:N102)</f>
        <v>0</v>
      </c>
      <c r="O95" s="115">
        <f t="shared" si="114"/>
        <v>0</v>
      </c>
      <c r="P95" s="112"/>
    </row>
    <row r="96" spans="1:16" ht="24" x14ac:dyDescent="0.25">
      <c r="A96" s="38">
        <v>2231</v>
      </c>
      <c r="B96" s="58" t="s">
        <v>82</v>
      </c>
      <c r="C96" s="59">
        <f t="shared" si="98"/>
        <v>7153</v>
      </c>
      <c r="D96" s="232">
        <f>4480+1150+2000-597-526</f>
        <v>6507</v>
      </c>
      <c r="E96" s="435">
        <v>646</v>
      </c>
      <c r="F96" s="393">
        <f t="shared" ref="F96:F102" si="115">D96+E96</f>
        <v>7153</v>
      </c>
      <c r="G96" s="232"/>
      <c r="H96" s="1264"/>
      <c r="I96" s="393">
        <f t="shared" ref="I96:I102" si="116">G96+H96</f>
        <v>0</v>
      </c>
      <c r="J96" s="264"/>
      <c r="K96" s="435"/>
      <c r="L96" s="393">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v>0</v>
      </c>
      <c r="E97" s="61"/>
      <c r="F97" s="148">
        <f t="shared" si="115"/>
        <v>0</v>
      </c>
      <c r="G97" s="232"/>
      <c r="H97" s="264"/>
      <c r="I97" s="115">
        <f t="shared" si="116"/>
        <v>0</v>
      </c>
      <c r="J97" s="264"/>
      <c r="K97" s="61"/>
      <c r="L97" s="137">
        <f t="shared" si="117"/>
        <v>0</v>
      </c>
      <c r="M97" s="328"/>
      <c r="N97" s="61"/>
      <c r="O97" s="115">
        <f t="shared" si="118"/>
        <v>0</v>
      </c>
      <c r="P97" s="112"/>
    </row>
    <row r="98" spans="1:16" ht="24" hidden="1" x14ac:dyDescent="0.25">
      <c r="A98" s="33">
        <v>2233</v>
      </c>
      <c r="B98" s="53" t="s">
        <v>84</v>
      </c>
      <c r="C98" s="54">
        <f t="shared" si="98"/>
        <v>0</v>
      </c>
      <c r="D98" s="231">
        <v>0</v>
      </c>
      <c r="E98" s="56"/>
      <c r="F98" s="289">
        <f t="shared" si="115"/>
        <v>0</v>
      </c>
      <c r="G98" s="231"/>
      <c r="H98" s="263"/>
      <c r="I98" s="121">
        <f t="shared" si="116"/>
        <v>0</v>
      </c>
      <c r="J98" s="263"/>
      <c r="K98" s="56"/>
      <c r="L98" s="141">
        <f t="shared" si="117"/>
        <v>0</v>
      </c>
      <c r="M98" s="327"/>
      <c r="N98" s="56"/>
      <c r="O98" s="121">
        <f t="shared" si="118"/>
        <v>0</v>
      </c>
      <c r="P98" s="111"/>
    </row>
    <row r="99" spans="1:16" ht="36" hidden="1" x14ac:dyDescent="0.25">
      <c r="A99" s="38">
        <v>2234</v>
      </c>
      <c r="B99" s="58" t="s">
        <v>85</v>
      </c>
      <c r="C99" s="59">
        <f t="shared" si="98"/>
        <v>0</v>
      </c>
      <c r="D99" s="232">
        <v>0</v>
      </c>
      <c r="E99" s="61"/>
      <c r="F99" s="148">
        <f t="shared" si="115"/>
        <v>0</v>
      </c>
      <c r="G99" s="232"/>
      <c r="H99" s="264"/>
      <c r="I99" s="115">
        <f t="shared" si="116"/>
        <v>0</v>
      </c>
      <c r="J99" s="264"/>
      <c r="K99" s="61"/>
      <c r="L99" s="137">
        <f t="shared" si="117"/>
        <v>0</v>
      </c>
      <c r="M99" s="328"/>
      <c r="N99" s="61"/>
      <c r="O99" s="115">
        <f t="shared" si="118"/>
        <v>0</v>
      </c>
      <c r="P99" s="112"/>
    </row>
    <row r="100" spans="1:16" ht="24" x14ac:dyDescent="0.25">
      <c r="A100" s="38">
        <v>2235</v>
      </c>
      <c r="B100" s="58" t="s">
        <v>86</v>
      </c>
      <c r="C100" s="59">
        <f t="shared" si="98"/>
        <v>2600</v>
      </c>
      <c r="D100" s="232">
        <v>2600</v>
      </c>
      <c r="E100" s="435"/>
      <c r="F100" s="393">
        <f t="shared" si="115"/>
        <v>2600</v>
      </c>
      <c r="G100" s="232"/>
      <c r="H100" s="1264"/>
      <c r="I100" s="393">
        <f t="shared" si="116"/>
        <v>0</v>
      </c>
      <c r="J100" s="264"/>
      <c r="K100" s="435"/>
      <c r="L100" s="393">
        <f t="shared" si="117"/>
        <v>0</v>
      </c>
      <c r="M100" s="328"/>
      <c r="N100" s="61"/>
      <c r="O100" s="115">
        <f t="shared" si="118"/>
        <v>0</v>
      </c>
      <c r="P100" s="112"/>
    </row>
    <row r="101" spans="1:16" hidden="1" x14ac:dyDescent="0.25">
      <c r="A101" s="38">
        <v>2236</v>
      </c>
      <c r="B101" s="58" t="s">
        <v>87</v>
      </c>
      <c r="C101" s="59">
        <f t="shared" si="98"/>
        <v>0</v>
      </c>
      <c r="D101" s="232">
        <v>0</v>
      </c>
      <c r="E101" s="61"/>
      <c r="F101" s="148">
        <f t="shared" si="115"/>
        <v>0</v>
      </c>
      <c r="G101" s="232"/>
      <c r="H101" s="264"/>
      <c r="I101" s="115">
        <f t="shared" si="116"/>
        <v>0</v>
      </c>
      <c r="J101" s="264"/>
      <c r="K101" s="61"/>
      <c r="L101" s="137">
        <f t="shared" si="117"/>
        <v>0</v>
      </c>
      <c r="M101" s="328"/>
      <c r="N101" s="61"/>
      <c r="O101" s="115">
        <f t="shared" si="118"/>
        <v>0</v>
      </c>
      <c r="P101" s="112"/>
    </row>
    <row r="102" spans="1:16" ht="24" hidden="1" x14ac:dyDescent="0.25">
      <c r="A102" s="38">
        <v>2239</v>
      </c>
      <c r="B102" s="58" t="s">
        <v>88</v>
      </c>
      <c r="C102" s="59">
        <f t="shared" si="98"/>
        <v>0</v>
      </c>
      <c r="D102" s="232">
        <v>0</v>
      </c>
      <c r="E102" s="61"/>
      <c r="F102" s="148">
        <f t="shared" si="115"/>
        <v>0</v>
      </c>
      <c r="G102" s="232"/>
      <c r="H102" s="264"/>
      <c r="I102" s="115">
        <f t="shared" si="116"/>
        <v>0</v>
      </c>
      <c r="J102" s="264"/>
      <c r="K102" s="61"/>
      <c r="L102" s="137">
        <f t="shared" si="117"/>
        <v>0</v>
      </c>
      <c r="M102" s="328"/>
      <c r="N102" s="61"/>
      <c r="O102" s="115">
        <f t="shared" si="118"/>
        <v>0</v>
      </c>
      <c r="P102" s="112"/>
    </row>
    <row r="103" spans="1:16" ht="36" hidden="1" x14ac:dyDescent="0.25">
      <c r="A103" s="113">
        <v>2240</v>
      </c>
      <c r="B103" s="58" t="s">
        <v>89</v>
      </c>
      <c r="C103" s="59">
        <f t="shared" si="98"/>
        <v>0</v>
      </c>
      <c r="D103" s="233">
        <f>SUM(D104:D111)</f>
        <v>0</v>
      </c>
      <c r="E103" s="114">
        <f t="shared" ref="E103:F103" si="119">SUM(E104:E111)</f>
        <v>0</v>
      </c>
      <c r="F103" s="148">
        <f t="shared" si="119"/>
        <v>0</v>
      </c>
      <c r="G103" s="233">
        <f>SUM(G104:G111)</f>
        <v>0</v>
      </c>
      <c r="H103" s="122">
        <f t="shared" ref="H103:I103" si="120">SUM(H104:H111)</f>
        <v>0</v>
      </c>
      <c r="I103" s="115">
        <f t="shared" si="120"/>
        <v>0</v>
      </c>
      <c r="J103" s="122">
        <f>SUM(J104:J111)</f>
        <v>0</v>
      </c>
      <c r="K103" s="114">
        <f t="shared" ref="K103:L103" si="121">SUM(K104:K111)</f>
        <v>0</v>
      </c>
      <c r="L103" s="137">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v>0</v>
      </c>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v>0</v>
      </c>
      <c r="E105" s="61"/>
      <c r="F105" s="148">
        <f t="shared" si="123"/>
        <v>0</v>
      </c>
      <c r="G105" s="232"/>
      <c r="H105" s="264"/>
      <c r="I105" s="115">
        <f t="shared" si="124"/>
        <v>0</v>
      </c>
      <c r="J105" s="264"/>
      <c r="K105" s="61"/>
      <c r="L105" s="137">
        <f t="shared" si="125"/>
        <v>0</v>
      </c>
      <c r="M105" s="328"/>
      <c r="N105" s="61"/>
      <c r="O105" s="115">
        <f t="shared" si="126"/>
        <v>0</v>
      </c>
      <c r="P105" s="112"/>
    </row>
    <row r="106" spans="1:16" ht="24" hidden="1" x14ac:dyDescent="0.25">
      <c r="A106" s="38">
        <v>2243</v>
      </c>
      <c r="B106" s="58" t="s">
        <v>92</v>
      </c>
      <c r="C106" s="59">
        <f t="shared" si="98"/>
        <v>0</v>
      </c>
      <c r="D106" s="232">
        <v>0</v>
      </c>
      <c r="E106" s="61"/>
      <c r="F106" s="148">
        <f t="shared" si="123"/>
        <v>0</v>
      </c>
      <c r="G106" s="232"/>
      <c r="H106" s="264"/>
      <c r="I106" s="115">
        <f t="shared" si="124"/>
        <v>0</v>
      </c>
      <c r="J106" s="264"/>
      <c r="K106" s="61"/>
      <c r="L106" s="137">
        <f t="shared" si="125"/>
        <v>0</v>
      </c>
      <c r="M106" s="328"/>
      <c r="N106" s="61"/>
      <c r="O106" s="115">
        <f t="shared" si="126"/>
        <v>0</v>
      </c>
      <c r="P106" s="112"/>
    </row>
    <row r="107" spans="1:16" hidden="1" x14ac:dyDescent="0.25">
      <c r="A107" s="38">
        <v>2244</v>
      </c>
      <c r="B107" s="58" t="s">
        <v>93</v>
      </c>
      <c r="C107" s="59">
        <f t="shared" si="98"/>
        <v>0</v>
      </c>
      <c r="D107" s="232">
        <v>0</v>
      </c>
      <c r="E107" s="61"/>
      <c r="F107" s="148">
        <f t="shared" si="123"/>
        <v>0</v>
      </c>
      <c r="G107" s="232"/>
      <c r="H107" s="264"/>
      <c r="I107" s="115">
        <f t="shared" si="124"/>
        <v>0</v>
      </c>
      <c r="J107" s="264"/>
      <c r="K107" s="61"/>
      <c r="L107" s="137">
        <f t="shared" si="125"/>
        <v>0</v>
      </c>
      <c r="M107" s="328"/>
      <c r="N107" s="61"/>
      <c r="O107" s="115">
        <f t="shared" si="126"/>
        <v>0</v>
      </c>
      <c r="P107" s="112"/>
    </row>
    <row r="108" spans="1:16" ht="24" hidden="1" x14ac:dyDescent="0.25">
      <c r="A108" s="38">
        <v>2246</v>
      </c>
      <c r="B108" s="58" t="s">
        <v>94</v>
      </c>
      <c r="C108" s="59">
        <f t="shared" si="98"/>
        <v>0</v>
      </c>
      <c r="D108" s="232">
        <v>0</v>
      </c>
      <c r="E108" s="61"/>
      <c r="F108" s="148">
        <f t="shared" si="123"/>
        <v>0</v>
      </c>
      <c r="G108" s="232"/>
      <c r="H108" s="264"/>
      <c r="I108" s="115">
        <f t="shared" si="124"/>
        <v>0</v>
      </c>
      <c r="J108" s="264"/>
      <c r="K108" s="61"/>
      <c r="L108" s="137">
        <f t="shared" si="125"/>
        <v>0</v>
      </c>
      <c r="M108" s="328"/>
      <c r="N108" s="61"/>
      <c r="O108" s="115">
        <f t="shared" si="126"/>
        <v>0</v>
      </c>
      <c r="P108" s="112"/>
    </row>
    <row r="109" spans="1:16" hidden="1" x14ac:dyDescent="0.25">
      <c r="A109" s="38">
        <v>2247</v>
      </c>
      <c r="B109" s="58" t="s">
        <v>95</v>
      </c>
      <c r="C109" s="59">
        <f t="shared" si="98"/>
        <v>0</v>
      </c>
      <c r="D109" s="232">
        <v>0</v>
      </c>
      <c r="E109" s="61"/>
      <c r="F109" s="148">
        <f t="shared" si="123"/>
        <v>0</v>
      </c>
      <c r="G109" s="232"/>
      <c r="H109" s="264"/>
      <c r="I109" s="115">
        <f t="shared" si="124"/>
        <v>0</v>
      </c>
      <c r="J109" s="264"/>
      <c r="K109" s="61"/>
      <c r="L109" s="137">
        <f t="shared" si="125"/>
        <v>0</v>
      </c>
      <c r="M109" s="328"/>
      <c r="N109" s="61"/>
      <c r="O109" s="115">
        <f t="shared" si="126"/>
        <v>0</v>
      </c>
      <c r="P109" s="112"/>
    </row>
    <row r="110" spans="1:16" ht="24" hidden="1" x14ac:dyDescent="0.25">
      <c r="A110" s="38">
        <v>2248</v>
      </c>
      <c r="B110" s="58" t="s">
        <v>300</v>
      </c>
      <c r="C110" s="59">
        <f t="shared" si="98"/>
        <v>0</v>
      </c>
      <c r="D110" s="232">
        <v>0</v>
      </c>
      <c r="E110" s="61"/>
      <c r="F110" s="148">
        <f t="shared" si="123"/>
        <v>0</v>
      </c>
      <c r="G110" s="232"/>
      <c r="H110" s="264"/>
      <c r="I110" s="115">
        <f t="shared" si="124"/>
        <v>0</v>
      </c>
      <c r="J110" s="264"/>
      <c r="K110" s="61"/>
      <c r="L110" s="137">
        <f t="shared" si="125"/>
        <v>0</v>
      </c>
      <c r="M110" s="328"/>
      <c r="N110" s="61"/>
      <c r="O110" s="115">
        <f t="shared" si="126"/>
        <v>0</v>
      </c>
      <c r="P110" s="112"/>
    </row>
    <row r="111" spans="1:16" ht="24" hidden="1" x14ac:dyDescent="0.25">
      <c r="A111" s="38">
        <v>2249</v>
      </c>
      <c r="B111" s="58" t="s">
        <v>96</v>
      </c>
      <c r="C111" s="59">
        <f t="shared" si="98"/>
        <v>0</v>
      </c>
      <c r="D111" s="232">
        <v>0</v>
      </c>
      <c r="E111" s="61"/>
      <c r="F111" s="148">
        <f t="shared" si="123"/>
        <v>0</v>
      </c>
      <c r="G111" s="232"/>
      <c r="H111" s="264"/>
      <c r="I111" s="115">
        <f t="shared" si="124"/>
        <v>0</v>
      </c>
      <c r="J111" s="264"/>
      <c r="K111" s="61"/>
      <c r="L111" s="137">
        <f t="shared" si="125"/>
        <v>0</v>
      </c>
      <c r="M111" s="328"/>
      <c r="N111" s="61"/>
      <c r="O111" s="115">
        <f t="shared" si="126"/>
        <v>0</v>
      </c>
      <c r="P111" s="112"/>
    </row>
    <row r="112" spans="1:16" x14ac:dyDescent="0.25">
      <c r="A112" s="113">
        <v>2250</v>
      </c>
      <c r="B112" s="58" t="s">
        <v>97</v>
      </c>
      <c r="C112" s="59">
        <f t="shared" si="98"/>
        <v>1000</v>
      </c>
      <c r="D112" s="233">
        <f>SUM(D113:D115)</f>
        <v>1000</v>
      </c>
      <c r="E112" s="436">
        <f t="shared" ref="E112:F112" si="127">SUM(E113:E115)</f>
        <v>0</v>
      </c>
      <c r="F112" s="393">
        <f t="shared" si="127"/>
        <v>1000</v>
      </c>
      <c r="G112" s="233">
        <f>SUM(G113:G115)</f>
        <v>0</v>
      </c>
      <c r="H112" s="137">
        <f t="shared" ref="H112:I112" si="128">SUM(H113:H115)</f>
        <v>0</v>
      </c>
      <c r="I112" s="393">
        <f t="shared" si="128"/>
        <v>0</v>
      </c>
      <c r="J112" s="122">
        <f>SUM(J113:J115)</f>
        <v>0</v>
      </c>
      <c r="K112" s="436">
        <f t="shared" ref="K112:L112" si="129">SUM(K113:K115)</f>
        <v>0</v>
      </c>
      <c r="L112" s="393">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v>0</v>
      </c>
      <c r="E113" s="61"/>
      <c r="F113" s="148">
        <f t="shared" ref="F113:F115" si="131">D113+E113</f>
        <v>0</v>
      </c>
      <c r="G113" s="232"/>
      <c r="H113" s="264"/>
      <c r="I113" s="115">
        <f t="shared" ref="I113:I115" si="132">G113+H113</f>
        <v>0</v>
      </c>
      <c r="J113" s="264"/>
      <c r="K113" s="61"/>
      <c r="L113" s="137">
        <f t="shared" ref="L113:L115" si="133">J113+K113</f>
        <v>0</v>
      </c>
      <c r="M113" s="328"/>
      <c r="N113" s="61"/>
      <c r="O113" s="115">
        <f t="shared" ref="O113:O115" si="134">M113+N113</f>
        <v>0</v>
      </c>
      <c r="P113" s="112"/>
    </row>
    <row r="114" spans="1:16" ht="24" x14ac:dyDescent="0.25">
      <c r="A114" s="38">
        <v>2252</v>
      </c>
      <c r="B114" s="58" t="s">
        <v>99</v>
      </c>
      <c r="C114" s="59">
        <f t="shared" si="98"/>
        <v>1000</v>
      </c>
      <c r="D114" s="232">
        <v>1000</v>
      </c>
      <c r="E114" s="435"/>
      <c r="F114" s="393">
        <f t="shared" si="131"/>
        <v>1000</v>
      </c>
      <c r="G114" s="232"/>
      <c r="H114" s="1264"/>
      <c r="I114" s="393">
        <f t="shared" si="132"/>
        <v>0</v>
      </c>
      <c r="J114" s="264"/>
      <c r="K114" s="435"/>
      <c r="L114" s="393">
        <f t="shared" si="133"/>
        <v>0</v>
      </c>
      <c r="M114" s="328"/>
      <c r="N114" s="61"/>
      <c r="O114" s="115">
        <f t="shared" si="134"/>
        <v>0</v>
      </c>
      <c r="P114" s="112"/>
    </row>
    <row r="115" spans="1:16" ht="24" hidden="1" x14ac:dyDescent="0.25">
      <c r="A115" s="38">
        <v>2259</v>
      </c>
      <c r="B115" s="58" t="s">
        <v>100</v>
      </c>
      <c r="C115" s="59">
        <f t="shared" si="98"/>
        <v>0</v>
      </c>
      <c r="D115" s="232">
        <v>0</v>
      </c>
      <c r="E115" s="61"/>
      <c r="F115" s="148">
        <f t="shared" si="131"/>
        <v>0</v>
      </c>
      <c r="G115" s="232"/>
      <c r="H115" s="264"/>
      <c r="I115" s="115">
        <f t="shared" si="132"/>
        <v>0</v>
      </c>
      <c r="J115" s="264"/>
      <c r="K115" s="61"/>
      <c r="L115" s="137">
        <f t="shared" si="133"/>
        <v>0</v>
      </c>
      <c r="M115" s="328"/>
      <c r="N115" s="61"/>
      <c r="O115" s="115">
        <f t="shared" si="134"/>
        <v>0</v>
      </c>
      <c r="P115" s="112"/>
    </row>
    <row r="116" spans="1:16" x14ac:dyDescent="0.25">
      <c r="A116" s="113">
        <v>2260</v>
      </c>
      <c r="B116" s="58" t="s">
        <v>101</v>
      </c>
      <c r="C116" s="59">
        <f t="shared" si="98"/>
        <v>2891</v>
      </c>
      <c r="D116" s="233">
        <f>SUM(D117:D121)</f>
        <v>3020</v>
      </c>
      <c r="E116" s="436">
        <f t="shared" ref="E116:F116" si="135">SUM(E117:E121)</f>
        <v>-129</v>
      </c>
      <c r="F116" s="393">
        <f t="shared" si="135"/>
        <v>2891</v>
      </c>
      <c r="G116" s="233">
        <f>SUM(G117:G121)</f>
        <v>0</v>
      </c>
      <c r="H116" s="137">
        <f t="shared" ref="H116:I116" si="136">SUM(H117:H121)</f>
        <v>0</v>
      </c>
      <c r="I116" s="393">
        <f t="shared" si="136"/>
        <v>0</v>
      </c>
      <c r="J116" s="122">
        <f>SUM(J117:J121)</f>
        <v>0</v>
      </c>
      <c r="K116" s="436">
        <f t="shared" ref="K116:L116" si="137">SUM(K117:K121)</f>
        <v>0</v>
      </c>
      <c r="L116" s="393">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v>0</v>
      </c>
      <c r="E117" s="61"/>
      <c r="F117" s="148">
        <f t="shared" ref="F117:F121" si="139">D117+E117</f>
        <v>0</v>
      </c>
      <c r="G117" s="232"/>
      <c r="H117" s="264"/>
      <c r="I117" s="115">
        <f t="shared" ref="I117:I121" si="140">G117+H117</f>
        <v>0</v>
      </c>
      <c r="J117" s="264"/>
      <c r="K117" s="61"/>
      <c r="L117" s="137">
        <f t="shared" ref="L117:L121" si="141">J117+K117</f>
        <v>0</v>
      </c>
      <c r="M117" s="328"/>
      <c r="N117" s="61"/>
      <c r="O117" s="115">
        <f t="shared" ref="O117:O121" si="142">M117+N117</f>
        <v>0</v>
      </c>
      <c r="P117" s="112"/>
    </row>
    <row r="118" spans="1:16" x14ac:dyDescent="0.25">
      <c r="A118" s="38">
        <v>2262</v>
      </c>
      <c r="B118" s="58" t="s">
        <v>103</v>
      </c>
      <c r="C118" s="59">
        <f t="shared" si="98"/>
        <v>2891</v>
      </c>
      <c r="D118" s="232">
        <f>1620+900+500</f>
        <v>3020</v>
      </c>
      <c r="E118" s="435">
        <v>-129</v>
      </c>
      <c r="F118" s="393">
        <f t="shared" si="139"/>
        <v>2891</v>
      </c>
      <c r="G118" s="232"/>
      <c r="H118" s="1264"/>
      <c r="I118" s="393">
        <f t="shared" si="140"/>
        <v>0</v>
      </c>
      <c r="J118" s="264"/>
      <c r="K118" s="435"/>
      <c r="L118" s="393">
        <f t="shared" si="141"/>
        <v>0</v>
      </c>
      <c r="M118" s="328"/>
      <c r="N118" s="61"/>
      <c r="O118" s="115">
        <f t="shared" si="142"/>
        <v>0</v>
      </c>
      <c r="P118" s="112"/>
    </row>
    <row r="119" spans="1:16" hidden="1" x14ac:dyDescent="0.25">
      <c r="A119" s="38">
        <v>2263</v>
      </c>
      <c r="B119" s="58" t="s">
        <v>104</v>
      </c>
      <c r="C119" s="59">
        <f t="shared" si="98"/>
        <v>0</v>
      </c>
      <c r="D119" s="232">
        <v>0</v>
      </c>
      <c r="E119" s="61"/>
      <c r="F119" s="148">
        <f t="shared" si="139"/>
        <v>0</v>
      </c>
      <c r="G119" s="232"/>
      <c r="H119" s="264"/>
      <c r="I119" s="115">
        <f t="shared" si="140"/>
        <v>0</v>
      </c>
      <c r="J119" s="264"/>
      <c r="K119" s="61"/>
      <c r="L119" s="137">
        <f t="shared" si="141"/>
        <v>0</v>
      </c>
      <c r="M119" s="328"/>
      <c r="N119" s="61"/>
      <c r="O119" s="115">
        <f t="shared" si="142"/>
        <v>0</v>
      </c>
      <c r="P119" s="112"/>
    </row>
    <row r="120" spans="1:16" ht="24" hidden="1" x14ac:dyDescent="0.25">
      <c r="A120" s="38">
        <v>2264</v>
      </c>
      <c r="B120" s="58" t="s">
        <v>105</v>
      </c>
      <c r="C120" s="59">
        <f t="shared" si="98"/>
        <v>0</v>
      </c>
      <c r="D120" s="232">
        <v>0</v>
      </c>
      <c r="E120" s="61"/>
      <c r="F120" s="148">
        <f t="shared" si="139"/>
        <v>0</v>
      </c>
      <c r="G120" s="232"/>
      <c r="H120" s="264"/>
      <c r="I120" s="115">
        <f t="shared" si="140"/>
        <v>0</v>
      </c>
      <c r="J120" s="264"/>
      <c r="K120" s="61"/>
      <c r="L120" s="137">
        <f t="shared" si="141"/>
        <v>0</v>
      </c>
      <c r="M120" s="328"/>
      <c r="N120" s="61"/>
      <c r="O120" s="115">
        <f t="shared" si="142"/>
        <v>0</v>
      </c>
      <c r="P120" s="112"/>
    </row>
    <row r="121" spans="1:16" hidden="1" x14ac:dyDescent="0.25">
      <c r="A121" s="38">
        <v>2269</v>
      </c>
      <c r="B121" s="58" t="s">
        <v>106</v>
      </c>
      <c r="C121" s="59">
        <f t="shared" si="98"/>
        <v>0</v>
      </c>
      <c r="D121" s="232">
        <v>0</v>
      </c>
      <c r="E121" s="61"/>
      <c r="F121" s="148">
        <f t="shared" si="139"/>
        <v>0</v>
      </c>
      <c r="G121" s="232"/>
      <c r="H121" s="264"/>
      <c r="I121" s="115">
        <f t="shared" si="140"/>
        <v>0</v>
      </c>
      <c r="J121" s="264"/>
      <c r="K121" s="61"/>
      <c r="L121" s="137">
        <f t="shared" si="141"/>
        <v>0</v>
      </c>
      <c r="M121" s="328"/>
      <c r="N121" s="61"/>
      <c r="O121" s="115">
        <f t="shared" si="142"/>
        <v>0</v>
      </c>
      <c r="P121" s="112"/>
    </row>
    <row r="122" spans="1:16" x14ac:dyDescent="0.25">
      <c r="A122" s="113">
        <v>2270</v>
      </c>
      <c r="B122" s="58" t="s">
        <v>107</v>
      </c>
      <c r="C122" s="59">
        <f t="shared" si="98"/>
        <v>8264</v>
      </c>
      <c r="D122" s="233">
        <f>SUM(D123:D127)</f>
        <v>8781</v>
      </c>
      <c r="E122" s="436">
        <f t="shared" ref="E122:F122" si="143">SUM(E123:E127)</f>
        <v>-517</v>
      </c>
      <c r="F122" s="393">
        <f t="shared" si="143"/>
        <v>8264</v>
      </c>
      <c r="G122" s="233">
        <f>SUM(G123:G127)</f>
        <v>0</v>
      </c>
      <c r="H122" s="137">
        <f t="shared" ref="H122:I122" si="144">SUM(H123:H127)</f>
        <v>0</v>
      </c>
      <c r="I122" s="393">
        <f t="shared" si="144"/>
        <v>0</v>
      </c>
      <c r="J122" s="122">
        <f>SUM(J123:J127)</f>
        <v>0</v>
      </c>
      <c r="K122" s="436">
        <f t="shared" ref="K122:L122" si="145">SUM(K123:K127)</f>
        <v>0</v>
      </c>
      <c r="L122" s="393">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v>0</v>
      </c>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v>0</v>
      </c>
      <c r="E124" s="61"/>
      <c r="F124" s="148">
        <f t="shared" si="147"/>
        <v>0</v>
      </c>
      <c r="G124" s="232"/>
      <c r="H124" s="264"/>
      <c r="I124" s="115">
        <f t="shared" si="148"/>
        <v>0</v>
      </c>
      <c r="J124" s="264"/>
      <c r="K124" s="61"/>
      <c r="L124" s="137">
        <f t="shared" si="149"/>
        <v>0</v>
      </c>
      <c r="M124" s="328"/>
      <c r="N124" s="61"/>
      <c r="O124" s="115">
        <f t="shared" si="150"/>
        <v>0</v>
      </c>
      <c r="P124" s="112"/>
    </row>
    <row r="125" spans="1:16" ht="24" hidden="1" x14ac:dyDescent="0.25">
      <c r="A125" s="38">
        <v>2275</v>
      </c>
      <c r="B125" s="58" t="s">
        <v>109</v>
      </c>
      <c r="C125" s="59">
        <f t="shared" si="98"/>
        <v>0</v>
      </c>
      <c r="D125" s="232">
        <v>0</v>
      </c>
      <c r="E125" s="61"/>
      <c r="F125" s="148">
        <f t="shared" si="147"/>
        <v>0</v>
      </c>
      <c r="G125" s="232"/>
      <c r="H125" s="264"/>
      <c r="I125" s="115">
        <f t="shared" si="148"/>
        <v>0</v>
      </c>
      <c r="J125" s="264"/>
      <c r="K125" s="61"/>
      <c r="L125" s="137">
        <f t="shared" si="149"/>
        <v>0</v>
      </c>
      <c r="M125" s="328"/>
      <c r="N125" s="61"/>
      <c r="O125" s="115">
        <f t="shared" si="150"/>
        <v>0</v>
      </c>
      <c r="P125" s="112"/>
    </row>
    <row r="126" spans="1:16" ht="36" hidden="1" x14ac:dyDescent="0.25">
      <c r="A126" s="38">
        <v>2276</v>
      </c>
      <c r="B126" s="58" t="s">
        <v>110</v>
      </c>
      <c r="C126" s="59">
        <f t="shared" si="98"/>
        <v>0</v>
      </c>
      <c r="D126" s="232">
        <v>0</v>
      </c>
      <c r="E126" s="61"/>
      <c r="F126" s="148">
        <f t="shared" si="147"/>
        <v>0</v>
      </c>
      <c r="G126" s="232"/>
      <c r="H126" s="264"/>
      <c r="I126" s="115">
        <f t="shared" si="148"/>
        <v>0</v>
      </c>
      <c r="J126" s="264"/>
      <c r="K126" s="61"/>
      <c r="L126" s="137">
        <f t="shared" si="149"/>
        <v>0</v>
      </c>
      <c r="M126" s="328"/>
      <c r="N126" s="61"/>
      <c r="O126" s="115">
        <f t="shared" si="150"/>
        <v>0</v>
      </c>
      <c r="P126" s="112"/>
    </row>
    <row r="127" spans="1:16" ht="24" x14ac:dyDescent="0.25">
      <c r="A127" s="38">
        <v>2279</v>
      </c>
      <c r="B127" s="58" t="s">
        <v>111</v>
      </c>
      <c r="C127" s="59">
        <f t="shared" si="98"/>
        <v>8264</v>
      </c>
      <c r="D127" s="232">
        <f>9781+450-150-1300</f>
        <v>8781</v>
      </c>
      <c r="E127" s="435">
        <v>-517</v>
      </c>
      <c r="F127" s="393">
        <f t="shared" si="147"/>
        <v>8264</v>
      </c>
      <c r="G127" s="232"/>
      <c r="H127" s="1264"/>
      <c r="I127" s="393">
        <f t="shared" si="148"/>
        <v>0</v>
      </c>
      <c r="J127" s="264"/>
      <c r="K127" s="435"/>
      <c r="L127" s="393">
        <f t="shared" si="149"/>
        <v>0</v>
      </c>
      <c r="M127" s="328"/>
      <c r="N127" s="61"/>
      <c r="O127" s="115">
        <f t="shared" si="150"/>
        <v>0</v>
      </c>
      <c r="P127" s="112"/>
    </row>
    <row r="128" spans="1:16" ht="24" hidden="1" x14ac:dyDescent="0.25">
      <c r="A128" s="1244">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v>0</v>
      </c>
      <c r="E129" s="61"/>
      <c r="F129" s="148">
        <f>D129+E129</f>
        <v>0</v>
      </c>
      <c r="G129" s="232"/>
      <c r="H129" s="264"/>
      <c r="I129" s="115">
        <f>G129+H129</f>
        <v>0</v>
      </c>
      <c r="J129" s="264"/>
      <c r="K129" s="61"/>
      <c r="L129" s="137">
        <f>J129+K129</f>
        <v>0</v>
      </c>
      <c r="M129" s="328"/>
      <c r="N129" s="61"/>
      <c r="O129" s="115">
        <f>M129+N129</f>
        <v>0</v>
      </c>
      <c r="P129" s="112"/>
    </row>
    <row r="130" spans="1:16" ht="38.25" customHeight="1" x14ac:dyDescent="0.25">
      <c r="A130" s="46">
        <v>2300</v>
      </c>
      <c r="B130" s="106" t="s">
        <v>113</v>
      </c>
      <c r="C130" s="47">
        <f t="shared" si="98"/>
        <v>10483</v>
      </c>
      <c r="D130" s="230">
        <f>SUM(D131,D136,D140,D141,D144,D151,D159,D160,D163)</f>
        <v>10483</v>
      </c>
      <c r="E130" s="430">
        <f t="shared" ref="E130:F130" si="152">SUM(E131,E136,E140,E141,E144,E151,E159,E160,E163)</f>
        <v>0</v>
      </c>
      <c r="F130" s="397">
        <f t="shared" si="152"/>
        <v>10483</v>
      </c>
      <c r="G130" s="230">
        <f>SUM(G131,G136,G140,G141,G144,G151,G159,G160,G163)</f>
        <v>0</v>
      </c>
      <c r="H130" s="127">
        <f t="shared" ref="H130:I130" si="153">SUM(H131,H136,H140,H141,H144,H151,H159,H160,H163)</f>
        <v>0</v>
      </c>
      <c r="I130" s="397">
        <f t="shared" si="153"/>
        <v>0</v>
      </c>
      <c r="J130" s="107">
        <f>SUM(J131,J136,J140,J141,J144,J151,J159,J160,J163)</f>
        <v>0</v>
      </c>
      <c r="K130" s="430">
        <f t="shared" ref="K130:L130" si="154">SUM(K131,K136,K140,K141,K144,K151,K159,K160,K163)</f>
        <v>0</v>
      </c>
      <c r="L130" s="397">
        <f t="shared" si="154"/>
        <v>0</v>
      </c>
      <c r="M130" s="47">
        <f>SUM(M131,M136,M140,M141,M144,M151,M159,M160,M163)</f>
        <v>0</v>
      </c>
      <c r="N130" s="51">
        <f t="shared" ref="N130:O130" si="155">SUM(N131,N136,N140,N141,N144,N151,N159,N160,N163)</f>
        <v>0</v>
      </c>
      <c r="O130" s="118">
        <f t="shared" si="155"/>
        <v>0</v>
      </c>
      <c r="P130" s="124"/>
    </row>
    <row r="131" spans="1:16" ht="24" x14ac:dyDescent="0.25">
      <c r="A131" s="1244">
        <v>2310</v>
      </c>
      <c r="B131" s="53" t="s">
        <v>114</v>
      </c>
      <c r="C131" s="54">
        <f t="shared" si="98"/>
        <v>8658</v>
      </c>
      <c r="D131" s="235">
        <f t="shared" ref="D131:O131" si="156">SUM(D132:D135)</f>
        <v>8658</v>
      </c>
      <c r="E131" s="438">
        <f t="shared" si="156"/>
        <v>0</v>
      </c>
      <c r="F131" s="434">
        <f t="shared" si="156"/>
        <v>8658</v>
      </c>
      <c r="G131" s="235">
        <f t="shared" si="156"/>
        <v>0</v>
      </c>
      <c r="H131" s="141">
        <f t="shared" si="156"/>
        <v>0</v>
      </c>
      <c r="I131" s="434">
        <f t="shared" si="156"/>
        <v>0</v>
      </c>
      <c r="J131" s="266">
        <f t="shared" si="156"/>
        <v>0</v>
      </c>
      <c r="K131" s="438">
        <f t="shared" si="156"/>
        <v>0</v>
      </c>
      <c r="L131" s="434">
        <f t="shared" si="156"/>
        <v>0</v>
      </c>
      <c r="M131" s="54">
        <f t="shared" si="156"/>
        <v>0</v>
      </c>
      <c r="N131" s="120">
        <f t="shared" si="156"/>
        <v>0</v>
      </c>
      <c r="O131" s="121">
        <f t="shared" si="156"/>
        <v>0</v>
      </c>
      <c r="P131" s="111"/>
    </row>
    <row r="132" spans="1:16" x14ac:dyDescent="0.25">
      <c r="A132" s="38">
        <v>2311</v>
      </c>
      <c r="B132" s="58" t="s">
        <v>115</v>
      </c>
      <c r="C132" s="59">
        <f t="shared" si="98"/>
        <v>87</v>
      </c>
      <c r="D132" s="232">
        <f>100-13</f>
        <v>87</v>
      </c>
      <c r="E132" s="435"/>
      <c r="F132" s="393">
        <f t="shared" ref="F132:F135" si="157">D132+E132</f>
        <v>87</v>
      </c>
      <c r="G132" s="232"/>
      <c r="H132" s="1264"/>
      <c r="I132" s="393">
        <f t="shared" ref="I132:I135" si="158">G132+H132</f>
        <v>0</v>
      </c>
      <c r="J132" s="264"/>
      <c r="K132" s="435"/>
      <c r="L132" s="393">
        <f t="shared" ref="L132:L135" si="159">J132+K132</f>
        <v>0</v>
      </c>
      <c r="M132" s="328"/>
      <c r="N132" s="61"/>
      <c r="O132" s="115">
        <f t="shared" ref="O132:O135" si="160">M132+N132</f>
        <v>0</v>
      </c>
      <c r="P132" s="112"/>
    </row>
    <row r="133" spans="1:16" hidden="1" x14ac:dyDescent="0.25">
      <c r="A133" s="38">
        <v>2312</v>
      </c>
      <c r="B133" s="58" t="s">
        <v>116</v>
      </c>
      <c r="C133" s="59">
        <f t="shared" si="98"/>
        <v>0</v>
      </c>
      <c r="D133" s="232">
        <v>0</v>
      </c>
      <c r="E133" s="61"/>
      <c r="F133" s="148">
        <f t="shared" si="157"/>
        <v>0</v>
      </c>
      <c r="G133" s="232"/>
      <c r="H133" s="264"/>
      <c r="I133" s="115">
        <f t="shared" si="158"/>
        <v>0</v>
      </c>
      <c r="J133" s="264"/>
      <c r="K133" s="61"/>
      <c r="L133" s="137">
        <f t="shared" si="159"/>
        <v>0</v>
      </c>
      <c r="M133" s="328"/>
      <c r="N133" s="61"/>
      <c r="O133" s="115">
        <f t="shared" si="160"/>
        <v>0</v>
      </c>
      <c r="P133" s="112"/>
    </row>
    <row r="134" spans="1:16" hidden="1" x14ac:dyDescent="0.25">
      <c r="A134" s="38">
        <v>2313</v>
      </c>
      <c r="B134" s="58" t="s">
        <v>117</v>
      </c>
      <c r="C134" s="59">
        <f t="shared" si="98"/>
        <v>0</v>
      </c>
      <c r="D134" s="232">
        <v>0</v>
      </c>
      <c r="E134" s="61"/>
      <c r="F134" s="148">
        <f t="shared" si="157"/>
        <v>0</v>
      </c>
      <c r="G134" s="232"/>
      <c r="H134" s="264"/>
      <c r="I134" s="115">
        <f t="shared" si="158"/>
        <v>0</v>
      </c>
      <c r="J134" s="264"/>
      <c r="K134" s="61"/>
      <c r="L134" s="137">
        <f t="shared" si="159"/>
        <v>0</v>
      </c>
      <c r="M134" s="328"/>
      <c r="N134" s="61"/>
      <c r="O134" s="115">
        <f t="shared" si="160"/>
        <v>0</v>
      </c>
      <c r="P134" s="112"/>
    </row>
    <row r="135" spans="1:16" ht="36" customHeight="1" x14ac:dyDescent="0.25">
      <c r="A135" s="38">
        <v>2314</v>
      </c>
      <c r="B135" s="58" t="s">
        <v>291</v>
      </c>
      <c r="C135" s="59">
        <f t="shared" si="98"/>
        <v>8571</v>
      </c>
      <c r="D135" s="232">
        <f>12535-3625-339</f>
        <v>8571</v>
      </c>
      <c r="E135" s="435"/>
      <c r="F135" s="393">
        <f t="shared" si="157"/>
        <v>8571</v>
      </c>
      <c r="G135" s="232"/>
      <c r="H135" s="1264"/>
      <c r="I135" s="393">
        <f t="shared" si="158"/>
        <v>0</v>
      </c>
      <c r="J135" s="264"/>
      <c r="K135" s="435"/>
      <c r="L135" s="393">
        <f t="shared" si="159"/>
        <v>0</v>
      </c>
      <c r="M135" s="328"/>
      <c r="N135" s="61"/>
      <c r="O135" s="115">
        <f t="shared" si="160"/>
        <v>0</v>
      </c>
      <c r="P135" s="112"/>
    </row>
    <row r="136" spans="1:16" hidden="1" x14ac:dyDescent="0.25">
      <c r="A136" s="113">
        <v>2320</v>
      </c>
      <c r="B136" s="58" t="s">
        <v>118</v>
      </c>
      <c r="C136" s="59">
        <f t="shared" si="98"/>
        <v>0</v>
      </c>
      <c r="D136" s="233">
        <f>SUM(D137:D139)</f>
        <v>0</v>
      </c>
      <c r="E136" s="114">
        <f t="shared" ref="E136:F136" si="161">SUM(E137:E139)</f>
        <v>0</v>
      </c>
      <c r="F136" s="148">
        <f t="shared" si="161"/>
        <v>0</v>
      </c>
      <c r="G136" s="233">
        <f>SUM(G137:G139)</f>
        <v>0</v>
      </c>
      <c r="H136" s="122">
        <f t="shared" ref="H136:I136" si="162">SUM(H137:H139)</f>
        <v>0</v>
      </c>
      <c r="I136" s="115">
        <f t="shared" si="162"/>
        <v>0</v>
      </c>
      <c r="J136" s="122">
        <f>SUM(J137:J139)</f>
        <v>0</v>
      </c>
      <c r="K136" s="114">
        <f t="shared" ref="K136:L136" si="163">SUM(K137:K139)</f>
        <v>0</v>
      </c>
      <c r="L136" s="137">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v>0</v>
      </c>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12"/>
    </row>
    <row r="138" spans="1:16" hidden="1" x14ac:dyDescent="0.25">
      <c r="A138" s="38">
        <v>2322</v>
      </c>
      <c r="B138" s="58" t="s">
        <v>120</v>
      </c>
      <c r="C138" s="59">
        <f t="shared" si="98"/>
        <v>0</v>
      </c>
      <c r="D138" s="232">
        <v>0</v>
      </c>
      <c r="E138" s="61"/>
      <c r="F138" s="148">
        <f t="shared" si="165"/>
        <v>0</v>
      </c>
      <c r="G138" s="232"/>
      <c r="H138" s="264"/>
      <c r="I138" s="115">
        <f t="shared" si="166"/>
        <v>0</v>
      </c>
      <c r="J138" s="264"/>
      <c r="K138" s="61"/>
      <c r="L138" s="137">
        <f t="shared" si="167"/>
        <v>0</v>
      </c>
      <c r="M138" s="328"/>
      <c r="N138" s="61"/>
      <c r="O138" s="115">
        <f t="shared" si="168"/>
        <v>0</v>
      </c>
      <c r="P138" s="112"/>
    </row>
    <row r="139" spans="1:16" ht="10.5" hidden="1" customHeight="1" x14ac:dyDescent="0.25">
      <c r="A139" s="38">
        <v>2329</v>
      </c>
      <c r="B139" s="58" t="s">
        <v>121</v>
      </c>
      <c r="C139" s="59">
        <f t="shared" si="98"/>
        <v>0</v>
      </c>
      <c r="D139" s="232">
        <v>0</v>
      </c>
      <c r="E139" s="61"/>
      <c r="F139" s="148">
        <f t="shared" si="165"/>
        <v>0</v>
      </c>
      <c r="G139" s="232"/>
      <c r="H139" s="264"/>
      <c r="I139" s="115">
        <f t="shared" si="166"/>
        <v>0</v>
      </c>
      <c r="J139" s="264"/>
      <c r="K139" s="61"/>
      <c r="L139" s="137">
        <f t="shared" si="167"/>
        <v>0</v>
      </c>
      <c r="M139" s="328"/>
      <c r="N139" s="61"/>
      <c r="O139" s="115">
        <f t="shared" si="168"/>
        <v>0</v>
      </c>
      <c r="P139" s="112"/>
    </row>
    <row r="140" spans="1:16" hidden="1" x14ac:dyDescent="0.25">
      <c r="A140" s="113">
        <v>2330</v>
      </c>
      <c r="B140" s="58" t="s">
        <v>122</v>
      </c>
      <c r="C140" s="59">
        <f t="shared" si="98"/>
        <v>0</v>
      </c>
      <c r="D140" s="232">
        <v>0</v>
      </c>
      <c r="E140" s="61"/>
      <c r="F140" s="148">
        <f t="shared" si="165"/>
        <v>0</v>
      </c>
      <c r="G140" s="232"/>
      <c r="H140" s="264"/>
      <c r="I140" s="115">
        <f t="shared" si="166"/>
        <v>0</v>
      </c>
      <c r="J140" s="264"/>
      <c r="K140" s="61"/>
      <c r="L140" s="137">
        <f t="shared" si="167"/>
        <v>0</v>
      </c>
      <c r="M140" s="328"/>
      <c r="N140" s="61"/>
      <c r="O140" s="115">
        <f t="shared" si="168"/>
        <v>0</v>
      </c>
      <c r="P140" s="112"/>
    </row>
    <row r="141" spans="1:16" ht="48" hidden="1" x14ac:dyDescent="0.25">
      <c r="A141" s="113">
        <v>2340</v>
      </c>
      <c r="B141" s="58" t="s">
        <v>302</v>
      </c>
      <c r="C141" s="59">
        <f t="shared" si="98"/>
        <v>0</v>
      </c>
      <c r="D141" s="233">
        <f>SUM(D142:D143)</f>
        <v>0</v>
      </c>
      <c r="E141" s="114">
        <f t="shared" ref="E141:F141" si="169">SUM(E142:E143)</f>
        <v>0</v>
      </c>
      <c r="F141" s="148">
        <f t="shared" si="169"/>
        <v>0</v>
      </c>
      <c r="G141" s="233">
        <f>SUM(G142:G143)</f>
        <v>0</v>
      </c>
      <c r="H141" s="122">
        <f t="shared" ref="H141:I141" si="170">SUM(H142:H143)</f>
        <v>0</v>
      </c>
      <c r="I141" s="115">
        <f t="shared" si="170"/>
        <v>0</v>
      </c>
      <c r="J141" s="122">
        <f>SUM(J142:J143)</f>
        <v>0</v>
      </c>
      <c r="K141" s="114">
        <f t="shared" ref="K141:L141" si="171">SUM(K142:K143)</f>
        <v>0</v>
      </c>
      <c r="L141" s="137">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v>0</v>
      </c>
      <c r="E142" s="61"/>
      <c r="F142" s="148">
        <f t="shared" ref="F142:F143" si="173">D142+E142</f>
        <v>0</v>
      </c>
      <c r="G142" s="232"/>
      <c r="H142" s="264"/>
      <c r="I142" s="115">
        <f t="shared" ref="I142:I143" si="174">G142+H142</f>
        <v>0</v>
      </c>
      <c r="J142" s="264"/>
      <c r="K142" s="61"/>
      <c r="L142" s="137">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v>0</v>
      </c>
      <c r="E143" s="61"/>
      <c r="F143" s="148">
        <f t="shared" si="173"/>
        <v>0</v>
      </c>
      <c r="G143" s="232"/>
      <c r="H143" s="264"/>
      <c r="I143" s="115">
        <f t="shared" si="174"/>
        <v>0</v>
      </c>
      <c r="J143" s="264"/>
      <c r="K143" s="61"/>
      <c r="L143" s="137">
        <f t="shared" si="175"/>
        <v>0</v>
      </c>
      <c r="M143" s="328"/>
      <c r="N143" s="61"/>
      <c r="O143" s="115">
        <f t="shared" si="176"/>
        <v>0</v>
      </c>
      <c r="P143" s="112"/>
    </row>
    <row r="144" spans="1:16" ht="24" hidden="1" x14ac:dyDescent="0.25">
      <c r="A144" s="108">
        <v>2350</v>
      </c>
      <c r="B144" s="79" t="s">
        <v>125</v>
      </c>
      <c r="C144" s="85">
        <f t="shared" si="98"/>
        <v>0</v>
      </c>
      <c r="D144" s="133">
        <f>SUM(D145:D150)</f>
        <v>0</v>
      </c>
      <c r="E144" s="109">
        <f t="shared" ref="E144:F144" si="177">SUM(E145:E150)</f>
        <v>0</v>
      </c>
      <c r="F144" s="288">
        <f t="shared" si="177"/>
        <v>0</v>
      </c>
      <c r="G144" s="133">
        <f>SUM(G145:G150)</f>
        <v>0</v>
      </c>
      <c r="H144" s="208">
        <f t="shared" ref="H144:I144" si="178">SUM(H145:H150)</f>
        <v>0</v>
      </c>
      <c r="I144" s="110">
        <f t="shared" si="178"/>
        <v>0</v>
      </c>
      <c r="J144" s="208">
        <f>SUM(J145:J150)</f>
        <v>0</v>
      </c>
      <c r="K144" s="109">
        <f t="shared" ref="K144:L144" si="179">SUM(K145:K150)</f>
        <v>0</v>
      </c>
      <c r="L144" s="138">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v>0</v>
      </c>
      <c r="E145" s="56"/>
      <c r="F145" s="289">
        <f t="shared" ref="F145:F150" si="181">D145+E145</f>
        <v>0</v>
      </c>
      <c r="G145" s="231"/>
      <c r="H145" s="263"/>
      <c r="I145" s="121">
        <f t="shared" ref="I145:I150" si="182">G145+H145</f>
        <v>0</v>
      </c>
      <c r="J145" s="263"/>
      <c r="K145" s="56"/>
      <c r="L145" s="141">
        <f t="shared" ref="L145:L150" si="183">J145+K145</f>
        <v>0</v>
      </c>
      <c r="M145" s="327"/>
      <c r="N145" s="56"/>
      <c r="O145" s="121">
        <f t="shared" ref="O145:O150" si="184">M145+N145</f>
        <v>0</v>
      </c>
      <c r="P145" s="111"/>
    </row>
    <row r="146" spans="1:16" hidden="1" x14ac:dyDescent="0.25">
      <c r="A146" s="38">
        <v>2352</v>
      </c>
      <c r="B146" s="58" t="s">
        <v>127</v>
      </c>
      <c r="C146" s="59">
        <f t="shared" si="98"/>
        <v>0</v>
      </c>
      <c r="D146" s="232">
        <v>0</v>
      </c>
      <c r="E146" s="61"/>
      <c r="F146" s="148">
        <f t="shared" si="181"/>
        <v>0</v>
      </c>
      <c r="G146" s="232"/>
      <c r="H146" s="264"/>
      <c r="I146" s="115">
        <f t="shared" si="182"/>
        <v>0</v>
      </c>
      <c r="J146" s="264"/>
      <c r="K146" s="61"/>
      <c r="L146" s="137">
        <f t="shared" si="183"/>
        <v>0</v>
      </c>
      <c r="M146" s="328"/>
      <c r="N146" s="61"/>
      <c r="O146" s="115">
        <f t="shared" si="184"/>
        <v>0</v>
      </c>
      <c r="P146" s="112"/>
    </row>
    <row r="147" spans="1:16" ht="24" hidden="1" x14ac:dyDescent="0.25">
      <c r="A147" s="38">
        <v>2353</v>
      </c>
      <c r="B147" s="58" t="s">
        <v>128</v>
      </c>
      <c r="C147" s="59">
        <f t="shared" si="98"/>
        <v>0</v>
      </c>
      <c r="D147" s="232">
        <v>0</v>
      </c>
      <c r="E147" s="61"/>
      <c r="F147" s="148">
        <f t="shared" si="181"/>
        <v>0</v>
      </c>
      <c r="G147" s="232"/>
      <c r="H147" s="264"/>
      <c r="I147" s="115">
        <f t="shared" si="182"/>
        <v>0</v>
      </c>
      <c r="J147" s="264"/>
      <c r="K147" s="61"/>
      <c r="L147" s="137">
        <f t="shared" si="183"/>
        <v>0</v>
      </c>
      <c r="M147" s="328"/>
      <c r="N147" s="61"/>
      <c r="O147" s="115">
        <f t="shared" si="184"/>
        <v>0</v>
      </c>
      <c r="P147" s="112"/>
    </row>
    <row r="148" spans="1:16" ht="24" hidden="1" x14ac:dyDescent="0.25">
      <c r="A148" s="38">
        <v>2354</v>
      </c>
      <c r="B148" s="58" t="s">
        <v>129</v>
      </c>
      <c r="C148" s="59">
        <f t="shared" si="98"/>
        <v>0</v>
      </c>
      <c r="D148" s="232">
        <v>0</v>
      </c>
      <c r="E148" s="61"/>
      <c r="F148" s="148">
        <f t="shared" si="181"/>
        <v>0</v>
      </c>
      <c r="G148" s="232"/>
      <c r="H148" s="264"/>
      <c r="I148" s="115">
        <f t="shared" si="182"/>
        <v>0</v>
      </c>
      <c r="J148" s="264"/>
      <c r="K148" s="61"/>
      <c r="L148" s="137">
        <f t="shared" si="183"/>
        <v>0</v>
      </c>
      <c r="M148" s="328"/>
      <c r="N148" s="61"/>
      <c r="O148" s="115">
        <f t="shared" si="184"/>
        <v>0</v>
      </c>
      <c r="P148" s="112"/>
    </row>
    <row r="149" spans="1:16" ht="24" hidden="1" x14ac:dyDescent="0.25">
      <c r="A149" s="38">
        <v>2355</v>
      </c>
      <c r="B149" s="58" t="s">
        <v>130</v>
      </c>
      <c r="C149" s="59">
        <f t="shared" ref="C149:C212" si="185">F149+I149+L149+O149</f>
        <v>0</v>
      </c>
      <c r="D149" s="232">
        <v>0</v>
      </c>
      <c r="E149" s="61"/>
      <c r="F149" s="148">
        <f t="shared" si="181"/>
        <v>0</v>
      </c>
      <c r="G149" s="232"/>
      <c r="H149" s="264"/>
      <c r="I149" s="115">
        <f t="shared" si="182"/>
        <v>0</v>
      </c>
      <c r="J149" s="264"/>
      <c r="K149" s="61"/>
      <c r="L149" s="137">
        <f t="shared" si="183"/>
        <v>0</v>
      </c>
      <c r="M149" s="328"/>
      <c r="N149" s="61"/>
      <c r="O149" s="115">
        <f t="shared" si="184"/>
        <v>0</v>
      </c>
      <c r="P149" s="112"/>
    </row>
    <row r="150" spans="1:16" ht="24" hidden="1" x14ac:dyDescent="0.25">
      <c r="A150" s="38">
        <v>2359</v>
      </c>
      <c r="B150" s="58" t="s">
        <v>131</v>
      </c>
      <c r="C150" s="59">
        <f t="shared" si="185"/>
        <v>0</v>
      </c>
      <c r="D150" s="232">
        <v>0</v>
      </c>
      <c r="E150" s="61"/>
      <c r="F150" s="148">
        <f t="shared" si="181"/>
        <v>0</v>
      </c>
      <c r="G150" s="232"/>
      <c r="H150" s="264"/>
      <c r="I150" s="115">
        <f t="shared" si="182"/>
        <v>0</v>
      </c>
      <c r="J150" s="264"/>
      <c r="K150" s="61"/>
      <c r="L150" s="137">
        <f t="shared" si="183"/>
        <v>0</v>
      </c>
      <c r="M150" s="328"/>
      <c r="N150" s="61"/>
      <c r="O150" s="115">
        <f t="shared" si="184"/>
        <v>0</v>
      </c>
      <c r="P150" s="112"/>
    </row>
    <row r="151" spans="1:16" ht="24.75" customHeight="1" x14ac:dyDescent="0.25">
      <c r="A151" s="113">
        <v>2360</v>
      </c>
      <c r="B151" s="58" t="s">
        <v>132</v>
      </c>
      <c r="C151" s="59">
        <f t="shared" si="185"/>
        <v>1825</v>
      </c>
      <c r="D151" s="233">
        <f>SUM(D152:D158)</f>
        <v>1825</v>
      </c>
      <c r="E151" s="436">
        <f t="shared" ref="E151:F151" si="186">SUM(E152:E158)</f>
        <v>0</v>
      </c>
      <c r="F151" s="393">
        <f t="shared" si="186"/>
        <v>1825</v>
      </c>
      <c r="G151" s="233">
        <f>SUM(G152:G158)</f>
        <v>0</v>
      </c>
      <c r="H151" s="137">
        <f t="shared" ref="H151:I151" si="187">SUM(H152:H158)</f>
        <v>0</v>
      </c>
      <c r="I151" s="393">
        <f t="shared" si="187"/>
        <v>0</v>
      </c>
      <c r="J151" s="122">
        <f>SUM(J152:J158)</f>
        <v>0</v>
      </c>
      <c r="K151" s="436">
        <f t="shared" ref="K151:L151" si="188">SUM(K152:K158)</f>
        <v>0</v>
      </c>
      <c r="L151" s="393">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v>0</v>
      </c>
      <c r="E152" s="61"/>
      <c r="F152" s="148">
        <f t="shared" ref="F152:F159" si="190">D152+E152</f>
        <v>0</v>
      </c>
      <c r="G152" s="232"/>
      <c r="H152" s="264"/>
      <c r="I152" s="115">
        <f t="shared" ref="I152:I159" si="191">G152+H152</f>
        <v>0</v>
      </c>
      <c r="J152" s="264"/>
      <c r="K152" s="61"/>
      <c r="L152" s="137">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v>0</v>
      </c>
      <c r="E153" s="61"/>
      <c r="F153" s="148">
        <f t="shared" si="190"/>
        <v>0</v>
      </c>
      <c r="G153" s="232"/>
      <c r="H153" s="264"/>
      <c r="I153" s="115">
        <f t="shared" si="191"/>
        <v>0</v>
      </c>
      <c r="J153" s="264"/>
      <c r="K153" s="61"/>
      <c r="L153" s="137">
        <f t="shared" si="192"/>
        <v>0</v>
      </c>
      <c r="M153" s="328"/>
      <c r="N153" s="61"/>
      <c r="O153" s="115">
        <f t="shared" si="193"/>
        <v>0</v>
      </c>
      <c r="P153" s="112"/>
    </row>
    <row r="154" spans="1:16" x14ac:dyDescent="0.25">
      <c r="A154" s="37">
        <v>2363</v>
      </c>
      <c r="B154" s="58" t="s">
        <v>135</v>
      </c>
      <c r="C154" s="59">
        <f t="shared" si="185"/>
        <v>1825</v>
      </c>
      <c r="D154" s="232">
        <f>1000+825</f>
        <v>1825</v>
      </c>
      <c r="E154" s="435"/>
      <c r="F154" s="393">
        <f t="shared" si="190"/>
        <v>1825</v>
      </c>
      <c r="G154" s="232"/>
      <c r="H154" s="1264"/>
      <c r="I154" s="393">
        <f t="shared" si="191"/>
        <v>0</v>
      </c>
      <c r="J154" s="264"/>
      <c r="K154" s="435"/>
      <c r="L154" s="393">
        <f t="shared" si="192"/>
        <v>0</v>
      </c>
      <c r="M154" s="328"/>
      <c r="N154" s="61"/>
      <c r="O154" s="115">
        <f t="shared" si="193"/>
        <v>0</v>
      </c>
      <c r="P154" s="112"/>
    </row>
    <row r="155" spans="1:16" hidden="1" x14ac:dyDescent="0.25">
      <c r="A155" s="37">
        <v>2364</v>
      </c>
      <c r="B155" s="58" t="s">
        <v>136</v>
      </c>
      <c r="C155" s="59">
        <f t="shared" si="185"/>
        <v>0</v>
      </c>
      <c r="D155" s="232">
        <v>0</v>
      </c>
      <c r="E155" s="61"/>
      <c r="F155" s="148">
        <f t="shared" si="190"/>
        <v>0</v>
      </c>
      <c r="G155" s="232"/>
      <c r="H155" s="264"/>
      <c r="I155" s="115">
        <f t="shared" si="191"/>
        <v>0</v>
      </c>
      <c r="J155" s="264"/>
      <c r="K155" s="61"/>
      <c r="L155" s="137">
        <f t="shared" si="192"/>
        <v>0</v>
      </c>
      <c r="M155" s="328"/>
      <c r="N155" s="61"/>
      <c r="O155" s="115">
        <f t="shared" si="193"/>
        <v>0</v>
      </c>
      <c r="P155" s="112"/>
    </row>
    <row r="156" spans="1:16" ht="12.75" hidden="1" customHeight="1" x14ac:dyDescent="0.25">
      <c r="A156" s="37">
        <v>2365</v>
      </c>
      <c r="B156" s="58" t="s">
        <v>137</v>
      </c>
      <c r="C156" s="59">
        <f t="shared" si="185"/>
        <v>0</v>
      </c>
      <c r="D156" s="232">
        <v>0</v>
      </c>
      <c r="E156" s="61"/>
      <c r="F156" s="148">
        <f t="shared" si="190"/>
        <v>0</v>
      </c>
      <c r="G156" s="232"/>
      <c r="H156" s="264"/>
      <c r="I156" s="115">
        <f t="shared" si="191"/>
        <v>0</v>
      </c>
      <c r="J156" s="264"/>
      <c r="K156" s="61"/>
      <c r="L156" s="137">
        <f t="shared" si="192"/>
        <v>0</v>
      </c>
      <c r="M156" s="328"/>
      <c r="N156" s="61"/>
      <c r="O156" s="115">
        <f t="shared" si="193"/>
        <v>0</v>
      </c>
      <c r="P156" s="112"/>
    </row>
    <row r="157" spans="1:16" ht="36" hidden="1" x14ac:dyDescent="0.25">
      <c r="A157" s="37">
        <v>2366</v>
      </c>
      <c r="B157" s="58" t="s">
        <v>138</v>
      </c>
      <c r="C157" s="59">
        <f t="shared" si="185"/>
        <v>0</v>
      </c>
      <c r="D157" s="232">
        <v>0</v>
      </c>
      <c r="E157" s="61"/>
      <c r="F157" s="148">
        <f t="shared" si="190"/>
        <v>0</v>
      </c>
      <c r="G157" s="232"/>
      <c r="H157" s="264"/>
      <c r="I157" s="115">
        <f t="shared" si="191"/>
        <v>0</v>
      </c>
      <c r="J157" s="264"/>
      <c r="K157" s="61"/>
      <c r="L157" s="137">
        <f t="shared" si="192"/>
        <v>0</v>
      </c>
      <c r="M157" s="328"/>
      <c r="N157" s="61"/>
      <c r="O157" s="115">
        <f t="shared" si="193"/>
        <v>0</v>
      </c>
      <c r="P157" s="112"/>
    </row>
    <row r="158" spans="1:16" ht="48" hidden="1" x14ac:dyDescent="0.25">
      <c r="A158" s="37">
        <v>2369</v>
      </c>
      <c r="B158" s="58" t="s">
        <v>139</v>
      </c>
      <c r="C158" s="59">
        <f t="shared" si="185"/>
        <v>0</v>
      </c>
      <c r="D158" s="232">
        <v>0</v>
      </c>
      <c r="E158" s="61"/>
      <c r="F158" s="148">
        <f t="shared" si="190"/>
        <v>0</v>
      </c>
      <c r="G158" s="232"/>
      <c r="H158" s="264"/>
      <c r="I158" s="115">
        <f t="shared" si="191"/>
        <v>0</v>
      </c>
      <c r="J158" s="264"/>
      <c r="K158" s="61"/>
      <c r="L158" s="137">
        <f t="shared" si="192"/>
        <v>0</v>
      </c>
      <c r="M158" s="328"/>
      <c r="N158" s="61"/>
      <c r="O158" s="115">
        <f t="shared" si="193"/>
        <v>0</v>
      </c>
      <c r="P158" s="112"/>
    </row>
    <row r="159" spans="1:16" hidden="1" x14ac:dyDescent="0.25">
      <c r="A159" s="108">
        <v>2370</v>
      </c>
      <c r="B159" s="79" t="s">
        <v>140</v>
      </c>
      <c r="C159" s="85">
        <f t="shared" si="185"/>
        <v>0</v>
      </c>
      <c r="D159" s="234">
        <v>0</v>
      </c>
      <c r="E159" s="116"/>
      <c r="F159" s="288">
        <f t="shared" si="190"/>
        <v>0</v>
      </c>
      <c r="G159" s="234"/>
      <c r="H159" s="265"/>
      <c r="I159" s="110">
        <f t="shared" si="191"/>
        <v>0</v>
      </c>
      <c r="J159" s="265"/>
      <c r="K159" s="116"/>
      <c r="L159" s="138">
        <f t="shared" si="192"/>
        <v>0</v>
      </c>
      <c r="M159" s="329"/>
      <c r="N159" s="116"/>
      <c r="O159" s="110">
        <f t="shared" si="193"/>
        <v>0</v>
      </c>
      <c r="P159" s="117"/>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v>0</v>
      </c>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v>0</v>
      </c>
      <c r="E162" s="61"/>
      <c r="F162" s="148">
        <f t="shared" si="198"/>
        <v>0</v>
      </c>
      <c r="G162" s="232"/>
      <c r="H162" s="264"/>
      <c r="I162" s="115">
        <f t="shared" si="199"/>
        <v>0</v>
      </c>
      <c r="J162" s="264"/>
      <c r="K162" s="61"/>
      <c r="L162" s="137">
        <f t="shared" si="200"/>
        <v>0</v>
      </c>
      <c r="M162" s="328"/>
      <c r="N162" s="61"/>
      <c r="O162" s="115">
        <f t="shared" si="201"/>
        <v>0</v>
      </c>
      <c r="P162" s="112"/>
    </row>
    <row r="163" spans="1:16" hidden="1" x14ac:dyDescent="0.25">
      <c r="A163" s="108">
        <v>2390</v>
      </c>
      <c r="B163" s="79" t="s">
        <v>144</v>
      </c>
      <c r="C163" s="85">
        <f t="shared" si="185"/>
        <v>0</v>
      </c>
      <c r="D163" s="234">
        <v>0</v>
      </c>
      <c r="E163" s="116"/>
      <c r="F163" s="288">
        <f t="shared" si="198"/>
        <v>0</v>
      </c>
      <c r="G163" s="234"/>
      <c r="H163" s="265"/>
      <c r="I163" s="110">
        <f t="shared" si="199"/>
        <v>0</v>
      </c>
      <c r="J163" s="265"/>
      <c r="K163" s="116"/>
      <c r="L163" s="138">
        <f t="shared" si="200"/>
        <v>0</v>
      </c>
      <c r="M163" s="329"/>
      <c r="N163" s="116"/>
      <c r="O163" s="110">
        <f t="shared" si="201"/>
        <v>0</v>
      </c>
      <c r="P163" s="117"/>
    </row>
    <row r="164" spans="1:16" hidden="1" x14ac:dyDescent="0.25">
      <c r="A164" s="46">
        <v>2400</v>
      </c>
      <c r="B164" s="106" t="s">
        <v>145</v>
      </c>
      <c r="C164" s="47">
        <f t="shared" si="185"/>
        <v>0</v>
      </c>
      <c r="D164" s="236">
        <v>0</v>
      </c>
      <c r="E164" s="123"/>
      <c r="F164" s="287">
        <f t="shared" si="198"/>
        <v>0</v>
      </c>
      <c r="G164" s="236"/>
      <c r="H164" s="267"/>
      <c r="I164" s="118">
        <f t="shared" si="199"/>
        <v>0</v>
      </c>
      <c r="J164" s="267"/>
      <c r="K164" s="123"/>
      <c r="L164" s="127">
        <f t="shared" si="200"/>
        <v>0</v>
      </c>
      <c r="M164" s="330"/>
      <c r="N164" s="123"/>
      <c r="O164" s="118">
        <f t="shared" si="201"/>
        <v>0</v>
      </c>
      <c r="P164" s="124"/>
    </row>
    <row r="165" spans="1:16" ht="24" hidden="1" x14ac:dyDescent="0.25">
      <c r="A165" s="46">
        <v>2500</v>
      </c>
      <c r="B165" s="106" t="s">
        <v>146</v>
      </c>
      <c r="C165" s="47">
        <f t="shared" si="185"/>
        <v>0</v>
      </c>
      <c r="D165" s="230">
        <f>SUM(D166,D171)</f>
        <v>0</v>
      </c>
      <c r="E165" s="51">
        <f t="shared" ref="E165:O165" si="202">SUM(E166,E171)</f>
        <v>0</v>
      </c>
      <c r="F165" s="287">
        <f t="shared" si="202"/>
        <v>0</v>
      </c>
      <c r="G165" s="230">
        <f t="shared" si="202"/>
        <v>0</v>
      </c>
      <c r="H165" s="107">
        <f t="shared" si="202"/>
        <v>0</v>
      </c>
      <c r="I165" s="118">
        <f t="shared" si="202"/>
        <v>0</v>
      </c>
      <c r="J165" s="107">
        <f t="shared" si="202"/>
        <v>0</v>
      </c>
      <c r="K165" s="51">
        <f t="shared" si="202"/>
        <v>0</v>
      </c>
      <c r="L165" s="127">
        <f t="shared" si="202"/>
        <v>0</v>
      </c>
      <c r="M165" s="131">
        <f t="shared" si="202"/>
        <v>0</v>
      </c>
      <c r="N165" s="132">
        <f t="shared" si="202"/>
        <v>0</v>
      </c>
      <c r="O165" s="296">
        <f t="shared" si="202"/>
        <v>0</v>
      </c>
      <c r="P165" s="352"/>
    </row>
    <row r="166" spans="1:16" ht="16.5" hidden="1" customHeight="1" x14ac:dyDescent="0.25">
      <c r="A166" s="1244">
        <v>2510</v>
      </c>
      <c r="B166" s="53" t="s">
        <v>147</v>
      </c>
      <c r="C166" s="54">
        <f t="shared" si="185"/>
        <v>0</v>
      </c>
      <c r="D166" s="235">
        <f>SUM(D167:D170)</f>
        <v>0</v>
      </c>
      <c r="E166" s="120">
        <f t="shared" ref="E166:O166" si="203">SUM(E167:E170)</f>
        <v>0</v>
      </c>
      <c r="F166" s="289">
        <f t="shared" si="203"/>
        <v>0</v>
      </c>
      <c r="G166" s="235">
        <f t="shared" si="203"/>
        <v>0</v>
      </c>
      <c r="H166" s="266">
        <f t="shared" si="203"/>
        <v>0</v>
      </c>
      <c r="I166" s="121">
        <f t="shared" si="203"/>
        <v>0</v>
      </c>
      <c r="J166" s="266">
        <f t="shared" si="203"/>
        <v>0</v>
      </c>
      <c r="K166" s="120">
        <f t="shared" si="203"/>
        <v>0</v>
      </c>
      <c r="L166" s="14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v>0</v>
      </c>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v>0</v>
      </c>
      <c r="E168" s="61"/>
      <c r="F168" s="148">
        <f t="shared" si="204"/>
        <v>0</v>
      </c>
      <c r="G168" s="232"/>
      <c r="H168" s="264"/>
      <c r="I168" s="115">
        <f t="shared" si="205"/>
        <v>0</v>
      </c>
      <c r="J168" s="264"/>
      <c r="K168" s="61"/>
      <c r="L168" s="137">
        <f t="shared" si="206"/>
        <v>0</v>
      </c>
      <c r="M168" s="328"/>
      <c r="N168" s="61"/>
      <c r="O168" s="115">
        <f t="shared" si="207"/>
        <v>0</v>
      </c>
      <c r="P168" s="112"/>
    </row>
    <row r="169" spans="1:16" ht="24" hidden="1" x14ac:dyDescent="0.25">
      <c r="A169" s="38">
        <v>2515</v>
      </c>
      <c r="B169" s="58" t="s">
        <v>150</v>
      </c>
      <c r="C169" s="59">
        <f t="shared" si="185"/>
        <v>0</v>
      </c>
      <c r="D169" s="232">
        <v>0</v>
      </c>
      <c r="E169" s="61"/>
      <c r="F169" s="148">
        <f t="shared" si="204"/>
        <v>0</v>
      </c>
      <c r="G169" s="232"/>
      <c r="H169" s="264"/>
      <c r="I169" s="115">
        <f t="shared" si="205"/>
        <v>0</v>
      </c>
      <c r="J169" s="264"/>
      <c r="K169" s="61"/>
      <c r="L169" s="137">
        <f t="shared" si="206"/>
        <v>0</v>
      </c>
      <c r="M169" s="328"/>
      <c r="N169" s="61"/>
      <c r="O169" s="115">
        <f t="shared" si="207"/>
        <v>0</v>
      </c>
      <c r="P169" s="112"/>
    </row>
    <row r="170" spans="1:16" ht="24" hidden="1" x14ac:dyDescent="0.25">
      <c r="A170" s="38">
        <v>2519</v>
      </c>
      <c r="B170" s="58" t="s">
        <v>151</v>
      </c>
      <c r="C170" s="59">
        <f t="shared" si="185"/>
        <v>0</v>
      </c>
      <c r="D170" s="232">
        <v>0</v>
      </c>
      <c r="E170" s="61"/>
      <c r="F170" s="148">
        <f t="shared" si="204"/>
        <v>0</v>
      </c>
      <c r="G170" s="232"/>
      <c r="H170" s="264"/>
      <c r="I170" s="115">
        <f t="shared" si="205"/>
        <v>0</v>
      </c>
      <c r="J170" s="264"/>
      <c r="K170" s="61"/>
      <c r="L170" s="137">
        <f t="shared" si="206"/>
        <v>0</v>
      </c>
      <c r="M170" s="328"/>
      <c r="N170" s="61"/>
      <c r="O170" s="115">
        <f t="shared" si="207"/>
        <v>0</v>
      </c>
      <c r="P170" s="112"/>
    </row>
    <row r="171" spans="1:16" ht="24" hidden="1" x14ac:dyDescent="0.25">
      <c r="A171" s="113">
        <v>2520</v>
      </c>
      <c r="B171" s="58" t="s">
        <v>152</v>
      </c>
      <c r="C171" s="59">
        <f t="shared" si="185"/>
        <v>0</v>
      </c>
      <c r="D171" s="232">
        <v>0</v>
      </c>
      <c r="E171" s="61"/>
      <c r="F171" s="148">
        <f t="shared" si="204"/>
        <v>0</v>
      </c>
      <c r="G171" s="232"/>
      <c r="H171" s="264"/>
      <c r="I171" s="115">
        <f t="shared" si="205"/>
        <v>0</v>
      </c>
      <c r="J171" s="264"/>
      <c r="K171" s="61"/>
      <c r="L171" s="137">
        <f t="shared" si="206"/>
        <v>0</v>
      </c>
      <c r="M171" s="328"/>
      <c r="N171" s="61"/>
      <c r="O171" s="115">
        <f t="shared" si="207"/>
        <v>0</v>
      </c>
      <c r="P171" s="112"/>
    </row>
    <row r="172" spans="1:16" s="125" customFormat="1" ht="36" hidden="1" customHeight="1" x14ac:dyDescent="0.25">
      <c r="A172" s="17">
        <v>2800</v>
      </c>
      <c r="B172" s="53" t="s">
        <v>153</v>
      </c>
      <c r="C172" s="54">
        <f t="shared" si="185"/>
        <v>0</v>
      </c>
      <c r="D172" s="215">
        <v>0</v>
      </c>
      <c r="E172" s="35"/>
      <c r="F172" s="358">
        <f t="shared" si="204"/>
        <v>0</v>
      </c>
      <c r="G172" s="215"/>
      <c r="H172" s="250"/>
      <c r="I172" s="361">
        <f t="shared" si="205"/>
        <v>0</v>
      </c>
      <c r="J172" s="250"/>
      <c r="K172" s="35"/>
      <c r="L172" s="200">
        <f t="shared" si="206"/>
        <v>0</v>
      </c>
      <c r="M172" s="318"/>
      <c r="N172" s="35"/>
      <c r="O172" s="361">
        <f t="shared" si="207"/>
        <v>0</v>
      </c>
      <c r="P172" s="36"/>
    </row>
    <row r="173" spans="1:16"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352"/>
    </row>
    <row r="175" spans="1:16" ht="36" hidden="1" x14ac:dyDescent="0.25">
      <c r="A175" s="1244">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v>0</v>
      </c>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v>0</v>
      </c>
      <c r="E177" s="61"/>
      <c r="F177" s="148">
        <f t="shared" si="217"/>
        <v>0</v>
      </c>
      <c r="G177" s="232"/>
      <c r="H177" s="264"/>
      <c r="I177" s="115">
        <f t="shared" si="218"/>
        <v>0</v>
      </c>
      <c r="J177" s="264"/>
      <c r="K177" s="61"/>
      <c r="L177" s="137">
        <f t="shared" si="219"/>
        <v>0</v>
      </c>
      <c r="M177" s="328"/>
      <c r="N177" s="61"/>
      <c r="O177" s="115">
        <f t="shared" si="220"/>
        <v>0</v>
      </c>
      <c r="P177" s="112"/>
    </row>
    <row r="178" spans="1:16" ht="24" hidden="1" x14ac:dyDescent="0.25">
      <c r="A178" s="38">
        <v>3263</v>
      </c>
      <c r="B178" s="58" t="s">
        <v>159</v>
      </c>
      <c r="C178" s="59">
        <f t="shared" si="185"/>
        <v>0</v>
      </c>
      <c r="D178" s="232">
        <v>0</v>
      </c>
      <c r="E178" s="61"/>
      <c r="F178" s="148">
        <f t="shared" si="217"/>
        <v>0</v>
      </c>
      <c r="G178" s="232"/>
      <c r="H178" s="264"/>
      <c r="I178" s="115">
        <f t="shared" si="218"/>
        <v>0</v>
      </c>
      <c r="J178" s="264"/>
      <c r="K178" s="61"/>
      <c r="L178" s="137">
        <f t="shared" si="219"/>
        <v>0</v>
      </c>
      <c r="M178" s="328"/>
      <c r="N178" s="61"/>
      <c r="O178" s="115">
        <f t="shared" si="220"/>
        <v>0</v>
      </c>
      <c r="P178" s="112"/>
    </row>
    <row r="179" spans="1:16" ht="84" hidden="1" x14ac:dyDescent="0.25">
      <c r="A179" s="1244">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v>0</v>
      </c>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v>0</v>
      </c>
      <c r="E181" s="61"/>
      <c r="F181" s="148">
        <f t="shared" si="222"/>
        <v>0</v>
      </c>
      <c r="G181" s="232"/>
      <c r="H181" s="264"/>
      <c r="I181" s="115">
        <f t="shared" si="223"/>
        <v>0</v>
      </c>
      <c r="J181" s="264"/>
      <c r="K181" s="61"/>
      <c r="L181" s="137">
        <f t="shared" si="224"/>
        <v>0</v>
      </c>
      <c r="M181" s="328"/>
      <c r="N181" s="61"/>
      <c r="O181" s="115">
        <f t="shared" si="225"/>
        <v>0</v>
      </c>
      <c r="P181" s="112"/>
    </row>
    <row r="182" spans="1:16" ht="72" hidden="1" x14ac:dyDescent="0.25">
      <c r="A182" s="38">
        <v>3293</v>
      </c>
      <c r="B182" s="58" t="s">
        <v>162</v>
      </c>
      <c r="C182" s="59">
        <f t="shared" si="185"/>
        <v>0</v>
      </c>
      <c r="D182" s="232">
        <v>0</v>
      </c>
      <c r="E182" s="61"/>
      <c r="F182" s="148">
        <f t="shared" si="222"/>
        <v>0</v>
      </c>
      <c r="G182" s="232"/>
      <c r="H182" s="264"/>
      <c r="I182" s="115">
        <f t="shared" si="223"/>
        <v>0</v>
      </c>
      <c r="J182" s="264"/>
      <c r="K182" s="61"/>
      <c r="L182" s="137">
        <f t="shared" si="224"/>
        <v>0</v>
      </c>
      <c r="M182" s="328"/>
      <c r="N182" s="61"/>
      <c r="O182" s="115">
        <f t="shared" si="225"/>
        <v>0</v>
      </c>
      <c r="P182" s="112"/>
    </row>
    <row r="183" spans="1:16" ht="60" hidden="1" x14ac:dyDescent="0.25">
      <c r="A183" s="129">
        <v>3294</v>
      </c>
      <c r="B183" s="58" t="s">
        <v>163</v>
      </c>
      <c r="C183" s="128">
        <f t="shared" si="185"/>
        <v>0</v>
      </c>
      <c r="D183" s="237">
        <v>0</v>
      </c>
      <c r="E183" s="130"/>
      <c r="F183" s="143">
        <f t="shared" si="222"/>
        <v>0</v>
      </c>
      <c r="G183" s="237"/>
      <c r="H183" s="268"/>
      <c r="I183" s="313">
        <f t="shared" si="223"/>
        <v>0</v>
      </c>
      <c r="J183" s="268"/>
      <c r="K183" s="130"/>
      <c r="L183" s="142">
        <f t="shared" si="224"/>
        <v>0</v>
      </c>
      <c r="M183" s="331"/>
      <c r="N183" s="130"/>
      <c r="O183" s="313">
        <f t="shared" si="225"/>
        <v>0</v>
      </c>
      <c r="P183" s="159"/>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v>0</v>
      </c>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v>0</v>
      </c>
      <c r="E186" s="56"/>
      <c r="F186" s="289">
        <f t="shared" si="227"/>
        <v>0</v>
      </c>
      <c r="G186" s="231"/>
      <c r="H186" s="263"/>
      <c r="I186" s="121">
        <f t="shared" si="228"/>
        <v>0</v>
      </c>
      <c r="J186" s="263"/>
      <c r="K186" s="56"/>
      <c r="L186" s="141">
        <f t="shared" si="229"/>
        <v>0</v>
      </c>
      <c r="M186" s="327"/>
      <c r="N186" s="56"/>
      <c r="O186" s="121">
        <f t="shared" si="230"/>
        <v>0</v>
      </c>
      <c r="P186" s="111"/>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24"/>
    </row>
    <row r="189" spans="1:16" ht="36" hidden="1" x14ac:dyDescent="0.25">
      <c r="A189" s="1244">
        <v>4240</v>
      </c>
      <c r="B189" s="53" t="s">
        <v>169</v>
      </c>
      <c r="C189" s="54">
        <f t="shared" si="185"/>
        <v>0</v>
      </c>
      <c r="D189" s="231">
        <v>0</v>
      </c>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v>0</v>
      </c>
      <c r="E190" s="61"/>
      <c r="F190" s="148">
        <f t="shared" si="239"/>
        <v>0</v>
      </c>
      <c r="G190" s="232"/>
      <c r="H190" s="264"/>
      <c r="I190" s="115">
        <f t="shared" si="240"/>
        <v>0</v>
      </c>
      <c r="J190" s="264"/>
      <c r="K190" s="61"/>
      <c r="L190" s="137">
        <f t="shared" si="241"/>
        <v>0</v>
      </c>
      <c r="M190" s="328"/>
      <c r="N190" s="61"/>
      <c r="O190" s="115">
        <f t="shared" si="242"/>
        <v>0</v>
      </c>
      <c r="P190" s="112"/>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24"/>
    </row>
    <row r="192" spans="1:16" ht="24" hidden="1" x14ac:dyDescent="0.25">
      <c r="A192" s="1244">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v>0</v>
      </c>
      <c r="E193" s="61"/>
      <c r="F193" s="148">
        <f>D193+E193</f>
        <v>0</v>
      </c>
      <c r="G193" s="232"/>
      <c r="H193" s="264"/>
      <c r="I193" s="115">
        <f>G193+H193</f>
        <v>0</v>
      </c>
      <c r="J193" s="264"/>
      <c r="K193" s="61"/>
      <c r="L193" s="137">
        <f>J193+K193</f>
        <v>0</v>
      </c>
      <c r="M193" s="328"/>
      <c r="N193" s="61"/>
      <c r="O193" s="115">
        <f>M193+N193</f>
        <v>0</v>
      </c>
      <c r="P193" s="112"/>
    </row>
    <row r="194" spans="1:16" s="21" customFormat="1" ht="24" x14ac:dyDescent="0.25">
      <c r="A194" s="136"/>
      <c r="B194" s="17" t="s">
        <v>174</v>
      </c>
      <c r="C194" s="99">
        <f t="shared" si="185"/>
        <v>24433</v>
      </c>
      <c r="D194" s="228">
        <f>SUM(D195,D230,D269)</f>
        <v>24433</v>
      </c>
      <c r="E194" s="426">
        <f t="shared" ref="E194:F194" si="251">SUM(E195,E230,E269)</f>
        <v>0</v>
      </c>
      <c r="F194" s="427">
        <f t="shared" si="251"/>
        <v>24433</v>
      </c>
      <c r="G194" s="228">
        <f>SUM(G195,G230,G269)</f>
        <v>0</v>
      </c>
      <c r="H194" s="207">
        <f t="shared" ref="H194:I194" si="252">SUM(H195,H230,H269)</f>
        <v>0</v>
      </c>
      <c r="I194" s="427">
        <f t="shared" si="252"/>
        <v>0</v>
      </c>
      <c r="J194" s="261">
        <f>SUM(J195,J230,J269)</f>
        <v>0</v>
      </c>
      <c r="K194" s="426">
        <f t="shared" ref="K194:L194" si="253">SUM(K195,K230,K269)</f>
        <v>0</v>
      </c>
      <c r="L194" s="427">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104">
        <f t="shared" ref="E195:F195" si="255">E196+E204</f>
        <v>0</v>
      </c>
      <c r="F195" s="286">
        <f t="shared" si="255"/>
        <v>0</v>
      </c>
      <c r="G195" s="229">
        <f>G196+G204</f>
        <v>0</v>
      </c>
      <c r="H195" s="262">
        <f t="shared" ref="H195:I195" si="256">H196+H204</f>
        <v>0</v>
      </c>
      <c r="I195" s="105">
        <f t="shared" si="256"/>
        <v>0</v>
      </c>
      <c r="J195" s="262">
        <f>J196+J204</f>
        <v>0</v>
      </c>
      <c r="K195" s="104">
        <f t="shared" ref="K195:L195" si="257">K196+K204</f>
        <v>0</v>
      </c>
      <c r="L195" s="139">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51">
        <f t="shared" ref="E196:F196" si="259">E197+E198+E201+E202+E203</f>
        <v>0</v>
      </c>
      <c r="F196" s="28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27">
        <f t="shared" si="261"/>
        <v>0</v>
      </c>
      <c r="M196" s="47">
        <f>M197+M198+M201+M202+M203</f>
        <v>0</v>
      </c>
      <c r="N196" s="51">
        <f t="shared" ref="N196:O196" si="262">N197+N198+N201+N202+N203</f>
        <v>0</v>
      </c>
      <c r="O196" s="118">
        <f t="shared" si="262"/>
        <v>0</v>
      </c>
      <c r="P196" s="124"/>
    </row>
    <row r="197" spans="1:16" hidden="1" x14ac:dyDescent="0.25">
      <c r="A197" s="1244">
        <v>5110</v>
      </c>
      <c r="B197" s="53" t="s">
        <v>177</v>
      </c>
      <c r="C197" s="54">
        <f t="shared" si="185"/>
        <v>0</v>
      </c>
      <c r="D197" s="231">
        <v>0</v>
      </c>
      <c r="E197" s="56"/>
      <c r="F197" s="289">
        <f>D197+E197</f>
        <v>0</v>
      </c>
      <c r="G197" s="231"/>
      <c r="H197" s="263"/>
      <c r="I197" s="121">
        <f>G197+H197</f>
        <v>0</v>
      </c>
      <c r="J197" s="263"/>
      <c r="K197" s="56"/>
      <c r="L197" s="141">
        <f>J197+K197</f>
        <v>0</v>
      </c>
      <c r="M197" s="327"/>
      <c r="N197" s="56"/>
      <c r="O197" s="121">
        <f>M197+N197</f>
        <v>0</v>
      </c>
      <c r="P197" s="111"/>
    </row>
    <row r="198" spans="1:16" ht="24" hidden="1" x14ac:dyDescent="0.25">
      <c r="A198" s="113">
        <v>5120</v>
      </c>
      <c r="B198" s="58" t="s">
        <v>178</v>
      </c>
      <c r="C198" s="59">
        <f t="shared" si="185"/>
        <v>0</v>
      </c>
      <c r="D198" s="233">
        <f>D199+D200</f>
        <v>0</v>
      </c>
      <c r="E198" s="114">
        <f t="shared" ref="E198:F198" si="263">E199+E200</f>
        <v>0</v>
      </c>
      <c r="F198" s="148">
        <f t="shared" si="263"/>
        <v>0</v>
      </c>
      <c r="G198" s="233">
        <f>G199+G200</f>
        <v>0</v>
      </c>
      <c r="H198" s="122">
        <f t="shared" ref="H198:I198" si="264">H199+H200</f>
        <v>0</v>
      </c>
      <c r="I198" s="115">
        <f t="shared" si="264"/>
        <v>0</v>
      </c>
      <c r="J198" s="122">
        <f>J199+J200</f>
        <v>0</v>
      </c>
      <c r="K198" s="114">
        <f t="shared" ref="K198:L198" si="265">K199+K200</f>
        <v>0</v>
      </c>
      <c r="L198" s="137">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v>0</v>
      </c>
      <c r="E199" s="61"/>
      <c r="F199" s="148">
        <f t="shared" ref="F199:F203" si="267">D199+E199</f>
        <v>0</v>
      </c>
      <c r="G199" s="232"/>
      <c r="H199" s="264"/>
      <c r="I199" s="115">
        <f t="shared" ref="I199:I203" si="268">G199+H199</f>
        <v>0</v>
      </c>
      <c r="J199" s="264"/>
      <c r="K199" s="61"/>
      <c r="L199" s="137">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v>0</v>
      </c>
      <c r="E200" s="61"/>
      <c r="F200" s="148">
        <f t="shared" si="267"/>
        <v>0</v>
      </c>
      <c r="G200" s="232"/>
      <c r="H200" s="264"/>
      <c r="I200" s="115">
        <f t="shared" si="268"/>
        <v>0</v>
      </c>
      <c r="J200" s="264"/>
      <c r="K200" s="61"/>
      <c r="L200" s="137">
        <f t="shared" si="269"/>
        <v>0</v>
      </c>
      <c r="M200" s="328"/>
      <c r="N200" s="61"/>
      <c r="O200" s="115">
        <f t="shared" si="270"/>
        <v>0</v>
      </c>
      <c r="P200" s="112"/>
    </row>
    <row r="201" spans="1:16" hidden="1" x14ac:dyDescent="0.25">
      <c r="A201" s="113">
        <v>5130</v>
      </c>
      <c r="B201" s="58" t="s">
        <v>181</v>
      </c>
      <c r="C201" s="59">
        <f t="shared" si="185"/>
        <v>0</v>
      </c>
      <c r="D201" s="232">
        <v>0</v>
      </c>
      <c r="E201" s="61"/>
      <c r="F201" s="148">
        <f t="shared" si="267"/>
        <v>0</v>
      </c>
      <c r="G201" s="232"/>
      <c r="H201" s="264"/>
      <c r="I201" s="115">
        <f t="shared" si="268"/>
        <v>0</v>
      </c>
      <c r="J201" s="264"/>
      <c r="K201" s="61"/>
      <c r="L201" s="137">
        <f t="shared" si="269"/>
        <v>0</v>
      </c>
      <c r="M201" s="328"/>
      <c r="N201" s="61"/>
      <c r="O201" s="115">
        <f t="shared" si="270"/>
        <v>0</v>
      </c>
      <c r="P201" s="112"/>
    </row>
    <row r="202" spans="1:16" hidden="1" x14ac:dyDescent="0.25">
      <c r="A202" s="113">
        <v>5140</v>
      </c>
      <c r="B202" s="58" t="s">
        <v>182</v>
      </c>
      <c r="C202" s="59">
        <f t="shared" si="185"/>
        <v>0</v>
      </c>
      <c r="D202" s="232">
        <v>0</v>
      </c>
      <c r="E202" s="61"/>
      <c r="F202" s="148">
        <f t="shared" si="267"/>
        <v>0</v>
      </c>
      <c r="G202" s="232"/>
      <c r="H202" s="264"/>
      <c r="I202" s="115">
        <f t="shared" si="268"/>
        <v>0</v>
      </c>
      <c r="J202" s="264"/>
      <c r="K202" s="61"/>
      <c r="L202" s="137">
        <f t="shared" si="269"/>
        <v>0</v>
      </c>
      <c r="M202" s="328"/>
      <c r="N202" s="61"/>
      <c r="O202" s="115">
        <f t="shared" si="270"/>
        <v>0</v>
      </c>
      <c r="P202" s="112"/>
    </row>
    <row r="203" spans="1:16" ht="24" hidden="1" x14ac:dyDescent="0.25">
      <c r="A203" s="113">
        <v>5170</v>
      </c>
      <c r="B203" s="58" t="s">
        <v>183</v>
      </c>
      <c r="C203" s="59">
        <f t="shared" si="185"/>
        <v>0</v>
      </c>
      <c r="D203" s="232">
        <v>0</v>
      </c>
      <c r="E203" s="61"/>
      <c r="F203" s="148">
        <f t="shared" si="267"/>
        <v>0</v>
      </c>
      <c r="G203" s="232"/>
      <c r="H203" s="264"/>
      <c r="I203" s="115">
        <f t="shared" si="268"/>
        <v>0</v>
      </c>
      <c r="J203" s="264"/>
      <c r="K203" s="61"/>
      <c r="L203" s="137">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51">
        <f t="shared" ref="E204:F204" si="271">E205+E215+E216+E225+E226+E227+E229</f>
        <v>0</v>
      </c>
      <c r="F204" s="28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27">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v>0</v>
      </c>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11"/>
    </row>
    <row r="207" spans="1:16" hidden="1" x14ac:dyDescent="0.25">
      <c r="A207" s="38">
        <v>5212</v>
      </c>
      <c r="B207" s="58" t="s">
        <v>187</v>
      </c>
      <c r="C207" s="59">
        <f t="shared" si="185"/>
        <v>0</v>
      </c>
      <c r="D207" s="232">
        <v>0</v>
      </c>
      <c r="E207" s="61"/>
      <c r="F207" s="148">
        <f t="shared" si="279"/>
        <v>0</v>
      </c>
      <c r="G207" s="232"/>
      <c r="H207" s="264"/>
      <c r="I207" s="115">
        <f t="shared" si="280"/>
        <v>0</v>
      </c>
      <c r="J207" s="264"/>
      <c r="K207" s="61"/>
      <c r="L207" s="137">
        <f t="shared" si="281"/>
        <v>0</v>
      </c>
      <c r="M207" s="328"/>
      <c r="N207" s="61"/>
      <c r="O207" s="115">
        <f t="shared" si="282"/>
        <v>0</v>
      </c>
      <c r="P207" s="112"/>
    </row>
    <row r="208" spans="1:16" hidden="1" x14ac:dyDescent="0.25">
      <c r="A208" s="38">
        <v>5213</v>
      </c>
      <c r="B208" s="58" t="s">
        <v>188</v>
      </c>
      <c r="C208" s="59">
        <f t="shared" si="185"/>
        <v>0</v>
      </c>
      <c r="D208" s="232">
        <v>0</v>
      </c>
      <c r="E208" s="61"/>
      <c r="F208" s="148">
        <f t="shared" si="279"/>
        <v>0</v>
      </c>
      <c r="G208" s="232"/>
      <c r="H208" s="264"/>
      <c r="I208" s="115">
        <f t="shared" si="280"/>
        <v>0</v>
      </c>
      <c r="J208" s="264"/>
      <c r="K208" s="61"/>
      <c r="L208" s="137">
        <f t="shared" si="281"/>
        <v>0</v>
      </c>
      <c r="M208" s="328"/>
      <c r="N208" s="61"/>
      <c r="O208" s="115">
        <f t="shared" si="282"/>
        <v>0</v>
      </c>
      <c r="P208" s="112"/>
    </row>
    <row r="209" spans="1:16" hidden="1" x14ac:dyDescent="0.25">
      <c r="A209" s="38">
        <v>5214</v>
      </c>
      <c r="B209" s="58" t="s">
        <v>189</v>
      </c>
      <c r="C209" s="59">
        <f t="shared" si="185"/>
        <v>0</v>
      </c>
      <c r="D209" s="232">
        <v>0</v>
      </c>
      <c r="E209" s="61"/>
      <c r="F209" s="148">
        <f t="shared" si="279"/>
        <v>0</v>
      </c>
      <c r="G209" s="232"/>
      <c r="H209" s="264"/>
      <c r="I209" s="115">
        <f t="shared" si="280"/>
        <v>0</v>
      </c>
      <c r="J209" s="264"/>
      <c r="K209" s="61"/>
      <c r="L209" s="137">
        <f t="shared" si="281"/>
        <v>0</v>
      </c>
      <c r="M209" s="328"/>
      <c r="N209" s="61"/>
      <c r="O209" s="115">
        <f t="shared" si="282"/>
        <v>0</v>
      </c>
      <c r="P209" s="112"/>
    </row>
    <row r="210" spans="1:16" hidden="1" x14ac:dyDescent="0.25">
      <c r="A210" s="38">
        <v>5215</v>
      </c>
      <c r="B210" s="58" t="s">
        <v>190</v>
      </c>
      <c r="C210" s="59">
        <f t="shared" si="185"/>
        <v>0</v>
      </c>
      <c r="D210" s="232">
        <v>0</v>
      </c>
      <c r="E210" s="61"/>
      <c r="F210" s="148">
        <f t="shared" si="279"/>
        <v>0</v>
      </c>
      <c r="G210" s="232"/>
      <c r="H210" s="264"/>
      <c r="I210" s="115">
        <f t="shared" si="280"/>
        <v>0</v>
      </c>
      <c r="J210" s="264"/>
      <c r="K210" s="61"/>
      <c r="L210" s="137">
        <f t="shared" si="281"/>
        <v>0</v>
      </c>
      <c r="M210" s="328"/>
      <c r="N210" s="61"/>
      <c r="O210" s="115">
        <f t="shared" si="282"/>
        <v>0</v>
      </c>
      <c r="P210" s="112"/>
    </row>
    <row r="211" spans="1:16" ht="14.25" hidden="1" customHeight="1" x14ac:dyDescent="0.25">
      <c r="A211" s="38">
        <v>5216</v>
      </c>
      <c r="B211" s="58" t="s">
        <v>191</v>
      </c>
      <c r="C211" s="59">
        <f t="shared" si="185"/>
        <v>0</v>
      </c>
      <c r="D211" s="232">
        <v>0</v>
      </c>
      <c r="E211" s="61"/>
      <c r="F211" s="148">
        <f t="shared" si="279"/>
        <v>0</v>
      </c>
      <c r="G211" s="232"/>
      <c r="H211" s="264"/>
      <c r="I211" s="115">
        <f t="shared" si="280"/>
        <v>0</v>
      </c>
      <c r="J211" s="264"/>
      <c r="K211" s="61"/>
      <c r="L211" s="137">
        <f t="shared" si="281"/>
        <v>0</v>
      </c>
      <c r="M211" s="328"/>
      <c r="N211" s="61"/>
      <c r="O211" s="115">
        <f t="shared" si="282"/>
        <v>0</v>
      </c>
      <c r="P211" s="112"/>
    </row>
    <row r="212" spans="1:16" hidden="1" x14ac:dyDescent="0.25">
      <c r="A212" s="38">
        <v>5217</v>
      </c>
      <c r="B212" s="58" t="s">
        <v>192</v>
      </c>
      <c r="C212" s="59">
        <f t="shared" si="185"/>
        <v>0</v>
      </c>
      <c r="D212" s="232">
        <v>0</v>
      </c>
      <c r="E212" s="61"/>
      <c r="F212" s="148">
        <f t="shared" si="279"/>
        <v>0</v>
      </c>
      <c r="G212" s="232"/>
      <c r="H212" s="264"/>
      <c r="I212" s="115">
        <f t="shared" si="280"/>
        <v>0</v>
      </c>
      <c r="J212" s="264"/>
      <c r="K212" s="61"/>
      <c r="L212" s="137">
        <f t="shared" si="281"/>
        <v>0</v>
      </c>
      <c r="M212" s="328"/>
      <c r="N212" s="61"/>
      <c r="O212" s="115">
        <f t="shared" si="282"/>
        <v>0</v>
      </c>
      <c r="P212" s="112"/>
    </row>
    <row r="213" spans="1:16" hidden="1" x14ac:dyDescent="0.25">
      <c r="A213" s="38">
        <v>5218</v>
      </c>
      <c r="B213" s="58" t="s">
        <v>193</v>
      </c>
      <c r="C213" s="59">
        <f t="shared" ref="C213:C276" si="283">F213+I213+L213+O213</f>
        <v>0</v>
      </c>
      <c r="D213" s="232">
        <v>0</v>
      </c>
      <c r="E213" s="61"/>
      <c r="F213" s="148">
        <f t="shared" si="279"/>
        <v>0</v>
      </c>
      <c r="G213" s="232"/>
      <c r="H213" s="264"/>
      <c r="I213" s="115">
        <f t="shared" si="280"/>
        <v>0</v>
      </c>
      <c r="J213" s="264"/>
      <c r="K213" s="61"/>
      <c r="L213" s="137">
        <f t="shared" si="281"/>
        <v>0</v>
      </c>
      <c r="M213" s="328"/>
      <c r="N213" s="61"/>
      <c r="O213" s="115">
        <f t="shared" si="282"/>
        <v>0</v>
      </c>
      <c r="P213" s="112"/>
    </row>
    <row r="214" spans="1:16" hidden="1" x14ac:dyDescent="0.25">
      <c r="A214" s="38">
        <v>5219</v>
      </c>
      <c r="B214" s="58" t="s">
        <v>194</v>
      </c>
      <c r="C214" s="59">
        <f t="shared" si="283"/>
        <v>0</v>
      </c>
      <c r="D214" s="232">
        <v>0</v>
      </c>
      <c r="E214" s="61"/>
      <c r="F214" s="148">
        <f t="shared" si="279"/>
        <v>0</v>
      </c>
      <c r="G214" s="232"/>
      <c r="H214" s="264"/>
      <c r="I214" s="115">
        <f t="shared" si="280"/>
        <v>0</v>
      </c>
      <c r="J214" s="264"/>
      <c r="K214" s="61"/>
      <c r="L214" s="137">
        <f t="shared" si="281"/>
        <v>0</v>
      </c>
      <c r="M214" s="328"/>
      <c r="N214" s="61"/>
      <c r="O214" s="115">
        <f t="shared" si="282"/>
        <v>0</v>
      </c>
      <c r="P214" s="112"/>
    </row>
    <row r="215" spans="1:16" ht="13.5" hidden="1" customHeight="1" x14ac:dyDescent="0.25">
      <c r="A215" s="113">
        <v>5220</v>
      </c>
      <c r="B215" s="58" t="s">
        <v>195</v>
      </c>
      <c r="C215" s="59">
        <f t="shared" si="283"/>
        <v>0</v>
      </c>
      <c r="D215" s="232">
        <v>0</v>
      </c>
      <c r="E215" s="61"/>
      <c r="F215" s="148">
        <f t="shared" si="279"/>
        <v>0</v>
      </c>
      <c r="G215" s="232"/>
      <c r="H215" s="264"/>
      <c r="I215" s="115">
        <f t="shared" si="280"/>
        <v>0</v>
      </c>
      <c r="J215" s="264"/>
      <c r="K215" s="61"/>
      <c r="L215" s="137">
        <f t="shared" si="281"/>
        <v>0</v>
      </c>
      <c r="M215" s="328"/>
      <c r="N215" s="61"/>
      <c r="O215" s="115">
        <f t="shared" si="282"/>
        <v>0</v>
      </c>
      <c r="P215" s="112"/>
    </row>
    <row r="216" spans="1:16" hidden="1" x14ac:dyDescent="0.25">
      <c r="A216" s="113">
        <v>5230</v>
      </c>
      <c r="B216" s="58" t="s">
        <v>196</v>
      </c>
      <c r="C216" s="59">
        <f t="shared" si="283"/>
        <v>0</v>
      </c>
      <c r="D216" s="233">
        <f>SUM(D217:D224)</f>
        <v>0</v>
      </c>
      <c r="E216" s="114">
        <f t="shared" ref="E216:F216" si="284">SUM(E217:E224)</f>
        <v>0</v>
      </c>
      <c r="F216" s="148">
        <f t="shared" si="284"/>
        <v>0</v>
      </c>
      <c r="G216" s="233">
        <f>SUM(G217:G224)</f>
        <v>0</v>
      </c>
      <c r="H216" s="122">
        <f t="shared" ref="H216:I216" si="285">SUM(H217:H224)</f>
        <v>0</v>
      </c>
      <c r="I216" s="115">
        <f t="shared" si="285"/>
        <v>0</v>
      </c>
      <c r="J216" s="122">
        <f>SUM(J217:J224)</f>
        <v>0</v>
      </c>
      <c r="K216" s="114">
        <f t="shared" ref="K216:L216" si="286">SUM(K217:K224)</f>
        <v>0</v>
      </c>
      <c r="L216" s="137">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v>0</v>
      </c>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12"/>
    </row>
    <row r="218" spans="1:16" hidden="1" x14ac:dyDescent="0.25">
      <c r="A218" s="38">
        <v>5232</v>
      </c>
      <c r="B218" s="58" t="s">
        <v>198</v>
      </c>
      <c r="C218" s="59">
        <f t="shared" si="283"/>
        <v>0</v>
      </c>
      <c r="D218" s="232">
        <v>0</v>
      </c>
      <c r="E218" s="61"/>
      <c r="F218" s="148">
        <f t="shared" si="288"/>
        <v>0</v>
      </c>
      <c r="G218" s="232"/>
      <c r="H218" s="264"/>
      <c r="I218" s="115">
        <f t="shared" si="289"/>
        <v>0</v>
      </c>
      <c r="J218" s="264"/>
      <c r="K218" s="61"/>
      <c r="L218" s="137">
        <f t="shared" si="290"/>
        <v>0</v>
      </c>
      <c r="M218" s="328"/>
      <c r="N218" s="61"/>
      <c r="O218" s="115">
        <f t="shared" si="291"/>
        <v>0</v>
      </c>
      <c r="P218" s="112"/>
    </row>
    <row r="219" spans="1:16" hidden="1" x14ac:dyDescent="0.25">
      <c r="A219" s="38">
        <v>5233</v>
      </c>
      <c r="B219" s="58" t="s">
        <v>199</v>
      </c>
      <c r="C219" s="59">
        <f t="shared" si="283"/>
        <v>0</v>
      </c>
      <c r="D219" s="232">
        <v>0</v>
      </c>
      <c r="E219" s="61"/>
      <c r="F219" s="148">
        <f t="shared" si="288"/>
        <v>0</v>
      </c>
      <c r="G219" s="232"/>
      <c r="H219" s="264"/>
      <c r="I219" s="115">
        <f t="shared" si="289"/>
        <v>0</v>
      </c>
      <c r="J219" s="264"/>
      <c r="K219" s="61"/>
      <c r="L219" s="137">
        <f t="shared" si="290"/>
        <v>0</v>
      </c>
      <c r="M219" s="328"/>
      <c r="N219" s="61"/>
      <c r="O219" s="115">
        <f t="shared" si="291"/>
        <v>0</v>
      </c>
      <c r="P219" s="112"/>
    </row>
    <row r="220" spans="1:16" ht="24" hidden="1" x14ac:dyDescent="0.25">
      <c r="A220" s="38">
        <v>5234</v>
      </c>
      <c r="B220" s="58" t="s">
        <v>200</v>
      </c>
      <c r="C220" s="59">
        <f t="shared" si="283"/>
        <v>0</v>
      </c>
      <c r="D220" s="232">
        <v>0</v>
      </c>
      <c r="E220" s="61"/>
      <c r="F220" s="148">
        <f t="shared" si="288"/>
        <v>0</v>
      </c>
      <c r="G220" s="232"/>
      <c r="H220" s="264"/>
      <c r="I220" s="115">
        <f t="shared" si="289"/>
        <v>0</v>
      </c>
      <c r="J220" s="264"/>
      <c r="K220" s="61"/>
      <c r="L220" s="137">
        <f t="shared" si="290"/>
        <v>0</v>
      </c>
      <c r="M220" s="328"/>
      <c r="N220" s="61"/>
      <c r="O220" s="115">
        <f t="shared" si="291"/>
        <v>0</v>
      </c>
      <c r="P220" s="112"/>
    </row>
    <row r="221" spans="1:16" ht="14.25" hidden="1" customHeight="1" x14ac:dyDescent="0.25">
      <c r="A221" s="38">
        <v>5236</v>
      </c>
      <c r="B221" s="58" t="s">
        <v>201</v>
      </c>
      <c r="C221" s="59">
        <f t="shared" si="283"/>
        <v>0</v>
      </c>
      <c r="D221" s="232">
        <v>0</v>
      </c>
      <c r="E221" s="61"/>
      <c r="F221" s="148">
        <f t="shared" si="288"/>
        <v>0</v>
      </c>
      <c r="G221" s="232"/>
      <c r="H221" s="264"/>
      <c r="I221" s="115">
        <f t="shared" si="289"/>
        <v>0</v>
      </c>
      <c r="J221" s="264"/>
      <c r="K221" s="61"/>
      <c r="L221" s="137">
        <f t="shared" si="290"/>
        <v>0</v>
      </c>
      <c r="M221" s="328"/>
      <c r="N221" s="61"/>
      <c r="O221" s="115">
        <f t="shared" si="291"/>
        <v>0</v>
      </c>
      <c r="P221" s="112"/>
    </row>
    <row r="222" spans="1:16" ht="14.25" hidden="1" customHeight="1" x14ac:dyDescent="0.25">
      <c r="A222" s="38">
        <v>5237</v>
      </c>
      <c r="B222" s="58" t="s">
        <v>202</v>
      </c>
      <c r="C222" s="59">
        <f t="shared" si="283"/>
        <v>0</v>
      </c>
      <c r="D222" s="232">
        <v>0</v>
      </c>
      <c r="E222" s="61"/>
      <c r="F222" s="148">
        <f t="shared" si="288"/>
        <v>0</v>
      </c>
      <c r="G222" s="232"/>
      <c r="H222" s="264"/>
      <c r="I222" s="115">
        <f t="shared" si="289"/>
        <v>0</v>
      </c>
      <c r="J222" s="264"/>
      <c r="K222" s="61"/>
      <c r="L222" s="137">
        <f t="shared" si="290"/>
        <v>0</v>
      </c>
      <c r="M222" s="328"/>
      <c r="N222" s="61"/>
      <c r="O222" s="115">
        <f t="shared" si="291"/>
        <v>0</v>
      </c>
      <c r="P222" s="112"/>
    </row>
    <row r="223" spans="1:16" ht="24" hidden="1" x14ac:dyDescent="0.25">
      <c r="A223" s="38">
        <v>5238</v>
      </c>
      <c r="B223" s="58" t="s">
        <v>203</v>
      </c>
      <c r="C223" s="59">
        <f t="shared" si="283"/>
        <v>0</v>
      </c>
      <c r="D223" s="232">
        <v>0</v>
      </c>
      <c r="E223" s="61"/>
      <c r="F223" s="148">
        <f t="shared" si="288"/>
        <v>0</v>
      </c>
      <c r="G223" s="232"/>
      <c r="H223" s="264"/>
      <c r="I223" s="115">
        <f t="shared" si="289"/>
        <v>0</v>
      </c>
      <c r="J223" s="264"/>
      <c r="K223" s="61"/>
      <c r="L223" s="137">
        <f t="shared" si="290"/>
        <v>0</v>
      </c>
      <c r="M223" s="328"/>
      <c r="N223" s="61"/>
      <c r="O223" s="115">
        <f t="shared" si="291"/>
        <v>0</v>
      </c>
      <c r="P223" s="112"/>
    </row>
    <row r="224" spans="1:16" ht="24" hidden="1" x14ac:dyDescent="0.25">
      <c r="A224" s="38">
        <v>5239</v>
      </c>
      <c r="B224" s="58" t="s">
        <v>204</v>
      </c>
      <c r="C224" s="59">
        <f t="shared" si="283"/>
        <v>0</v>
      </c>
      <c r="D224" s="232">
        <v>0</v>
      </c>
      <c r="E224" s="61"/>
      <c r="F224" s="148">
        <f t="shared" si="288"/>
        <v>0</v>
      </c>
      <c r="G224" s="232"/>
      <c r="H224" s="264"/>
      <c r="I224" s="115">
        <f t="shared" si="289"/>
        <v>0</v>
      </c>
      <c r="J224" s="264"/>
      <c r="K224" s="61"/>
      <c r="L224" s="137">
        <f t="shared" si="290"/>
        <v>0</v>
      </c>
      <c r="M224" s="328"/>
      <c r="N224" s="61"/>
      <c r="O224" s="115">
        <f t="shared" si="291"/>
        <v>0</v>
      </c>
      <c r="P224" s="112"/>
    </row>
    <row r="225" spans="1:16" ht="24" hidden="1" x14ac:dyDescent="0.25">
      <c r="A225" s="113">
        <v>5240</v>
      </c>
      <c r="B225" s="58" t="s">
        <v>205</v>
      </c>
      <c r="C225" s="59">
        <f t="shared" si="283"/>
        <v>0</v>
      </c>
      <c r="D225" s="232">
        <v>0</v>
      </c>
      <c r="E225" s="61"/>
      <c r="F225" s="148">
        <f t="shared" si="288"/>
        <v>0</v>
      </c>
      <c r="G225" s="232"/>
      <c r="H225" s="264"/>
      <c r="I225" s="115">
        <f t="shared" si="289"/>
        <v>0</v>
      </c>
      <c r="J225" s="264"/>
      <c r="K225" s="61"/>
      <c r="L225" s="137">
        <f t="shared" si="290"/>
        <v>0</v>
      </c>
      <c r="M225" s="328"/>
      <c r="N225" s="61"/>
      <c r="O225" s="115">
        <f t="shared" si="291"/>
        <v>0</v>
      </c>
      <c r="P225" s="112"/>
    </row>
    <row r="226" spans="1:16" hidden="1" x14ac:dyDescent="0.25">
      <c r="A226" s="113">
        <v>5250</v>
      </c>
      <c r="B226" s="58" t="s">
        <v>206</v>
      </c>
      <c r="C226" s="59">
        <f t="shared" si="283"/>
        <v>0</v>
      </c>
      <c r="D226" s="232">
        <v>0</v>
      </c>
      <c r="E226" s="61"/>
      <c r="F226" s="148">
        <f t="shared" si="288"/>
        <v>0</v>
      </c>
      <c r="G226" s="232"/>
      <c r="H226" s="264"/>
      <c r="I226" s="115">
        <f t="shared" si="289"/>
        <v>0</v>
      </c>
      <c r="J226" s="264"/>
      <c r="K226" s="61"/>
      <c r="L226" s="137">
        <f t="shared" si="290"/>
        <v>0</v>
      </c>
      <c r="M226" s="328"/>
      <c r="N226" s="61"/>
      <c r="O226" s="115">
        <f t="shared" si="291"/>
        <v>0</v>
      </c>
      <c r="P226" s="112"/>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v>0</v>
      </c>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v>0</v>
      </c>
      <c r="E229" s="116"/>
      <c r="F229" s="288">
        <f t="shared" si="296"/>
        <v>0</v>
      </c>
      <c r="G229" s="234"/>
      <c r="H229" s="265"/>
      <c r="I229" s="110">
        <f t="shared" si="297"/>
        <v>0</v>
      </c>
      <c r="J229" s="265"/>
      <c r="K229" s="116"/>
      <c r="L229" s="138">
        <f t="shared" si="298"/>
        <v>0</v>
      </c>
      <c r="M229" s="329"/>
      <c r="N229" s="116"/>
      <c r="O229" s="110">
        <f t="shared" si="299"/>
        <v>0</v>
      </c>
      <c r="P229" s="117"/>
    </row>
    <row r="230" spans="1:16" x14ac:dyDescent="0.25">
      <c r="A230" s="102">
        <v>6000</v>
      </c>
      <c r="B230" s="102" t="s">
        <v>210</v>
      </c>
      <c r="C230" s="103">
        <f t="shared" si="283"/>
        <v>24433</v>
      </c>
      <c r="D230" s="229">
        <f>D231+D251+D259</f>
        <v>24433</v>
      </c>
      <c r="E230" s="428">
        <f t="shared" ref="E230:F230" si="300">E231+E251+E259</f>
        <v>0</v>
      </c>
      <c r="F230" s="429">
        <f t="shared" si="300"/>
        <v>24433</v>
      </c>
      <c r="G230" s="229">
        <f>G231+G251+G259</f>
        <v>0</v>
      </c>
      <c r="H230" s="139">
        <f t="shared" ref="H230:I230" si="301">H231+H251+H259</f>
        <v>0</v>
      </c>
      <c r="I230" s="429">
        <f t="shared" si="301"/>
        <v>0</v>
      </c>
      <c r="J230" s="262">
        <f>J231+J251+J259</f>
        <v>0</v>
      </c>
      <c r="K230" s="428">
        <f t="shared" ref="K230:L230" si="302">K231+K251+K259</f>
        <v>0</v>
      </c>
      <c r="L230" s="429">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352"/>
    </row>
    <row r="232" spans="1:16" ht="24" hidden="1" x14ac:dyDescent="0.25">
      <c r="A232" s="1244">
        <v>6220</v>
      </c>
      <c r="B232" s="53" t="s">
        <v>212</v>
      </c>
      <c r="C232" s="54">
        <f t="shared" si="283"/>
        <v>0</v>
      </c>
      <c r="D232" s="231">
        <v>0</v>
      </c>
      <c r="E232" s="56"/>
      <c r="F232" s="289">
        <f>D232+E232</f>
        <v>0</v>
      </c>
      <c r="G232" s="231"/>
      <c r="H232" s="263"/>
      <c r="I232" s="121">
        <f>G232+H232</f>
        <v>0</v>
      </c>
      <c r="J232" s="263"/>
      <c r="K232" s="56"/>
      <c r="L232" s="141">
        <f>J232+K232</f>
        <v>0</v>
      </c>
      <c r="M232" s="327"/>
      <c r="N232" s="56"/>
      <c r="O232" s="121">
        <f>M232+N232</f>
        <v>0</v>
      </c>
      <c r="P232" s="111"/>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v>0</v>
      </c>
      <c r="E234" s="56"/>
      <c r="F234" s="289">
        <f>D234+E234</f>
        <v>0</v>
      </c>
      <c r="G234" s="231"/>
      <c r="H234" s="263"/>
      <c r="I234" s="121">
        <f>G234+H234</f>
        <v>0</v>
      </c>
      <c r="J234" s="263"/>
      <c r="K234" s="56"/>
      <c r="L234" s="141">
        <f>J234+K234</f>
        <v>0</v>
      </c>
      <c r="M234" s="327"/>
      <c r="N234" s="56"/>
      <c r="O234" s="121">
        <f>M234+N234</f>
        <v>0</v>
      </c>
      <c r="P234" s="111"/>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v>0</v>
      </c>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12"/>
    </row>
    <row r="237" spans="1:16" hidden="1" x14ac:dyDescent="0.25">
      <c r="A237" s="38">
        <v>6242</v>
      </c>
      <c r="B237" s="58" t="s">
        <v>217</v>
      </c>
      <c r="C237" s="59">
        <f t="shared" si="283"/>
        <v>0</v>
      </c>
      <c r="D237" s="232">
        <v>0</v>
      </c>
      <c r="E237" s="61"/>
      <c r="F237" s="148">
        <f t="shared" si="313"/>
        <v>0</v>
      </c>
      <c r="G237" s="232"/>
      <c r="H237" s="264"/>
      <c r="I237" s="115">
        <f t="shared" si="314"/>
        <v>0</v>
      </c>
      <c r="J237" s="264"/>
      <c r="K237" s="61"/>
      <c r="L237" s="137">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v>0</v>
      </c>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v>0</v>
      </c>
      <c r="E240" s="61"/>
      <c r="F240" s="148">
        <f t="shared" si="321"/>
        <v>0</v>
      </c>
      <c r="G240" s="232"/>
      <c r="H240" s="264"/>
      <c r="I240" s="115">
        <f t="shared" si="322"/>
        <v>0</v>
      </c>
      <c r="J240" s="264"/>
      <c r="K240" s="61"/>
      <c r="L240" s="137">
        <f t="shared" si="323"/>
        <v>0</v>
      </c>
      <c r="M240" s="328"/>
      <c r="N240" s="61"/>
      <c r="O240" s="115">
        <f t="shared" si="324"/>
        <v>0</v>
      </c>
      <c r="P240" s="112"/>
    </row>
    <row r="241" spans="1:16" ht="24" hidden="1" x14ac:dyDescent="0.25">
      <c r="A241" s="38">
        <v>6254</v>
      </c>
      <c r="B241" s="58" t="s">
        <v>221</v>
      </c>
      <c r="C241" s="59">
        <f t="shared" si="283"/>
        <v>0</v>
      </c>
      <c r="D241" s="232">
        <v>0</v>
      </c>
      <c r="E241" s="61"/>
      <c r="F241" s="148">
        <f t="shared" si="321"/>
        <v>0</v>
      </c>
      <c r="G241" s="232"/>
      <c r="H241" s="264"/>
      <c r="I241" s="115">
        <f t="shared" si="322"/>
        <v>0</v>
      </c>
      <c r="J241" s="264"/>
      <c r="K241" s="61"/>
      <c r="L241" s="137">
        <f t="shared" si="323"/>
        <v>0</v>
      </c>
      <c r="M241" s="328"/>
      <c r="N241" s="61"/>
      <c r="O241" s="115">
        <f t="shared" si="324"/>
        <v>0</v>
      </c>
      <c r="P241" s="112"/>
    </row>
    <row r="242" spans="1:16" ht="24" hidden="1" x14ac:dyDescent="0.25">
      <c r="A242" s="38">
        <v>6255</v>
      </c>
      <c r="B242" s="58" t="s">
        <v>222</v>
      </c>
      <c r="C242" s="59">
        <f t="shared" si="283"/>
        <v>0</v>
      </c>
      <c r="D242" s="232">
        <v>0</v>
      </c>
      <c r="E242" s="61"/>
      <c r="F242" s="148">
        <f t="shared" si="321"/>
        <v>0</v>
      </c>
      <c r="G242" s="232"/>
      <c r="H242" s="264"/>
      <c r="I242" s="115">
        <f t="shared" si="322"/>
        <v>0</v>
      </c>
      <c r="J242" s="264"/>
      <c r="K242" s="61"/>
      <c r="L242" s="137">
        <f t="shared" si="323"/>
        <v>0</v>
      </c>
      <c r="M242" s="328"/>
      <c r="N242" s="61"/>
      <c r="O242" s="115">
        <f t="shared" si="324"/>
        <v>0</v>
      </c>
      <c r="P242" s="112"/>
    </row>
    <row r="243" spans="1:16" hidden="1" x14ac:dyDescent="0.25">
      <c r="A243" s="38">
        <v>6259</v>
      </c>
      <c r="B243" s="58" t="s">
        <v>223</v>
      </c>
      <c r="C243" s="59">
        <f t="shared" si="283"/>
        <v>0</v>
      </c>
      <c r="D243" s="232">
        <v>0</v>
      </c>
      <c r="E243" s="61"/>
      <c r="F243" s="148">
        <f t="shared" si="321"/>
        <v>0</v>
      </c>
      <c r="G243" s="232"/>
      <c r="H243" s="264"/>
      <c r="I243" s="115">
        <f t="shared" si="322"/>
        <v>0</v>
      </c>
      <c r="J243" s="264"/>
      <c r="K243" s="61"/>
      <c r="L243" s="137">
        <f t="shared" si="323"/>
        <v>0</v>
      </c>
      <c r="M243" s="328"/>
      <c r="N243" s="61"/>
      <c r="O243" s="115">
        <f t="shared" si="324"/>
        <v>0</v>
      </c>
      <c r="P243" s="112"/>
    </row>
    <row r="244" spans="1:16" ht="24" hidden="1" x14ac:dyDescent="0.25">
      <c r="A244" s="113">
        <v>6260</v>
      </c>
      <c r="B244" s="58" t="s">
        <v>224</v>
      </c>
      <c r="C244" s="59">
        <f t="shared" si="283"/>
        <v>0</v>
      </c>
      <c r="D244" s="232">
        <v>0</v>
      </c>
      <c r="E244" s="61"/>
      <c r="F244" s="148">
        <f t="shared" si="321"/>
        <v>0</v>
      </c>
      <c r="G244" s="232"/>
      <c r="H244" s="264"/>
      <c r="I244" s="115">
        <f t="shared" si="322"/>
        <v>0</v>
      </c>
      <c r="J244" s="264"/>
      <c r="K244" s="61"/>
      <c r="L244" s="137">
        <f t="shared" si="323"/>
        <v>0</v>
      </c>
      <c r="M244" s="328"/>
      <c r="N244" s="61"/>
      <c r="O244" s="115">
        <f t="shared" si="324"/>
        <v>0</v>
      </c>
      <c r="P244" s="112"/>
    </row>
    <row r="245" spans="1:16" hidden="1" x14ac:dyDescent="0.25">
      <c r="A245" s="113">
        <v>6270</v>
      </c>
      <c r="B245" s="58" t="s">
        <v>225</v>
      </c>
      <c r="C245" s="59">
        <f t="shared" si="283"/>
        <v>0</v>
      </c>
      <c r="D245" s="232">
        <v>0</v>
      </c>
      <c r="E245" s="61"/>
      <c r="F245" s="148">
        <f t="shared" si="321"/>
        <v>0</v>
      </c>
      <c r="G245" s="232"/>
      <c r="H245" s="264"/>
      <c r="I245" s="115">
        <f t="shared" si="322"/>
        <v>0</v>
      </c>
      <c r="J245" s="264"/>
      <c r="K245" s="61"/>
      <c r="L245" s="137">
        <f t="shared" si="323"/>
        <v>0</v>
      </c>
      <c r="M245" s="328"/>
      <c r="N245" s="61"/>
      <c r="O245" s="115">
        <f t="shared" si="324"/>
        <v>0</v>
      </c>
      <c r="P245" s="112"/>
    </row>
    <row r="246" spans="1:16" ht="24" hidden="1" x14ac:dyDescent="0.25">
      <c r="A246" s="1244">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v>0</v>
      </c>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12"/>
    </row>
    <row r="248" spans="1:16" hidden="1" x14ac:dyDescent="0.25">
      <c r="A248" s="38">
        <v>6292</v>
      </c>
      <c r="B248" s="58" t="s">
        <v>228</v>
      </c>
      <c r="C248" s="59">
        <f t="shared" si="283"/>
        <v>0</v>
      </c>
      <c r="D248" s="232">
        <v>0</v>
      </c>
      <c r="E248" s="61"/>
      <c r="F248" s="148">
        <f t="shared" si="326"/>
        <v>0</v>
      </c>
      <c r="G248" s="232"/>
      <c r="H248" s="264"/>
      <c r="I248" s="115">
        <f t="shared" si="327"/>
        <v>0</v>
      </c>
      <c r="J248" s="264"/>
      <c r="K248" s="61"/>
      <c r="L248" s="137">
        <f t="shared" si="328"/>
        <v>0</v>
      </c>
      <c r="M248" s="328"/>
      <c r="N248" s="61"/>
      <c r="O248" s="115">
        <f t="shared" si="329"/>
        <v>0</v>
      </c>
      <c r="P248" s="112"/>
    </row>
    <row r="249" spans="1:16" ht="72" hidden="1" x14ac:dyDescent="0.25">
      <c r="A249" s="38">
        <v>6296</v>
      </c>
      <c r="B249" s="58" t="s">
        <v>229</v>
      </c>
      <c r="C249" s="59">
        <f t="shared" si="283"/>
        <v>0</v>
      </c>
      <c r="D249" s="232">
        <v>0</v>
      </c>
      <c r="E249" s="61"/>
      <c r="F249" s="148">
        <f t="shared" si="326"/>
        <v>0</v>
      </c>
      <c r="G249" s="232"/>
      <c r="H249" s="264"/>
      <c r="I249" s="115">
        <f t="shared" si="327"/>
        <v>0</v>
      </c>
      <c r="J249" s="264"/>
      <c r="K249" s="61"/>
      <c r="L249" s="137">
        <f t="shared" si="328"/>
        <v>0</v>
      </c>
      <c r="M249" s="328"/>
      <c r="N249" s="61"/>
      <c r="O249" s="115">
        <f t="shared" si="329"/>
        <v>0</v>
      </c>
      <c r="P249" s="112"/>
    </row>
    <row r="250" spans="1:16" ht="39.75" hidden="1" customHeight="1" x14ac:dyDescent="0.25">
      <c r="A250" s="38">
        <v>6299</v>
      </c>
      <c r="B250" s="58" t="s">
        <v>230</v>
      </c>
      <c r="C250" s="59">
        <f t="shared" si="283"/>
        <v>0</v>
      </c>
      <c r="D250" s="232">
        <v>0</v>
      </c>
      <c r="E250" s="61"/>
      <c r="F250" s="148">
        <f t="shared" si="326"/>
        <v>0</v>
      </c>
      <c r="G250" s="232"/>
      <c r="H250" s="264"/>
      <c r="I250" s="115">
        <f t="shared" si="327"/>
        <v>0</v>
      </c>
      <c r="J250" s="264"/>
      <c r="K250" s="61"/>
      <c r="L250" s="137">
        <f t="shared" si="328"/>
        <v>0</v>
      </c>
      <c r="M250" s="328"/>
      <c r="N250" s="61"/>
      <c r="O250" s="115">
        <f t="shared" si="329"/>
        <v>0</v>
      </c>
      <c r="P250" s="112"/>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353"/>
    </row>
    <row r="252" spans="1:16" ht="24" hidden="1" x14ac:dyDescent="0.25">
      <c r="A252" s="1244">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v>0</v>
      </c>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v>0</v>
      </c>
      <c r="E254" s="61"/>
      <c r="F254" s="148">
        <f t="shared" si="332"/>
        <v>0</v>
      </c>
      <c r="G254" s="232"/>
      <c r="H254" s="264"/>
      <c r="I254" s="115">
        <f t="shared" si="333"/>
        <v>0</v>
      </c>
      <c r="J254" s="264"/>
      <c r="K254" s="61"/>
      <c r="L254" s="137">
        <f t="shared" si="334"/>
        <v>0</v>
      </c>
      <c r="M254" s="328"/>
      <c r="N254" s="61"/>
      <c r="O254" s="115">
        <f t="shared" si="335"/>
        <v>0</v>
      </c>
      <c r="P254" s="112"/>
    </row>
    <row r="255" spans="1:16" ht="24" hidden="1" x14ac:dyDescent="0.25">
      <c r="A255" s="38">
        <v>6324</v>
      </c>
      <c r="B255" s="58" t="s">
        <v>287</v>
      </c>
      <c r="C255" s="59">
        <f t="shared" si="283"/>
        <v>0</v>
      </c>
      <c r="D255" s="232">
        <v>0</v>
      </c>
      <c r="E255" s="61"/>
      <c r="F255" s="148">
        <f t="shared" si="332"/>
        <v>0</v>
      </c>
      <c r="G255" s="232"/>
      <c r="H255" s="264"/>
      <c r="I255" s="115">
        <f t="shared" si="333"/>
        <v>0</v>
      </c>
      <c r="J255" s="264"/>
      <c r="K255" s="61"/>
      <c r="L255" s="137">
        <f t="shared" si="334"/>
        <v>0</v>
      </c>
      <c r="M255" s="328"/>
      <c r="N255" s="61"/>
      <c r="O255" s="115">
        <f t="shared" si="335"/>
        <v>0</v>
      </c>
      <c r="P255" s="112"/>
    </row>
    <row r="256" spans="1:16" hidden="1" x14ac:dyDescent="0.25">
      <c r="A256" s="33">
        <v>6329</v>
      </c>
      <c r="B256" s="53" t="s">
        <v>288</v>
      </c>
      <c r="C256" s="54">
        <f t="shared" si="283"/>
        <v>0</v>
      </c>
      <c r="D256" s="231">
        <v>0</v>
      </c>
      <c r="E256" s="56"/>
      <c r="F256" s="289">
        <f t="shared" si="332"/>
        <v>0</v>
      </c>
      <c r="G256" s="231"/>
      <c r="H256" s="263"/>
      <c r="I256" s="121">
        <f t="shared" si="333"/>
        <v>0</v>
      </c>
      <c r="J256" s="263"/>
      <c r="K256" s="56"/>
      <c r="L256" s="141">
        <f t="shared" si="334"/>
        <v>0</v>
      </c>
      <c r="M256" s="327"/>
      <c r="N256" s="56"/>
      <c r="O256" s="121">
        <f t="shared" si="335"/>
        <v>0</v>
      </c>
      <c r="P256" s="111"/>
    </row>
    <row r="257" spans="1:16" ht="24" hidden="1" x14ac:dyDescent="0.25">
      <c r="A257" s="144">
        <v>6330</v>
      </c>
      <c r="B257" s="145" t="s">
        <v>234</v>
      </c>
      <c r="C257" s="128">
        <f t="shared" si="283"/>
        <v>0</v>
      </c>
      <c r="D257" s="237">
        <v>0</v>
      </c>
      <c r="E257" s="130"/>
      <c r="F257" s="143">
        <f t="shared" si="332"/>
        <v>0</v>
      </c>
      <c r="G257" s="237"/>
      <c r="H257" s="268"/>
      <c r="I257" s="313">
        <f t="shared" si="333"/>
        <v>0</v>
      </c>
      <c r="J257" s="268"/>
      <c r="K257" s="130"/>
      <c r="L257" s="142">
        <f t="shared" si="334"/>
        <v>0</v>
      </c>
      <c r="M257" s="331"/>
      <c r="N257" s="130"/>
      <c r="O257" s="313">
        <f t="shared" si="335"/>
        <v>0</v>
      </c>
      <c r="P257" s="159"/>
    </row>
    <row r="258" spans="1:16" hidden="1" x14ac:dyDescent="0.25">
      <c r="A258" s="113">
        <v>6360</v>
      </c>
      <c r="B258" s="58" t="s">
        <v>235</v>
      </c>
      <c r="C258" s="59">
        <f t="shared" si="283"/>
        <v>0</v>
      </c>
      <c r="D258" s="232">
        <v>0</v>
      </c>
      <c r="E258" s="61"/>
      <c r="F258" s="148">
        <f t="shared" si="332"/>
        <v>0</v>
      </c>
      <c r="G258" s="232"/>
      <c r="H258" s="264"/>
      <c r="I258" s="115">
        <f t="shared" si="333"/>
        <v>0</v>
      </c>
      <c r="J258" s="264"/>
      <c r="K258" s="61"/>
      <c r="L258" s="137">
        <f t="shared" si="334"/>
        <v>0</v>
      </c>
      <c r="M258" s="328"/>
      <c r="N258" s="61"/>
      <c r="O258" s="115">
        <f t="shared" si="335"/>
        <v>0</v>
      </c>
      <c r="P258" s="112"/>
    </row>
    <row r="259" spans="1:16" ht="36" x14ac:dyDescent="0.25">
      <c r="A259" s="46">
        <v>6400</v>
      </c>
      <c r="B259" s="106" t="s">
        <v>236</v>
      </c>
      <c r="C259" s="47">
        <f t="shared" si="283"/>
        <v>24433</v>
      </c>
      <c r="D259" s="230">
        <f>SUM(D260,D264)</f>
        <v>24433</v>
      </c>
      <c r="E259" s="430">
        <f t="shared" ref="E259:O259" si="336">SUM(E260,E264)</f>
        <v>0</v>
      </c>
      <c r="F259" s="397">
        <f t="shared" si="336"/>
        <v>24433</v>
      </c>
      <c r="G259" s="230">
        <f t="shared" si="336"/>
        <v>0</v>
      </c>
      <c r="H259" s="127">
        <f t="shared" si="336"/>
        <v>0</v>
      </c>
      <c r="I259" s="397">
        <f t="shared" si="336"/>
        <v>0</v>
      </c>
      <c r="J259" s="107">
        <f t="shared" si="336"/>
        <v>0</v>
      </c>
      <c r="K259" s="430">
        <f t="shared" si="336"/>
        <v>0</v>
      </c>
      <c r="L259" s="397">
        <f t="shared" si="336"/>
        <v>0</v>
      </c>
      <c r="M259" s="167">
        <f t="shared" si="336"/>
        <v>0</v>
      </c>
      <c r="N259" s="168">
        <f t="shared" si="336"/>
        <v>0</v>
      </c>
      <c r="O259" s="169">
        <f t="shared" si="336"/>
        <v>0</v>
      </c>
      <c r="P259" s="353"/>
    </row>
    <row r="260" spans="1:16" ht="24" hidden="1" x14ac:dyDescent="0.25">
      <c r="A260" s="1244">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v>0</v>
      </c>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v>0</v>
      </c>
      <c r="E262" s="61"/>
      <c r="F262" s="148">
        <f t="shared" si="338"/>
        <v>0</v>
      </c>
      <c r="G262" s="232"/>
      <c r="H262" s="264"/>
      <c r="I262" s="115">
        <f t="shared" si="339"/>
        <v>0</v>
      </c>
      <c r="J262" s="264"/>
      <c r="K262" s="61"/>
      <c r="L262" s="137">
        <f t="shared" si="340"/>
        <v>0</v>
      </c>
      <c r="M262" s="328"/>
      <c r="N262" s="61"/>
      <c r="O262" s="115">
        <f t="shared" si="341"/>
        <v>0</v>
      </c>
      <c r="P262" s="112"/>
    </row>
    <row r="263" spans="1:16" ht="36" hidden="1" x14ac:dyDescent="0.25">
      <c r="A263" s="38">
        <v>6419</v>
      </c>
      <c r="B263" s="58" t="s">
        <v>240</v>
      </c>
      <c r="C263" s="59">
        <f t="shared" si="283"/>
        <v>0</v>
      </c>
      <c r="D263" s="232">
        <v>0</v>
      </c>
      <c r="E263" s="61"/>
      <c r="F263" s="148">
        <f t="shared" si="338"/>
        <v>0</v>
      </c>
      <c r="G263" s="232"/>
      <c r="H263" s="264"/>
      <c r="I263" s="115">
        <f t="shared" si="339"/>
        <v>0</v>
      </c>
      <c r="J263" s="264"/>
      <c r="K263" s="61"/>
      <c r="L263" s="137">
        <f t="shared" si="340"/>
        <v>0</v>
      </c>
      <c r="M263" s="328"/>
      <c r="N263" s="61"/>
      <c r="O263" s="115">
        <f t="shared" si="341"/>
        <v>0</v>
      </c>
      <c r="P263" s="112"/>
    </row>
    <row r="264" spans="1:16" ht="36" x14ac:dyDescent="0.25">
      <c r="A264" s="113">
        <v>6420</v>
      </c>
      <c r="B264" s="58" t="s">
        <v>241</v>
      </c>
      <c r="C264" s="59">
        <f t="shared" si="283"/>
        <v>24433</v>
      </c>
      <c r="D264" s="233">
        <f>SUM(D265:D268)</f>
        <v>24433</v>
      </c>
      <c r="E264" s="436">
        <f t="shared" ref="E264:F264" si="342">SUM(E265:E268)</f>
        <v>0</v>
      </c>
      <c r="F264" s="393">
        <f t="shared" si="342"/>
        <v>24433</v>
      </c>
      <c r="G264" s="233">
        <f>SUM(G265:G268)</f>
        <v>0</v>
      </c>
      <c r="H264" s="137">
        <f t="shared" ref="H264:I264" si="343">SUM(H265:H268)</f>
        <v>0</v>
      </c>
      <c r="I264" s="393">
        <f t="shared" si="343"/>
        <v>0</v>
      </c>
      <c r="J264" s="122">
        <f>SUM(J265:J268)</f>
        <v>0</v>
      </c>
      <c r="K264" s="436">
        <f t="shared" ref="K264:L264" si="344">SUM(K265:K268)</f>
        <v>0</v>
      </c>
      <c r="L264" s="393">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v>0</v>
      </c>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12"/>
    </row>
    <row r="266" spans="1:16" x14ac:dyDescent="0.25">
      <c r="A266" s="38">
        <v>6422</v>
      </c>
      <c r="B266" s="58" t="s">
        <v>243</v>
      </c>
      <c r="C266" s="59">
        <f t="shared" si="283"/>
        <v>24433</v>
      </c>
      <c r="D266" s="232">
        <f>21470+2963</f>
        <v>24433</v>
      </c>
      <c r="E266" s="435"/>
      <c r="F266" s="393">
        <f t="shared" si="346"/>
        <v>24433</v>
      </c>
      <c r="G266" s="232"/>
      <c r="H266" s="1264"/>
      <c r="I266" s="393">
        <f t="shared" si="347"/>
        <v>0</v>
      </c>
      <c r="J266" s="264"/>
      <c r="K266" s="435"/>
      <c r="L266" s="393">
        <f t="shared" si="348"/>
        <v>0</v>
      </c>
      <c r="M266" s="328"/>
      <c r="N266" s="61"/>
      <c r="O266" s="115">
        <f t="shared" si="349"/>
        <v>0</v>
      </c>
      <c r="P266" s="112"/>
    </row>
    <row r="267" spans="1:16" ht="13.5" hidden="1" customHeight="1" x14ac:dyDescent="0.25">
      <c r="A267" s="38">
        <v>6423</v>
      </c>
      <c r="B267" s="58" t="s">
        <v>244</v>
      </c>
      <c r="C267" s="59">
        <f t="shared" si="283"/>
        <v>0</v>
      </c>
      <c r="D267" s="232">
        <v>0</v>
      </c>
      <c r="E267" s="61"/>
      <c r="F267" s="148">
        <f t="shared" si="346"/>
        <v>0</v>
      </c>
      <c r="G267" s="232"/>
      <c r="H267" s="264"/>
      <c r="I267" s="115">
        <f t="shared" si="347"/>
        <v>0</v>
      </c>
      <c r="J267" s="264"/>
      <c r="K267" s="61"/>
      <c r="L267" s="137">
        <f t="shared" si="348"/>
        <v>0</v>
      </c>
      <c r="M267" s="328"/>
      <c r="N267" s="61"/>
      <c r="O267" s="115">
        <f t="shared" si="349"/>
        <v>0</v>
      </c>
      <c r="P267" s="112"/>
    </row>
    <row r="268" spans="1:16" ht="36" hidden="1" x14ac:dyDescent="0.25">
      <c r="A268" s="38">
        <v>6424</v>
      </c>
      <c r="B268" s="58" t="s">
        <v>245</v>
      </c>
      <c r="C268" s="59">
        <f t="shared" si="283"/>
        <v>0</v>
      </c>
      <c r="D268" s="232">
        <v>0</v>
      </c>
      <c r="E268" s="61"/>
      <c r="F268" s="148">
        <f t="shared" si="346"/>
        <v>0</v>
      </c>
      <c r="G268" s="232"/>
      <c r="H268" s="264"/>
      <c r="I268" s="115">
        <f t="shared" si="347"/>
        <v>0</v>
      </c>
      <c r="J268" s="264"/>
      <c r="K268" s="61"/>
      <c r="L268" s="137">
        <f t="shared" si="348"/>
        <v>0</v>
      </c>
      <c r="M268" s="328"/>
      <c r="N268" s="61"/>
      <c r="O268" s="115">
        <f t="shared" si="349"/>
        <v>0</v>
      </c>
      <c r="P268" s="112"/>
    </row>
    <row r="269" spans="1:16" ht="36" hidden="1" x14ac:dyDescent="0.25">
      <c r="A269" s="150">
        <v>7000</v>
      </c>
      <c r="B269" s="150" t="s">
        <v>246</v>
      </c>
      <c r="C269" s="153">
        <f t="shared" si="283"/>
        <v>0</v>
      </c>
      <c r="D269" s="239">
        <f>SUM(D270,D281)</f>
        <v>0</v>
      </c>
      <c r="E269" s="152">
        <f t="shared" ref="E269:F269" si="350">SUM(E270,E281)</f>
        <v>0</v>
      </c>
      <c r="F269" s="291">
        <f t="shared" si="350"/>
        <v>0</v>
      </c>
      <c r="G269" s="239">
        <f>SUM(G270,G281)</f>
        <v>0</v>
      </c>
      <c r="H269" s="270">
        <f t="shared" ref="H269:I269" si="351">SUM(H270,H281)</f>
        <v>0</v>
      </c>
      <c r="I269" s="297">
        <f t="shared" si="351"/>
        <v>0</v>
      </c>
      <c r="J269" s="270">
        <f>SUM(J270,J281)</f>
        <v>0</v>
      </c>
      <c r="K269" s="152">
        <f t="shared" ref="K269:L269" si="352">SUM(K270,K281)</f>
        <v>0</v>
      </c>
      <c r="L269" s="151">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352"/>
    </row>
    <row r="271" spans="1:16" ht="24" hidden="1" x14ac:dyDescent="0.25">
      <c r="A271" s="1244">
        <v>7210</v>
      </c>
      <c r="B271" s="53" t="s">
        <v>248</v>
      </c>
      <c r="C271" s="54">
        <f t="shared" si="283"/>
        <v>0</v>
      </c>
      <c r="D271" s="231">
        <v>0</v>
      </c>
      <c r="E271" s="56"/>
      <c r="F271" s="289">
        <f>D271+E271</f>
        <v>0</v>
      </c>
      <c r="G271" s="231"/>
      <c r="H271" s="263"/>
      <c r="I271" s="121">
        <f>G271+H271</f>
        <v>0</v>
      </c>
      <c r="J271" s="263"/>
      <c r="K271" s="56"/>
      <c r="L271" s="14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v>0</v>
      </c>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v>0</v>
      </c>
      <c r="E274" s="61"/>
      <c r="F274" s="148">
        <f t="shared" si="362"/>
        <v>0</v>
      </c>
      <c r="G274" s="232"/>
      <c r="H274" s="264"/>
      <c r="I274" s="115">
        <f t="shared" si="363"/>
        <v>0</v>
      </c>
      <c r="J274" s="264"/>
      <c r="K274" s="61"/>
      <c r="L274" s="137">
        <f t="shared" si="364"/>
        <v>0</v>
      </c>
      <c r="M274" s="328"/>
      <c r="N274" s="61"/>
      <c r="O274" s="115">
        <f t="shared" si="365"/>
        <v>0</v>
      </c>
      <c r="P274" s="112"/>
    </row>
    <row r="275" spans="1:16" ht="24" hidden="1" x14ac:dyDescent="0.25">
      <c r="A275" s="113">
        <v>7230</v>
      </c>
      <c r="B275" s="58" t="s">
        <v>292</v>
      </c>
      <c r="C275" s="59">
        <f t="shared" si="283"/>
        <v>0</v>
      </c>
      <c r="D275" s="232">
        <v>0</v>
      </c>
      <c r="E275" s="61"/>
      <c r="F275" s="148">
        <f t="shared" si="362"/>
        <v>0</v>
      </c>
      <c r="G275" s="232"/>
      <c r="H275" s="264"/>
      <c r="I275" s="115">
        <f t="shared" si="363"/>
        <v>0</v>
      </c>
      <c r="J275" s="264"/>
      <c r="K275" s="61"/>
      <c r="L275" s="137">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v>0</v>
      </c>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v>0</v>
      </c>
      <c r="E278" s="61"/>
      <c r="F278" s="148">
        <f t="shared" si="369"/>
        <v>0</v>
      </c>
      <c r="G278" s="232"/>
      <c r="H278" s="264"/>
      <c r="I278" s="115">
        <f t="shared" si="370"/>
        <v>0</v>
      </c>
      <c r="J278" s="264"/>
      <c r="K278" s="61"/>
      <c r="L278" s="137">
        <f t="shared" si="371"/>
        <v>0</v>
      </c>
      <c r="M278" s="328"/>
      <c r="N278" s="61"/>
      <c r="O278" s="115">
        <f t="shared" si="372"/>
        <v>0</v>
      </c>
      <c r="P278" s="112"/>
    </row>
    <row r="279" spans="1:16" ht="36" hidden="1" x14ac:dyDescent="0.25">
      <c r="A279" s="38">
        <v>7247</v>
      </c>
      <c r="B279" s="58" t="s">
        <v>309</v>
      </c>
      <c r="C279" s="59">
        <f t="shared" si="368"/>
        <v>0</v>
      </c>
      <c r="D279" s="232">
        <v>0</v>
      </c>
      <c r="E279" s="61"/>
      <c r="F279" s="148">
        <f t="shared" si="369"/>
        <v>0</v>
      </c>
      <c r="G279" s="232"/>
      <c r="H279" s="264"/>
      <c r="I279" s="115">
        <f t="shared" si="370"/>
        <v>0</v>
      </c>
      <c r="J279" s="264"/>
      <c r="K279" s="61"/>
      <c r="L279" s="137">
        <f t="shared" si="371"/>
        <v>0</v>
      </c>
      <c r="M279" s="328"/>
      <c r="N279" s="61"/>
      <c r="O279" s="115">
        <f t="shared" si="372"/>
        <v>0</v>
      </c>
      <c r="P279" s="112"/>
    </row>
    <row r="280" spans="1:16" ht="24" hidden="1" x14ac:dyDescent="0.25">
      <c r="A280" s="1244">
        <v>7260</v>
      </c>
      <c r="B280" s="53" t="s">
        <v>255</v>
      </c>
      <c r="C280" s="54">
        <f t="shared" si="368"/>
        <v>0</v>
      </c>
      <c r="D280" s="231">
        <v>0</v>
      </c>
      <c r="E280" s="56"/>
      <c r="F280" s="289">
        <f t="shared" si="369"/>
        <v>0</v>
      </c>
      <c r="G280" s="231"/>
      <c r="H280" s="263"/>
      <c r="I280" s="121">
        <f t="shared" si="370"/>
        <v>0</v>
      </c>
      <c r="J280" s="263"/>
      <c r="K280" s="56"/>
      <c r="L280" s="14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v>0</v>
      </c>
      <c r="E282" s="67"/>
      <c r="F282" s="146">
        <f>D282+E282</f>
        <v>0</v>
      </c>
      <c r="G282" s="241"/>
      <c r="H282" s="272"/>
      <c r="I282" s="312">
        <f>G282+H282</f>
        <v>0</v>
      </c>
      <c r="J282" s="272"/>
      <c r="K282" s="67"/>
      <c r="L282" s="202">
        <f>J282+K282</f>
        <v>0</v>
      </c>
      <c r="M282" s="334"/>
      <c r="N282" s="67"/>
      <c r="O282" s="312">
        <f>M282+N282</f>
        <v>0</v>
      </c>
      <c r="P282" s="156"/>
    </row>
    <row r="283" spans="1:16"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v>0</v>
      </c>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v>0</v>
      </c>
      <c r="E285" s="56"/>
      <c r="F285" s="289">
        <f t="shared" si="378"/>
        <v>0</v>
      </c>
      <c r="G285" s="231"/>
      <c r="H285" s="263"/>
      <c r="I285" s="121">
        <f t="shared" si="379"/>
        <v>0</v>
      </c>
      <c r="J285" s="263"/>
      <c r="K285" s="56"/>
      <c r="L285" s="141">
        <f t="shared" si="380"/>
        <v>0</v>
      </c>
      <c r="M285" s="327"/>
      <c r="N285" s="56"/>
      <c r="O285" s="121">
        <f t="shared" si="381"/>
        <v>0</v>
      </c>
      <c r="P285" s="111"/>
    </row>
    <row r="286" spans="1:16" ht="12.75" thickBot="1" x14ac:dyDescent="0.3">
      <c r="A286" s="175"/>
      <c r="B286" s="175" t="s">
        <v>261</v>
      </c>
      <c r="C286" s="316">
        <f t="shared" si="368"/>
        <v>69503</v>
      </c>
      <c r="D286" s="242">
        <f t="shared" ref="D286:O286" si="382">SUM(D283,D269,D230,D195,D187,D173,D75,D53)</f>
        <v>69503</v>
      </c>
      <c r="E286" s="448">
        <f t="shared" si="382"/>
        <v>0</v>
      </c>
      <c r="F286" s="449">
        <f t="shared" si="382"/>
        <v>69503</v>
      </c>
      <c r="G286" s="242">
        <f t="shared" si="382"/>
        <v>0</v>
      </c>
      <c r="H286" s="210">
        <f t="shared" si="382"/>
        <v>0</v>
      </c>
      <c r="I286" s="449">
        <f t="shared" si="382"/>
        <v>0</v>
      </c>
      <c r="J286" s="177">
        <f t="shared" si="382"/>
        <v>0</v>
      </c>
      <c r="K286" s="448">
        <f t="shared" si="382"/>
        <v>0</v>
      </c>
      <c r="L286" s="449">
        <f t="shared" si="382"/>
        <v>0</v>
      </c>
      <c r="M286" s="316">
        <f t="shared" si="382"/>
        <v>0</v>
      </c>
      <c r="N286" s="176">
        <f t="shared" si="382"/>
        <v>0</v>
      </c>
      <c r="O286" s="298">
        <f t="shared" si="382"/>
        <v>0</v>
      </c>
      <c r="P286" s="356"/>
    </row>
    <row r="287" spans="1:16" s="21" customFormat="1" ht="13.5" hidden="1" thickTop="1" thickBot="1" x14ac:dyDescent="0.3">
      <c r="A287" s="1670" t="s">
        <v>262</v>
      </c>
      <c r="B287" s="1671"/>
      <c r="C287" s="184">
        <f t="shared" si="368"/>
        <v>0</v>
      </c>
      <c r="D287" s="243">
        <f>SUM(D24,D25,D41)-D51</f>
        <v>0</v>
      </c>
      <c r="E287" s="179">
        <f t="shared" ref="E287:F287" si="383">SUM(E24,E25,E41)-E51</f>
        <v>0</v>
      </c>
      <c r="F287" s="180">
        <f t="shared" si="383"/>
        <v>0</v>
      </c>
      <c r="G287" s="243">
        <f>SUM(G24,G25,G41)-G51</f>
        <v>0</v>
      </c>
      <c r="H287" s="273">
        <f t="shared" ref="H287:I287" si="384">SUM(H24,H25,H41)-H51</f>
        <v>0</v>
      </c>
      <c r="I287" s="299">
        <f t="shared" si="384"/>
        <v>0</v>
      </c>
      <c r="J287" s="273">
        <f>(J26+J43)-J51</f>
        <v>0</v>
      </c>
      <c r="K287" s="179">
        <f t="shared" ref="K287:L287" si="385">(K26+K43)-K51</f>
        <v>0</v>
      </c>
      <c r="L287" s="178">
        <f t="shared" si="385"/>
        <v>0</v>
      </c>
      <c r="M287" s="184">
        <f>M45-M51</f>
        <v>0</v>
      </c>
      <c r="N287" s="179">
        <f t="shared" ref="N287:O287" si="386">N45-N51</f>
        <v>0</v>
      </c>
      <c r="O287" s="299">
        <f t="shared" si="386"/>
        <v>0</v>
      </c>
      <c r="P287" s="186"/>
    </row>
    <row r="288" spans="1:16" s="21" customFormat="1" ht="12.75" hidden="1" thickTop="1" x14ac:dyDescent="0.25">
      <c r="A288" s="1672" t="s">
        <v>263</v>
      </c>
      <c r="B288" s="1673"/>
      <c r="C288" s="164">
        <f t="shared" si="368"/>
        <v>0</v>
      </c>
      <c r="D288" s="244">
        <f t="shared" ref="D288:O288" si="387">SUM(D289,D290)-D297+D298</f>
        <v>0</v>
      </c>
      <c r="E288" s="161">
        <f t="shared" si="387"/>
        <v>0</v>
      </c>
      <c r="F288" s="174">
        <f t="shared" si="387"/>
        <v>0</v>
      </c>
      <c r="G288" s="244">
        <f t="shared" si="387"/>
        <v>0</v>
      </c>
      <c r="H288" s="274">
        <f t="shared" si="387"/>
        <v>0</v>
      </c>
      <c r="I288" s="162">
        <f t="shared" si="387"/>
        <v>0</v>
      </c>
      <c r="J288" s="274">
        <f t="shared" si="387"/>
        <v>0</v>
      </c>
      <c r="K288" s="161">
        <f t="shared" si="387"/>
        <v>0</v>
      </c>
      <c r="L288" s="160">
        <f t="shared" si="387"/>
        <v>0</v>
      </c>
      <c r="M288" s="164">
        <f t="shared" si="387"/>
        <v>0</v>
      </c>
      <c r="N288" s="161">
        <f t="shared" si="387"/>
        <v>0</v>
      </c>
      <c r="O288" s="162">
        <f t="shared" si="387"/>
        <v>0</v>
      </c>
      <c r="P288" s="357"/>
    </row>
    <row r="289" spans="1:16" s="21" customFormat="1" ht="13.5" hidden="1" thickTop="1" thickBot="1" x14ac:dyDescent="0.3">
      <c r="A289" s="89" t="s">
        <v>264</v>
      </c>
      <c r="B289" s="89" t="s">
        <v>265</v>
      </c>
      <c r="C289" s="90">
        <f t="shared" si="368"/>
        <v>0</v>
      </c>
      <c r="D289" s="226">
        <f t="shared" ref="D289:O289" si="388">D21-D283</f>
        <v>0</v>
      </c>
      <c r="E289" s="91">
        <f t="shared" si="388"/>
        <v>0</v>
      </c>
      <c r="F289" s="284">
        <f t="shared" si="388"/>
        <v>0</v>
      </c>
      <c r="G289" s="226">
        <f t="shared" si="388"/>
        <v>0</v>
      </c>
      <c r="H289" s="259">
        <f t="shared" si="388"/>
        <v>0</v>
      </c>
      <c r="I289" s="92">
        <f t="shared" si="388"/>
        <v>0</v>
      </c>
      <c r="J289" s="259">
        <f t="shared" si="388"/>
        <v>0</v>
      </c>
      <c r="K289" s="91">
        <f t="shared" si="388"/>
        <v>0</v>
      </c>
      <c r="L289" s="18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12"/>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12"/>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12"/>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12"/>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u8zN6X3jMW6gazQTEl0/rdXg62+9FwoKrXnc8QlKoLduqsg8cjKzuQ+kIPk9SvKqkI5xJs+D0IC3TrRsQKju2A==" saltValue="/73SccWuCuu9sFtB3cy1qg==" spinCount="100000" sheet="1" objects="1" scenarios="1" formatCells="0" formatColumns="0" formatRows="0"/>
  <autoFilter ref="A18:P298">
    <filterColumn colId="2">
      <filters blank="1">
        <filter val="1 000"/>
        <filter val="1 825"/>
        <filter val="1 978"/>
        <filter val="10 483"/>
        <filter val="10 701"/>
        <filter val="12 679"/>
        <filter val="2 600"/>
        <filter val="2 891"/>
        <filter val="21 908"/>
        <filter val="24 433"/>
        <filter val="32 391"/>
        <filter val="45 070"/>
        <filter val="69 503"/>
        <filter val="7 153"/>
        <filter val="8 264"/>
        <filter val="8 571"/>
        <filter val="8 658"/>
        <filter val="87"/>
        <filter val="9 75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22.pielikums Jūrmalas pilsētas domes 
2018.gada 27.septembra saistošajiem noteikumiem Nr.33
(protokols Nr.13,  23.punkts)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8" sqref="T8"/>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336"/>
      <c r="O1" s="374" t="s">
        <v>1455</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496</v>
      </c>
      <c r="D3" s="1713"/>
      <c r="E3" s="1713"/>
      <c r="F3" s="1713"/>
      <c r="G3" s="1713"/>
      <c r="H3" s="1713"/>
      <c r="I3" s="1713"/>
      <c r="J3" s="1713"/>
      <c r="K3" s="1713"/>
      <c r="L3" s="1713"/>
      <c r="M3" s="1713"/>
      <c r="N3" s="1713"/>
      <c r="O3" s="1713"/>
      <c r="P3" s="1714"/>
      <c r="Q3" s="382"/>
    </row>
    <row r="4" spans="1:17" ht="12.75" customHeight="1" x14ac:dyDescent="0.25">
      <c r="A4" s="4" t="s">
        <v>1</v>
      </c>
      <c r="B4" s="5"/>
      <c r="C4" s="1713" t="s">
        <v>497</v>
      </c>
      <c r="D4" s="1713"/>
      <c r="E4" s="1713"/>
      <c r="F4" s="1713"/>
      <c r="G4" s="1713"/>
      <c r="H4" s="1713"/>
      <c r="I4" s="1713"/>
      <c r="J4" s="1713"/>
      <c r="K4" s="1713"/>
      <c r="L4" s="1713"/>
      <c r="M4" s="1713"/>
      <c r="N4" s="1713"/>
      <c r="O4" s="1713"/>
      <c r="P4" s="1714"/>
      <c r="Q4" s="382"/>
    </row>
    <row r="5" spans="1:17" ht="12.75" customHeight="1" x14ac:dyDescent="0.25">
      <c r="A5" s="2" t="s">
        <v>2</v>
      </c>
      <c r="B5" s="3"/>
      <c r="C5" s="1708" t="s">
        <v>1456</v>
      </c>
      <c r="D5" s="1708"/>
      <c r="E5" s="1708"/>
      <c r="F5" s="1708"/>
      <c r="G5" s="1708"/>
      <c r="H5" s="1708"/>
      <c r="I5" s="1708"/>
      <c r="J5" s="1708"/>
      <c r="K5" s="1708"/>
      <c r="L5" s="1708"/>
      <c r="M5" s="1708"/>
      <c r="N5" s="1708"/>
      <c r="O5" s="1708"/>
      <c r="P5" s="1709"/>
      <c r="Q5" s="382"/>
    </row>
    <row r="6" spans="1:17" ht="12.75" customHeight="1" x14ac:dyDescent="0.25">
      <c r="A6" s="2" t="s">
        <v>3</v>
      </c>
      <c r="B6" s="3"/>
      <c r="C6" s="1708" t="s">
        <v>1457</v>
      </c>
      <c r="D6" s="1708"/>
      <c r="E6" s="1708"/>
      <c r="F6" s="1708"/>
      <c r="G6" s="1708"/>
      <c r="H6" s="1708"/>
      <c r="I6" s="1708"/>
      <c r="J6" s="1708"/>
      <c r="K6" s="1708"/>
      <c r="L6" s="1708"/>
      <c r="M6" s="1708"/>
      <c r="N6" s="1708"/>
      <c r="O6" s="1708"/>
      <c r="P6" s="1709"/>
      <c r="Q6" s="382"/>
    </row>
    <row r="7" spans="1:17" ht="24.75" customHeight="1" x14ac:dyDescent="0.25">
      <c r="A7" s="2" t="s">
        <v>4</v>
      </c>
      <c r="B7" s="3"/>
      <c r="C7" s="1713" t="s">
        <v>1458</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t="s">
        <v>1459</v>
      </c>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8"/>
      <c r="D19" s="212"/>
      <c r="E19" s="385"/>
      <c r="F19" s="98"/>
      <c r="G19" s="212"/>
      <c r="H19" s="1255"/>
      <c r="I19" s="98"/>
      <c r="J19" s="247"/>
      <c r="K19" s="385"/>
      <c r="L19" s="98"/>
      <c r="M19" s="317"/>
      <c r="N19" s="19"/>
      <c r="O19" s="360"/>
      <c r="P19" s="20"/>
    </row>
    <row r="20" spans="1:16" s="21" customFormat="1" ht="12.75" thickBot="1" x14ac:dyDescent="0.3">
      <c r="A20" s="22"/>
      <c r="B20" s="23" t="s">
        <v>19</v>
      </c>
      <c r="C20" s="24">
        <f>F20+I20+L20+O20</f>
        <v>42991</v>
      </c>
      <c r="D20" s="213">
        <f>SUM(D21,D24,D25,D41,D43)</f>
        <v>42991</v>
      </c>
      <c r="E20" s="386">
        <f t="shared" ref="E20:F20" si="0">SUM(E21,E24,E25,E41,E43)</f>
        <v>0</v>
      </c>
      <c r="F20" s="387">
        <f t="shared" si="0"/>
        <v>42991</v>
      </c>
      <c r="G20" s="213">
        <f>SUM(G21,G24,G43)</f>
        <v>0</v>
      </c>
      <c r="H20" s="198">
        <f t="shared" ref="H20:I20" si="1">SUM(H21,H24,H43)</f>
        <v>0</v>
      </c>
      <c r="I20" s="387">
        <f t="shared" si="1"/>
        <v>0</v>
      </c>
      <c r="J20" s="248">
        <f>SUM(J21,J26,J43)</f>
        <v>0</v>
      </c>
      <c r="K20" s="386">
        <f t="shared" ref="K20:L20" si="2">SUM(K21,K26,K43)</f>
        <v>0</v>
      </c>
      <c r="L20" s="387">
        <f t="shared" si="2"/>
        <v>0</v>
      </c>
      <c r="M20" s="24">
        <f>SUM(M21,M45)</f>
        <v>0</v>
      </c>
      <c r="N20" s="25">
        <f t="shared" ref="N20:O20" si="3">SUM(N21,N45)</f>
        <v>0</v>
      </c>
      <c r="O20" s="26">
        <f t="shared" si="3"/>
        <v>0</v>
      </c>
      <c r="P20" s="337"/>
    </row>
    <row r="21" spans="1:16" ht="12.75" thickTop="1" x14ac:dyDescent="0.25">
      <c r="A21" s="27"/>
      <c r="B21" s="28" t="s">
        <v>20</v>
      </c>
      <c r="C21" s="29">
        <f t="shared" ref="C21:C84" si="4">F21+I21+L21+O21</f>
        <v>32693</v>
      </c>
      <c r="D21" s="214">
        <f>SUM(D22:D23)</f>
        <v>32693</v>
      </c>
      <c r="E21" s="388">
        <f t="shared" ref="E21" si="5">SUM(E22:E23)</f>
        <v>0</v>
      </c>
      <c r="F21" s="389">
        <f>SUM(F22:F23)</f>
        <v>32693</v>
      </c>
      <c r="G21" s="214">
        <f>SUM(G22:G23)</f>
        <v>0</v>
      </c>
      <c r="H21" s="199">
        <f t="shared" ref="H21:I21" si="6">SUM(H22:H23)</f>
        <v>0</v>
      </c>
      <c r="I21" s="389">
        <f t="shared" si="6"/>
        <v>0</v>
      </c>
      <c r="J21" s="249">
        <f>SUM(J22:J23)</f>
        <v>0</v>
      </c>
      <c r="K21" s="388">
        <f t="shared" ref="K21:L21" si="7">SUM(K22:K23)</f>
        <v>0</v>
      </c>
      <c r="L21" s="389">
        <f t="shared" si="7"/>
        <v>0</v>
      </c>
      <c r="M21" s="29">
        <f>SUM(M22:M23)</f>
        <v>0</v>
      </c>
      <c r="N21" s="30">
        <f t="shared" ref="N21:O21" si="8">SUM(N22:N23)</f>
        <v>0</v>
      </c>
      <c r="O21" s="31">
        <f t="shared" si="8"/>
        <v>0</v>
      </c>
      <c r="P21" s="338"/>
    </row>
    <row r="22" spans="1:16" hidden="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row>
    <row r="23" spans="1:16" x14ac:dyDescent="0.25">
      <c r="A23" s="37"/>
      <c r="B23" s="38" t="s">
        <v>22</v>
      </c>
      <c r="C23" s="39">
        <f t="shared" si="4"/>
        <v>32693</v>
      </c>
      <c r="D23" s="216">
        <f>29012+3681</f>
        <v>32693</v>
      </c>
      <c r="E23" s="392"/>
      <c r="F23" s="393">
        <f>D23+E23</f>
        <v>32693</v>
      </c>
      <c r="G23" s="216"/>
      <c r="H23" s="1256"/>
      <c r="I23" s="1268">
        <f>G23+H23</f>
        <v>0</v>
      </c>
      <c r="J23" s="251"/>
      <c r="K23" s="392"/>
      <c r="L23" s="1268">
        <f>J23+K23</f>
        <v>0</v>
      </c>
      <c r="M23" s="372"/>
      <c r="N23" s="40"/>
      <c r="O23" s="311">
        <f>M23+N23</f>
        <v>0</v>
      </c>
      <c r="P23" s="170"/>
    </row>
    <row r="24" spans="1:16" s="21" customFormat="1" ht="24.75" hidden="1" thickBot="1" x14ac:dyDescent="0.3">
      <c r="A24" s="41">
        <v>19300</v>
      </c>
      <c r="B24" s="41" t="s">
        <v>304</v>
      </c>
      <c r="C24" s="42">
        <f>F24+I24</f>
        <v>0</v>
      </c>
      <c r="D24" s="217">
        <v>0</v>
      </c>
      <c r="E24" s="43">
        <f>7309-7309</f>
        <v>0</v>
      </c>
      <c r="F24" s="359">
        <f>D24+E24</f>
        <v>0</v>
      </c>
      <c r="G24" s="217"/>
      <c r="H24" s="252"/>
      <c r="I24" s="362">
        <f>G24+H24</f>
        <v>0</v>
      </c>
      <c r="J24" s="293" t="s">
        <v>23</v>
      </c>
      <c r="K24" s="44" t="s">
        <v>23</v>
      </c>
      <c r="L24" s="300" t="s">
        <v>23</v>
      </c>
      <c r="M24" s="319" t="s">
        <v>23</v>
      </c>
      <c r="N24" s="44" t="s">
        <v>23</v>
      </c>
      <c r="O24" s="45" t="s">
        <v>23</v>
      </c>
      <c r="P24" s="339"/>
    </row>
    <row r="25" spans="1:16" s="21" customFormat="1" ht="24" x14ac:dyDescent="0.25">
      <c r="A25" s="188">
        <v>18630</v>
      </c>
      <c r="B25" s="46" t="s">
        <v>24</v>
      </c>
      <c r="C25" s="47">
        <f>F25</f>
        <v>10298</v>
      </c>
      <c r="D25" s="218">
        <v>10298</v>
      </c>
      <c r="E25" s="396"/>
      <c r="F25" s="397">
        <f>D25+E25</f>
        <v>10298</v>
      </c>
      <c r="G25" s="219" t="s">
        <v>23</v>
      </c>
      <c r="H25" s="301" t="s">
        <v>23</v>
      </c>
      <c r="I25" s="399" t="s">
        <v>23</v>
      </c>
      <c r="J25" s="253" t="s">
        <v>23</v>
      </c>
      <c r="K25" s="398" t="s">
        <v>23</v>
      </c>
      <c r="L25" s="399" t="s">
        <v>23</v>
      </c>
      <c r="M25" s="320" t="s">
        <v>23</v>
      </c>
      <c r="N25" s="49" t="s">
        <v>23</v>
      </c>
      <c r="O25" s="50" t="s">
        <v>23</v>
      </c>
      <c r="P25" s="340"/>
    </row>
    <row r="26" spans="1:16" s="21" customFormat="1" ht="36" hidden="1" x14ac:dyDescent="0.25">
      <c r="A26" s="46">
        <v>21300</v>
      </c>
      <c r="B26" s="46" t="s">
        <v>305</v>
      </c>
      <c r="C26" s="47">
        <f>L26</f>
        <v>0</v>
      </c>
      <c r="D26" s="219" t="s">
        <v>23</v>
      </c>
      <c r="E26" s="49" t="s">
        <v>23</v>
      </c>
      <c r="F26" s="277" t="s">
        <v>23</v>
      </c>
      <c r="G26" s="219" t="s">
        <v>23</v>
      </c>
      <c r="H26" s="253" t="s">
        <v>23</v>
      </c>
      <c r="I26" s="50" t="s">
        <v>23</v>
      </c>
      <c r="J26" s="107">
        <f>SUM(J27,J31,J33,J36)</f>
        <v>0</v>
      </c>
      <c r="K26" s="51">
        <f t="shared" ref="K26:L26" si="9">SUM(K27,K31,K33,K36)</f>
        <v>0</v>
      </c>
      <c r="L26" s="127">
        <f t="shared" si="9"/>
        <v>0</v>
      </c>
      <c r="M26" s="320" t="s">
        <v>23</v>
      </c>
      <c r="N26" s="49" t="s">
        <v>23</v>
      </c>
      <c r="O26" s="50" t="s">
        <v>23</v>
      </c>
      <c r="P26" s="340"/>
    </row>
    <row r="27" spans="1:16" s="21" customFormat="1" ht="24" hidden="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row>
    <row r="28" spans="1:16" hidden="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row>
    <row r="29" spans="1:16" hidden="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row>
    <row r="30" spans="1:16" ht="24" hidden="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row>
    <row r="31" spans="1:16" s="21" customFormat="1" ht="36" hidden="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row>
    <row r="32" spans="1:16" ht="36" hidden="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343"/>
    </row>
    <row r="33" spans="1:16" s="21" customFormat="1" hidden="1" x14ac:dyDescent="0.25">
      <c r="A33" s="52">
        <v>21380</v>
      </c>
      <c r="B33" s="46" t="s">
        <v>31</v>
      </c>
      <c r="C33" s="47">
        <f t="shared" si="10"/>
        <v>0</v>
      </c>
      <c r="D33" s="219" t="s">
        <v>23</v>
      </c>
      <c r="E33" s="49" t="s">
        <v>23</v>
      </c>
      <c r="F33" s="277" t="s">
        <v>23</v>
      </c>
      <c r="G33" s="219" t="s">
        <v>23</v>
      </c>
      <c r="H33" s="253" t="s">
        <v>23</v>
      </c>
      <c r="I33" s="50" t="s">
        <v>23</v>
      </c>
      <c r="J33" s="107">
        <f>SUM(J34:J35)</f>
        <v>0</v>
      </c>
      <c r="K33" s="51">
        <f t="shared" ref="K33:L33" si="13">SUM(K34:K35)</f>
        <v>0</v>
      </c>
      <c r="L33" s="127">
        <f t="shared" si="13"/>
        <v>0</v>
      </c>
      <c r="M33" s="320" t="s">
        <v>23</v>
      </c>
      <c r="N33" s="49" t="s">
        <v>23</v>
      </c>
      <c r="O33" s="50" t="s">
        <v>23</v>
      </c>
      <c r="P33" s="340"/>
    </row>
    <row r="34" spans="1:16" hidden="1" x14ac:dyDescent="0.25">
      <c r="A34" s="33">
        <v>21381</v>
      </c>
      <c r="B34" s="53" t="s">
        <v>306</v>
      </c>
      <c r="C34" s="54">
        <f t="shared" si="10"/>
        <v>0</v>
      </c>
      <c r="D34" s="220" t="s">
        <v>23</v>
      </c>
      <c r="E34" s="55" t="s">
        <v>23</v>
      </c>
      <c r="F34" s="278" t="s">
        <v>23</v>
      </c>
      <c r="G34" s="220" t="s">
        <v>23</v>
      </c>
      <c r="H34" s="254" t="s">
        <v>23</v>
      </c>
      <c r="I34" s="57" t="s">
        <v>23</v>
      </c>
      <c r="J34" s="263"/>
      <c r="K34" s="56"/>
      <c r="L34" s="200">
        <f>J34+K34</f>
        <v>0</v>
      </c>
      <c r="M34" s="321" t="s">
        <v>23</v>
      </c>
      <c r="N34" s="55" t="s">
        <v>23</v>
      </c>
      <c r="O34" s="57" t="s">
        <v>23</v>
      </c>
      <c r="P34" s="341"/>
    </row>
    <row r="35" spans="1:16" ht="24" hidden="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49" t="s">
        <v>23</v>
      </c>
      <c r="F36" s="277" t="s">
        <v>23</v>
      </c>
      <c r="G36" s="219" t="s">
        <v>23</v>
      </c>
      <c r="H36" s="253" t="s">
        <v>23</v>
      </c>
      <c r="I36" s="50" t="s">
        <v>23</v>
      </c>
      <c r="J36" s="107">
        <f>SUM(J37:J40)</f>
        <v>0</v>
      </c>
      <c r="K36" s="51">
        <f t="shared" ref="K36:L36" si="14">SUM(K37:K40)</f>
        <v>0</v>
      </c>
      <c r="L36" s="127">
        <f t="shared" si="14"/>
        <v>0</v>
      </c>
      <c r="M36" s="320" t="s">
        <v>23</v>
      </c>
      <c r="N36" s="49" t="s">
        <v>23</v>
      </c>
      <c r="O36" s="50" t="s">
        <v>23</v>
      </c>
      <c r="P36" s="340"/>
    </row>
    <row r="37" spans="1:16" ht="24" hidden="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row>
    <row r="38" spans="1:16" hidden="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342"/>
    </row>
    <row r="39" spans="1:16" hidden="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row>
    <row r="40" spans="1:16" ht="24" hidden="1" x14ac:dyDescent="0.25">
      <c r="A40" s="191">
        <v>21399</v>
      </c>
      <c r="B40" s="166" t="s">
        <v>36</v>
      </c>
      <c r="C40" s="167">
        <f t="shared" si="10"/>
        <v>0</v>
      </c>
      <c r="D40" s="223" t="s">
        <v>23</v>
      </c>
      <c r="E40" s="77" t="s">
        <v>23</v>
      </c>
      <c r="F40" s="280" t="s">
        <v>23</v>
      </c>
      <c r="G40" s="223" t="s">
        <v>23</v>
      </c>
      <c r="H40" s="257" t="s">
        <v>23</v>
      </c>
      <c r="I40" s="193" t="s">
        <v>23</v>
      </c>
      <c r="J40" s="294"/>
      <c r="K40" s="192"/>
      <c r="L40" s="365">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row>
    <row r="43" spans="1:16" s="21" customFormat="1" ht="24" hidden="1" x14ac:dyDescent="0.25">
      <c r="A43" s="52">
        <v>21490</v>
      </c>
      <c r="B43" s="46" t="s">
        <v>38</v>
      </c>
      <c r="C43" s="69">
        <f>F43+I43+L43</f>
        <v>0</v>
      </c>
      <c r="D43" s="75">
        <f>D44</f>
        <v>0</v>
      </c>
      <c r="E43" s="76">
        <f t="shared" ref="E43:L43" si="16">E44</f>
        <v>0</v>
      </c>
      <c r="F43" s="282">
        <f t="shared" si="16"/>
        <v>0</v>
      </c>
      <c r="G43" s="75">
        <f t="shared" si="16"/>
        <v>0</v>
      </c>
      <c r="H43" s="205">
        <f t="shared" si="16"/>
        <v>0</v>
      </c>
      <c r="I43" s="295">
        <f t="shared" si="16"/>
        <v>0</v>
      </c>
      <c r="J43" s="205">
        <f t="shared" si="16"/>
        <v>0</v>
      </c>
      <c r="K43" s="76">
        <f t="shared" si="16"/>
        <v>0</v>
      </c>
      <c r="L43" s="204">
        <f t="shared" si="16"/>
        <v>0</v>
      </c>
      <c r="M43" s="320" t="s">
        <v>23</v>
      </c>
      <c r="N43" s="49" t="s">
        <v>23</v>
      </c>
      <c r="O43" s="50" t="s">
        <v>23</v>
      </c>
      <c r="P43" s="340"/>
    </row>
    <row r="44" spans="1:16" s="21" customFormat="1" ht="24" hidden="1" x14ac:dyDescent="0.25">
      <c r="A44" s="38">
        <v>21499</v>
      </c>
      <c r="B44" s="58" t="s">
        <v>39</v>
      </c>
      <c r="C44" s="209">
        <f>F44+I44+L44</f>
        <v>0</v>
      </c>
      <c r="D44" s="304"/>
      <c r="E44" s="71"/>
      <c r="F44" s="146">
        <f>D44+E44</f>
        <v>0</v>
      </c>
      <c r="G44" s="304"/>
      <c r="H44" s="305"/>
      <c r="I44" s="363">
        <f>G44+H44</f>
        <v>0</v>
      </c>
      <c r="J44" s="305"/>
      <c r="K44" s="71"/>
      <c r="L44" s="364">
        <f>J44+K44</f>
        <v>0</v>
      </c>
      <c r="M44" s="323" t="s">
        <v>23</v>
      </c>
      <c r="N44" s="66" t="s">
        <v>23</v>
      </c>
      <c r="O44" s="68" t="s">
        <v>23</v>
      </c>
      <c r="P44" s="343"/>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row>
    <row r="47" spans="1:16" ht="24" hidden="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row>
    <row r="48" spans="1:16" x14ac:dyDescent="0.25">
      <c r="A48" s="84"/>
      <c r="B48" s="79"/>
      <c r="C48" s="85"/>
      <c r="D48" s="366"/>
      <c r="E48" s="419"/>
      <c r="F48" s="418"/>
      <c r="G48" s="366"/>
      <c r="H48" s="1261"/>
      <c r="I48" s="1268">
        <f>G48+H48</f>
        <v>0</v>
      </c>
      <c r="J48" s="371"/>
      <c r="K48" s="1263"/>
      <c r="L48" s="410"/>
      <c r="M48" s="326"/>
      <c r="N48" s="306"/>
      <c r="O48" s="172"/>
      <c r="P48" s="82"/>
    </row>
    <row r="49" spans="1:16" s="21" customFormat="1" x14ac:dyDescent="0.25">
      <c r="A49" s="86"/>
      <c r="B49" s="87" t="s">
        <v>43</v>
      </c>
      <c r="C49" s="88"/>
      <c r="D49" s="367"/>
      <c r="E49" s="420"/>
      <c r="F49" s="421"/>
      <c r="G49" s="367"/>
      <c r="H49" s="1262"/>
      <c r="I49" s="421"/>
      <c r="J49" s="370"/>
      <c r="K49" s="420"/>
      <c r="L49" s="421"/>
      <c r="M49" s="373"/>
      <c r="N49" s="368"/>
      <c r="O49" s="173"/>
      <c r="P49" s="347"/>
    </row>
    <row r="50" spans="1:16" s="21" customFormat="1" ht="12.75" thickBot="1" x14ac:dyDescent="0.3">
      <c r="A50" s="89"/>
      <c r="B50" s="22" t="s">
        <v>44</v>
      </c>
      <c r="C50" s="90">
        <f t="shared" si="4"/>
        <v>42991</v>
      </c>
      <c r="D50" s="226">
        <f>SUM(D51,D283)</f>
        <v>42991</v>
      </c>
      <c r="E50" s="422">
        <f t="shared" ref="E50:F50" si="19">SUM(E51,E283)</f>
        <v>0</v>
      </c>
      <c r="F50" s="423">
        <f t="shared" si="19"/>
        <v>42991</v>
      </c>
      <c r="G50" s="226">
        <f>SUM(G51,G283)</f>
        <v>0</v>
      </c>
      <c r="H50" s="182">
        <f t="shared" ref="H50:I50" si="20">SUM(H51,H283)</f>
        <v>0</v>
      </c>
      <c r="I50" s="423">
        <f t="shared" si="20"/>
        <v>0</v>
      </c>
      <c r="J50" s="259">
        <f>SUM(J51,J283)</f>
        <v>0</v>
      </c>
      <c r="K50" s="422">
        <f t="shared" ref="K50:L50" si="21">SUM(K51,K283)</f>
        <v>0</v>
      </c>
      <c r="L50" s="423">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42991</v>
      </c>
      <c r="D51" s="227">
        <f>SUM(D52,D194)</f>
        <v>42991</v>
      </c>
      <c r="E51" s="424">
        <f t="shared" ref="E51:F51" si="23">SUM(E52,E194)</f>
        <v>0</v>
      </c>
      <c r="F51" s="425">
        <f t="shared" si="23"/>
        <v>42991</v>
      </c>
      <c r="G51" s="227">
        <f>SUM(G52,G194)</f>
        <v>0</v>
      </c>
      <c r="H51" s="206">
        <f t="shared" ref="H51:I51" si="24">SUM(H52,H194)</f>
        <v>0</v>
      </c>
      <c r="I51" s="425">
        <f t="shared" si="24"/>
        <v>0</v>
      </c>
      <c r="J51" s="260">
        <f>SUM(J52,J194)</f>
        <v>0</v>
      </c>
      <c r="K51" s="424">
        <f t="shared" ref="K51:L51" si="25">SUM(K52,K194)</f>
        <v>0</v>
      </c>
      <c r="L51" s="425">
        <f t="shared" si="25"/>
        <v>0</v>
      </c>
      <c r="M51" s="95">
        <f>SUM(M52,M194)</f>
        <v>0</v>
      </c>
      <c r="N51" s="96">
        <f t="shared" ref="N51:O51" si="26">SUM(N52,N194)</f>
        <v>0</v>
      </c>
      <c r="O51" s="97">
        <f t="shared" si="26"/>
        <v>0</v>
      </c>
      <c r="P51" s="349"/>
    </row>
    <row r="52" spans="1:16" s="21" customFormat="1" ht="24" x14ac:dyDescent="0.25">
      <c r="A52" s="98"/>
      <c r="B52" s="16" t="s">
        <v>46</v>
      </c>
      <c r="C52" s="99">
        <f t="shared" si="4"/>
        <v>24911</v>
      </c>
      <c r="D52" s="228">
        <f>SUM(D53,D75,D173,D187)</f>
        <v>26605</v>
      </c>
      <c r="E52" s="426">
        <f t="shared" ref="E52:F52" si="27">SUM(E53,E75,E173,E187)</f>
        <v>-1694</v>
      </c>
      <c r="F52" s="427">
        <f t="shared" si="27"/>
        <v>24911</v>
      </c>
      <c r="G52" s="228">
        <f>SUM(G53,G75,G173,G187)</f>
        <v>0</v>
      </c>
      <c r="H52" s="207">
        <f t="shared" ref="H52:I52" si="28">SUM(H53,H75,H173,H187)</f>
        <v>0</v>
      </c>
      <c r="I52" s="427">
        <f t="shared" si="28"/>
        <v>0</v>
      </c>
      <c r="J52" s="261">
        <f>SUM(J53,J75,J173,J187)</f>
        <v>0</v>
      </c>
      <c r="K52" s="426">
        <f t="shared" ref="K52:L52" si="29">SUM(K53,K75,K173,K187)</f>
        <v>0</v>
      </c>
      <c r="L52" s="427">
        <f t="shared" si="29"/>
        <v>0</v>
      </c>
      <c r="M52" s="99">
        <f>SUM(M53,M75,M173,M187)</f>
        <v>0</v>
      </c>
      <c r="N52" s="100">
        <f t="shared" ref="N52:O52" si="30">SUM(N53,N75,N173,N187)</f>
        <v>0</v>
      </c>
      <c r="O52" s="101">
        <f t="shared" si="30"/>
        <v>0</v>
      </c>
      <c r="P52" s="350"/>
    </row>
    <row r="53" spans="1:16" s="21" customFormat="1" x14ac:dyDescent="0.25">
      <c r="A53" s="102">
        <v>1000</v>
      </c>
      <c r="B53" s="102" t="s">
        <v>47</v>
      </c>
      <c r="C53" s="103">
        <f t="shared" si="4"/>
        <v>1255</v>
      </c>
      <c r="D53" s="229">
        <f>SUM(D54,D67)</f>
        <v>993</v>
      </c>
      <c r="E53" s="428">
        <f t="shared" ref="E53:F53" si="31">SUM(E54,E67)</f>
        <v>262</v>
      </c>
      <c r="F53" s="429">
        <f t="shared" si="31"/>
        <v>1255</v>
      </c>
      <c r="G53" s="229">
        <f>SUM(G54,G67)</f>
        <v>0</v>
      </c>
      <c r="H53" s="139">
        <f t="shared" ref="H53:I53" si="32">SUM(H54,H67)</f>
        <v>0</v>
      </c>
      <c r="I53" s="429">
        <f t="shared" si="32"/>
        <v>0</v>
      </c>
      <c r="J53" s="262">
        <f>SUM(J54,J67)</f>
        <v>0</v>
      </c>
      <c r="K53" s="428">
        <f t="shared" ref="K53:L53" si="33">SUM(K54,K67)</f>
        <v>0</v>
      </c>
      <c r="L53" s="429">
        <f t="shared" si="33"/>
        <v>0</v>
      </c>
      <c r="M53" s="103">
        <f>SUM(M54,M67)</f>
        <v>0</v>
      </c>
      <c r="N53" s="104">
        <f t="shared" ref="N53:O53" si="34">SUM(N54,N67)</f>
        <v>0</v>
      </c>
      <c r="O53" s="105">
        <f t="shared" si="34"/>
        <v>0</v>
      </c>
      <c r="P53" s="351"/>
    </row>
    <row r="54" spans="1:16" x14ac:dyDescent="0.25">
      <c r="A54" s="46">
        <v>1100</v>
      </c>
      <c r="B54" s="106" t="s">
        <v>48</v>
      </c>
      <c r="C54" s="47">
        <f t="shared" si="4"/>
        <v>1011</v>
      </c>
      <c r="D54" s="230">
        <f>SUM(D55,D58,D66)</f>
        <v>800</v>
      </c>
      <c r="E54" s="430">
        <f t="shared" ref="E54:F54" si="35">SUM(E55,E58,E66)</f>
        <v>211</v>
      </c>
      <c r="F54" s="397">
        <f t="shared" si="35"/>
        <v>1011</v>
      </c>
      <c r="G54" s="230">
        <f>SUM(G55,G58,G66)</f>
        <v>0</v>
      </c>
      <c r="H54" s="127">
        <f t="shared" ref="H54:I54" si="36">SUM(H55,H58,H66)</f>
        <v>0</v>
      </c>
      <c r="I54" s="397">
        <f t="shared" si="36"/>
        <v>0</v>
      </c>
      <c r="J54" s="107">
        <f>SUM(J55,J58,J66)</f>
        <v>0</v>
      </c>
      <c r="K54" s="430">
        <f t="shared" ref="K54:L54" si="37">SUM(K55,K58,K66)</f>
        <v>0</v>
      </c>
      <c r="L54" s="397">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109">
        <f t="shared" ref="E55:F55" si="39">SUM(E56:E57)</f>
        <v>0</v>
      </c>
      <c r="F55" s="288">
        <f t="shared" si="39"/>
        <v>0</v>
      </c>
      <c r="G55" s="133">
        <f>SUM(G56:G57)</f>
        <v>0</v>
      </c>
      <c r="H55" s="208">
        <f t="shared" ref="H55:I55" si="40">SUM(H56:H57)</f>
        <v>0</v>
      </c>
      <c r="I55" s="110">
        <f t="shared" si="40"/>
        <v>0</v>
      </c>
      <c r="J55" s="208">
        <f>SUM(J56:J57)</f>
        <v>0</v>
      </c>
      <c r="K55" s="109">
        <f t="shared" ref="K55:L55" si="41">SUM(K56:K57)</f>
        <v>0</v>
      </c>
      <c r="L55" s="138">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11"/>
    </row>
    <row r="57" spans="1:16" ht="24" hidden="1" customHeight="1" x14ac:dyDescent="0.25">
      <c r="A57" s="38">
        <v>1119</v>
      </c>
      <c r="B57" s="58" t="s">
        <v>51</v>
      </c>
      <c r="C57" s="59">
        <f t="shared" si="4"/>
        <v>0</v>
      </c>
      <c r="D57" s="232"/>
      <c r="E57" s="61"/>
      <c r="F57" s="148">
        <f t="shared" si="43"/>
        <v>0</v>
      </c>
      <c r="G57" s="232"/>
      <c r="H57" s="264"/>
      <c r="I57" s="115">
        <f t="shared" si="44"/>
        <v>0</v>
      </c>
      <c r="J57" s="264"/>
      <c r="K57" s="61"/>
      <c r="L57" s="137">
        <f t="shared" si="45"/>
        <v>0</v>
      </c>
      <c r="M57" s="328"/>
      <c r="N57" s="61"/>
      <c r="O57" s="115">
        <f>M57+N57</f>
        <v>0</v>
      </c>
      <c r="P57" s="112"/>
    </row>
    <row r="58" spans="1:16" x14ac:dyDescent="0.25">
      <c r="A58" s="113">
        <v>1140</v>
      </c>
      <c r="B58" s="58" t="s">
        <v>295</v>
      </c>
      <c r="C58" s="59">
        <f t="shared" si="4"/>
        <v>211</v>
      </c>
      <c r="D58" s="233">
        <f>SUM(D59:D65)</f>
        <v>0</v>
      </c>
      <c r="E58" s="436">
        <f t="shared" ref="E58:F58" si="46">SUM(E59:E65)</f>
        <v>211</v>
      </c>
      <c r="F58" s="393">
        <f t="shared" si="46"/>
        <v>211</v>
      </c>
      <c r="G58" s="233">
        <f>SUM(G59:G65)</f>
        <v>0</v>
      </c>
      <c r="H58" s="137">
        <f t="shared" ref="H58:I58" si="47">SUM(H59:H65)</f>
        <v>0</v>
      </c>
      <c r="I58" s="393">
        <f t="shared" si="47"/>
        <v>0</v>
      </c>
      <c r="J58" s="122">
        <f>SUM(J59:J65)</f>
        <v>0</v>
      </c>
      <c r="K58" s="436">
        <f t="shared" ref="K58:L58" si="48">SUM(K59:K65)</f>
        <v>0</v>
      </c>
      <c r="L58" s="393">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61"/>
      <c r="F59" s="148">
        <f t="shared" ref="F59:F66" si="50">D59+E59</f>
        <v>0</v>
      </c>
      <c r="G59" s="232"/>
      <c r="H59" s="264"/>
      <c r="I59" s="115">
        <f t="shared" ref="I59:I66" si="51">G59+H59</f>
        <v>0</v>
      </c>
      <c r="J59" s="264"/>
      <c r="K59" s="61"/>
      <c r="L59" s="137">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61"/>
      <c r="F60" s="148">
        <f t="shared" si="50"/>
        <v>0</v>
      </c>
      <c r="G60" s="232"/>
      <c r="H60" s="264"/>
      <c r="I60" s="115">
        <f t="shared" si="51"/>
        <v>0</v>
      </c>
      <c r="J60" s="264"/>
      <c r="K60" s="61"/>
      <c r="L60" s="137">
        <f>J60+K60</f>
        <v>0</v>
      </c>
      <c r="M60" s="328"/>
      <c r="N60" s="61"/>
      <c r="O60" s="115">
        <f t="shared" si="53"/>
        <v>0</v>
      </c>
      <c r="P60" s="112"/>
    </row>
    <row r="61" spans="1:16"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112"/>
    </row>
    <row r="62" spans="1:16"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112"/>
    </row>
    <row r="63" spans="1:16" x14ac:dyDescent="0.25">
      <c r="A63" s="38">
        <v>1147</v>
      </c>
      <c r="B63" s="58" t="s">
        <v>56</v>
      </c>
      <c r="C63" s="59">
        <f t="shared" si="4"/>
        <v>211</v>
      </c>
      <c r="D63" s="232"/>
      <c r="E63" s="435">
        <v>211</v>
      </c>
      <c r="F63" s="393">
        <f t="shared" si="50"/>
        <v>211</v>
      </c>
      <c r="G63" s="232"/>
      <c r="H63" s="1264"/>
      <c r="I63" s="393">
        <f t="shared" si="51"/>
        <v>0</v>
      </c>
      <c r="J63" s="264"/>
      <c r="K63" s="435"/>
      <c r="L63" s="393">
        <f t="shared" si="52"/>
        <v>0</v>
      </c>
      <c r="M63" s="328"/>
      <c r="N63" s="61"/>
      <c r="O63" s="115">
        <f t="shared" si="53"/>
        <v>0</v>
      </c>
      <c r="P63" s="112"/>
    </row>
    <row r="64" spans="1:16" hidden="1" x14ac:dyDescent="0.25">
      <c r="A64" s="38">
        <v>1148</v>
      </c>
      <c r="B64" s="58" t="s">
        <v>57</v>
      </c>
      <c r="C64" s="59">
        <f t="shared" si="4"/>
        <v>0</v>
      </c>
      <c r="D64" s="232"/>
      <c r="E64" s="61"/>
      <c r="F64" s="148">
        <f t="shared" si="50"/>
        <v>0</v>
      </c>
      <c r="G64" s="232"/>
      <c r="H64" s="264"/>
      <c r="I64" s="115">
        <f t="shared" si="51"/>
        <v>0</v>
      </c>
      <c r="J64" s="264"/>
      <c r="K64" s="61"/>
      <c r="L64" s="137">
        <f t="shared" si="52"/>
        <v>0</v>
      </c>
      <c r="M64" s="328"/>
      <c r="N64" s="61"/>
      <c r="O64" s="115">
        <f t="shared" si="53"/>
        <v>0</v>
      </c>
      <c r="P64" s="112"/>
    </row>
    <row r="65" spans="1:16" ht="24" hidden="1" customHeight="1" x14ac:dyDescent="0.25">
      <c r="A65" s="38">
        <v>1149</v>
      </c>
      <c r="B65" s="58" t="s">
        <v>58</v>
      </c>
      <c r="C65" s="59">
        <f>F65+I65+L65+O65</f>
        <v>0</v>
      </c>
      <c r="D65" s="232"/>
      <c r="E65" s="61"/>
      <c r="F65" s="148">
        <f t="shared" si="50"/>
        <v>0</v>
      </c>
      <c r="G65" s="232"/>
      <c r="H65" s="264"/>
      <c r="I65" s="115">
        <f t="shared" si="51"/>
        <v>0</v>
      </c>
      <c r="J65" s="264"/>
      <c r="K65" s="61"/>
      <c r="L65" s="137">
        <f t="shared" si="52"/>
        <v>0</v>
      </c>
      <c r="M65" s="328"/>
      <c r="N65" s="61"/>
      <c r="O65" s="115">
        <f t="shared" si="53"/>
        <v>0</v>
      </c>
      <c r="P65" s="112"/>
    </row>
    <row r="66" spans="1:16" ht="36" x14ac:dyDescent="0.25">
      <c r="A66" s="108">
        <v>1150</v>
      </c>
      <c r="B66" s="79" t="s">
        <v>59</v>
      </c>
      <c r="C66" s="85">
        <f>F66+I66+L66+O66</f>
        <v>800</v>
      </c>
      <c r="D66" s="234">
        <f>709+91</f>
        <v>800</v>
      </c>
      <c r="E66" s="437"/>
      <c r="F66" s="432">
        <f t="shared" si="50"/>
        <v>800</v>
      </c>
      <c r="G66" s="234"/>
      <c r="H66" s="1265"/>
      <c r="I66" s="432">
        <f t="shared" si="51"/>
        <v>0</v>
      </c>
      <c r="J66" s="265"/>
      <c r="K66" s="437"/>
      <c r="L66" s="432">
        <f t="shared" si="52"/>
        <v>0</v>
      </c>
      <c r="M66" s="329"/>
      <c r="N66" s="116"/>
      <c r="O66" s="110">
        <f t="shared" si="53"/>
        <v>0</v>
      </c>
      <c r="P66" s="117"/>
    </row>
    <row r="67" spans="1:16" ht="24" x14ac:dyDescent="0.25">
      <c r="A67" s="46">
        <v>1200</v>
      </c>
      <c r="B67" s="106" t="s">
        <v>296</v>
      </c>
      <c r="C67" s="47">
        <f t="shared" si="4"/>
        <v>244</v>
      </c>
      <c r="D67" s="230">
        <f>SUM(D68:D69)</f>
        <v>193</v>
      </c>
      <c r="E67" s="430">
        <f t="shared" ref="E67:F67" si="54">SUM(E68:E69)</f>
        <v>51</v>
      </c>
      <c r="F67" s="397">
        <f t="shared" si="54"/>
        <v>244</v>
      </c>
      <c r="G67" s="230">
        <f>SUM(G68:G69)</f>
        <v>0</v>
      </c>
      <c r="H67" s="127">
        <f t="shared" ref="H67:I67" si="55">SUM(H68:H69)</f>
        <v>0</v>
      </c>
      <c r="I67" s="397">
        <f t="shared" si="55"/>
        <v>0</v>
      </c>
      <c r="J67" s="107">
        <f>SUM(J68:J69)</f>
        <v>0</v>
      </c>
      <c r="K67" s="430">
        <f t="shared" ref="K67:L67" si="56">SUM(K68:K69)</f>
        <v>0</v>
      </c>
      <c r="L67" s="397">
        <f t="shared" si="56"/>
        <v>0</v>
      </c>
      <c r="M67" s="47">
        <f>SUM(M68:M69)</f>
        <v>0</v>
      </c>
      <c r="N67" s="51">
        <f t="shared" ref="N67:O67" si="57">SUM(N68:N69)</f>
        <v>0</v>
      </c>
      <c r="O67" s="118">
        <f t="shared" si="57"/>
        <v>0</v>
      </c>
      <c r="P67" s="124"/>
    </row>
    <row r="68" spans="1:16" ht="24" x14ac:dyDescent="0.25">
      <c r="A68" s="1244">
        <v>1210</v>
      </c>
      <c r="B68" s="53" t="s">
        <v>60</v>
      </c>
      <c r="C68" s="54">
        <f t="shared" si="4"/>
        <v>244</v>
      </c>
      <c r="D68" s="231">
        <f>171+22</f>
        <v>193</v>
      </c>
      <c r="E68" s="433">
        <v>51</v>
      </c>
      <c r="F68" s="434">
        <f>D68+E68</f>
        <v>244</v>
      </c>
      <c r="G68" s="231"/>
      <c r="H68" s="1266"/>
      <c r="I68" s="434">
        <f>G68+H68</f>
        <v>0</v>
      </c>
      <c r="J68" s="263"/>
      <c r="K68" s="433"/>
      <c r="L68" s="434">
        <f>J68+K68</f>
        <v>0</v>
      </c>
      <c r="M68" s="327"/>
      <c r="N68" s="56"/>
      <c r="O68" s="121">
        <f>M68+N68</f>
        <v>0</v>
      </c>
      <c r="P68" s="111"/>
    </row>
    <row r="69" spans="1:16" ht="24" hidden="1" x14ac:dyDescent="0.25">
      <c r="A69" s="113">
        <v>1220</v>
      </c>
      <c r="B69" s="58" t="s">
        <v>61</v>
      </c>
      <c r="C69" s="59">
        <f t="shared" si="4"/>
        <v>0</v>
      </c>
      <c r="D69" s="233">
        <f>SUM(D70:D74)</f>
        <v>0</v>
      </c>
      <c r="E69" s="114">
        <f t="shared" ref="E69:F69" si="58">SUM(E70:E74)</f>
        <v>0</v>
      </c>
      <c r="F69" s="148">
        <f t="shared" si="58"/>
        <v>0</v>
      </c>
      <c r="G69" s="233">
        <f>SUM(G70:G74)</f>
        <v>0</v>
      </c>
      <c r="H69" s="122">
        <f t="shared" ref="H69:I69" si="59">SUM(H70:H74)</f>
        <v>0</v>
      </c>
      <c r="I69" s="115">
        <f t="shared" si="59"/>
        <v>0</v>
      </c>
      <c r="J69" s="122">
        <f>SUM(J70:J74)</f>
        <v>0</v>
      </c>
      <c r="K69" s="114">
        <f t="shared" ref="K69:L69" si="60">SUM(K70:K74)</f>
        <v>0</v>
      </c>
      <c r="L69" s="137">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c r="E70" s="61"/>
      <c r="F70" s="148">
        <f t="shared" ref="F70:F74" si="62">D70+E70</f>
        <v>0</v>
      </c>
      <c r="G70" s="232"/>
      <c r="H70" s="264"/>
      <c r="I70" s="115">
        <f t="shared" ref="I70:I74" si="63">G70+H70</f>
        <v>0</v>
      </c>
      <c r="J70" s="264"/>
      <c r="K70" s="61"/>
      <c r="L70" s="137">
        <f t="shared" ref="L70:L74" si="64">J70+K70</f>
        <v>0</v>
      </c>
      <c r="M70" s="328"/>
      <c r="N70" s="61"/>
      <c r="O70" s="115">
        <f t="shared" ref="O70:O74" si="65">M70+N70</f>
        <v>0</v>
      </c>
      <c r="P70" s="112"/>
    </row>
    <row r="71" spans="1:16"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112"/>
    </row>
    <row r="72" spans="1:16"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112"/>
    </row>
    <row r="73" spans="1:16" ht="36" hidden="1" x14ac:dyDescent="0.25">
      <c r="A73" s="38">
        <v>1227</v>
      </c>
      <c r="B73" s="58" t="s">
        <v>64</v>
      </c>
      <c r="C73" s="59">
        <f t="shared" si="4"/>
        <v>0</v>
      </c>
      <c r="D73" s="232"/>
      <c r="E73" s="61"/>
      <c r="F73" s="148">
        <f t="shared" si="62"/>
        <v>0</v>
      </c>
      <c r="G73" s="232"/>
      <c r="H73" s="264"/>
      <c r="I73" s="115">
        <f t="shared" si="63"/>
        <v>0</v>
      </c>
      <c r="J73" s="264"/>
      <c r="K73" s="61"/>
      <c r="L73" s="137">
        <f t="shared" si="64"/>
        <v>0</v>
      </c>
      <c r="M73" s="328"/>
      <c r="N73" s="61"/>
      <c r="O73" s="115">
        <f t="shared" si="65"/>
        <v>0</v>
      </c>
      <c r="P73" s="112"/>
    </row>
    <row r="74" spans="1:16" ht="48" hidden="1" x14ac:dyDescent="0.25">
      <c r="A74" s="38">
        <v>1228</v>
      </c>
      <c r="B74" s="58" t="s">
        <v>298</v>
      </c>
      <c r="C74" s="59">
        <f t="shared" si="4"/>
        <v>0</v>
      </c>
      <c r="D74" s="232"/>
      <c r="E74" s="61"/>
      <c r="F74" s="148">
        <f t="shared" si="62"/>
        <v>0</v>
      </c>
      <c r="G74" s="232"/>
      <c r="H74" s="264"/>
      <c r="I74" s="115">
        <f t="shared" si="63"/>
        <v>0</v>
      </c>
      <c r="J74" s="264"/>
      <c r="K74" s="61"/>
      <c r="L74" s="137">
        <f t="shared" si="64"/>
        <v>0</v>
      </c>
      <c r="M74" s="328"/>
      <c r="N74" s="61"/>
      <c r="O74" s="115">
        <f t="shared" si="65"/>
        <v>0</v>
      </c>
      <c r="P74" s="112"/>
    </row>
    <row r="75" spans="1:16" x14ac:dyDescent="0.25">
      <c r="A75" s="102">
        <v>2000</v>
      </c>
      <c r="B75" s="102" t="s">
        <v>65</v>
      </c>
      <c r="C75" s="103">
        <f t="shared" si="4"/>
        <v>23656</v>
      </c>
      <c r="D75" s="229">
        <f>SUM(D76,D83,D130,D164,D165,D172)</f>
        <v>25612</v>
      </c>
      <c r="E75" s="428">
        <f t="shared" ref="E75:F75" si="66">SUM(E76,E83,E130,E164,E165,E172)</f>
        <v>-1956</v>
      </c>
      <c r="F75" s="429">
        <f t="shared" si="66"/>
        <v>23656</v>
      </c>
      <c r="G75" s="229">
        <f>SUM(G76,G83,G130,G164,G165,G172)</f>
        <v>0</v>
      </c>
      <c r="H75" s="139">
        <f t="shared" ref="H75:I75" si="67">SUM(H76,H83,H130,H164,H165,H172)</f>
        <v>0</v>
      </c>
      <c r="I75" s="429">
        <f t="shared" si="67"/>
        <v>0</v>
      </c>
      <c r="J75" s="262">
        <f>SUM(J76,J83,J130,J164,J165,J172)</f>
        <v>0</v>
      </c>
      <c r="K75" s="428">
        <f t="shared" ref="K75:L75" si="68">SUM(K76,K83,K130,K164,K165,K172)</f>
        <v>0</v>
      </c>
      <c r="L75" s="429">
        <f t="shared" si="68"/>
        <v>0</v>
      </c>
      <c r="M75" s="103">
        <f>SUM(M76,M83,M130,M164,M165,M172)</f>
        <v>0</v>
      </c>
      <c r="N75" s="104">
        <f t="shared" ref="N75:O75" si="69">SUM(N76,N83,N130,N164,N165,N172)</f>
        <v>0</v>
      </c>
      <c r="O75" s="105">
        <f t="shared" si="69"/>
        <v>0</v>
      </c>
      <c r="P75" s="351"/>
    </row>
    <row r="76" spans="1:16" ht="24" x14ac:dyDescent="0.25">
      <c r="A76" s="46">
        <v>2100</v>
      </c>
      <c r="B76" s="106" t="s">
        <v>66</v>
      </c>
      <c r="C76" s="47">
        <f t="shared" si="4"/>
        <v>717</v>
      </c>
      <c r="D76" s="230">
        <f>SUM(D77,D80)</f>
        <v>717</v>
      </c>
      <c r="E76" s="430">
        <f t="shared" ref="E76:F76" si="70">SUM(E77,E80)</f>
        <v>0</v>
      </c>
      <c r="F76" s="397">
        <f t="shared" si="70"/>
        <v>717</v>
      </c>
      <c r="G76" s="230">
        <f>SUM(G77,G80)</f>
        <v>0</v>
      </c>
      <c r="H76" s="127">
        <f t="shared" ref="H76:I76" si="71">SUM(H77,H80)</f>
        <v>0</v>
      </c>
      <c r="I76" s="397">
        <f t="shared" si="71"/>
        <v>0</v>
      </c>
      <c r="J76" s="107">
        <f>SUM(J77,J80)</f>
        <v>0</v>
      </c>
      <c r="K76" s="430">
        <f t="shared" ref="K76:L76" si="72">SUM(K77,K80)</f>
        <v>0</v>
      </c>
      <c r="L76" s="397">
        <f t="shared" si="72"/>
        <v>0</v>
      </c>
      <c r="M76" s="47">
        <f>SUM(M77,M80)</f>
        <v>0</v>
      </c>
      <c r="N76" s="51">
        <f t="shared" ref="N76:O76" si="73">SUM(N77,N80)</f>
        <v>0</v>
      </c>
      <c r="O76" s="118">
        <f t="shared" si="73"/>
        <v>0</v>
      </c>
      <c r="P76" s="124"/>
    </row>
    <row r="77" spans="1:16" ht="24" x14ac:dyDescent="0.25">
      <c r="A77" s="1244">
        <v>2110</v>
      </c>
      <c r="B77" s="53" t="s">
        <v>67</v>
      </c>
      <c r="C77" s="54">
        <f t="shared" si="4"/>
        <v>717</v>
      </c>
      <c r="D77" s="235">
        <f>SUM(D78:D79)</f>
        <v>717</v>
      </c>
      <c r="E77" s="438">
        <f t="shared" ref="E77:F77" si="74">SUM(E78:E79)</f>
        <v>0</v>
      </c>
      <c r="F77" s="434">
        <f t="shared" si="74"/>
        <v>717</v>
      </c>
      <c r="G77" s="235">
        <f>SUM(G78:G79)</f>
        <v>0</v>
      </c>
      <c r="H77" s="141">
        <f t="shared" ref="H77:I77" si="75">SUM(H78:H79)</f>
        <v>0</v>
      </c>
      <c r="I77" s="434">
        <f t="shared" si="75"/>
        <v>0</v>
      </c>
      <c r="J77" s="266">
        <f>SUM(J78:J79)</f>
        <v>0</v>
      </c>
      <c r="K77" s="438">
        <f t="shared" ref="K77:L77" si="76">SUM(K78:K79)</f>
        <v>0</v>
      </c>
      <c r="L77" s="434">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112"/>
    </row>
    <row r="79" spans="1:16" ht="24" x14ac:dyDescent="0.25">
      <c r="A79" s="38">
        <v>2112</v>
      </c>
      <c r="B79" s="58" t="s">
        <v>69</v>
      </c>
      <c r="C79" s="59">
        <f t="shared" si="4"/>
        <v>717</v>
      </c>
      <c r="D79" s="232">
        <v>717</v>
      </c>
      <c r="E79" s="435"/>
      <c r="F79" s="393">
        <f t="shared" si="78"/>
        <v>717</v>
      </c>
      <c r="G79" s="232"/>
      <c r="H79" s="1264"/>
      <c r="I79" s="393">
        <f t="shared" si="79"/>
        <v>0</v>
      </c>
      <c r="J79" s="264"/>
      <c r="K79" s="435"/>
      <c r="L79" s="393">
        <f t="shared" si="80"/>
        <v>0</v>
      </c>
      <c r="M79" s="328"/>
      <c r="N79" s="61"/>
      <c r="O79" s="115">
        <f t="shared" si="81"/>
        <v>0</v>
      </c>
      <c r="P79" s="112"/>
    </row>
    <row r="80" spans="1:16"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61"/>
      <c r="F81" s="148">
        <f t="shared" ref="F81:F82" si="86">D81+E81</f>
        <v>0</v>
      </c>
      <c r="G81" s="232"/>
      <c r="H81" s="264"/>
      <c r="I81" s="115">
        <f t="shared" ref="I81:I82" si="87">G81+H81</f>
        <v>0</v>
      </c>
      <c r="J81" s="264"/>
      <c r="K81" s="61"/>
      <c r="L81" s="137">
        <f t="shared" ref="L81:L82" si="88">J81+K81</f>
        <v>0</v>
      </c>
      <c r="M81" s="328"/>
      <c r="N81" s="61"/>
      <c r="O81" s="115">
        <f t="shared" ref="O81:O82" si="89">M81+N81</f>
        <v>0</v>
      </c>
      <c r="P81" s="112"/>
    </row>
    <row r="82" spans="1:16" ht="24" hidden="1" x14ac:dyDescent="0.25">
      <c r="A82" s="38">
        <v>2122</v>
      </c>
      <c r="B82" s="58" t="s">
        <v>69</v>
      </c>
      <c r="C82" s="59">
        <f t="shared" si="4"/>
        <v>0</v>
      </c>
      <c r="D82" s="232"/>
      <c r="E82" s="61"/>
      <c r="F82" s="148">
        <f t="shared" si="86"/>
        <v>0</v>
      </c>
      <c r="G82" s="232"/>
      <c r="H82" s="264"/>
      <c r="I82" s="115">
        <f t="shared" si="87"/>
        <v>0</v>
      </c>
      <c r="J82" s="264"/>
      <c r="K82" s="61"/>
      <c r="L82" s="137">
        <f t="shared" si="88"/>
        <v>0</v>
      </c>
      <c r="M82" s="328"/>
      <c r="N82" s="61"/>
      <c r="O82" s="115">
        <f t="shared" si="89"/>
        <v>0</v>
      </c>
      <c r="P82" s="112"/>
    </row>
    <row r="83" spans="1:16" x14ac:dyDescent="0.25">
      <c r="A83" s="46">
        <v>2200</v>
      </c>
      <c r="B83" s="106" t="s">
        <v>71</v>
      </c>
      <c r="C83" s="47">
        <f t="shared" si="4"/>
        <v>18642</v>
      </c>
      <c r="D83" s="230">
        <f>SUM(D84,D89,D95,D103,D112,D116,D122,D128)</f>
        <v>20336</v>
      </c>
      <c r="E83" s="430">
        <f t="shared" ref="E83:F83" si="90">SUM(E84,E89,E95,E103,E112,E116,E122,E128)</f>
        <v>-1694</v>
      </c>
      <c r="F83" s="397">
        <f t="shared" si="90"/>
        <v>18642</v>
      </c>
      <c r="G83" s="230">
        <f>SUM(G84,G89,G95,G103,G112,G116,G122,G128)</f>
        <v>0</v>
      </c>
      <c r="H83" s="127">
        <f t="shared" ref="H83:I83" si="91">SUM(H84,H89,H95,H103,H112,H116,H122,H128)</f>
        <v>0</v>
      </c>
      <c r="I83" s="397">
        <f t="shared" si="91"/>
        <v>0</v>
      </c>
      <c r="J83" s="107">
        <f>SUM(J84,J89,J95,J103,J112,J116,J122,J128)</f>
        <v>0</v>
      </c>
      <c r="K83" s="430">
        <f t="shared" ref="K83:L83" si="92">SUM(K84,K89,K95,K103,K112,K116,K122,K128)</f>
        <v>0</v>
      </c>
      <c r="L83" s="397">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109">
        <f t="shared" ref="E84:F84" si="94">SUM(E85:E88)</f>
        <v>0</v>
      </c>
      <c r="F84" s="288">
        <f t="shared" si="94"/>
        <v>0</v>
      </c>
      <c r="G84" s="133">
        <f>SUM(G85:G88)</f>
        <v>0</v>
      </c>
      <c r="H84" s="208">
        <f t="shared" ref="H84:I84" si="95">SUM(H85:H88)</f>
        <v>0</v>
      </c>
      <c r="I84" s="110">
        <f t="shared" si="95"/>
        <v>0</v>
      </c>
      <c r="J84" s="208">
        <f>SUM(J85:J88)</f>
        <v>0</v>
      </c>
      <c r="K84" s="109">
        <f t="shared" ref="K84:L84" si="96">SUM(K85:K88)</f>
        <v>0</v>
      </c>
      <c r="L84" s="138">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11"/>
    </row>
    <row r="86" spans="1:16" ht="36" hidden="1" x14ac:dyDescent="0.25">
      <c r="A86" s="38">
        <v>2212</v>
      </c>
      <c r="B86" s="58" t="s">
        <v>74</v>
      </c>
      <c r="C86" s="59">
        <f t="shared" si="98"/>
        <v>0</v>
      </c>
      <c r="D86" s="232"/>
      <c r="E86" s="61"/>
      <c r="F86" s="148">
        <f t="shared" si="99"/>
        <v>0</v>
      </c>
      <c r="G86" s="232"/>
      <c r="H86" s="264"/>
      <c r="I86" s="115">
        <f t="shared" si="100"/>
        <v>0</v>
      </c>
      <c r="J86" s="264"/>
      <c r="K86" s="61"/>
      <c r="L86" s="137">
        <f t="shared" si="101"/>
        <v>0</v>
      </c>
      <c r="M86" s="328"/>
      <c r="N86" s="61"/>
      <c r="O86" s="115">
        <f t="shared" si="102"/>
        <v>0</v>
      </c>
      <c r="P86" s="112"/>
    </row>
    <row r="87" spans="1:16" ht="24" hidden="1" x14ac:dyDescent="0.25">
      <c r="A87" s="38">
        <v>2214</v>
      </c>
      <c r="B87" s="58" t="s">
        <v>75</v>
      </c>
      <c r="C87" s="59">
        <f t="shared" si="98"/>
        <v>0</v>
      </c>
      <c r="D87" s="232"/>
      <c r="E87" s="61"/>
      <c r="F87" s="148">
        <f t="shared" si="99"/>
        <v>0</v>
      </c>
      <c r="G87" s="232"/>
      <c r="H87" s="264"/>
      <c r="I87" s="115">
        <f t="shared" si="100"/>
        <v>0</v>
      </c>
      <c r="J87" s="264"/>
      <c r="K87" s="61"/>
      <c r="L87" s="137">
        <f t="shared" si="101"/>
        <v>0</v>
      </c>
      <c r="M87" s="328"/>
      <c r="N87" s="61"/>
      <c r="O87" s="115">
        <f t="shared" si="102"/>
        <v>0</v>
      </c>
      <c r="P87" s="112"/>
    </row>
    <row r="88" spans="1:16" hidden="1" x14ac:dyDescent="0.25">
      <c r="A88" s="38">
        <v>2219</v>
      </c>
      <c r="B88" s="58" t="s">
        <v>76</v>
      </c>
      <c r="C88" s="59">
        <f t="shared" si="98"/>
        <v>0</v>
      </c>
      <c r="D88" s="232"/>
      <c r="E88" s="61"/>
      <c r="F88" s="148">
        <f t="shared" si="99"/>
        <v>0</v>
      </c>
      <c r="G88" s="232"/>
      <c r="H88" s="264"/>
      <c r="I88" s="115">
        <f t="shared" si="100"/>
        <v>0</v>
      </c>
      <c r="J88" s="264"/>
      <c r="K88" s="61"/>
      <c r="L88" s="137">
        <f t="shared" si="101"/>
        <v>0</v>
      </c>
      <c r="M88" s="328"/>
      <c r="N88" s="61"/>
      <c r="O88" s="115">
        <f t="shared" si="102"/>
        <v>0</v>
      </c>
      <c r="P88" s="112"/>
    </row>
    <row r="89" spans="1:16" ht="24" hidden="1" x14ac:dyDescent="0.25">
      <c r="A89" s="113">
        <v>2220</v>
      </c>
      <c r="B89" s="58" t="s">
        <v>77</v>
      </c>
      <c r="C89" s="59">
        <f t="shared" si="98"/>
        <v>0</v>
      </c>
      <c r="D89" s="233">
        <f>SUM(D90:D94)</f>
        <v>0</v>
      </c>
      <c r="E89" s="114">
        <f t="shared" ref="E89:F89" si="103">SUM(E90:E94)</f>
        <v>0</v>
      </c>
      <c r="F89" s="148">
        <f t="shared" si="103"/>
        <v>0</v>
      </c>
      <c r="G89" s="233">
        <f>SUM(G90:G94)</f>
        <v>0</v>
      </c>
      <c r="H89" s="122">
        <f t="shared" ref="H89:I89" si="104">SUM(H90:H94)</f>
        <v>0</v>
      </c>
      <c r="I89" s="115">
        <f t="shared" si="104"/>
        <v>0</v>
      </c>
      <c r="J89" s="122">
        <f>SUM(J90:J94)</f>
        <v>0</v>
      </c>
      <c r="K89" s="114">
        <f t="shared" ref="K89:L89" si="105">SUM(K90:K94)</f>
        <v>0</v>
      </c>
      <c r="L89" s="137">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c r="E90" s="61"/>
      <c r="F90" s="148">
        <f t="shared" ref="F90:F94" si="107">D90+E90</f>
        <v>0</v>
      </c>
      <c r="G90" s="232"/>
      <c r="H90" s="264"/>
      <c r="I90" s="115">
        <f t="shared" ref="I90:I94" si="108">G90+H90</f>
        <v>0</v>
      </c>
      <c r="J90" s="264"/>
      <c r="K90" s="61"/>
      <c r="L90" s="137">
        <f t="shared" ref="L90:L94" si="109">J90+K90</f>
        <v>0</v>
      </c>
      <c r="M90" s="328"/>
      <c r="N90" s="61"/>
      <c r="O90" s="115">
        <f t="shared" ref="O90:O94" si="110">M90+N90</f>
        <v>0</v>
      </c>
      <c r="P90" s="112"/>
    </row>
    <row r="91" spans="1:16" hidden="1" x14ac:dyDescent="0.25">
      <c r="A91" s="38">
        <v>2222</v>
      </c>
      <c r="B91" s="58" t="s">
        <v>78</v>
      </c>
      <c r="C91" s="59">
        <f t="shared" si="98"/>
        <v>0</v>
      </c>
      <c r="D91" s="232"/>
      <c r="E91" s="61"/>
      <c r="F91" s="148">
        <f t="shared" si="107"/>
        <v>0</v>
      </c>
      <c r="G91" s="232"/>
      <c r="H91" s="264"/>
      <c r="I91" s="115">
        <f t="shared" si="108"/>
        <v>0</v>
      </c>
      <c r="J91" s="264"/>
      <c r="K91" s="61"/>
      <c r="L91" s="137">
        <f t="shared" si="109"/>
        <v>0</v>
      </c>
      <c r="M91" s="328"/>
      <c r="N91" s="61"/>
      <c r="O91" s="115">
        <f t="shared" si="110"/>
        <v>0</v>
      </c>
      <c r="P91" s="112"/>
    </row>
    <row r="92" spans="1:16" hidden="1" x14ac:dyDescent="0.25">
      <c r="A92" s="38">
        <v>2223</v>
      </c>
      <c r="B92" s="58" t="s">
        <v>79</v>
      </c>
      <c r="C92" s="59">
        <f t="shared" si="98"/>
        <v>0</v>
      </c>
      <c r="D92" s="232"/>
      <c r="E92" s="61"/>
      <c r="F92" s="148">
        <f t="shared" si="107"/>
        <v>0</v>
      </c>
      <c r="G92" s="232"/>
      <c r="H92" s="264"/>
      <c r="I92" s="115">
        <f t="shared" si="108"/>
        <v>0</v>
      </c>
      <c r="J92" s="264"/>
      <c r="K92" s="61"/>
      <c r="L92" s="137">
        <f t="shared" si="109"/>
        <v>0</v>
      </c>
      <c r="M92" s="328"/>
      <c r="N92" s="61"/>
      <c r="O92" s="115">
        <f t="shared" si="110"/>
        <v>0</v>
      </c>
      <c r="P92" s="112"/>
    </row>
    <row r="93" spans="1:16" ht="48" hidden="1" x14ac:dyDescent="0.25">
      <c r="A93" s="38">
        <v>2224</v>
      </c>
      <c r="B93" s="58" t="s">
        <v>299</v>
      </c>
      <c r="C93" s="59">
        <f t="shared" si="98"/>
        <v>0</v>
      </c>
      <c r="D93" s="232"/>
      <c r="E93" s="61"/>
      <c r="F93" s="148">
        <f t="shared" si="107"/>
        <v>0</v>
      </c>
      <c r="G93" s="232"/>
      <c r="H93" s="264"/>
      <c r="I93" s="115">
        <f t="shared" si="108"/>
        <v>0</v>
      </c>
      <c r="J93" s="264"/>
      <c r="K93" s="61"/>
      <c r="L93" s="137">
        <f t="shared" si="109"/>
        <v>0</v>
      </c>
      <c r="M93" s="328"/>
      <c r="N93" s="61"/>
      <c r="O93" s="115">
        <f t="shared" si="110"/>
        <v>0</v>
      </c>
      <c r="P93" s="112"/>
    </row>
    <row r="94" spans="1:16"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112"/>
    </row>
    <row r="95" spans="1:16" ht="36" hidden="1" x14ac:dyDescent="0.25">
      <c r="A95" s="113">
        <v>2230</v>
      </c>
      <c r="B95" s="58" t="s">
        <v>81</v>
      </c>
      <c r="C95" s="59">
        <f t="shared" si="98"/>
        <v>0</v>
      </c>
      <c r="D95" s="233">
        <f>SUM(D96:D102)</f>
        <v>0</v>
      </c>
      <c r="E95" s="114">
        <f t="shared" ref="E95:F95" si="111">SUM(E96:E102)</f>
        <v>0</v>
      </c>
      <c r="F95" s="148">
        <f t="shared" si="111"/>
        <v>0</v>
      </c>
      <c r="G95" s="233">
        <f>SUM(G96:G102)</f>
        <v>0</v>
      </c>
      <c r="H95" s="122">
        <f t="shared" ref="H95:I95" si="112">SUM(H96:H102)</f>
        <v>0</v>
      </c>
      <c r="I95" s="115">
        <f t="shared" si="112"/>
        <v>0</v>
      </c>
      <c r="J95" s="122">
        <f>SUM(J96:J102)</f>
        <v>0</v>
      </c>
      <c r="K95" s="114">
        <f t="shared" ref="K95:L95" si="113">SUM(K96:K102)</f>
        <v>0</v>
      </c>
      <c r="L95" s="137">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61"/>
      <c r="F96" s="148">
        <f t="shared" ref="F96:F102" si="115">D96+E96</f>
        <v>0</v>
      </c>
      <c r="G96" s="232"/>
      <c r="H96" s="264"/>
      <c r="I96" s="115">
        <f t="shared" ref="I96:I102" si="116">G96+H96</f>
        <v>0</v>
      </c>
      <c r="J96" s="264"/>
      <c r="K96" s="61"/>
      <c r="L96" s="137">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112"/>
    </row>
    <row r="98" spans="1:16" ht="24" hidden="1" x14ac:dyDescent="0.25">
      <c r="A98" s="33">
        <v>2233</v>
      </c>
      <c r="B98" s="53" t="s">
        <v>84</v>
      </c>
      <c r="C98" s="54">
        <f t="shared" si="98"/>
        <v>0</v>
      </c>
      <c r="D98" s="231"/>
      <c r="E98" s="56"/>
      <c r="F98" s="289">
        <f t="shared" si="115"/>
        <v>0</v>
      </c>
      <c r="G98" s="231"/>
      <c r="H98" s="263"/>
      <c r="I98" s="121">
        <f t="shared" si="116"/>
        <v>0</v>
      </c>
      <c r="J98" s="263"/>
      <c r="K98" s="56"/>
      <c r="L98" s="141">
        <f t="shared" si="117"/>
        <v>0</v>
      </c>
      <c r="M98" s="327"/>
      <c r="N98" s="56"/>
      <c r="O98" s="121">
        <f t="shared" si="118"/>
        <v>0</v>
      </c>
      <c r="P98" s="111"/>
    </row>
    <row r="99" spans="1:16" ht="36" hidden="1" x14ac:dyDescent="0.25">
      <c r="A99" s="38">
        <v>2234</v>
      </c>
      <c r="B99" s="58" t="s">
        <v>85</v>
      </c>
      <c r="C99" s="59">
        <f t="shared" si="98"/>
        <v>0</v>
      </c>
      <c r="D99" s="232"/>
      <c r="E99" s="61"/>
      <c r="F99" s="148">
        <f t="shared" si="115"/>
        <v>0</v>
      </c>
      <c r="G99" s="232"/>
      <c r="H99" s="264"/>
      <c r="I99" s="115">
        <f t="shared" si="116"/>
        <v>0</v>
      </c>
      <c r="J99" s="264"/>
      <c r="K99" s="61"/>
      <c r="L99" s="137">
        <f t="shared" si="117"/>
        <v>0</v>
      </c>
      <c r="M99" s="328"/>
      <c r="N99" s="61"/>
      <c r="O99" s="115">
        <f t="shared" si="118"/>
        <v>0</v>
      </c>
      <c r="P99" s="112"/>
    </row>
    <row r="100" spans="1:16" ht="24" hidden="1" x14ac:dyDescent="0.25">
      <c r="A100" s="38">
        <v>2235</v>
      </c>
      <c r="B100" s="58" t="s">
        <v>86</v>
      </c>
      <c r="C100" s="59">
        <f t="shared" si="98"/>
        <v>0</v>
      </c>
      <c r="D100" s="232"/>
      <c r="E100" s="61"/>
      <c r="F100" s="148">
        <f t="shared" si="115"/>
        <v>0</v>
      </c>
      <c r="G100" s="232"/>
      <c r="H100" s="264"/>
      <c r="I100" s="115">
        <f t="shared" si="116"/>
        <v>0</v>
      </c>
      <c r="J100" s="264"/>
      <c r="K100" s="61"/>
      <c r="L100" s="137">
        <f t="shared" si="117"/>
        <v>0</v>
      </c>
      <c r="M100" s="328"/>
      <c r="N100" s="61"/>
      <c r="O100" s="115">
        <f t="shared" si="118"/>
        <v>0</v>
      </c>
      <c r="P100" s="112"/>
    </row>
    <row r="101" spans="1:16" hidden="1" x14ac:dyDescent="0.25">
      <c r="A101" s="38">
        <v>2236</v>
      </c>
      <c r="B101" s="58" t="s">
        <v>87</v>
      </c>
      <c r="C101" s="59">
        <f t="shared" si="98"/>
        <v>0</v>
      </c>
      <c r="D101" s="232"/>
      <c r="E101" s="61"/>
      <c r="F101" s="148">
        <f t="shared" si="115"/>
        <v>0</v>
      </c>
      <c r="G101" s="232"/>
      <c r="H101" s="264"/>
      <c r="I101" s="115">
        <f t="shared" si="116"/>
        <v>0</v>
      </c>
      <c r="J101" s="264"/>
      <c r="K101" s="61"/>
      <c r="L101" s="137">
        <f t="shared" si="117"/>
        <v>0</v>
      </c>
      <c r="M101" s="328"/>
      <c r="N101" s="61"/>
      <c r="O101" s="115">
        <f t="shared" si="118"/>
        <v>0</v>
      </c>
      <c r="P101" s="112"/>
    </row>
    <row r="102" spans="1:16" ht="24" hidden="1" x14ac:dyDescent="0.25">
      <c r="A102" s="38">
        <v>2239</v>
      </c>
      <c r="B102" s="58" t="s">
        <v>88</v>
      </c>
      <c r="C102" s="59">
        <f t="shared" si="98"/>
        <v>0</v>
      </c>
      <c r="D102" s="232"/>
      <c r="E102" s="61"/>
      <c r="F102" s="148">
        <f t="shared" si="115"/>
        <v>0</v>
      </c>
      <c r="G102" s="232"/>
      <c r="H102" s="264"/>
      <c r="I102" s="115">
        <f t="shared" si="116"/>
        <v>0</v>
      </c>
      <c r="J102" s="264"/>
      <c r="K102" s="61"/>
      <c r="L102" s="137">
        <f t="shared" si="117"/>
        <v>0</v>
      </c>
      <c r="M102" s="328"/>
      <c r="N102" s="61"/>
      <c r="O102" s="115">
        <f t="shared" si="118"/>
        <v>0</v>
      </c>
      <c r="P102" s="112"/>
    </row>
    <row r="103" spans="1:16" ht="36" hidden="1" x14ac:dyDescent="0.25">
      <c r="A103" s="113">
        <v>2240</v>
      </c>
      <c r="B103" s="58" t="s">
        <v>89</v>
      </c>
      <c r="C103" s="59">
        <f t="shared" si="98"/>
        <v>0</v>
      </c>
      <c r="D103" s="233">
        <f>SUM(D104:D111)</f>
        <v>0</v>
      </c>
      <c r="E103" s="114">
        <f t="shared" ref="E103:F103" si="119">SUM(E104:E111)</f>
        <v>0</v>
      </c>
      <c r="F103" s="148">
        <f t="shared" si="119"/>
        <v>0</v>
      </c>
      <c r="G103" s="233">
        <f>SUM(G104:G111)</f>
        <v>0</v>
      </c>
      <c r="H103" s="122">
        <f t="shared" ref="H103:I103" si="120">SUM(H104:H111)</f>
        <v>0</v>
      </c>
      <c r="I103" s="115">
        <f t="shared" si="120"/>
        <v>0</v>
      </c>
      <c r="J103" s="122">
        <f>SUM(J104:J111)</f>
        <v>0</v>
      </c>
      <c r="K103" s="114">
        <f t="shared" ref="K103:L103" si="121">SUM(K104:K111)</f>
        <v>0</v>
      </c>
      <c r="L103" s="137">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61"/>
      <c r="F105" s="148">
        <f t="shared" si="123"/>
        <v>0</v>
      </c>
      <c r="G105" s="232"/>
      <c r="H105" s="264"/>
      <c r="I105" s="115">
        <f t="shared" si="124"/>
        <v>0</v>
      </c>
      <c r="J105" s="264"/>
      <c r="K105" s="61"/>
      <c r="L105" s="137">
        <f t="shared" si="125"/>
        <v>0</v>
      </c>
      <c r="M105" s="328"/>
      <c r="N105" s="61"/>
      <c r="O105" s="115">
        <f t="shared" si="126"/>
        <v>0</v>
      </c>
      <c r="P105" s="112"/>
    </row>
    <row r="106" spans="1:16" ht="24" hidden="1" x14ac:dyDescent="0.25">
      <c r="A106" s="38">
        <v>2243</v>
      </c>
      <c r="B106" s="58" t="s">
        <v>92</v>
      </c>
      <c r="C106" s="59">
        <f t="shared" si="98"/>
        <v>0</v>
      </c>
      <c r="D106" s="232"/>
      <c r="E106" s="61"/>
      <c r="F106" s="148">
        <f t="shared" si="123"/>
        <v>0</v>
      </c>
      <c r="G106" s="232"/>
      <c r="H106" s="264"/>
      <c r="I106" s="115">
        <f t="shared" si="124"/>
        <v>0</v>
      </c>
      <c r="J106" s="264"/>
      <c r="K106" s="61"/>
      <c r="L106" s="137">
        <f t="shared" si="125"/>
        <v>0</v>
      </c>
      <c r="M106" s="328"/>
      <c r="N106" s="61"/>
      <c r="O106" s="115">
        <f t="shared" si="126"/>
        <v>0</v>
      </c>
      <c r="P106" s="112"/>
    </row>
    <row r="107" spans="1:16" hidden="1" x14ac:dyDescent="0.25">
      <c r="A107" s="38">
        <v>2244</v>
      </c>
      <c r="B107" s="58" t="s">
        <v>93</v>
      </c>
      <c r="C107" s="59">
        <f t="shared" si="98"/>
        <v>0</v>
      </c>
      <c r="D107" s="232"/>
      <c r="E107" s="61"/>
      <c r="F107" s="148">
        <f t="shared" si="123"/>
        <v>0</v>
      </c>
      <c r="G107" s="232"/>
      <c r="H107" s="264"/>
      <c r="I107" s="115">
        <f t="shared" si="124"/>
        <v>0</v>
      </c>
      <c r="J107" s="264"/>
      <c r="K107" s="61"/>
      <c r="L107" s="137">
        <f t="shared" si="125"/>
        <v>0</v>
      </c>
      <c r="M107" s="328"/>
      <c r="N107" s="61"/>
      <c r="O107" s="115">
        <f t="shared" si="126"/>
        <v>0</v>
      </c>
      <c r="P107" s="112"/>
    </row>
    <row r="108" spans="1:16"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112"/>
    </row>
    <row r="109" spans="1:16" hidden="1" x14ac:dyDescent="0.25">
      <c r="A109" s="38">
        <v>2247</v>
      </c>
      <c r="B109" s="58" t="s">
        <v>95</v>
      </c>
      <c r="C109" s="59">
        <f t="shared" si="98"/>
        <v>0</v>
      </c>
      <c r="D109" s="232"/>
      <c r="E109" s="61"/>
      <c r="F109" s="148">
        <f t="shared" si="123"/>
        <v>0</v>
      </c>
      <c r="G109" s="232"/>
      <c r="H109" s="264"/>
      <c r="I109" s="115">
        <f t="shared" si="124"/>
        <v>0</v>
      </c>
      <c r="J109" s="264"/>
      <c r="K109" s="61"/>
      <c r="L109" s="137">
        <f t="shared" si="125"/>
        <v>0</v>
      </c>
      <c r="M109" s="328"/>
      <c r="N109" s="61"/>
      <c r="O109" s="115">
        <f t="shared" si="126"/>
        <v>0</v>
      </c>
      <c r="P109" s="112"/>
    </row>
    <row r="110" spans="1:16"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112"/>
    </row>
    <row r="111" spans="1:16" ht="24" hidden="1" x14ac:dyDescent="0.25">
      <c r="A111" s="38">
        <v>2249</v>
      </c>
      <c r="B111" s="58" t="s">
        <v>96</v>
      </c>
      <c r="C111" s="59">
        <f t="shared" si="98"/>
        <v>0</v>
      </c>
      <c r="D111" s="232"/>
      <c r="E111" s="61"/>
      <c r="F111" s="148">
        <f t="shared" si="123"/>
        <v>0</v>
      </c>
      <c r="G111" s="232"/>
      <c r="H111" s="264"/>
      <c r="I111" s="115">
        <f t="shared" si="124"/>
        <v>0</v>
      </c>
      <c r="J111" s="264"/>
      <c r="K111" s="61"/>
      <c r="L111" s="137">
        <f t="shared" si="125"/>
        <v>0</v>
      </c>
      <c r="M111" s="328"/>
      <c r="N111" s="61"/>
      <c r="O111" s="115">
        <f t="shared" si="126"/>
        <v>0</v>
      </c>
      <c r="P111" s="112"/>
    </row>
    <row r="112" spans="1:16" hidden="1" x14ac:dyDescent="0.25">
      <c r="A112" s="113">
        <v>2250</v>
      </c>
      <c r="B112" s="58" t="s">
        <v>97</v>
      </c>
      <c r="C112" s="59">
        <f t="shared" si="98"/>
        <v>0</v>
      </c>
      <c r="D112" s="233">
        <f>SUM(D113:D115)</f>
        <v>0</v>
      </c>
      <c r="E112" s="114">
        <f t="shared" ref="E112:F112" si="127">SUM(E113:E115)</f>
        <v>0</v>
      </c>
      <c r="F112" s="148">
        <f t="shared" si="127"/>
        <v>0</v>
      </c>
      <c r="G112" s="233">
        <f>SUM(G113:G115)</f>
        <v>0</v>
      </c>
      <c r="H112" s="122">
        <f t="shared" ref="H112:I112" si="128">SUM(H113:H115)</f>
        <v>0</v>
      </c>
      <c r="I112" s="115">
        <f t="shared" si="128"/>
        <v>0</v>
      </c>
      <c r="J112" s="122">
        <f>SUM(J113:J115)</f>
        <v>0</v>
      </c>
      <c r="K112" s="114">
        <f t="shared" ref="K112:L112" si="129">SUM(K113:K115)</f>
        <v>0</v>
      </c>
      <c r="L112" s="137">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61"/>
      <c r="F113" s="148">
        <f t="shared" ref="F113:F115" si="131">D113+E113</f>
        <v>0</v>
      </c>
      <c r="G113" s="232"/>
      <c r="H113" s="264"/>
      <c r="I113" s="115">
        <f t="shared" ref="I113:I115" si="132">G113+H113</f>
        <v>0</v>
      </c>
      <c r="J113" s="264"/>
      <c r="K113" s="61"/>
      <c r="L113" s="137">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112"/>
    </row>
    <row r="115" spans="1:16" ht="24" hidden="1" x14ac:dyDescent="0.25">
      <c r="A115" s="38">
        <v>2259</v>
      </c>
      <c r="B115" s="58" t="s">
        <v>100</v>
      </c>
      <c r="C115" s="59">
        <f t="shared" si="98"/>
        <v>0</v>
      </c>
      <c r="D115" s="232"/>
      <c r="E115" s="61"/>
      <c r="F115" s="148">
        <f t="shared" si="131"/>
        <v>0</v>
      </c>
      <c r="G115" s="232"/>
      <c r="H115" s="264"/>
      <c r="I115" s="115">
        <f t="shared" si="132"/>
        <v>0</v>
      </c>
      <c r="J115" s="264"/>
      <c r="K115" s="61"/>
      <c r="L115" s="137">
        <f t="shared" si="133"/>
        <v>0</v>
      </c>
      <c r="M115" s="328"/>
      <c r="N115" s="61"/>
      <c r="O115" s="115">
        <f t="shared" si="134"/>
        <v>0</v>
      </c>
      <c r="P115" s="112"/>
    </row>
    <row r="116" spans="1:16" hidden="1" x14ac:dyDescent="0.25">
      <c r="A116" s="113">
        <v>2260</v>
      </c>
      <c r="B116" s="58" t="s">
        <v>101</v>
      </c>
      <c r="C116" s="59">
        <f t="shared" si="98"/>
        <v>0</v>
      </c>
      <c r="D116" s="233">
        <f>SUM(D117:D121)</f>
        <v>0</v>
      </c>
      <c r="E116" s="114">
        <f t="shared" ref="E116:F116" si="135">SUM(E117:E121)</f>
        <v>0</v>
      </c>
      <c r="F116" s="148">
        <f t="shared" si="135"/>
        <v>0</v>
      </c>
      <c r="G116" s="233">
        <f>SUM(G117:G121)</f>
        <v>0</v>
      </c>
      <c r="H116" s="122">
        <f t="shared" ref="H116:I116" si="136">SUM(H117:H121)</f>
        <v>0</v>
      </c>
      <c r="I116" s="115">
        <f t="shared" si="136"/>
        <v>0</v>
      </c>
      <c r="J116" s="122">
        <f>SUM(J117:J121)</f>
        <v>0</v>
      </c>
      <c r="K116" s="114">
        <f t="shared" ref="K116:L116" si="137">SUM(K117:K121)</f>
        <v>0</v>
      </c>
      <c r="L116" s="137">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61"/>
      <c r="F117" s="148">
        <f t="shared" ref="F117:F121" si="139">D117+E117</f>
        <v>0</v>
      </c>
      <c r="G117" s="232"/>
      <c r="H117" s="264"/>
      <c r="I117" s="115">
        <f t="shared" ref="I117:I121" si="140">G117+H117</f>
        <v>0</v>
      </c>
      <c r="J117" s="264"/>
      <c r="K117" s="61"/>
      <c r="L117" s="137">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61"/>
      <c r="F118" s="148">
        <f t="shared" si="139"/>
        <v>0</v>
      </c>
      <c r="G118" s="232"/>
      <c r="H118" s="264"/>
      <c r="I118" s="115">
        <f t="shared" si="140"/>
        <v>0</v>
      </c>
      <c r="J118" s="264"/>
      <c r="K118" s="61"/>
      <c r="L118" s="137">
        <f t="shared" si="141"/>
        <v>0</v>
      </c>
      <c r="M118" s="328"/>
      <c r="N118" s="61"/>
      <c r="O118" s="115">
        <f t="shared" si="142"/>
        <v>0</v>
      </c>
      <c r="P118" s="112"/>
    </row>
    <row r="119" spans="1:16"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112"/>
    </row>
    <row r="120" spans="1:16" ht="24" hidden="1" x14ac:dyDescent="0.25">
      <c r="A120" s="38">
        <v>2264</v>
      </c>
      <c r="B120" s="58" t="s">
        <v>105</v>
      </c>
      <c r="C120" s="59">
        <f t="shared" si="98"/>
        <v>0</v>
      </c>
      <c r="D120" s="232"/>
      <c r="E120" s="61"/>
      <c r="F120" s="148">
        <f t="shared" si="139"/>
        <v>0</v>
      </c>
      <c r="G120" s="232"/>
      <c r="H120" s="264"/>
      <c r="I120" s="115">
        <f t="shared" si="140"/>
        <v>0</v>
      </c>
      <c r="J120" s="264"/>
      <c r="K120" s="61"/>
      <c r="L120" s="137">
        <f t="shared" si="141"/>
        <v>0</v>
      </c>
      <c r="M120" s="328"/>
      <c r="N120" s="61"/>
      <c r="O120" s="115">
        <f t="shared" si="142"/>
        <v>0</v>
      </c>
      <c r="P120" s="112"/>
    </row>
    <row r="121" spans="1:16" hidden="1" x14ac:dyDescent="0.25">
      <c r="A121" s="38">
        <v>2269</v>
      </c>
      <c r="B121" s="58" t="s">
        <v>106</v>
      </c>
      <c r="C121" s="59">
        <f t="shared" si="98"/>
        <v>0</v>
      </c>
      <c r="D121" s="232"/>
      <c r="E121" s="61"/>
      <c r="F121" s="148">
        <f t="shared" si="139"/>
        <v>0</v>
      </c>
      <c r="G121" s="232"/>
      <c r="H121" s="264"/>
      <c r="I121" s="115">
        <f t="shared" si="140"/>
        <v>0</v>
      </c>
      <c r="J121" s="264"/>
      <c r="K121" s="61"/>
      <c r="L121" s="137">
        <f t="shared" si="141"/>
        <v>0</v>
      </c>
      <c r="M121" s="328"/>
      <c r="N121" s="61"/>
      <c r="O121" s="115">
        <f t="shared" si="142"/>
        <v>0</v>
      </c>
      <c r="P121" s="112"/>
    </row>
    <row r="122" spans="1:16" x14ac:dyDescent="0.25">
      <c r="A122" s="113">
        <v>2270</v>
      </c>
      <c r="B122" s="58" t="s">
        <v>107</v>
      </c>
      <c r="C122" s="59">
        <f t="shared" si="98"/>
        <v>18642</v>
      </c>
      <c r="D122" s="233">
        <f>SUM(D123:D127)</f>
        <v>20336</v>
      </c>
      <c r="E122" s="436">
        <f t="shared" ref="E122:F122" si="143">SUM(E123:E127)</f>
        <v>-1694</v>
      </c>
      <c r="F122" s="393">
        <f t="shared" si="143"/>
        <v>18642</v>
      </c>
      <c r="G122" s="233">
        <f>SUM(G123:G127)</f>
        <v>0</v>
      </c>
      <c r="H122" s="137">
        <f t="shared" ref="H122:I122" si="144">SUM(H123:H127)</f>
        <v>0</v>
      </c>
      <c r="I122" s="393">
        <f t="shared" si="144"/>
        <v>0</v>
      </c>
      <c r="J122" s="122">
        <f>SUM(J123:J127)</f>
        <v>0</v>
      </c>
      <c r="K122" s="436">
        <f t="shared" ref="K122:L122" si="145">SUM(K123:K127)</f>
        <v>0</v>
      </c>
      <c r="L122" s="393">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112"/>
    </row>
    <row r="125" spans="1:16" ht="24" hidden="1" x14ac:dyDescent="0.25">
      <c r="A125" s="38">
        <v>2275</v>
      </c>
      <c r="B125" s="58" t="s">
        <v>109</v>
      </c>
      <c r="C125" s="59">
        <f t="shared" si="98"/>
        <v>0</v>
      </c>
      <c r="D125" s="232">
        <f>277+1062-113</f>
        <v>1226</v>
      </c>
      <c r="E125" s="61">
        <v>-1226</v>
      </c>
      <c r="F125" s="148">
        <f t="shared" si="147"/>
        <v>0</v>
      </c>
      <c r="G125" s="232"/>
      <c r="H125" s="264"/>
      <c r="I125" s="115">
        <f t="shared" si="148"/>
        <v>0</v>
      </c>
      <c r="J125" s="264"/>
      <c r="K125" s="61"/>
      <c r="L125" s="137">
        <f t="shared" si="149"/>
        <v>0</v>
      </c>
      <c r="M125" s="328"/>
      <c r="N125" s="61"/>
      <c r="O125" s="115">
        <f t="shared" si="150"/>
        <v>0</v>
      </c>
      <c r="P125" s="112"/>
    </row>
    <row r="126" spans="1:16" ht="36" hidden="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112"/>
    </row>
    <row r="127" spans="1:16" ht="24" x14ac:dyDescent="0.25">
      <c r="A127" s="38">
        <v>2279</v>
      </c>
      <c r="B127" s="58" t="s">
        <v>111</v>
      </c>
      <c r="C127" s="59">
        <f t="shared" si="98"/>
        <v>18642</v>
      </c>
      <c r="D127" s="232">
        <f>11831+7279</f>
        <v>19110</v>
      </c>
      <c r="E127" s="435">
        <v>-468</v>
      </c>
      <c r="F127" s="393">
        <f t="shared" si="147"/>
        <v>18642</v>
      </c>
      <c r="G127" s="232"/>
      <c r="H127" s="1264"/>
      <c r="I127" s="393">
        <f t="shared" si="148"/>
        <v>0</v>
      </c>
      <c r="J127" s="264"/>
      <c r="K127" s="435"/>
      <c r="L127" s="393">
        <f t="shared" si="149"/>
        <v>0</v>
      </c>
      <c r="M127" s="328"/>
      <c r="N127" s="61"/>
      <c r="O127" s="115">
        <f t="shared" si="150"/>
        <v>0</v>
      </c>
      <c r="P127" s="112"/>
    </row>
    <row r="128" spans="1:16" ht="24" hidden="1" x14ac:dyDescent="0.25">
      <c r="A128" s="1244">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112"/>
    </row>
    <row r="130" spans="1:16" ht="38.25" customHeight="1" x14ac:dyDescent="0.25">
      <c r="A130" s="46">
        <v>2300</v>
      </c>
      <c r="B130" s="106" t="s">
        <v>113</v>
      </c>
      <c r="C130" s="47">
        <f t="shared" si="98"/>
        <v>4297</v>
      </c>
      <c r="D130" s="230">
        <f>SUM(D131,D136,D140,D141,D144,D151,D159,D160,D163)</f>
        <v>4559</v>
      </c>
      <c r="E130" s="430">
        <f t="shared" ref="E130:F130" si="152">SUM(E131,E136,E140,E141,E144,E151,E159,E160,E163)</f>
        <v>-262</v>
      </c>
      <c r="F130" s="397">
        <f t="shared" si="152"/>
        <v>4297</v>
      </c>
      <c r="G130" s="230">
        <f>SUM(G131,G136,G140,G141,G144,G151,G159,G160,G163)</f>
        <v>0</v>
      </c>
      <c r="H130" s="127">
        <f t="shared" ref="H130:I130" si="153">SUM(H131,H136,H140,H141,H144,H151,H159,H160,H163)</f>
        <v>0</v>
      </c>
      <c r="I130" s="397">
        <f t="shared" si="153"/>
        <v>0</v>
      </c>
      <c r="J130" s="107">
        <f>SUM(J131,J136,J140,J141,J144,J151,J159,J160,J163)</f>
        <v>0</v>
      </c>
      <c r="K130" s="430">
        <f t="shared" ref="K130:L130" si="154">SUM(K131,K136,K140,K141,K144,K151,K159,K160,K163)</f>
        <v>0</v>
      </c>
      <c r="L130" s="397">
        <f t="shared" si="154"/>
        <v>0</v>
      </c>
      <c r="M130" s="47">
        <f>SUM(M131,M136,M140,M141,M144,M151,M159,M160,M163)</f>
        <v>0</v>
      </c>
      <c r="N130" s="51">
        <f t="shared" ref="N130:O130" si="155">SUM(N131,N136,N140,N141,N144,N151,N159,N160,N163)</f>
        <v>0</v>
      </c>
      <c r="O130" s="118">
        <f t="shared" si="155"/>
        <v>0</v>
      </c>
      <c r="P130" s="124"/>
    </row>
    <row r="131" spans="1:16" ht="24" x14ac:dyDescent="0.25">
      <c r="A131" s="1244">
        <v>2310</v>
      </c>
      <c r="B131" s="53" t="s">
        <v>114</v>
      </c>
      <c r="C131" s="54">
        <f t="shared" si="98"/>
        <v>3497</v>
      </c>
      <c r="D131" s="235">
        <f t="shared" ref="D131:O131" si="156">SUM(D132:D135)</f>
        <v>3759</v>
      </c>
      <c r="E131" s="438">
        <f t="shared" si="156"/>
        <v>-262</v>
      </c>
      <c r="F131" s="434">
        <f t="shared" si="156"/>
        <v>3497</v>
      </c>
      <c r="G131" s="235">
        <f t="shared" si="156"/>
        <v>0</v>
      </c>
      <c r="H131" s="141">
        <f t="shared" si="156"/>
        <v>0</v>
      </c>
      <c r="I131" s="434">
        <f t="shared" si="156"/>
        <v>0</v>
      </c>
      <c r="J131" s="266">
        <f t="shared" si="156"/>
        <v>0</v>
      </c>
      <c r="K131" s="438">
        <f t="shared" si="156"/>
        <v>0</v>
      </c>
      <c r="L131" s="434">
        <f t="shared" si="156"/>
        <v>0</v>
      </c>
      <c r="M131" s="54">
        <f t="shared" si="156"/>
        <v>0</v>
      </c>
      <c r="N131" s="120">
        <f t="shared" si="156"/>
        <v>0</v>
      </c>
      <c r="O131" s="121">
        <f t="shared" si="156"/>
        <v>0</v>
      </c>
      <c r="P131" s="111"/>
    </row>
    <row r="132" spans="1:16" x14ac:dyDescent="0.25">
      <c r="A132" s="38">
        <v>2311</v>
      </c>
      <c r="B132" s="58" t="s">
        <v>115</v>
      </c>
      <c r="C132" s="59">
        <f t="shared" si="98"/>
        <v>1200</v>
      </c>
      <c r="D132" s="232">
        <f>200+1000</f>
        <v>1200</v>
      </c>
      <c r="E132" s="435"/>
      <c r="F132" s="393">
        <f t="shared" ref="F132:F135" si="157">D132+E132</f>
        <v>1200</v>
      </c>
      <c r="G132" s="232"/>
      <c r="H132" s="1264"/>
      <c r="I132" s="393">
        <f t="shared" ref="I132:I135" si="158">G132+H132</f>
        <v>0</v>
      </c>
      <c r="J132" s="264"/>
      <c r="K132" s="435"/>
      <c r="L132" s="393">
        <f t="shared" ref="L132:L135" si="159">J132+K132</f>
        <v>0</v>
      </c>
      <c r="M132" s="328"/>
      <c r="N132" s="61"/>
      <c r="O132" s="115">
        <f t="shared" ref="O132:O135" si="160">M132+N132</f>
        <v>0</v>
      </c>
      <c r="P132" s="112"/>
    </row>
    <row r="133" spans="1:16" x14ac:dyDescent="0.25">
      <c r="A133" s="38">
        <v>2312</v>
      </c>
      <c r="B133" s="58" t="s">
        <v>116</v>
      </c>
      <c r="C133" s="59">
        <f t="shared" si="98"/>
        <v>1276</v>
      </c>
      <c r="D133" s="232">
        <f>1060+216</f>
        <v>1276</v>
      </c>
      <c r="E133" s="435"/>
      <c r="F133" s="393">
        <f t="shared" si="157"/>
        <v>1276</v>
      </c>
      <c r="G133" s="232"/>
      <c r="H133" s="1264"/>
      <c r="I133" s="393">
        <f t="shared" si="158"/>
        <v>0</v>
      </c>
      <c r="J133" s="264"/>
      <c r="K133" s="435"/>
      <c r="L133" s="393">
        <f t="shared" si="159"/>
        <v>0</v>
      </c>
      <c r="M133" s="328"/>
      <c r="N133" s="61"/>
      <c r="O133" s="115">
        <f t="shared" si="160"/>
        <v>0</v>
      </c>
      <c r="P133" s="112"/>
    </row>
    <row r="134" spans="1:16"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112"/>
    </row>
    <row r="135" spans="1:16" ht="36" customHeight="1" x14ac:dyDescent="0.25">
      <c r="A135" s="38">
        <v>2314</v>
      </c>
      <c r="B135" s="58" t="s">
        <v>291</v>
      </c>
      <c r="C135" s="59">
        <f t="shared" si="98"/>
        <v>1021</v>
      </c>
      <c r="D135" s="232">
        <f>348+935</f>
        <v>1283</v>
      </c>
      <c r="E135" s="435">
        <v>-262</v>
      </c>
      <c r="F135" s="393">
        <f t="shared" si="157"/>
        <v>1021</v>
      </c>
      <c r="G135" s="232"/>
      <c r="H135" s="1264"/>
      <c r="I135" s="393">
        <f t="shared" si="158"/>
        <v>0</v>
      </c>
      <c r="J135" s="264"/>
      <c r="K135" s="435"/>
      <c r="L135" s="393">
        <f t="shared" si="159"/>
        <v>0</v>
      </c>
      <c r="M135" s="328"/>
      <c r="N135" s="61"/>
      <c r="O135" s="115">
        <f t="shared" si="160"/>
        <v>0</v>
      </c>
      <c r="P135" s="112"/>
    </row>
    <row r="136" spans="1:16" hidden="1" x14ac:dyDescent="0.25">
      <c r="A136" s="113">
        <v>2320</v>
      </c>
      <c r="B136" s="58" t="s">
        <v>118</v>
      </c>
      <c r="C136" s="59">
        <f t="shared" si="98"/>
        <v>0</v>
      </c>
      <c r="D136" s="233">
        <f>SUM(D137:D139)</f>
        <v>0</v>
      </c>
      <c r="E136" s="114">
        <f t="shared" ref="E136:F136" si="161">SUM(E137:E139)</f>
        <v>0</v>
      </c>
      <c r="F136" s="148">
        <f t="shared" si="161"/>
        <v>0</v>
      </c>
      <c r="G136" s="233">
        <f>SUM(G137:G139)</f>
        <v>0</v>
      </c>
      <c r="H136" s="122">
        <f t="shared" ref="H136:I136" si="162">SUM(H137:H139)</f>
        <v>0</v>
      </c>
      <c r="I136" s="115">
        <f t="shared" si="162"/>
        <v>0</v>
      </c>
      <c r="J136" s="122">
        <f>SUM(J137:J139)</f>
        <v>0</v>
      </c>
      <c r="K136" s="114">
        <f t="shared" ref="K136:L136" si="163">SUM(K137:K139)</f>
        <v>0</v>
      </c>
      <c r="L136" s="137">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12"/>
    </row>
    <row r="138" spans="1:16" hidden="1" x14ac:dyDescent="0.25">
      <c r="A138" s="38">
        <v>2322</v>
      </c>
      <c r="B138" s="58" t="s">
        <v>120</v>
      </c>
      <c r="C138" s="59">
        <f t="shared" si="98"/>
        <v>0</v>
      </c>
      <c r="D138" s="232"/>
      <c r="E138" s="61"/>
      <c r="F138" s="148">
        <f t="shared" si="165"/>
        <v>0</v>
      </c>
      <c r="G138" s="232"/>
      <c r="H138" s="264"/>
      <c r="I138" s="115">
        <f t="shared" si="166"/>
        <v>0</v>
      </c>
      <c r="J138" s="264"/>
      <c r="K138" s="61"/>
      <c r="L138" s="137">
        <f t="shared" si="167"/>
        <v>0</v>
      </c>
      <c r="M138" s="328"/>
      <c r="N138" s="61"/>
      <c r="O138" s="115">
        <f t="shared" si="168"/>
        <v>0</v>
      </c>
      <c r="P138" s="112"/>
    </row>
    <row r="139" spans="1:16"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112"/>
    </row>
    <row r="140" spans="1:16"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112"/>
    </row>
    <row r="141" spans="1:16" ht="48" hidden="1" x14ac:dyDescent="0.25">
      <c r="A141" s="113">
        <v>2340</v>
      </c>
      <c r="B141" s="58" t="s">
        <v>302</v>
      </c>
      <c r="C141" s="59">
        <f t="shared" si="98"/>
        <v>0</v>
      </c>
      <c r="D141" s="233">
        <f>SUM(D142:D143)</f>
        <v>0</v>
      </c>
      <c r="E141" s="114">
        <f t="shared" ref="E141:F141" si="169">SUM(E142:E143)</f>
        <v>0</v>
      </c>
      <c r="F141" s="148">
        <f t="shared" si="169"/>
        <v>0</v>
      </c>
      <c r="G141" s="233">
        <f>SUM(G142:G143)</f>
        <v>0</v>
      </c>
      <c r="H141" s="122">
        <f t="shared" ref="H141:I141" si="170">SUM(H142:H143)</f>
        <v>0</v>
      </c>
      <c r="I141" s="115">
        <f t="shared" si="170"/>
        <v>0</v>
      </c>
      <c r="J141" s="122">
        <f>SUM(J142:J143)</f>
        <v>0</v>
      </c>
      <c r="K141" s="114">
        <f t="shared" ref="K141:L141" si="171">SUM(K142:K143)</f>
        <v>0</v>
      </c>
      <c r="L141" s="137">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61"/>
      <c r="F142" s="148">
        <f t="shared" ref="F142:F143" si="173">D142+E142</f>
        <v>0</v>
      </c>
      <c r="G142" s="232"/>
      <c r="H142" s="264"/>
      <c r="I142" s="115">
        <f t="shared" ref="I142:I143" si="174">G142+H142</f>
        <v>0</v>
      </c>
      <c r="J142" s="264"/>
      <c r="K142" s="61"/>
      <c r="L142" s="137">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112"/>
    </row>
    <row r="144" spans="1:16" ht="24" hidden="1" x14ac:dyDescent="0.25">
      <c r="A144" s="108">
        <v>2350</v>
      </c>
      <c r="B144" s="79" t="s">
        <v>125</v>
      </c>
      <c r="C144" s="85">
        <f t="shared" si="98"/>
        <v>0</v>
      </c>
      <c r="D144" s="133">
        <f>SUM(D145:D150)</f>
        <v>0</v>
      </c>
      <c r="E144" s="109">
        <f t="shared" ref="E144:F144" si="177">SUM(E145:E150)</f>
        <v>0</v>
      </c>
      <c r="F144" s="288">
        <f t="shared" si="177"/>
        <v>0</v>
      </c>
      <c r="G144" s="133">
        <f>SUM(G145:G150)</f>
        <v>0</v>
      </c>
      <c r="H144" s="208">
        <f t="shared" ref="H144:I144" si="178">SUM(H145:H150)</f>
        <v>0</v>
      </c>
      <c r="I144" s="110">
        <f t="shared" si="178"/>
        <v>0</v>
      </c>
      <c r="J144" s="208">
        <f>SUM(J145:J150)</f>
        <v>0</v>
      </c>
      <c r="K144" s="109">
        <f t="shared" ref="K144:L144" si="179">SUM(K145:K150)</f>
        <v>0</v>
      </c>
      <c r="L144" s="138">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56"/>
      <c r="F145" s="289">
        <f t="shared" ref="F145:F150" si="181">D145+E145</f>
        <v>0</v>
      </c>
      <c r="G145" s="231"/>
      <c r="H145" s="263"/>
      <c r="I145" s="121">
        <f t="shared" ref="I145:I150" si="182">G145+H145</f>
        <v>0</v>
      </c>
      <c r="J145" s="263"/>
      <c r="K145" s="56"/>
      <c r="L145" s="14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61"/>
      <c r="F146" s="148">
        <f t="shared" si="181"/>
        <v>0</v>
      </c>
      <c r="G146" s="232"/>
      <c r="H146" s="264"/>
      <c r="I146" s="115">
        <f t="shared" si="182"/>
        <v>0</v>
      </c>
      <c r="J146" s="264"/>
      <c r="K146" s="61"/>
      <c r="L146" s="137">
        <f t="shared" si="183"/>
        <v>0</v>
      </c>
      <c r="M146" s="328"/>
      <c r="N146" s="61"/>
      <c r="O146" s="115">
        <f t="shared" si="184"/>
        <v>0</v>
      </c>
      <c r="P146" s="112"/>
    </row>
    <row r="147" spans="1:16" ht="24" hidden="1" x14ac:dyDescent="0.25">
      <c r="A147" s="38">
        <v>2353</v>
      </c>
      <c r="B147" s="58" t="s">
        <v>128</v>
      </c>
      <c r="C147" s="59">
        <f t="shared" si="98"/>
        <v>0</v>
      </c>
      <c r="D147" s="232"/>
      <c r="E147" s="61"/>
      <c r="F147" s="148">
        <f t="shared" si="181"/>
        <v>0</v>
      </c>
      <c r="G147" s="232"/>
      <c r="H147" s="264"/>
      <c r="I147" s="115">
        <f t="shared" si="182"/>
        <v>0</v>
      </c>
      <c r="J147" s="264"/>
      <c r="K147" s="61"/>
      <c r="L147" s="137">
        <f t="shared" si="183"/>
        <v>0</v>
      </c>
      <c r="M147" s="328"/>
      <c r="N147" s="61"/>
      <c r="O147" s="115">
        <f t="shared" si="184"/>
        <v>0</v>
      </c>
      <c r="P147" s="112"/>
    </row>
    <row r="148" spans="1:16" ht="24" hidden="1" x14ac:dyDescent="0.25">
      <c r="A148" s="38">
        <v>2354</v>
      </c>
      <c r="B148" s="58" t="s">
        <v>129</v>
      </c>
      <c r="C148" s="59">
        <f t="shared" si="98"/>
        <v>0</v>
      </c>
      <c r="D148" s="232"/>
      <c r="E148" s="61"/>
      <c r="F148" s="148">
        <f t="shared" si="181"/>
        <v>0</v>
      </c>
      <c r="G148" s="232"/>
      <c r="H148" s="264"/>
      <c r="I148" s="115">
        <f t="shared" si="182"/>
        <v>0</v>
      </c>
      <c r="J148" s="264"/>
      <c r="K148" s="61"/>
      <c r="L148" s="137">
        <f t="shared" si="183"/>
        <v>0</v>
      </c>
      <c r="M148" s="328"/>
      <c r="N148" s="61"/>
      <c r="O148" s="115">
        <f t="shared" si="184"/>
        <v>0</v>
      </c>
      <c r="P148" s="112"/>
    </row>
    <row r="149" spans="1:16" ht="24" hidden="1" x14ac:dyDescent="0.25">
      <c r="A149" s="38">
        <v>2355</v>
      </c>
      <c r="B149" s="58" t="s">
        <v>130</v>
      </c>
      <c r="C149" s="59">
        <f t="shared" ref="C149:C212" si="185">F149+I149+L149+O149</f>
        <v>0</v>
      </c>
      <c r="D149" s="232"/>
      <c r="E149" s="61"/>
      <c r="F149" s="148">
        <f t="shared" si="181"/>
        <v>0</v>
      </c>
      <c r="G149" s="232"/>
      <c r="H149" s="264"/>
      <c r="I149" s="115">
        <f t="shared" si="182"/>
        <v>0</v>
      </c>
      <c r="J149" s="264"/>
      <c r="K149" s="61"/>
      <c r="L149" s="137">
        <f t="shared" si="183"/>
        <v>0</v>
      </c>
      <c r="M149" s="328"/>
      <c r="N149" s="61"/>
      <c r="O149" s="115">
        <f t="shared" si="184"/>
        <v>0</v>
      </c>
      <c r="P149" s="112"/>
    </row>
    <row r="150" spans="1:16"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114">
        <f t="shared" ref="E151:F151" si="186">SUM(E152:E158)</f>
        <v>0</v>
      </c>
      <c r="F151" s="148">
        <f t="shared" si="186"/>
        <v>0</v>
      </c>
      <c r="G151" s="233">
        <f>SUM(G152:G158)</f>
        <v>0</v>
      </c>
      <c r="H151" s="122">
        <f t="shared" ref="H151:I151" si="187">SUM(H152:H158)</f>
        <v>0</v>
      </c>
      <c r="I151" s="115">
        <f t="shared" si="187"/>
        <v>0</v>
      </c>
      <c r="J151" s="122">
        <f>SUM(J152:J158)</f>
        <v>0</v>
      </c>
      <c r="K151" s="114">
        <f t="shared" ref="K151:L151" si="188">SUM(K152:K158)</f>
        <v>0</v>
      </c>
      <c r="L151" s="137">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61"/>
      <c r="F152" s="148">
        <f t="shared" ref="F152:F159" si="190">D152+E152</f>
        <v>0</v>
      </c>
      <c r="G152" s="232"/>
      <c r="H152" s="264"/>
      <c r="I152" s="115">
        <f t="shared" ref="I152:I159" si="191">G152+H152</f>
        <v>0</v>
      </c>
      <c r="J152" s="264"/>
      <c r="K152" s="61"/>
      <c r="L152" s="137">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112"/>
    </row>
    <row r="154" spans="1:16" hidden="1" x14ac:dyDescent="0.25">
      <c r="A154" s="37">
        <v>2363</v>
      </c>
      <c r="B154" s="58" t="s">
        <v>135</v>
      </c>
      <c r="C154" s="59">
        <f t="shared" si="185"/>
        <v>0</v>
      </c>
      <c r="D154" s="232"/>
      <c r="E154" s="61"/>
      <c r="F154" s="148">
        <f t="shared" si="190"/>
        <v>0</v>
      </c>
      <c r="G154" s="232"/>
      <c r="H154" s="264"/>
      <c r="I154" s="115">
        <f t="shared" si="191"/>
        <v>0</v>
      </c>
      <c r="J154" s="264"/>
      <c r="K154" s="61"/>
      <c r="L154" s="137">
        <f t="shared" si="192"/>
        <v>0</v>
      </c>
      <c r="M154" s="328"/>
      <c r="N154" s="61"/>
      <c r="O154" s="115">
        <f t="shared" si="193"/>
        <v>0</v>
      </c>
      <c r="P154" s="112"/>
    </row>
    <row r="155" spans="1:16"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112"/>
    </row>
    <row r="156" spans="1:16"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112"/>
    </row>
    <row r="157" spans="1:16"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112"/>
    </row>
    <row r="158" spans="1:16"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112"/>
    </row>
    <row r="159" spans="1:16" x14ac:dyDescent="0.25">
      <c r="A159" s="108">
        <v>2370</v>
      </c>
      <c r="B159" s="79" t="s">
        <v>140</v>
      </c>
      <c r="C159" s="85">
        <f t="shared" si="185"/>
        <v>800</v>
      </c>
      <c r="D159" s="234">
        <f>300+500</f>
        <v>800</v>
      </c>
      <c r="E159" s="437"/>
      <c r="F159" s="432">
        <f t="shared" si="190"/>
        <v>800</v>
      </c>
      <c r="G159" s="234"/>
      <c r="H159" s="1265"/>
      <c r="I159" s="432">
        <f t="shared" si="191"/>
        <v>0</v>
      </c>
      <c r="J159" s="265"/>
      <c r="K159" s="437"/>
      <c r="L159" s="432">
        <f t="shared" si="192"/>
        <v>0</v>
      </c>
      <c r="M159" s="329"/>
      <c r="N159" s="116"/>
      <c r="O159" s="110">
        <f t="shared" si="193"/>
        <v>0</v>
      </c>
      <c r="P159" s="117"/>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112"/>
    </row>
    <row r="163" spans="1:16" hidden="1" x14ac:dyDescent="0.25">
      <c r="A163" s="108">
        <v>2390</v>
      </c>
      <c r="B163" s="79" t="s">
        <v>144</v>
      </c>
      <c r="C163" s="85">
        <f t="shared" si="185"/>
        <v>0</v>
      </c>
      <c r="D163" s="234"/>
      <c r="E163" s="116"/>
      <c r="F163" s="288">
        <f t="shared" si="198"/>
        <v>0</v>
      </c>
      <c r="G163" s="234"/>
      <c r="H163" s="265"/>
      <c r="I163" s="110">
        <f t="shared" si="199"/>
        <v>0</v>
      </c>
      <c r="J163" s="265"/>
      <c r="K163" s="116"/>
      <c r="L163" s="138">
        <f t="shared" si="200"/>
        <v>0</v>
      </c>
      <c r="M163" s="329"/>
      <c r="N163" s="116"/>
      <c r="O163" s="110">
        <f t="shared" si="201"/>
        <v>0</v>
      </c>
      <c r="P163" s="117"/>
    </row>
    <row r="164" spans="1:16" hidden="1" x14ac:dyDescent="0.25">
      <c r="A164" s="46">
        <v>2400</v>
      </c>
      <c r="B164" s="106" t="s">
        <v>145</v>
      </c>
      <c r="C164" s="47">
        <f t="shared" si="185"/>
        <v>0</v>
      </c>
      <c r="D164" s="236"/>
      <c r="E164" s="123"/>
      <c r="F164" s="287">
        <f t="shared" si="198"/>
        <v>0</v>
      </c>
      <c r="G164" s="236"/>
      <c r="H164" s="267"/>
      <c r="I164" s="118">
        <f t="shared" si="199"/>
        <v>0</v>
      </c>
      <c r="J164" s="267"/>
      <c r="K164" s="123"/>
      <c r="L164" s="127">
        <f t="shared" si="200"/>
        <v>0</v>
      </c>
      <c r="M164" s="330"/>
      <c r="N164" s="123"/>
      <c r="O164" s="118">
        <f t="shared" si="201"/>
        <v>0</v>
      </c>
      <c r="P164" s="124"/>
    </row>
    <row r="165" spans="1:16" ht="24" hidden="1" x14ac:dyDescent="0.25">
      <c r="A165" s="46">
        <v>2500</v>
      </c>
      <c r="B165" s="106" t="s">
        <v>146</v>
      </c>
      <c r="C165" s="47">
        <f t="shared" si="185"/>
        <v>0</v>
      </c>
      <c r="D165" s="230">
        <f>SUM(D166,D171)</f>
        <v>0</v>
      </c>
      <c r="E165" s="51">
        <f t="shared" ref="E165:O165" si="202">SUM(E166,E171)</f>
        <v>0</v>
      </c>
      <c r="F165" s="287">
        <f t="shared" si="202"/>
        <v>0</v>
      </c>
      <c r="G165" s="230">
        <f t="shared" si="202"/>
        <v>0</v>
      </c>
      <c r="H165" s="107">
        <f t="shared" si="202"/>
        <v>0</v>
      </c>
      <c r="I165" s="118">
        <f t="shared" si="202"/>
        <v>0</v>
      </c>
      <c r="J165" s="107">
        <f t="shared" si="202"/>
        <v>0</v>
      </c>
      <c r="K165" s="51">
        <f t="shared" si="202"/>
        <v>0</v>
      </c>
      <c r="L165" s="127">
        <f t="shared" si="202"/>
        <v>0</v>
      </c>
      <c r="M165" s="131">
        <f t="shared" si="202"/>
        <v>0</v>
      </c>
      <c r="N165" s="132">
        <f t="shared" si="202"/>
        <v>0</v>
      </c>
      <c r="O165" s="296">
        <f t="shared" si="202"/>
        <v>0</v>
      </c>
      <c r="P165" s="352"/>
    </row>
    <row r="166" spans="1:16" ht="16.5" hidden="1" customHeight="1" x14ac:dyDescent="0.25">
      <c r="A166" s="1244">
        <v>2510</v>
      </c>
      <c r="B166" s="53" t="s">
        <v>147</v>
      </c>
      <c r="C166" s="54">
        <f t="shared" si="185"/>
        <v>0</v>
      </c>
      <c r="D166" s="235">
        <f>SUM(D167:D170)</f>
        <v>0</v>
      </c>
      <c r="E166" s="120">
        <f t="shared" ref="E166:O166" si="203">SUM(E167:E170)</f>
        <v>0</v>
      </c>
      <c r="F166" s="289">
        <f t="shared" si="203"/>
        <v>0</v>
      </c>
      <c r="G166" s="235">
        <f t="shared" si="203"/>
        <v>0</v>
      </c>
      <c r="H166" s="266">
        <f t="shared" si="203"/>
        <v>0</v>
      </c>
      <c r="I166" s="121">
        <f t="shared" si="203"/>
        <v>0</v>
      </c>
      <c r="J166" s="266">
        <f t="shared" si="203"/>
        <v>0</v>
      </c>
      <c r="K166" s="120">
        <f t="shared" si="203"/>
        <v>0</v>
      </c>
      <c r="L166" s="14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112"/>
    </row>
    <row r="169" spans="1:16"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112"/>
    </row>
    <row r="170" spans="1:16" ht="24" hidden="1" x14ac:dyDescent="0.25">
      <c r="A170" s="38">
        <v>2519</v>
      </c>
      <c r="B170" s="58" t="s">
        <v>151</v>
      </c>
      <c r="C170" s="59">
        <f t="shared" si="185"/>
        <v>0</v>
      </c>
      <c r="D170" s="232"/>
      <c r="E170" s="61"/>
      <c r="F170" s="148">
        <f t="shared" si="204"/>
        <v>0</v>
      </c>
      <c r="G170" s="232"/>
      <c r="H170" s="264"/>
      <c r="I170" s="115">
        <f t="shared" si="205"/>
        <v>0</v>
      </c>
      <c r="J170" s="264"/>
      <c r="K170" s="61"/>
      <c r="L170" s="137">
        <f t="shared" si="206"/>
        <v>0</v>
      </c>
      <c r="M170" s="328"/>
      <c r="N170" s="61"/>
      <c r="O170" s="115">
        <f t="shared" si="207"/>
        <v>0</v>
      </c>
      <c r="P170" s="112"/>
    </row>
    <row r="171" spans="1:16"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36"/>
    </row>
    <row r="173" spans="1:16"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352"/>
    </row>
    <row r="175" spans="1:16" ht="36" hidden="1" x14ac:dyDescent="0.25">
      <c r="A175" s="1244">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112"/>
    </row>
    <row r="178" spans="1:16"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112"/>
    </row>
    <row r="179" spans="1:16" ht="84" hidden="1" x14ac:dyDescent="0.25">
      <c r="A179" s="1244">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112"/>
    </row>
    <row r="182" spans="1:16"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112"/>
    </row>
    <row r="183" spans="1:16"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59"/>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111"/>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24"/>
    </row>
    <row r="189" spans="1:16" ht="36" hidden="1" x14ac:dyDescent="0.25">
      <c r="A189" s="1244">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112"/>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24"/>
    </row>
    <row r="192" spans="1:16" ht="24" hidden="1" x14ac:dyDescent="0.25">
      <c r="A192" s="1244">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112"/>
    </row>
    <row r="194" spans="1:16" s="21" customFormat="1" ht="24" x14ac:dyDescent="0.25">
      <c r="A194" s="136"/>
      <c r="B194" s="17" t="s">
        <v>174</v>
      </c>
      <c r="C194" s="99">
        <f t="shared" si="185"/>
        <v>18080</v>
      </c>
      <c r="D194" s="228">
        <f>SUM(D195,D230,D269)</f>
        <v>16386</v>
      </c>
      <c r="E194" s="426">
        <f t="shared" ref="E194:F194" si="251">SUM(E195,E230,E269)</f>
        <v>1694</v>
      </c>
      <c r="F194" s="427">
        <f t="shared" si="251"/>
        <v>18080</v>
      </c>
      <c r="G194" s="228">
        <f>SUM(G195,G230,G269)</f>
        <v>0</v>
      </c>
      <c r="H194" s="207">
        <f t="shared" ref="H194:I194" si="252">SUM(H195,H230,H269)</f>
        <v>0</v>
      </c>
      <c r="I194" s="427">
        <f t="shared" si="252"/>
        <v>0</v>
      </c>
      <c r="J194" s="261">
        <f>SUM(J195,J230,J269)</f>
        <v>0</v>
      </c>
      <c r="K194" s="426">
        <f t="shared" ref="K194:L194" si="253">SUM(K195,K230,K269)</f>
        <v>0</v>
      </c>
      <c r="L194" s="427">
        <f t="shared" si="253"/>
        <v>0</v>
      </c>
      <c r="M194" s="332">
        <f>SUM(M195,M230,M269)</f>
        <v>0</v>
      </c>
      <c r="N194" s="309">
        <f t="shared" ref="N194:O194" si="254">SUM(N195,N230,N269)</f>
        <v>0</v>
      </c>
      <c r="O194" s="314">
        <f t="shared" si="254"/>
        <v>0</v>
      </c>
      <c r="P194" s="354"/>
    </row>
    <row r="195" spans="1:16" x14ac:dyDescent="0.25">
      <c r="A195" s="102">
        <v>5000</v>
      </c>
      <c r="B195" s="102" t="s">
        <v>175</v>
      </c>
      <c r="C195" s="103">
        <f t="shared" si="185"/>
        <v>1079</v>
      </c>
      <c r="D195" s="229">
        <f>D196+D204</f>
        <v>1079</v>
      </c>
      <c r="E195" s="428">
        <f t="shared" ref="E195:F195" si="255">E196+E204</f>
        <v>0</v>
      </c>
      <c r="F195" s="429">
        <f t="shared" si="255"/>
        <v>1079</v>
      </c>
      <c r="G195" s="229">
        <f>G196+G204</f>
        <v>0</v>
      </c>
      <c r="H195" s="139">
        <f t="shared" ref="H195:I195" si="256">H196+H204</f>
        <v>0</v>
      </c>
      <c r="I195" s="429">
        <f t="shared" si="256"/>
        <v>0</v>
      </c>
      <c r="J195" s="262">
        <f>J196+J204</f>
        <v>0</v>
      </c>
      <c r="K195" s="428">
        <f t="shared" ref="K195:L195" si="257">K196+K204</f>
        <v>0</v>
      </c>
      <c r="L195" s="429">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51">
        <f t="shared" ref="E196:F196" si="259">E197+E198+E201+E202+E203</f>
        <v>0</v>
      </c>
      <c r="F196" s="28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27">
        <f t="shared" si="261"/>
        <v>0</v>
      </c>
      <c r="M196" s="47">
        <f>M197+M198+M201+M202+M203</f>
        <v>0</v>
      </c>
      <c r="N196" s="51">
        <f t="shared" ref="N196:O196" si="262">N197+N198+N201+N202+N203</f>
        <v>0</v>
      </c>
      <c r="O196" s="118">
        <f t="shared" si="262"/>
        <v>0</v>
      </c>
      <c r="P196" s="124"/>
    </row>
    <row r="197" spans="1:16" hidden="1" x14ac:dyDescent="0.25">
      <c r="A197" s="1244">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111"/>
    </row>
    <row r="198" spans="1:16" ht="24" hidden="1" x14ac:dyDescent="0.25">
      <c r="A198" s="113">
        <v>5120</v>
      </c>
      <c r="B198" s="58" t="s">
        <v>178</v>
      </c>
      <c r="C198" s="59">
        <f t="shared" si="185"/>
        <v>0</v>
      </c>
      <c r="D198" s="233">
        <f>D199+D200</f>
        <v>0</v>
      </c>
      <c r="E198" s="114">
        <f t="shared" ref="E198:F198" si="263">E199+E200</f>
        <v>0</v>
      </c>
      <c r="F198" s="148">
        <f t="shared" si="263"/>
        <v>0</v>
      </c>
      <c r="G198" s="233">
        <f>G199+G200</f>
        <v>0</v>
      </c>
      <c r="H198" s="122">
        <f t="shared" ref="H198:I198" si="264">H199+H200</f>
        <v>0</v>
      </c>
      <c r="I198" s="115">
        <f t="shared" si="264"/>
        <v>0</v>
      </c>
      <c r="J198" s="122">
        <f>J199+J200</f>
        <v>0</v>
      </c>
      <c r="K198" s="114">
        <f t="shared" ref="K198:L198" si="265">K199+K200</f>
        <v>0</v>
      </c>
      <c r="L198" s="137">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61"/>
      <c r="F199" s="148">
        <f t="shared" ref="F199:F203" si="267">D199+E199</f>
        <v>0</v>
      </c>
      <c r="G199" s="232"/>
      <c r="H199" s="264"/>
      <c r="I199" s="115">
        <f t="shared" ref="I199:I203" si="268">G199+H199</f>
        <v>0</v>
      </c>
      <c r="J199" s="264"/>
      <c r="K199" s="61"/>
      <c r="L199" s="137">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112"/>
    </row>
    <row r="201" spans="1:16"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112"/>
    </row>
    <row r="202" spans="1:16"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112"/>
    </row>
    <row r="203" spans="1:16"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112"/>
    </row>
    <row r="204" spans="1:16" x14ac:dyDescent="0.25">
      <c r="A204" s="46">
        <v>5200</v>
      </c>
      <c r="B204" s="106" t="s">
        <v>184</v>
      </c>
      <c r="C204" s="47">
        <f t="shared" si="185"/>
        <v>1079</v>
      </c>
      <c r="D204" s="230">
        <f>D205+D215+D216+D225+D226+D227+D229</f>
        <v>1079</v>
      </c>
      <c r="E204" s="430">
        <f t="shared" ref="E204:F204" si="271">E205+E215+E216+E225+E226+E227+E229</f>
        <v>0</v>
      </c>
      <c r="F204" s="397">
        <f t="shared" si="271"/>
        <v>1079</v>
      </c>
      <c r="G204" s="230">
        <f>G205+G215+G216+G225+G226+G227+G229</f>
        <v>0</v>
      </c>
      <c r="H204" s="127">
        <f t="shared" ref="H204:I204" si="272">H205+H215+H216+H225+H226+H227+H229</f>
        <v>0</v>
      </c>
      <c r="I204" s="397">
        <f t="shared" si="272"/>
        <v>0</v>
      </c>
      <c r="J204" s="107">
        <f>J205+J215+J216+J225+J226+J227+J229</f>
        <v>0</v>
      </c>
      <c r="K204" s="430">
        <f t="shared" ref="K204:L204" si="273">K205+K215+K216+K225+K226+K227+K229</f>
        <v>0</v>
      </c>
      <c r="L204" s="397">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112"/>
    </row>
    <row r="208" spans="1:16"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112"/>
    </row>
    <row r="209" spans="1:16"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112"/>
    </row>
    <row r="210" spans="1:16"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112"/>
    </row>
    <row r="211" spans="1:16"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112"/>
    </row>
    <row r="212" spans="1:16"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112"/>
    </row>
    <row r="213" spans="1:16"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112"/>
    </row>
    <row r="214" spans="1:16"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112"/>
    </row>
    <row r="215" spans="1:16"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112"/>
    </row>
    <row r="216" spans="1:16" x14ac:dyDescent="0.25">
      <c r="A216" s="113">
        <v>5230</v>
      </c>
      <c r="B216" s="58" t="s">
        <v>196</v>
      </c>
      <c r="C216" s="59">
        <f t="shared" si="283"/>
        <v>1079</v>
      </c>
      <c r="D216" s="233">
        <f>SUM(D217:D224)</f>
        <v>1079</v>
      </c>
      <c r="E216" s="436">
        <f t="shared" ref="E216:F216" si="284">SUM(E217:E224)</f>
        <v>0</v>
      </c>
      <c r="F216" s="393">
        <f t="shared" si="284"/>
        <v>1079</v>
      </c>
      <c r="G216" s="233">
        <f>SUM(G217:G224)</f>
        <v>0</v>
      </c>
      <c r="H216" s="137">
        <f t="shared" ref="H216:I216" si="285">SUM(H217:H224)</f>
        <v>0</v>
      </c>
      <c r="I216" s="393">
        <f t="shared" si="285"/>
        <v>0</v>
      </c>
      <c r="J216" s="122">
        <f>SUM(J217:J224)</f>
        <v>0</v>
      </c>
      <c r="K216" s="436">
        <f t="shared" ref="K216:L216" si="286">SUM(K217:K224)</f>
        <v>0</v>
      </c>
      <c r="L216" s="393">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12"/>
    </row>
    <row r="218" spans="1:16" x14ac:dyDescent="0.25">
      <c r="A218" s="38">
        <v>5232</v>
      </c>
      <c r="B218" s="58" t="s">
        <v>198</v>
      </c>
      <c r="C218" s="59">
        <f t="shared" si="283"/>
        <v>616</v>
      </c>
      <c r="D218" s="232">
        <f>361+255</f>
        <v>616</v>
      </c>
      <c r="E218" s="435"/>
      <c r="F218" s="393">
        <f t="shared" si="288"/>
        <v>616</v>
      </c>
      <c r="G218" s="232"/>
      <c r="H218" s="1264"/>
      <c r="I218" s="393">
        <f t="shared" si="289"/>
        <v>0</v>
      </c>
      <c r="J218" s="264"/>
      <c r="K218" s="435"/>
      <c r="L218" s="393">
        <f t="shared" si="290"/>
        <v>0</v>
      </c>
      <c r="M218" s="328"/>
      <c r="N218" s="61"/>
      <c r="O218" s="115">
        <f t="shared" si="291"/>
        <v>0</v>
      </c>
      <c r="P218" s="112"/>
    </row>
    <row r="219" spans="1:16" hidden="1" x14ac:dyDescent="0.25">
      <c r="A219" s="38">
        <v>5233</v>
      </c>
      <c r="B219" s="58" t="s">
        <v>199</v>
      </c>
      <c r="C219" s="59">
        <f t="shared" si="283"/>
        <v>0</v>
      </c>
      <c r="D219" s="232"/>
      <c r="E219" s="61"/>
      <c r="F219" s="148">
        <f t="shared" si="288"/>
        <v>0</v>
      </c>
      <c r="G219" s="232"/>
      <c r="H219" s="264"/>
      <c r="I219" s="115">
        <f t="shared" si="289"/>
        <v>0</v>
      </c>
      <c r="J219" s="264"/>
      <c r="K219" s="61"/>
      <c r="L219" s="137">
        <f t="shared" si="290"/>
        <v>0</v>
      </c>
      <c r="M219" s="328"/>
      <c r="N219" s="61"/>
      <c r="O219" s="115">
        <f t="shared" si="291"/>
        <v>0</v>
      </c>
      <c r="P219" s="112"/>
    </row>
    <row r="220" spans="1:16"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112"/>
    </row>
    <row r="221" spans="1:16"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112"/>
    </row>
    <row r="222" spans="1:16"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112"/>
    </row>
    <row r="223" spans="1:16" ht="24" x14ac:dyDescent="0.25">
      <c r="A223" s="38">
        <v>5238</v>
      </c>
      <c r="B223" s="58" t="s">
        <v>203</v>
      </c>
      <c r="C223" s="59">
        <f t="shared" si="283"/>
        <v>463</v>
      </c>
      <c r="D223" s="232">
        <f>350+113</f>
        <v>463</v>
      </c>
      <c r="E223" s="435"/>
      <c r="F223" s="393">
        <f t="shared" si="288"/>
        <v>463</v>
      </c>
      <c r="G223" s="232"/>
      <c r="H223" s="1264"/>
      <c r="I223" s="393">
        <f t="shared" si="289"/>
        <v>0</v>
      </c>
      <c r="J223" s="264"/>
      <c r="K223" s="435"/>
      <c r="L223" s="393">
        <f t="shared" si="290"/>
        <v>0</v>
      </c>
      <c r="M223" s="328"/>
      <c r="N223" s="61"/>
      <c r="O223" s="115">
        <f t="shared" si="291"/>
        <v>0</v>
      </c>
      <c r="P223" s="112"/>
    </row>
    <row r="224" spans="1:16" ht="24" hidden="1" x14ac:dyDescent="0.25">
      <c r="A224" s="38">
        <v>5239</v>
      </c>
      <c r="B224" s="58" t="s">
        <v>204</v>
      </c>
      <c r="C224" s="59">
        <f t="shared" si="283"/>
        <v>0</v>
      </c>
      <c r="D224" s="232"/>
      <c r="E224" s="61"/>
      <c r="F224" s="148">
        <f t="shared" si="288"/>
        <v>0</v>
      </c>
      <c r="G224" s="232"/>
      <c r="H224" s="264"/>
      <c r="I224" s="115">
        <f t="shared" si="289"/>
        <v>0</v>
      </c>
      <c r="J224" s="264"/>
      <c r="K224" s="61"/>
      <c r="L224" s="137">
        <f t="shared" si="290"/>
        <v>0</v>
      </c>
      <c r="M224" s="328"/>
      <c r="N224" s="61"/>
      <c r="O224" s="115">
        <f t="shared" si="291"/>
        <v>0</v>
      </c>
      <c r="P224" s="112"/>
    </row>
    <row r="225" spans="1:16"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112"/>
    </row>
    <row r="226" spans="1:16"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112"/>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117"/>
    </row>
    <row r="230" spans="1:16"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352"/>
    </row>
    <row r="232" spans="1:16" ht="24" hidden="1" x14ac:dyDescent="0.25">
      <c r="A232" s="1244">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111"/>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111"/>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112"/>
    </row>
    <row r="241" spans="1:16"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112"/>
    </row>
    <row r="242" spans="1:16"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112"/>
    </row>
    <row r="243" spans="1:16"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112"/>
    </row>
    <row r="244" spans="1:16"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112"/>
    </row>
    <row r="245" spans="1:16"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112"/>
    </row>
    <row r="246" spans="1:16" ht="24" hidden="1" x14ac:dyDescent="0.25">
      <c r="A246" s="1244">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112"/>
    </row>
    <row r="249" spans="1:16" ht="72"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112"/>
    </row>
    <row r="250" spans="1:16"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112"/>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353"/>
    </row>
    <row r="252" spans="1:16" ht="24" hidden="1" x14ac:dyDescent="0.25">
      <c r="A252" s="1244">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112"/>
    </row>
    <row r="255" spans="1:16"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112"/>
    </row>
    <row r="256" spans="1:16"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111"/>
    </row>
    <row r="257" spans="1:16"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59"/>
    </row>
    <row r="258" spans="1:16"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112"/>
    </row>
    <row r="259" spans="1:16"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353"/>
    </row>
    <row r="260" spans="1:16" ht="24" hidden="1" x14ac:dyDescent="0.25">
      <c r="A260" s="1244">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112"/>
    </row>
    <row r="263" spans="1:16"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112"/>
    </row>
    <row r="264" spans="1:16"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112"/>
    </row>
    <row r="267" spans="1:16"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112"/>
    </row>
    <row r="268" spans="1:16"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112"/>
    </row>
    <row r="269" spans="1:16" ht="36" x14ac:dyDescent="0.25">
      <c r="A269" s="150">
        <v>7000</v>
      </c>
      <c r="B269" s="150" t="s">
        <v>246</v>
      </c>
      <c r="C269" s="153">
        <f t="shared" si="283"/>
        <v>17001</v>
      </c>
      <c r="D269" s="239">
        <f>SUM(D270,D281)</f>
        <v>15307</v>
      </c>
      <c r="E269" s="444">
        <f t="shared" ref="E269:F269" si="350">SUM(E270,E281)</f>
        <v>1694</v>
      </c>
      <c r="F269" s="445">
        <f t="shared" si="350"/>
        <v>17001</v>
      </c>
      <c r="G269" s="239">
        <f>SUM(G270,G281)</f>
        <v>0</v>
      </c>
      <c r="H269" s="151">
        <f t="shared" ref="H269:I269" si="351">SUM(H270,H281)</f>
        <v>0</v>
      </c>
      <c r="I269" s="445">
        <f t="shared" si="351"/>
        <v>0</v>
      </c>
      <c r="J269" s="270">
        <f>SUM(J270,J281)</f>
        <v>0</v>
      </c>
      <c r="K269" s="444">
        <f t="shared" ref="K269:L269" si="352">SUM(K270,K281)</f>
        <v>0</v>
      </c>
      <c r="L269" s="445">
        <f t="shared" si="352"/>
        <v>0</v>
      </c>
      <c r="M269" s="333">
        <f>SUM(M270,M281)</f>
        <v>0</v>
      </c>
      <c r="N269" s="310">
        <f t="shared" ref="N269:O269" si="353">SUM(N270,N281)</f>
        <v>0</v>
      </c>
      <c r="O269" s="315">
        <f t="shared" si="353"/>
        <v>0</v>
      </c>
      <c r="P269" s="355"/>
    </row>
    <row r="270" spans="1:16" ht="24" x14ac:dyDescent="0.25">
      <c r="A270" s="46">
        <v>7200</v>
      </c>
      <c r="B270" s="106" t="s">
        <v>247</v>
      </c>
      <c r="C270" s="47">
        <f t="shared" si="283"/>
        <v>17001</v>
      </c>
      <c r="D270" s="230">
        <f>SUM(D271,D272,D275,D276,D280)</f>
        <v>15307</v>
      </c>
      <c r="E270" s="430">
        <f t="shared" ref="E270:F270" si="354">SUM(E271,E272,E275,E276,E280)</f>
        <v>1694</v>
      </c>
      <c r="F270" s="397">
        <f t="shared" si="354"/>
        <v>17001</v>
      </c>
      <c r="G270" s="230">
        <f>SUM(G271,G272,G275,G276,G280)</f>
        <v>0</v>
      </c>
      <c r="H270" s="127">
        <f t="shared" ref="H270:I270" si="355">SUM(H271,H272,H275,H276,H280)</f>
        <v>0</v>
      </c>
      <c r="I270" s="397">
        <f t="shared" si="355"/>
        <v>0</v>
      </c>
      <c r="J270" s="107">
        <f>SUM(J271,J272,J275,J276,J280)</f>
        <v>0</v>
      </c>
      <c r="K270" s="430">
        <f t="shared" ref="K270:L270" si="356">SUM(K271,K272,K275,K276,K280)</f>
        <v>0</v>
      </c>
      <c r="L270" s="397">
        <f t="shared" si="356"/>
        <v>0</v>
      </c>
      <c r="M270" s="131">
        <f>SUM(M271,M272,M275,M276,M280)</f>
        <v>0</v>
      </c>
      <c r="N270" s="132">
        <f t="shared" ref="N270:O270" si="357">SUM(N271,N272,N275,N276,N280)</f>
        <v>0</v>
      </c>
      <c r="O270" s="296">
        <f t="shared" si="357"/>
        <v>0</v>
      </c>
      <c r="P270" s="352"/>
    </row>
    <row r="271" spans="1:16" ht="24" hidden="1" x14ac:dyDescent="0.25">
      <c r="A271" s="1244">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112"/>
    </row>
    <row r="275" spans="1:16" ht="24" x14ac:dyDescent="0.25">
      <c r="A275" s="113">
        <v>7230</v>
      </c>
      <c r="B275" s="58" t="s">
        <v>292</v>
      </c>
      <c r="C275" s="59">
        <f t="shared" si="283"/>
        <v>17001</v>
      </c>
      <c r="D275" s="232">
        <v>15307</v>
      </c>
      <c r="E275" s="435">
        <v>1694</v>
      </c>
      <c r="F275" s="393">
        <f t="shared" si="362"/>
        <v>17001</v>
      </c>
      <c r="G275" s="232"/>
      <c r="H275" s="1264"/>
      <c r="I275" s="393">
        <f t="shared" si="363"/>
        <v>0</v>
      </c>
      <c r="J275" s="264"/>
      <c r="K275" s="435"/>
      <c r="L275" s="393">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112"/>
    </row>
    <row r="279" spans="1:16"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112"/>
    </row>
    <row r="280" spans="1:16" ht="24" hidden="1" x14ac:dyDescent="0.25">
      <c r="A280" s="1244">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56"/>
    </row>
    <row r="283" spans="1:16"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111"/>
    </row>
    <row r="286" spans="1:16" ht="12.75" thickBot="1" x14ac:dyDescent="0.3">
      <c r="A286" s="175"/>
      <c r="B286" s="175" t="s">
        <v>261</v>
      </c>
      <c r="C286" s="316">
        <f t="shared" si="368"/>
        <v>42991</v>
      </c>
      <c r="D286" s="242">
        <f t="shared" ref="D286:O286" si="382">SUM(D283,D269,D230,D195,D187,D173,D75,D53)</f>
        <v>42991</v>
      </c>
      <c r="E286" s="448">
        <f t="shared" si="382"/>
        <v>0</v>
      </c>
      <c r="F286" s="449">
        <f t="shared" si="382"/>
        <v>42991</v>
      </c>
      <c r="G286" s="242">
        <f t="shared" si="382"/>
        <v>0</v>
      </c>
      <c r="H286" s="210">
        <f t="shared" si="382"/>
        <v>0</v>
      </c>
      <c r="I286" s="449">
        <f t="shared" si="382"/>
        <v>0</v>
      </c>
      <c r="J286" s="177">
        <f t="shared" si="382"/>
        <v>0</v>
      </c>
      <c r="K286" s="448">
        <f t="shared" si="382"/>
        <v>0</v>
      </c>
      <c r="L286" s="449">
        <f t="shared" si="382"/>
        <v>0</v>
      </c>
      <c r="M286" s="316">
        <f t="shared" si="382"/>
        <v>0</v>
      </c>
      <c r="N286" s="176">
        <f t="shared" si="382"/>
        <v>0</v>
      </c>
      <c r="O286" s="298">
        <f t="shared" si="382"/>
        <v>0</v>
      </c>
      <c r="P286" s="356"/>
    </row>
    <row r="287" spans="1:16" s="21" customFormat="1" ht="13.5" thickTop="1" thickBot="1" x14ac:dyDescent="0.3">
      <c r="A287" s="1670" t="s">
        <v>262</v>
      </c>
      <c r="B287" s="1671"/>
      <c r="C287" s="184">
        <f t="shared" si="368"/>
        <v>-32693</v>
      </c>
      <c r="D287" s="243">
        <f>SUM(D24,D25,D41)-D51</f>
        <v>-32693</v>
      </c>
      <c r="E287" s="450">
        <f t="shared" ref="E287:F287" si="383">SUM(E24,E25,E41)-E51</f>
        <v>0</v>
      </c>
      <c r="F287" s="451">
        <f t="shared" si="383"/>
        <v>-32693</v>
      </c>
      <c r="G287" s="243">
        <f>SUM(G24,G25,G41)-G51</f>
        <v>0</v>
      </c>
      <c r="H287" s="178">
        <f t="shared" ref="H287:I287" si="384">SUM(H24,H25,H41)-H51</f>
        <v>0</v>
      </c>
      <c r="I287" s="451">
        <f t="shared" si="384"/>
        <v>0</v>
      </c>
      <c r="J287" s="273">
        <f>(J26+J43)-J51</f>
        <v>0</v>
      </c>
      <c r="K287" s="450">
        <f t="shared" ref="K287:L287" si="385">(K26+K43)-K51</f>
        <v>0</v>
      </c>
      <c r="L287" s="451">
        <f t="shared" si="385"/>
        <v>0</v>
      </c>
      <c r="M287" s="184">
        <f>M45-M51</f>
        <v>0</v>
      </c>
      <c r="N287" s="179">
        <f t="shared" ref="N287:O287" si="386">N45-N51</f>
        <v>0</v>
      </c>
      <c r="O287" s="299">
        <f t="shared" si="386"/>
        <v>0</v>
      </c>
      <c r="P287" s="186"/>
    </row>
    <row r="288" spans="1:16" s="21" customFormat="1" ht="12.75" thickTop="1" x14ac:dyDescent="0.25">
      <c r="A288" s="1672" t="s">
        <v>263</v>
      </c>
      <c r="B288" s="1673"/>
      <c r="C288" s="164">
        <f t="shared" si="368"/>
        <v>32693</v>
      </c>
      <c r="D288" s="244">
        <f t="shared" ref="D288:O288" si="387">SUM(D289,D290)-D297+D298</f>
        <v>32693</v>
      </c>
      <c r="E288" s="452">
        <f t="shared" si="387"/>
        <v>0</v>
      </c>
      <c r="F288" s="453">
        <f t="shared" si="387"/>
        <v>32693</v>
      </c>
      <c r="G288" s="244">
        <f t="shared" si="387"/>
        <v>0</v>
      </c>
      <c r="H288" s="160">
        <f t="shared" si="387"/>
        <v>0</v>
      </c>
      <c r="I288" s="453">
        <f t="shared" si="387"/>
        <v>0</v>
      </c>
      <c r="J288" s="274">
        <f t="shared" si="387"/>
        <v>0</v>
      </c>
      <c r="K288" s="452">
        <f t="shared" si="387"/>
        <v>0</v>
      </c>
      <c r="L288" s="453">
        <f t="shared" si="387"/>
        <v>0</v>
      </c>
      <c r="M288" s="164">
        <f t="shared" si="387"/>
        <v>0</v>
      </c>
      <c r="N288" s="161">
        <f t="shared" si="387"/>
        <v>0</v>
      </c>
      <c r="O288" s="162">
        <f t="shared" si="387"/>
        <v>0</v>
      </c>
      <c r="P288" s="357"/>
    </row>
    <row r="289" spans="1:16" s="21" customFormat="1" ht="12.75" thickBot="1" x14ac:dyDescent="0.3">
      <c r="A289" s="89" t="s">
        <v>264</v>
      </c>
      <c r="B289" s="89" t="s">
        <v>265</v>
      </c>
      <c r="C289" s="90">
        <f t="shared" si="368"/>
        <v>32693</v>
      </c>
      <c r="D289" s="226">
        <f t="shared" ref="D289:O289" si="388">D21-D283</f>
        <v>32693</v>
      </c>
      <c r="E289" s="422">
        <f t="shared" si="388"/>
        <v>0</v>
      </c>
      <c r="F289" s="423">
        <f t="shared" si="388"/>
        <v>32693</v>
      </c>
      <c r="G289" s="226">
        <f t="shared" si="388"/>
        <v>0</v>
      </c>
      <c r="H289" s="182">
        <f t="shared" si="388"/>
        <v>0</v>
      </c>
      <c r="I289" s="423">
        <f t="shared" si="388"/>
        <v>0</v>
      </c>
      <c r="J289" s="259">
        <f t="shared" si="388"/>
        <v>0</v>
      </c>
      <c r="K289" s="422">
        <f t="shared" si="388"/>
        <v>0</v>
      </c>
      <c r="L289" s="423">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12"/>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12"/>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12"/>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12"/>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UqD9yxX9eevfqoo/qnk2wY2+6GGeXXSIp92bWZ1SDosND1IckLSsIj1zGim+2x/J0Lg7IofTAXC4FULunWitlg==" saltValue="ml5P8ysVtOCn402g/yqpNg==" spinCount="100000" sheet="1" objects="1" scenarios="1" formatCells="0" formatColumns="0" formatRows="0"/>
  <autoFilter ref="A18:P298">
    <filterColumn colId="2">
      <filters blank="1">
        <filter val="1 011"/>
        <filter val="1 021"/>
        <filter val="1 079"/>
        <filter val="1 200"/>
        <filter val="1 255"/>
        <filter val="1 276"/>
        <filter val="10 298"/>
        <filter val="17 001"/>
        <filter val="18 080"/>
        <filter val="18 642"/>
        <filter val="211"/>
        <filter val="23 656"/>
        <filter val="24 911"/>
        <filter val="244"/>
        <filter val="3 497"/>
        <filter val="32 693"/>
        <filter val="-32 693"/>
        <filter val="4 297"/>
        <filter val="42 991"/>
        <filter val="463"/>
        <filter val="616"/>
        <filter val="717"/>
        <filter val="8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verticalDpi="4294967294" r:id="rId1"/>
  <headerFooter differentFirst="1">
    <oddFooter>&amp;L&amp;"Times New Roman,Regular"&amp;9&amp;D; &amp;T&amp;R&amp;"Times New Roman,Regular"&amp;9&amp;P (&amp;N)</oddFooter>
    <firstHeader>&amp;R&amp;"Times New Roman,Regular"&amp;9
23.pielikums Jūrmalas pilsētas domes 
2018.gada 27.septembra saistošajiem noteikumiem Nr.33
(protokols Nr.13,  23.punkts)</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Q2" sqref="Q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1008" t="s">
        <v>927</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496</v>
      </c>
      <c r="D3" s="1713"/>
      <c r="E3" s="1713"/>
      <c r="F3" s="1713"/>
      <c r="G3" s="1713"/>
      <c r="H3" s="1713"/>
      <c r="I3" s="1713"/>
      <c r="J3" s="1713"/>
      <c r="K3" s="1713"/>
      <c r="L3" s="1713"/>
      <c r="M3" s="1713"/>
      <c r="N3" s="1713"/>
      <c r="O3" s="1713"/>
      <c r="P3" s="1714"/>
      <c r="Q3" s="382"/>
    </row>
    <row r="4" spans="1:17" ht="12.75" customHeight="1" x14ac:dyDescent="0.25">
      <c r="A4" s="4" t="s">
        <v>1</v>
      </c>
      <c r="B4" s="5"/>
      <c r="C4" s="1713" t="s">
        <v>497</v>
      </c>
      <c r="D4" s="1713"/>
      <c r="E4" s="1713"/>
      <c r="F4" s="1713"/>
      <c r="G4" s="1713"/>
      <c r="H4" s="1713"/>
      <c r="I4" s="1713"/>
      <c r="J4" s="1713"/>
      <c r="K4" s="1713"/>
      <c r="L4" s="1713"/>
      <c r="M4" s="1713"/>
      <c r="N4" s="1713"/>
      <c r="O4" s="1713"/>
      <c r="P4" s="1714"/>
      <c r="Q4" s="382"/>
    </row>
    <row r="5" spans="1:17" ht="12.75" customHeight="1" x14ac:dyDescent="0.25">
      <c r="A5" s="2" t="s">
        <v>2</v>
      </c>
      <c r="B5" s="3"/>
      <c r="C5" s="1708" t="s">
        <v>928</v>
      </c>
      <c r="D5" s="1708"/>
      <c r="E5" s="1708"/>
      <c r="F5" s="1708"/>
      <c r="G5" s="1708"/>
      <c r="H5" s="1708"/>
      <c r="I5" s="1708"/>
      <c r="J5" s="1708"/>
      <c r="K5" s="1708"/>
      <c r="L5" s="1708"/>
      <c r="M5" s="1708"/>
      <c r="N5" s="1708"/>
      <c r="O5" s="1708"/>
      <c r="P5" s="1709"/>
      <c r="Q5" s="382"/>
    </row>
    <row r="6" spans="1:17" ht="12.75" customHeight="1" x14ac:dyDescent="0.25">
      <c r="A6" s="2" t="s">
        <v>3</v>
      </c>
      <c r="B6" s="3"/>
      <c r="C6" s="1708" t="s">
        <v>929</v>
      </c>
      <c r="D6" s="1708"/>
      <c r="E6" s="1708"/>
      <c r="F6" s="1708"/>
      <c r="G6" s="1708"/>
      <c r="H6" s="1708"/>
      <c r="I6" s="1708"/>
      <c r="J6" s="1708"/>
      <c r="K6" s="1708"/>
      <c r="L6" s="1708"/>
      <c r="M6" s="1708"/>
      <c r="N6" s="1708"/>
      <c r="O6" s="1708"/>
      <c r="P6" s="1709"/>
      <c r="Q6" s="382"/>
    </row>
    <row r="7" spans="1:17" ht="15" customHeight="1" x14ac:dyDescent="0.25">
      <c r="A7" s="2" t="s">
        <v>4</v>
      </c>
      <c r="B7" s="3"/>
      <c r="C7" s="1713" t="s">
        <v>930</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t="s">
        <v>931</v>
      </c>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43260</v>
      </c>
      <c r="D20" s="213">
        <f>SUM(D21,D24,D25,D41,D43)</f>
        <v>43260</v>
      </c>
      <c r="E20" s="386">
        <f t="shared" ref="E20:F20" si="0">SUM(E21,E24,E25,E41,E43)</f>
        <v>0</v>
      </c>
      <c r="F20" s="387">
        <f t="shared" si="0"/>
        <v>43260</v>
      </c>
      <c r="G20" s="213">
        <f>SUM(G21,G24,G43)</f>
        <v>0</v>
      </c>
      <c r="H20" s="248">
        <f t="shared" ref="H20:I20" si="1">SUM(H21,H24,H43)</f>
        <v>0</v>
      </c>
      <c r="I20" s="26">
        <f t="shared" si="1"/>
        <v>0</v>
      </c>
      <c r="J20" s="248">
        <f>SUM(J21,J26,J43)</f>
        <v>0</v>
      </c>
      <c r="K20" s="25">
        <f t="shared" ref="K20:L20" si="2">SUM(K21,K26,K43)</f>
        <v>0</v>
      </c>
      <c r="L20" s="26">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88">
        <f t="shared" ref="E21" si="5">SUM(E22:E23)</f>
        <v>0</v>
      </c>
      <c r="F21" s="389">
        <f>SUM(F22:F23)</f>
        <v>0</v>
      </c>
      <c r="G21" s="214">
        <f>SUM(G22:G23)</f>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170"/>
    </row>
    <row r="24" spans="1:16" s="21" customFormat="1" ht="25.5" thickTop="1" thickBot="1" x14ac:dyDescent="0.3">
      <c r="A24" s="41">
        <v>19300</v>
      </c>
      <c r="B24" s="41" t="s">
        <v>304</v>
      </c>
      <c r="C24" s="42">
        <f>F24+I24</f>
        <v>7210</v>
      </c>
      <c r="D24" s="217">
        <v>7210</v>
      </c>
      <c r="E24" s="394">
        <v>0</v>
      </c>
      <c r="F24" s="395">
        <f>D24+E24</f>
        <v>7210</v>
      </c>
      <c r="G24" s="217"/>
      <c r="H24" s="252"/>
      <c r="I24" s="362">
        <f>G24+H24</f>
        <v>0</v>
      </c>
      <c r="J24" s="293" t="s">
        <v>23</v>
      </c>
      <c r="K24" s="44" t="s">
        <v>23</v>
      </c>
      <c r="L24" s="45" t="s">
        <v>23</v>
      </c>
      <c r="M24" s="319" t="s">
        <v>23</v>
      </c>
      <c r="N24" s="44" t="s">
        <v>23</v>
      </c>
      <c r="O24" s="45" t="s">
        <v>23</v>
      </c>
      <c r="P24" s="339"/>
    </row>
    <row r="25" spans="1:16" s="21" customFormat="1" ht="24.75" thickTop="1" x14ac:dyDescent="0.25">
      <c r="A25" s="188">
        <v>18630</v>
      </c>
      <c r="B25" s="46" t="s">
        <v>24</v>
      </c>
      <c r="C25" s="47">
        <f>F25</f>
        <v>36050</v>
      </c>
      <c r="D25" s="218">
        <v>36050</v>
      </c>
      <c r="E25" s="396">
        <v>0</v>
      </c>
      <c r="F25" s="397">
        <f>D25+E25</f>
        <v>36050</v>
      </c>
      <c r="G25" s="219" t="s">
        <v>23</v>
      </c>
      <c r="H25" s="253" t="s">
        <v>23</v>
      </c>
      <c r="I25" s="50" t="s">
        <v>23</v>
      </c>
      <c r="J25" s="253" t="s">
        <v>23</v>
      </c>
      <c r="K25" s="49" t="s">
        <v>23</v>
      </c>
      <c r="L25" s="50" t="s">
        <v>23</v>
      </c>
      <c r="M25" s="320" t="s">
        <v>23</v>
      </c>
      <c r="N25" s="49" t="s">
        <v>23</v>
      </c>
      <c r="O25" s="50" t="s">
        <v>23</v>
      </c>
      <c r="P25" s="978"/>
    </row>
    <row r="26" spans="1:16" s="21" customFormat="1" ht="36" hidden="1" x14ac:dyDescent="0.25">
      <c r="A26" s="46">
        <v>21300</v>
      </c>
      <c r="B26" s="46" t="s">
        <v>305</v>
      </c>
      <c r="C26" s="47">
        <f>L26</f>
        <v>0</v>
      </c>
      <c r="D26" s="219" t="s">
        <v>23</v>
      </c>
      <c r="E26" s="398" t="s">
        <v>23</v>
      </c>
      <c r="F26" s="399" t="s">
        <v>23</v>
      </c>
      <c r="G26" s="219" t="s">
        <v>23</v>
      </c>
      <c r="H26" s="253" t="s">
        <v>23</v>
      </c>
      <c r="I26" s="50" t="s">
        <v>23</v>
      </c>
      <c r="J26" s="107">
        <f>SUM(J27,J31,J33,J36)</f>
        <v>0</v>
      </c>
      <c r="K26" s="51">
        <f t="shared" ref="K26:L26" si="9">SUM(K27,K31,K33,K36)</f>
        <v>0</v>
      </c>
      <c r="L26" s="118">
        <f t="shared" si="9"/>
        <v>0</v>
      </c>
      <c r="M26" s="320" t="s">
        <v>23</v>
      </c>
      <c r="N26" s="49" t="s">
        <v>23</v>
      </c>
      <c r="O26" s="50" t="s">
        <v>23</v>
      </c>
      <c r="P26" s="340"/>
    </row>
    <row r="27" spans="1:16" s="21" customFormat="1" ht="24" hidden="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idden="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idden="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 hidden="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 hidden="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 hidden="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idden="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row>
    <row r="34" spans="1:16" hidden="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 hidden="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row>
    <row r="37" spans="1:16" ht="24" hidden="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idden="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idden="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 hidden="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 hidden="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row>
    <row r="44" spans="1:16" s="21" customFormat="1" ht="24" hidden="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 hidden="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si="4"/>
        <v>43260</v>
      </c>
      <c r="D50" s="226">
        <f>SUM(D51,D283)</f>
        <v>43260</v>
      </c>
      <c r="E50" s="422">
        <f t="shared" ref="E50:F50" si="19">SUM(E51,E283)</f>
        <v>0</v>
      </c>
      <c r="F50" s="423">
        <f t="shared" si="19"/>
        <v>43260</v>
      </c>
      <c r="G50" s="226">
        <f>SUM(G51,G283)</f>
        <v>0</v>
      </c>
      <c r="H50" s="259">
        <f t="shared" ref="H50:I50" si="20">SUM(H51,H283)</f>
        <v>0</v>
      </c>
      <c r="I50" s="92">
        <f t="shared" si="20"/>
        <v>0</v>
      </c>
      <c r="J50" s="259">
        <f>SUM(J51,J283)</f>
        <v>0</v>
      </c>
      <c r="K50" s="91">
        <f t="shared" ref="K50:L50" si="21">SUM(K51,K283)</f>
        <v>0</v>
      </c>
      <c r="L50" s="92">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36050</v>
      </c>
      <c r="D51" s="227">
        <f>SUM(D52,D194)</f>
        <v>36050</v>
      </c>
      <c r="E51" s="424">
        <f t="shared" ref="E51:F51" si="23">SUM(E52,E194)</f>
        <v>0</v>
      </c>
      <c r="F51" s="425">
        <f t="shared" si="23"/>
        <v>36050</v>
      </c>
      <c r="G51" s="227">
        <f>SUM(G52,G194)</f>
        <v>0</v>
      </c>
      <c r="H51" s="260">
        <f t="shared" ref="H51:I51" si="24">SUM(H52,H194)</f>
        <v>0</v>
      </c>
      <c r="I51" s="97">
        <f t="shared" si="24"/>
        <v>0</v>
      </c>
      <c r="J51" s="260">
        <f>SUM(J52,J194)</f>
        <v>0</v>
      </c>
      <c r="K51" s="96">
        <f t="shared" ref="K51:L51" si="25">SUM(K52,K194)</f>
        <v>0</v>
      </c>
      <c r="L51" s="97">
        <f t="shared" si="25"/>
        <v>0</v>
      </c>
      <c r="M51" s="95">
        <f>SUM(M52,M194)</f>
        <v>0</v>
      </c>
      <c r="N51" s="96">
        <f t="shared" ref="N51:O51" si="26">SUM(N52,N194)</f>
        <v>0</v>
      </c>
      <c r="O51" s="97">
        <f t="shared" si="26"/>
        <v>0</v>
      </c>
      <c r="P51" s="349"/>
    </row>
    <row r="52" spans="1:16" s="21" customFormat="1" ht="24" x14ac:dyDescent="0.25">
      <c r="A52" s="98"/>
      <c r="B52" s="16" t="s">
        <v>46</v>
      </c>
      <c r="C52" s="99">
        <f t="shared" si="4"/>
        <v>19230</v>
      </c>
      <c r="D52" s="228">
        <f>SUM(D53,D75,D173,D187)</f>
        <v>18680</v>
      </c>
      <c r="E52" s="426">
        <f t="shared" ref="E52:F52" si="27">SUM(E53,E75,E173,E187)</f>
        <v>550</v>
      </c>
      <c r="F52" s="427">
        <f t="shared" si="27"/>
        <v>19230</v>
      </c>
      <c r="G52" s="228">
        <f>SUM(G53,G75,G173,G187)</f>
        <v>0</v>
      </c>
      <c r="H52" s="261">
        <f t="shared" ref="H52:I52" si="28">SUM(H53,H75,H173,H187)</f>
        <v>0</v>
      </c>
      <c r="I52" s="101">
        <f t="shared" si="28"/>
        <v>0</v>
      </c>
      <c r="J52" s="261">
        <f>SUM(J53,J75,J173,J187)</f>
        <v>0</v>
      </c>
      <c r="K52" s="100">
        <f t="shared" ref="K52:L52" si="29">SUM(K53,K75,K173,K187)</f>
        <v>0</v>
      </c>
      <c r="L52" s="101">
        <f t="shared" si="29"/>
        <v>0</v>
      </c>
      <c r="M52" s="99">
        <f>SUM(M53,M75,M173,M187)</f>
        <v>0</v>
      </c>
      <c r="N52" s="100">
        <f t="shared" ref="N52:O52" si="30">SUM(N53,N75,N173,N187)</f>
        <v>0</v>
      </c>
      <c r="O52" s="101">
        <f t="shared" si="30"/>
        <v>0</v>
      </c>
      <c r="P52" s="350"/>
    </row>
    <row r="53" spans="1:16" s="21" customFormat="1" hidden="1" x14ac:dyDescent="0.25">
      <c r="A53" s="102">
        <v>1000</v>
      </c>
      <c r="B53" s="102" t="s">
        <v>47</v>
      </c>
      <c r="C53" s="103">
        <f t="shared" si="4"/>
        <v>0</v>
      </c>
      <c r="D53" s="229">
        <f>SUM(D54,D67)</f>
        <v>0</v>
      </c>
      <c r="E53" s="428">
        <f t="shared" ref="E53:F53" si="31">SUM(E54,E67)</f>
        <v>0</v>
      </c>
      <c r="F53" s="429">
        <f t="shared" si="31"/>
        <v>0</v>
      </c>
      <c r="G53" s="229">
        <f>SUM(G54,G67)</f>
        <v>0</v>
      </c>
      <c r="H53" s="262">
        <f t="shared" ref="H53:I53" si="32">SUM(H54,H67)</f>
        <v>0</v>
      </c>
      <c r="I53" s="105">
        <f t="shared" si="32"/>
        <v>0</v>
      </c>
      <c r="J53" s="262">
        <f>SUM(J54,J67)</f>
        <v>0</v>
      </c>
      <c r="K53" s="104">
        <f t="shared" ref="K53:L53" si="33">SUM(K54,K67)</f>
        <v>0</v>
      </c>
      <c r="L53" s="105">
        <f t="shared" si="33"/>
        <v>0</v>
      </c>
      <c r="M53" s="103">
        <f>SUM(M54,M67)</f>
        <v>0</v>
      </c>
      <c r="N53" s="104">
        <f t="shared" ref="N53:O53" si="34">SUM(N54,N67)</f>
        <v>0</v>
      </c>
      <c r="O53" s="105">
        <f t="shared" si="34"/>
        <v>0</v>
      </c>
      <c r="P53" s="351"/>
    </row>
    <row r="54" spans="1:16" hidden="1" x14ac:dyDescent="0.25">
      <c r="A54" s="46">
        <v>1100</v>
      </c>
      <c r="B54" s="106" t="s">
        <v>48</v>
      </c>
      <c r="C54" s="47">
        <f t="shared" si="4"/>
        <v>0</v>
      </c>
      <c r="D54" s="230">
        <f>SUM(D55,D58,D66)</f>
        <v>0</v>
      </c>
      <c r="E54" s="430">
        <f t="shared" ref="E54:F54" si="35">SUM(E55,E58,E66)</f>
        <v>0</v>
      </c>
      <c r="F54" s="397">
        <f t="shared" si="35"/>
        <v>0</v>
      </c>
      <c r="G54" s="230">
        <f>SUM(G55,G58,G66)</f>
        <v>0</v>
      </c>
      <c r="H54" s="107">
        <f t="shared" ref="H54:I54" si="36">SUM(H55,H58,H66)</f>
        <v>0</v>
      </c>
      <c r="I54" s="118">
        <f t="shared" si="36"/>
        <v>0</v>
      </c>
      <c r="J54" s="107">
        <f>SUM(J55,J58,J66)</f>
        <v>0</v>
      </c>
      <c r="K54" s="51">
        <f t="shared" ref="K54:L54" si="37">SUM(K55,K58,K66)</f>
        <v>0</v>
      </c>
      <c r="L54" s="118">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433"/>
      <c r="F56" s="434">
        <f t="shared" ref="F56:F57" si="43">D56+E56</f>
        <v>0</v>
      </c>
      <c r="G56" s="231"/>
      <c r="H56" s="263"/>
      <c r="I56" s="121">
        <f t="shared" ref="I56:I57" si="44">G56+H56</f>
        <v>0</v>
      </c>
      <c r="J56" s="263"/>
      <c r="K56" s="56"/>
      <c r="L56" s="121">
        <f t="shared" ref="L56:L57" si="45">J56+K56</f>
        <v>0</v>
      </c>
      <c r="M56" s="327"/>
      <c r="N56" s="56"/>
      <c r="O56" s="121">
        <f>M56+N56</f>
        <v>0</v>
      </c>
      <c r="P56" s="111"/>
    </row>
    <row r="57" spans="1:16" ht="24" hidden="1" customHeight="1" x14ac:dyDescent="0.25">
      <c r="A57" s="38">
        <v>1119</v>
      </c>
      <c r="B57" s="58" t="s">
        <v>51</v>
      </c>
      <c r="C57" s="59">
        <f t="shared" si="4"/>
        <v>0</v>
      </c>
      <c r="D57" s="232"/>
      <c r="E57" s="435"/>
      <c r="F57" s="393">
        <f t="shared" si="43"/>
        <v>0</v>
      </c>
      <c r="G57" s="232"/>
      <c r="H57" s="264"/>
      <c r="I57" s="115">
        <f t="shared" si="44"/>
        <v>0</v>
      </c>
      <c r="J57" s="264"/>
      <c r="K57" s="61"/>
      <c r="L57" s="115">
        <f t="shared" si="45"/>
        <v>0</v>
      </c>
      <c r="M57" s="328"/>
      <c r="N57" s="61"/>
      <c r="O57" s="115">
        <f>M57+N57</f>
        <v>0</v>
      </c>
      <c r="P57" s="112"/>
    </row>
    <row r="58" spans="1:16"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435"/>
      <c r="F60" s="393">
        <f t="shared" si="50"/>
        <v>0</v>
      </c>
      <c r="G60" s="232"/>
      <c r="H60" s="264"/>
      <c r="I60" s="115">
        <f t="shared" si="51"/>
        <v>0</v>
      </c>
      <c r="J60" s="264"/>
      <c r="K60" s="61"/>
      <c r="L60" s="115">
        <f>J60+K60</f>
        <v>0</v>
      </c>
      <c r="M60" s="328"/>
      <c r="N60" s="61"/>
      <c r="O60" s="115">
        <f t="shared" si="53"/>
        <v>0</v>
      </c>
      <c r="P60" s="112"/>
    </row>
    <row r="61" spans="1:16" ht="24" hidden="1" x14ac:dyDescent="0.25">
      <c r="A61" s="38">
        <v>1145</v>
      </c>
      <c r="B61" s="58" t="s">
        <v>54</v>
      </c>
      <c r="C61" s="59">
        <f t="shared" si="4"/>
        <v>0</v>
      </c>
      <c r="D61" s="232"/>
      <c r="E61" s="435"/>
      <c r="F61" s="393">
        <f t="shared" si="50"/>
        <v>0</v>
      </c>
      <c r="G61" s="232"/>
      <c r="H61" s="264"/>
      <c r="I61" s="115">
        <f t="shared" si="51"/>
        <v>0</v>
      </c>
      <c r="J61" s="264"/>
      <c r="K61" s="61"/>
      <c r="L61" s="115">
        <f t="shared" si="52"/>
        <v>0</v>
      </c>
      <c r="M61" s="328"/>
      <c r="N61" s="61"/>
      <c r="O61" s="115">
        <f>M61+N61</f>
        <v>0</v>
      </c>
      <c r="P61" s="112"/>
    </row>
    <row r="62" spans="1:16" ht="27.75" hidden="1" customHeight="1" x14ac:dyDescent="0.25">
      <c r="A62" s="38">
        <v>1146</v>
      </c>
      <c r="B62" s="58" t="s">
        <v>55</v>
      </c>
      <c r="C62" s="59">
        <f t="shared" si="4"/>
        <v>0</v>
      </c>
      <c r="D62" s="232"/>
      <c r="E62" s="435"/>
      <c r="F62" s="393">
        <f t="shared" si="50"/>
        <v>0</v>
      </c>
      <c r="G62" s="232"/>
      <c r="H62" s="264"/>
      <c r="I62" s="115">
        <f t="shared" si="51"/>
        <v>0</v>
      </c>
      <c r="J62" s="264"/>
      <c r="K62" s="61"/>
      <c r="L62" s="115">
        <f t="shared" si="52"/>
        <v>0</v>
      </c>
      <c r="M62" s="328"/>
      <c r="N62" s="61"/>
      <c r="O62" s="115">
        <f t="shared" si="53"/>
        <v>0</v>
      </c>
      <c r="P62" s="112"/>
    </row>
    <row r="63" spans="1:16" hidden="1" x14ac:dyDescent="0.25">
      <c r="A63" s="38">
        <v>1147</v>
      </c>
      <c r="B63" s="58" t="s">
        <v>56</v>
      </c>
      <c r="C63" s="59">
        <f t="shared" si="4"/>
        <v>0</v>
      </c>
      <c r="D63" s="232"/>
      <c r="E63" s="435"/>
      <c r="F63" s="393">
        <f t="shared" si="50"/>
        <v>0</v>
      </c>
      <c r="G63" s="232"/>
      <c r="H63" s="264"/>
      <c r="I63" s="115">
        <f t="shared" si="51"/>
        <v>0</v>
      </c>
      <c r="J63" s="264"/>
      <c r="K63" s="61"/>
      <c r="L63" s="115">
        <f t="shared" si="52"/>
        <v>0</v>
      </c>
      <c r="M63" s="328"/>
      <c r="N63" s="61"/>
      <c r="O63" s="115">
        <f t="shared" si="53"/>
        <v>0</v>
      </c>
      <c r="P63" s="112"/>
    </row>
    <row r="64" spans="1:16" hidden="1" x14ac:dyDescent="0.25">
      <c r="A64" s="38">
        <v>1148</v>
      </c>
      <c r="B64" s="58" t="s">
        <v>57</v>
      </c>
      <c r="C64" s="59">
        <f t="shared" si="4"/>
        <v>0</v>
      </c>
      <c r="D64" s="232"/>
      <c r="E64" s="435"/>
      <c r="F64" s="393">
        <f t="shared" si="50"/>
        <v>0</v>
      </c>
      <c r="G64" s="232"/>
      <c r="H64" s="264"/>
      <c r="I64" s="115">
        <f t="shared" si="51"/>
        <v>0</v>
      </c>
      <c r="J64" s="264"/>
      <c r="K64" s="61"/>
      <c r="L64" s="115">
        <f t="shared" si="52"/>
        <v>0</v>
      </c>
      <c r="M64" s="328"/>
      <c r="N64" s="61"/>
      <c r="O64" s="115">
        <f t="shared" si="53"/>
        <v>0</v>
      </c>
      <c r="P64" s="112"/>
    </row>
    <row r="65" spans="1:16" ht="24" hidden="1" customHeight="1" x14ac:dyDescent="0.25">
      <c r="A65" s="38">
        <v>1149</v>
      </c>
      <c r="B65" s="58" t="s">
        <v>58</v>
      </c>
      <c r="C65" s="59">
        <f>F65+I65+L65+O65</f>
        <v>0</v>
      </c>
      <c r="D65" s="232"/>
      <c r="E65" s="435"/>
      <c r="F65" s="393">
        <f t="shared" si="50"/>
        <v>0</v>
      </c>
      <c r="G65" s="232"/>
      <c r="H65" s="264"/>
      <c r="I65" s="115">
        <f t="shared" si="51"/>
        <v>0</v>
      </c>
      <c r="J65" s="264"/>
      <c r="K65" s="61"/>
      <c r="L65" s="115">
        <f t="shared" si="52"/>
        <v>0</v>
      </c>
      <c r="M65" s="328"/>
      <c r="N65" s="61"/>
      <c r="O65" s="115">
        <f t="shared" si="53"/>
        <v>0</v>
      </c>
      <c r="P65" s="112"/>
    </row>
    <row r="66" spans="1:16" ht="36" hidden="1" x14ac:dyDescent="0.25">
      <c r="A66" s="108">
        <v>1150</v>
      </c>
      <c r="B66" s="79" t="s">
        <v>59</v>
      </c>
      <c r="C66" s="85">
        <f>F66+I66+L66+O66</f>
        <v>0</v>
      </c>
      <c r="D66" s="234"/>
      <c r="E66" s="437"/>
      <c r="F66" s="432">
        <f t="shared" si="50"/>
        <v>0</v>
      </c>
      <c r="G66" s="234"/>
      <c r="H66" s="265"/>
      <c r="I66" s="110">
        <f t="shared" si="51"/>
        <v>0</v>
      </c>
      <c r="J66" s="265"/>
      <c r="K66" s="116"/>
      <c r="L66" s="110">
        <f t="shared" si="52"/>
        <v>0</v>
      </c>
      <c r="M66" s="329"/>
      <c r="N66" s="116"/>
      <c r="O66" s="110">
        <f t="shared" si="53"/>
        <v>0</v>
      </c>
      <c r="P66" s="117"/>
    </row>
    <row r="67" spans="1:16" ht="24" hidden="1" x14ac:dyDescent="0.25">
      <c r="A67" s="46">
        <v>1200</v>
      </c>
      <c r="B67" s="106" t="s">
        <v>296</v>
      </c>
      <c r="C67" s="47">
        <f t="shared" si="4"/>
        <v>0</v>
      </c>
      <c r="D67" s="230">
        <f>SUM(D68:D69)</f>
        <v>0</v>
      </c>
      <c r="E67" s="430">
        <f t="shared" ref="E67:F67" si="54">SUM(E68:E69)</f>
        <v>0</v>
      </c>
      <c r="F67" s="397">
        <f t="shared" si="54"/>
        <v>0</v>
      </c>
      <c r="G67" s="230">
        <f>SUM(G68:G69)</f>
        <v>0</v>
      </c>
      <c r="H67" s="107">
        <f t="shared" ref="H67:I67" si="55">SUM(H68:H69)</f>
        <v>0</v>
      </c>
      <c r="I67" s="118">
        <f t="shared" si="55"/>
        <v>0</v>
      </c>
      <c r="J67" s="107">
        <f>SUM(J68:J69)</f>
        <v>0</v>
      </c>
      <c r="K67" s="51">
        <f t="shared" ref="K67:L67" si="56">SUM(K68:K69)</f>
        <v>0</v>
      </c>
      <c r="L67" s="118">
        <f t="shared" si="56"/>
        <v>0</v>
      </c>
      <c r="M67" s="47">
        <f>SUM(M68:M69)</f>
        <v>0</v>
      </c>
      <c r="N67" s="51">
        <f t="shared" ref="N67:O67" si="57">SUM(N68:N69)</f>
        <v>0</v>
      </c>
      <c r="O67" s="118">
        <f t="shared" si="57"/>
        <v>0</v>
      </c>
      <c r="P67" s="124"/>
    </row>
    <row r="68" spans="1:16" ht="24" hidden="1" x14ac:dyDescent="0.25">
      <c r="A68" s="963">
        <v>1210</v>
      </c>
      <c r="B68" s="53" t="s">
        <v>60</v>
      </c>
      <c r="C68" s="54">
        <f t="shared" si="4"/>
        <v>0</v>
      </c>
      <c r="D68" s="231"/>
      <c r="E68" s="433"/>
      <c r="F68" s="434">
        <f>D68+E68</f>
        <v>0</v>
      </c>
      <c r="G68" s="231"/>
      <c r="H68" s="263"/>
      <c r="I68" s="121">
        <f>G68+H68</f>
        <v>0</v>
      </c>
      <c r="J68" s="263"/>
      <c r="K68" s="56"/>
      <c r="L68" s="121">
        <f>J68+K68</f>
        <v>0</v>
      </c>
      <c r="M68" s="327"/>
      <c r="N68" s="56"/>
      <c r="O68" s="121">
        <f>M68+N68</f>
        <v>0</v>
      </c>
      <c r="P68" s="111"/>
    </row>
    <row r="69" spans="1:16"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row>
    <row r="71" spans="1:16" hidden="1" x14ac:dyDescent="0.25">
      <c r="A71" s="38">
        <v>1223</v>
      </c>
      <c r="B71" s="58" t="s">
        <v>62</v>
      </c>
      <c r="C71" s="59">
        <f t="shared" si="4"/>
        <v>0</v>
      </c>
      <c r="D71" s="232"/>
      <c r="E71" s="435"/>
      <c r="F71" s="393">
        <f t="shared" si="62"/>
        <v>0</v>
      </c>
      <c r="G71" s="232"/>
      <c r="H71" s="264"/>
      <c r="I71" s="115">
        <f t="shared" si="63"/>
        <v>0</v>
      </c>
      <c r="J71" s="264"/>
      <c r="K71" s="61"/>
      <c r="L71" s="115">
        <f t="shared" si="64"/>
        <v>0</v>
      </c>
      <c r="M71" s="328"/>
      <c r="N71" s="61"/>
      <c r="O71" s="115">
        <f t="shared" si="65"/>
        <v>0</v>
      </c>
      <c r="P71" s="112"/>
    </row>
    <row r="72" spans="1:16" hidden="1" x14ac:dyDescent="0.25">
      <c r="A72" s="38">
        <v>1225</v>
      </c>
      <c r="B72" s="58" t="s">
        <v>63</v>
      </c>
      <c r="C72" s="59">
        <f t="shared" si="4"/>
        <v>0</v>
      </c>
      <c r="D72" s="232"/>
      <c r="E72" s="435"/>
      <c r="F72" s="393">
        <f t="shared" si="62"/>
        <v>0</v>
      </c>
      <c r="G72" s="232"/>
      <c r="H72" s="264"/>
      <c r="I72" s="115">
        <f t="shared" si="63"/>
        <v>0</v>
      </c>
      <c r="J72" s="264"/>
      <c r="K72" s="61"/>
      <c r="L72" s="115">
        <f t="shared" si="64"/>
        <v>0</v>
      </c>
      <c r="M72" s="328"/>
      <c r="N72" s="61"/>
      <c r="O72" s="115">
        <f t="shared" si="65"/>
        <v>0</v>
      </c>
      <c r="P72" s="112"/>
    </row>
    <row r="73" spans="1:16" ht="36" hidden="1" x14ac:dyDescent="0.25">
      <c r="A73" s="38">
        <v>1227</v>
      </c>
      <c r="B73" s="58" t="s">
        <v>64</v>
      </c>
      <c r="C73" s="59">
        <f t="shared" si="4"/>
        <v>0</v>
      </c>
      <c r="D73" s="232"/>
      <c r="E73" s="435"/>
      <c r="F73" s="393">
        <f t="shared" si="62"/>
        <v>0</v>
      </c>
      <c r="G73" s="232"/>
      <c r="H73" s="264"/>
      <c r="I73" s="115">
        <f t="shared" si="63"/>
        <v>0</v>
      </c>
      <c r="J73" s="264"/>
      <c r="K73" s="61"/>
      <c r="L73" s="115">
        <f t="shared" si="64"/>
        <v>0</v>
      </c>
      <c r="M73" s="328"/>
      <c r="N73" s="61"/>
      <c r="O73" s="115">
        <f t="shared" si="65"/>
        <v>0</v>
      </c>
      <c r="P73" s="112"/>
    </row>
    <row r="74" spans="1:16" ht="48" hidden="1" x14ac:dyDescent="0.25">
      <c r="A74" s="38">
        <v>1228</v>
      </c>
      <c r="B74" s="58" t="s">
        <v>298</v>
      </c>
      <c r="C74" s="59">
        <f t="shared" si="4"/>
        <v>0</v>
      </c>
      <c r="D74" s="232"/>
      <c r="E74" s="435"/>
      <c r="F74" s="393">
        <f t="shared" si="62"/>
        <v>0</v>
      </c>
      <c r="G74" s="232"/>
      <c r="H74" s="264"/>
      <c r="I74" s="115">
        <f t="shared" si="63"/>
        <v>0</v>
      </c>
      <c r="J74" s="264"/>
      <c r="K74" s="61"/>
      <c r="L74" s="115">
        <f t="shared" si="64"/>
        <v>0</v>
      </c>
      <c r="M74" s="328"/>
      <c r="N74" s="61"/>
      <c r="O74" s="115">
        <f t="shared" si="65"/>
        <v>0</v>
      </c>
      <c r="P74" s="112"/>
    </row>
    <row r="75" spans="1:16" x14ac:dyDescent="0.25">
      <c r="A75" s="102">
        <v>2000</v>
      </c>
      <c r="B75" s="102" t="s">
        <v>65</v>
      </c>
      <c r="C75" s="103">
        <f t="shared" si="4"/>
        <v>19230</v>
      </c>
      <c r="D75" s="229">
        <f>SUM(D76,D83,D130,D164,D165,D172)</f>
        <v>18680</v>
      </c>
      <c r="E75" s="428">
        <f t="shared" ref="E75:F75" si="66">SUM(E76,E83,E130,E164,E165,E172)</f>
        <v>550</v>
      </c>
      <c r="F75" s="429">
        <f t="shared" si="66"/>
        <v>19230</v>
      </c>
      <c r="G75" s="229">
        <f>SUM(G76,G83,G130,G164,G165,G172)</f>
        <v>0</v>
      </c>
      <c r="H75" s="262">
        <f t="shared" ref="H75:I75" si="67">SUM(H76,H83,H130,H164,H165,H172)</f>
        <v>0</v>
      </c>
      <c r="I75" s="105">
        <f t="shared" si="67"/>
        <v>0</v>
      </c>
      <c r="J75" s="262">
        <f>SUM(J76,J83,J130,J164,J165,J172)</f>
        <v>0</v>
      </c>
      <c r="K75" s="104">
        <f t="shared" ref="K75:L75" si="68">SUM(K76,K83,K130,K164,K165,K172)</f>
        <v>0</v>
      </c>
      <c r="L75" s="105">
        <f t="shared" si="68"/>
        <v>0</v>
      </c>
      <c r="M75" s="103">
        <f>SUM(M76,M83,M130,M164,M165,M172)</f>
        <v>0</v>
      </c>
      <c r="N75" s="104">
        <f t="shared" ref="N75:O75" si="69">SUM(N76,N83,N130,N164,N165,N172)</f>
        <v>0</v>
      </c>
      <c r="O75" s="105">
        <f t="shared" si="69"/>
        <v>0</v>
      </c>
      <c r="P75" s="351"/>
    </row>
    <row r="76" spans="1:16" ht="24" x14ac:dyDescent="0.25">
      <c r="A76" s="46">
        <v>2100</v>
      </c>
      <c r="B76" s="106" t="s">
        <v>66</v>
      </c>
      <c r="C76" s="47">
        <f t="shared" si="4"/>
        <v>8060</v>
      </c>
      <c r="D76" s="230">
        <f>SUM(D77,D80)</f>
        <v>7605</v>
      </c>
      <c r="E76" s="430">
        <f t="shared" ref="E76:F76" si="70">SUM(E77,E80)</f>
        <v>455</v>
      </c>
      <c r="F76" s="397">
        <f t="shared" si="70"/>
        <v>8060</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row>
    <row r="77" spans="1:16" ht="24" hidden="1" x14ac:dyDescent="0.25">
      <c r="A77" s="963">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row>
    <row r="79" spans="1:16" ht="24" hidden="1" x14ac:dyDescent="0.25">
      <c r="A79" s="38">
        <v>2112</v>
      </c>
      <c r="B79" s="58" t="s">
        <v>69</v>
      </c>
      <c r="C79" s="59">
        <f t="shared" si="4"/>
        <v>0</v>
      </c>
      <c r="D79" s="232"/>
      <c r="E79" s="435"/>
      <c r="F79" s="393">
        <f t="shared" si="78"/>
        <v>0</v>
      </c>
      <c r="G79" s="232"/>
      <c r="H79" s="264"/>
      <c r="I79" s="115">
        <f t="shared" si="79"/>
        <v>0</v>
      </c>
      <c r="J79" s="264"/>
      <c r="K79" s="61"/>
      <c r="L79" s="115">
        <f t="shared" si="80"/>
        <v>0</v>
      </c>
      <c r="M79" s="328"/>
      <c r="N79" s="61"/>
      <c r="O79" s="115">
        <f t="shared" si="81"/>
        <v>0</v>
      </c>
      <c r="P79" s="112"/>
    </row>
    <row r="80" spans="1:16" ht="24" x14ac:dyDescent="0.25">
      <c r="A80" s="113">
        <v>2120</v>
      </c>
      <c r="B80" s="58" t="s">
        <v>70</v>
      </c>
      <c r="C80" s="59">
        <f t="shared" si="4"/>
        <v>8060</v>
      </c>
      <c r="D80" s="233">
        <f>SUM(D81:D82)</f>
        <v>7605</v>
      </c>
      <c r="E80" s="436">
        <f t="shared" ref="E80:F80" si="82">SUM(E81:E82)</f>
        <v>455</v>
      </c>
      <c r="F80" s="393">
        <f t="shared" si="82"/>
        <v>8060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row>
    <row r="81" spans="1:16" x14ac:dyDescent="0.25">
      <c r="A81" s="38">
        <v>2121</v>
      </c>
      <c r="B81" s="58" t="s">
        <v>68</v>
      </c>
      <c r="C81" s="59">
        <f t="shared" si="4"/>
        <v>1593</v>
      </c>
      <c r="D81" s="232">
        <v>1593</v>
      </c>
      <c r="E81" s="435">
        <v>0</v>
      </c>
      <c r="F81" s="393">
        <f t="shared" ref="F81:F82" si="86">D81+E81</f>
        <v>1593</v>
      </c>
      <c r="G81" s="232"/>
      <c r="H81" s="264"/>
      <c r="I81" s="115">
        <f t="shared" ref="I81:I82" si="87">G81+H81</f>
        <v>0</v>
      </c>
      <c r="J81" s="264"/>
      <c r="K81" s="61"/>
      <c r="L81" s="115">
        <f t="shared" ref="L81:L82" si="88">J81+K81</f>
        <v>0</v>
      </c>
      <c r="M81" s="328"/>
      <c r="N81" s="61"/>
      <c r="O81" s="115">
        <f t="shared" ref="O81:O82" si="89">M81+N81</f>
        <v>0</v>
      </c>
      <c r="P81" s="377"/>
    </row>
    <row r="82" spans="1:16" ht="24" x14ac:dyDescent="0.25">
      <c r="A82" s="38">
        <v>2122</v>
      </c>
      <c r="B82" s="58" t="s">
        <v>69</v>
      </c>
      <c r="C82" s="59">
        <f t="shared" si="4"/>
        <v>6467</v>
      </c>
      <c r="D82" s="232">
        <v>6012</v>
      </c>
      <c r="E82" s="435">
        <v>455</v>
      </c>
      <c r="F82" s="393">
        <f t="shared" si="86"/>
        <v>6467</v>
      </c>
      <c r="G82" s="232"/>
      <c r="H82" s="264"/>
      <c r="I82" s="115">
        <f t="shared" si="87"/>
        <v>0</v>
      </c>
      <c r="J82" s="264"/>
      <c r="K82" s="61"/>
      <c r="L82" s="115">
        <f t="shared" si="88"/>
        <v>0</v>
      </c>
      <c r="M82" s="328"/>
      <c r="N82" s="61"/>
      <c r="O82" s="115">
        <f t="shared" si="89"/>
        <v>0</v>
      </c>
      <c r="P82" s="377" t="s">
        <v>932</v>
      </c>
    </row>
    <row r="83" spans="1:16" x14ac:dyDescent="0.25">
      <c r="A83" s="46">
        <v>2200</v>
      </c>
      <c r="B83" s="106" t="s">
        <v>71</v>
      </c>
      <c r="C83" s="47">
        <f t="shared" si="4"/>
        <v>8230</v>
      </c>
      <c r="D83" s="230">
        <f>SUM(D84,D89,D95,D103,D112,D116,D122,D128)</f>
        <v>8135</v>
      </c>
      <c r="E83" s="430">
        <f t="shared" ref="E83:F83" si="90">SUM(E84,E89,E95,E103,E112,E116,E122,E128)</f>
        <v>95</v>
      </c>
      <c r="F83" s="397">
        <f t="shared" si="90"/>
        <v>8230</v>
      </c>
      <c r="G83" s="230">
        <f>SUM(G84,G89,G95,G103,G112,G116,G122,G128)</f>
        <v>0</v>
      </c>
      <c r="H83" s="107">
        <f t="shared" ref="H83:I83" si="91">SUM(H84,H89,H95,H103,H112,H116,H122,H128)</f>
        <v>0</v>
      </c>
      <c r="I83" s="118">
        <f t="shared" si="91"/>
        <v>0</v>
      </c>
      <c r="J83" s="107">
        <f>SUM(J84,J89,J95,J103,J112,J116,J122,J128)</f>
        <v>0</v>
      </c>
      <c r="K83" s="51">
        <f t="shared" ref="K83:L83" si="92">SUM(K84,K89,K95,K103,K112,K116,K122,K128)</f>
        <v>0</v>
      </c>
      <c r="L83" s="118">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row>
    <row r="86" spans="1:16" ht="36" hidden="1" x14ac:dyDescent="0.25">
      <c r="A86" s="38">
        <v>2212</v>
      </c>
      <c r="B86" s="58" t="s">
        <v>74</v>
      </c>
      <c r="C86" s="59">
        <f t="shared" si="98"/>
        <v>0</v>
      </c>
      <c r="D86" s="232"/>
      <c r="E86" s="435"/>
      <c r="F86" s="393">
        <f t="shared" si="99"/>
        <v>0</v>
      </c>
      <c r="G86" s="232"/>
      <c r="H86" s="264"/>
      <c r="I86" s="115">
        <f t="shared" si="100"/>
        <v>0</v>
      </c>
      <c r="J86" s="264"/>
      <c r="K86" s="61"/>
      <c r="L86" s="115">
        <f t="shared" si="101"/>
        <v>0</v>
      </c>
      <c r="M86" s="328"/>
      <c r="N86" s="61"/>
      <c r="O86" s="115">
        <f t="shared" si="102"/>
        <v>0</v>
      </c>
      <c r="P86" s="112"/>
    </row>
    <row r="87" spans="1:16" ht="24" hidden="1" x14ac:dyDescent="0.25">
      <c r="A87" s="38">
        <v>2214</v>
      </c>
      <c r="B87" s="58" t="s">
        <v>75</v>
      </c>
      <c r="C87" s="59">
        <f t="shared" si="98"/>
        <v>0</v>
      </c>
      <c r="D87" s="232"/>
      <c r="E87" s="435"/>
      <c r="F87" s="393">
        <f t="shared" si="99"/>
        <v>0</v>
      </c>
      <c r="G87" s="232"/>
      <c r="H87" s="264"/>
      <c r="I87" s="115">
        <f t="shared" si="100"/>
        <v>0</v>
      </c>
      <c r="J87" s="264"/>
      <c r="K87" s="61"/>
      <c r="L87" s="115">
        <f t="shared" si="101"/>
        <v>0</v>
      </c>
      <c r="M87" s="328"/>
      <c r="N87" s="61"/>
      <c r="O87" s="115">
        <f t="shared" si="102"/>
        <v>0</v>
      </c>
      <c r="P87" s="112"/>
    </row>
    <row r="88" spans="1:16" hidden="1" x14ac:dyDescent="0.25">
      <c r="A88" s="38">
        <v>2219</v>
      </c>
      <c r="B88" s="58" t="s">
        <v>76</v>
      </c>
      <c r="C88" s="59">
        <f t="shared" si="98"/>
        <v>0</v>
      </c>
      <c r="D88" s="232"/>
      <c r="E88" s="435"/>
      <c r="F88" s="393">
        <f t="shared" si="99"/>
        <v>0</v>
      </c>
      <c r="G88" s="232"/>
      <c r="H88" s="264"/>
      <c r="I88" s="115">
        <f t="shared" si="100"/>
        <v>0</v>
      </c>
      <c r="J88" s="264"/>
      <c r="K88" s="61"/>
      <c r="L88" s="115">
        <f t="shared" si="101"/>
        <v>0</v>
      </c>
      <c r="M88" s="328"/>
      <c r="N88" s="61"/>
      <c r="O88" s="115">
        <f t="shared" si="102"/>
        <v>0</v>
      </c>
      <c r="P88" s="112"/>
    </row>
    <row r="89" spans="1:16" ht="24" hidden="1" x14ac:dyDescent="0.25">
      <c r="A89" s="113">
        <v>2220</v>
      </c>
      <c r="B89" s="58" t="s">
        <v>77</v>
      </c>
      <c r="C89" s="59">
        <f t="shared" si="98"/>
        <v>0</v>
      </c>
      <c r="D89" s="233">
        <f>SUM(D90:D94)</f>
        <v>0</v>
      </c>
      <c r="E89" s="436">
        <f t="shared" ref="E89:F89" si="103">SUM(E90:E94)</f>
        <v>0</v>
      </c>
      <c r="F89" s="393">
        <f t="shared" si="103"/>
        <v>0</v>
      </c>
      <c r="G89" s="233">
        <f>SUM(G90:G94)</f>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c r="E90" s="435"/>
      <c r="F90" s="393">
        <f t="shared" ref="F90:F94" si="107">D90+E90</f>
        <v>0</v>
      </c>
      <c r="G90" s="232"/>
      <c r="H90" s="264"/>
      <c r="I90" s="115">
        <f t="shared" ref="I90:I94" si="108">G90+H90</f>
        <v>0</v>
      </c>
      <c r="J90" s="264"/>
      <c r="K90" s="61"/>
      <c r="L90" s="115">
        <f t="shared" ref="L90:L94" si="109">J90+K90</f>
        <v>0</v>
      </c>
      <c r="M90" s="328"/>
      <c r="N90" s="61"/>
      <c r="O90" s="115">
        <f t="shared" ref="O90:O94" si="110">M90+N90</f>
        <v>0</v>
      </c>
      <c r="P90" s="112"/>
    </row>
    <row r="91" spans="1:16" hidden="1" x14ac:dyDescent="0.25">
      <c r="A91" s="38">
        <v>2222</v>
      </c>
      <c r="B91" s="58" t="s">
        <v>78</v>
      </c>
      <c r="C91" s="59">
        <f t="shared" si="98"/>
        <v>0</v>
      </c>
      <c r="D91" s="232"/>
      <c r="E91" s="435"/>
      <c r="F91" s="393">
        <f t="shared" si="107"/>
        <v>0</v>
      </c>
      <c r="G91" s="232"/>
      <c r="H91" s="264"/>
      <c r="I91" s="115">
        <f t="shared" si="108"/>
        <v>0</v>
      </c>
      <c r="J91" s="264"/>
      <c r="K91" s="61"/>
      <c r="L91" s="115">
        <f t="shared" si="109"/>
        <v>0</v>
      </c>
      <c r="M91" s="328"/>
      <c r="N91" s="61"/>
      <c r="O91" s="115">
        <f t="shared" si="110"/>
        <v>0</v>
      </c>
      <c r="P91" s="112"/>
    </row>
    <row r="92" spans="1:16" hidden="1" x14ac:dyDescent="0.25">
      <c r="A92" s="38">
        <v>2223</v>
      </c>
      <c r="B92" s="58" t="s">
        <v>79</v>
      </c>
      <c r="C92" s="59">
        <f t="shared" si="98"/>
        <v>0</v>
      </c>
      <c r="D92" s="232"/>
      <c r="E92" s="435"/>
      <c r="F92" s="393">
        <f t="shared" si="107"/>
        <v>0</v>
      </c>
      <c r="G92" s="232"/>
      <c r="H92" s="264"/>
      <c r="I92" s="115">
        <f t="shared" si="108"/>
        <v>0</v>
      </c>
      <c r="J92" s="264"/>
      <c r="K92" s="61"/>
      <c r="L92" s="115">
        <f t="shared" si="109"/>
        <v>0</v>
      </c>
      <c r="M92" s="328"/>
      <c r="N92" s="61"/>
      <c r="O92" s="115">
        <f t="shared" si="110"/>
        <v>0</v>
      </c>
      <c r="P92" s="112"/>
    </row>
    <row r="93" spans="1:16" ht="48" hidden="1" x14ac:dyDescent="0.25">
      <c r="A93" s="38">
        <v>2224</v>
      </c>
      <c r="B93" s="58" t="s">
        <v>299</v>
      </c>
      <c r="C93" s="59">
        <f t="shared" si="98"/>
        <v>0</v>
      </c>
      <c r="D93" s="232"/>
      <c r="E93" s="435"/>
      <c r="F93" s="393">
        <f t="shared" si="107"/>
        <v>0</v>
      </c>
      <c r="G93" s="232"/>
      <c r="H93" s="264"/>
      <c r="I93" s="115">
        <f t="shared" si="108"/>
        <v>0</v>
      </c>
      <c r="J93" s="264"/>
      <c r="K93" s="61"/>
      <c r="L93" s="115">
        <f t="shared" si="109"/>
        <v>0</v>
      </c>
      <c r="M93" s="328"/>
      <c r="N93" s="61"/>
      <c r="O93" s="115">
        <f t="shared" si="110"/>
        <v>0</v>
      </c>
      <c r="P93" s="112"/>
    </row>
    <row r="94" spans="1:16" ht="24" hidden="1" x14ac:dyDescent="0.25">
      <c r="A94" s="38">
        <v>2229</v>
      </c>
      <c r="B94" s="58" t="s">
        <v>80</v>
      </c>
      <c r="C94" s="59">
        <f t="shared" si="98"/>
        <v>0</v>
      </c>
      <c r="D94" s="232"/>
      <c r="E94" s="435"/>
      <c r="F94" s="393">
        <f t="shared" si="107"/>
        <v>0</v>
      </c>
      <c r="G94" s="232"/>
      <c r="H94" s="264"/>
      <c r="I94" s="115">
        <f t="shared" si="108"/>
        <v>0</v>
      </c>
      <c r="J94" s="264"/>
      <c r="K94" s="61"/>
      <c r="L94" s="115">
        <f t="shared" si="109"/>
        <v>0</v>
      </c>
      <c r="M94" s="328"/>
      <c r="N94" s="61"/>
      <c r="O94" s="115">
        <f t="shared" si="110"/>
        <v>0</v>
      </c>
      <c r="P94" s="112"/>
    </row>
    <row r="95" spans="1:16" ht="36" x14ac:dyDescent="0.25">
      <c r="A95" s="113">
        <v>2230</v>
      </c>
      <c r="B95" s="58" t="s">
        <v>81</v>
      </c>
      <c r="C95" s="59">
        <f t="shared" si="98"/>
        <v>2160</v>
      </c>
      <c r="D95" s="233">
        <f>SUM(D96:D102)</f>
        <v>2880</v>
      </c>
      <c r="E95" s="436">
        <f t="shared" ref="E95:F95" si="111">SUM(E96:E102)</f>
        <v>-720</v>
      </c>
      <c r="F95" s="393">
        <f t="shared" si="111"/>
        <v>2160</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row>
    <row r="96" spans="1:16" ht="48" x14ac:dyDescent="0.25">
      <c r="A96" s="38">
        <v>2231</v>
      </c>
      <c r="B96" s="58" t="s">
        <v>82</v>
      </c>
      <c r="C96" s="59">
        <f t="shared" si="98"/>
        <v>2160</v>
      </c>
      <c r="D96" s="232">
        <v>2880</v>
      </c>
      <c r="E96" s="435">
        <v>-720</v>
      </c>
      <c r="F96" s="393">
        <f t="shared" ref="F96:F102" si="115">D96+E96</f>
        <v>2160</v>
      </c>
      <c r="G96" s="232"/>
      <c r="H96" s="264"/>
      <c r="I96" s="115">
        <f t="shared" ref="I96:I102" si="116">G96+H96</f>
        <v>0</v>
      </c>
      <c r="J96" s="264"/>
      <c r="K96" s="61"/>
      <c r="L96" s="115">
        <f t="shared" ref="L96:L102" si="117">J96+K96</f>
        <v>0</v>
      </c>
      <c r="M96" s="328"/>
      <c r="N96" s="61"/>
      <c r="O96" s="115">
        <f t="shared" ref="O96:O102" si="118">M96+N96</f>
        <v>0</v>
      </c>
      <c r="P96" s="377" t="s">
        <v>933</v>
      </c>
    </row>
    <row r="97" spans="1:16" ht="24.75" hidden="1" customHeight="1" x14ac:dyDescent="0.25">
      <c r="A97" s="38">
        <v>2232</v>
      </c>
      <c r="B97" s="58" t="s">
        <v>83</v>
      </c>
      <c r="C97" s="59">
        <f t="shared" si="98"/>
        <v>0</v>
      </c>
      <c r="D97" s="232"/>
      <c r="E97" s="435"/>
      <c r="F97" s="393">
        <f t="shared" si="115"/>
        <v>0</v>
      </c>
      <c r="G97" s="232"/>
      <c r="H97" s="264"/>
      <c r="I97" s="115">
        <f t="shared" si="116"/>
        <v>0</v>
      </c>
      <c r="J97" s="264"/>
      <c r="K97" s="61"/>
      <c r="L97" s="115">
        <f t="shared" si="117"/>
        <v>0</v>
      </c>
      <c r="M97" s="328"/>
      <c r="N97" s="61"/>
      <c r="O97" s="115">
        <f t="shared" si="118"/>
        <v>0</v>
      </c>
      <c r="P97" s="112"/>
    </row>
    <row r="98" spans="1:16" ht="24" hidden="1" x14ac:dyDescent="0.25">
      <c r="A98" s="33">
        <v>2233</v>
      </c>
      <c r="B98" s="53" t="s">
        <v>84</v>
      </c>
      <c r="C98" s="54">
        <f t="shared" si="98"/>
        <v>0</v>
      </c>
      <c r="D98" s="231"/>
      <c r="E98" s="433"/>
      <c r="F98" s="434">
        <f t="shared" si="115"/>
        <v>0</v>
      </c>
      <c r="G98" s="231"/>
      <c r="H98" s="263"/>
      <c r="I98" s="121">
        <f t="shared" si="116"/>
        <v>0</v>
      </c>
      <c r="J98" s="263"/>
      <c r="K98" s="56"/>
      <c r="L98" s="121">
        <f t="shared" si="117"/>
        <v>0</v>
      </c>
      <c r="M98" s="327"/>
      <c r="N98" s="56"/>
      <c r="O98" s="121">
        <f t="shared" si="118"/>
        <v>0</v>
      </c>
      <c r="P98" s="111"/>
    </row>
    <row r="99" spans="1:16" ht="36" hidden="1" x14ac:dyDescent="0.25">
      <c r="A99" s="38">
        <v>2234</v>
      </c>
      <c r="B99" s="58" t="s">
        <v>85</v>
      </c>
      <c r="C99" s="59">
        <f t="shared" si="98"/>
        <v>0</v>
      </c>
      <c r="D99" s="232"/>
      <c r="E99" s="435"/>
      <c r="F99" s="393">
        <f t="shared" si="115"/>
        <v>0</v>
      </c>
      <c r="G99" s="232"/>
      <c r="H99" s="264"/>
      <c r="I99" s="115">
        <f t="shared" si="116"/>
        <v>0</v>
      </c>
      <c r="J99" s="264"/>
      <c r="K99" s="61"/>
      <c r="L99" s="115">
        <f t="shared" si="117"/>
        <v>0</v>
      </c>
      <c r="M99" s="328"/>
      <c r="N99" s="61"/>
      <c r="O99" s="115">
        <f t="shared" si="118"/>
        <v>0</v>
      </c>
      <c r="P99" s="112"/>
    </row>
    <row r="100" spans="1:16" ht="24" hidden="1" x14ac:dyDescent="0.25">
      <c r="A100" s="38">
        <v>2235</v>
      </c>
      <c r="B100" s="58" t="s">
        <v>86</v>
      </c>
      <c r="C100" s="59">
        <f t="shared" si="98"/>
        <v>0</v>
      </c>
      <c r="D100" s="232"/>
      <c r="E100" s="435"/>
      <c r="F100" s="393">
        <f t="shared" si="115"/>
        <v>0</v>
      </c>
      <c r="G100" s="232"/>
      <c r="H100" s="264"/>
      <c r="I100" s="115">
        <f t="shared" si="116"/>
        <v>0</v>
      </c>
      <c r="J100" s="264"/>
      <c r="K100" s="61"/>
      <c r="L100" s="115">
        <f t="shared" si="117"/>
        <v>0</v>
      </c>
      <c r="M100" s="328"/>
      <c r="N100" s="61"/>
      <c r="O100" s="115">
        <f t="shared" si="118"/>
        <v>0</v>
      </c>
      <c r="P100" s="112"/>
    </row>
    <row r="101" spans="1:16" hidden="1" x14ac:dyDescent="0.25">
      <c r="A101" s="38">
        <v>2236</v>
      </c>
      <c r="B101" s="58" t="s">
        <v>87</v>
      </c>
      <c r="C101" s="59">
        <f t="shared" si="98"/>
        <v>0</v>
      </c>
      <c r="D101" s="232"/>
      <c r="E101" s="435"/>
      <c r="F101" s="393">
        <f t="shared" si="115"/>
        <v>0</v>
      </c>
      <c r="G101" s="232"/>
      <c r="H101" s="264"/>
      <c r="I101" s="115">
        <f t="shared" si="116"/>
        <v>0</v>
      </c>
      <c r="J101" s="264"/>
      <c r="K101" s="61"/>
      <c r="L101" s="115">
        <f t="shared" si="117"/>
        <v>0</v>
      </c>
      <c r="M101" s="328"/>
      <c r="N101" s="61"/>
      <c r="O101" s="115">
        <f t="shared" si="118"/>
        <v>0</v>
      </c>
      <c r="P101" s="112"/>
    </row>
    <row r="102" spans="1:16" ht="24" hidden="1" x14ac:dyDescent="0.25">
      <c r="A102" s="38">
        <v>2239</v>
      </c>
      <c r="B102" s="58" t="s">
        <v>88</v>
      </c>
      <c r="C102" s="59">
        <f t="shared" si="98"/>
        <v>0</v>
      </c>
      <c r="D102" s="232"/>
      <c r="E102" s="435"/>
      <c r="F102" s="393">
        <f t="shared" si="115"/>
        <v>0</v>
      </c>
      <c r="G102" s="232"/>
      <c r="H102" s="264"/>
      <c r="I102" s="115">
        <f t="shared" si="116"/>
        <v>0</v>
      </c>
      <c r="J102" s="264"/>
      <c r="K102" s="61"/>
      <c r="L102" s="115">
        <f t="shared" si="117"/>
        <v>0</v>
      </c>
      <c r="M102" s="328"/>
      <c r="N102" s="61"/>
      <c r="O102" s="115">
        <f t="shared" si="118"/>
        <v>0</v>
      </c>
      <c r="P102" s="112"/>
    </row>
    <row r="103" spans="1:16" ht="36" hidden="1" x14ac:dyDescent="0.25">
      <c r="A103" s="113">
        <v>2240</v>
      </c>
      <c r="B103" s="58" t="s">
        <v>89</v>
      </c>
      <c r="C103" s="59">
        <f t="shared" si="98"/>
        <v>0</v>
      </c>
      <c r="D103" s="233">
        <f>SUM(D104:D111)</f>
        <v>0</v>
      </c>
      <c r="E103" s="436">
        <f t="shared" ref="E103:F103" si="119">SUM(E104:E111)</f>
        <v>0</v>
      </c>
      <c r="F103" s="393">
        <f t="shared" si="119"/>
        <v>0</v>
      </c>
      <c r="G103" s="233">
        <f>SUM(G104:G111)</f>
        <v>0</v>
      </c>
      <c r="H103" s="122">
        <f t="shared" ref="H103:I103" si="120">SUM(H104:H111)</f>
        <v>0</v>
      </c>
      <c r="I103" s="115">
        <f t="shared" si="120"/>
        <v>0</v>
      </c>
      <c r="J103" s="122">
        <f>SUM(J104:J111)</f>
        <v>0</v>
      </c>
      <c r="K103" s="114">
        <f t="shared" ref="K103:L103" si="121">SUM(K104:K111)</f>
        <v>0</v>
      </c>
      <c r="L103" s="115">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435"/>
      <c r="F104" s="393">
        <f t="shared" ref="F104:F111" si="123">D104+E104</f>
        <v>0</v>
      </c>
      <c r="G104" s="232"/>
      <c r="H104" s="264"/>
      <c r="I104" s="115">
        <f t="shared" ref="I104:I111" si="124">G104+H104</f>
        <v>0</v>
      </c>
      <c r="J104" s="264"/>
      <c r="K104" s="61"/>
      <c r="L104" s="115">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435"/>
      <c r="F105" s="393">
        <f t="shared" si="123"/>
        <v>0</v>
      </c>
      <c r="G105" s="232"/>
      <c r="H105" s="264"/>
      <c r="I105" s="115">
        <f t="shared" si="124"/>
        <v>0</v>
      </c>
      <c r="J105" s="264"/>
      <c r="K105" s="61"/>
      <c r="L105" s="115">
        <f t="shared" si="125"/>
        <v>0</v>
      </c>
      <c r="M105" s="328"/>
      <c r="N105" s="61"/>
      <c r="O105" s="115">
        <f t="shared" si="126"/>
        <v>0</v>
      </c>
      <c r="P105" s="112"/>
    </row>
    <row r="106" spans="1:16" ht="24" hidden="1" x14ac:dyDescent="0.25">
      <c r="A106" s="38">
        <v>2243</v>
      </c>
      <c r="B106" s="58" t="s">
        <v>92</v>
      </c>
      <c r="C106" s="59">
        <f t="shared" si="98"/>
        <v>0</v>
      </c>
      <c r="D106" s="232"/>
      <c r="E106" s="435"/>
      <c r="F106" s="393">
        <f t="shared" si="123"/>
        <v>0</v>
      </c>
      <c r="G106" s="232"/>
      <c r="H106" s="264"/>
      <c r="I106" s="115">
        <f t="shared" si="124"/>
        <v>0</v>
      </c>
      <c r="J106" s="264"/>
      <c r="K106" s="61"/>
      <c r="L106" s="115">
        <f t="shared" si="125"/>
        <v>0</v>
      </c>
      <c r="M106" s="328"/>
      <c r="N106" s="61"/>
      <c r="O106" s="115">
        <f t="shared" si="126"/>
        <v>0</v>
      </c>
      <c r="P106" s="112"/>
    </row>
    <row r="107" spans="1:16" hidden="1" x14ac:dyDescent="0.25">
      <c r="A107" s="38">
        <v>2244</v>
      </c>
      <c r="B107" s="58" t="s">
        <v>93</v>
      </c>
      <c r="C107" s="59">
        <f t="shared" si="98"/>
        <v>0</v>
      </c>
      <c r="D107" s="232"/>
      <c r="E107" s="435"/>
      <c r="F107" s="393">
        <f t="shared" si="123"/>
        <v>0</v>
      </c>
      <c r="G107" s="232"/>
      <c r="H107" s="264"/>
      <c r="I107" s="115">
        <f t="shared" si="124"/>
        <v>0</v>
      </c>
      <c r="J107" s="264"/>
      <c r="K107" s="61"/>
      <c r="L107" s="115">
        <f t="shared" si="125"/>
        <v>0</v>
      </c>
      <c r="M107" s="328"/>
      <c r="N107" s="61"/>
      <c r="O107" s="115">
        <f t="shared" si="126"/>
        <v>0</v>
      </c>
      <c r="P107" s="112"/>
    </row>
    <row r="108" spans="1:16" ht="24" hidden="1" x14ac:dyDescent="0.25">
      <c r="A108" s="38">
        <v>2246</v>
      </c>
      <c r="B108" s="58" t="s">
        <v>94</v>
      </c>
      <c r="C108" s="59">
        <f t="shared" si="98"/>
        <v>0</v>
      </c>
      <c r="D108" s="232"/>
      <c r="E108" s="435"/>
      <c r="F108" s="393">
        <f t="shared" si="123"/>
        <v>0</v>
      </c>
      <c r="G108" s="232"/>
      <c r="H108" s="264"/>
      <c r="I108" s="115">
        <f t="shared" si="124"/>
        <v>0</v>
      </c>
      <c r="J108" s="264"/>
      <c r="K108" s="61"/>
      <c r="L108" s="115">
        <f t="shared" si="125"/>
        <v>0</v>
      </c>
      <c r="M108" s="328"/>
      <c r="N108" s="61"/>
      <c r="O108" s="115">
        <f t="shared" si="126"/>
        <v>0</v>
      </c>
      <c r="P108" s="112"/>
    </row>
    <row r="109" spans="1:16" hidden="1" x14ac:dyDescent="0.25">
      <c r="A109" s="38">
        <v>2247</v>
      </c>
      <c r="B109" s="58" t="s">
        <v>95</v>
      </c>
      <c r="C109" s="59">
        <f t="shared" si="98"/>
        <v>0</v>
      </c>
      <c r="D109" s="232"/>
      <c r="E109" s="435"/>
      <c r="F109" s="393">
        <f t="shared" si="123"/>
        <v>0</v>
      </c>
      <c r="G109" s="232"/>
      <c r="H109" s="264"/>
      <c r="I109" s="115">
        <f t="shared" si="124"/>
        <v>0</v>
      </c>
      <c r="J109" s="264"/>
      <c r="K109" s="61"/>
      <c r="L109" s="115">
        <f t="shared" si="125"/>
        <v>0</v>
      </c>
      <c r="M109" s="328"/>
      <c r="N109" s="61"/>
      <c r="O109" s="115">
        <f t="shared" si="126"/>
        <v>0</v>
      </c>
      <c r="P109" s="112"/>
    </row>
    <row r="110" spans="1:16" ht="24" hidden="1" x14ac:dyDescent="0.25">
      <c r="A110" s="38">
        <v>2248</v>
      </c>
      <c r="B110" s="58" t="s">
        <v>300</v>
      </c>
      <c r="C110" s="59">
        <f t="shared" si="98"/>
        <v>0</v>
      </c>
      <c r="D110" s="232"/>
      <c r="E110" s="435"/>
      <c r="F110" s="393">
        <f t="shared" si="123"/>
        <v>0</v>
      </c>
      <c r="G110" s="232"/>
      <c r="H110" s="264"/>
      <c r="I110" s="115">
        <f t="shared" si="124"/>
        <v>0</v>
      </c>
      <c r="J110" s="264"/>
      <c r="K110" s="61"/>
      <c r="L110" s="115">
        <f t="shared" si="125"/>
        <v>0</v>
      </c>
      <c r="M110" s="328"/>
      <c r="N110" s="61"/>
      <c r="O110" s="115">
        <f t="shared" si="126"/>
        <v>0</v>
      </c>
      <c r="P110" s="112"/>
    </row>
    <row r="111" spans="1:16" ht="24" hidden="1" x14ac:dyDescent="0.25">
      <c r="A111" s="38">
        <v>2249</v>
      </c>
      <c r="B111" s="58" t="s">
        <v>96</v>
      </c>
      <c r="C111" s="59">
        <f t="shared" si="98"/>
        <v>0</v>
      </c>
      <c r="D111" s="232"/>
      <c r="E111" s="435"/>
      <c r="F111" s="393">
        <f t="shared" si="123"/>
        <v>0</v>
      </c>
      <c r="G111" s="232"/>
      <c r="H111" s="264"/>
      <c r="I111" s="115">
        <f t="shared" si="124"/>
        <v>0</v>
      </c>
      <c r="J111" s="264"/>
      <c r="K111" s="61"/>
      <c r="L111" s="115">
        <f t="shared" si="125"/>
        <v>0</v>
      </c>
      <c r="M111" s="328"/>
      <c r="N111" s="61"/>
      <c r="O111" s="115">
        <f t="shared" si="126"/>
        <v>0</v>
      </c>
      <c r="P111" s="112"/>
    </row>
    <row r="112" spans="1:16"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435"/>
      <c r="F114" s="393">
        <f t="shared" si="131"/>
        <v>0</v>
      </c>
      <c r="G114" s="232"/>
      <c r="H114" s="264"/>
      <c r="I114" s="115">
        <f t="shared" si="132"/>
        <v>0</v>
      </c>
      <c r="J114" s="264"/>
      <c r="K114" s="61"/>
      <c r="L114" s="115">
        <f t="shared" si="133"/>
        <v>0</v>
      </c>
      <c r="M114" s="328"/>
      <c r="N114" s="61"/>
      <c r="O114" s="115">
        <f t="shared" si="134"/>
        <v>0</v>
      </c>
      <c r="P114" s="112"/>
    </row>
    <row r="115" spans="1:16" ht="24" hidden="1" x14ac:dyDescent="0.25">
      <c r="A115" s="38">
        <v>2259</v>
      </c>
      <c r="B115" s="58" t="s">
        <v>100</v>
      </c>
      <c r="C115" s="59">
        <f t="shared" si="98"/>
        <v>0</v>
      </c>
      <c r="D115" s="232"/>
      <c r="E115" s="435"/>
      <c r="F115" s="393">
        <f t="shared" si="131"/>
        <v>0</v>
      </c>
      <c r="G115" s="232"/>
      <c r="H115" s="264"/>
      <c r="I115" s="115">
        <f t="shared" si="132"/>
        <v>0</v>
      </c>
      <c r="J115" s="264"/>
      <c r="K115" s="61"/>
      <c r="L115" s="115">
        <f t="shared" si="133"/>
        <v>0</v>
      </c>
      <c r="M115" s="328"/>
      <c r="N115" s="61"/>
      <c r="O115" s="115">
        <f t="shared" si="134"/>
        <v>0</v>
      </c>
      <c r="P115" s="112"/>
    </row>
    <row r="116" spans="1:16" x14ac:dyDescent="0.25">
      <c r="A116" s="113">
        <v>2260</v>
      </c>
      <c r="B116" s="58" t="s">
        <v>101</v>
      </c>
      <c r="C116" s="59">
        <f t="shared" si="98"/>
        <v>250</v>
      </c>
      <c r="D116" s="233">
        <f>SUM(D117:D121)</f>
        <v>250</v>
      </c>
      <c r="E116" s="436">
        <f t="shared" ref="E116:F116" si="135">SUM(E117:E121)</f>
        <v>0</v>
      </c>
      <c r="F116" s="393">
        <f t="shared" si="135"/>
        <v>250</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row>
    <row r="118" spans="1:16" ht="84" x14ac:dyDescent="0.25">
      <c r="A118" s="38">
        <v>2262</v>
      </c>
      <c r="B118" s="58" t="s">
        <v>103</v>
      </c>
      <c r="C118" s="59">
        <f t="shared" si="98"/>
        <v>250</v>
      </c>
      <c r="D118" s="232">
        <v>250</v>
      </c>
      <c r="E118" s="435">
        <v>0</v>
      </c>
      <c r="F118" s="393">
        <f t="shared" si="139"/>
        <v>250</v>
      </c>
      <c r="G118" s="232"/>
      <c r="H118" s="264"/>
      <c r="I118" s="115">
        <f t="shared" si="140"/>
        <v>0</v>
      </c>
      <c r="J118" s="264"/>
      <c r="K118" s="61"/>
      <c r="L118" s="115">
        <f t="shared" si="141"/>
        <v>0</v>
      </c>
      <c r="M118" s="328"/>
      <c r="N118" s="61"/>
      <c r="O118" s="115">
        <f t="shared" si="142"/>
        <v>0</v>
      </c>
      <c r="P118" s="377" t="s">
        <v>934</v>
      </c>
    </row>
    <row r="119" spans="1:16" hidden="1" x14ac:dyDescent="0.25">
      <c r="A119" s="38">
        <v>2263</v>
      </c>
      <c r="B119" s="58" t="s">
        <v>104</v>
      </c>
      <c r="C119" s="59">
        <f t="shared" si="98"/>
        <v>0</v>
      </c>
      <c r="D119" s="232"/>
      <c r="E119" s="435"/>
      <c r="F119" s="393">
        <f t="shared" si="139"/>
        <v>0</v>
      </c>
      <c r="G119" s="232"/>
      <c r="H119" s="264"/>
      <c r="I119" s="115">
        <f t="shared" si="140"/>
        <v>0</v>
      </c>
      <c r="J119" s="264"/>
      <c r="K119" s="61"/>
      <c r="L119" s="115">
        <f t="shared" si="141"/>
        <v>0</v>
      </c>
      <c r="M119" s="328"/>
      <c r="N119" s="61"/>
      <c r="O119" s="115">
        <f t="shared" si="142"/>
        <v>0</v>
      </c>
      <c r="P119" s="112"/>
    </row>
    <row r="120" spans="1:16" ht="24" hidden="1" x14ac:dyDescent="0.25">
      <c r="A120" s="38">
        <v>2264</v>
      </c>
      <c r="B120" s="58" t="s">
        <v>105</v>
      </c>
      <c r="C120" s="59">
        <f t="shared" si="98"/>
        <v>0</v>
      </c>
      <c r="D120" s="232"/>
      <c r="E120" s="435"/>
      <c r="F120" s="393">
        <f t="shared" si="139"/>
        <v>0</v>
      </c>
      <c r="G120" s="232"/>
      <c r="H120" s="264"/>
      <c r="I120" s="115">
        <f t="shared" si="140"/>
        <v>0</v>
      </c>
      <c r="J120" s="264"/>
      <c r="K120" s="61"/>
      <c r="L120" s="115">
        <f t="shared" si="141"/>
        <v>0</v>
      </c>
      <c r="M120" s="328"/>
      <c r="N120" s="61"/>
      <c r="O120" s="115">
        <f t="shared" si="142"/>
        <v>0</v>
      </c>
      <c r="P120" s="112"/>
    </row>
    <row r="121" spans="1:16" hidden="1" x14ac:dyDescent="0.25">
      <c r="A121" s="38">
        <v>2269</v>
      </c>
      <c r="B121" s="58" t="s">
        <v>106</v>
      </c>
      <c r="C121" s="59">
        <f t="shared" si="98"/>
        <v>0</v>
      </c>
      <c r="D121" s="232"/>
      <c r="E121" s="435"/>
      <c r="F121" s="393">
        <f t="shared" si="139"/>
        <v>0</v>
      </c>
      <c r="G121" s="232"/>
      <c r="H121" s="264"/>
      <c r="I121" s="115">
        <f t="shared" si="140"/>
        <v>0</v>
      </c>
      <c r="J121" s="264"/>
      <c r="K121" s="61"/>
      <c r="L121" s="115">
        <f t="shared" si="141"/>
        <v>0</v>
      </c>
      <c r="M121" s="328"/>
      <c r="N121" s="61"/>
      <c r="O121" s="115">
        <f t="shared" si="142"/>
        <v>0</v>
      </c>
      <c r="P121" s="112"/>
    </row>
    <row r="122" spans="1:16" x14ac:dyDescent="0.25">
      <c r="A122" s="113">
        <v>2270</v>
      </c>
      <c r="B122" s="58" t="s">
        <v>107</v>
      </c>
      <c r="C122" s="59">
        <f t="shared" si="98"/>
        <v>5820</v>
      </c>
      <c r="D122" s="233">
        <f>SUM(D123:D127)</f>
        <v>5005</v>
      </c>
      <c r="E122" s="436">
        <f t="shared" ref="E122:F122" si="143">SUM(E123:E127)</f>
        <v>815</v>
      </c>
      <c r="F122" s="393">
        <f t="shared" si="143"/>
        <v>5820</v>
      </c>
      <c r="G122" s="233">
        <f>SUM(G123:G127)</f>
        <v>0</v>
      </c>
      <c r="H122" s="122">
        <f t="shared" ref="H122:I122" si="144">SUM(H123:H127)</f>
        <v>0</v>
      </c>
      <c r="I122" s="115">
        <f t="shared" si="144"/>
        <v>0</v>
      </c>
      <c r="J122" s="122">
        <f>SUM(J123:J127)</f>
        <v>0</v>
      </c>
      <c r="K122" s="114">
        <f t="shared" ref="K122:L122" si="145">SUM(K123:K127)</f>
        <v>0</v>
      </c>
      <c r="L122" s="115">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435"/>
      <c r="F124" s="393">
        <f t="shared" si="147"/>
        <v>0</v>
      </c>
      <c r="G124" s="232"/>
      <c r="H124" s="264"/>
      <c r="I124" s="115">
        <f t="shared" si="148"/>
        <v>0</v>
      </c>
      <c r="J124" s="264"/>
      <c r="K124" s="61"/>
      <c r="L124" s="115">
        <f t="shared" si="149"/>
        <v>0</v>
      </c>
      <c r="M124" s="328"/>
      <c r="N124" s="61"/>
      <c r="O124" s="115">
        <f t="shared" si="150"/>
        <v>0</v>
      </c>
      <c r="P124" s="112"/>
    </row>
    <row r="125" spans="1:16" ht="24" hidden="1" x14ac:dyDescent="0.25">
      <c r="A125" s="38">
        <v>2275</v>
      </c>
      <c r="B125" s="58" t="s">
        <v>109</v>
      </c>
      <c r="C125" s="59">
        <f t="shared" si="98"/>
        <v>0</v>
      </c>
      <c r="D125" s="232"/>
      <c r="E125" s="435"/>
      <c r="F125" s="393">
        <f t="shared" si="147"/>
        <v>0</v>
      </c>
      <c r="G125" s="232"/>
      <c r="H125" s="264"/>
      <c r="I125" s="115">
        <f t="shared" si="148"/>
        <v>0</v>
      </c>
      <c r="J125" s="264"/>
      <c r="K125" s="61"/>
      <c r="L125" s="115">
        <f t="shared" si="149"/>
        <v>0</v>
      </c>
      <c r="M125" s="328"/>
      <c r="N125" s="61"/>
      <c r="O125" s="115">
        <f t="shared" si="150"/>
        <v>0</v>
      </c>
      <c r="P125" s="112"/>
    </row>
    <row r="126" spans="1:16" ht="36" hidden="1" x14ac:dyDescent="0.25">
      <c r="A126" s="38">
        <v>2276</v>
      </c>
      <c r="B126" s="58" t="s">
        <v>110</v>
      </c>
      <c r="C126" s="59">
        <f t="shared" si="98"/>
        <v>0</v>
      </c>
      <c r="D126" s="232"/>
      <c r="E126" s="435"/>
      <c r="F126" s="393">
        <f t="shared" si="147"/>
        <v>0</v>
      </c>
      <c r="G126" s="232"/>
      <c r="H126" s="264"/>
      <c r="I126" s="115">
        <f t="shared" si="148"/>
        <v>0</v>
      </c>
      <c r="J126" s="264"/>
      <c r="K126" s="61"/>
      <c r="L126" s="115">
        <f t="shared" si="149"/>
        <v>0</v>
      </c>
      <c r="M126" s="328"/>
      <c r="N126" s="61"/>
      <c r="O126" s="115">
        <f t="shared" si="150"/>
        <v>0</v>
      </c>
      <c r="P126" s="112"/>
    </row>
    <row r="127" spans="1:16" ht="60" x14ac:dyDescent="0.25">
      <c r="A127" s="38">
        <v>2279</v>
      </c>
      <c r="B127" s="58" t="s">
        <v>111</v>
      </c>
      <c r="C127" s="59">
        <f t="shared" si="98"/>
        <v>5820</v>
      </c>
      <c r="D127" s="232">
        <v>5005</v>
      </c>
      <c r="E127" s="435">
        <v>815</v>
      </c>
      <c r="F127" s="393">
        <f t="shared" si="147"/>
        <v>5820</v>
      </c>
      <c r="G127" s="232"/>
      <c r="H127" s="264"/>
      <c r="I127" s="115">
        <f t="shared" si="148"/>
        <v>0</v>
      </c>
      <c r="J127" s="264"/>
      <c r="K127" s="61"/>
      <c r="L127" s="115">
        <f t="shared" si="149"/>
        <v>0</v>
      </c>
      <c r="M127" s="328"/>
      <c r="N127" s="61"/>
      <c r="O127" s="115">
        <f t="shared" si="150"/>
        <v>0</v>
      </c>
      <c r="P127" s="377" t="s">
        <v>935</v>
      </c>
    </row>
    <row r="128" spans="1:16" ht="24" hidden="1" x14ac:dyDescent="0.25">
      <c r="A128" s="963">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435"/>
      <c r="F129" s="393">
        <f>D129+E129</f>
        <v>0</v>
      </c>
      <c r="G129" s="232"/>
      <c r="H129" s="264"/>
      <c r="I129" s="115">
        <f>G129+H129</f>
        <v>0</v>
      </c>
      <c r="J129" s="264"/>
      <c r="K129" s="61"/>
      <c r="L129" s="115">
        <f>J129+K129</f>
        <v>0</v>
      </c>
      <c r="M129" s="328"/>
      <c r="N129" s="61"/>
      <c r="O129" s="115">
        <f>M129+N129</f>
        <v>0</v>
      </c>
      <c r="P129" s="112"/>
    </row>
    <row r="130" spans="1:16" ht="38.25" customHeight="1" x14ac:dyDescent="0.25">
      <c r="A130" s="46">
        <v>2300</v>
      </c>
      <c r="B130" s="106" t="s">
        <v>113</v>
      </c>
      <c r="C130" s="47">
        <f t="shared" si="98"/>
        <v>2940</v>
      </c>
      <c r="D130" s="230">
        <f>SUM(D131,D136,D140,D141,D144,D151,D159,D160,D163)</f>
        <v>2940</v>
      </c>
      <c r="E130" s="430">
        <f t="shared" ref="E130:F130" si="152">SUM(E131,E136,E140,E141,E144,E151,E159,E160,E163)</f>
        <v>0</v>
      </c>
      <c r="F130" s="397">
        <f t="shared" si="152"/>
        <v>2940</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18">
        <f t="shared" si="154"/>
        <v>0</v>
      </c>
      <c r="M130" s="47">
        <f>SUM(M131,M136,M140,M141,M144,M151,M159,M160,M163)</f>
        <v>0</v>
      </c>
      <c r="N130" s="51">
        <f t="shared" ref="N130:O130" si="155">SUM(N131,N136,N140,N141,N144,N151,N159,N160,N163)</f>
        <v>0</v>
      </c>
      <c r="O130" s="118">
        <f t="shared" si="155"/>
        <v>0</v>
      </c>
      <c r="P130" s="124"/>
    </row>
    <row r="131" spans="1:16" ht="24" x14ac:dyDescent="0.25">
      <c r="A131" s="963">
        <v>2310</v>
      </c>
      <c r="B131" s="53" t="s">
        <v>114</v>
      </c>
      <c r="C131" s="54">
        <f t="shared" si="98"/>
        <v>300</v>
      </c>
      <c r="D131" s="235">
        <f t="shared" ref="D131:O131" si="156">SUM(D132:D135)</f>
        <v>300</v>
      </c>
      <c r="E131" s="438">
        <f t="shared" si="156"/>
        <v>0</v>
      </c>
      <c r="F131" s="434">
        <f t="shared" si="156"/>
        <v>300</v>
      </c>
      <c r="G131" s="235">
        <f t="shared" si="156"/>
        <v>0</v>
      </c>
      <c r="H131" s="266">
        <f t="shared" si="156"/>
        <v>0</v>
      </c>
      <c r="I131" s="121">
        <f t="shared" si="156"/>
        <v>0</v>
      </c>
      <c r="J131" s="266">
        <f t="shared" si="156"/>
        <v>0</v>
      </c>
      <c r="K131" s="120">
        <f t="shared" si="156"/>
        <v>0</v>
      </c>
      <c r="L131" s="121">
        <f t="shared" si="156"/>
        <v>0</v>
      </c>
      <c r="M131" s="54">
        <f t="shared" si="156"/>
        <v>0</v>
      </c>
      <c r="N131" s="120">
        <f t="shared" si="156"/>
        <v>0</v>
      </c>
      <c r="O131" s="121">
        <f t="shared" si="156"/>
        <v>0</v>
      </c>
      <c r="P131" s="111"/>
    </row>
    <row r="132" spans="1:16" x14ac:dyDescent="0.25">
      <c r="A132" s="38">
        <v>2311</v>
      </c>
      <c r="B132" s="58" t="s">
        <v>115</v>
      </c>
      <c r="C132" s="59">
        <f t="shared" si="98"/>
        <v>300</v>
      </c>
      <c r="D132" s="232">
        <v>300</v>
      </c>
      <c r="E132" s="435">
        <v>0</v>
      </c>
      <c r="F132" s="393">
        <f t="shared" ref="F132:F135" si="157">D132+E132</f>
        <v>300</v>
      </c>
      <c r="G132" s="232"/>
      <c r="H132" s="264"/>
      <c r="I132" s="115">
        <f t="shared" ref="I132:I135" si="158">G132+H132</f>
        <v>0</v>
      </c>
      <c r="J132" s="264"/>
      <c r="K132" s="61"/>
      <c r="L132" s="115">
        <f t="shared" ref="L132:L135" si="159">J132+K132</f>
        <v>0</v>
      </c>
      <c r="M132" s="328"/>
      <c r="N132" s="61"/>
      <c r="O132" s="115">
        <f t="shared" ref="O132:O135" si="160">M132+N132</f>
        <v>0</v>
      </c>
      <c r="P132" s="377"/>
    </row>
    <row r="133" spans="1:16" hidden="1" x14ac:dyDescent="0.25">
      <c r="A133" s="38">
        <v>2312</v>
      </c>
      <c r="B133" s="58" t="s">
        <v>116</v>
      </c>
      <c r="C133" s="59">
        <f t="shared" si="98"/>
        <v>0</v>
      </c>
      <c r="D133" s="232"/>
      <c r="E133" s="435"/>
      <c r="F133" s="393">
        <f t="shared" si="157"/>
        <v>0</v>
      </c>
      <c r="G133" s="232"/>
      <c r="H133" s="264"/>
      <c r="I133" s="115">
        <f t="shared" si="158"/>
        <v>0</v>
      </c>
      <c r="J133" s="264"/>
      <c r="K133" s="61"/>
      <c r="L133" s="115">
        <f t="shared" si="159"/>
        <v>0</v>
      </c>
      <c r="M133" s="328"/>
      <c r="N133" s="61"/>
      <c r="O133" s="115">
        <f t="shared" si="160"/>
        <v>0</v>
      </c>
      <c r="P133" s="112"/>
    </row>
    <row r="134" spans="1:16" hidden="1" x14ac:dyDescent="0.25">
      <c r="A134" s="38">
        <v>2313</v>
      </c>
      <c r="B134" s="58" t="s">
        <v>117</v>
      </c>
      <c r="C134" s="59">
        <f t="shared" si="98"/>
        <v>0</v>
      </c>
      <c r="D134" s="232"/>
      <c r="E134" s="435"/>
      <c r="F134" s="393">
        <f t="shared" si="157"/>
        <v>0</v>
      </c>
      <c r="G134" s="232"/>
      <c r="H134" s="264"/>
      <c r="I134" s="115">
        <f t="shared" si="158"/>
        <v>0</v>
      </c>
      <c r="J134" s="264"/>
      <c r="K134" s="61"/>
      <c r="L134" s="115">
        <f t="shared" si="159"/>
        <v>0</v>
      </c>
      <c r="M134" s="328"/>
      <c r="N134" s="61"/>
      <c r="O134" s="115">
        <f t="shared" si="160"/>
        <v>0</v>
      </c>
      <c r="P134" s="112"/>
    </row>
    <row r="135" spans="1:16" ht="36" hidden="1" customHeight="1" x14ac:dyDescent="0.25">
      <c r="A135" s="38">
        <v>2314</v>
      </c>
      <c r="B135" s="58" t="s">
        <v>291</v>
      </c>
      <c r="C135" s="59">
        <f t="shared" si="98"/>
        <v>0</v>
      </c>
      <c r="D135" s="232"/>
      <c r="E135" s="435"/>
      <c r="F135" s="393">
        <f t="shared" si="157"/>
        <v>0</v>
      </c>
      <c r="G135" s="232"/>
      <c r="H135" s="264"/>
      <c r="I135" s="115">
        <f t="shared" si="158"/>
        <v>0</v>
      </c>
      <c r="J135" s="264"/>
      <c r="K135" s="61"/>
      <c r="L135" s="115">
        <f t="shared" si="159"/>
        <v>0</v>
      </c>
      <c r="M135" s="328"/>
      <c r="N135" s="61"/>
      <c r="O135" s="115">
        <f t="shared" si="160"/>
        <v>0</v>
      </c>
      <c r="P135" s="112"/>
    </row>
    <row r="136" spans="1:16" hidden="1" x14ac:dyDescent="0.25">
      <c r="A136" s="113">
        <v>2320</v>
      </c>
      <c r="B136" s="58" t="s">
        <v>118</v>
      </c>
      <c r="C136" s="59">
        <f t="shared" si="98"/>
        <v>0</v>
      </c>
      <c r="D136" s="233">
        <f>SUM(D137:D139)</f>
        <v>0</v>
      </c>
      <c r="E136" s="436">
        <f t="shared" ref="E136:F136" si="161">SUM(E137:E139)</f>
        <v>0</v>
      </c>
      <c r="F136" s="393">
        <f t="shared" si="161"/>
        <v>0</v>
      </c>
      <c r="G136" s="233">
        <f>SUM(G137:G139)</f>
        <v>0</v>
      </c>
      <c r="H136" s="122">
        <f t="shared" ref="H136:I136" si="162">SUM(H137:H139)</f>
        <v>0</v>
      </c>
      <c r="I136" s="115">
        <f t="shared" si="162"/>
        <v>0</v>
      </c>
      <c r="J136" s="122">
        <f>SUM(J137:J139)</f>
        <v>0</v>
      </c>
      <c r="K136" s="114">
        <f t="shared" ref="K136:L136" si="163">SUM(K137:K139)</f>
        <v>0</v>
      </c>
      <c r="L136" s="115">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row>
    <row r="138" spans="1:16" hidden="1" x14ac:dyDescent="0.25">
      <c r="A138" s="38">
        <v>2322</v>
      </c>
      <c r="B138" s="58" t="s">
        <v>120</v>
      </c>
      <c r="C138" s="59">
        <f t="shared" si="98"/>
        <v>0</v>
      </c>
      <c r="D138" s="232"/>
      <c r="E138" s="435"/>
      <c r="F138" s="393">
        <f t="shared" si="165"/>
        <v>0</v>
      </c>
      <c r="G138" s="232"/>
      <c r="H138" s="264"/>
      <c r="I138" s="115">
        <f t="shared" si="166"/>
        <v>0</v>
      </c>
      <c r="J138" s="264"/>
      <c r="K138" s="61"/>
      <c r="L138" s="115">
        <f t="shared" si="167"/>
        <v>0</v>
      </c>
      <c r="M138" s="328"/>
      <c r="N138" s="61"/>
      <c r="O138" s="115">
        <f t="shared" si="168"/>
        <v>0</v>
      </c>
      <c r="P138" s="112"/>
    </row>
    <row r="139" spans="1:16" ht="10.5" hidden="1" customHeight="1" x14ac:dyDescent="0.25">
      <c r="A139" s="38">
        <v>2329</v>
      </c>
      <c r="B139" s="58" t="s">
        <v>121</v>
      </c>
      <c r="C139" s="59">
        <f t="shared" si="98"/>
        <v>0</v>
      </c>
      <c r="D139" s="232"/>
      <c r="E139" s="435"/>
      <c r="F139" s="393">
        <f t="shared" si="165"/>
        <v>0</v>
      </c>
      <c r="G139" s="232"/>
      <c r="H139" s="264"/>
      <c r="I139" s="115">
        <f t="shared" si="166"/>
        <v>0</v>
      </c>
      <c r="J139" s="264"/>
      <c r="K139" s="61"/>
      <c r="L139" s="115">
        <f t="shared" si="167"/>
        <v>0</v>
      </c>
      <c r="M139" s="328"/>
      <c r="N139" s="61"/>
      <c r="O139" s="115">
        <f t="shared" si="168"/>
        <v>0</v>
      </c>
      <c r="P139" s="112"/>
    </row>
    <row r="140" spans="1:16" hidden="1" x14ac:dyDescent="0.25">
      <c r="A140" s="113">
        <v>2330</v>
      </c>
      <c r="B140" s="58" t="s">
        <v>122</v>
      </c>
      <c r="C140" s="59">
        <f t="shared" si="98"/>
        <v>0</v>
      </c>
      <c r="D140" s="232"/>
      <c r="E140" s="435"/>
      <c r="F140" s="393">
        <f t="shared" si="165"/>
        <v>0</v>
      </c>
      <c r="G140" s="232"/>
      <c r="H140" s="264"/>
      <c r="I140" s="115">
        <f t="shared" si="166"/>
        <v>0</v>
      </c>
      <c r="J140" s="264"/>
      <c r="K140" s="61"/>
      <c r="L140" s="115">
        <f t="shared" si="167"/>
        <v>0</v>
      </c>
      <c r="M140" s="328"/>
      <c r="N140" s="61"/>
      <c r="O140" s="115">
        <f t="shared" si="168"/>
        <v>0</v>
      </c>
      <c r="P140" s="112"/>
    </row>
    <row r="141" spans="1:16"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435"/>
      <c r="F143" s="393">
        <f t="shared" si="173"/>
        <v>0</v>
      </c>
      <c r="G143" s="232"/>
      <c r="H143" s="264"/>
      <c r="I143" s="115">
        <f t="shared" si="174"/>
        <v>0</v>
      </c>
      <c r="J143" s="264"/>
      <c r="K143" s="61"/>
      <c r="L143" s="115">
        <f t="shared" si="175"/>
        <v>0</v>
      </c>
      <c r="M143" s="328"/>
      <c r="N143" s="61"/>
      <c r="O143" s="115">
        <f t="shared" si="176"/>
        <v>0</v>
      </c>
      <c r="P143" s="112"/>
    </row>
    <row r="144" spans="1:16" ht="24" hidden="1" x14ac:dyDescent="0.25">
      <c r="A144" s="108">
        <v>2350</v>
      </c>
      <c r="B144" s="79" t="s">
        <v>125</v>
      </c>
      <c r="C144" s="85">
        <f t="shared" si="98"/>
        <v>0</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433"/>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435"/>
      <c r="F146" s="393">
        <f t="shared" si="181"/>
        <v>0</v>
      </c>
      <c r="G146" s="232"/>
      <c r="H146" s="264"/>
      <c r="I146" s="115">
        <f t="shared" si="182"/>
        <v>0</v>
      </c>
      <c r="J146" s="264"/>
      <c r="K146" s="61"/>
      <c r="L146" s="115">
        <f t="shared" si="183"/>
        <v>0</v>
      </c>
      <c r="M146" s="328"/>
      <c r="N146" s="61"/>
      <c r="O146" s="115">
        <f t="shared" si="184"/>
        <v>0</v>
      </c>
      <c r="P146" s="112"/>
    </row>
    <row r="147" spans="1:16" ht="24" hidden="1" x14ac:dyDescent="0.25">
      <c r="A147" s="38">
        <v>2353</v>
      </c>
      <c r="B147" s="58" t="s">
        <v>128</v>
      </c>
      <c r="C147" s="59">
        <f t="shared" si="98"/>
        <v>0</v>
      </c>
      <c r="D147" s="232"/>
      <c r="E147" s="435"/>
      <c r="F147" s="393">
        <f t="shared" si="181"/>
        <v>0</v>
      </c>
      <c r="G147" s="232"/>
      <c r="H147" s="264"/>
      <c r="I147" s="115">
        <f t="shared" si="182"/>
        <v>0</v>
      </c>
      <c r="J147" s="264"/>
      <c r="K147" s="61"/>
      <c r="L147" s="115">
        <f t="shared" si="183"/>
        <v>0</v>
      </c>
      <c r="M147" s="328"/>
      <c r="N147" s="61"/>
      <c r="O147" s="115">
        <f t="shared" si="184"/>
        <v>0</v>
      </c>
      <c r="P147" s="112"/>
    </row>
    <row r="148" spans="1:16" ht="24" hidden="1" x14ac:dyDescent="0.25">
      <c r="A148" s="38">
        <v>2354</v>
      </c>
      <c r="B148" s="58" t="s">
        <v>129</v>
      </c>
      <c r="C148" s="59">
        <f t="shared" si="98"/>
        <v>0</v>
      </c>
      <c r="D148" s="232"/>
      <c r="E148" s="435"/>
      <c r="F148" s="393">
        <f t="shared" si="181"/>
        <v>0</v>
      </c>
      <c r="G148" s="232"/>
      <c r="H148" s="264"/>
      <c r="I148" s="115">
        <f t="shared" si="182"/>
        <v>0</v>
      </c>
      <c r="J148" s="264"/>
      <c r="K148" s="61"/>
      <c r="L148" s="115">
        <f t="shared" si="183"/>
        <v>0</v>
      </c>
      <c r="M148" s="328"/>
      <c r="N148" s="61"/>
      <c r="O148" s="115">
        <f t="shared" si="184"/>
        <v>0</v>
      </c>
      <c r="P148" s="112"/>
    </row>
    <row r="149" spans="1:16" ht="24" hidden="1" x14ac:dyDescent="0.25">
      <c r="A149" s="38">
        <v>2355</v>
      </c>
      <c r="B149" s="58" t="s">
        <v>130</v>
      </c>
      <c r="C149" s="59">
        <f t="shared" ref="C149:C212" si="185">F149+I149+L149+O149</f>
        <v>0</v>
      </c>
      <c r="D149" s="232"/>
      <c r="E149" s="435"/>
      <c r="F149" s="393">
        <f t="shared" si="181"/>
        <v>0</v>
      </c>
      <c r="G149" s="232"/>
      <c r="H149" s="264"/>
      <c r="I149" s="115">
        <f t="shared" si="182"/>
        <v>0</v>
      </c>
      <c r="J149" s="264"/>
      <c r="K149" s="61"/>
      <c r="L149" s="115">
        <f t="shared" si="183"/>
        <v>0</v>
      </c>
      <c r="M149" s="328"/>
      <c r="N149" s="61"/>
      <c r="O149" s="115">
        <f t="shared" si="184"/>
        <v>0</v>
      </c>
      <c r="P149" s="112"/>
    </row>
    <row r="150" spans="1:16" ht="24" hidden="1" x14ac:dyDescent="0.25">
      <c r="A150" s="38">
        <v>2359</v>
      </c>
      <c r="B150" s="58" t="s">
        <v>131</v>
      </c>
      <c r="C150" s="59">
        <f t="shared" si="185"/>
        <v>0</v>
      </c>
      <c r="D150" s="232"/>
      <c r="E150" s="435"/>
      <c r="F150" s="393">
        <f t="shared" si="181"/>
        <v>0</v>
      </c>
      <c r="G150" s="232"/>
      <c r="H150" s="264"/>
      <c r="I150" s="115">
        <f t="shared" si="182"/>
        <v>0</v>
      </c>
      <c r="J150" s="264"/>
      <c r="K150" s="61"/>
      <c r="L150" s="115">
        <f t="shared" si="183"/>
        <v>0</v>
      </c>
      <c r="M150" s="328"/>
      <c r="N150" s="61"/>
      <c r="O150" s="115">
        <f t="shared" si="184"/>
        <v>0</v>
      </c>
      <c r="P150" s="112"/>
    </row>
    <row r="151" spans="1:16" ht="24.75" customHeight="1" x14ac:dyDescent="0.25">
      <c r="A151" s="113">
        <v>2360</v>
      </c>
      <c r="B151" s="58" t="s">
        <v>132</v>
      </c>
      <c r="C151" s="59">
        <f t="shared" si="185"/>
        <v>2640</v>
      </c>
      <c r="D151" s="233">
        <f>SUM(D152:D158)</f>
        <v>2640</v>
      </c>
      <c r="E151" s="436">
        <f t="shared" ref="E151:F151" si="186">SUM(E152:E158)</f>
        <v>0</v>
      </c>
      <c r="F151" s="393">
        <f t="shared" si="186"/>
        <v>2640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435"/>
      <c r="F153" s="393">
        <f t="shared" si="190"/>
        <v>0</v>
      </c>
      <c r="G153" s="232"/>
      <c r="H153" s="264"/>
      <c r="I153" s="115">
        <f t="shared" si="191"/>
        <v>0</v>
      </c>
      <c r="J153" s="264"/>
      <c r="K153" s="61"/>
      <c r="L153" s="115">
        <f t="shared" si="192"/>
        <v>0</v>
      </c>
      <c r="M153" s="328"/>
      <c r="N153" s="61"/>
      <c r="O153" s="115">
        <f t="shared" si="193"/>
        <v>0</v>
      </c>
      <c r="P153" s="112"/>
    </row>
    <row r="154" spans="1:16" x14ac:dyDescent="0.25">
      <c r="A154" s="37">
        <v>2363</v>
      </c>
      <c r="B154" s="58" t="s">
        <v>135</v>
      </c>
      <c r="C154" s="59">
        <f t="shared" si="185"/>
        <v>2640</v>
      </c>
      <c r="D154" s="232">
        <v>2640</v>
      </c>
      <c r="E154" s="435">
        <v>0</v>
      </c>
      <c r="F154" s="393">
        <f t="shared" si="190"/>
        <v>2640</v>
      </c>
      <c r="G154" s="232"/>
      <c r="H154" s="264"/>
      <c r="I154" s="115">
        <f t="shared" si="191"/>
        <v>0</v>
      </c>
      <c r="J154" s="264"/>
      <c r="K154" s="61"/>
      <c r="L154" s="115">
        <f t="shared" si="192"/>
        <v>0</v>
      </c>
      <c r="M154" s="328"/>
      <c r="N154" s="61"/>
      <c r="O154" s="115">
        <f t="shared" si="193"/>
        <v>0</v>
      </c>
      <c r="P154" s="377"/>
    </row>
    <row r="155" spans="1:16" hidden="1" x14ac:dyDescent="0.25">
      <c r="A155" s="37">
        <v>2364</v>
      </c>
      <c r="B155" s="58" t="s">
        <v>136</v>
      </c>
      <c r="C155" s="59">
        <f t="shared" si="185"/>
        <v>0</v>
      </c>
      <c r="D155" s="232"/>
      <c r="E155" s="435"/>
      <c r="F155" s="393">
        <f t="shared" si="190"/>
        <v>0</v>
      </c>
      <c r="G155" s="232"/>
      <c r="H155" s="264"/>
      <c r="I155" s="115">
        <f t="shared" si="191"/>
        <v>0</v>
      </c>
      <c r="J155" s="264"/>
      <c r="K155" s="61"/>
      <c r="L155" s="115">
        <f t="shared" si="192"/>
        <v>0</v>
      </c>
      <c r="M155" s="328"/>
      <c r="N155" s="61"/>
      <c r="O155" s="115">
        <f t="shared" si="193"/>
        <v>0</v>
      </c>
      <c r="P155" s="112"/>
    </row>
    <row r="156" spans="1:16" ht="12.75" hidden="1" customHeight="1" x14ac:dyDescent="0.25">
      <c r="A156" s="37">
        <v>2365</v>
      </c>
      <c r="B156" s="58" t="s">
        <v>137</v>
      </c>
      <c r="C156" s="59">
        <f t="shared" si="185"/>
        <v>0</v>
      </c>
      <c r="D156" s="232"/>
      <c r="E156" s="435"/>
      <c r="F156" s="393">
        <f t="shared" si="190"/>
        <v>0</v>
      </c>
      <c r="G156" s="232"/>
      <c r="H156" s="264"/>
      <c r="I156" s="115">
        <f t="shared" si="191"/>
        <v>0</v>
      </c>
      <c r="J156" s="264"/>
      <c r="K156" s="61"/>
      <c r="L156" s="115">
        <f t="shared" si="192"/>
        <v>0</v>
      </c>
      <c r="M156" s="328"/>
      <c r="N156" s="61"/>
      <c r="O156" s="115">
        <f t="shared" si="193"/>
        <v>0</v>
      </c>
      <c r="P156" s="112"/>
    </row>
    <row r="157" spans="1:16" ht="36" hidden="1" x14ac:dyDescent="0.25">
      <c r="A157" s="37">
        <v>2366</v>
      </c>
      <c r="B157" s="58" t="s">
        <v>138</v>
      </c>
      <c r="C157" s="59">
        <f t="shared" si="185"/>
        <v>0</v>
      </c>
      <c r="D157" s="232"/>
      <c r="E157" s="435"/>
      <c r="F157" s="393">
        <f t="shared" si="190"/>
        <v>0</v>
      </c>
      <c r="G157" s="232"/>
      <c r="H157" s="264"/>
      <c r="I157" s="115">
        <f t="shared" si="191"/>
        <v>0</v>
      </c>
      <c r="J157" s="264"/>
      <c r="K157" s="61"/>
      <c r="L157" s="115">
        <f t="shared" si="192"/>
        <v>0</v>
      </c>
      <c r="M157" s="328"/>
      <c r="N157" s="61"/>
      <c r="O157" s="115">
        <f t="shared" si="193"/>
        <v>0</v>
      </c>
      <c r="P157" s="112"/>
    </row>
    <row r="158" spans="1:16" ht="48" hidden="1" x14ac:dyDescent="0.25">
      <c r="A158" s="37">
        <v>2369</v>
      </c>
      <c r="B158" s="58" t="s">
        <v>139</v>
      </c>
      <c r="C158" s="59">
        <f t="shared" si="185"/>
        <v>0</v>
      </c>
      <c r="D158" s="232"/>
      <c r="E158" s="435"/>
      <c r="F158" s="393">
        <f t="shared" si="190"/>
        <v>0</v>
      </c>
      <c r="G158" s="232"/>
      <c r="H158" s="264"/>
      <c r="I158" s="115">
        <f t="shared" si="191"/>
        <v>0</v>
      </c>
      <c r="J158" s="264"/>
      <c r="K158" s="61"/>
      <c r="L158" s="115">
        <f t="shared" si="192"/>
        <v>0</v>
      </c>
      <c r="M158" s="328"/>
      <c r="N158" s="61"/>
      <c r="O158" s="115">
        <f t="shared" si="193"/>
        <v>0</v>
      </c>
      <c r="P158" s="112"/>
    </row>
    <row r="159" spans="1:16" hidden="1" x14ac:dyDescent="0.25">
      <c r="A159" s="108">
        <v>2370</v>
      </c>
      <c r="B159" s="79" t="s">
        <v>140</v>
      </c>
      <c r="C159" s="85">
        <f t="shared" si="185"/>
        <v>0</v>
      </c>
      <c r="D159" s="234"/>
      <c r="E159" s="437"/>
      <c r="F159" s="432">
        <f t="shared" si="190"/>
        <v>0</v>
      </c>
      <c r="G159" s="234"/>
      <c r="H159" s="265"/>
      <c r="I159" s="110">
        <f t="shared" si="191"/>
        <v>0</v>
      </c>
      <c r="J159" s="265"/>
      <c r="K159" s="116"/>
      <c r="L159" s="110">
        <f t="shared" si="192"/>
        <v>0</v>
      </c>
      <c r="M159" s="329"/>
      <c r="N159" s="116"/>
      <c r="O159" s="110">
        <f t="shared" si="193"/>
        <v>0</v>
      </c>
      <c r="P159" s="117"/>
    </row>
    <row r="160" spans="1:16"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435"/>
      <c r="F162" s="393">
        <f t="shared" si="198"/>
        <v>0</v>
      </c>
      <c r="G162" s="232"/>
      <c r="H162" s="264"/>
      <c r="I162" s="115">
        <f t="shared" si="199"/>
        <v>0</v>
      </c>
      <c r="J162" s="264"/>
      <c r="K162" s="61"/>
      <c r="L162" s="115">
        <f t="shared" si="200"/>
        <v>0</v>
      </c>
      <c r="M162" s="328"/>
      <c r="N162" s="61"/>
      <c r="O162" s="115">
        <f t="shared" si="201"/>
        <v>0</v>
      </c>
      <c r="P162" s="112"/>
    </row>
    <row r="163" spans="1:16" hidden="1" x14ac:dyDescent="0.25">
      <c r="A163" s="108">
        <v>2390</v>
      </c>
      <c r="B163" s="79" t="s">
        <v>144</v>
      </c>
      <c r="C163" s="85">
        <f t="shared" si="185"/>
        <v>0</v>
      </c>
      <c r="D163" s="234"/>
      <c r="E163" s="437"/>
      <c r="F163" s="432">
        <f t="shared" si="198"/>
        <v>0</v>
      </c>
      <c r="G163" s="234"/>
      <c r="H163" s="265"/>
      <c r="I163" s="110">
        <f t="shared" si="199"/>
        <v>0</v>
      </c>
      <c r="J163" s="265"/>
      <c r="K163" s="116"/>
      <c r="L163" s="110">
        <f t="shared" si="200"/>
        <v>0</v>
      </c>
      <c r="M163" s="329"/>
      <c r="N163" s="116"/>
      <c r="O163" s="110">
        <f t="shared" si="201"/>
        <v>0</v>
      </c>
      <c r="P163" s="117"/>
    </row>
    <row r="164" spans="1:16" hidden="1" x14ac:dyDescent="0.25">
      <c r="A164" s="46">
        <v>2400</v>
      </c>
      <c r="B164" s="106" t="s">
        <v>145</v>
      </c>
      <c r="C164" s="47">
        <f t="shared" si="185"/>
        <v>0</v>
      </c>
      <c r="D164" s="236"/>
      <c r="E164" s="439"/>
      <c r="F164" s="397">
        <f t="shared" si="198"/>
        <v>0</v>
      </c>
      <c r="G164" s="236"/>
      <c r="H164" s="267"/>
      <c r="I164" s="118">
        <f t="shared" si="199"/>
        <v>0</v>
      </c>
      <c r="J164" s="267"/>
      <c r="K164" s="123"/>
      <c r="L164" s="118">
        <f t="shared" si="200"/>
        <v>0</v>
      </c>
      <c r="M164" s="330"/>
      <c r="N164" s="123"/>
      <c r="O164" s="118">
        <f t="shared" si="201"/>
        <v>0</v>
      </c>
      <c r="P164" s="124"/>
    </row>
    <row r="165" spans="1:16" ht="24" hidden="1" x14ac:dyDescent="0.25">
      <c r="A165" s="46">
        <v>2500</v>
      </c>
      <c r="B165" s="106" t="s">
        <v>146</v>
      </c>
      <c r="C165" s="47">
        <f t="shared" si="185"/>
        <v>0</v>
      </c>
      <c r="D165" s="230">
        <f>SUM(D166,D171)</f>
        <v>0</v>
      </c>
      <c r="E165" s="430">
        <f t="shared" ref="E165:O165" si="202">SUM(E166,E171)</f>
        <v>0</v>
      </c>
      <c r="F165" s="397">
        <f t="shared" si="202"/>
        <v>0</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row>
    <row r="166" spans="1:16" ht="16.5" hidden="1" customHeight="1" x14ac:dyDescent="0.25">
      <c r="A166" s="963">
        <v>2510</v>
      </c>
      <c r="B166" s="53" t="s">
        <v>147</v>
      </c>
      <c r="C166" s="54">
        <f t="shared" si="185"/>
        <v>0</v>
      </c>
      <c r="D166" s="235">
        <f>SUM(D167:D170)</f>
        <v>0</v>
      </c>
      <c r="E166" s="438">
        <f t="shared" ref="E166:O166" si="203">SUM(E167:E170)</f>
        <v>0</v>
      </c>
      <c r="F166" s="434">
        <f t="shared" si="203"/>
        <v>0</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435"/>
      <c r="F168" s="393">
        <f t="shared" si="204"/>
        <v>0</v>
      </c>
      <c r="G168" s="232"/>
      <c r="H168" s="264"/>
      <c r="I168" s="115">
        <f t="shared" si="205"/>
        <v>0</v>
      </c>
      <c r="J168" s="264"/>
      <c r="K168" s="61"/>
      <c r="L168" s="115">
        <f t="shared" si="206"/>
        <v>0</v>
      </c>
      <c r="M168" s="328"/>
      <c r="N168" s="61"/>
      <c r="O168" s="115">
        <f t="shared" si="207"/>
        <v>0</v>
      </c>
      <c r="P168" s="112"/>
    </row>
    <row r="169" spans="1:16" ht="24" hidden="1" x14ac:dyDescent="0.25">
      <c r="A169" s="38">
        <v>2515</v>
      </c>
      <c r="B169" s="58" t="s">
        <v>150</v>
      </c>
      <c r="C169" s="59">
        <f t="shared" si="185"/>
        <v>0</v>
      </c>
      <c r="D169" s="232"/>
      <c r="E169" s="435"/>
      <c r="F169" s="393">
        <f t="shared" si="204"/>
        <v>0</v>
      </c>
      <c r="G169" s="232"/>
      <c r="H169" s="264"/>
      <c r="I169" s="115">
        <f t="shared" si="205"/>
        <v>0</v>
      </c>
      <c r="J169" s="264"/>
      <c r="K169" s="61"/>
      <c r="L169" s="115">
        <f t="shared" si="206"/>
        <v>0</v>
      </c>
      <c r="M169" s="328"/>
      <c r="N169" s="61"/>
      <c r="O169" s="115">
        <f t="shared" si="207"/>
        <v>0</v>
      </c>
      <c r="P169" s="112"/>
    </row>
    <row r="170" spans="1:16" ht="24" hidden="1" x14ac:dyDescent="0.25">
      <c r="A170" s="38">
        <v>2519</v>
      </c>
      <c r="B170" s="58" t="s">
        <v>151</v>
      </c>
      <c r="C170" s="59">
        <f t="shared" si="185"/>
        <v>0</v>
      </c>
      <c r="D170" s="232"/>
      <c r="E170" s="435"/>
      <c r="F170" s="393">
        <f t="shared" si="204"/>
        <v>0</v>
      </c>
      <c r="G170" s="232"/>
      <c r="H170" s="264"/>
      <c r="I170" s="115">
        <f t="shared" si="205"/>
        <v>0</v>
      </c>
      <c r="J170" s="264"/>
      <c r="K170" s="61"/>
      <c r="L170" s="115">
        <f t="shared" si="206"/>
        <v>0</v>
      </c>
      <c r="M170" s="328"/>
      <c r="N170" s="61"/>
      <c r="O170" s="115">
        <f t="shared" si="207"/>
        <v>0</v>
      </c>
      <c r="P170" s="112"/>
    </row>
    <row r="171" spans="1:16" ht="24" hidden="1" x14ac:dyDescent="0.25">
      <c r="A171" s="113">
        <v>2520</v>
      </c>
      <c r="B171" s="58" t="s">
        <v>152</v>
      </c>
      <c r="C171" s="59">
        <f t="shared" si="185"/>
        <v>0</v>
      </c>
      <c r="D171" s="232"/>
      <c r="E171" s="435"/>
      <c r="F171" s="393">
        <f t="shared" si="204"/>
        <v>0</v>
      </c>
      <c r="G171" s="232"/>
      <c r="H171" s="264"/>
      <c r="I171" s="115">
        <f t="shared" si="205"/>
        <v>0</v>
      </c>
      <c r="J171" s="264"/>
      <c r="K171" s="61"/>
      <c r="L171" s="115">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90"/>
      <c r="F172" s="391">
        <f t="shared" si="204"/>
        <v>0</v>
      </c>
      <c r="G172" s="215"/>
      <c r="H172" s="250"/>
      <c r="I172" s="361">
        <f t="shared" si="205"/>
        <v>0</v>
      </c>
      <c r="J172" s="250"/>
      <c r="K172" s="35"/>
      <c r="L172" s="361">
        <f t="shared" si="206"/>
        <v>0</v>
      </c>
      <c r="M172" s="318"/>
      <c r="N172" s="35"/>
      <c r="O172" s="361">
        <f t="shared" si="207"/>
        <v>0</v>
      </c>
      <c r="P172" s="36"/>
    </row>
    <row r="173" spans="1:16" hidden="1" x14ac:dyDescent="0.25">
      <c r="A173" s="102">
        <v>3000</v>
      </c>
      <c r="B173" s="102" t="s">
        <v>154</v>
      </c>
      <c r="C173" s="103">
        <f t="shared" si="185"/>
        <v>0</v>
      </c>
      <c r="D173" s="229">
        <f>SUM(D174,D184)</f>
        <v>0</v>
      </c>
      <c r="E173" s="428">
        <f t="shared" ref="E173:F173" si="208">SUM(E174,E184)</f>
        <v>0</v>
      </c>
      <c r="F173" s="429">
        <f t="shared" si="208"/>
        <v>0</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430">
        <f t="shared" ref="E174:O174" si="212">SUM(E175,E179)</f>
        <v>0</v>
      </c>
      <c r="F174" s="397">
        <f t="shared" si="212"/>
        <v>0</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row>
    <row r="175" spans="1:16" ht="36" hidden="1" x14ac:dyDescent="0.25">
      <c r="A175" s="963">
        <v>3260</v>
      </c>
      <c r="B175" s="53" t="s">
        <v>156</v>
      </c>
      <c r="C175" s="54">
        <f t="shared" si="185"/>
        <v>0</v>
      </c>
      <c r="D175" s="235">
        <f>SUM(D176:D178)</f>
        <v>0</v>
      </c>
      <c r="E175" s="438">
        <f t="shared" ref="E175:F175" si="213">SUM(E176:E178)</f>
        <v>0</v>
      </c>
      <c r="F175" s="434">
        <f t="shared" si="213"/>
        <v>0</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435"/>
      <c r="F177" s="393">
        <f t="shared" si="217"/>
        <v>0</v>
      </c>
      <c r="G177" s="232"/>
      <c r="H177" s="264"/>
      <c r="I177" s="115">
        <f t="shared" si="218"/>
        <v>0</v>
      </c>
      <c r="J177" s="264"/>
      <c r="K177" s="61"/>
      <c r="L177" s="115">
        <f t="shared" si="219"/>
        <v>0</v>
      </c>
      <c r="M177" s="328"/>
      <c r="N177" s="61"/>
      <c r="O177" s="115">
        <f t="shared" si="220"/>
        <v>0</v>
      </c>
      <c r="P177" s="112"/>
    </row>
    <row r="178" spans="1:16" ht="24" hidden="1" x14ac:dyDescent="0.25">
      <c r="A178" s="38">
        <v>3263</v>
      </c>
      <c r="B178" s="58" t="s">
        <v>159</v>
      </c>
      <c r="C178" s="59">
        <f t="shared" si="185"/>
        <v>0</v>
      </c>
      <c r="D178" s="232"/>
      <c r="E178" s="435"/>
      <c r="F178" s="393">
        <f t="shared" si="217"/>
        <v>0</v>
      </c>
      <c r="G178" s="232"/>
      <c r="H178" s="264"/>
      <c r="I178" s="115">
        <f t="shared" si="218"/>
        <v>0</v>
      </c>
      <c r="J178" s="264"/>
      <c r="K178" s="61"/>
      <c r="L178" s="115">
        <f t="shared" si="219"/>
        <v>0</v>
      </c>
      <c r="M178" s="328"/>
      <c r="N178" s="61"/>
      <c r="O178" s="115">
        <f t="shared" si="220"/>
        <v>0</v>
      </c>
      <c r="P178" s="112"/>
    </row>
    <row r="179" spans="1:16" ht="84" hidden="1" x14ac:dyDescent="0.25">
      <c r="A179" s="963">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435"/>
      <c r="F181" s="393">
        <f t="shared" si="222"/>
        <v>0</v>
      </c>
      <c r="G181" s="232"/>
      <c r="H181" s="264"/>
      <c r="I181" s="115">
        <f t="shared" si="223"/>
        <v>0</v>
      </c>
      <c r="J181" s="264"/>
      <c r="K181" s="61"/>
      <c r="L181" s="115">
        <f t="shared" si="224"/>
        <v>0</v>
      </c>
      <c r="M181" s="328"/>
      <c r="N181" s="61"/>
      <c r="O181" s="115">
        <f t="shared" si="225"/>
        <v>0</v>
      </c>
      <c r="P181" s="112"/>
    </row>
    <row r="182" spans="1:16" ht="72" hidden="1" x14ac:dyDescent="0.25">
      <c r="A182" s="38">
        <v>3293</v>
      </c>
      <c r="B182" s="58" t="s">
        <v>162</v>
      </c>
      <c r="C182" s="59">
        <f t="shared" si="185"/>
        <v>0</v>
      </c>
      <c r="D182" s="232"/>
      <c r="E182" s="435"/>
      <c r="F182" s="393">
        <f t="shared" si="222"/>
        <v>0</v>
      </c>
      <c r="G182" s="232"/>
      <c r="H182" s="264"/>
      <c r="I182" s="115">
        <f t="shared" si="223"/>
        <v>0</v>
      </c>
      <c r="J182" s="264"/>
      <c r="K182" s="61"/>
      <c r="L182" s="115">
        <f t="shared" si="224"/>
        <v>0</v>
      </c>
      <c r="M182" s="328"/>
      <c r="N182" s="61"/>
      <c r="O182" s="115">
        <f t="shared" si="225"/>
        <v>0</v>
      </c>
      <c r="P182" s="112"/>
    </row>
    <row r="183" spans="1:16" ht="60" hidden="1" x14ac:dyDescent="0.25">
      <c r="A183" s="129">
        <v>3294</v>
      </c>
      <c r="B183" s="58" t="s">
        <v>163</v>
      </c>
      <c r="C183" s="128">
        <f t="shared" si="185"/>
        <v>0</v>
      </c>
      <c r="D183" s="237"/>
      <c r="E183" s="440"/>
      <c r="F183" s="441">
        <f t="shared" si="222"/>
        <v>0</v>
      </c>
      <c r="G183" s="237"/>
      <c r="H183" s="268"/>
      <c r="I183" s="313">
        <f t="shared" si="223"/>
        <v>0</v>
      </c>
      <c r="J183" s="268"/>
      <c r="K183" s="130"/>
      <c r="L183" s="313">
        <f t="shared" si="224"/>
        <v>0</v>
      </c>
      <c r="M183" s="331"/>
      <c r="N183" s="130"/>
      <c r="O183" s="313">
        <f t="shared" si="225"/>
        <v>0</v>
      </c>
      <c r="P183" s="159"/>
    </row>
    <row r="184" spans="1:16"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433"/>
      <c r="F186" s="434">
        <f t="shared" si="227"/>
        <v>0</v>
      </c>
      <c r="G186" s="231"/>
      <c r="H186" s="263"/>
      <c r="I186" s="121">
        <f t="shared" si="228"/>
        <v>0</v>
      </c>
      <c r="J186" s="263"/>
      <c r="K186" s="56"/>
      <c r="L186" s="121">
        <f t="shared" si="229"/>
        <v>0</v>
      </c>
      <c r="M186" s="327"/>
      <c r="N186" s="56"/>
      <c r="O186" s="121">
        <f t="shared" si="230"/>
        <v>0</v>
      </c>
      <c r="P186" s="111"/>
    </row>
    <row r="187" spans="1:16"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row>
    <row r="189" spans="1:16" ht="36" hidden="1" x14ac:dyDescent="0.25">
      <c r="A189" s="963">
        <v>4240</v>
      </c>
      <c r="B189" s="53" t="s">
        <v>169</v>
      </c>
      <c r="C189" s="54">
        <f t="shared" si="185"/>
        <v>0</v>
      </c>
      <c r="D189" s="231"/>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435"/>
      <c r="F190" s="393">
        <f t="shared" si="239"/>
        <v>0</v>
      </c>
      <c r="G190" s="232"/>
      <c r="H190" s="264"/>
      <c r="I190" s="115">
        <f t="shared" si="240"/>
        <v>0</v>
      </c>
      <c r="J190" s="264"/>
      <c r="K190" s="61"/>
      <c r="L190" s="115">
        <f t="shared" si="241"/>
        <v>0</v>
      </c>
      <c r="M190" s="328"/>
      <c r="N190" s="61"/>
      <c r="O190" s="115">
        <f t="shared" si="242"/>
        <v>0</v>
      </c>
      <c r="P190" s="112"/>
    </row>
    <row r="191" spans="1:16"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row>
    <row r="192" spans="1:16" ht="24" hidden="1" x14ac:dyDescent="0.25">
      <c r="A192" s="963">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x14ac:dyDescent="0.25">
      <c r="A194" s="136"/>
      <c r="B194" s="17" t="s">
        <v>174</v>
      </c>
      <c r="C194" s="99">
        <f t="shared" si="185"/>
        <v>16820</v>
      </c>
      <c r="D194" s="228">
        <f>SUM(D195,D230,D269)</f>
        <v>17370</v>
      </c>
      <c r="E194" s="426">
        <f t="shared" ref="E194:F194" si="251">SUM(E195,E230,E269)</f>
        <v>-550</v>
      </c>
      <c r="F194" s="427">
        <f t="shared" si="251"/>
        <v>16820</v>
      </c>
      <c r="G194" s="228">
        <f>SUM(G195,G230,G269)</f>
        <v>0</v>
      </c>
      <c r="H194" s="261">
        <f t="shared" ref="H194:I194" si="252">SUM(H195,H230,H269)</f>
        <v>0</v>
      </c>
      <c r="I194" s="101">
        <f t="shared" si="252"/>
        <v>0</v>
      </c>
      <c r="J194" s="261">
        <f>SUM(J195,J230,J269)</f>
        <v>0</v>
      </c>
      <c r="K194" s="100">
        <f t="shared" ref="K194:L194" si="253">SUM(K195,K230,K269)</f>
        <v>0</v>
      </c>
      <c r="L194" s="101">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428">
        <f t="shared" ref="E195:F195" si="255">E196+E204</f>
        <v>0</v>
      </c>
      <c r="F195" s="429">
        <f t="shared" si="255"/>
        <v>0</v>
      </c>
      <c r="G195" s="229">
        <f>G196+G204</f>
        <v>0</v>
      </c>
      <c r="H195" s="262">
        <f t="shared" ref="H195:I195" si="256">H196+H204</f>
        <v>0</v>
      </c>
      <c r="I195" s="105">
        <f t="shared" si="256"/>
        <v>0</v>
      </c>
      <c r="J195" s="262">
        <f>J196+J204</f>
        <v>0</v>
      </c>
      <c r="K195" s="104">
        <f t="shared" ref="K195:L195" si="257">K196+K204</f>
        <v>0</v>
      </c>
      <c r="L195" s="105">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row>
    <row r="197" spans="1:16" hidden="1" x14ac:dyDescent="0.25">
      <c r="A197" s="963">
        <v>5110</v>
      </c>
      <c r="B197" s="53" t="s">
        <v>177</v>
      </c>
      <c r="C197" s="54">
        <f t="shared" si="185"/>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435"/>
      <c r="F200" s="393">
        <f t="shared" si="267"/>
        <v>0</v>
      </c>
      <c r="G200" s="232"/>
      <c r="H200" s="264"/>
      <c r="I200" s="115">
        <f t="shared" si="268"/>
        <v>0</v>
      </c>
      <c r="J200" s="264"/>
      <c r="K200" s="61"/>
      <c r="L200" s="115">
        <f t="shared" si="269"/>
        <v>0</v>
      </c>
      <c r="M200" s="328"/>
      <c r="N200" s="61"/>
      <c r="O200" s="115">
        <f t="shared" si="270"/>
        <v>0</v>
      </c>
      <c r="P200" s="112"/>
    </row>
    <row r="201" spans="1:16" hidden="1" x14ac:dyDescent="0.25">
      <c r="A201" s="113">
        <v>5130</v>
      </c>
      <c r="B201" s="58" t="s">
        <v>181</v>
      </c>
      <c r="C201" s="59">
        <f t="shared" si="185"/>
        <v>0</v>
      </c>
      <c r="D201" s="232"/>
      <c r="E201" s="435"/>
      <c r="F201" s="393">
        <f t="shared" si="267"/>
        <v>0</v>
      </c>
      <c r="G201" s="232"/>
      <c r="H201" s="264"/>
      <c r="I201" s="115">
        <f t="shared" si="268"/>
        <v>0</v>
      </c>
      <c r="J201" s="264"/>
      <c r="K201" s="61"/>
      <c r="L201" s="115">
        <f t="shared" si="269"/>
        <v>0</v>
      </c>
      <c r="M201" s="328"/>
      <c r="N201" s="61"/>
      <c r="O201" s="115">
        <f t="shared" si="270"/>
        <v>0</v>
      </c>
      <c r="P201" s="112"/>
    </row>
    <row r="202" spans="1:16" hidden="1" x14ac:dyDescent="0.25">
      <c r="A202" s="113">
        <v>5140</v>
      </c>
      <c r="B202" s="58" t="s">
        <v>182</v>
      </c>
      <c r="C202" s="59">
        <f t="shared" si="185"/>
        <v>0</v>
      </c>
      <c r="D202" s="232"/>
      <c r="E202" s="435"/>
      <c r="F202" s="393">
        <f t="shared" si="267"/>
        <v>0</v>
      </c>
      <c r="G202" s="232"/>
      <c r="H202" s="264"/>
      <c r="I202" s="115">
        <f t="shared" si="268"/>
        <v>0</v>
      </c>
      <c r="J202" s="264"/>
      <c r="K202" s="61"/>
      <c r="L202" s="115">
        <f t="shared" si="269"/>
        <v>0</v>
      </c>
      <c r="M202" s="328"/>
      <c r="N202" s="61"/>
      <c r="O202" s="115">
        <f t="shared" si="270"/>
        <v>0</v>
      </c>
      <c r="P202" s="112"/>
    </row>
    <row r="203" spans="1:16" ht="24" hidden="1" x14ac:dyDescent="0.25">
      <c r="A203" s="113">
        <v>5170</v>
      </c>
      <c r="B203" s="58" t="s">
        <v>183</v>
      </c>
      <c r="C203" s="59">
        <f t="shared" si="185"/>
        <v>0</v>
      </c>
      <c r="D203" s="232"/>
      <c r="E203" s="435"/>
      <c r="F203" s="393">
        <f t="shared" si="267"/>
        <v>0</v>
      </c>
      <c r="G203" s="232"/>
      <c r="H203" s="264"/>
      <c r="I203" s="115">
        <f t="shared" si="268"/>
        <v>0</v>
      </c>
      <c r="J203" s="264"/>
      <c r="K203" s="61"/>
      <c r="L203" s="115">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430">
        <f t="shared" ref="E204:F204" si="271">E205+E215+E216+E225+E226+E227+E229</f>
        <v>0</v>
      </c>
      <c r="F204" s="39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435"/>
      <c r="F207" s="393">
        <f t="shared" si="279"/>
        <v>0</v>
      </c>
      <c r="G207" s="232"/>
      <c r="H207" s="264"/>
      <c r="I207" s="115">
        <f t="shared" si="280"/>
        <v>0</v>
      </c>
      <c r="J207" s="264"/>
      <c r="K207" s="61"/>
      <c r="L207" s="115">
        <f t="shared" si="281"/>
        <v>0</v>
      </c>
      <c r="M207" s="328"/>
      <c r="N207" s="61"/>
      <c r="O207" s="115">
        <f t="shared" si="282"/>
        <v>0</v>
      </c>
      <c r="P207" s="112"/>
    </row>
    <row r="208" spans="1:16" hidden="1" x14ac:dyDescent="0.25">
      <c r="A208" s="38">
        <v>5213</v>
      </c>
      <c r="B208" s="58" t="s">
        <v>188</v>
      </c>
      <c r="C208" s="59">
        <f t="shared" si="185"/>
        <v>0</v>
      </c>
      <c r="D208" s="232"/>
      <c r="E208" s="435"/>
      <c r="F208" s="393">
        <f t="shared" si="279"/>
        <v>0</v>
      </c>
      <c r="G208" s="232"/>
      <c r="H208" s="264"/>
      <c r="I208" s="115">
        <f t="shared" si="280"/>
        <v>0</v>
      </c>
      <c r="J208" s="264"/>
      <c r="K208" s="61"/>
      <c r="L208" s="115">
        <f t="shared" si="281"/>
        <v>0</v>
      </c>
      <c r="M208" s="328"/>
      <c r="N208" s="61"/>
      <c r="O208" s="115">
        <f t="shared" si="282"/>
        <v>0</v>
      </c>
      <c r="P208" s="112"/>
    </row>
    <row r="209" spans="1:16" hidden="1" x14ac:dyDescent="0.25">
      <c r="A209" s="38">
        <v>5214</v>
      </c>
      <c r="B209" s="58" t="s">
        <v>189</v>
      </c>
      <c r="C209" s="59">
        <f t="shared" si="185"/>
        <v>0</v>
      </c>
      <c r="D209" s="232"/>
      <c r="E209" s="435"/>
      <c r="F209" s="393">
        <f t="shared" si="279"/>
        <v>0</v>
      </c>
      <c r="G209" s="232"/>
      <c r="H209" s="264"/>
      <c r="I209" s="115">
        <f t="shared" si="280"/>
        <v>0</v>
      </c>
      <c r="J209" s="264"/>
      <c r="K209" s="61"/>
      <c r="L209" s="115">
        <f t="shared" si="281"/>
        <v>0</v>
      </c>
      <c r="M209" s="328"/>
      <c r="N209" s="61"/>
      <c r="O209" s="115">
        <f t="shared" si="282"/>
        <v>0</v>
      </c>
      <c r="P209" s="112"/>
    </row>
    <row r="210" spans="1:16" hidden="1" x14ac:dyDescent="0.25">
      <c r="A210" s="38">
        <v>5215</v>
      </c>
      <c r="B210" s="58" t="s">
        <v>190</v>
      </c>
      <c r="C210" s="59">
        <f t="shared" si="185"/>
        <v>0</v>
      </c>
      <c r="D210" s="232"/>
      <c r="E210" s="435"/>
      <c r="F210" s="393">
        <f t="shared" si="279"/>
        <v>0</v>
      </c>
      <c r="G210" s="232"/>
      <c r="H210" s="264"/>
      <c r="I210" s="115">
        <f t="shared" si="280"/>
        <v>0</v>
      </c>
      <c r="J210" s="264"/>
      <c r="K210" s="61"/>
      <c r="L210" s="115">
        <f t="shared" si="281"/>
        <v>0</v>
      </c>
      <c r="M210" s="328"/>
      <c r="N210" s="61"/>
      <c r="O210" s="115">
        <f t="shared" si="282"/>
        <v>0</v>
      </c>
      <c r="P210" s="112"/>
    </row>
    <row r="211" spans="1:16" ht="14.25" hidden="1" customHeight="1" x14ac:dyDescent="0.25">
      <c r="A211" s="38">
        <v>5216</v>
      </c>
      <c r="B211" s="58" t="s">
        <v>191</v>
      </c>
      <c r="C211" s="59">
        <f t="shared" si="185"/>
        <v>0</v>
      </c>
      <c r="D211" s="232"/>
      <c r="E211" s="435"/>
      <c r="F211" s="393">
        <f t="shared" si="279"/>
        <v>0</v>
      </c>
      <c r="G211" s="232"/>
      <c r="H211" s="264"/>
      <c r="I211" s="115">
        <f t="shared" si="280"/>
        <v>0</v>
      </c>
      <c r="J211" s="264"/>
      <c r="K211" s="61"/>
      <c r="L211" s="115">
        <f t="shared" si="281"/>
        <v>0</v>
      </c>
      <c r="M211" s="328"/>
      <c r="N211" s="61"/>
      <c r="O211" s="115">
        <f t="shared" si="282"/>
        <v>0</v>
      </c>
      <c r="P211" s="112"/>
    </row>
    <row r="212" spans="1:16" hidden="1" x14ac:dyDescent="0.25">
      <c r="A212" s="38">
        <v>5217</v>
      </c>
      <c r="B212" s="58" t="s">
        <v>192</v>
      </c>
      <c r="C212" s="59">
        <f t="shared" si="185"/>
        <v>0</v>
      </c>
      <c r="D212" s="232"/>
      <c r="E212" s="435"/>
      <c r="F212" s="393">
        <f t="shared" si="279"/>
        <v>0</v>
      </c>
      <c r="G212" s="232"/>
      <c r="H212" s="264"/>
      <c r="I212" s="115">
        <f t="shared" si="280"/>
        <v>0</v>
      </c>
      <c r="J212" s="264"/>
      <c r="K212" s="61"/>
      <c r="L212" s="115">
        <f t="shared" si="281"/>
        <v>0</v>
      </c>
      <c r="M212" s="328"/>
      <c r="N212" s="61"/>
      <c r="O212" s="115">
        <f t="shared" si="282"/>
        <v>0</v>
      </c>
      <c r="P212" s="112"/>
    </row>
    <row r="213" spans="1:16" hidden="1" x14ac:dyDescent="0.25">
      <c r="A213" s="38">
        <v>5218</v>
      </c>
      <c r="B213" s="58" t="s">
        <v>193</v>
      </c>
      <c r="C213" s="59">
        <f t="shared" ref="C213:C276" si="283">F213+I213+L213+O213</f>
        <v>0</v>
      </c>
      <c r="D213" s="232"/>
      <c r="E213" s="435"/>
      <c r="F213" s="393">
        <f t="shared" si="279"/>
        <v>0</v>
      </c>
      <c r="G213" s="232"/>
      <c r="H213" s="264"/>
      <c r="I213" s="115">
        <f t="shared" si="280"/>
        <v>0</v>
      </c>
      <c r="J213" s="264"/>
      <c r="K213" s="61"/>
      <c r="L213" s="115">
        <f t="shared" si="281"/>
        <v>0</v>
      </c>
      <c r="M213" s="328"/>
      <c r="N213" s="61"/>
      <c r="O213" s="115">
        <f t="shared" si="282"/>
        <v>0</v>
      </c>
      <c r="P213" s="112"/>
    </row>
    <row r="214" spans="1:16" hidden="1" x14ac:dyDescent="0.25">
      <c r="A214" s="38">
        <v>5219</v>
      </c>
      <c r="B214" s="58" t="s">
        <v>194</v>
      </c>
      <c r="C214" s="59">
        <f t="shared" si="283"/>
        <v>0</v>
      </c>
      <c r="D214" s="232"/>
      <c r="E214" s="435"/>
      <c r="F214" s="393">
        <f t="shared" si="279"/>
        <v>0</v>
      </c>
      <c r="G214" s="232"/>
      <c r="H214" s="264"/>
      <c r="I214" s="115">
        <f t="shared" si="280"/>
        <v>0</v>
      </c>
      <c r="J214" s="264"/>
      <c r="K214" s="61"/>
      <c r="L214" s="115">
        <f t="shared" si="281"/>
        <v>0</v>
      </c>
      <c r="M214" s="328"/>
      <c r="N214" s="61"/>
      <c r="O214" s="115">
        <f t="shared" si="282"/>
        <v>0</v>
      </c>
      <c r="P214" s="112"/>
    </row>
    <row r="215" spans="1:16" ht="13.5" hidden="1" customHeight="1" x14ac:dyDescent="0.25">
      <c r="A215" s="113">
        <v>5220</v>
      </c>
      <c r="B215" s="58" t="s">
        <v>195</v>
      </c>
      <c r="C215" s="59">
        <f t="shared" si="283"/>
        <v>0</v>
      </c>
      <c r="D215" s="232"/>
      <c r="E215" s="435"/>
      <c r="F215" s="393">
        <f t="shared" si="279"/>
        <v>0</v>
      </c>
      <c r="G215" s="232"/>
      <c r="H215" s="264"/>
      <c r="I215" s="115">
        <f t="shared" si="280"/>
        <v>0</v>
      </c>
      <c r="J215" s="264"/>
      <c r="K215" s="61"/>
      <c r="L215" s="115">
        <f t="shared" si="281"/>
        <v>0</v>
      </c>
      <c r="M215" s="328"/>
      <c r="N215" s="61"/>
      <c r="O215" s="115">
        <f t="shared" si="282"/>
        <v>0</v>
      </c>
      <c r="P215" s="112"/>
    </row>
    <row r="216" spans="1:16" hidden="1" x14ac:dyDescent="0.25">
      <c r="A216" s="113">
        <v>5230</v>
      </c>
      <c r="B216" s="58" t="s">
        <v>196</v>
      </c>
      <c r="C216" s="59">
        <f t="shared" si="283"/>
        <v>0</v>
      </c>
      <c r="D216" s="233">
        <f>SUM(D217:D224)</f>
        <v>0</v>
      </c>
      <c r="E216" s="436">
        <f t="shared" ref="E216:F216" si="284">SUM(E217:E224)</f>
        <v>0</v>
      </c>
      <c r="F216" s="393">
        <f t="shared" si="284"/>
        <v>0</v>
      </c>
      <c r="G216" s="233">
        <f>SUM(G217:G224)</f>
        <v>0</v>
      </c>
      <c r="H216" s="122">
        <f t="shared" ref="H216:I216" si="285">SUM(H217:H224)</f>
        <v>0</v>
      </c>
      <c r="I216" s="115">
        <f t="shared" si="285"/>
        <v>0</v>
      </c>
      <c r="J216" s="122">
        <f>SUM(J217:J224)</f>
        <v>0</v>
      </c>
      <c r="K216" s="114">
        <f t="shared" ref="K216:L216" si="286">SUM(K217:K224)</f>
        <v>0</v>
      </c>
      <c r="L216" s="115">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435"/>
      <c r="F217" s="393">
        <f t="shared" ref="F217:F226" si="288">D217+E217</f>
        <v>0</v>
      </c>
      <c r="G217" s="232"/>
      <c r="H217" s="264"/>
      <c r="I217" s="115">
        <f t="shared" ref="I217:I226" si="289">G217+H217</f>
        <v>0</v>
      </c>
      <c r="J217" s="264"/>
      <c r="K217" s="61"/>
      <c r="L217" s="115">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435"/>
      <c r="F218" s="393">
        <f t="shared" si="288"/>
        <v>0</v>
      </c>
      <c r="G218" s="232"/>
      <c r="H218" s="264"/>
      <c r="I218" s="115">
        <f t="shared" si="289"/>
        <v>0</v>
      </c>
      <c r="J218" s="264"/>
      <c r="K218" s="61"/>
      <c r="L218" s="115">
        <f t="shared" si="290"/>
        <v>0</v>
      </c>
      <c r="M218" s="328"/>
      <c r="N218" s="61"/>
      <c r="O218" s="115">
        <f t="shared" si="291"/>
        <v>0</v>
      </c>
      <c r="P218" s="112"/>
    </row>
    <row r="219" spans="1:16" hidden="1" x14ac:dyDescent="0.25">
      <c r="A219" s="38">
        <v>5233</v>
      </c>
      <c r="B219" s="58" t="s">
        <v>199</v>
      </c>
      <c r="C219" s="59">
        <f t="shared" si="283"/>
        <v>0</v>
      </c>
      <c r="D219" s="232"/>
      <c r="E219" s="435"/>
      <c r="F219" s="393">
        <f t="shared" si="288"/>
        <v>0</v>
      </c>
      <c r="G219" s="232"/>
      <c r="H219" s="264"/>
      <c r="I219" s="115">
        <f t="shared" si="289"/>
        <v>0</v>
      </c>
      <c r="J219" s="264"/>
      <c r="K219" s="61"/>
      <c r="L219" s="115">
        <f t="shared" si="290"/>
        <v>0</v>
      </c>
      <c r="M219" s="328"/>
      <c r="N219" s="61"/>
      <c r="O219" s="115">
        <f t="shared" si="291"/>
        <v>0</v>
      </c>
      <c r="P219" s="112"/>
    </row>
    <row r="220" spans="1:16" ht="24" hidden="1" x14ac:dyDescent="0.25">
      <c r="A220" s="38">
        <v>5234</v>
      </c>
      <c r="B220" s="58" t="s">
        <v>200</v>
      </c>
      <c r="C220" s="59">
        <f t="shared" si="283"/>
        <v>0</v>
      </c>
      <c r="D220" s="232"/>
      <c r="E220" s="435"/>
      <c r="F220" s="393">
        <f t="shared" si="288"/>
        <v>0</v>
      </c>
      <c r="G220" s="232"/>
      <c r="H220" s="264"/>
      <c r="I220" s="115">
        <f t="shared" si="289"/>
        <v>0</v>
      </c>
      <c r="J220" s="264"/>
      <c r="K220" s="61"/>
      <c r="L220" s="115">
        <f t="shared" si="290"/>
        <v>0</v>
      </c>
      <c r="M220" s="328"/>
      <c r="N220" s="61"/>
      <c r="O220" s="115">
        <f t="shared" si="291"/>
        <v>0</v>
      </c>
      <c r="P220" s="112"/>
    </row>
    <row r="221" spans="1:16" ht="14.25" hidden="1" customHeight="1" x14ac:dyDescent="0.25">
      <c r="A221" s="38">
        <v>5236</v>
      </c>
      <c r="B221" s="58" t="s">
        <v>201</v>
      </c>
      <c r="C221" s="59">
        <f t="shared" si="283"/>
        <v>0</v>
      </c>
      <c r="D221" s="232"/>
      <c r="E221" s="435"/>
      <c r="F221" s="393">
        <f t="shared" si="288"/>
        <v>0</v>
      </c>
      <c r="G221" s="232"/>
      <c r="H221" s="264"/>
      <c r="I221" s="115">
        <f t="shared" si="289"/>
        <v>0</v>
      </c>
      <c r="J221" s="264"/>
      <c r="K221" s="61"/>
      <c r="L221" s="115">
        <f t="shared" si="290"/>
        <v>0</v>
      </c>
      <c r="M221" s="328"/>
      <c r="N221" s="61"/>
      <c r="O221" s="115">
        <f t="shared" si="291"/>
        <v>0</v>
      </c>
      <c r="P221" s="112"/>
    </row>
    <row r="222" spans="1:16" ht="14.25" hidden="1" customHeight="1" x14ac:dyDescent="0.25">
      <c r="A222" s="38">
        <v>5237</v>
      </c>
      <c r="B222" s="58" t="s">
        <v>202</v>
      </c>
      <c r="C222" s="59">
        <f t="shared" si="283"/>
        <v>0</v>
      </c>
      <c r="D222" s="232"/>
      <c r="E222" s="435"/>
      <c r="F222" s="393">
        <f t="shared" si="288"/>
        <v>0</v>
      </c>
      <c r="G222" s="232"/>
      <c r="H222" s="264"/>
      <c r="I222" s="115">
        <f t="shared" si="289"/>
        <v>0</v>
      </c>
      <c r="J222" s="264"/>
      <c r="K222" s="61"/>
      <c r="L222" s="115">
        <f t="shared" si="290"/>
        <v>0</v>
      </c>
      <c r="M222" s="328"/>
      <c r="N222" s="61"/>
      <c r="O222" s="115">
        <f t="shared" si="291"/>
        <v>0</v>
      </c>
      <c r="P222" s="112"/>
    </row>
    <row r="223" spans="1:16" ht="24" hidden="1" x14ac:dyDescent="0.25">
      <c r="A223" s="38">
        <v>5238</v>
      </c>
      <c r="B223" s="58" t="s">
        <v>203</v>
      </c>
      <c r="C223" s="59">
        <f t="shared" si="283"/>
        <v>0</v>
      </c>
      <c r="D223" s="232"/>
      <c r="E223" s="435"/>
      <c r="F223" s="393">
        <f t="shared" si="288"/>
        <v>0</v>
      </c>
      <c r="G223" s="232"/>
      <c r="H223" s="264"/>
      <c r="I223" s="115">
        <f t="shared" si="289"/>
        <v>0</v>
      </c>
      <c r="J223" s="264"/>
      <c r="K223" s="61"/>
      <c r="L223" s="115">
        <f t="shared" si="290"/>
        <v>0</v>
      </c>
      <c r="M223" s="328"/>
      <c r="N223" s="61"/>
      <c r="O223" s="115">
        <f t="shared" si="291"/>
        <v>0</v>
      </c>
      <c r="P223" s="112"/>
    </row>
    <row r="224" spans="1:16" ht="24" hidden="1" x14ac:dyDescent="0.25">
      <c r="A224" s="38">
        <v>5239</v>
      </c>
      <c r="B224" s="58" t="s">
        <v>204</v>
      </c>
      <c r="C224" s="59">
        <f t="shared" si="283"/>
        <v>0</v>
      </c>
      <c r="D224" s="232"/>
      <c r="E224" s="435"/>
      <c r="F224" s="393">
        <f t="shared" si="288"/>
        <v>0</v>
      </c>
      <c r="G224" s="232"/>
      <c r="H224" s="264"/>
      <c r="I224" s="115">
        <f t="shared" si="289"/>
        <v>0</v>
      </c>
      <c r="J224" s="264"/>
      <c r="K224" s="61"/>
      <c r="L224" s="115">
        <f t="shared" si="290"/>
        <v>0</v>
      </c>
      <c r="M224" s="328"/>
      <c r="N224" s="61"/>
      <c r="O224" s="115">
        <f t="shared" si="291"/>
        <v>0</v>
      </c>
      <c r="P224" s="112"/>
    </row>
    <row r="225" spans="1:16" ht="24" hidden="1" x14ac:dyDescent="0.25">
      <c r="A225" s="113">
        <v>5240</v>
      </c>
      <c r="B225" s="58" t="s">
        <v>205</v>
      </c>
      <c r="C225" s="59">
        <f t="shared" si="283"/>
        <v>0</v>
      </c>
      <c r="D225" s="232"/>
      <c r="E225" s="435"/>
      <c r="F225" s="393">
        <f t="shared" si="288"/>
        <v>0</v>
      </c>
      <c r="G225" s="232"/>
      <c r="H225" s="264"/>
      <c r="I225" s="115">
        <f t="shared" si="289"/>
        <v>0</v>
      </c>
      <c r="J225" s="264"/>
      <c r="K225" s="61"/>
      <c r="L225" s="115">
        <f t="shared" si="290"/>
        <v>0</v>
      </c>
      <c r="M225" s="328"/>
      <c r="N225" s="61"/>
      <c r="O225" s="115">
        <f t="shared" si="291"/>
        <v>0</v>
      </c>
      <c r="P225" s="112"/>
    </row>
    <row r="226" spans="1:16" hidden="1" x14ac:dyDescent="0.25">
      <c r="A226" s="113">
        <v>5250</v>
      </c>
      <c r="B226" s="58" t="s">
        <v>206</v>
      </c>
      <c r="C226" s="59">
        <f t="shared" si="283"/>
        <v>0</v>
      </c>
      <c r="D226" s="232"/>
      <c r="E226" s="435"/>
      <c r="F226" s="393">
        <f t="shared" si="288"/>
        <v>0</v>
      </c>
      <c r="G226" s="232"/>
      <c r="H226" s="264"/>
      <c r="I226" s="115">
        <f t="shared" si="289"/>
        <v>0</v>
      </c>
      <c r="J226" s="264"/>
      <c r="K226" s="61"/>
      <c r="L226" s="115">
        <f t="shared" si="290"/>
        <v>0</v>
      </c>
      <c r="M226" s="328"/>
      <c r="N226" s="61"/>
      <c r="O226" s="115">
        <f t="shared" si="291"/>
        <v>0</v>
      </c>
      <c r="P226" s="112"/>
    </row>
    <row r="227" spans="1:16"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437"/>
      <c r="F229" s="432">
        <f t="shared" si="296"/>
        <v>0</v>
      </c>
      <c r="G229" s="234"/>
      <c r="H229" s="265"/>
      <c r="I229" s="110">
        <f t="shared" si="297"/>
        <v>0</v>
      </c>
      <c r="J229" s="265"/>
      <c r="K229" s="116"/>
      <c r="L229" s="110">
        <f t="shared" si="298"/>
        <v>0</v>
      </c>
      <c r="M229" s="329"/>
      <c r="N229" s="116"/>
      <c r="O229" s="110">
        <f t="shared" si="299"/>
        <v>0</v>
      </c>
      <c r="P229" s="117"/>
    </row>
    <row r="230" spans="1:16" hidden="1" x14ac:dyDescent="0.25">
      <c r="A230" s="102">
        <v>6000</v>
      </c>
      <c r="B230" s="102" t="s">
        <v>210</v>
      </c>
      <c r="C230" s="103">
        <f t="shared" si="283"/>
        <v>0</v>
      </c>
      <c r="D230" s="229">
        <f>D231+D251+D259</f>
        <v>0</v>
      </c>
      <c r="E230" s="428">
        <f t="shared" ref="E230:F230" si="300">E231+E251+E259</f>
        <v>0</v>
      </c>
      <c r="F230" s="429">
        <f t="shared" si="300"/>
        <v>0</v>
      </c>
      <c r="G230" s="229">
        <f>G231+G251+G259</f>
        <v>0</v>
      </c>
      <c r="H230" s="262">
        <f t="shared" ref="H230:I230" si="301">H231+H251+H259</f>
        <v>0</v>
      </c>
      <c r="I230" s="105">
        <f t="shared" si="301"/>
        <v>0</v>
      </c>
      <c r="J230" s="262">
        <f>J231+J251+J259</f>
        <v>0</v>
      </c>
      <c r="K230" s="104">
        <f t="shared" ref="K230:L230" si="302">K231+K251+K259</f>
        <v>0</v>
      </c>
      <c r="L230" s="105">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442">
        <f t="shared" ref="E231:F231" si="304">SUM(E232,E233,E235,E238,E244,E245,E246)</f>
        <v>0</v>
      </c>
      <c r="F231" s="443">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row>
    <row r="232" spans="1:16" ht="24" hidden="1" x14ac:dyDescent="0.25">
      <c r="A232" s="963">
        <v>6220</v>
      </c>
      <c r="B232" s="53" t="s">
        <v>212</v>
      </c>
      <c r="C232" s="54">
        <f t="shared" si="283"/>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435"/>
      <c r="F237" s="393">
        <f t="shared" si="313"/>
        <v>0</v>
      </c>
      <c r="G237" s="232"/>
      <c r="H237" s="264"/>
      <c r="I237" s="115">
        <f t="shared" si="314"/>
        <v>0</v>
      </c>
      <c r="J237" s="264"/>
      <c r="K237" s="61"/>
      <c r="L237" s="115">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436">
        <f t="shared" ref="E238:F238" si="317">SUM(E239:E243)</f>
        <v>0</v>
      </c>
      <c r="F238" s="393">
        <f t="shared" si="317"/>
        <v>0</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435"/>
      <c r="F239" s="393">
        <f t="shared" ref="F239:F245" si="321">D239+E239</f>
        <v>0</v>
      </c>
      <c r="G239" s="232"/>
      <c r="H239" s="264"/>
      <c r="I239" s="115">
        <f t="shared" ref="I239:I245" si="322">G239+H239</f>
        <v>0</v>
      </c>
      <c r="J239" s="264"/>
      <c r="K239" s="61"/>
      <c r="L239" s="115">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435"/>
      <c r="F240" s="393">
        <f t="shared" si="321"/>
        <v>0</v>
      </c>
      <c r="G240" s="232"/>
      <c r="H240" s="264"/>
      <c r="I240" s="115">
        <f t="shared" si="322"/>
        <v>0</v>
      </c>
      <c r="J240" s="264"/>
      <c r="K240" s="61"/>
      <c r="L240" s="115">
        <f t="shared" si="323"/>
        <v>0</v>
      </c>
      <c r="M240" s="328"/>
      <c r="N240" s="61"/>
      <c r="O240" s="115">
        <f t="shared" si="324"/>
        <v>0</v>
      </c>
      <c r="P240" s="112"/>
    </row>
    <row r="241" spans="1:16" ht="24" hidden="1" x14ac:dyDescent="0.25">
      <c r="A241" s="38">
        <v>6254</v>
      </c>
      <c r="B241" s="58" t="s">
        <v>221</v>
      </c>
      <c r="C241" s="59">
        <f t="shared" si="283"/>
        <v>0</v>
      </c>
      <c r="D241" s="232"/>
      <c r="E241" s="435"/>
      <c r="F241" s="393">
        <f t="shared" si="321"/>
        <v>0</v>
      </c>
      <c r="G241" s="232"/>
      <c r="H241" s="264"/>
      <c r="I241" s="115">
        <f t="shared" si="322"/>
        <v>0</v>
      </c>
      <c r="J241" s="264"/>
      <c r="K241" s="61"/>
      <c r="L241" s="115">
        <f t="shared" si="323"/>
        <v>0</v>
      </c>
      <c r="M241" s="328"/>
      <c r="N241" s="61"/>
      <c r="O241" s="115">
        <f t="shared" si="324"/>
        <v>0</v>
      </c>
      <c r="P241" s="112"/>
    </row>
    <row r="242" spans="1:16" ht="24" hidden="1" x14ac:dyDescent="0.25">
      <c r="A242" s="38">
        <v>6255</v>
      </c>
      <c r="B242" s="58" t="s">
        <v>222</v>
      </c>
      <c r="C242" s="59">
        <f t="shared" si="283"/>
        <v>0</v>
      </c>
      <c r="D242" s="232"/>
      <c r="E242" s="435"/>
      <c r="F242" s="393">
        <f t="shared" si="321"/>
        <v>0</v>
      </c>
      <c r="G242" s="232"/>
      <c r="H242" s="264"/>
      <c r="I242" s="115">
        <f t="shared" si="322"/>
        <v>0</v>
      </c>
      <c r="J242" s="264"/>
      <c r="K242" s="61"/>
      <c r="L242" s="115">
        <f t="shared" si="323"/>
        <v>0</v>
      </c>
      <c r="M242" s="328"/>
      <c r="N242" s="61"/>
      <c r="O242" s="115">
        <f t="shared" si="324"/>
        <v>0</v>
      </c>
      <c r="P242" s="112"/>
    </row>
    <row r="243" spans="1:16" hidden="1" x14ac:dyDescent="0.25">
      <c r="A243" s="38">
        <v>6259</v>
      </c>
      <c r="B243" s="58" t="s">
        <v>223</v>
      </c>
      <c r="C243" s="59">
        <f t="shared" si="283"/>
        <v>0</v>
      </c>
      <c r="D243" s="232"/>
      <c r="E243" s="435"/>
      <c r="F243" s="393">
        <f t="shared" si="321"/>
        <v>0</v>
      </c>
      <c r="G243" s="232"/>
      <c r="H243" s="264"/>
      <c r="I243" s="115">
        <f t="shared" si="322"/>
        <v>0</v>
      </c>
      <c r="J243" s="264"/>
      <c r="K243" s="61"/>
      <c r="L243" s="115">
        <f t="shared" si="323"/>
        <v>0</v>
      </c>
      <c r="M243" s="328"/>
      <c r="N243" s="61"/>
      <c r="O243" s="115">
        <f t="shared" si="324"/>
        <v>0</v>
      </c>
      <c r="P243" s="112"/>
    </row>
    <row r="244" spans="1:16" ht="24" hidden="1" x14ac:dyDescent="0.25">
      <c r="A244" s="113">
        <v>6260</v>
      </c>
      <c r="B244" s="58" t="s">
        <v>224</v>
      </c>
      <c r="C244" s="59">
        <f t="shared" si="283"/>
        <v>0</v>
      </c>
      <c r="D244" s="232"/>
      <c r="E244" s="435"/>
      <c r="F244" s="393">
        <f t="shared" si="321"/>
        <v>0</v>
      </c>
      <c r="G244" s="232"/>
      <c r="H244" s="264"/>
      <c r="I244" s="115">
        <f t="shared" si="322"/>
        <v>0</v>
      </c>
      <c r="J244" s="264"/>
      <c r="K244" s="61"/>
      <c r="L244" s="115">
        <f t="shared" si="323"/>
        <v>0</v>
      </c>
      <c r="M244" s="328"/>
      <c r="N244" s="61"/>
      <c r="O244" s="115">
        <f t="shared" si="324"/>
        <v>0</v>
      </c>
      <c r="P244" s="112"/>
    </row>
    <row r="245" spans="1:16" hidden="1" x14ac:dyDescent="0.25">
      <c r="A245" s="113">
        <v>6270</v>
      </c>
      <c r="B245" s="58" t="s">
        <v>225</v>
      </c>
      <c r="C245" s="59">
        <f t="shared" si="283"/>
        <v>0</v>
      </c>
      <c r="D245" s="232"/>
      <c r="E245" s="435"/>
      <c r="F245" s="393">
        <f t="shared" si="321"/>
        <v>0</v>
      </c>
      <c r="G245" s="232"/>
      <c r="H245" s="264"/>
      <c r="I245" s="115">
        <f t="shared" si="322"/>
        <v>0</v>
      </c>
      <c r="J245" s="264"/>
      <c r="K245" s="61"/>
      <c r="L245" s="115">
        <f t="shared" si="323"/>
        <v>0</v>
      </c>
      <c r="M245" s="328"/>
      <c r="N245" s="61"/>
      <c r="O245" s="115">
        <f t="shared" si="324"/>
        <v>0</v>
      </c>
      <c r="P245" s="112"/>
    </row>
    <row r="246" spans="1:16" ht="24" hidden="1" x14ac:dyDescent="0.25">
      <c r="A246" s="963">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435"/>
      <c r="F248" s="393">
        <f t="shared" si="326"/>
        <v>0</v>
      </c>
      <c r="G248" s="232"/>
      <c r="H248" s="264"/>
      <c r="I248" s="115">
        <f t="shared" si="327"/>
        <v>0</v>
      </c>
      <c r="J248" s="264"/>
      <c r="K248" s="61"/>
      <c r="L248" s="115">
        <f t="shared" si="328"/>
        <v>0</v>
      </c>
      <c r="M248" s="328"/>
      <c r="N248" s="61"/>
      <c r="O248" s="115">
        <f t="shared" si="329"/>
        <v>0</v>
      </c>
      <c r="P248" s="112"/>
    </row>
    <row r="249" spans="1:16" ht="72" hidden="1" x14ac:dyDescent="0.25">
      <c r="A249" s="38">
        <v>6296</v>
      </c>
      <c r="B249" s="58" t="s">
        <v>229</v>
      </c>
      <c r="C249" s="59">
        <f t="shared" si="283"/>
        <v>0</v>
      </c>
      <c r="D249" s="232"/>
      <c r="E249" s="435"/>
      <c r="F249" s="393">
        <f t="shared" si="326"/>
        <v>0</v>
      </c>
      <c r="G249" s="232"/>
      <c r="H249" s="264"/>
      <c r="I249" s="115">
        <f t="shared" si="327"/>
        <v>0</v>
      </c>
      <c r="J249" s="264"/>
      <c r="K249" s="61"/>
      <c r="L249" s="115">
        <f t="shared" si="328"/>
        <v>0</v>
      </c>
      <c r="M249" s="328"/>
      <c r="N249" s="61"/>
      <c r="O249" s="115">
        <f t="shared" si="329"/>
        <v>0</v>
      </c>
      <c r="P249" s="112"/>
    </row>
    <row r="250" spans="1:16" ht="39.75" hidden="1" customHeight="1" x14ac:dyDescent="0.25">
      <c r="A250" s="38">
        <v>6299</v>
      </c>
      <c r="B250" s="58" t="s">
        <v>230</v>
      </c>
      <c r="C250" s="59">
        <f t="shared" si="283"/>
        <v>0</v>
      </c>
      <c r="D250" s="232"/>
      <c r="E250" s="435"/>
      <c r="F250" s="393">
        <f t="shared" si="326"/>
        <v>0</v>
      </c>
      <c r="G250" s="232"/>
      <c r="H250" s="264"/>
      <c r="I250" s="115">
        <f t="shared" si="327"/>
        <v>0</v>
      </c>
      <c r="J250" s="264"/>
      <c r="K250" s="61"/>
      <c r="L250" s="115">
        <f t="shared" si="328"/>
        <v>0</v>
      </c>
      <c r="M250" s="328"/>
      <c r="N250" s="61"/>
      <c r="O250" s="115">
        <f t="shared" si="329"/>
        <v>0</v>
      </c>
      <c r="P250" s="112"/>
    </row>
    <row r="251" spans="1:16" hidden="1" x14ac:dyDescent="0.25">
      <c r="A251" s="46">
        <v>6300</v>
      </c>
      <c r="B251" s="106" t="s">
        <v>231</v>
      </c>
      <c r="C251" s="47">
        <f t="shared" si="283"/>
        <v>0</v>
      </c>
      <c r="D251" s="230">
        <f>SUM(D252,D257,D258)</f>
        <v>0</v>
      </c>
      <c r="E251" s="430">
        <f t="shared" ref="E251:O251" si="330">SUM(E252,E257,E258)</f>
        <v>0</v>
      </c>
      <c r="F251" s="397">
        <f t="shared" si="330"/>
        <v>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row>
    <row r="252" spans="1:16" ht="24" hidden="1" x14ac:dyDescent="0.25">
      <c r="A252" s="963">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435"/>
      <c r="F254" s="393">
        <f t="shared" si="332"/>
        <v>0</v>
      </c>
      <c r="G254" s="232"/>
      <c r="H254" s="264"/>
      <c r="I254" s="115">
        <f t="shared" si="333"/>
        <v>0</v>
      </c>
      <c r="J254" s="264"/>
      <c r="K254" s="61"/>
      <c r="L254" s="115">
        <f t="shared" si="334"/>
        <v>0</v>
      </c>
      <c r="M254" s="328"/>
      <c r="N254" s="61"/>
      <c r="O254" s="115">
        <f t="shared" si="335"/>
        <v>0</v>
      </c>
      <c r="P254" s="112"/>
    </row>
    <row r="255" spans="1:16" ht="24" hidden="1" x14ac:dyDescent="0.25">
      <c r="A255" s="38">
        <v>6324</v>
      </c>
      <c r="B255" s="58" t="s">
        <v>287</v>
      </c>
      <c r="C255" s="59">
        <f t="shared" si="283"/>
        <v>0</v>
      </c>
      <c r="D255" s="232"/>
      <c r="E255" s="435"/>
      <c r="F255" s="393">
        <f t="shared" si="332"/>
        <v>0</v>
      </c>
      <c r="G255" s="232"/>
      <c r="H255" s="264"/>
      <c r="I255" s="115">
        <f t="shared" si="333"/>
        <v>0</v>
      </c>
      <c r="J255" s="264"/>
      <c r="K255" s="61"/>
      <c r="L255" s="115">
        <f t="shared" si="334"/>
        <v>0</v>
      </c>
      <c r="M255" s="328"/>
      <c r="N255" s="61"/>
      <c r="O255" s="115">
        <f t="shared" si="335"/>
        <v>0</v>
      </c>
      <c r="P255" s="112"/>
    </row>
    <row r="256" spans="1:16" hidden="1" x14ac:dyDescent="0.25">
      <c r="A256" s="33">
        <v>6329</v>
      </c>
      <c r="B256" s="53" t="s">
        <v>288</v>
      </c>
      <c r="C256" s="54">
        <f t="shared" si="283"/>
        <v>0</v>
      </c>
      <c r="D256" s="231"/>
      <c r="E256" s="433"/>
      <c r="F256" s="434">
        <f t="shared" si="332"/>
        <v>0</v>
      </c>
      <c r="G256" s="231"/>
      <c r="H256" s="263"/>
      <c r="I256" s="121">
        <f t="shared" si="333"/>
        <v>0</v>
      </c>
      <c r="J256" s="263"/>
      <c r="K256" s="56"/>
      <c r="L256" s="121">
        <f t="shared" si="334"/>
        <v>0</v>
      </c>
      <c r="M256" s="327"/>
      <c r="N256" s="56"/>
      <c r="O256" s="121">
        <f t="shared" si="335"/>
        <v>0</v>
      </c>
      <c r="P256" s="111"/>
    </row>
    <row r="257" spans="1:16" ht="24" hidden="1" x14ac:dyDescent="0.25">
      <c r="A257" s="144">
        <v>6330</v>
      </c>
      <c r="B257" s="145" t="s">
        <v>234</v>
      </c>
      <c r="C257" s="128">
        <f t="shared" si="283"/>
        <v>0</v>
      </c>
      <c r="D257" s="237"/>
      <c r="E257" s="440"/>
      <c r="F257" s="441">
        <f t="shared" si="332"/>
        <v>0</v>
      </c>
      <c r="G257" s="237"/>
      <c r="H257" s="268"/>
      <c r="I257" s="313">
        <f t="shared" si="333"/>
        <v>0</v>
      </c>
      <c r="J257" s="268"/>
      <c r="K257" s="130"/>
      <c r="L257" s="313">
        <f t="shared" si="334"/>
        <v>0</v>
      </c>
      <c r="M257" s="331"/>
      <c r="N257" s="130"/>
      <c r="O257" s="313">
        <f t="shared" si="335"/>
        <v>0</v>
      </c>
      <c r="P257" s="159"/>
    </row>
    <row r="258" spans="1:16" hidden="1" x14ac:dyDescent="0.25">
      <c r="A258" s="113">
        <v>6360</v>
      </c>
      <c r="B258" s="58" t="s">
        <v>235</v>
      </c>
      <c r="C258" s="59">
        <f t="shared" si="283"/>
        <v>0</v>
      </c>
      <c r="D258" s="232"/>
      <c r="E258" s="435"/>
      <c r="F258" s="393">
        <f t="shared" si="332"/>
        <v>0</v>
      </c>
      <c r="G258" s="232"/>
      <c r="H258" s="264"/>
      <c r="I258" s="115">
        <f t="shared" si="333"/>
        <v>0</v>
      </c>
      <c r="J258" s="264"/>
      <c r="K258" s="61"/>
      <c r="L258" s="115">
        <f t="shared" si="334"/>
        <v>0</v>
      </c>
      <c r="M258" s="328"/>
      <c r="N258" s="61"/>
      <c r="O258" s="115">
        <f t="shared" si="335"/>
        <v>0</v>
      </c>
      <c r="P258" s="112"/>
    </row>
    <row r="259" spans="1:16" ht="36" hidden="1" x14ac:dyDescent="0.25">
      <c r="A259" s="46">
        <v>6400</v>
      </c>
      <c r="B259" s="106" t="s">
        <v>236</v>
      </c>
      <c r="C259" s="47">
        <f t="shared" si="283"/>
        <v>0</v>
      </c>
      <c r="D259" s="230">
        <f>SUM(D260,D264)</f>
        <v>0</v>
      </c>
      <c r="E259" s="430">
        <f t="shared" ref="E259:O259" si="336">SUM(E260,E264)</f>
        <v>0</v>
      </c>
      <c r="F259" s="397">
        <f t="shared" si="336"/>
        <v>0</v>
      </c>
      <c r="G259" s="230">
        <f t="shared" si="336"/>
        <v>0</v>
      </c>
      <c r="H259" s="107">
        <f t="shared" si="336"/>
        <v>0</v>
      </c>
      <c r="I259" s="118">
        <f t="shared" si="336"/>
        <v>0</v>
      </c>
      <c r="J259" s="107">
        <f t="shared" si="336"/>
        <v>0</v>
      </c>
      <c r="K259" s="51">
        <f t="shared" si="336"/>
        <v>0</v>
      </c>
      <c r="L259" s="118">
        <f t="shared" si="336"/>
        <v>0</v>
      </c>
      <c r="M259" s="167">
        <f t="shared" si="336"/>
        <v>0</v>
      </c>
      <c r="N259" s="168">
        <f t="shared" si="336"/>
        <v>0</v>
      </c>
      <c r="O259" s="169">
        <f t="shared" si="336"/>
        <v>0</v>
      </c>
      <c r="P259" s="353"/>
    </row>
    <row r="260" spans="1:16" ht="24" hidden="1" x14ac:dyDescent="0.25">
      <c r="A260" s="963">
        <v>6410</v>
      </c>
      <c r="B260" s="53" t="s">
        <v>237</v>
      </c>
      <c r="C260" s="54">
        <f t="shared" si="283"/>
        <v>0</v>
      </c>
      <c r="D260" s="235">
        <f>SUM(D261:D263)</f>
        <v>0</v>
      </c>
      <c r="E260" s="438">
        <f t="shared" ref="E260:O260" si="337">SUM(E261:E263)</f>
        <v>0</v>
      </c>
      <c r="F260" s="434">
        <f t="shared" si="337"/>
        <v>0</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435"/>
      <c r="F262" s="393">
        <f t="shared" si="338"/>
        <v>0</v>
      </c>
      <c r="G262" s="232"/>
      <c r="H262" s="264"/>
      <c r="I262" s="115">
        <f t="shared" si="339"/>
        <v>0</v>
      </c>
      <c r="J262" s="264"/>
      <c r="K262" s="61"/>
      <c r="L262" s="115">
        <f t="shared" si="340"/>
        <v>0</v>
      </c>
      <c r="M262" s="328"/>
      <c r="N262" s="61"/>
      <c r="O262" s="115">
        <f t="shared" si="341"/>
        <v>0</v>
      </c>
      <c r="P262" s="112"/>
    </row>
    <row r="263" spans="1:16" ht="36" hidden="1" x14ac:dyDescent="0.25">
      <c r="A263" s="38">
        <v>6419</v>
      </c>
      <c r="B263" s="58" t="s">
        <v>240</v>
      </c>
      <c r="C263" s="59">
        <f t="shared" si="283"/>
        <v>0</v>
      </c>
      <c r="D263" s="232"/>
      <c r="E263" s="435"/>
      <c r="F263" s="393">
        <f t="shared" si="338"/>
        <v>0</v>
      </c>
      <c r="G263" s="232"/>
      <c r="H263" s="264"/>
      <c r="I263" s="115">
        <f t="shared" si="339"/>
        <v>0</v>
      </c>
      <c r="J263" s="264"/>
      <c r="K263" s="61"/>
      <c r="L263" s="115">
        <f t="shared" si="340"/>
        <v>0</v>
      </c>
      <c r="M263" s="328"/>
      <c r="N263" s="61"/>
      <c r="O263" s="115">
        <f t="shared" si="341"/>
        <v>0</v>
      </c>
      <c r="P263" s="112"/>
    </row>
    <row r="264" spans="1:16" ht="36" hidden="1" x14ac:dyDescent="0.25">
      <c r="A264" s="113">
        <v>6420</v>
      </c>
      <c r="B264" s="58" t="s">
        <v>241</v>
      </c>
      <c r="C264" s="59">
        <f t="shared" si="283"/>
        <v>0</v>
      </c>
      <c r="D264" s="233">
        <f>SUM(D265:D268)</f>
        <v>0</v>
      </c>
      <c r="E264" s="436">
        <f t="shared" ref="E264:F264" si="342">SUM(E265:E268)</f>
        <v>0</v>
      </c>
      <c r="F264" s="393">
        <f t="shared" si="342"/>
        <v>0</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435"/>
      <c r="F266" s="393">
        <f t="shared" si="346"/>
        <v>0</v>
      </c>
      <c r="G266" s="232"/>
      <c r="H266" s="264"/>
      <c r="I266" s="115">
        <f t="shared" si="347"/>
        <v>0</v>
      </c>
      <c r="J266" s="264"/>
      <c r="K266" s="61"/>
      <c r="L266" s="115">
        <f t="shared" si="348"/>
        <v>0</v>
      </c>
      <c r="M266" s="328"/>
      <c r="N266" s="61"/>
      <c r="O266" s="115">
        <f t="shared" si="349"/>
        <v>0</v>
      </c>
      <c r="P266" s="112"/>
    </row>
    <row r="267" spans="1:16" ht="13.5" hidden="1" customHeight="1" x14ac:dyDescent="0.25">
      <c r="A267" s="38">
        <v>6423</v>
      </c>
      <c r="B267" s="58" t="s">
        <v>244</v>
      </c>
      <c r="C267" s="59">
        <f t="shared" si="283"/>
        <v>0</v>
      </c>
      <c r="D267" s="232"/>
      <c r="E267" s="435"/>
      <c r="F267" s="393">
        <f t="shared" si="346"/>
        <v>0</v>
      </c>
      <c r="G267" s="232"/>
      <c r="H267" s="264"/>
      <c r="I267" s="115">
        <f t="shared" si="347"/>
        <v>0</v>
      </c>
      <c r="J267" s="264"/>
      <c r="K267" s="61"/>
      <c r="L267" s="115">
        <f t="shared" si="348"/>
        <v>0</v>
      </c>
      <c r="M267" s="328"/>
      <c r="N267" s="61"/>
      <c r="O267" s="115">
        <f t="shared" si="349"/>
        <v>0</v>
      </c>
      <c r="P267" s="112"/>
    </row>
    <row r="268" spans="1:16" ht="36" hidden="1" x14ac:dyDescent="0.25">
      <c r="A268" s="38">
        <v>6424</v>
      </c>
      <c r="B268" s="58" t="s">
        <v>245</v>
      </c>
      <c r="C268" s="59">
        <f t="shared" si="283"/>
        <v>0</v>
      </c>
      <c r="D268" s="232"/>
      <c r="E268" s="435"/>
      <c r="F268" s="393">
        <f t="shared" si="346"/>
        <v>0</v>
      </c>
      <c r="G268" s="232"/>
      <c r="H268" s="264"/>
      <c r="I268" s="115">
        <f t="shared" si="347"/>
        <v>0</v>
      </c>
      <c r="J268" s="264"/>
      <c r="K268" s="61"/>
      <c r="L268" s="115">
        <f t="shared" si="348"/>
        <v>0</v>
      </c>
      <c r="M268" s="328"/>
      <c r="N268" s="61"/>
      <c r="O268" s="115">
        <f t="shared" si="349"/>
        <v>0</v>
      </c>
      <c r="P268" s="112"/>
    </row>
    <row r="269" spans="1:16" ht="36" x14ac:dyDescent="0.25">
      <c r="A269" s="150">
        <v>7000</v>
      </c>
      <c r="B269" s="150" t="s">
        <v>246</v>
      </c>
      <c r="C269" s="153">
        <f t="shared" si="283"/>
        <v>16820</v>
      </c>
      <c r="D269" s="239">
        <f>SUM(D270,D281)</f>
        <v>17370</v>
      </c>
      <c r="E269" s="444">
        <f t="shared" ref="E269:F269" si="350">SUM(E270,E281)</f>
        <v>-550</v>
      </c>
      <c r="F269" s="445">
        <f t="shared" si="350"/>
        <v>16820</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row>
    <row r="271" spans="1:16" ht="24" hidden="1" x14ac:dyDescent="0.25">
      <c r="A271" s="963">
        <v>7210</v>
      </c>
      <c r="B271" s="53" t="s">
        <v>248</v>
      </c>
      <c r="C271" s="54">
        <f t="shared" si="283"/>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435"/>
      <c r="F274" s="393">
        <f t="shared" si="362"/>
        <v>0</v>
      </c>
      <c r="G274" s="232"/>
      <c r="H274" s="264"/>
      <c r="I274" s="115">
        <f t="shared" si="363"/>
        <v>0</v>
      </c>
      <c r="J274" s="264"/>
      <c r="K274" s="61"/>
      <c r="L274" s="115">
        <f t="shared" si="364"/>
        <v>0</v>
      </c>
      <c r="M274" s="328"/>
      <c r="N274" s="61"/>
      <c r="O274" s="115">
        <f t="shared" si="365"/>
        <v>0</v>
      </c>
      <c r="P274" s="112"/>
    </row>
    <row r="275" spans="1:16" ht="24" hidden="1" x14ac:dyDescent="0.25">
      <c r="A275" s="113">
        <v>7230</v>
      </c>
      <c r="B275" s="58" t="s">
        <v>292</v>
      </c>
      <c r="C275" s="59">
        <f t="shared" si="283"/>
        <v>0</v>
      </c>
      <c r="D275" s="232"/>
      <c r="E275" s="435"/>
      <c r="F275" s="393">
        <f t="shared" si="362"/>
        <v>0</v>
      </c>
      <c r="G275" s="232"/>
      <c r="H275" s="264"/>
      <c r="I275" s="115">
        <f t="shared" si="363"/>
        <v>0</v>
      </c>
      <c r="J275" s="264"/>
      <c r="K275" s="61"/>
      <c r="L275" s="115">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436">
        <f t="shared" si="366"/>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435"/>
      <c r="F278" s="393">
        <f t="shared" si="369"/>
        <v>0</v>
      </c>
      <c r="G278" s="232"/>
      <c r="H278" s="264"/>
      <c r="I278" s="115">
        <f t="shared" si="370"/>
        <v>0</v>
      </c>
      <c r="J278" s="264"/>
      <c r="K278" s="61"/>
      <c r="L278" s="115">
        <f t="shared" si="371"/>
        <v>0</v>
      </c>
      <c r="M278" s="328"/>
      <c r="N278" s="61"/>
      <c r="O278" s="115">
        <f t="shared" si="372"/>
        <v>0</v>
      </c>
      <c r="P278" s="112"/>
    </row>
    <row r="279" spans="1:16" ht="36" hidden="1" x14ac:dyDescent="0.25">
      <c r="A279" s="38">
        <v>7247</v>
      </c>
      <c r="B279" s="58" t="s">
        <v>309</v>
      </c>
      <c r="C279" s="59">
        <f t="shared" si="368"/>
        <v>0</v>
      </c>
      <c r="D279" s="232"/>
      <c r="E279" s="435"/>
      <c r="F279" s="393">
        <f t="shared" si="369"/>
        <v>0</v>
      </c>
      <c r="G279" s="232"/>
      <c r="H279" s="264"/>
      <c r="I279" s="115">
        <f t="shared" si="370"/>
        <v>0</v>
      </c>
      <c r="J279" s="264"/>
      <c r="K279" s="61"/>
      <c r="L279" s="115">
        <f t="shared" si="371"/>
        <v>0</v>
      </c>
      <c r="M279" s="328"/>
      <c r="N279" s="61"/>
      <c r="O279" s="115">
        <f t="shared" si="372"/>
        <v>0</v>
      </c>
      <c r="P279" s="112"/>
    </row>
    <row r="280" spans="1:16" ht="24" hidden="1" x14ac:dyDescent="0.25">
      <c r="A280" s="963">
        <v>7260</v>
      </c>
      <c r="B280" s="53" t="s">
        <v>255</v>
      </c>
      <c r="C280" s="54">
        <f t="shared" si="368"/>
        <v>0</v>
      </c>
      <c r="D280" s="231"/>
      <c r="E280" s="433"/>
      <c r="F280" s="434">
        <f t="shared" si="369"/>
        <v>0</v>
      </c>
      <c r="G280" s="231"/>
      <c r="H280" s="263"/>
      <c r="I280" s="121">
        <f t="shared" si="370"/>
        <v>0</v>
      </c>
      <c r="J280" s="263"/>
      <c r="K280" s="56"/>
      <c r="L280" s="121">
        <f t="shared" si="371"/>
        <v>0</v>
      </c>
      <c r="M280" s="327"/>
      <c r="N280" s="56"/>
      <c r="O280" s="121">
        <f t="shared" si="372"/>
        <v>0</v>
      </c>
      <c r="P280" s="111"/>
    </row>
    <row r="281" spans="1:16" x14ac:dyDescent="0.25">
      <c r="A281" s="74">
        <v>7700</v>
      </c>
      <c r="B281" s="166" t="s">
        <v>284</v>
      </c>
      <c r="C281" s="167">
        <f t="shared" si="368"/>
        <v>16820</v>
      </c>
      <c r="D281" s="240">
        <f t="shared" ref="D281:O281" si="373">D282</f>
        <v>17370</v>
      </c>
      <c r="E281" s="446">
        <f t="shared" si="373"/>
        <v>-550</v>
      </c>
      <c r="F281" s="412">
        <f t="shared" si="373"/>
        <v>16820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row>
    <row r="282" spans="1:16" ht="48" x14ac:dyDescent="0.25">
      <c r="A282" s="108">
        <v>7720</v>
      </c>
      <c r="B282" s="53" t="s">
        <v>285</v>
      </c>
      <c r="C282" s="65">
        <f t="shared" si="368"/>
        <v>16820</v>
      </c>
      <c r="D282" s="241">
        <v>17370</v>
      </c>
      <c r="E282" s="447">
        <v>-550</v>
      </c>
      <c r="F282" s="416">
        <f>D282+E282</f>
        <v>16820</v>
      </c>
      <c r="G282" s="241"/>
      <c r="H282" s="272"/>
      <c r="I282" s="312">
        <f>G282+H282</f>
        <v>0</v>
      </c>
      <c r="J282" s="272"/>
      <c r="K282" s="67"/>
      <c r="L282" s="312">
        <f>J282+K282</f>
        <v>0</v>
      </c>
      <c r="M282" s="334"/>
      <c r="N282" s="67"/>
      <c r="O282" s="312">
        <f>M282+N282</f>
        <v>0</v>
      </c>
      <c r="P282" s="1000" t="s">
        <v>936</v>
      </c>
    </row>
    <row r="283" spans="1:16" x14ac:dyDescent="0.25">
      <c r="A283" s="147"/>
      <c r="B283" s="58" t="s">
        <v>256</v>
      </c>
      <c r="C283" s="59">
        <f t="shared" si="368"/>
        <v>7210</v>
      </c>
      <c r="D283" s="233">
        <f>SUM(D284:D285)</f>
        <v>7210</v>
      </c>
      <c r="E283" s="436">
        <f t="shared" ref="E283:F283" si="374">SUM(E284:E285)</f>
        <v>0</v>
      </c>
      <c r="F283" s="393">
        <f t="shared" si="374"/>
        <v>7210</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435"/>
      <c r="F284" s="393">
        <f t="shared" ref="F284:F285" si="378">D284+E284</f>
        <v>0</v>
      </c>
      <c r="G284" s="232"/>
      <c r="H284" s="264"/>
      <c r="I284" s="115">
        <f t="shared" ref="I284:I285" si="379">G284+H284</f>
        <v>0</v>
      </c>
      <c r="J284" s="264"/>
      <c r="K284" s="61"/>
      <c r="L284" s="115">
        <f t="shared" ref="L284:L285" si="380">J284+K284</f>
        <v>0</v>
      </c>
      <c r="M284" s="328"/>
      <c r="N284" s="61"/>
      <c r="O284" s="115">
        <f t="shared" ref="O284:O285" si="381">M284+N284</f>
        <v>0</v>
      </c>
      <c r="P284" s="112"/>
    </row>
    <row r="285" spans="1:16" ht="24" x14ac:dyDescent="0.25">
      <c r="A285" s="147" t="s">
        <v>259</v>
      </c>
      <c r="B285" s="154" t="s">
        <v>260</v>
      </c>
      <c r="C285" s="54">
        <f t="shared" si="368"/>
        <v>7210</v>
      </c>
      <c r="D285" s="231">
        <v>7210</v>
      </c>
      <c r="E285" s="433">
        <v>0</v>
      </c>
      <c r="F285" s="434">
        <f t="shared" si="378"/>
        <v>7210</v>
      </c>
      <c r="G285" s="231"/>
      <c r="H285" s="263"/>
      <c r="I285" s="121">
        <f t="shared" si="379"/>
        <v>0</v>
      </c>
      <c r="J285" s="263"/>
      <c r="K285" s="56"/>
      <c r="L285" s="121">
        <f t="shared" si="380"/>
        <v>0</v>
      </c>
      <c r="M285" s="327"/>
      <c r="N285" s="56"/>
      <c r="O285" s="121">
        <f t="shared" si="381"/>
        <v>0</v>
      </c>
      <c r="P285" s="376"/>
    </row>
    <row r="286" spans="1:16" ht="12.75" thickBot="1" x14ac:dyDescent="0.3">
      <c r="A286" s="175"/>
      <c r="B286" s="175" t="s">
        <v>261</v>
      </c>
      <c r="C286" s="316">
        <f t="shared" si="368"/>
        <v>43260</v>
      </c>
      <c r="D286" s="242">
        <f t="shared" ref="D286:O286" si="382">SUM(D283,D269,D230,D195,D187,D173,D75,D53)</f>
        <v>43260</v>
      </c>
      <c r="E286" s="448">
        <f t="shared" si="382"/>
        <v>0</v>
      </c>
      <c r="F286" s="449">
        <f t="shared" si="382"/>
        <v>43260</v>
      </c>
      <c r="G286" s="242">
        <f t="shared" si="382"/>
        <v>0</v>
      </c>
      <c r="H286" s="177">
        <f t="shared" si="382"/>
        <v>0</v>
      </c>
      <c r="I286" s="298">
        <f t="shared" si="382"/>
        <v>0</v>
      </c>
      <c r="J286" s="177">
        <f t="shared" si="382"/>
        <v>0</v>
      </c>
      <c r="K286" s="176">
        <f t="shared" si="382"/>
        <v>0</v>
      </c>
      <c r="L286" s="298">
        <f t="shared" si="382"/>
        <v>0</v>
      </c>
      <c r="M286" s="316">
        <f t="shared" si="382"/>
        <v>0</v>
      </c>
      <c r="N286" s="176">
        <f t="shared" si="382"/>
        <v>0</v>
      </c>
      <c r="O286" s="298">
        <f t="shared" si="382"/>
        <v>0</v>
      </c>
      <c r="P286" s="356"/>
    </row>
    <row r="287" spans="1:16" s="21" customFormat="1" ht="13.5" thickTop="1" thickBot="1" x14ac:dyDescent="0.3">
      <c r="A287" s="1670" t="s">
        <v>262</v>
      </c>
      <c r="B287" s="1671"/>
      <c r="C287" s="184">
        <f t="shared" si="368"/>
        <v>7210</v>
      </c>
      <c r="D287" s="243">
        <f>SUM(D24,D25,D41)-D51</f>
        <v>7210</v>
      </c>
      <c r="E287" s="450">
        <f t="shared" ref="E287:F287" si="383">SUM(E24,E25,E41)-E51</f>
        <v>0</v>
      </c>
      <c r="F287" s="451">
        <f t="shared" si="383"/>
        <v>7210</v>
      </c>
      <c r="G287" s="243">
        <f>SUM(G24,G25,G41)-G51</f>
        <v>0</v>
      </c>
      <c r="H287" s="273">
        <f t="shared" ref="H287:I287" si="384">SUM(H24,H25,H41)-H51</f>
        <v>0</v>
      </c>
      <c r="I287" s="299">
        <f t="shared" si="384"/>
        <v>0</v>
      </c>
      <c r="J287" s="273">
        <f>(J26+J43)-J51</f>
        <v>0</v>
      </c>
      <c r="K287" s="179">
        <f t="shared" ref="K287:L287" si="385">(K26+K43)-K51</f>
        <v>0</v>
      </c>
      <c r="L287" s="299">
        <f t="shared" si="385"/>
        <v>0</v>
      </c>
      <c r="M287" s="184">
        <f>M45-M51</f>
        <v>0</v>
      </c>
      <c r="N287" s="179">
        <f t="shared" ref="N287:O287" si="386">N45-N51</f>
        <v>0</v>
      </c>
      <c r="O287" s="299">
        <f t="shared" si="386"/>
        <v>0</v>
      </c>
      <c r="P287" s="186"/>
    </row>
    <row r="288" spans="1:16" s="21" customFormat="1" ht="12.75" thickTop="1" x14ac:dyDescent="0.25">
      <c r="A288" s="1672" t="s">
        <v>263</v>
      </c>
      <c r="B288" s="1673"/>
      <c r="C288" s="164">
        <f t="shared" si="368"/>
        <v>-7210</v>
      </c>
      <c r="D288" s="244">
        <f t="shared" ref="D288:O288" si="387">SUM(D289,D290)-D297+D298</f>
        <v>-7210</v>
      </c>
      <c r="E288" s="452">
        <f t="shared" si="387"/>
        <v>0</v>
      </c>
      <c r="F288" s="453">
        <f t="shared" si="387"/>
        <v>-7210</v>
      </c>
      <c r="G288" s="244">
        <f t="shared" si="387"/>
        <v>0</v>
      </c>
      <c r="H288" s="274">
        <f t="shared" si="387"/>
        <v>0</v>
      </c>
      <c r="I288" s="162">
        <f t="shared" si="387"/>
        <v>0</v>
      </c>
      <c r="J288" s="274">
        <f t="shared" si="387"/>
        <v>0</v>
      </c>
      <c r="K288" s="161">
        <f t="shared" si="387"/>
        <v>0</v>
      </c>
      <c r="L288" s="162">
        <f t="shared" si="387"/>
        <v>0</v>
      </c>
      <c r="M288" s="164">
        <f t="shared" si="387"/>
        <v>0</v>
      </c>
      <c r="N288" s="161">
        <f t="shared" si="387"/>
        <v>0</v>
      </c>
      <c r="O288" s="162">
        <f t="shared" si="387"/>
        <v>0</v>
      </c>
      <c r="P288" s="357"/>
    </row>
    <row r="289" spans="1:16" s="21" customFormat="1" ht="12.75" thickBot="1" x14ac:dyDescent="0.3">
      <c r="A289" s="89" t="s">
        <v>264</v>
      </c>
      <c r="B289" s="89" t="s">
        <v>265</v>
      </c>
      <c r="C289" s="90">
        <f t="shared" si="368"/>
        <v>-7210</v>
      </c>
      <c r="D289" s="226">
        <f t="shared" ref="D289:O289" si="388">D21-D283</f>
        <v>-7210</v>
      </c>
      <c r="E289" s="422">
        <f t="shared" si="388"/>
        <v>0</v>
      </c>
      <c r="F289" s="423">
        <f t="shared" si="388"/>
        <v>-7210</v>
      </c>
      <c r="G289" s="226">
        <f t="shared" si="388"/>
        <v>0</v>
      </c>
      <c r="H289" s="259">
        <f t="shared" si="388"/>
        <v>0</v>
      </c>
      <c r="I289" s="92">
        <f t="shared" si="388"/>
        <v>0</v>
      </c>
      <c r="J289" s="259">
        <f t="shared" si="388"/>
        <v>0</v>
      </c>
      <c r="K289" s="91">
        <f t="shared" si="388"/>
        <v>0</v>
      </c>
      <c r="L289" s="9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row>
    <row r="293" spans="1:16"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row>
    <row r="294" spans="1:16"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row>
    <row r="295" spans="1:16"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row>
    <row r="296" spans="1:16"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UVxjMQ1qUHP3snSh1JNmeoqsw/nay5eBz/wKzANyhCcHtPk7WrTh/y6NK/2O5dnqLEcs22sUWg3JMF6P/IM/7Q==" saltValue="e36qCFp4T6So4AhjcLNtEA==" spinCount="100000" sheet="1" objects="1" scenarios="1" formatCells="0" formatColumns="0" formatRows="0"/>
  <autoFilter ref="A18:P298">
    <filterColumn colId="2">
      <filters blank="1">
        <filter val="1 593"/>
        <filter val="16 820"/>
        <filter val="19 230"/>
        <filter val="2 160"/>
        <filter val="2 640"/>
        <filter val="2 940"/>
        <filter val="250"/>
        <filter val="300"/>
        <filter val="36 050"/>
        <filter val="43 260"/>
        <filter val="5 820"/>
        <filter val="6 467"/>
        <filter val="7 210"/>
        <filter val="-7 210"/>
        <filter val="8 060"/>
        <filter val="8 23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24.pielikums Jūrmalas pilsētas domes 
2018.gada 27.septembra saistošajiem noteikumiem Nr.33
(protokols Nr.13,  23.punkts)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V7" sqref="V7"/>
    </sheetView>
  </sheetViews>
  <sheetFormatPr defaultRowHeight="12" outlineLevelCol="1" x14ac:dyDescent="0.25"/>
  <cols>
    <col min="1" max="1" width="8.7109375" style="6" customWidth="1"/>
    <col min="2" max="2" width="26.7109375" style="6" customWidth="1"/>
    <col min="3" max="3" width="7.7109375" style="6" customWidth="1"/>
    <col min="4" max="4" width="7.7109375" style="6" hidden="1" customWidth="1" outlineLevel="1"/>
    <col min="5" max="5" width="7.140625" style="6" hidden="1" customWidth="1" outlineLevel="1"/>
    <col min="6" max="6" width="7.7109375" style="6" customWidth="1" collapsed="1"/>
    <col min="7" max="7" width="8.85546875" style="6" hidden="1" customWidth="1" outlineLevel="1"/>
    <col min="8" max="8" width="7.85546875" style="6" hidden="1" customWidth="1" outlineLevel="1"/>
    <col min="9" max="9" width="7.7109375" style="6" customWidth="1" collapsed="1"/>
    <col min="10" max="10" width="7.7109375" style="6" hidden="1" customWidth="1" outlineLevel="1"/>
    <col min="11" max="11" width="6.855468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32.140625" style="1464"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1430</v>
      </c>
      <c r="P1" s="1428"/>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1431</v>
      </c>
      <c r="D3" s="1713"/>
      <c r="E3" s="1713"/>
      <c r="F3" s="1713"/>
      <c r="G3" s="1713"/>
      <c r="H3" s="1713"/>
      <c r="I3" s="1713"/>
      <c r="J3" s="1713"/>
      <c r="K3" s="1713"/>
      <c r="L3" s="1713"/>
      <c r="M3" s="1713"/>
      <c r="N3" s="1713"/>
      <c r="O3" s="1713"/>
      <c r="P3" s="1714"/>
      <c r="Q3" s="382"/>
    </row>
    <row r="4" spans="1:17" ht="12.75" customHeight="1" x14ac:dyDescent="0.25">
      <c r="A4" s="4" t="s">
        <v>1</v>
      </c>
      <c r="B4" s="5"/>
      <c r="C4" s="1713" t="s">
        <v>1432</v>
      </c>
      <c r="D4" s="1713"/>
      <c r="E4" s="1713"/>
      <c r="F4" s="1713"/>
      <c r="G4" s="1713"/>
      <c r="H4" s="1713"/>
      <c r="I4" s="1713"/>
      <c r="J4" s="1713"/>
      <c r="K4" s="1713"/>
      <c r="L4" s="1713"/>
      <c r="M4" s="1713"/>
      <c r="N4" s="1713"/>
      <c r="O4" s="1713"/>
      <c r="P4" s="1714"/>
      <c r="Q4" s="382"/>
    </row>
    <row r="5" spans="1:17" ht="12.75" customHeight="1" x14ac:dyDescent="0.25">
      <c r="A5" s="2" t="s">
        <v>2</v>
      </c>
      <c r="B5" s="3"/>
      <c r="C5" s="1708" t="s">
        <v>1433</v>
      </c>
      <c r="D5" s="1708"/>
      <c r="E5" s="1708"/>
      <c r="F5" s="1708"/>
      <c r="G5" s="1708"/>
      <c r="H5" s="1708"/>
      <c r="I5" s="1708"/>
      <c r="J5" s="1708"/>
      <c r="K5" s="1708"/>
      <c r="L5" s="1708"/>
      <c r="M5" s="1708"/>
      <c r="N5" s="1708"/>
      <c r="O5" s="1708"/>
      <c r="P5" s="1709"/>
      <c r="Q5" s="382"/>
    </row>
    <row r="6" spans="1:17" ht="12.75" customHeight="1" x14ac:dyDescent="0.25">
      <c r="A6" s="2" t="s">
        <v>3</v>
      </c>
      <c r="B6" s="3"/>
      <c r="C6" s="1708" t="s">
        <v>861</v>
      </c>
      <c r="D6" s="1708"/>
      <c r="E6" s="1708"/>
      <c r="F6" s="1708"/>
      <c r="G6" s="1708"/>
      <c r="H6" s="1708"/>
      <c r="I6" s="1708"/>
      <c r="J6" s="1708"/>
      <c r="K6" s="1708"/>
      <c r="L6" s="1708"/>
      <c r="M6" s="1708"/>
      <c r="N6" s="1708"/>
      <c r="O6" s="1708"/>
      <c r="P6" s="1709"/>
      <c r="Q6" s="382"/>
    </row>
    <row r="7" spans="1:17" ht="27.75" customHeight="1" x14ac:dyDescent="0.25">
      <c r="A7" s="2" t="s">
        <v>4</v>
      </c>
      <c r="B7" s="3"/>
      <c r="C7" s="1713" t="s">
        <v>1434</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1435</v>
      </c>
      <c r="D9" s="1708"/>
      <c r="E9" s="1708"/>
      <c r="F9" s="1708"/>
      <c r="G9" s="1708"/>
      <c r="H9" s="1708"/>
      <c r="I9" s="1708"/>
      <c r="J9" s="1708"/>
      <c r="K9" s="1708"/>
      <c r="L9" s="1708"/>
      <c r="M9" s="1708"/>
      <c r="N9" s="1708"/>
      <c r="O9" s="1708"/>
      <c r="P9" s="1709"/>
      <c r="Q9" s="382"/>
    </row>
    <row r="10" spans="1:17" ht="12.75" customHeight="1" x14ac:dyDescent="0.25">
      <c r="A10" s="2"/>
      <c r="B10" s="3" t="s">
        <v>7</v>
      </c>
      <c r="C10" s="1708" t="s">
        <v>1436</v>
      </c>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1437</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t="s">
        <v>1438</v>
      </c>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29"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30"/>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429">
        <v>16</v>
      </c>
    </row>
    <row r="19" spans="1:16" s="21" customFormat="1" x14ac:dyDescent="0.25">
      <c r="A19" s="16"/>
      <c r="B19" s="17" t="s">
        <v>18</v>
      </c>
      <c r="C19" s="18"/>
      <c r="D19" s="212"/>
      <c r="E19" s="385"/>
      <c r="F19" s="98"/>
      <c r="G19" s="212"/>
      <c r="H19" s="1255"/>
      <c r="I19" s="98"/>
      <c r="J19" s="247"/>
      <c r="K19" s="385"/>
      <c r="L19" s="98"/>
      <c r="M19" s="317"/>
      <c r="N19" s="19"/>
      <c r="O19" s="360"/>
      <c r="P19" s="1430"/>
    </row>
    <row r="20" spans="1:16" s="21" customFormat="1" ht="12.75" thickBot="1" x14ac:dyDescent="0.3">
      <c r="A20" s="22"/>
      <c r="B20" s="23" t="s">
        <v>19</v>
      </c>
      <c r="C20" s="24">
        <f>F20+I20+L20+O20</f>
        <v>675073</v>
      </c>
      <c r="D20" s="213">
        <f>SUM(D21,D24,D25,D41,D43)</f>
        <v>327326</v>
      </c>
      <c r="E20" s="386">
        <f t="shared" ref="E20:F20" si="0">SUM(E21,E24,E25,E41,E43)</f>
        <v>0</v>
      </c>
      <c r="F20" s="387">
        <f t="shared" si="0"/>
        <v>327326</v>
      </c>
      <c r="G20" s="213">
        <f>SUM(G21,G24,G43)</f>
        <v>330388</v>
      </c>
      <c r="H20" s="198">
        <f t="shared" ref="H20:I20" si="1">SUM(H21,H24,H43)</f>
        <v>0</v>
      </c>
      <c r="I20" s="387">
        <f t="shared" si="1"/>
        <v>330388</v>
      </c>
      <c r="J20" s="248">
        <f>SUM(J21,J26,J43)</f>
        <v>17196</v>
      </c>
      <c r="K20" s="386">
        <f t="shared" ref="K20:L20" si="2">SUM(K21,K26,K43)</f>
        <v>0</v>
      </c>
      <c r="L20" s="387">
        <f t="shared" si="2"/>
        <v>17196</v>
      </c>
      <c r="M20" s="24">
        <f>SUM(M21,M45)</f>
        <v>163</v>
      </c>
      <c r="N20" s="25">
        <f t="shared" ref="N20:O20" si="3">SUM(N21,N45)</f>
        <v>0</v>
      </c>
      <c r="O20" s="26">
        <f t="shared" si="3"/>
        <v>163</v>
      </c>
      <c r="P20" s="1431"/>
    </row>
    <row r="21" spans="1:16" ht="12.75" thickTop="1" x14ac:dyDescent="0.25">
      <c r="A21" s="27"/>
      <c r="B21" s="28" t="s">
        <v>20</v>
      </c>
      <c r="C21" s="29">
        <f t="shared" ref="C21:C84" si="4">F21+I21+L21+O21</f>
        <v>6839</v>
      </c>
      <c r="D21" s="214">
        <f>SUM(D22:D23)</f>
        <v>0</v>
      </c>
      <c r="E21" s="388">
        <f t="shared" ref="E21" si="5">SUM(E22:E23)</f>
        <v>0</v>
      </c>
      <c r="F21" s="389">
        <f>SUM(F22:F23)</f>
        <v>0</v>
      </c>
      <c r="G21" s="214">
        <f>SUM(G22:G23)</f>
        <v>0</v>
      </c>
      <c r="H21" s="199">
        <f t="shared" ref="H21:I21" si="6">SUM(H22:H23)</f>
        <v>0</v>
      </c>
      <c r="I21" s="389">
        <f t="shared" si="6"/>
        <v>0</v>
      </c>
      <c r="J21" s="249">
        <f>SUM(J22:J23)</f>
        <v>6776</v>
      </c>
      <c r="K21" s="388">
        <f t="shared" ref="K21:L21" si="7">SUM(K22:K23)</f>
        <v>0</v>
      </c>
      <c r="L21" s="389">
        <f t="shared" si="7"/>
        <v>6776</v>
      </c>
      <c r="M21" s="29">
        <f>SUM(M22:M23)</f>
        <v>63</v>
      </c>
      <c r="N21" s="30">
        <f t="shared" ref="N21:O21" si="8">SUM(N22:N23)</f>
        <v>0</v>
      </c>
      <c r="O21" s="31">
        <f t="shared" si="8"/>
        <v>63</v>
      </c>
      <c r="P21" s="1432"/>
    </row>
    <row r="22" spans="1:16" hidden="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1433"/>
    </row>
    <row r="23" spans="1:16" x14ac:dyDescent="0.25">
      <c r="A23" s="37"/>
      <c r="B23" s="38" t="s">
        <v>22</v>
      </c>
      <c r="C23" s="39">
        <f t="shared" si="4"/>
        <v>6839</v>
      </c>
      <c r="D23" s="216"/>
      <c r="E23" s="392"/>
      <c r="F23" s="393">
        <f>D23+E23</f>
        <v>0</v>
      </c>
      <c r="G23" s="216"/>
      <c r="H23" s="1256"/>
      <c r="I23" s="1268">
        <f>G23+H23</f>
        <v>0</v>
      </c>
      <c r="J23" s="251">
        <v>6776</v>
      </c>
      <c r="K23" s="392"/>
      <c r="L23" s="1268">
        <f>J23+K23</f>
        <v>6776</v>
      </c>
      <c r="M23" s="372">
        <v>63</v>
      </c>
      <c r="N23" s="40"/>
      <c r="O23" s="311">
        <f>M23+N23</f>
        <v>63</v>
      </c>
      <c r="P23" s="1434"/>
    </row>
    <row r="24" spans="1:16" s="21" customFormat="1" ht="24.75" thickBot="1" x14ac:dyDescent="0.3">
      <c r="A24" s="41">
        <v>19300</v>
      </c>
      <c r="B24" s="41" t="s">
        <v>304</v>
      </c>
      <c r="C24" s="42">
        <f>F24+I24</f>
        <v>657714</v>
      </c>
      <c r="D24" s="217">
        <v>327326</v>
      </c>
      <c r="E24" s="394"/>
      <c r="F24" s="395">
        <f>D24+E24</f>
        <v>327326</v>
      </c>
      <c r="G24" s="217">
        <v>330388</v>
      </c>
      <c r="H24" s="1257"/>
      <c r="I24" s="395">
        <f>G24+H24</f>
        <v>330388</v>
      </c>
      <c r="J24" s="293" t="s">
        <v>23</v>
      </c>
      <c r="K24" s="1258" t="s">
        <v>23</v>
      </c>
      <c r="L24" s="1269" t="s">
        <v>23</v>
      </c>
      <c r="M24" s="319" t="s">
        <v>23</v>
      </c>
      <c r="N24" s="44" t="s">
        <v>23</v>
      </c>
      <c r="O24" s="45" t="s">
        <v>23</v>
      </c>
      <c r="P24" s="1435"/>
    </row>
    <row r="25" spans="1:16" s="21" customFormat="1" ht="36.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1436"/>
    </row>
    <row r="26" spans="1:16" s="21" customFormat="1" ht="36.75" thickTop="1" x14ac:dyDescent="0.25">
      <c r="A26" s="46">
        <v>21300</v>
      </c>
      <c r="B26" s="46" t="s">
        <v>305</v>
      </c>
      <c r="C26" s="47">
        <f>L26</f>
        <v>10220</v>
      </c>
      <c r="D26" s="219" t="s">
        <v>23</v>
      </c>
      <c r="E26" s="398" t="s">
        <v>23</v>
      </c>
      <c r="F26" s="399" t="s">
        <v>23</v>
      </c>
      <c r="G26" s="219" t="s">
        <v>23</v>
      </c>
      <c r="H26" s="301" t="s">
        <v>23</v>
      </c>
      <c r="I26" s="399" t="s">
        <v>23</v>
      </c>
      <c r="J26" s="107">
        <f>SUM(J27,J31,J33,J36)</f>
        <v>10220</v>
      </c>
      <c r="K26" s="430">
        <f t="shared" ref="K26:L26" si="9">SUM(K27,K31,K33,K36)</f>
        <v>0</v>
      </c>
      <c r="L26" s="397">
        <f t="shared" si="9"/>
        <v>10220</v>
      </c>
      <c r="M26" s="320" t="s">
        <v>23</v>
      </c>
      <c r="N26" s="49" t="s">
        <v>23</v>
      </c>
      <c r="O26" s="50" t="s">
        <v>23</v>
      </c>
      <c r="P26" s="1436"/>
    </row>
    <row r="27" spans="1:16" s="21" customFormat="1" ht="24" hidden="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1436"/>
    </row>
    <row r="28" spans="1:16" hidden="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1437"/>
    </row>
    <row r="29" spans="1:16" hidden="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1438"/>
    </row>
    <row r="30" spans="1:16" ht="24" hidden="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1438"/>
    </row>
    <row r="31" spans="1:16" s="21" customFormat="1" ht="36" hidden="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1436"/>
    </row>
    <row r="32" spans="1:16" ht="36" hidden="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1439"/>
    </row>
    <row r="33" spans="1:16" s="21" customFormat="1" x14ac:dyDescent="0.25">
      <c r="A33" s="52">
        <v>21380</v>
      </c>
      <c r="B33" s="46" t="s">
        <v>31</v>
      </c>
      <c r="C33" s="47">
        <f t="shared" si="10"/>
        <v>3243</v>
      </c>
      <c r="D33" s="219" t="s">
        <v>23</v>
      </c>
      <c r="E33" s="398" t="s">
        <v>23</v>
      </c>
      <c r="F33" s="399" t="s">
        <v>23</v>
      </c>
      <c r="G33" s="219" t="s">
        <v>23</v>
      </c>
      <c r="H33" s="301" t="s">
        <v>23</v>
      </c>
      <c r="I33" s="399" t="s">
        <v>23</v>
      </c>
      <c r="J33" s="107">
        <f>SUM(J34:J35)</f>
        <v>3243</v>
      </c>
      <c r="K33" s="430">
        <f t="shared" ref="K33:L33" si="13">SUM(K34:K35)</f>
        <v>0</v>
      </c>
      <c r="L33" s="397">
        <f t="shared" si="13"/>
        <v>3243</v>
      </c>
      <c r="M33" s="320" t="s">
        <v>23</v>
      </c>
      <c r="N33" s="49" t="s">
        <v>23</v>
      </c>
      <c r="O33" s="50" t="s">
        <v>23</v>
      </c>
      <c r="P33" s="1436"/>
    </row>
    <row r="34" spans="1:16" x14ac:dyDescent="0.25">
      <c r="A34" s="63">
        <v>21381</v>
      </c>
      <c r="B34" s="64" t="s">
        <v>306</v>
      </c>
      <c r="C34" s="416">
        <f t="shared" si="10"/>
        <v>3243</v>
      </c>
      <c r="D34" s="220" t="s">
        <v>23</v>
      </c>
      <c r="E34" s="400" t="s">
        <v>23</v>
      </c>
      <c r="F34" s="405" t="s">
        <v>23</v>
      </c>
      <c r="G34" s="220" t="s">
        <v>23</v>
      </c>
      <c r="H34" s="1259" t="s">
        <v>23</v>
      </c>
      <c r="I34" s="405" t="s">
        <v>23</v>
      </c>
      <c r="J34" s="263">
        <v>3243</v>
      </c>
      <c r="K34" s="433"/>
      <c r="L34" s="1276">
        <f>J34+K34</f>
        <v>3243</v>
      </c>
      <c r="M34" s="321" t="s">
        <v>23</v>
      </c>
      <c r="N34" s="55" t="s">
        <v>23</v>
      </c>
      <c r="O34" s="68" t="s">
        <v>23</v>
      </c>
      <c r="P34" s="1440"/>
    </row>
    <row r="35" spans="1:16" ht="24" hidden="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1438"/>
    </row>
    <row r="36" spans="1:16" s="21" customFormat="1" ht="36" x14ac:dyDescent="0.25">
      <c r="A36" s="52">
        <v>21390</v>
      </c>
      <c r="B36" s="46" t="s">
        <v>307</v>
      </c>
      <c r="C36" s="47">
        <f t="shared" si="10"/>
        <v>6977</v>
      </c>
      <c r="D36" s="219" t="s">
        <v>23</v>
      </c>
      <c r="E36" s="398" t="s">
        <v>23</v>
      </c>
      <c r="F36" s="399" t="s">
        <v>23</v>
      </c>
      <c r="G36" s="219" t="s">
        <v>23</v>
      </c>
      <c r="H36" s="301" t="s">
        <v>23</v>
      </c>
      <c r="I36" s="399" t="s">
        <v>23</v>
      </c>
      <c r="J36" s="107">
        <f>SUM(J37:J40)</f>
        <v>6977</v>
      </c>
      <c r="K36" s="430">
        <f t="shared" ref="K36:L36" si="14">SUM(K37:K40)</f>
        <v>0</v>
      </c>
      <c r="L36" s="397">
        <f t="shared" si="14"/>
        <v>6977</v>
      </c>
      <c r="M36" s="320" t="s">
        <v>23</v>
      </c>
      <c r="N36" s="49" t="s">
        <v>23</v>
      </c>
      <c r="O36" s="50" t="s">
        <v>23</v>
      </c>
      <c r="P36" s="1436"/>
    </row>
    <row r="37" spans="1:16" ht="24" hidden="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1437"/>
    </row>
    <row r="38" spans="1:16" hidden="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1438"/>
    </row>
    <row r="39" spans="1:16" hidden="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1438"/>
    </row>
    <row r="40" spans="1:16" ht="24" x14ac:dyDescent="0.25">
      <c r="A40" s="191">
        <v>21399</v>
      </c>
      <c r="B40" s="166" t="s">
        <v>36</v>
      </c>
      <c r="C40" s="167">
        <f t="shared" si="10"/>
        <v>6977</v>
      </c>
      <c r="D40" s="223" t="s">
        <v>23</v>
      </c>
      <c r="E40" s="406" t="s">
        <v>23</v>
      </c>
      <c r="F40" s="407" t="s">
        <v>23</v>
      </c>
      <c r="G40" s="223" t="s">
        <v>23</v>
      </c>
      <c r="H40" s="303" t="s">
        <v>23</v>
      </c>
      <c r="I40" s="407" t="s">
        <v>23</v>
      </c>
      <c r="J40" s="294">
        <v>6977</v>
      </c>
      <c r="K40" s="1260"/>
      <c r="L40" s="1270">
        <f>J40+K40</f>
        <v>6977</v>
      </c>
      <c r="M40" s="324" t="s">
        <v>23</v>
      </c>
      <c r="N40" s="77" t="s">
        <v>23</v>
      </c>
      <c r="O40" s="193" t="s">
        <v>23</v>
      </c>
      <c r="P40" s="1441"/>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1442"/>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1443"/>
    </row>
    <row r="43" spans="1:16" s="21" customFormat="1" ht="24" x14ac:dyDescent="0.25">
      <c r="A43" s="52">
        <v>21490</v>
      </c>
      <c r="B43" s="46" t="s">
        <v>38</v>
      </c>
      <c r="C43" s="69">
        <f>F43+I43+L43</f>
        <v>200</v>
      </c>
      <c r="D43" s="75">
        <f>D44</f>
        <v>0</v>
      </c>
      <c r="E43" s="413">
        <f t="shared" ref="E43:L43" si="16">E44</f>
        <v>0</v>
      </c>
      <c r="F43" s="414">
        <f t="shared" si="16"/>
        <v>0</v>
      </c>
      <c r="G43" s="75">
        <f t="shared" si="16"/>
        <v>0</v>
      </c>
      <c r="H43" s="204">
        <f t="shared" si="16"/>
        <v>0</v>
      </c>
      <c r="I43" s="414">
        <f t="shared" si="16"/>
        <v>0</v>
      </c>
      <c r="J43" s="205">
        <f t="shared" si="16"/>
        <v>200</v>
      </c>
      <c r="K43" s="413">
        <f t="shared" si="16"/>
        <v>0</v>
      </c>
      <c r="L43" s="414">
        <f t="shared" si="16"/>
        <v>200</v>
      </c>
      <c r="M43" s="320" t="s">
        <v>23</v>
      </c>
      <c r="N43" s="49" t="s">
        <v>23</v>
      </c>
      <c r="O43" s="50" t="s">
        <v>23</v>
      </c>
      <c r="P43" s="1436"/>
    </row>
    <row r="44" spans="1:16" s="21" customFormat="1" ht="24" x14ac:dyDescent="0.25">
      <c r="A44" s="38">
        <v>21499</v>
      </c>
      <c r="B44" s="58" t="s">
        <v>39</v>
      </c>
      <c r="C44" s="209">
        <f>F44+I44+L44</f>
        <v>200</v>
      </c>
      <c r="D44" s="304"/>
      <c r="E44" s="415"/>
      <c r="F44" s="416">
        <f>D44+E44</f>
        <v>0</v>
      </c>
      <c r="G44" s="304"/>
      <c r="H44" s="1271"/>
      <c r="I44" s="1276">
        <f>G44+H44</f>
        <v>0</v>
      </c>
      <c r="J44" s="305">
        <v>200</v>
      </c>
      <c r="K44" s="415"/>
      <c r="L44" s="1276">
        <f>J44+K44</f>
        <v>200</v>
      </c>
      <c r="M44" s="323" t="s">
        <v>23</v>
      </c>
      <c r="N44" s="66" t="s">
        <v>23</v>
      </c>
      <c r="O44" s="68" t="s">
        <v>23</v>
      </c>
      <c r="P44" s="1439"/>
    </row>
    <row r="45" spans="1:16" ht="24" x14ac:dyDescent="0.25">
      <c r="A45" s="73">
        <v>23000</v>
      </c>
      <c r="B45" s="74" t="s">
        <v>40</v>
      </c>
      <c r="C45" s="69">
        <f>O45</f>
        <v>100</v>
      </c>
      <c r="D45" s="219" t="s">
        <v>23</v>
      </c>
      <c r="E45" s="398" t="s">
        <v>23</v>
      </c>
      <c r="F45" s="399" t="s">
        <v>23</v>
      </c>
      <c r="G45" s="219" t="s">
        <v>23</v>
      </c>
      <c r="H45" s="301" t="s">
        <v>23</v>
      </c>
      <c r="I45" s="399" t="s">
        <v>23</v>
      </c>
      <c r="J45" s="253" t="s">
        <v>23</v>
      </c>
      <c r="K45" s="398" t="s">
        <v>23</v>
      </c>
      <c r="L45" s="399" t="s">
        <v>23</v>
      </c>
      <c r="M45" s="69">
        <f>SUM(M46:M47)</f>
        <v>100</v>
      </c>
      <c r="N45" s="76">
        <f t="shared" ref="N45:O45" si="17">SUM(N46:N47)</f>
        <v>0</v>
      </c>
      <c r="O45" s="295">
        <f t="shared" si="17"/>
        <v>100</v>
      </c>
      <c r="P45" s="1444"/>
    </row>
    <row r="46" spans="1:16" ht="24" x14ac:dyDescent="0.25">
      <c r="A46" s="78">
        <v>23410</v>
      </c>
      <c r="B46" s="79" t="s">
        <v>41</v>
      </c>
      <c r="C46" s="83">
        <f t="shared" ref="C46:C47" si="18">O46</f>
        <v>100</v>
      </c>
      <c r="D46" s="225" t="s">
        <v>23</v>
      </c>
      <c r="E46" s="417" t="s">
        <v>23</v>
      </c>
      <c r="F46" s="418" t="s">
        <v>23</v>
      </c>
      <c r="G46" s="225" t="s">
        <v>23</v>
      </c>
      <c r="H46" s="302" t="s">
        <v>23</v>
      </c>
      <c r="I46" s="418" t="s">
        <v>23</v>
      </c>
      <c r="J46" s="258" t="s">
        <v>23</v>
      </c>
      <c r="K46" s="417" t="s">
        <v>23</v>
      </c>
      <c r="L46" s="418" t="s">
        <v>23</v>
      </c>
      <c r="M46" s="326">
        <v>100</v>
      </c>
      <c r="N46" s="306"/>
      <c r="O46" s="172">
        <f>M46+N46</f>
        <v>100</v>
      </c>
      <c r="P46" s="1445"/>
    </row>
    <row r="47" spans="1:16" ht="24" hidden="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1445"/>
    </row>
    <row r="48" spans="1:16" x14ac:dyDescent="0.25">
      <c r="A48" s="84"/>
      <c r="B48" s="79"/>
      <c r="C48" s="85"/>
      <c r="D48" s="366"/>
      <c r="E48" s="419"/>
      <c r="F48" s="418"/>
      <c r="G48" s="366"/>
      <c r="H48" s="1261"/>
      <c r="I48" s="1268"/>
      <c r="J48" s="371"/>
      <c r="K48" s="1263"/>
      <c r="L48" s="410"/>
      <c r="M48" s="326"/>
      <c r="N48" s="306"/>
      <c r="O48" s="172"/>
      <c r="P48" s="1445"/>
    </row>
    <row r="49" spans="1:16" s="21" customFormat="1" x14ac:dyDescent="0.25">
      <c r="A49" s="86"/>
      <c r="B49" s="87" t="s">
        <v>43</v>
      </c>
      <c r="C49" s="88"/>
      <c r="D49" s="367"/>
      <c r="E49" s="420"/>
      <c r="F49" s="421"/>
      <c r="G49" s="367"/>
      <c r="H49" s="1262"/>
      <c r="I49" s="421"/>
      <c r="J49" s="370"/>
      <c r="K49" s="420"/>
      <c r="L49" s="421"/>
      <c r="M49" s="373"/>
      <c r="N49" s="368"/>
      <c r="O49" s="173"/>
      <c r="P49" s="1446"/>
    </row>
    <row r="50" spans="1:16" s="21" customFormat="1" ht="12.75" thickBot="1" x14ac:dyDescent="0.3">
      <c r="A50" s="89"/>
      <c r="B50" s="22" t="s">
        <v>44</v>
      </c>
      <c r="C50" s="90">
        <f t="shared" si="4"/>
        <v>675073</v>
      </c>
      <c r="D50" s="226">
        <f>SUM(D51,D283)</f>
        <v>327326</v>
      </c>
      <c r="E50" s="422">
        <f t="shared" ref="E50:F50" si="19">SUM(E51,E283)</f>
        <v>0</v>
      </c>
      <c r="F50" s="423">
        <f t="shared" si="19"/>
        <v>327326</v>
      </c>
      <c r="G50" s="226">
        <f>SUM(G51,G283)</f>
        <v>330388</v>
      </c>
      <c r="H50" s="182">
        <f t="shared" ref="H50:I50" si="20">SUM(H51,H283)</f>
        <v>0</v>
      </c>
      <c r="I50" s="423">
        <f t="shared" si="20"/>
        <v>330388</v>
      </c>
      <c r="J50" s="259">
        <f>SUM(J51,J283)</f>
        <v>17196</v>
      </c>
      <c r="K50" s="422">
        <f t="shared" ref="K50:L50" si="21">SUM(K51,K283)</f>
        <v>0</v>
      </c>
      <c r="L50" s="423">
        <f t="shared" si="21"/>
        <v>17196</v>
      </c>
      <c r="M50" s="90">
        <f>SUM(M51,M283)</f>
        <v>163</v>
      </c>
      <c r="N50" s="91">
        <f t="shared" ref="N50:O50" si="22">SUM(N51,N283)</f>
        <v>0</v>
      </c>
      <c r="O50" s="92">
        <f t="shared" si="22"/>
        <v>163</v>
      </c>
      <c r="P50" s="1447"/>
    </row>
    <row r="51" spans="1:16" s="21" customFormat="1" ht="36.75" thickTop="1" x14ac:dyDescent="0.25">
      <c r="A51" s="93"/>
      <c r="B51" s="94" t="s">
        <v>45</v>
      </c>
      <c r="C51" s="95">
        <f t="shared" si="4"/>
        <v>675073</v>
      </c>
      <c r="D51" s="227">
        <f>SUM(D52,D194)</f>
        <v>327326</v>
      </c>
      <c r="E51" s="424">
        <f t="shared" ref="E51:F51" si="23">SUM(E52,E194)</f>
        <v>0</v>
      </c>
      <c r="F51" s="425">
        <f t="shared" si="23"/>
        <v>327326</v>
      </c>
      <c r="G51" s="227">
        <f>SUM(G52,G194)</f>
        <v>330388</v>
      </c>
      <c r="H51" s="206">
        <f t="shared" ref="H51:I51" si="24">SUM(H52,H194)</f>
        <v>0</v>
      </c>
      <c r="I51" s="425">
        <f t="shared" si="24"/>
        <v>330388</v>
      </c>
      <c r="J51" s="260">
        <f>SUM(J52,J194)</f>
        <v>17196</v>
      </c>
      <c r="K51" s="424">
        <f t="shared" ref="K51:L51" si="25">SUM(K52,K194)</f>
        <v>0</v>
      </c>
      <c r="L51" s="425">
        <f t="shared" si="25"/>
        <v>17196</v>
      </c>
      <c r="M51" s="95">
        <f>SUM(M52,M194)</f>
        <v>163</v>
      </c>
      <c r="N51" s="96">
        <f t="shared" ref="N51:O51" si="26">SUM(N52,N194)</f>
        <v>0</v>
      </c>
      <c r="O51" s="97">
        <f t="shared" si="26"/>
        <v>163</v>
      </c>
      <c r="P51" s="1448"/>
    </row>
    <row r="52" spans="1:16" s="21" customFormat="1" ht="24" x14ac:dyDescent="0.25">
      <c r="A52" s="98"/>
      <c r="B52" s="16" t="s">
        <v>46</v>
      </c>
      <c r="C52" s="99">
        <f t="shared" si="4"/>
        <v>662765</v>
      </c>
      <c r="D52" s="228">
        <f>SUM(D53,D75,D173,D187)</f>
        <v>317999</v>
      </c>
      <c r="E52" s="426">
        <f t="shared" ref="E52:F52" si="27">SUM(E53,E75,E173,E187)</f>
        <v>0</v>
      </c>
      <c r="F52" s="427">
        <f t="shared" si="27"/>
        <v>317999</v>
      </c>
      <c r="G52" s="228">
        <f>SUM(G53,G75,G173,G187)</f>
        <v>327549</v>
      </c>
      <c r="H52" s="207">
        <f t="shared" ref="H52:I52" si="28">SUM(H53,H75,H173,H187)</f>
        <v>0</v>
      </c>
      <c r="I52" s="427">
        <f t="shared" si="28"/>
        <v>327549</v>
      </c>
      <c r="J52" s="261">
        <f>SUM(J53,J75,J173,J187)</f>
        <v>17054</v>
      </c>
      <c r="K52" s="426">
        <f t="shared" ref="K52:L52" si="29">SUM(K53,K75,K173,K187)</f>
        <v>0</v>
      </c>
      <c r="L52" s="427">
        <f t="shared" si="29"/>
        <v>17054</v>
      </c>
      <c r="M52" s="99">
        <f>SUM(M53,M75,M173,M187)</f>
        <v>163</v>
      </c>
      <c r="N52" s="100">
        <f t="shared" ref="N52:O52" si="30">SUM(N53,N75,N173,N187)</f>
        <v>0</v>
      </c>
      <c r="O52" s="101">
        <f t="shared" si="30"/>
        <v>163</v>
      </c>
      <c r="P52" s="1449"/>
    </row>
    <row r="53" spans="1:16" s="21" customFormat="1" x14ac:dyDescent="0.25">
      <c r="A53" s="102">
        <v>1000</v>
      </c>
      <c r="B53" s="102" t="s">
        <v>47</v>
      </c>
      <c r="C53" s="103">
        <f t="shared" si="4"/>
        <v>551000</v>
      </c>
      <c r="D53" s="229">
        <f>SUM(D54,D67)</f>
        <v>228361</v>
      </c>
      <c r="E53" s="428">
        <f t="shared" ref="E53:F53" si="31">SUM(E54,E67)</f>
        <v>0</v>
      </c>
      <c r="F53" s="429">
        <f t="shared" si="31"/>
        <v>228361</v>
      </c>
      <c r="G53" s="229">
        <f>SUM(G54,G67)</f>
        <v>322639</v>
      </c>
      <c r="H53" s="139">
        <f t="shared" ref="H53:I53" si="32">SUM(H54,H67)</f>
        <v>0</v>
      </c>
      <c r="I53" s="429">
        <f t="shared" si="32"/>
        <v>322639</v>
      </c>
      <c r="J53" s="262">
        <f>SUM(J54,J67)</f>
        <v>0</v>
      </c>
      <c r="K53" s="428">
        <f t="shared" ref="K53:L53" si="33">SUM(K54,K67)</f>
        <v>0</v>
      </c>
      <c r="L53" s="429">
        <f t="shared" si="33"/>
        <v>0</v>
      </c>
      <c r="M53" s="103">
        <f>SUM(M54,M67)</f>
        <v>0</v>
      </c>
      <c r="N53" s="104">
        <f t="shared" ref="N53:O53" si="34">SUM(N54,N67)</f>
        <v>0</v>
      </c>
      <c r="O53" s="105">
        <f t="shared" si="34"/>
        <v>0</v>
      </c>
      <c r="P53" s="1450"/>
    </row>
    <row r="54" spans="1:16" x14ac:dyDescent="0.25">
      <c r="A54" s="46">
        <v>1100</v>
      </c>
      <c r="B54" s="106" t="s">
        <v>48</v>
      </c>
      <c r="C54" s="47">
        <f t="shared" si="4"/>
        <v>415073</v>
      </c>
      <c r="D54" s="230">
        <f>SUM(D55,D58,D66)</f>
        <v>157969</v>
      </c>
      <c r="E54" s="430">
        <f t="shared" ref="E54:F54" si="35">SUM(E55,E58,E66)</f>
        <v>0</v>
      </c>
      <c r="F54" s="397">
        <f t="shared" si="35"/>
        <v>157969</v>
      </c>
      <c r="G54" s="230">
        <f>SUM(G55,G58,G66)</f>
        <v>257104</v>
      </c>
      <c r="H54" s="127">
        <f t="shared" ref="H54:I54" si="36">SUM(H55,H58,H66)</f>
        <v>0</v>
      </c>
      <c r="I54" s="397">
        <f t="shared" si="36"/>
        <v>257104</v>
      </c>
      <c r="J54" s="107">
        <f>SUM(J55,J58,J66)</f>
        <v>0</v>
      </c>
      <c r="K54" s="430">
        <f t="shared" ref="K54:L54" si="37">SUM(K55,K58,K66)</f>
        <v>0</v>
      </c>
      <c r="L54" s="397">
        <f t="shared" si="37"/>
        <v>0</v>
      </c>
      <c r="M54" s="131">
        <f>SUM(M55,M58,M66)</f>
        <v>0</v>
      </c>
      <c r="N54" s="132">
        <f t="shared" ref="N54:O54" si="38">SUM(N55,N58,N66)</f>
        <v>0</v>
      </c>
      <c r="O54" s="296">
        <f t="shared" si="38"/>
        <v>0</v>
      </c>
      <c r="P54" s="1451"/>
    </row>
    <row r="55" spans="1:16" x14ac:dyDescent="0.25">
      <c r="A55" s="108">
        <v>1110</v>
      </c>
      <c r="B55" s="79" t="s">
        <v>49</v>
      </c>
      <c r="C55" s="85">
        <f t="shared" si="4"/>
        <v>386065</v>
      </c>
      <c r="D55" s="133">
        <f>SUM(D56:D57)</f>
        <v>133979</v>
      </c>
      <c r="E55" s="431">
        <f t="shared" ref="E55:F55" si="39">SUM(E56:E57)</f>
        <v>0</v>
      </c>
      <c r="F55" s="432">
        <f t="shared" si="39"/>
        <v>133979</v>
      </c>
      <c r="G55" s="133">
        <f>SUM(G56:G57)</f>
        <v>252086</v>
      </c>
      <c r="H55" s="138">
        <f t="shared" ref="H55:I55" si="40">SUM(H56:H57)</f>
        <v>0</v>
      </c>
      <c r="I55" s="432">
        <f t="shared" si="40"/>
        <v>252086</v>
      </c>
      <c r="J55" s="208">
        <f>SUM(J56:J57)</f>
        <v>0</v>
      </c>
      <c r="K55" s="431">
        <f t="shared" ref="K55:L55" si="41">SUM(K56:K57)</f>
        <v>0</v>
      </c>
      <c r="L55" s="432">
        <f t="shared" si="41"/>
        <v>0</v>
      </c>
      <c r="M55" s="85">
        <f>SUM(M56:M57)</f>
        <v>0</v>
      </c>
      <c r="N55" s="109">
        <f t="shared" ref="N55:O55" si="42">SUM(N56:N57)</f>
        <v>0</v>
      </c>
      <c r="O55" s="110">
        <f t="shared" si="42"/>
        <v>0</v>
      </c>
      <c r="P55" s="1452"/>
    </row>
    <row r="56" spans="1:16"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453"/>
    </row>
    <row r="57" spans="1:16" ht="24" x14ac:dyDescent="0.25">
      <c r="A57" s="38">
        <v>1119</v>
      </c>
      <c r="B57" s="58" t="s">
        <v>51</v>
      </c>
      <c r="C57" s="59">
        <f t="shared" si="4"/>
        <v>386065</v>
      </c>
      <c r="D57" s="232">
        <v>133979</v>
      </c>
      <c r="E57" s="435"/>
      <c r="F57" s="393">
        <f t="shared" si="43"/>
        <v>133979</v>
      </c>
      <c r="G57" s="232">
        <v>252086</v>
      </c>
      <c r="H57" s="1264"/>
      <c r="I57" s="393">
        <f t="shared" si="44"/>
        <v>252086</v>
      </c>
      <c r="J57" s="264"/>
      <c r="K57" s="435"/>
      <c r="L57" s="393">
        <f t="shared" si="45"/>
        <v>0</v>
      </c>
      <c r="M57" s="328"/>
      <c r="N57" s="61"/>
      <c r="O57" s="115">
        <f>M57+N57</f>
        <v>0</v>
      </c>
      <c r="P57" s="1453"/>
    </row>
    <row r="58" spans="1:16" ht="24" x14ac:dyDescent="0.25">
      <c r="A58" s="113">
        <v>1140</v>
      </c>
      <c r="B58" s="58" t="s">
        <v>295</v>
      </c>
      <c r="C58" s="59">
        <f t="shared" si="4"/>
        <v>26870</v>
      </c>
      <c r="D58" s="233">
        <f>SUM(D59:D65)</f>
        <v>21852</v>
      </c>
      <c r="E58" s="436">
        <f t="shared" ref="E58:F58" si="46">SUM(E59:E65)</f>
        <v>0</v>
      </c>
      <c r="F58" s="393">
        <f t="shared" si="46"/>
        <v>21852</v>
      </c>
      <c r="G58" s="233">
        <f>SUM(G59:G65)</f>
        <v>5018</v>
      </c>
      <c r="H58" s="137">
        <f t="shared" ref="H58:I58" si="47">SUM(H59:H65)</f>
        <v>0</v>
      </c>
      <c r="I58" s="393">
        <f t="shared" si="47"/>
        <v>5018</v>
      </c>
      <c r="J58" s="122">
        <f>SUM(J59:J65)</f>
        <v>0</v>
      </c>
      <c r="K58" s="436">
        <f t="shared" ref="K58:L58" si="48">SUM(K59:K65)</f>
        <v>0</v>
      </c>
      <c r="L58" s="393">
        <f t="shared" si="48"/>
        <v>0</v>
      </c>
      <c r="M58" s="59">
        <f>SUM(M59:M65)</f>
        <v>0</v>
      </c>
      <c r="N58" s="114">
        <f t="shared" ref="N58:O58" si="49">SUM(N59:N65)</f>
        <v>0</v>
      </c>
      <c r="O58" s="115">
        <f t="shared" si="49"/>
        <v>0</v>
      </c>
      <c r="P58" s="1454"/>
    </row>
    <row r="59" spans="1:16" x14ac:dyDescent="0.25">
      <c r="A59" s="38">
        <v>1141</v>
      </c>
      <c r="B59" s="58" t="s">
        <v>52</v>
      </c>
      <c r="C59" s="59">
        <f t="shared" si="4"/>
        <v>4153</v>
      </c>
      <c r="D59" s="232">
        <v>4153</v>
      </c>
      <c r="E59" s="435"/>
      <c r="F59" s="393">
        <f t="shared" ref="F59:F66" si="50">D59+E59</f>
        <v>4153</v>
      </c>
      <c r="G59" s="232"/>
      <c r="H59" s="1264"/>
      <c r="I59" s="393">
        <f t="shared" ref="I59:I66" si="51">G59+H59</f>
        <v>0</v>
      </c>
      <c r="J59" s="264"/>
      <c r="K59" s="435"/>
      <c r="L59" s="393">
        <f t="shared" ref="L59:L66" si="52">J59+K59</f>
        <v>0</v>
      </c>
      <c r="M59" s="328"/>
      <c r="N59" s="61"/>
      <c r="O59" s="115">
        <f t="shared" ref="O59:O66" si="53">M59+N59</f>
        <v>0</v>
      </c>
      <c r="P59" s="1454"/>
    </row>
    <row r="60" spans="1:16" ht="24.75" customHeight="1" x14ac:dyDescent="0.25">
      <c r="A60" s="38">
        <v>1142</v>
      </c>
      <c r="B60" s="58" t="s">
        <v>53</v>
      </c>
      <c r="C60" s="59">
        <f t="shared" si="4"/>
        <v>1093</v>
      </c>
      <c r="D60" s="232">
        <v>1093</v>
      </c>
      <c r="E60" s="435"/>
      <c r="F60" s="393">
        <f t="shared" si="50"/>
        <v>1093</v>
      </c>
      <c r="G60" s="232"/>
      <c r="H60" s="1264"/>
      <c r="I60" s="393">
        <f t="shared" si="51"/>
        <v>0</v>
      </c>
      <c r="J60" s="264"/>
      <c r="K60" s="435"/>
      <c r="L60" s="393">
        <f>J60+K60</f>
        <v>0</v>
      </c>
      <c r="M60" s="328"/>
      <c r="N60" s="61"/>
      <c r="O60" s="115">
        <f t="shared" si="53"/>
        <v>0</v>
      </c>
      <c r="P60" s="1454"/>
    </row>
    <row r="61" spans="1:16"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1454"/>
    </row>
    <row r="62" spans="1:16"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1454"/>
    </row>
    <row r="63" spans="1:16" x14ac:dyDescent="0.25">
      <c r="A63" s="38">
        <v>1147</v>
      </c>
      <c r="B63" s="58" t="s">
        <v>56</v>
      </c>
      <c r="C63" s="59">
        <f t="shared" si="4"/>
        <v>2369</v>
      </c>
      <c r="D63" s="232">
        <v>2369</v>
      </c>
      <c r="E63" s="435"/>
      <c r="F63" s="393">
        <f t="shared" si="50"/>
        <v>2369</v>
      </c>
      <c r="G63" s="232"/>
      <c r="H63" s="1264"/>
      <c r="I63" s="393">
        <f t="shared" si="51"/>
        <v>0</v>
      </c>
      <c r="J63" s="264"/>
      <c r="K63" s="435"/>
      <c r="L63" s="393">
        <f t="shared" si="52"/>
        <v>0</v>
      </c>
      <c r="M63" s="328"/>
      <c r="N63" s="61"/>
      <c r="O63" s="115">
        <f t="shared" si="53"/>
        <v>0</v>
      </c>
      <c r="P63" s="1454"/>
    </row>
    <row r="64" spans="1:16" x14ac:dyDescent="0.25">
      <c r="A64" s="38">
        <v>1148</v>
      </c>
      <c r="B64" s="58" t="s">
        <v>57</v>
      </c>
      <c r="C64" s="59">
        <f t="shared" si="4"/>
        <v>13967</v>
      </c>
      <c r="D64" s="232">
        <v>13967</v>
      </c>
      <c r="E64" s="435"/>
      <c r="F64" s="393">
        <f t="shared" si="50"/>
        <v>13967</v>
      </c>
      <c r="G64" s="232"/>
      <c r="H64" s="1264"/>
      <c r="I64" s="393">
        <f t="shared" si="51"/>
        <v>0</v>
      </c>
      <c r="J64" s="264"/>
      <c r="K64" s="435"/>
      <c r="L64" s="393">
        <f t="shared" si="52"/>
        <v>0</v>
      </c>
      <c r="M64" s="328"/>
      <c r="N64" s="61"/>
      <c r="O64" s="115">
        <f t="shared" si="53"/>
        <v>0</v>
      </c>
      <c r="P64" s="1454"/>
    </row>
    <row r="65" spans="1:16" ht="36" x14ac:dyDescent="0.25">
      <c r="A65" s="38">
        <v>1149</v>
      </c>
      <c r="B65" s="58" t="s">
        <v>58</v>
      </c>
      <c r="C65" s="59">
        <f>F65+I65+L65+O65</f>
        <v>5288</v>
      </c>
      <c r="D65" s="232">
        <v>270</v>
      </c>
      <c r="E65" s="435"/>
      <c r="F65" s="393">
        <f t="shared" si="50"/>
        <v>270</v>
      </c>
      <c r="G65" s="232">
        <v>5018</v>
      </c>
      <c r="H65" s="1264"/>
      <c r="I65" s="393">
        <f t="shared" si="51"/>
        <v>5018</v>
      </c>
      <c r="J65" s="264"/>
      <c r="K65" s="435"/>
      <c r="L65" s="393">
        <f t="shared" si="52"/>
        <v>0</v>
      </c>
      <c r="M65" s="328"/>
      <c r="N65" s="61"/>
      <c r="O65" s="115">
        <f t="shared" si="53"/>
        <v>0</v>
      </c>
      <c r="P65" s="1453"/>
    </row>
    <row r="66" spans="1:16" ht="36" x14ac:dyDescent="0.25">
      <c r="A66" s="108">
        <v>1150</v>
      </c>
      <c r="B66" s="79" t="s">
        <v>59</v>
      </c>
      <c r="C66" s="85">
        <f>F66+I66+L66+O66</f>
        <v>2138</v>
      </c>
      <c r="D66" s="234">
        <v>2138</v>
      </c>
      <c r="E66" s="437"/>
      <c r="F66" s="432">
        <f t="shared" si="50"/>
        <v>2138</v>
      </c>
      <c r="G66" s="234"/>
      <c r="H66" s="1265"/>
      <c r="I66" s="432">
        <f t="shared" si="51"/>
        <v>0</v>
      </c>
      <c r="J66" s="265"/>
      <c r="K66" s="437"/>
      <c r="L66" s="432">
        <f t="shared" si="52"/>
        <v>0</v>
      </c>
      <c r="M66" s="329"/>
      <c r="N66" s="116"/>
      <c r="O66" s="110">
        <f t="shared" si="53"/>
        <v>0</v>
      </c>
      <c r="P66" s="1452"/>
    </row>
    <row r="67" spans="1:16" ht="24" x14ac:dyDescent="0.25">
      <c r="A67" s="46">
        <v>1200</v>
      </c>
      <c r="B67" s="106" t="s">
        <v>296</v>
      </c>
      <c r="C67" s="47">
        <f t="shared" si="4"/>
        <v>135927</v>
      </c>
      <c r="D67" s="230">
        <f>SUM(D68:D69)</f>
        <v>70392</v>
      </c>
      <c r="E67" s="430">
        <f t="shared" ref="E67:F67" si="54">SUM(E68:E69)</f>
        <v>0</v>
      </c>
      <c r="F67" s="397">
        <f t="shared" si="54"/>
        <v>70392</v>
      </c>
      <c r="G67" s="230">
        <f>SUM(G68:G69)</f>
        <v>65535</v>
      </c>
      <c r="H67" s="127">
        <f t="shared" ref="H67:I67" si="55">SUM(H68:H69)</f>
        <v>0</v>
      </c>
      <c r="I67" s="397">
        <f t="shared" si="55"/>
        <v>65535</v>
      </c>
      <c r="J67" s="107">
        <f>SUM(J68:J69)</f>
        <v>0</v>
      </c>
      <c r="K67" s="430">
        <f t="shared" ref="K67:L67" si="56">SUM(K68:K69)</f>
        <v>0</v>
      </c>
      <c r="L67" s="397">
        <f t="shared" si="56"/>
        <v>0</v>
      </c>
      <c r="M67" s="47">
        <f>SUM(M68:M69)</f>
        <v>0</v>
      </c>
      <c r="N67" s="51">
        <f t="shared" ref="N67:O67" si="57">SUM(N68:N69)</f>
        <v>0</v>
      </c>
      <c r="O67" s="118">
        <f t="shared" si="57"/>
        <v>0</v>
      </c>
      <c r="P67" s="1455"/>
    </row>
    <row r="68" spans="1:16" ht="24" x14ac:dyDescent="0.25">
      <c r="A68" s="1244">
        <v>1210</v>
      </c>
      <c r="B68" s="53" t="s">
        <v>60</v>
      </c>
      <c r="C68" s="54">
        <f t="shared" si="4"/>
        <v>104705</v>
      </c>
      <c r="D68" s="231">
        <v>42070</v>
      </c>
      <c r="E68" s="433"/>
      <c r="F68" s="434">
        <f>D68+E68</f>
        <v>42070</v>
      </c>
      <c r="G68" s="231">
        <v>62635</v>
      </c>
      <c r="H68" s="1266"/>
      <c r="I68" s="434">
        <f>G68+H68</f>
        <v>62635</v>
      </c>
      <c r="J68" s="263"/>
      <c r="K68" s="433"/>
      <c r="L68" s="434">
        <f>J68+K68</f>
        <v>0</v>
      </c>
      <c r="M68" s="327"/>
      <c r="N68" s="56"/>
      <c r="O68" s="121">
        <f>M68+N68</f>
        <v>0</v>
      </c>
      <c r="P68" s="1453"/>
    </row>
    <row r="69" spans="1:16" ht="24" x14ac:dyDescent="0.25">
      <c r="A69" s="113">
        <v>1220</v>
      </c>
      <c r="B69" s="58" t="s">
        <v>61</v>
      </c>
      <c r="C69" s="59">
        <f t="shared" si="4"/>
        <v>31222</v>
      </c>
      <c r="D69" s="233">
        <f>SUM(D70:D74)</f>
        <v>28322</v>
      </c>
      <c r="E69" s="436">
        <f t="shared" ref="E69:F69" si="58">SUM(E70:E74)</f>
        <v>0</v>
      </c>
      <c r="F69" s="393">
        <f t="shared" si="58"/>
        <v>28322</v>
      </c>
      <c r="G69" s="233">
        <f>SUM(G70:G74)</f>
        <v>2900</v>
      </c>
      <c r="H69" s="137">
        <f t="shared" ref="H69:I69" si="59">SUM(H70:H74)</f>
        <v>0</v>
      </c>
      <c r="I69" s="393">
        <f t="shared" si="59"/>
        <v>2900</v>
      </c>
      <c r="J69" s="122">
        <f>SUM(J70:J74)</f>
        <v>0</v>
      </c>
      <c r="K69" s="436">
        <f t="shared" ref="K69:L69" si="60">SUM(K70:K74)</f>
        <v>0</v>
      </c>
      <c r="L69" s="393">
        <f t="shared" si="60"/>
        <v>0</v>
      </c>
      <c r="M69" s="59">
        <f>SUM(M70:M74)</f>
        <v>0</v>
      </c>
      <c r="N69" s="114">
        <f t="shared" ref="N69:O69" si="61">SUM(N70:N74)</f>
        <v>0</v>
      </c>
      <c r="O69" s="115">
        <f t="shared" si="61"/>
        <v>0</v>
      </c>
      <c r="P69" s="1454"/>
    </row>
    <row r="70" spans="1:16" ht="49.5" customHeight="1" x14ac:dyDescent="0.25">
      <c r="A70" s="38">
        <v>1221</v>
      </c>
      <c r="B70" s="58" t="s">
        <v>297</v>
      </c>
      <c r="C70" s="59">
        <f t="shared" si="4"/>
        <v>19571</v>
      </c>
      <c r="D70" s="232">
        <v>16671</v>
      </c>
      <c r="E70" s="435"/>
      <c r="F70" s="393">
        <f t="shared" ref="F70:F74" si="62">D70+E70</f>
        <v>16671</v>
      </c>
      <c r="G70" s="232">
        <v>2900</v>
      </c>
      <c r="H70" s="1264"/>
      <c r="I70" s="393">
        <f t="shared" ref="I70:I74" si="63">G70+H70</f>
        <v>2900</v>
      </c>
      <c r="J70" s="264"/>
      <c r="K70" s="435"/>
      <c r="L70" s="393">
        <f t="shared" ref="L70:L74" si="64">J70+K70</f>
        <v>0</v>
      </c>
      <c r="M70" s="328"/>
      <c r="N70" s="61"/>
      <c r="O70" s="115">
        <f t="shared" ref="O70:O74" si="65">M70+N70</f>
        <v>0</v>
      </c>
      <c r="P70" s="1454"/>
    </row>
    <row r="71" spans="1:16"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1454"/>
    </row>
    <row r="72" spans="1:16"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1454"/>
    </row>
    <row r="73" spans="1:16" ht="36" x14ac:dyDescent="0.25">
      <c r="A73" s="38">
        <v>1227</v>
      </c>
      <c r="B73" s="58" t="s">
        <v>64</v>
      </c>
      <c r="C73" s="59">
        <f t="shared" si="4"/>
        <v>11099</v>
      </c>
      <c r="D73" s="232">
        <v>11099</v>
      </c>
      <c r="E73" s="435"/>
      <c r="F73" s="393">
        <f t="shared" si="62"/>
        <v>11099</v>
      </c>
      <c r="G73" s="232"/>
      <c r="H73" s="1264"/>
      <c r="I73" s="393">
        <f t="shared" si="63"/>
        <v>0</v>
      </c>
      <c r="J73" s="264"/>
      <c r="K73" s="435"/>
      <c r="L73" s="393">
        <f t="shared" si="64"/>
        <v>0</v>
      </c>
      <c r="M73" s="328"/>
      <c r="N73" s="61"/>
      <c r="O73" s="115">
        <f t="shared" si="65"/>
        <v>0</v>
      </c>
      <c r="P73" s="1454"/>
    </row>
    <row r="74" spans="1:16" ht="48" x14ac:dyDescent="0.25">
      <c r="A74" s="38">
        <v>1228</v>
      </c>
      <c r="B74" s="58" t="s">
        <v>298</v>
      </c>
      <c r="C74" s="59">
        <f t="shared" si="4"/>
        <v>552</v>
      </c>
      <c r="D74" s="232">
        <v>552</v>
      </c>
      <c r="E74" s="435"/>
      <c r="F74" s="393">
        <f t="shared" si="62"/>
        <v>552</v>
      </c>
      <c r="G74" s="232"/>
      <c r="H74" s="1264"/>
      <c r="I74" s="393">
        <f t="shared" si="63"/>
        <v>0</v>
      </c>
      <c r="J74" s="264"/>
      <c r="K74" s="435"/>
      <c r="L74" s="393">
        <f t="shared" si="64"/>
        <v>0</v>
      </c>
      <c r="M74" s="328"/>
      <c r="N74" s="61"/>
      <c r="O74" s="115">
        <f t="shared" si="65"/>
        <v>0</v>
      </c>
      <c r="P74" s="1454"/>
    </row>
    <row r="75" spans="1:16" x14ac:dyDescent="0.25">
      <c r="A75" s="102">
        <v>2000</v>
      </c>
      <c r="B75" s="102" t="s">
        <v>65</v>
      </c>
      <c r="C75" s="103">
        <f t="shared" si="4"/>
        <v>111765</v>
      </c>
      <c r="D75" s="229">
        <f>SUM(D76,D83,D130,D164,D165,D172)</f>
        <v>89638</v>
      </c>
      <c r="E75" s="428">
        <f t="shared" ref="E75:F75" si="66">SUM(E76,E83,E130,E164,E165,E172)</f>
        <v>0</v>
      </c>
      <c r="F75" s="429">
        <f t="shared" si="66"/>
        <v>89638</v>
      </c>
      <c r="G75" s="229">
        <f>SUM(G76,G83,G130,G164,G165,G172)</f>
        <v>4910</v>
      </c>
      <c r="H75" s="139">
        <f t="shared" ref="H75:I75" si="67">SUM(H76,H83,H130,H164,H165,H172)</f>
        <v>0</v>
      </c>
      <c r="I75" s="429">
        <f t="shared" si="67"/>
        <v>4910</v>
      </c>
      <c r="J75" s="262">
        <f>SUM(J76,J83,J130,J164,J165,J172)</f>
        <v>17054</v>
      </c>
      <c r="K75" s="428">
        <f t="shared" ref="K75:L75" si="68">SUM(K76,K83,K130,K164,K165,K172)</f>
        <v>0</v>
      </c>
      <c r="L75" s="429">
        <f t="shared" si="68"/>
        <v>17054</v>
      </c>
      <c r="M75" s="103">
        <f>SUM(M76,M83,M130,M164,M165,M172)</f>
        <v>163</v>
      </c>
      <c r="N75" s="104">
        <f t="shared" ref="N75:O75" si="69">SUM(N76,N83,N130,N164,N165,N172)</f>
        <v>0</v>
      </c>
      <c r="O75" s="105">
        <f t="shared" si="69"/>
        <v>163</v>
      </c>
      <c r="P75" s="1450"/>
    </row>
    <row r="76" spans="1:16" ht="24" x14ac:dyDescent="0.25">
      <c r="A76" s="46">
        <v>2100</v>
      </c>
      <c r="B76" s="106" t="s">
        <v>66</v>
      </c>
      <c r="C76" s="47">
        <f t="shared" si="4"/>
        <v>130</v>
      </c>
      <c r="D76" s="230">
        <f>SUM(D77,D80)</f>
        <v>130</v>
      </c>
      <c r="E76" s="430">
        <f t="shared" ref="E76:F76" si="70">SUM(E77,E80)</f>
        <v>0</v>
      </c>
      <c r="F76" s="397">
        <f t="shared" si="70"/>
        <v>130</v>
      </c>
      <c r="G76" s="230">
        <f>SUM(G77,G80)</f>
        <v>0</v>
      </c>
      <c r="H76" s="127">
        <f t="shared" ref="H76:I76" si="71">SUM(H77,H80)</f>
        <v>0</v>
      </c>
      <c r="I76" s="397">
        <f t="shared" si="71"/>
        <v>0</v>
      </c>
      <c r="J76" s="107">
        <f>SUM(J77,J80)</f>
        <v>0</v>
      </c>
      <c r="K76" s="430">
        <f t="shared" ref="K76:L76" si="72">SUM(K77,K80)</f>
        <v>0</v>
      </c>
      <c r="L76" s="397">
        <f t="shared" si="72"/>
        <v>0</v>
      </c>
      <c r="M76" s="47">
        <f>SUM(M77,M80)</f>
        <v>0</v>
      </c>
      <c r="N76" s="51">
        <f t="shared" ref="N76:O76" si="73">SUM(N77,N80)</f>
        <v>0</v>
      </c>
      <c r="O76" s="118">
        <f t="shared" si="73"/>
        <v>0</v>
      </c>
      <c r="P76" s="1455"/>
    </row>
    <row r="77" spans="1:16" ht="24" x14ac:dyDescent="0.25">
      <c r="A77" s="1244">
        <v>2110</v>
      </c>
      <c r="B77" s="53" t="s">
        <v>67</v>
      </c>
      <c r="C77" s="54">
        <f t="shared" si="4"/>
        <v>130</v>
      </c>
      <c r="D77" s="235">
        <f>SUM(D78:D79)</f>
        <v>130</v>
      </c>
      <c r="E77" s="438">
        <f t="shared" ref="E77:F77" si="74">SUM(E78:E79)</f>
        <v>0</v>
      </c>
      <c r="F77" s="434">
        <f t="shared" si="74"/>
        <v>130</v>
      </c>
      <c r="G77" s="235">
        <f>SUM(G78:G79)</f>
        <v>0</v>
      </c>
      <c r="H77" s="141">
        <f t="shared" ref="H77:I77" si="75">SUM(H78:H79)</f>
        <v>0</v>
      </c>
      <c r="I77" s="434">
        <f t="shared" si="75"/>
        <v>0</v>
      </c>
      <c r="J77" s="266">
        <f>SUM(J78:J79)</f>
        <v>0</v>
      </c>
      <c r="K77" s="438">
        <f t="shared" ref="K77:L77" si="76">SUM(K78:K79)</f>
        <v>0</v>
      </c>
      <c r="L77" s="434">
        <f t="shared" si="76"/>
        <v>0</v>
      </c>
      <c r="M77" s="54">
        <f>SUM(M78:M79)</f>
        <v>0</v>
      </c>
      <c r="N77" s="120">
        <f t="shared" ref="N77:O77" si="77">SUM(N78:N79)</f>
        <v>0</v>
      </c>
      <c r="O77" s="121">
        <f t="shared" si="77"/>
        <v>0</v>
      </c>
      <c r="P77" s="1453"/>
    </row>
    <row r="78" spans="1:16" hidden="1" x14ac:dyDescent="0.25">
      <c r="A78" s="38">
        <v>2111</v>
      </c>
      <c r="B78" s="58" t="s">
        <v>68</v>
      </c>
      <c r="C78" s="59">
        <f t="shared" si="4"/>
        <v>0</v>
      </c>
      <c r="D78" s="232"/>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1454"/>
    </row>
    <row r="79" spans="1:16" ht="24" x14ac:dyDescent="0.25">
      <c r="A79" s="38">
        <v>2112</v>
      </c>
      <c r="B79" s="58" t="s">
        <v>69</v>
      </c>
      <c r="C79" s="59">
        <f t="shared" si="4"/>
        <v>130</v>
      </c>
      <c r="D79" s="232">
        <v>130</v>
      </c>
      <c r="E79" s="435"/>
      <c r="F79" s="393">
        <f t="shared" si="78"/>
        <v>130</v>
      </c>
      <c r="G79" s="232"/>
      <c r="H79" s="1264"/>
      <c r="I79" s="393">
        <f t="shared" si="79"/>
        <v>0</v>
      </c>
      <c r="J79" s="264"/>
      <c r="K79" s="435"/>
      <c r="L79" s="393">
        <f t="shared" si="80"/>
        <v>0</v>
      </c>
      <c r="M79" s="328"/>
      <c r="N79" s="61"/>
      <c r="O79" s="115">
        <f t="shared" si="81"/>
        <v>0</v>
      </c>
      <c r="P79" s="1454"/>
    </row>
    <row r="80" spans="1:16"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1454"/>
    </row>
    <row r="81" spans="1:16" hidden="1" x14ac:dyDescent="0.25">
      <c r="A81" s="38">
        <v>2121</v>
      </c>
      <c r="B81" s="58" t="s">
        <v>68</v>
      </c>
      <c r="C81" s="59">
        <f t="shared" si="4"/>
        <v>0</v>
      </c>
      <c r="D81" s="232"/>
      <c r="E81" s="61"/>
      <c r="F81" s="148">
        <f t="shared" ref="F81:F82" si="86">D81+E81</f>
        <v>0</v>
      </c>
      <c r="G81" s="232"/>
      <c r="H81" s="264"/>
      <c r="I81" s="115">
        <f t="shared" ref="I81:I82" si="87">G81+H81</f>
        <v>0</v>
      </c>
      <c r="J81" s="264"/>
      <c r="K81" s="61"/>
      <c r="L81" s="137">
        <f t="shared" ref="L81:L82" si="88">J81+K81</f>
        <v>0</v>
      </c>
      <c r="M81" s="328"/>
      <c r="N81" s="61"/>
      <c r="O81" s="115">
        <f t="shared" ref="O81:O82" si="89">M81+N81</f>
        <v>0</v>
      </c>
      <c r="P81" s="1454"/>
    </row>
    <row r="82" spans="1:16" ht="24" hidden="1" x14ac:dyDescent="0.25">
      <c r="A82" s="38">
        <v>2122</v>
      </c>
      <c r="B82" s="58" t="s">
        <v>69</v>
      </c>
      <c r="C82" s="59">
        <f t="shared" si="4"/>
        <v>0</v>
      </c>
      <c r="D82" s="232"/>
      <c r="E82" s="61"/>
      <c r="F82" s="148">
        <f t="shared" si="86"/>
        <v>0</v>
      </c>
      <c r="G82" s="232"/>
      <c r="H82" s="264"/>
      <c r="I82" s="115">
        <f t="shared" si="87"/>
        <v>0</v>
      </c>
      <c r="J82" s="264"/>
      <c r="K82" s="61"/>
      <c r="L82" s="137">
        <f t="shared" si="88"/>
        <v>0</v>
      </c>
      <c r="M82" s="328"/>
      <c r="N82" s="61"/>
      <c r="O82" s="115">
        <f t="shared" si="89"/>
        <v>0</v>
      </c>
      <c r="P82" s="1454"/>
    </row>
    <row r="83" spans="1:16" x14ac:dyDescent="0.25">
      <c r="A83" s="46">
        <v>2200</v>
      </c>
      <c r="B83" s="106" t="s">
        <v>71</v>
      </c>
      <c r="C83" s="47">
        <f t="shared" si="4"/>
        <v>91413</v>
      </c>
      <c r="D83" s="230">
        <f>SUM(D84,D89,D95,D103,D112,D116,D122,D128)</f>
        <v>73170</v>
      </c>
      <c r="E83" s="430">
        <f t="shared" ref="E83:F83" si="90">SUM(E84,E89,E95,E103,E112,E116,E122,E128)</f>
        <v>0</v>
      </c>
      <c r="F83" s="397">
        <f t="shared" si="90"/>
        <v>73170</v>
      </c>
      <c r="G83" s="230">
        <f>SUM(G84,G89,G95,G103,G112,G116,G122,G128)</f>
        <v>2114</v>
      </c>
      <c r="H83" s="127">
        <f t="shared" ref="H83:I83" si="91">SUM(H84,H89,H95,H103,H112,H116,H122,H128)</f>
        <v>0</v>
      </c>
      <c r="I83" s="397">
        <f t="shared" si="91"/>
        <v>2114</v>
      </c>
      <c r="J83" s="107">
        <f>SUM(J84,J89,J95,J103,J112,J116,J122,J128)</f>
        <v>16129</v>
      </c>
      <c r="K83" s="430">
        <f t="shared" ref="K83:L83" si="92">SUM(K84,K89,K95,K103,K112,K116,K122,K128)</f>
        <v>0</v>
      </c>
      <c r="L83" s="397">
        <f t="shared" si="92"/>
        <v>16129</v>
      </c>
      <c r="M83" s="167">
        <f>SUM(M84,M89,M95,M103,M112,M116,M122,M128)</f>
        <v>0</v>
      </c>
      <c r="N83" s="168">
        <f t="shared" ref="N83:O83" si="93">SUM(N84,N89,N95,N103,N112,N116,N122,N128)</f>
        <v>0</v>
      </c>
      <c r="O83" s="169">
        <f t="shared" si="93"/>
        <v>0</v>
      </c>
      <c r="P83" s="1456"/>
    </row>
    <row r="84" spans="1:16" ht="24" x14ac:dyDescent="0.25">
      <c r="A84" s="108">
        <v>2210</v>
      </c>
      <c r="B84" s="79" t="s">
        <v>72</v>
      </c>
      <c r="C84" s="85">
        <f t="shared" si="4"/>
        <v>2401</v>
      </c>
      <c r="D84" s="133">
        <f>SUM(D85:D88)</f>
        <v>2201</v>
      </c>
      <c r="E84" s="431">
        <f t="shared" ref="E84:F84" si="94">SUM(E85:E88)</f>
        <v>0</v>
      </c>
      <c r="F84" s="432">
        <f t="shared" si="94"/>
        <v>2201</v>
      </c>
      <c r="G84" s="133">
        <f>SUM(G85:G88)</f>
        <v>0</v>
      </c>
      <c r="H84" s="138">
        <f t="shared" ref="H84:I84" si="95">SUM(H85:H88)</f>
        <v>0</v>
      </c>
      <c r="I84" s="432">
        <f t="shared" si="95"/>
        <v>0</v>
      </c>
      <c r="J84" s="208">
        <f>SUM(J85:J88)</f>
        <v>200</v>
      </c>
      <c r="K84" s="431">
        <f t="shared" ref="K84:L84" si="96">SUM(K85:K88)</f>
        <v>0</v>
      </c>
      <c r="L84" s="432">
        <f t="shared" si="96"/>
        <v>200</v>
      </c>
      <c r="M84" s="85">
        <f>SUM(M85:M88)</f>
        <v>0</v>
      </c>
      <c r="N84" s="109">
        <f t="shared" ref="N84:O84" si="97">SUM(N85:N88)</f>
        <v>0</v>
      </c>
      <c r="O84" s="110">
        <f t="shared" si="97"/>
        <v>0</v>
      </c>
      <c r="P84" s="1452"/>
    </row>
    <row r="85" spans="1:16"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453"/>
    </row>
    <row r="86" spans="1:16" ht="36" x14ac:dyDescent="0.25">
      <c r="A86" s="38">
        <v>2212</v>
      </c>
      <c r="B86" s="58" t="s">
        <v>74</v>
      </c>
      <c r="C86" s="59">
        <f t="shared" si="98"/>
        <v>1932</v>
      </c>
      <c r="D86" s="232">
        <v>1932</v>
      </c>
      <c r="E86" s="435"/>
      <c r="F86" s="393">
        <f t="shared" si="99"/>
        <v>1932</v>
      </c>
      <c r="G86" s="232"/>
      <c r="H86" s="1264"/>
      <c r="I86" s="393">
        <f t="shared" si="100"/>
        <v>0</v>
      </c>
      <c r="J86" s="264"/>
      <c r="K86" s="435"/>
      <c r="L86" s="393">
        <f t="shared" si="101"/>
        <v>0</v>
      </c>
      <c r="M86" s="328"/>
      <c r="N86" s="61"/>
      <c r="O86" s="115">
        <f t="shared" si="102"/>
        <v>0</v>
      </c>
      <c r="P86" s="1454"/>
    </row>
    <row r="87" spans="1:16" ht="24" x14ac:dyDescent="0.25">
      <c r="A87" s="38">
        <v>2214</v>
      </c>
      <c r="B87" s="58" t="s">
        <v>75</v>
      </c>
      <c r="C87" s="59">
        <f t="shared" si="98"/>
        <v>439</v>
      </c>
      <c r="D87" s="232">
        <v>239</v>
      </c>
      <c r="E87" s="435"/>
      <c r="F87" s="393">
        <f t="shared" si="99"/>
        <v>239</v>
      </c>
      <c r="G87" s="232"/>
      <c r="H87" s="1264"/>
      <c r="I87" s="393">
        <f t="shared" si="100"/>
        <v>0</v>
      </c>
      <c r="J87" s="264">
        <v>200</v>
      </c>
      <c r="K87" s="435"/>
      <c r="L87" s="393">
        <f t="shared" si="101"/>
        <v>200</v>
      </c>
      <c r="M87" s="328"/>
      <c r="N87" s="61"/>
      <c r="O87" s="115">
        <f t="shared" si="102"/>
        <v>0</v>
      </c>
      <c r="P87" s="1454"/>
    </row>
    <row r="88" spans="1:16" x14ac:dyDescent="0.25">
      <c r="A88" s="38">
        <v>2219</v>
      </c>
      <c r="B88" s="58" t="s">
        <v>76</v>
      </c>
      <c r="C88" s="59">
        <f t="shared" si="98"/>
        <v>30</v>
      </c>
      <c r="D88" s="232">
        <v>30</v>
      </c>
      <c r="E88" s="435"/>
      <c r="F88" s="393">
        <f t="shared" si="99"/>
        <v>30</v>
      </c>
      <c r="G88" s="232"/>
      <c r="H88" s="1264"/>
      <c r="I88" s="393">
        <f t="shared" si="100"/>
        <v>0</v>
      </c>
      <c r="J88" s="264"/>
      <c r="K88" s="435"/>
      <c r="L88" s="393">
        <f t="shared" si="101"/>
        <v>0</v>
      </c>
      <c r="M88" s="328"/>
      <c r="N88" s="61"/>
      <c r="O88" s="115">
        <f t="shared" si="102"/>
        <v>0</v>
      </c>
      <c r="P88" s="1454"/>
    </row>
    <row r="89" spans="1:16" ht="24" x14ac:dyDescent="0.25">
      <c r="A89" s="113">
        <v>2220</v>
      </c>
      <c r="B89" s="58" t="s">
        <v>77</v>
      </c>
      <c r="C89" s="59">
        <f t="shared" si="98"/>
        <v>79900</v>
      </c>
      <c r="D89" s="233">
        <f>SUM(D90:D94)</f>
        <v>63971</v>
      </c>
      <c r="E89" s="436">
        <f t="shared" ref="E89:F89" si="103">SUM(E90:E94)</f>
        <v>0</v>
      </c>
      <c r="F89" s="393">
        <f t="shared" si="103"/>
        <v>63971</v>
      </c>
      <c r="G89" s="233">
        <f>SUM(G90:G94)</f>
        <v>0</v>
      </c>
      <c r="H89" s="137">
        <f t="shared" ref="H89:I89" si="104">SUM(H90:H94)</f>
        <v>0</v>
      </c>
      <c r="I89" s="393">
        <f t="shared" si="104"/>
        <v>0</v>
      </c>
      <c r="J89" s="122">
        <f>SUM(J90:J94)</f>
        <v>15929</v>
      </c>
      <c r="K89" s="436">
        <f t="shared" ref="K89:L89" si="105">SUM(K90:K94)</f>
        <v>0</v>
      </c>
      <c r="L89" s="393">
        <f t="shared" si="105"/>
        <v>15929</v>
      </c>
      <c r="M89" s="59">
        <f>SUM(M90:M94)</f>
        <v>0</v>
      </c>
      <c r="N89" s="114">
        <f t="shared" ref="N89:O89" si="106">SUM(N90:N94)</f>
        <v>0</v>
      </c>
      <c r="O89" s="115">
        <f t="shared" si="106"/>
        <v>0</v>
      </c>
      <c r="P89" s="1454"/>
    </row>
    <row r="90" spans="1:16" ht="24" x14ac:dyDescent="0.25">
      <c r="A90" s="38">
        <v>2221</v>
      </c>
      <c r="B90" s="58" t="s">
        <v>289</v>
      </c>
      <c r="C90" s="59">
        <f t="shared" si="98"/>
        <v>48656</v>
      </c>
      <c r="D90" s="232">
        <v>38859</v>
      </c>
      <c r="E90" s="435"/>
      <c r="F90" s="393">
        <f t="shared" ref="F90:F94" si="107">D90+E90</f>
        <v>38859</v>
      </c>
      <c r="G90" s="232"/>
      <c r="H90" s="1264"/>
      <c r="I90" s="393">
        <f t="shared" ref="I90:I94" si="108">G90+H90</f>
        <v>0</v>
      </c>
      <c r="J90" s="264">
        <v>9797</v>
      </c>
      <c r="K90" s="435"/>
      <c r="L90" s="393">
        <f t="shared" ref="L90:L94" si="109">J90+K90</f>
        <v>9797</v>
      </c>
      <c r="M90" s="328"/>
      <c r="N90" s="61"/>
      <c r="O90" s="115">
        <f t="shared" ref="O90:O94" si="110">M90+N90</f>
        <v>0</v>
      </c>
      <c r="P90" s="1441"/>
    </row>
    <row r="91" spans="1:16" x14ac:dyDescent="0.25">
      <c r="A91" s="38">
        <v>2222</v>
      </c>
      <c r="B91" s="58" t="s">
        <v>78</v>
      </c>
      <c r="C91" s="59">
        <f t="shared" si="98"/>
        <v>4307</v>
      </c>
      <c r="D91" s="232">
        <v>1901</v>
      </c>
      <c r="E91" s="435"/>
      <c r="F91" s="393">
        <f t="shared" si="107"/>
        <v>1901</v>
      </c>
      <c r="G91" s="232"/>
      <c r="H91" s="1264"/>
      <c r="I91" s="393">
        <f t="shared" si="108"/>
        <v>0</v>
      </c>
      <c r="J91" s="264">
        <v>2406</v>
      </c>
      <c r="K91" s="435"/>
      <c r="L91" s="393">
        <f t="shared" si="109"/>
        <v>2406</v>
      </c>
      <c r="M91" s="328"/>
      <c r="N91" s="61"/>
      <c r="O91" s="115">
        <f t="shared" si="110"/>
        <v>0</v>
      </c>
      <c r="P91" s="1441"/>
    </row>
    <row r="92" spans="1:16" x14ac:dyDescent="0.25">
      <c r="A92" s="38">
        <v>2223</v>
      </c>
      <c r="B92" s="58" t="s">
        <v>79</v>
      </c>
      <c r="C92" s="59">
        <f t="shared" si="98"/>
        <v>26133</v>
      </c>
      <c r="D92" s="232">
        <v>22607</v>
      </c>
      <c r="E92" s="435"/>
      <c r="F92" s="393">
        <f t="shared" si="107"/>
        <v>22607</v>
      </c>
      <c r="G92" s="232"/>
      <c r="H92" s="1264"/>
      <c r="I92" s="393">
        <f t="shared" si="108"/>
        <v>0</v>
      </c>
      <c r="J92" s="264">
        <v>3526</v>
      </c>
      <c r="K92" s="435"/>
      <c r="L92" s="393">
        <f t="shared" si="109"/>
        <v>3526</v>
      </c>
      <c r="M92" s="328"/>
      <c r="N92" s="61"/>
      <c r="O92" s="115">
        <f t="shared" si="110"/>
        <v>0</v>
      </c>
      <c r="P92" s="1441"/>
    </row>
    <row r="93" spans="1:16" ht="48" x14ac:dyDescent="0.25">
      <c r="A93" s="38">
        <v>2224</v>
      </c>
      <c r="B93" s="58" t="s">
        <v>299</v>
      </c>
      <c r="C93" s="59">
        <f t="shared" si="98"/>
        <v>804</v>
      </c>
      <c r="D93" s="232">
        <v>604</v>
      </c>
      <c r="E93" s="435"/>
      <c r="F93" s="393">
        <f t="shared" si="107"/>
        <v>604</v>
      </c>
      <c r="G93" s="232"/>
      <c r="H93" s="1264"/>
      <c r="I93" s="393">
        <f t="shared" si="108"/>
        <v>0</v>
      </c>
      <c r="J93" s="264">
        <v>200</v>
      </c>
      <c r="K93" s="435"/>
      <c r="L93" s="393">
        <f t="shared" si="109"/>
        <v>200</v>
      </c>
      <c r="M93" s="328"/>
      <c r="N93" s="61"/>
      <c r="O93" s="115">
        <f t="shared" si="110"/>
        <v>0</v>
      </c>
      <c r="P93" s="1454"/>
    </row>
    <row r="94" spans="1:16"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1454"/>
    </row>
    <row r="95" spans="1:16" ht="36" x14ac:dyDescent="0.25">
      <c r="A95" s="113">
        <v>2230</v>
      </c>
      <c r="B95" s="58" t="s">
        <v>81</v>
      </c>
      <c r="C95" s="59">
        <f t="shared" si="98"/>
        <v>2015</v>
      </c>
      <c r="D95" s="233">
        <f>SUM(D96:D102)</f>
        <v>2015</v>
      </c>
      <c r="E95" s="436">
        <f t="shared" ref="E95:F95" si="111">SUM(E96:E102)</f>
        <v>0</v>
      </c>
      <c r="F95" s="393">
        <f t="shared" si="111"/>
        <v>2015</v>
      </c>
      <c r="G95" s="233">
        <f>SUM(G96:G102)</f>
        <v>0</v>
      </c>
      <c r="H95" s="137">
        <f t="shared" ref="H95:I95" si="112">SUM(H96:H102)</f>
        <v>0</v>
      </c>
      <c r="I95" s="393">
        <f t="shared" si="112"/>
        <v>0</v>
      </c>
      <c r="J95" s="122">
        <f>SUM(J96:J102)</f>
        <v>0</v>
      </c>
      <c r="K95" s="436">
        <f t="shared" ref="K95:L95" si="113">SUM(K96:K102)</f>
        <v>0</v>
      </c>
      <c r="L95" s="393">
        <f t="shared" si="113"/>
        <v>0</v>
      </c>
      <c r="M95" s="59">
        <f>SUM(M96:M102)</f>
        <v>0</v>
      </c>
      <c r="N95" s="114">
        <f t="shared" ref="N95:O95" si="114">SUM(N96:N102)</f>
        <v>0</v>
      </c>
      <c r="O95" s="115">
        <f t="shared" si="114"/>
        <v>0</v>
      </c>
      <c r="P95" s="1454"/>
    </row>
    <row r="96" spans="1:16" ht="24" hidden="1" x14ac:dyDescent="0.25">
      <c r="A96" s="38">
        <v>2231</v>
      </c>
      <c r="B96" s="58" t="s">
        <v>82</v>
      </c>
      <c r="C96" s="59">
        <f t="shared" si="98"/>
        <v>0</v>
      </c>
      <c r="D96" s="232"/>
      <c r="E96" s="61"/>
      <c r="F96" s="148">
        <f t="shared" ref="F96:F102" si="115">D96+E96</f>
        <v>0</v>
      </c>
      <c r="G96" s="232"/>
      <c r="H96" s="264"/>
      <c r="I96" s="115">
        <f t="shared" ref="I96:I102" si="116">G96+H96</f>
        <v>0</v>
      </c>
      <c r="J96" s="264"/>
      <c r="K96" s="61"/>
      <c r="L96" s="137">
        <f t="shared" ref="L96:L102" si="117">J96+K96</f>
        <v>0</v>
      </c>
      <c r="M96" s="328"/>
      <c r="N96" s="61"/>
      <c r="O96" s="115">
        <f t="shared" ref="O96:O102" si="118">M96+N96</f>
        <v>0</v>
      </c>
      <c r="P96" s="1454"/>
    </row>
    <row r="97" spans="1:16"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1454"/>
    </row>
    <row r="98" spans="1:16" ht="24" hidden="1" x14ac:dyDescent="0.25">
      <c r="A98" s="33">
        <v>2233</v>
      </c>
      <c r="B98" s="53" t="s">
        <v>84</v>
      </c>
      <c r="C98" s="54">
        <f t="shared" si="98"/>
        <v>0</v>
      </c>
      <c r="D98" s="231"/>
      <c r="E98" s="56"/>
      <c r="F98" s="289">
        <f t="shared" si="115"/>
        <v>0</v>
      </c>
      <c r="G98" s="231"/>
      <c r="H98" s="263"/>
      <c r="I98" s="121">
        <f t="shared" si="116"/>
        <v>0</v>
      </c>
      <c r="J98" s="263"/>
      <c r="K98" s="56"/>
      <c r="L98" s="141">
        <f t="shared" si="117"/>
        <v>0</v>
      </c>
      <c r="M98" s="327"/>
      <c r="N98" s="56"/>
      <c r="O98" s="121">
        <f t="shared" si="118"/>
        <v>0</v>
      </c>
      <c r="P98" s="1453"/>
    </row>
    <row r="99" spans="1:16" ht="36" x14ac:dyDescent="0.25">
      <c r="A99" s="38">
        <v>2234</v>
      </c>
      <c r="B99" s="58" t="s">
        <v>85</v>
      </c>
      <c r="C99" s="59">
        <f t="shared" si="98"/>
        <v>65</v>
      </c>
      <c r="D99" s="232">
        <v>65</v>
      </c>
      <c r="E99" s="435"/>
      <c r="F99" s="393">
        <f t="shared" si="115"/>
        <v>65</v>
      </c>
      <c r="G99" s="232"/>
      <c r="H99" s="1264"/>
      <c r="I99" s="393">
        <f t="shared" si="116"/>
        <v>0</v>
      </c>
      <c r="J99" s="264"/>
      <c r="K99" s="435"/>
      <c r="L99" s="393">
        <f t="shared" si="117"/>
        <v>0</v>
      </c>
      <c r="M99" s="328"/>
      <c r="N99" s="61"/>
      <c r="O99" s="115">
        <f t="shared" si="118"/>
        <v>0</v>
      </c>
      <c r="P99" s="1454"/>
    </row>
    <row r="100" spans="1:16" ht="24" hidden="1" x14ac:dyDescent="0.25">
      <c r="A100" s="38">
        <v>2235</v>
      </c>
      <c r="B100" s="58" t="s">
        <v>86</v>
      </c>
      <c r="C100" s="59">
        <f t="shared" si="98"/>
        <v>0</v>
      </c>
      <c r="D100" s="232"/>
      <c r="E100" s="61"/>
      <c r="F100" s="148">
        <f t="shared" si="115"/>
        <v>0</v>
      </c>
      <c r="G100" s="232"/>
      <c r="H100" s="264"/>
      <c r="I100" s="115">
        <f t="shared" si="116"/>
        <v>0</v>
      </c>
      <c r="J100" s="264"/>
      <c r="K100" s="61"/>
      <c r="L100" s="137">
        <f t="shared" si="117"/>
        <v>0</v>
      </c>
      <c r="M100" s="328"/>
      <c r="N100" s="61"/>
      <c r="O100" s="115">
        <f t="shared" si="118"/>
        <v>0</v>
      </c>
      <c r="P100" s="1454"/>
    </row>
    <row r="101" spans="1:16" hidden="1" x14ac:dyDescent="0.25">
      <c r="A101" s="38">
        <v>2236</v>
      </c>
      <c r="B101" s="58" t="s">
        <v>87</v>
      </c>
      <c r="C101" s="59">
        <f t="shared" si="98"/>
        <v>0</v>
      </c>
      <c r="D101" s="232"/>
      <c r="E101" s="61"/>
      <c r="F101" s="148">
        <f t="shared" si="115"/>
        <v>0</v>
      </c>
      <c r="G101" s="232"/>
      <c r="H101" s="264"/>
      <c r="I101" s="115">
        <f t="shared" si="116"/>
        <v>0</v>
      </c>
      <c r="J101" s="264"/>
      <c r="K101" s="61"/>
      <c r="L101" s="137">
        <f t="shared" si="117"/>
        <v>0</v>
      </c>
      <c r="M101" s="328"/>
      <c r="N101" s="61"/>
      <c r="O101" s="115">
        <f t="shared" si="118"/>
        <v>0</v>
      </c>
      <c r="P101" s="1454"/>
    </row>
    <row r="102" spans="1:16" ht="24" x14ac:dyDescent="0.25">
      <c r="A102" s="38">
        <v>2239</v>
      </c>
      <c r="B102" s="58" t="s">
        <v>88</v>
      </c>
      <c r="C102" s="59">
        <f t="shared" si="98"/>
        <v>1950</v>
      </c>
      <c r="D102" s="232">
        <v>1950</v>
      </c>
      <c r="E102" s="435"/>
      <c r="F102" s="393">
        <f t="shared" si="115"/>
        <v>1950</v>
      </c>
      <c r="G102" s="232"/>
      <c r="H102" s="1264"/>
      <c r="I102" s="393">
        <f t="shared" si="116"/>
        <v>0</v>
      </c>
      <c r="J102" s="264"/>
      <c r="K102" s="435"/>
      <c r="L102" s="393">
        <f t="shared" si="117"/>
        <v>0</v>
      </c>
      <c r="M102" s="328"/>
      <c r="N102" s="61"/>
      <c r="O102" s="115">
        <f t="shared" si="118"/>
        <v>0</v>
      </c>
      <c r="P102" s="1454"/>
    </row>
    <row r="103" spans="1:16" ht="36" x14ac:dyDescent="0.25">
      <c r="A103" s="113">
        <v>2240</v>
      </c>
      <c r="B103" s="58" t="s">
        <v>89</v>
      </c>
      <c r="C103" s="59">
        <f t="shared" si="98"/>
        <v>4436</v>
      </c>
      <c r="D103" s="233">
        <f>SUM(D104:D111)</f>
        <v>4436</v>
      </c>
      <c r="E103" s="436">
        <f t="shared" ref="E103:F103" si="119">SUM(E104:E111)</f>
        <v>0</v>
      </c>
      <c r="F103" s="393">
        <f t="shared" si="119"/>
        <v>4436</v>
      </c>
      <c r="G103" s="233">
        <f>SUM(G104:G111)</f>
        <v>0</v>
      </c>
      <c r="H103" s="137">
        <f t="shared" ref="H103:I103" si="120">SUM(H104:H111)</f>
        <v>0</v>
      </c>
      <c r="I103" s="393">
        <f t="shared" si="120"/>
        <v>0</v>
      </c>
      <c r="J103" s="122">
        <f>SUM(J104:J111)</f>
        <v>0</v>
      </c>
      <c r="K103" s="436">
        <f t="shared" ref="K103:L103" si="121">SUM(K104:K111)</f>
        <v>0</v>
      </c>
      <c r="L103" s="393">
        <f t="shared" si="121"/>
        <v>0</v>
      </c>
      <c r="M103" s="59">
        <f>SUM(M104:M111)</f>
        <v>0</v>
      </c>
      <c r="N103" s="114">
        <f t="shared" ref="N103:O103" si="122">SUM(N104:N111)</f>
        <v>0</v>
      </c>
      <c r="O103" s="115">
        <f t="shared" si="122"/>
        <v>0</v>
      </c>
      <c r="P103" s="1454"/>
    </row>
    <row r="104" spans="1:16" ht="24"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454"/>
    </row>
    <row r="105" spans="1:16" ht="24" hidden="1" x14ac:dyDescent="0.25">
      <c r="A105" s="38">
        <v>2242</v>
      </c>
      <c r="B105" s="58" t="s">
        <v>91</v>
      </c>
      <c r="C105" s="59">
        <f t="shared" si="98"/>
        <v>0</v>
      </c>
      <c r="D105" s="232"/>
      <c r="E105" s="61"/>
      <c r="F105" s="148">
        <f t="shared" si="123"/>
        <v>0</v>
      </c>
      <c r="G105" s="232"/>
      <c r="H105" s="264"/>
      <c r="I105" s="115">
        <f t="shared" si="124"/>
        <v>0</v>
      </c>
      <c r="J105" s="264"/>
      <c r="K105" s="61"/>
      <c r="L105" s="137">
        <f t="shared" si="125"/>
        <v>0</v>
      </c>
      <c r="M105" s="328"/>
      <c r="N105" s="61"/>
      <c r="O105" s="115">
        <f t="shared" si="126"/>
        <v>0</v>
      </c>
      <c r="P105" s="1454"/>
    </row>
    <row r="106" spans="1:16" ht="24" x14ac:dyDescent="0.25">
      <c r="A106" s="38">
        <v>2243</v>
      </c>
      <c r="B106" s="58" t="s">
        <v>92</v>
      </c>
      <c r="C106" s="59">
        <f t="shared" si="98"/>
        <v>518</v>
      </c>
      <c r="D106" s="232">
        <v>518</v>
      </c>
      <c r="E106" s="435"/>
      <c r="F106" s="393">
        <f t="shared" si="123"/>
        <v>518</v>
      </c>
      <c r="G106" s="232"/>
      <c r="H106" s="1264"/>
      <c r="I106" s="393">
        <f t="shared" si="124"/>
        <v>0</v>
      </c>
      <c r="J106" s="264"/>
      <c r="K106" s="435"/>
      <c r="L106" s="393">
        <f t="shared" si="125"/>
        <v>0</v>
      </c>
      <c r="M106" s="328"/>
      <c r="N106" s="61"/>
      <c r="O106" s="115">
        <f t="shared" si="126"/>
        <v>0</v>
      </c>
      <c r="P106" s="1454"/>
    </row>
    <row r="107" spans="1:16" x14ac:dyDescent="0.25">
      <c r="A107" s="38">
        <v>2244</v>
      </c>
      <c r="B107" s="58" t="s">
        <v>93</v>
      </c>
      <c r="C107" s="59">
        <f t="shared" si="98"/>
        <v>3918</v>
      </c>
      <c r="D107" s="232">
        <v>3918</v>
      </c>
      <c r="E107" s="435"/>
      <c r="F107" s="393">
        <f t="shared" si="123"/>
        <v>3918</v>
      </c>
      <c r="G107" s="232"/>
      <c r="H107" s="1264"/>
      <c r="I107" s="393">
        <f t="shared" si="124"/>
        <v>0</v>
      </c>
      <c r="J107" s="264"/>
      <c r="K107" s="435"/>
      <c r="L107" s="393">
        <f t="shared" si="125"/>
        <v>0</v>
      </c>
      <c r="M107" s="328"/>
      <c r="N107" s="61"/>
      <c r="O107" s="115">
        <f t="shared" si="126"/>
        <v>0</v>
      </c>
      <c r="P107" s="1454"/>
    </row>
    <row r="108" spans="1:16"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1454"/>
    </row>
    <row r="109" spans="1:16" hidden="1" x14ac:dyDescent="0.25">
      <c r="A109" s="38">
        <v>2247</v>
      </c>
      <c r="B109" s="58" t="s">
        <v>95</v>
      </c>
      <c r="C109" s="59">
        <f t="shared" si="98"/>
        <v>0</v>
      </c>
      <c r="D109" s="232"/>
      <c r="E109" s="61"/>
      <c r="F109" s="148">
        <f t="shared" si="123"/>
        <v>0</v>
      </c>
      <c r="G109" s="232"/>
      <c r="H109" s="264"/>
      <c r="I109" s="115">
        <f t="shared" si="124"/>
        <v>0</v>
      </c>
      <c r="J109" s="264"/>
      <c r="K109" s="61"/>
      <c r="L109" s="137">
        <f t="shared" si="125"/>
        <v>0</v>
      </c>
      <c r="M109" s="328"/>
      <c r="N109" s="61"/>
      <c r="O109" s="115">
        <f t="shared" si="126"/>
        <v>0</v>
      </c>
      <c r="P109" s="1454"/>
    </row>
    <row r="110" spans="1:16"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1454"/>
    </row>
    <row r="111" spans="1:16" ht="24" hidden="1" x14ac:dyDescent="0.25">
      <c r="A111" s="38">
        <v>2249</v>
      </c>
      <c r="B111" s="58" t="s">
        <v>96</v>
      </c>
      <c r="C111" s="59">
        <f t="shared" si="98"/>
        <v>0</v>
      </c>
      <c r="D111" s="232"/>
      <c r="E111" s="61"/>
      <c r="F111" s="148">
        <f t="shared" si="123"/>
        <v>0</v>
      </c>
      <c r="G111" s="232"/>
      <c r="H111" s="264"/>
      <c r="I111" s="115">
        <f t="shared" si="124"/>
        <v>0</v>
      </c>
      <c r="J111" s="264"/>
      <c r="K111" s="61"/>
      <c r="L111" s="137">
        <f t="shared" si="125"/>
        <v>0</v>
      </c>
      <c r="M111" s="328"/>
      <c r="N111" s="61"/>
      <c r="O111" s="115">
        <f t="shared" si="126"/>
        <v>0</v>
      </c>
      <c r="P111" s="1454"/>
    </row>
    <row r="112" spans="1:16" ht="24" x14ac:dyDescent="0.25">
      <c r="A112" s="113">
        <v>2250</v>
      </c>
      <c r="B112" s="58" t="s">
        <v>97</v>
      </c>
      <c r="C112" s="59">
        <f t="shared" si="98"/>
        <v>521</v>
      </c>
      <c r="D112" s="233">
        <f>SUM(D113:D115)</f>
        <v>521</v>
      </c>
      <c r="E112" s="436">
        <f t="shared" ref="E112:F112" si="127">SUM(E113:E115)</f>
        <v>0</v>
      </c>
      <c r="F112" s="393">
        <f t="shared" si="127"/>
        <v>521</v>
      </c>
      <c r="G112" s="233">
        <f>SUM(G113:G115)</f>
        <v>0</v>
      </c>
      <c r="H112" s="137">
        <f t="shared" ref="H112:I112" si="128">SUM(H113:H115)</f>
        <v>0</v>
      </c>
      <c r="I112" s="393">
        <f t="shared" si="128"/>
        <v>0</v>
      </c>
      <c r="J112" s="122">
        <f>SUM(J113:J115)</f>
        <v>0</v>
      </c>
      <c r="K112" s="436">
        <f t="shared" ref="K112:L112" si="129">SUM(K113:K115)</f>
        <v>0</v>
      </c>
      <c r="L112" s="393">
        <f t="shared" si="129"/>
        <v>0</v>
      </c>
      <c r="M112" s="59">
        <f>SUM(M113:M115)</f>
        <v>0</v>
      </c>
      <c r="N112" s="114">
        <f t="shared" ref="N112:O112" si="130">SUM(N113:N115)</f>
        <v>0</v>
      </c>
      <c r="O112" s="115">
        <f t="shared" si="130"/>
        <v>0</v>
      </c>
      <c r="P112" s="1454"/>
    </row>
    <row r="113" spans="1:16" x14ac:dyDescent="0.25">
      <c r="A113" s="38">
        <v>2251</v>
      </c>
      <c r="B113" s="58" t="s">
        <v>98</v>
      </c>
      <c r="C113" s="59">
        <f t="shared" si="98"/>
        <v>85</v>
      </c>
      <c r="D113" s="232">
        <v>85</v>
      </c>
      <c r="E113" s="435"/>
      <c r="F113" s="393">
        <f t="shared" ref="F113:F115" si="131">D113+E113</f>
        <v>85</v>
      </c>
      <c r="G113" s="232"/>
      <c r="H113" s="1264"/>
      <c r="I113" s="393">
        <f t="shared" ref="I113:I115" si="132">G113+H113</f>
        <v>0</v>
      </c>
      <c r="J113" s="264"/>
      <c r="K113" s="435"/>
      <c r="L113" s="393">
        <f t="shared" ref="L113:L115" si="133">J113+K113</f>
        <v>0</v>
      </c>
      <c r="M113" s="328"/>
      <c r="N113" s="61"/>
      <c r="O113" s="115">
        <f t="shared" ref="O113:O115" si="134">M113+N113</f>
        <v>0</v>
      </c>
      <c r="P113" s="1454"/>
    </row>
    <row r="114" spans="1:16"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1454"/>
    </row>
    <row r="115" spans="1:16" ht="24" x14ac:dyDescent="0.25">
      <c r="A115" s="38">
        <v>2259</v>
      </c>
      <c r="B115" s="58" t="s">
        <v>100</v>
      </c>
      <c r="C115" s="59">
        <f t="shared" si="98"/>
        <v>436</v>
      </c>
      <c r="D115" s="232">
        <v>436</v>
      </c>
      <c r="E115" s="435"/>
      <c r="F115" s="393">
        <f t="shared" si="131"/>
        <v>436</v>
      </c>
      <c r="G115" s="232"/>
      <c r="H115" s="1264"/>
      <c r="I115" s="393">
        <f t="shared" si="132"/>
        <v>0</v>
      </c>
      <c r="J115" s="264"/>
      <c r="K115" s="435"/>
      <c r="L115" s="393">
        <f t="shared" si="133"/>
        <v>0</v>
      </c>
      <c r="M115" s="328"/>
      <c r="N115" s="61"/>
      <c r="O115" s="115">
        <f t="shared" si="134"/>
        <v>0</v>
      </c>
      <c r="P115" s="1454"/>
    </row>
    <row r="116" spans="1:16" x14ac:dyDescent="0.25">
      <c r="A116" s="113">
        <v>2260</v>
      </c>
      <c r="B116" s="58" t="s">
        <v>101</v>
      </c>
      <c r="C116" s="59">
        <f t="shared" si="98"/>
        <v>1497</v>
      </c>
      <c r="D116" s="233">
        <f>SUM(D117:D121)</f>
        <v>26</v>
      </c>
      <c r="E116" s="436">
        <f t="shared" ref="E116:F116" si="135">SUM(E117:E121)</f>
        <v>0</v>
      </c>
      <c r="F116" s="393">
        <f t="shared" si="135"/>
        <v>26</v>
      </c>
      <c r="G116" s="233">
        <f>SUM(G117:G121)</f>
        <v>0</v>
      </c>
      <c r="H116" s="137">
        <f t="shared" ref="H116:I116" si="136">SUM(H117:H121)</f>
        <v>1471</v>
      </c>
      <c r="I116" s="393">
        <f t="shared" si="136"/>
        <v>1471</v>
      </c>
      <c r="J116" s="122">
        <f>SUM(J117:J121)</f>
        <v>0</v>
      </c>
      <c r="K116" s="436">
        <f t="shared" ref="K116:L116" si="137">SUM(K117:K121)</f>
        <v>0</v>
      </c>
      <c r="L116" s="393">
        <f t="shared" si="137"/>
        <v>0</v>
      </c>
      <c r="M116" s="59">
        <f>SUM(M117:M121)</f>
        <v>0</v>
      </c>
      <c r="N116" s="114">
        <f t="shared" ref="N116:O116" si="138">SUM(N117:N121)</f>
        <v>0</v>
      </c>
      <c r="O116" s="115">
        <f t="shared" si="138"/>
        <v>0</v>
      </c>
      <c r="P116" s="1454"/>
    </row>
    <row r="117" spans="1:16" hidden="1" x14ac:dyDescent="0.25">
      <c r="A117" s="38">
        <v>2261</v>
      </c>
      <c r="B117" s="58" t="s">
        <v>102</v>
      </c>
      <c r="C117" s="59">
        <f t="shared" si="98"/>
        <v>0</v>
      </c>
      <c r="D117" s="232"/>
      <c r="E117" s="61"/>
      <c r="F117" s="148">
        <f t="shared" ref="F117:F121" si="139">D117+E117</f>
        <v>0</v>
      </c>
      <c r="G117" s="232"/>
      <c r="H117" s="264"/>
      <c r="I117" s="115">
        <f t="shared" ref="I117:I121" si="140">G117+H117</f>
        <v>0</v>
      </c>
      <c r="J117" s="264"/>
      <c r="K117" s="61"/>
      <c r="L117" s="137">
        <f t="shared" ref="L117:L121" si="141">J117+K117</f>
        <v>0</v>
      </c>
      <c r="M117" s="328"/>
      <c r="N117" s="61"/>
      <c r="O117" s="115">
        <f t="shared" ref="O117:O121" si="142">M117+N117</f>
        <v>0</v>
      </c>
      <c r="P117" s="1454"/>
    </row>
    <row r="118" spans="1:16" ht="42" customHeight="1" x14ac:dyDescent="0.25">
      <c r="A118" s="38">
        <v>2262</v>
      </c>
      <c r="B118" s="58" t="s">
        <v>103</v>
      </c>
      <c r="C118" s="59">
        <f t="shared" si="98"/>
        <v>1471</v>
      </c>
      <c r="D118" s="232"/>
      <c r="E118" s="435"/>
      <c r="F118" s="393">
        <f t="shared" si="139"/>
        <v>0</v>
      </c>
      <c r="G118" s="232"/>
      <c r="H118" s="1264">
        <v>1471</v>
      </c>
      <c r="I118" s="393">
        <f t="shared" si="140"/>
        <v>1471</v>
      </c>
      <c r="J118" s="264"/>
      <c r="K118" s="435"/>
      <c r="L118" s="393">
        <f t="shared" si="141"/>
        <v>0</v>
      </c>
      <c r="M118" s="328"/>
      <c r="N118" s="61"/>
      <c r="O118" s="115">
        <f t="shared" si="142"/>
        <v>0</v>
      </c>
      <c r="P118" s="1454" t="s">
        <v>1439</v>
      </c>
    </row>
    <row r="119" spans="1:16"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1454"/>
    </row>
    <row r="120" spans="1:16" ht="24" hidden="1" x14ac:dyDescent="0.25">
      <c r="A120" s="38">
        <v>2264</v>
      </c>
      <c r="B120" s="58" t="s">
        <v>105</v>
      </c>
      <c r="C120" s="59">
        <f t="shared" si="98"/>
        <v>0</v>
      </c>
      <c r="D120" s="232"/>
      <c r="E120" s="61"/>
      <c r="F120" s="148">
        <f t="shared" si="139"/>
        <v>0</v>
      </c>
      <c r="G120" s="232"/>
      <c r="H120" s="264"/>
      <c r="I120" s="115">
        <f t="shared" si="140"/>
        <v>0</v>
      </c>
      <c r="J120" s="264"/>
      <c r="K120" s="61"/>
      <c r="L120" s="137">
        <f t="shared" si="141"/>
        <v>0</v>
      </c>
      <c r="M120" s="328"/>
      <c r="N120" s="61"/>
      <c r="O120" s="115">
        <f t="shared" si="142"/>
        <v>0</v>
      </c>
      <c r="P120" s="1454"/>
    </row>
    <row r="121" spans="1:16" x14ac:dyDescent="0.25">
      <c r="A121" s="38">
        <v>2269</v>
      </c>
      <c r="B121" s="58" t="s">
        <v>106</v>
      </c>
      <c r="C121" s="59">
        <f t="shared" si="98"/>
        <v>26</v>
      </c>
      <c r="D121" s="232">
        <v>26</v>
      </c>
      <c r="E121" s="435"/>
      <c r="F121" s="393">
        <f t="shared" si="139"/>
        <v>26</v>
      </c>
      <c r="G121" s="232"/>
      <c r="H121" s="1264"/>
      <c r="I121" s="393">
        <f t="shared" si="140"/>
        <v>0</v>
      </c>
      <c r="J121" s="264"/>
      <c r="K121" s="435"/>
      <c r="L121" s="393">
        <f t="shared" si="141"/>
        <v>0</v>
      </c>
      <c r="M121" s="328"/>
      <c r="N121" s="61"/>
      <c r="O121" s="115">
        <f t="shared" si="142"/>
        <v>0</v>
      </c>
      <c r="P121" s="1454"/>
    </row>
    <row r="122" spans="1:16" x14ac:dyDescent="0.25">
      <c r="A122" s="113">
        <v>2270</v>
      </c>
      <c r="B122" s="58" t="s">
        <v>107</v>
      </c>
      <c r="C122" s="59">
        <f t="shared" si="98"/>
        <v>643</v>
      </c>
      <c r="D122" s="233">
        <f>SUM(D123:D127)</f>
        <v>0</v>
      </c>
      <c r="E122" s="436">
        <f t="shared" ref="E122:F122" si="143">SUM(E123:E127)</f>
        <v>0</v>
      </c>
      <c r="F122" s="393">
        <f t="shared" si="143"/>
        <v>0</v>
      </c>
      <c r="G122" s="233">
        <f>SUM(G123:G127)</f>
        <v>2114</v>
      </c>
      <c r="H122" s="137">
        <f t="shared" ref="H122:I122" si="144">SUM(H123:H127)</f>
        <v>-1471</v>
      </c>
      <c r="I122" s="393">
        <f t="shared" si="144"/>
        <v>643</v>
      </c>
      <c r="J122" s="122">
        <f>SUM(J123:J127)</f>
        <v>0</v>
      </c>
      <c r="K122" s="436">
        <f t="shared" ref="K122:L122" si="145">SUM(K123:K127)</f>
        <v>0</v>
      </c>
      <c r="L122" s="393">
        <f t="shared" si="145"/>
        <v>0</v>
      </c>
      <c r="M122" s="59">
        <f>SUM(M123:M127)</f>
        <v>0</v>
      </c>
      <c r="N122" s="114">
        <f t="shared" ref="N122:O122" si="146">SUM(N123:N127)</f>
        <v>0</v>
      </c>
      <c r="O122" s="115">
        <f t="shared" si="146"/>
        <v>0</v>
      </c>
      <c r="P122" s="1454"/>
    </row>
    <row r="123" spans="1:16"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454"/>
    </row>
    <row r="124" spans="1:16"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1454"/>
    </row>
    <row r="125" spans="1:16" ht="24" hidden="1" x14ac:dyDescent="0.25">
      <c r="A125" s="38">
        <v>2275</v>
      </c>
      <c r="B125" s="58" t="s">
        <v>109</v>
      </c>
      <c r="C125" s="59">
        <f t="shared" si="98"/>
        <v>0</v>
      </c>
      <c r="D125" s="232"/>
      <c r="E125" s="61"/>
      <c r="F125" s="148">
        <f t="shared" si="147"/>
        <v>0</v>
      </c>
      <c r="G125" s="232">
        <v>2114</v>
      </c>
      <c r="H125" s="264">
        <v>-2114</v>
      </c>
      <c r="I125" s="115">
        <f t="shared" si="148"/>
        <v>0</v>
      </c>
      <c r="J125" s="264"/>
      <c r="K125" s="61"/>
      <c r="L125" s="137">
        <f t="shared" si="149"/>
        <v>0</v>
      </c>
      <c r="M125" s="328"/>
      <c r="N125" s="61"/>
      <c r="O125" s="115">
        <f t="shared" si="150"/>
        <v>0</v>
      </c>
      <c r="P125" s="1454" t="s">
        <v>1440</v>
      </c>
    </row>
    <row r="126" spans="1:16" ht="33" hidden="1" customHeight="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1454"/>
    </row>
    <row r="127" spans="1:16" ht="57.75" customHeight="1" x14ac:dyDescent="0.25">
      <c r="A127" s="38">
        <v>2279</v>
      </c>
      <c r="B127" s="58" t="s">
        <v>111</v>
      </c>
      <c r="C127" s="59">
        <f t="shared" si="98"/>
        <v>643</v>
      </c>
      <c r="D127" s="232"/>
      <c r="E127" s="435"/>
      <c r="F127" s="393">
        <f t="shared" si="147"/>
        <v>0</v>
      </c>
      <c r="G127" s="232"/>
      <c r="H127" s="1264">
        <v>643</v>
      </c>
      <c r="I127" s="393">
        <f t="shared" si="148"/>
        <v>643</v>
      </c>
      <c r="J127" s="264"/>
      <c r="K127" s="435"/>
      <c r="L127" s="393">
        <f t="shared" si="149"/>
        <v>0</v>
      </c>
      <c r="M127" s="328"/>
      <c r="N127" s="61"/>
      <c r="O127" s="115">
        <f t="shared" si="150"/>
        <v>0</v>
      </c>
      <c r="P127" s="1454" t="s">
        <v>1441</v>
      </c>
    </row>
    <row r="128" spans="1:16" ht="24" hidden="1" x14ac:dyDescent="0.25">
      <c r="A128" s="1244">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454"/>
    </row>
    <row r="129" spans="1:16"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1454"/>
    </row>
    <row r="130" spans="1:16" ht="38.25" customHeight="1" x14ac:dyDescent="0.25">
      <c r="A130" s="46">
        <v>2300</v>
      </c>
      <c r="B130" s="106" t="s">
        <v>113</v>
      </c>
      <c r="C130" s="47">
        <f t="shared" si="98"/>
        <v>20222</v>
      </c>
      <c r="D130" s="230">
        <f>SUM(D131,D136,D140,D141,D144,D151,D159,D160,D163)</f>
        <v>16338</v>
      </c>
      <c r="E130" s="430">
        <f t="shared" ref="E130:F130" si="152">SUM(E131,E136,E140,E141,E144,E151,E159,E160,E163)</f>
        <v>0</v>
      </c>
      <c r="F130" s="397">
        <f t="shared" si="152"/>
        <v>16338</v>
      </c>
      <c r="G130" s="230">
        <f>SUM(G131,G136,G140,G141,G144,G151,G159,G160,G163)</f>
        <v>2796</v>
      </c>
      <c r="H130" s="127">
        <f t="shared" ref="H130:I130" si="153">SUM(H131,H136,H140,H141,H144,H151,H159,H160,H163)</f>
        <v>0</v>
      </c>
      <c r="I130" s="397">
        <f t="shared" si="153"/>
        <v>2796</v>
      </c>
      <c r="J130" s="107">
        <f>SUM(J131,J136,J140,J141,J144,J151,J159,J160,J163)</f>
        <v>925</v>
      </c>
      <c r="K130" s="430">
        <f t="shared" ref="K130:L130" si="154">SUM(K131,K136,K140,K141,K144,K151,K159,K160,K163)</f>
        <v>0</v>
      </c>
      <c r="L130" s="397">
        <f t="shared" si="154"/>
        <v>925</v>
      </c>
      <c r="M130" s="47">
        <f>SUM(M131,M136,M140,M141,M144,M151,M159,M160,M163)</f>
        <v>163</v>
      </c>
      <c r="N130" s="51">
        <f t="shared" ref="N130:O130" si="155">SUM(N131,N136,N140,N141,N144,N151,N159,N160,N163)</f>
        <v>0</v>
      </c>
      <c r="O130" s="118">
        <f t="shared" si="155"/>
        <v>163</v>
      </c>
      <c r="P130" s="1455"/>
    </row>
    <row r="131" spans="1:16" ht="24" x14ac:dyDescent="0.25">
      <c r="A131" s="1244">
        <v>2310</v>
      </c>
      <c r="B131" s="53" t="s">
        <v>114</v>
      </c>
      <c r="C131" s="54">
        <f t="shared" si="98"/>
        <v>6331</v>
      </c>
      <c r="D131" s="235">
        <f t="shared" ref="D131:O131" si="156">SUM(D132:D135)</f>
        <v>6018</v>
      </c>
      <c r="E131" s="438">
        <f t="shared" si="156"/>
        <v>0</v>
      </c>
      <c r="F131" s="434">
        <f t="shared" si="156"/>
        <v>6018</v>
      </c>
      <c r="G131" s="235">
        <f t="shared" si="156"/>
        <v>0</v>
      </c>
      <c r="H131" s="141">
        <f t="shared" si="156"/>
        <v>0</v>
      </c>
      <c r="I131" s="434">
        <f t="shared" si="156"/>
        <v>0</v>
      </c>
      <c r="J131" s="266">
        <f t="shared" si="156"/>
        <v>150</v>
      </c>
      <c r="K131" s="438">
        <f t="shared" si="156"/>
        <v>0</v>
      </c>
      <c r="L131" s="434">
        <f t="shared" si="156"/>
        <v>150</v>
      </c>
      <c r="M131" s="54">
        <f t="shared" si="156"/>
        <v>163</v>
      </c>
      <c r="N131" s="120">
        <f t="shared" si="156"/>
        <v>0</v>
      </c>
      <c r="O131" s="121">
        <f t="shared" si="156"/>
        <v>163</v>
      </c>
      <c r="P131" s="1453"/>
    </row>
    <row r="132" spans="1:16" x14ac:dyDescent="0.25">
      <c r="A132" s="38">
        <v>2311</v>
      </c>
      <c r="B132" s="58" t="s">
        <v>115</v>
      </c>
      <c r="C132" s="59">
        <f t="shared" si="98"/>
        <v>2046</v>
      </c>
      <c r="D132" s="232">
        <v>1988</v>
      </c>
      <c r="E132" s="435"/>
      <c r="F132" s="393">
        <f t="shared" ref="F132:F135" si="157">D132+E132</f>
        <v>1988</v>
      </c>
      <c r="G132" s="232"/>
      <c r="H132" s="1264"/>
      <c r="I132" s="393">
        <f t="shared" ref="I132:I135" si="158">G132+H132</f>
        <v>0</v>
      </c>
      <c r="J132" s="264"/>
      <c r="K132" s="435"/>
      <c r="L132" s="393">
        <f t="shared" ref="L132:L135" si="159">J132+K132</f>
        <v>0</v>
      </c>
      <c r="M132" s="328">
        <v>58</v>
      </c>
      <c r="N132" s="61"/>
      <c r="O132" s="115">
        <f t="shared" ref="O132:O135" si="160">M132+N132</f>
        <v>58</v>
      </c>
      <c r="P132" s="1454"/>
    </row>
    <row r="133" spans="1:16" x14ac:dyDescent="0.25">
      <c r="A133" s="38">
        <v>2312</v>
      </c>
      <c r="B133" s="58" t="s">
        <v>116</v>
      </c>
      <c r="C133" s="59">
        <f t="shared" si="98"/>
        <v>4030</v>
      </c>
      <c r="D133" s="232">
        <v>4030</v>
      </c>
      <c r="E133" s="435"/>
      <c r="F133" s="393">
        <f t="shared" si="157"/>
        <v>4030</v>
      </c>
      <c r="G133" s="232"/>
      <c r="H133" s="1264"/>
      <c r="I133" s="393">
        <f t="shared" si="158"/>
        <v>0</v>
      </c>
      <c r="J133" s="264"/>
      <c r="K133" s="435"/>
      <c r="L133" s="393">
        <f t="shared" si="159"/>
        <v>0</v>
      </c>
      <c r="M133" s="328"/>
      <c r="N133" s="61"/>
      <c r="O133" s="115">
        <f t="shared" si="160"/>
        <v>0</v>
      </c>
      <c r="P133" s="1454"/>
    </row>
    <row r="134" spans="1:16"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1454"/>
    </row>
    <row r="135" spans="1:16" ht="36" customHeight="1" x14ac:dyDescent="0.25">
      <c r="A135" s="38">
        <v>2314</v>
      </c>
      <c r="B135" s="58" t="s">
        <v>291</v>
      </c>
      <c r="C135" s="59">
        <f t="shared" si="98"/>
        <v>255</v>
      </c>
      <c r="D135" s="232"/>
      <c r="E135" s="435"/>
      <c r="F135" s="393">
        <f t="shared" si="157"/>
        <v>0</v>
      </c>
      <c r="G135" s="232"/>
      <c r="H135" s="1264"/>
      <c r="I135" s="393">
        <f t="shared" si="158"/>
        <v>0</v>
      </c>
      <c r="J135" s="264">
        <v>150</v>
      </c>
      <c r="K135" s="435"/>
      <c r="L135" s="393">
        <f t="shared" si="159"/>
        <v>150</v>
      </c>
      <c r="M135" s="328">
        <v>105</v>
      </c>
      <c r="N135" s="61"/>
      <c r="O135" s="115">
        <f t="shared" si="160"/>
        <v>105</v>
      </c>
      <c r="P135" s="1454"/>
    </row>
    <row r="136" spans="1:16" x14ac:dyDescent="0.25">
      <c r="A136" s="113">
        <v>2320</v>
      </c>
      <c r="B136" s="58" t="s">
        <v>118</v>
      </c>
      <c r="C136" s="59">
        <f t="shared" si="98"/>
        <v>267</v>
      </c>
      <c r="D136" s="233">
        <f>SUM(D137:D139)</f>
        <v>267</v>
      </c>
      <c r="E136" s="436">
        <f t="shared" ref="E136:F136" si="161">SUM(E137:E139)</f>
        <v>0</v>
      </c>
      <c r="F136" s="393">
        <f t="shared" si="161"/>
        <v>267</v>
      </c>
      <c r="G136" s="233">
        <f>SUM(G137:G139)</f>
        <v>0</v>
      </c>
      <c r="H136" s="137">
        <f t="shared" ref="H136:I136" si="162">SUM(H137:H139)</f>
        <v>0</v>
      </c>
      <c r="I136" s="393">
        <f t="shared" si="162"/>
        <v>0</v>
      </c>
      <c r="J136" s="122">
        <f>SUM(J137:J139)</f>
        <v>0</v>
      </c>
      <c r="K136" s="436">
        <f t="shared" ref="K136:L136" si="163">SUM(K137:K139)</f>
        <v>0</v>
      </c>
      <c r="L136" s="393">
        <f t="shared" si="163"/>
        <v>0</v>
      </c>
      <c r="M136" s="59">
        <f>SUM(M137:M139)</f>
        <v>0</v>
      </c>
      <c r="N136" s="114">
        <f t="shared" ref="N136:O136" si="164">SUM(N137:N139)</f>
        <v>0</v>
      </c>
      <c r="O136" s="115">
        <f t="shared" si="164"/>
        <v>0</v>
      </c>
      <c r="P136" s="1454"/>
    </row>
    <row r="137" spans="1:16"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454"/>
    </row>
    <row r="138" spans="1:16" x14ac:dyDescent="0.25">
      <c r="A138" s="38">
        <v>2322</v>
      </c>
      <c r="B138" s="58" t="s">
        <v>120</v>
      </c>
      <c r="C138" s="59">
        <f t="shared" si="98"/>
        <v>267</v>
      </c>
      <c r="D138" s="232">
        <v>267</v>
      </c>
      <c r="E138" s="435"/>
      <c r="F138" s="393">
        <f t="shared" si="165"/>
        <v>267</v>
      </c>
      <c r="G138" s="232"/>
      <c r="H138" s="1264"/>
      <c r="I138" s="393">
        <f t="shared" si="166"/>
        <v>0</v>
      </c>
      <c r="J138" s="264"/>
      <c r="K138" s="435"/>
      <c r="L138" s="393">
        <f t="shared" si="167"/>
        <v>0</v>
      </c>
      <c r="M138" s="328"/>
      <c r="N138" s="61"/>
      <c r="O138" s="115">
        <f t="shared" si="168"/>
        <v>0</v>
      </c>
      <c r="P138" s="1454"/>
    </row>
    <row r="139" spans="1:16"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1454"/>
    </row>
    <row r="140" spans="1:16" ht="24"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1454"/>
    </row>
    <row r="141" spans="1:16" ht="60" x14ac:dyDescent="0.25">
      <c r="A141" s="113">
        <v>2340</v>
      </c>
      <c r="B141" s="58" t="s">
        <v>302</v>
      </c>
      <c r="C141" s="59">
        <f t="shared" si="98"/>
        <v>130</v>
      </c>
      <c r="D141" s="233">
        <f>SUM(D142:D143)</f>
        <v>130</v>
      </c>
      <c r="E141" s="436">
        <f t="shared" ref="E141:F141" si="169">SUM(E142:E143)</f>
        <v>0</v>
      </c>
      <c r="F141" s="393">
        <f t="shared" si="169"/>
        <v>130</v>
      </c>
      <c r="G141" s="233">
        <f>SUM(G142:G143)</f>
        <v>0</v>
      </c>
      <c r="H141" s="137">
        <f t="shared" ref="H141:I141" si="170">SUM(H142:H143)</f>
        <v>0</v>
      </c>
      <c r="I141" s="393">
        <f t="shared" si="170"/>
        <v>0</v>
      </c>
      <c r="J141" s="122">
        <f>SUM(J142:J143)</f>
        <v>0</v>
      </c>
      <c r="K141" s="436">
        <f t="shared" ref="K141:L141" si="171">SUM(K142:K143)</f>
        <v>0</v>
      </c>
      <c r="L141" s="393">
        <f t="shared" si="171"/>
        <v>0</v>
      </c>
      <c r="M141" s="59">
        <f>SUM(M142:M143)</f>
        <v>0</v>
      </c>
      <c r="N141" s="114">
        <f t="shared" ref="N141:O141" si="172">SUM(N142:N143)</f>
        <v>0</v>
      </c>
      <c r="O141" s="115">
        <f t="shared" si="172"/>
        <v>0</v>
      </c>
      <c r="P141" s="1454"/>
    </row>
    <row r="142" spans="1:16" ht="24" x14ac:dyDescent="0.25">
      <c r="A142" s="38">
        <v>2341</v>
      </c>
      <c r="B142" s="58" t="s">
        <v>123</v>
      </c>
      <c r="C142" s="59">
        <f t="shared" si="98"/>
        <v>130</v>
      </c>
      <c r="D142" s="232">
        <v>130</v>
      </c>
      <c r="E142" s="435"/>
      <c r="F142" s="393">
        <f t="shared" ref="F142:F143" si="173">D142+E142</f>
        <v>130</v>
      </c>
      <c r="G142" s="232"/>
      <c r="H142" s="1264"/>
      <c r="I142" s="393">
        <f t="shared" ref="I142:I143" si="174">G142+H142</f>
        <v>0</v>
      </c>
      <c r="J142" s="264"/>
      <c r="K142" s="435"/>
      <c r="L142" s="393">
        <f t="shared" ref="L142:L143" si="175">J142+K142</f>
        <v>0</v>
      </c>
      <c r="M142" s="328"/>
      <c r="N142" s="61"/>
      <c r="O142" s="115">
        <f t="shared" ref="O142:O143" si="176">M142+N142</f>
        <v>0</v>
      </c>
      <c r="P142" s="1454"/>
    </row>
    <row r="143" spans="1:16"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1454"/>
    </row>
    <row r="144" spans="1:16" ht="24" x14ac:dyDescent="0.25">
      <c r="A144" s="108">
        <v>2350</v>
      </c>
      <c r="B144" s="79" t="s">
        <v>125</v>
      </c>
      <c r="C144" s="85">
        <f t="shared" si="98"/>
        <v>3041</v>
      </c>
      <c r="D144" s="133">
        <f>SUM(D145:D150)</f>
        <v>2266</v>
      </c>
      <c r="E144" s="431">
        <f t="shared" ref="E144:F144" si="177">SUM(E145:E150)</f>
        <v>0</v>
      </c>
      <c r="F144" s="432">
        <f t="shared" si="177"/>
        <v>2266</v>
      </c>
      <c r="G144" s="133">
        <f>SUM(G145:G150)</f>
        <v>0</v>
      </c>
      <c r="H144" s="138">
        <f t="shared" ref="H144:I144" si="178">SUM(H145:H150)</f>
        <v>0</v>
      </c>
      <c r="I144" s="432">
        <f t="shared" si="178"/>
        <v>0</v>
      </c>
      <c r="J144" s="208">
        <f>SUM(J145:J150)</f>
        <v>775</v>
      </c>
      <c r="K144" s="431">
        <f t="shared" ref="K144:L144" si="179">SUM(K145:K150)</f>
        <v>0</v>
      </c>
      <c r="L144" s="432">
        <f t="shared" si="179"/>
        <v>775</v>
      </c>
      <c r="M144" s="85">
        <f>SUM(M145:M150)</f>
        <v>0</v>
      </c>
      <c r="N144" s="109">
        <f t="shared" ref="N144:O144" si="180">SUM(N145:N150)</f>
        <v>0</v>
      </c>
      <c r="O144" s="110">
        <f t="shared" si="180"/>
        <v>0</v>
      </c>
      <c r="P144" s="1452"/>
    </row>
    <row r="145" spans="1:16" x14ac:dyDescent="0.25">
      <c r="A145" s="33">
        <v>2351</v>
      </c>
      <c r="B145" s="53" t="s">
        <v>126</v>
      </c>
      <c r="C145" s="54">
        <f t="shared" si="98"/>
        <v>712</v>
      </c>
      <c r="D145" s="231">
        <v>712</v>
      </c>
      <c r="E145" s="433"/>
      <c r="F145" s="434">
        <f t="shared" ref="F145:F150" si="181">D145+E145</f>
        <v>712</v>
      </c>
      <c r="G145" s="231"/>
      <c r="H145" s="1266"/>
      <c r="I145" s="434">
        <f t="shared" ref="I145:I150" si="182">G145+H145</f>
        <v>0</v>
      </c>
      <c r="J145" s="263"/>
      <c r="K145" s="433"/>
      <c r="L145" s="434">
        <f t="shared" ref="L145:L150" si="183">J145+K145</f>
        <v>0</v>
      </c>
      <c r="M145" s="327"/>
      <c r="N145" s="56"/>
      <c r="O145" s="121">
        <f t="shared" ref="O145:O150" si="184">M145+N145</f>
        <v>0</v>
      </c>
      <c r="P145" s="1453"/>
    </row>
    <row r="146" spans="1:16" x14ac:dyDescent="0.25">
      <c r="A146" s="38">
        <v>2352</v>
      </c>
      <c r="B146" s="58" t="s">
        <v>127</v>
      </c>
      <c r="C146" s="59">
        <f t="shared" si="98"/>
        <v>1629</v>
      </c>
      <c r="D146" s="232">
        <v>854</v>
      </c>
      <c r="E146" s="435"/>
      <c r="F146" s="393">
        <f t="shared" si="181"/>
        <v>854</v>
      </c>
      <c r="G146" s="232"/>
      <c r="H146" s="1264"/>
      <c r="I146" s="393">
        <f t="shared" si="182"/>
        <v>0</v>
      </c>
      <c r="J146" s="264">
        <v>775</v>
      </c>
      <c r="K146" s="435"/>
      <c r="L146" s="393">
        <f t="shared" si="183"/>
        <v>775</v>
      </c>
      <c r="M146" s="328"/>
      <c r="N146" s="61"/>
      <c r="O146" s="115">
        <f t="shared" si="184"/>
        <v>0</v>
      </c>
      <c r="P146" s="1454"/>
    </row>
    <row r="147" spans="1:16" ht="24" x14ac:dyDescent="0.25">
      <c r="A147" s="38">
        <v>2353</v>
      </c>
      <c r="B147" s="58" t="s">
        <v>128</v>
      </c>
      <c r="C147" s="59">
        <f t="shared" si="98"/>
        <v>200</v>
      </c>
      <c r="D147" s="232">
        <v>200</v>
      </c>
      <c r="E147" s="435"/>
      <c r="F147" s="393">
        <f t="shared" si="181"/>
        <v>200</v>
      </c>
      <c r="G147" s="232"/>
      <c r="H147" s="1264"/>
      <c r="I147" s="393">
        <f t="shared" si="182"/>
        <v>0</v>
      </c>
      <c r="J147" s="264"/>
      <c r="K147" s="435"/>
      <c r="L147" s="393">
        <f t="shared" si="183"/>
        <v>0</v>
      </c>
      <c r="M147" s="328"/>
      <c r="N147" s="61"/>
      <c r="O147" s="115">
        <f t="shared" si="184"/>
        <v>0</v>
      </c>
      <c r="P147" s="1454"/>
    </row>
    <row r="148" spans="1:16" ht="24" hidden="1" x14ac:dyDescent="0.25">
      <c r="A148" s="38">
        <v>2354</v>
      </c>
      <c r="B148" s="58" t="s">
        <v>129</v>
      </c>
      <c r="C148" s="59">
        <f t="shared" si="98"/>
        <v>0</v>
      </c>
      <c r="D148" s="232"/>
      <c r="E148" s="61"/>
      <c r="F148" s="148">
        <f t="shared" si="181"/>
        <v>0</v>
      </c>
      <c r="G148" s="232"/>
      <c r="H148" s="264"/>
      <c r="I148" s="115">
        <f t="shared" si="182"/>
        <v>0</v>
      </c>
      <c r="J148" s="264"/>
      <c r="K148" s="61"/>
      <c r="L148" s="137">
        <f t="shared" si="183"/>
        <v>0</v>
      </c>
      <c r="M148" s="328"/>
      <c r="N148" s="61"/>
      <c r="O148" s="115">
        <f t="shared" si="184"/>
        <v>0</v>
      </c>
      <c r="P148" s="1454"/>
    </row>
    <row r="149" spans="1:16" ht="24" x14ac:dyDescent="0.25">
      <c r="A149" s="38">
        <v>2355</v>
      </c>
      <c r="B149" s="58" t="s">
        <v>130</v>
      </c>
      <c r="C149" s="59">
        <f t="shared" ref="C149:C212" si="185">F149+I149+L149+O149</f>
        <v>500</v>
      </c>
      <c r="D149" s="232">
        <v>500</v>
      </c>
      <c r="E149" s="435"/>
      <c r="F149" s="393">
        <f t="shared" si="181"/>
        <v>500</v>
      </c>
      <c r="G149" s="232"/>
      <c r="H149" s="1264"/>
      <c r="I149" s="393">
        <f t="shared" si="182"/>
        <v>0</v>
      </c>
      <c r="J149" s="264"/>
      <c r="K149" s="435"/>
      <c r="L149" s="393">
        <f t="shared" si="183"/>
        <v>0</v>
      </c>
      <c r="M149" s="328"/>
      <c r="N149" s="61"/>
      <c r="O149" s="115">
        <f t="shared" si="184"/>
        <v>0</v>
      </c>
      <c r="P149" s="1454"/>
    </row>
    <row r="150" spans="1:16"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1454"/>
    </row>
    <row r="151" spans="1:16" ht="24.75" hidden="1" customHeight="1" x14ac:dyDescent="0.25">
      <c r="A151" s="113">
        <v>2360</v>
      </c>
      <c r="B151" s="58" t="s">
        <v>132</v>
      </c>
      <c r="C151" s="59">
        <f t="shared" si="185"/>
        <v>0</v>
      </c>
      <c r="D151" s="233">
        <f>SUM(D152:D158)</f>
        <v>0</v>
      </c>
      <c r="E151" s="114">
        <f t="shared" ref="E151:F151" si="186">SUM(E152:E158)</f>
        <v>0</v>
      </c>
      <c r="F151" s="148">
        <f t="shared" si="186"/>
        <v>0</v>
      </c>
      <c r="G151" s="233">
        <f>SUM(G152:G158)</f>
        <v>0</v>
      </c>
      <c r="H151" s="122">
        <f t="shared" ref="H151:I151" si="187">SUM(H152:H158)</f>
        <v>0</v>
      </c>
      <c r="I151" s="115">
        <f t="shared" si="187"/>
        <v>0</v>
      </c>
      <c r="J151" s="122">
        <f>SUM(J152:J158)</f>
        <v>0</v>
      </c>
      <c r="K151" s="114">
        <f t="shared" ref="K151:L151" si="188">SUM(K152:K158)</f>
        <v>0</v>
      </c>
      <c r="L151" s="137">
        <f t="shared" si="188"/>
        <v>0</v>
      </c>
      <c r="M151" s="59">
        <f>SUM(M152:M158)</f>
        <v>0</v>
      </c>
      <c r="N151" s="114">
        <f t="shared" ref="N151:O151" si="189">SUM(N152:N158)</f>
        <v>0</v>
      </c>
      <c r="O151" s="115">
        <f t="shared" si="189"/>
        <v>0</v>
      </c>
      <c r="P151" s="1454"/>
    </row>
    <row r="152" spans="1:16" hidden="1" x14ac:dyDescent="0.25">
      <c r="A152" s="37">
        <v>2361</v>
      </c>
      <c r="B152" s="58" t="s">
        <v>133</v>
      </c>
      <c r="C152" s="59">
        <f t="shared" si="185"/>
        <v>0</v>
      </c>
      <c r="D152" s="232"/>
      <c r="E152" s="61"/>
      <c r="F152" s="148">
        <f t="shared" ref="F152:F159" si="190">D152+E152</f>
        <v>0</v>
      </c>
      <c r="G152" s="232"/>
      <c r="H152" s="264"/>
      <c r="I152" s="115">
        <f t="shared" ref="I152:I159" si="191">G152+H152</f>
        <v>0</v>
      </c>
      <c r="J152" s="264"/>
      <c r="K152" s="61"/>
      <c r="L152" s="137">
        <f t="shared" ref="L152:L159" si="192">J152+K152</f>
        <v>0</v>
      </c>
      <c r="M152" s="328"/>
      <c r="N152" s="61"/>
      <c r="O152" s="115">
        <f t="shared" ref="O152:O159" si="193">M152+N152</f>
        <v>0</v>
      </c>
      <c r="P152" s="1454"/>
    </row>
    <row r="153" spans="1:16"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1454"/>
    </row>
    <row r="154" spans="1:16" hidden="1" x14ac:dyDescent="0.25">
      <c r="A154" s="37">
        <v>2363</v>
      </c>
      <c r="B154" s="58" t="s">
        <v>135</v>
      </c>
      <c r="C154" s="59">
        <f t="shared" si="185"/>
        <v>0</v>
      </c>
      <c r="D154" s="232"/>
      <c r="E154" s="61"/>
      <c r="F154" s="148">
        <f t="shared" si="190"/>
        <v>0</v>
      </c>
      <c r="G154" s="232"/>
      <c r="H154" s="264"/>
      <c r="I154" s="115">
        <f t="shared" si="191"/>
        <v>0</v>
      </c>
      <c r="J154" s="264"/>
      <c r="K154" s="61"/>
      <c r="L154" s="137">
        <f t="shared" si="192"/>
        <v>0</v>
      </c>
      <c r="M154" s="328"/>
      <c r="N154" s="61"/>
      <c r="O154" s="115">
        <f t="shared" si="193"/>
        <v>0</v>
      </c>
      <c r="P154" s="1454"/>
    </row>
    <row r="155" spans="1:16"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1454"/>
    </row>
    <row r="156" spans="1:16"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1454"/>
    </row>
    <row r="157" spans="1:16"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1454"/>
    </row>
    <row r="158" spans="1:16"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1454"/>
    </row>
    <row r="159" spans="1:16" x14ac:dyDescent="0.25">
      <c r="A159" s="108">
        <v>2370</v>
      </c>
      <c r="B159" s="79" t="s">
        <v>140</v>
      </c>
      <c r="C159" s="85">
        <f t="shared" si="185"/>
        <v>10453</v>
      </c>
      <c r="D159" s="234">
        <v>7657</v>
      </c>
      <c r="E159" s="437"/>
      <c r="F159" s="432">
        <f t="shared" si="190"/>
        <v>7657</v>
      </c>
      <c r="G159" s="234">
        <v>2796</v>
      </c>
      <c r="H159" s="1265"/>
      <c r="I159" s="432">
        <f t="shared" si="191"/>
        <v>2796</v>
      </c>
      <c r="J159" s="265"/>
      <c r="K159" s="437"/>
      <c r="L159" s="432">
        <f t="shared" si="192"/>
        <v>0</v>
      </c>
      <c r="M159" s="329"/>
      <c r="N159" s="116"/>
      <c r="O159" s="110">
        <f t="shared" si="193"/>
        <v>0</v>
      </c>
      <c r="P159" s="1434"/>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452"/>
    </row>
    <row r="161" spans="1:16"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453"/>
    </row>
    <row r="162" spans="1:16"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1454"/>
    </row>
    <row r="163" spans="1:16" hidden="1" x14ac:dyDescent="0.25">
      <c r="A163" s="108">
        <v>2390</v>
      </c>
      <c r="B163" s="79" t="s">
        <v>144</v>
      </c>
      <c r="C163" s="85">
        <f t="shared" si="185"/>
        <v>0</v>
      </c>
      <c r="D163" s="234"/>
      <c r="E163" s="116"/>
      <c r="F163" s="288">
        <f t="shared" si="198"/>
        <v>0</v>
      </c>
      <c r="G163" s="234"/>
      <c r="H163" s="265"/>
      <c r="I163" s="110">
        <f t="shared" si="199"/>
        <v>0</v>
      </c>
      <c r="J163" s="265"/>
      <c r="K163" s="116"/>
      <c r="L163" s="138">
        <f t="shared" si="200"/>
        <v>0</v>
      </c>
      <c r="M163" s="329"/>
      <c r="N163" s="116"/>
      <c r="O163" s="110">
        <f t="shared" si="201"/>
        <v>0</v>
      </c>
      <c r="P163" s="1452"/>
    </row>
    <row r="164" spans="1:16" hidden="1" x14ac:dyDescent="0.25">
      <c r="A164" s="46">
        <v>2400</v>
      </c>
      <c r="B164" s="106" t="s">
        <v>145</v>
      </c>
      <c r="C164" s="47">
        <f t="shared" si="185"/>
        <v>0</v>
      </c>
      <c r="D164" s="236"/>
      <c r="E164" s="123"/>
      <c r="F164" s="287">
        <f t="shared" si="198"/>
        <v>0</v>
      </c>
      <c r="G164" s="236"/>
      <c r="H164" s="267"/>
      <c r="I164" s="118">
        <f t="shared" si="199"/>
        <v>0</v>
      </c>
      <c r="J164" s="267"/>
      <c r="K164" s="123"/>
      <c r="L164" s="127">
        <f t="shared" si="200"/>
        <v>0</v>
      </c>
      <c r="M164" s="330"/>
      <c r="N164" s="123"/>
      <c r="O164" s="118">
        <f t="shared" si="201"/>
        <v>0</v>
      </c>
      <c r="P164" s="1455"/>
    </row>
    <row r="165" spans="1:16" ht="24" hidden="1" x14ac:dyDescent="0.25">
      <c r="A165" s="46">
        <v>2500</v>
      </c>
      <c r="B165" s="106" t="s">
        <v>146</v>
      </c>
      <c r="C165" s="47">
        <f t="shared" si="185"/>
        <v>0</v>
      </c>
      <c r="D165" s="230">
        <f>SUM(D166,D171)</f>
        <v>0</v>
      </c>
      <c r="E165" s="51">
        <f t="shared" ref="E165:O165" si="202">SUM(E166,E171)</f>
        <v>0</v>
      </c>
      <c r="F165" s="287">
        <f t="shared" si="202"/>
        <v>0</v>
      </c>
      <c r="G165" s="230">
        <f t="shared" si="202"/>
        <v>0</v>
      </c>
      <c r="H165" s="107">
        <f t="shared" si="202"/>
        <v>0</v>
      </c>
      <c r="I165" s="118">
        <f t="shared" si="202"/>
        <v>0</v>
      </c>
      <c r="J165" s="107">
        <f t="shared" si="202"/>
        <v>0</v>
      </c>
      <c r="K165" s="51">
        <f t="shared" si="202"/>
        <v>0</v>
      </c>
      <c r="L165" s="127">
        <f t="shared" si="202"/>
        <v>0</v>
      </c>
      <c r="M165" s="131">
        <f t="shared" si="202"/>
        <v>0</v>
      </c>
      <c r="N165" s="132">
        <f t="shared" si="202"/>
        <v>0</v>
      </c>
      <c r="O165" s="296">
        <f t="shared" si="202"/>
        <v>0</v>
      </c>
      <c r="P165" s="1451"/>
    </row>
    <row r="166" spans="1:16" ht="16.5" hidden="1" customHeight="1" x14ac:dyDescent="0.25">
      <c r="A166" s="1244">
        <v>2510</v>
      </c>
      <c r="B166" s="53" t="s">
        <v>147</v>
      </c>
      <c r="C166" s="54">
        <f t="shared" si="185"/>
        <v>0</v>
      </c>
      <c r="D166" s="235">
        <f>SUM(D167:D170)</f>
        <v>0</v>
      </c>
      <c r="E166" s="120">
        <f t="shared" ref="E166:O166" si="203">SUM(E167:E170)</f>
        <v>0</v>
      </c>
      <c r="F166" s="289">
        <f t="shared" si="203"/>
        <v>0</v>
      </c>
      <c r="G166" s="235">
        <f t="shared" si="203"/>
        <v>0</v>
      </c>
      <c r="H166" s="266">
        <f t="shared" si="203"/>
        <v>0</v>
      </c>
      <c r="I166" s="121">
        <f t="shared" si="203"/>
        <v>0</v>
      </c>
      <c r="J166" s="266">
        <f t="shared" si="203"/>
        <v>0</v>
      </c>
      <c r="K166" s="120">
        <f t="shared" si="203"/>
        <v>0</v>
      </c>
      <c r="L166" s="141">
        <f t="shared" si="203"/>
        <v>0</v>
      </c>
      <c r="M166" s="65">
        <f t="shared" si="203"/>
        <v>0</v>
      </c>
      <c r="N166" s="307">
        <f t="shared" si="203"/>
        <v>0</v>
      </c>
      <c r="O166" s="312">
        <f t="shared" si="203"/>
        <v>0</v>
      </c>
      <c r="P166" s="1457"/>
    </row>
    <row r="167" spans="1:16"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454"/>
    </row>
    <row r="168" spans="1:16" ht="36" hidden="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1454"/>
    </row>
    <row r="169" spans="1:16"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1454"/>
    </row>
    <row r="170" spans="1:16" ht="24" hidden="1" x14ac:dyDescent="0.25">
      <c r="A170" s="38">
        <v>2519</v>
      </c>
      <c r="B170" s="58" t="s">
        <v>151</v>
      </c>
      <c r="C170" s="59">
        <f t="shared" si="185"/>
        <v>0</v>
      </c>
      <c r="D170" s="232"/>
      <c r="E170" s="61"/>
      <c r="F170" s="148">
        <f t="shared" si="204"/>
        <v>0</v>
      </c>
      <c r="G170" s="232"/>
      <c r="H170" s="264"/>
      <c r="I170" s="115">
        <f t="shared" si="205"/>
        <v>0</v>
      </c>
      <c r="J170" s="264"/>
      <c r="K170" s="61"/>
      <c r="L170" s="137">
        <f t="shared" si="206"/>
        <v>0</v>
      </c>
      <c r="M170" s="328"/>
      <c r="N170" s="61"/>
      <c r="O170" s="115">
        <f t="shared" si="207"/>
        <v>0</v>
      </c>
      <c r="P170" s="1454"/>
    </row>
    <row r="171" spans="1:16"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1454"/>
    </row>
    <row r="172" spans="1:16"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1433"/>
    </row>
    <row r="173" spans="1:16"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1450"/>
    </row>
    <row r="174" spans="1:16" ht="36"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1451"/>
    </row>
    <row r="175" spans="1:16" ht="48" hidden="1" x14ac:dyDescent="0.25">
      <c r="A175" s="1244">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453"/>
    </row>
    <row r="176" spans="1:16" ht="36"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454"/>
    </row>
    <row r="177" spans="1:16"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1454"/>
    </row>
    <row r="178" spans="1:16" ht="36"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1454"/>
    </row>
    <row r="179" spans="1:16" ht="96" hidden="1" x14ac:dyDescent="0.25">
      <c r="A179" s="1244">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458"/>
    </row>
    <row r="180" spans="1:16"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454"/>
    </row>
    <row r="181" spans="1:16" ht="84"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1454"/>
    </row>
    <row r="182" spans="1:16"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1454"/>
    </row>
    <row r="183" spans="1:16"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458"/>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1451"/>
    </row>
    <row r="185" spans="1:16"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452"/>
    </row>
    <row r="186" spans="1:16"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1453"/>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1450"/>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455"/>
    </row>
    <row r="189" spans="1:16" ht="36" hidden="1" x14ac:dyDescent="0.25">
      <c r="A189" s="1244">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453"/>
    </row>
    <row r="190" spans="1:16"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1454"/>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455"/>
    </row>
    <row r="192" spans="1:16" ht="24" hidden="1" x14ac:dyDescent="0.25">
      <c r="A192" s="1244">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453"/>
    </row>
    <row r="193" spans="1:16"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1454"/>
    </row>
    <row r="194" spans="1:16" s="21" customFormat="1" ht="24" x14ac:dyDescent="0.25">
      <c r="A194" s="136"/>
      <c r="B194" s="17" t="s">
        <v>174</v>
      </c>
      <c r="C194" s="99">
        <f t="shared" si="185"/>
        <v>12308</v>
      </c>
      <c r="D194" s="228">
        <f>SUM(D195,D230,D269)</f>
        <v>9327</v>
      </c>
      <c r="E194" s="426">
        <f t="shared" ref="E194:F194" si="251">SUM(E195,E230,E269)</f>
        <v>0</v>
      </c>
      <c r="F194" s="427">
        <f t="shared" si="251"/>
        <v>9327</v>
      </c>
      <c r="G194" s="228">
        <f>SUM(G195,G230,G269)</f>
        <v>2839</v>
      </c>
      <c r="H194" s="207">
        <f t="shared" ref="H194:I194" si="252">SUM(H195,H230,H269)</f>
        <v>0</v>
      </c>
      <c r="I194" s="427">
        <f t="shared" si="252"/>
        <v>2839</v>
      </c>
      <c r="J194" s="261">
        <f>SUM(J195,J230,J269)</f>
        <v>142</v>
      </c>
      <c r="K194" s="426">
        <f t="shared" ref="K194:L194" si="253">SUM(K195,K230,K269)</f>
        <v>0</v>
      </c>
      <c r="L194" s="427">
        <f t="shared" si="253"/>
        <v>142</v>
      </c>
      <c r="M194" s="332">
        <f>SUM(M195,M230,M269)</f>
        <v>0</v>
      </c>
      <c r="N194" s="309">
        <f t="shared" ref="N194:O194" si="254">SUM(N195,N230,N269)</f>
        <v>0</v>
      </c>
      <c r="O194" s="314">
        <f t="shared" si="254"/>
        <v>0</v>
      </c>
      <c r="P194" s="1459"/>
    </row>
    <row r="195" spans="1:16" x14ac:dyDescent="0.25">
      <c r="A195" s="102">
        <v>5000</v>
      </c>
      <c r="B195" s="102" t="s">
        <v>175</v>
      </c>
      <c r="C195" s="103">
        <f t="shared" si="185"/>
        <v>12166</v>
      </c>
      <c r="D195" s="229">
        <f>D196+D204</f>
        <v>9327</v>
      </c>
      <c r="E195" s="428">
        <f t="shared" ref="E195:F195" si="255">E196+E204</f>
        <v>0</v>
      </c>
      <c r="F195" s="429">
        <f t="shared" si="255"/>
        <v>9327</v>
      </c>
      <c r="G195" s="229">
        <f>G196+G204</f>
        <v>2839</v>
      </c>
      <c r="H195" s="139">
        <f t="shared" ref="H195:I195" si="256">H196+H204</f>
        <v>0</v>
      </c>
      <c r="I195" s="429">
        <f t="shared" si="256"/>
        <v>2839</v>
      </c>
      <c r="J195" s="262">
        <f>J196+J204</f>
        <v>0</v>
      </c>
      <c r="K195" s="428">
        <f t="shared" ref="K195:L195" si="257">K196+K204</f>
        <v>0</v>
      </c>
      <c r="L195" s="429">
        <f t="shared" si="257"/>
        <v>0</v>
      </c>
      <c r="M195" s="103">
        <f>M196+M204</f>
        <v>0</v>
      </c>
      <c r="N195" s="104">
        <f t="shared" ref="N195:O195" si="258">N196+N204</f>
        <v>0</v>
      </c>
      <c r="O195" s="105">
        <f t="shared" si="258"/>
        <v>0</v>
      </c>
      <c r="P195" s="1450"/>
    </row>
    <row r="196" spans="1:16" hidden="1" x14ac:dyDescent="0.25">
      <c r="A196" s="46">
        <v>5100</v>
      </c>
      <c r="B196" s="106" t="s">
        <v>176</v>
      </c>
      <c r="C196" s="47">
        <f t="shared" si="185"/>
        <v>0</v>
      </c>
      <c r="D196" s="230">
        <f>D197+D198+D201+D202+D203</f>
        <v>0</v>
      </c>
      <c r="E196" s="51">
        <f t="shared" ref="E196:F196" si="259">E197+E198+E201+E202+E203</f>
        <v>0</v>
      </c>
      <c r="F196" s="28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27">
        <f t="shared" si="261"/>
        <v>0</v>
      </c>
      <c r="M196" s="47">
        <f>M197+M198+M201+M202+M203</f>
        <v>0</v>
      </c>
      <c r="N196" s="51">
        <f t="shared" ref="N196:O196" si="262">N197+N198+N201+N202+N203</f>
        <v>0</v>
      </c>
      <c r="O196" s="118">
        <f t="shared" si="262"/>
        <v>0</v>
      </c>
      <c r="P196" s="1455"/>
    </row>
    <row r="197" spans="1:16" hidden="1" x14ac:dyDescent="0.25">
      <c r="A197" s="1244">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1453"/>
    </row>
    <row r="198" spans="1:16" ht="24" hidden="1" x14ac:dyDescent="0.25">
      <c r="A198" s="113">
        <v>5120</v>
      </c>
      <c r="B198" s="58" t="s">
        <v>178</v>
      </c>
      <c r="C198" s="59">
        <f t="shared" si="185"/>
        <v>0</v>
      </c>
      <c r="D198" s="233">
        <f>D199+D200</f>
        <v>0</v>
      </c>
      <c r="E198" s="114">
        <f t="shared" ref="E198:F198" si="263">E199+E200</f>
        <v>0</v>
      </c>
      <c r="F198" s="148">
        <f t="shared" si="263"/>
        <v>0</v>
      </c>
      <c r="G198" s="233">
        <f>G199+G200</f>
        <v>0</v>
      </c>
      <c r="H198" s="122">
        <f t="shared" ref="H198:I198" si="264">H199+H200</f>
        <v>0</v>
      </c>
      <c r="I198" s="115">
        <f t="shared" si="264"/>
        <v>0</v>
      </c>
      <c r="J198" s="122">
        <f>J199+J200</f>
        <v>0</v>
      </c>
      <c r="K198" s="114">
        <f t="shared" ref="K198:L198" si="265">K199+K200</f>
        <v>0</v>
      </c>
      <c r="L198" s="137">
        <f t="shared" si="265"/>
        <v>0</v>
      </c>
      <c r="M198" s="59">
        <f>M199+M200</f>
        <v>0</v>
      </c>
      <c r="N198" s="114">
        <f t="shared" ref="N198:O198" si="266">N199+N200</f>
        <v>0</v>
      </c>
      <c r="O198" s="115">
        <f t="shared" si="266"/>
        <v>0</v>
      </c>
      <c r="P198" s="1454"/>
    </row>
    <row r="199" spans="1:16" hidden="1" x14ac:dyDescent="0.25">
      <c r="A199" s="38">
        <v>5121</v>
      </c>
      <c r="B199" s="58" t="s">
        <v>179</v>
      </c>
      <c r="C199" s="59">
        <f t="shared" si="185"/>
        <v>0</v>
      </c>
      <c r="D199" s="232"/>
      <c r="E199" s="61"/>
      <c r="F199" s="148">
        <f t="shared" ref="F199:F203" si="267">D199+E199</f>
        <v>0</v>
      </c>
      <c r="G199" s="232"/>
      <c r="H199" s="264"/>
      <c r="I199" s="115">
        <f t="shared" ref="I199:I203" si="268">G199+H199</f>
        <v>0</v>
      </c>
      <c r="J199" s="264"/>
      <c r="K199" s="61"/>
      <c r="L199" s="137">
        <f t="shared" ref="L199:L203" si="269">J199+K199</f>
        <v>0</v>
      </c>
      <c r="M199" s="328"/>
      <c r="N199" s="61"/>
      <c r="O199" s="115">
        <f t="shared" ref="O199:O203" si="270">M199+N199</f>
        <v>0</v>
      </c>
      <c r="P199" s="1454"/>
    </row>
    <row r="200" spans="1:16" ht="36"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1454"/>
    </row>
    <row r="201" spans="1:16"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1454"/>
    </row>
    <row r="202" spans="1:16"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1454"/>
    </row>
    <row r="203" spans="1:16"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1454"/>
    </row>
    <row r="204" spans="1:16" x14ac:dyDescent="0.25">
      <c r="A204" s="46">
        <v>5200</v>
      </c>
      <c r="B204" s="106" t="s">
        <v>184</v>
      </c>
      <c r="C204" s="47">
        <f t="shared" si="185"/>
        <v>12166</v>
      </c>
      <c r="D204" s="230">
        <f>D205+D215+D216+D225+D226+D227+D229</f>
        <v>9327</v>
      </c>
      <c r="E204" s="430">
        <f t="shared" ref="E204:F204" si="271">E205+E215+E216+E225+E226+E227+E229</f>
        <v>0</v>
      </c>
      <c r="F204" s="397">
        <f t="shared" si="271"/>
        <v>9327</v>
      </c>
      <c r="G204" s="230">
        <f>G205+G215+G216+G225+G226+G227+G229</f>
        <v>2839</v>
      </c>
      <c r="H204" s="127">
        <f t="shared" ref="H204:I204" si="272">H205+H215+H216+H225+H226+H227+H229</f>
        <v>0</v>
      </c>
      <c r="I204" s="397">
        <f t="shared" si="272"/>
        <v>2839</v>
      </c>
      <c r="J204" s="107">
        <f>J205+J215+J216+J225+J226+J227+J229</f>
        <v>0</v>
      </c>
      <c r="K204" s="430">
        <f t="shared" ref="K204:L204" si="273">K205+K215+K216+K225+K226+K227+K229</f>
        <v>0</v>
      </c>
      <c r="L204" s="397">
        <f t="shared" si="273"/>
        <v>0</v>
      </c>
      <c r="M204" s="47">
        <f>M205+M215+M216+M225+M226+M227+M229</f>
        <v>0</v>
      </c>
      <c r="N204" s="51">
        <f t="shared" ref="N204:O204" si="274">N205+N215+N216+N225+N226+N227+N229</f>
        <v>0</v>
      </c>
      <c r="O204" s="118">
        <f t="shared" si="274"/>
        <v>0</v>
      </c>
      <c r="P204" s="1455"/>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452"/>
    </row>
    <row r="206" spans="1:16"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453"/>
    </row>
    <row r="207" spans="1:16"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1454"/>
    </row>
    <row r="208" spans="1:16"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1454"/>
    </row>
    <row r="209" spans="1:16"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1454"/>
    </row>
    <row r="210" spans="1:16"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1454"/>
    </row>
    <row r="211" spans="1:16"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1454"/>
    </row>
    <row r="212" spans="1:16"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1454"/>
    </row>
    <row r="213" spans="1:16"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1454"/>
    </row>
    <row r="214" spans="1:16"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1454"/>
    </row>
    <row r="215" spans="1:16"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1454"/>
    </row>
    <row r="216" spans="1:16" x14ac:dyDescent="0.25">
      <c r="A216" s="113">
        <v>5230</v>
      </c>
      <c r="B216" s="58" t="s">
        <v>196</v>
      </c>
      <c r="C216" s="59">
        <f t="shared" si="283"/>
        <v>12166</v>
      </c>
      <c r="D216" s="233">
        <f>SUM(D217:D224)</f>
        <v>9327</v>
      </c>
      <c r="E216" s="436">
        <f t="shared" ref="E216:F216" si="284">SUM(E217:E224)</f>
        <v>0</v>
      </c>
      <c r="F216" s="393">
        <f t="shared" si="284"/>
        <v>9327</v>
      </c>
      <c r="G216" s="233">
        <f>SUM(G217:G224)</f>
        <v>2839</v>
      </c>
      <c r="H216" s="137">
        <f t="shared" ref="H216:I216" si="285">SUM(H217:H224)</f>
        <v>0</v>
      </c>
      <c r="I216" s="393">
        <f t="shared" si="285"/>
        <v>2839</v>
      </c>
      <c r="J216" s="122">
        <f>SUM(J217:J224)</f>
        <v>0</v>
      </c>
      <c r="K216" s="436">
        <f t="shared" ref="K216:L216" si="286">SUM(K217:K224)</f>
        <v>0</v>
      </c>
      <c r="L216" s="393">
        <f t="shared" si="286"/>
        <v>0</v>
      </c>
      <c r="M216" s="59">
        <f>SUM(M217:M224)</f>
        <v>0</v>
      </c>
      <c r="N216" s="114">
        <f t="shared" ref="N216:O216" si="287">SUM(N217:N224)</f>
        <v>0</v>
      </c>
      <c r="O216" s="115">
        <f t="shared" si="287"/>
        <v>0</v>
      </c>
      <c r="P216" s="1454"/>
    </row>
    <row r="217" spans="1:16"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454"/>
    </row>
    <row r="218" spans="1:16" hidden="1" x14ac:dyDescent="0.25">
      <c r="A218" s="38">
        <v>5232</v>
      </c>
      <c r="B218" s="58" t="s">
        <v>198</v>
      </c>
      <c r="C218" s="59">
        <f t="shared" si="283"/>
        <v>0</v>
      </c>
      <c r="D218" s="232"/>
      <c r="E218" s="61"/>
      <c r="F218" s="148">
        <f t="shared" si="288"/>
        <v>0</v>
      </c>
      <c r="G218" s="232"/>
      <c r="H218" s="264"/>
      <c r="I218" s="115">
        <f t="shared" si="289"/>
        <v>0</v>
      </c>
      <c r="J218" s="264"/>
      <c r="K218" s="61"/>
      <c r="L218" s="137">
        <f t="shared" si="290"/>
        <v>0</v>
      </c>
      <c r="M218" s="328"/>
      <c r="N218" s="61"/>
      <c r="O218" s="115">
        <f t="shared" si="291"/>
        <v>0</v>
      </c>
      <c r="P218" s="1454"/>
    </row>
    <row r="219" spans="1:16" x14ac:dyDescent="0.25">
      <c r="A219" s="38">
        <v>5233</v>
      </c>
      <c r="B219" s="58" t="s">
        <v>199</v>
      </c>
      <c r="C219" s="59">
        <f t="shared" si="283"/>
        <v>6824</v>
      </c>
      <c r="D219" s="232">
        <v>3985</v>
      </c>
      <c r="E219" s="435"/>
      <c r="F219" s="393">
        <f t="shared" si="288"/>
        <v>3985</v>
      </c>
      <c r="G219" s="232">
        <v>2839</v>
      </c>
      <c r="H219" s="1264"/>
      <c r="I219" s="393">
        <f t="shared" si="289"/>
        <v>2839</v>
      </c>
      <c r="J219" s="264"/>
      <c r="K219" s="435"/>
      <c r="L219" s="393">
        <f t="shared" si="290"/>
        <v>0</v>
      </c>
      <c r="M219" s="328"/>
      <c r="N219" s="61"/>
      <c r="O219" s="115">
        <f t="shared" si="291"/>
        <v>0</v>
      </c>
      <c r="P219" s="1454"/>
    </row>
    <row r="220" spans="1:16"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1454"/>
    </row>
    <row r="221" spans="1:16"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1454"/>
    </row>
    <row r="222" spans="1:16"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1454"/>
    </row>
    <row r="223" spans="1:16" ht="24" x14ac:dyDescent="0.25">
      <c r="A223" s="38">
        <v>5238</v>
      </c>
      <c r="B223" s="58" t="s">
        <v>203</v>
      </c>
      <c r="C223" s="59">
        <f t="shared" si="283"/>
        <v>3700</v>
      </c>
      <c r="D223" s="232">
        <v>3700</v>
      </c>
      <c r="E223" s="435"/>
      <c r="F223" s="393">
        <f t="shared" si="288"/>
        <v>3700</v>
      </c>
      <c r="G223" s="232"/>
      <c r="H223" s="1264"/>
      <c r="I223" s="393">
        <f t="shared" si="289"/>
        <v>0</v>
      </c>
      <c r="J223" s="264"/>
      <c r="K223" s="435"/>
      <c r="L223" s="393">
        <f t="shared" si="290"/>
        <v>0</v>
      </c>
      <c r="M223" s="328"/>
      <c r="N223" s="61"/>
      <c r="O223" s="115">
        <f t="shared" si="291"/>
        <v>0</v>
      </c>
      <c r="P223" s="1454"/>
    </row>
    <row r="224" spans="1:16" ht="24" x14ac:dyDescent="0.25">
      <c r="A224" s="38">
        <v>5239</v>
      </c>
      <c r="B224" s="58" t="s">
        <v>204</v>
      </c>
      <c r="C224" s="59">
        <f t="shared" si="283"/>
        <v>1642</v>
      </c>
      <c r="D224" s="232">
        <v>1642</v>
      </c>
      <c r="E224" s="435"/>
      <c r="F224" s="393">
        <f t="shared" si="288"/>
        <v>1642</v>
      </c>
      <c r="G224" s="232"/>
      <c r="H224" s="1264"/>
      <c r="I224" s="393">
        <f t="shared" si="289"/>
        <v>0</v>
      </c>
      <c r="J224" s="264"/>
      <c r="K224" s="435"/>
      <c r="L224" s="393">
        <f t="shared" si="290"/>
        <v>0</v>
      </c>
      <c r="M224" s="328"/>
      <c r="N224" s="61"/>
      <c r="O224" s="115">
        <f t="shared" si="291"/>
        <v>0</v>
      </c>
      <c r="P224" s="1454"/>
    </row>
    <row r="225" spans="1:16"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1454"/>
    </row>
    <row r="226" spans="1:16" ht="24"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1454"/>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454"/>
    </row>
    <row r="228" spans="1:16"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454"/>
    </row>
    <row r="229" spans="1:16"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1452"/>
    </row>
    <row r="230" spans="1:16"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1450"/>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1451"/>
    </row>
    <row r="232" spans="1:16" ht="24" hidden="1" x14ac:dyDescent="0.25">
      <c r="A232" s="1244">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1453"/>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454"/>
    </row>
    <row r="234" spans="1:16"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1453"/>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454"/>
    </row>
    <row r="236" spans="1:16"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454"/>
    </row>
    <row r="237" spans="1:16"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1454"/>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454"/>
    </row>
    <row r="239" spans="1:16"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454"/>
    </row>
    <row r="240" spans="1:16"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1454"/>
    </row>
    <row r="241" spans="1:16"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1454"/>
    </row>
    <row r="242" spans="1:16"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1454"/>
    </row>
    <row r="243" spans="1:16"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1454"/>
    </row>
    <row r="244" spans="1:16" ht="36"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1454"/>
    </row>
    <row r="245" spans="1:16"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1454"/>
    </row>
    <row r="246" spans="1:16" ht="24" hidden="1" x14ac:dyDescent="0.25">
      <c r="A246" s="1244">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458"/>
    </row>
    <row r="247" spans="1:16"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454"/>
    </row>
    <row r="248" spans="1:16" ht="24"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1454"/>
    </row>
    <row r="249" spans="1:16" ht="84"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1454"/>
    </row>
    <row r="250" spans="1:16"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1454"/>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1456"/>
    </row>
    <row r="252" spans="1:16" ht="24" hidden="1" x14ac:dyDescent="0.25">
      <c r="A252" s="1244">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453"/>
    </row>
    <row r="253" spans="1:16"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454"/>
    </row>
    <row r="254" spans="1:16"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1454"/>
    </row>
    <row r="255" spans="1:16"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1454"/>
    </row>
    <row r="256" spans="1:16"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1453"/>
    </row>
    <row r="257" spans="1:16"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458"/>
    </row>
    <row r="258" spans="1:16"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1454"/>
    </row>
    <row r="259" spans="1:16"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1456"/>
    </row>
    <row r="260" spans="1:16" ht="24" hidden="1" x14ac:dyDescent="0.25">
      <c r="A260" s="1244">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457"/>
    </row>
    <row r="261" spans="1:16"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454"/>
    </row>
    <row r="262" spans="1:16" ht="48"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1454"/>
    </row>
    <row r="263" spans="1:16" ht="48"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1454"/>
    </row>
    <row r="264" spans="1:16"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1454"/>
    </row>
    <row r="265" spans="1:16"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454"/>
    </row>
    <row r="266" spans="1:16"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1454"/>
    </row>
    <row r="267" spans="1:16"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1454"/>
    </row>
    <row r="268" spans="1:16"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1454"/>
    </row>
    <row r="269" spans="1:16" ht="36" x14ac:dyDescent="0.25">
      <c r="A269" s="150">
        <v>7000</v>
      </c>
      <c r="B269" s="150" t="s">
        <v>246</v>
      </c>
      <c r="C269" s="153">
        <f t="shared" si="283"/>
        <v>142</v>
      </c>
      <c r="D269" s="239">
        <f>SUM(D270,D281)</f>
        <v>0</v>
      </c>
      <c r="E269" s="444">
        <f t="shared" ref="E269:F269" si="350">SUM(E270,E281)</f>
        <v>0</v>
      </c>
      <c r="F269" s="445">
        <f t="shared" si="350"/>
        <v>0</v>
      </c>
      <c r="G269" s="239">
        <f>SUM(G270,G281)</f>
        <v>0</v>
      </c>
      <c r="H269" s="151">
        <f t="shared" ref="H269:I269" si="351">SUM(H270,H281)</f>
        <v>0</v>
      </c>
      <c r="I269" s="445">
        <f t="shared" si="351"/>
        <v>0</v>
      </c>
      <c r="J269" s="270">
        <f>SUM(J270,J281)</f>
        <v>142</v>
      </c>
      <c r="K269" s="444">
        <f t="shared" ref="K269:L269" si="352">SUM(K270,K281)</f>
        <v>0</v>
      </c>
      <c r="L269" s="445">
        <f t="shared" si="352"/>
        <v>142</v>
      </c>
      <c r="M269" s="333">
        <f>SUM(M270,M281)</f>
        <v>0</v>
      </c>
      <c r="N269" s="310">
        <f t="shared" ref="N269:O269" si="353">SUM(N270,N281)</f>
        <v>0</v>
      </c>
      <c r="O269" s="315">
        <f t="shared" si="353"/>
        <v>0</v>
      </c>
      <c r="P269" s="1460"/>
    </row>
    <row r="270" spans="1:16" ht="24" x14ac:dyDescent="0.25">
      <c r="A270" s="46">
        <v>7200</v>
      </c>
      <c r="B270" s="106" t="s">
        <v>247</v>
      </c>
      <c r="C270" s="47">
        <f t="shared" si="283"/>
        <v>142</v>
      </c>
      <c r="D270" s="230">
        <f>SUM(D271,D272,D275,D276,D280)</f>
        <v>0</v>
      </c>
      <c r="E270" s="430">
        <f t="shared" ref="E270:F270" si="354">SUM(E271,E272,E275,E276,E280)</f>
        <v>0</v>
      </c>
      <c r="F270" s="397">
        <f t="shared" si="354"/>
        <v>0</v>
      </c>
      <c r="G270" s="230">
        <f>SUM(G271,G272,G275,G276,G280)</f>
        <v>0</v>
      </c>
      <c r="H270" s="127">
        <f t="shared" ref="H270:I270" si="355">SUM(H271,H272,H275,H276,H280)</f>
        <v>0</v>
      </c>
      <c r="I270" s="397">
        <f t="shared" si="355"/>
        <v>0</v>
      </c>
      <c r="J270" s="107">
        <f>SUM(J271,J272,J275,J276,J280)</f>
        <v>142</v>
      </c>
      <c r="K270" s="430">
        <f t="shared" ref="K270:L270" si="356">SUM(K271,K272,K275,K276,K280)</f>
        <v>0</v>
      </c>
      <c r="L270" s="397">
        <f t="shared" si="356"/>
        <v>142</v>
      </c>
      <c r="M270" s="131">
        <f>SUM(M271,M272,M275,M276,M280)</f>
        <v>0</v>
      </c>
      <c r="N270" s="132">
        <f t="shared" ref="N270:O270" si="357">SUM(N271,N272,N275,N276,N280)</f>
        <v>0</v>
      </c>
      <c r="O270" s="296">
        <f t="shared" si="357"/>
        <v>0</v>
      </c>
      <c r="P270" s="1451"/>
    </row>
    <row r="271" spans="1:16" ht="24" hidden="1" x14ac:dyDescent="0.25">
      <c r="A271" s="1244">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1453"/>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454"/>
    </row>
    <row r="273" spans="1:16"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454"/>
    </row>
    <row r="274" spans="1:16"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1454"/>
    </row>
    <row r="275" spans="1:16" ht="36" x14ac:dyDescent="0.25">
      <c r="A275" s="113">
        <v>7230</v>
      </c>
      <c r="B275" s="58" t="s">
        <v>292</v>
      </c>
      <c r="C275" s="59">
        <f t="shared" si="283"/>
        <v>142</v>
      </c>
      <c r="D275" s="232"/>
      <c r="E275" s="435"/>
      <c r="F275" s="393">
        <f t="shared" si="362"/>
        <v>0</v>
      </c>
      <c r="G275" s="232"/>
      <c r="H275" s="1264"/>
      <c r="I275" s="393">
        <f t="shared" si="363"/>
        <v>0</v>
      </c>
      <c r="J275" s="264">
        <v>142</v>
      </c>
      <c r="K275" s="435"/>
      <c r="L275" s="393">
        <f t="shared" si="364"/>
        <v>142</v>
      </c>
      <c r="M275" s="328"/>
      <c r="N275" s="61"/>
      <c r="O275" s="115">
        <f t="shared" si="365"/>
        <v>0</v>
      </c>
      <c r="P275" s="1454"/>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454"/>
    </row>
    <row r="277" spans="1:16"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454"/>
    </row>
    <row r="278" spans="1:16"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1454"/>
    </row>
    <row r="279" spans="1:16"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1454"/>
    </row>
    <row r="280" spans="1:16" ht="24" hidden="1" x14ac:dyDescent="0.25">
      <c r="A280" s="1244">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1453"/>
    </row>
    <row r="281" spans="1:16"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1456"/>
    </row>
    <row r="282" spans="1:16"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457"/>
    </row>
    <row r="283" spans="1:16"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1454"/>
    </row>
    <row r="284" spans="1:16" hidden="1" x14ac:dyDescent="0.25">
      <c r="A284" s="147" t="s">
        <v>257</v>
      </c>
      <c r="B284" s="38" t="s">
        <v>258</v>
      </c>
      <c r="C284" s="59">
        <f t="shared" si="368"/>
        <v>0</v>
      </c>
      <c r="D284" s="232"/>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1454"/>
    </row>
    <row r="285" spans="1:16"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1453"/>
    </row>
    <row r="286" spans="1:16" ht="12.75" thickBot="1" x14ac:dyDescent="0.3">
      <c r="A286" s="175"/>
      <c r="B286" s="175" t="s">
        <v>261</v>
      </c>
      <c r="C286" s="316">
        <f t="shared" si="368"/>
        <v>675073</v>
      </c>
      <c r="D286" s="242">
        <f t="shared" ref="D286:O286" si="382">SUM(D283,D269,D230,D195,D187,D173,D75,D53)</f>
        <v>327326</v>
      </c>
      <c r="E286" s="448">
        <f t="shared" si="382"/>
        <v>0</v>
      </c>
      <c r="F286" s="449">
        <f t="shared" si="382"/>
        <v>327326</v>
      </c>
      <c r="G286" s="242">
        <f t="shared" si="382"/>
        <v>330388</v>
      </c>
      <c r="H286" s="210">
        <f t="shared" si="382"/>
        <v>0</v>
      </c>
      <c r="I286" s="449">
        <f t="shared" si="382"/>
        <v>330388</v>
      </c>
      <c r="J286" s="177">
        <f t="shared" si="382"/>
        <v>17196</v>
      </c>
      <c r="K286" s="448">
        <f t="shared" si="382"/>
        <v>0</v>
      </c>
      <c r="L286" s="449">
        <f t="shared" si="382"/>
        <v>17196</v>
      </c>
      <c r="M286" s="316">
        <f t="shared" si="382"/>
        <v>163</v>
      </c>
      <c r="N286" s="176">
        <f t="shared" si="382"/>
        <v>0</v>
      </c>
      <c r="O286" s="298">
        <f t="shared" si="382"/>
        <v>163</v>
      </c>
      <c r="P286" s="1461"/>
    </row>
    <row r="287" spans="1:16" s="21" customFormat="1" ht="13.5" thickTop="1" thickBot="1" x14ac:dyDescent="0.3">
      <c r="A287" s="1670" t="s">
        <v>262</v>
      </c>
      <c r="B287" s="1671"/>
      <c r="C287" s="184">
        <f t="shared" si="368"/>
        <v>-6839</v>
      </c>
      <c r="D287" s="243">
        <f>SUM(D24,D25,D41)-D51</f>
        <v>0</v>
      </c>
      <c r="E287" s="450">
        <f t="shared" ref="E287:F287" si="383">SUM(E24,E25,E41)-E51</f>
        <v>0</v>
      </c>
      <c r="F287" s="451">
        <f t="shared" si="383"/>
        <v>0</v>
      </c>
      <c r="G287" s="243">
        <f>SUM(G24,G25,G41)-G51</f>
        <v>0</v>
      </c>
      <c r="H287" s="178">
        <f t="shared" ref="H287:I287" si="384">SUM(H24,H25,H41)-H51</f>
        <v>0</v>
      </c>
      <c r="I287" s="451">
        <f t="shared" si="384"/>
        <v>0</v>
      </c>
      <c r="J287" s="273">
        <f>(J26+J43)-J51</f>
        <v>-6776</v>
      </c>
      <c r="K287" s="450">
        <f t="shared" ref="K287:L287" si="385">(K26+K43)-K51</f>
        <v>0</v>
      </c>
      <c r="L287" s="451">
        <f t="shared" si="385"/>
        <v>-6776</v>
      </c>
      <c r="M287" s="184">
        <f>M45-M51</f>
        <v>-63</v>
      </c>
      <c r="N287" s="179">
        <f t="shared" ref="N287:O287" si="386">N45-N51</f>
        <v>0</v>
      </c>
      <c r="O287" s="299">
        <f t="shared" si="386"/>
        <v>-63</v>
      </c>
      <c r="P287" s="1462"/>
    </row>
    <row r="288" spans="1:16" s="21" customFormat="1" ht="12.75" thickTop="1" x14ac:dyDescent="0.25">
      <c r="A288" s="1672" t="s">
        <v>263</v>
      </c>
      <c r="B288" s="1673"/>
      <c r="C288" s="164">
        <f t="shared" si="368"/>
        <v>6839</v>
      </c>
      <c r="D288" s="244">
        <f t="shared" ref="D288:O288" si="387">SUM(D289,D290)-D297+D298</f>
        <v>0</v>
      </c>
      <c r="E288" s="452">
        <f t="shared" si="387"/>
        <v>0</v>
      </c>
      <c r="F288" s="453">
        <f t="shared" si="387"/>
        <v>0</v>
      </c>
      <c r="G288" s="244">
        <f t="shared" si="387"/>
        <v>0</v>
      </c>
      <c r="H288" s="160">
        <f t="shared" si="387"/>
        <v>0</v>
      </c>
      <c r="I288" s="453">
        <f t="shared" si="387"/>
        <v>0</v>
      </c>
      <c r="J288" s="274">
        <f t="shared" si="387"/>
        <v>6776</v>
      </c>
      <c r="K288" s="452">
        <f t="shared" si="387"/>
        <v>0</v>
      </c>
      <c r="L288" s="453">
        <f t="shared" si="387"/>
        <v>6776</v>
      </c>
      <c r="M288" s="164">
        <f t="shared" si="387"/>
        <v>63</v>
      </c>
      <c r="N288" s="161">
        <f t="shared" si="387"/>
        <v>0</v>
      </c>
      <c r="O288" s="162">
        <f t="shared" si="387"/>
        <v>63</v>
      </c>
      <c r="P288" s="1463"/>
    </row>
    <row r="289" spans="1:16" s="21" customFormat="1" ht="12.75" thickBot="1" x14ac:dyDescent="0.3">
      <c r="A289" s="89" t="s">
        <v>264</v>
      </c>
      <c r="B289" s="89" t="s">
        <v>265</v>
      </c>
      <c r="C289" s="90">
        <f t="shared" si="368"/>
        <v>6839</v>
      </c>
      <c r="D289" s="226">
        <f t="shared" ref="D289:O289" si="388">D21-D283</f>
        <v>0</v>
      </c>
      <c r="E289" s="422">
        <f t="shared" si="388"/>
        <v>0</v>
      </c>
      <c r="F289" s="423">
        <f t="shared" si="388"/>
        <v>0</v>
      </c>
      <c r="G289" s="226">
        <f t="shared" si="388"/>
        <v>0</v>
      </c>
      <c r="H289" s="182">
        <f t="shared" si="388"/>
        <v>0</v>
      </c>
      <c r="I289" s="423">
        <f t="shared" si="388"/>
        <v>0</v>
      </c>
      <c r="J289" s="259">
        <f t="shared" si="388"/>
        <v>6776</v>
      </c>
      <c r="K289" s="422">
        <f t="shared" si="388"/>
        <v>0</v>
      </c>
      <c r="L289" s="423">
        <f t="shared" si="388"/>
        <v>6776</v>
      </c>
      <c r="M289" s="90">
        <f t="shared" si="388"/>
        <v>63</v>
      </c>
      <c r="N289" s="91">
        <f t="shared" si="388"/>
        <v>0</v>
      </c>
      <c r="O289" s="92">
        <f t="shared" si="388"/>
        <v>63</v>
      </c>
      <c r="P289" s="1447"/>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1463"/>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457"/>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454"/>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454"/>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454"/>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454"/>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458"/>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462"/>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455"/>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olfi6diH0eMd930jZsL/SRz5K7fYBmucGu2jrYE5OqBfM8+iYeql63wCZ0w73ZcdZiqsg8JBTmGjN8uOd48nvg==" saltValue="0i4XjQ2w7djSPGvo8t4HJQ==" spinCount="100000" sheet="1" objects="1" scenarios="1" formatCells="0" formatColumns="0" formatRows="0"/>
  <autoFilter ref="A18:P298">
    <filterColumn colId="2">
      <filters blank="1">
        <filter val="1 093"/>
        <filter val="1 471"/>
        <filter val="1 497"/>
        <filter val="1 629"/>
        <filter val="1 642"/>
        <filter val="1 932"/>
        <filter val="1 950"/>
        <filter val="10 220"/>
        <filter val="10 453"/>
        <filter val="100"/>
        <filter val="104 705"/>
        <filter val="11 099"/>
        <filter val="111 765"/>
        <filter val="12 166"/>
        <filter val="12 308"/>
        <filter val="13 967"/>
        <filter val="130"/>
        <filter val="135 927"/>
        <filter val="142"/>
        <filter val="19 571"/>
        <filter val="2 015"/>
        <filter val="2 046"/>
        <filter val="2 138"/>
        <filter val="2 369"/>
        <filter val="2 401"/>
        <filter val="20 222"/>
        <filter val="200"/>
        <filter val="255"/>
        <filter val="26"/>
        <filter val="26 133"/>
        <filter val="26 870"/>
        <filter val="267"/>
        <filter val="3 041"/>
        <filter val="3 243"/>
        <filter val="3 700"/>
        <filter val="3 918"/>
        <filter val="30"/>
        <filter val="31 222"/>
        <filter val="386 065"/>
        <filter val="4 030"/>
        <filter val="4 153"/>
        <filter val="4 307"/>
        <filter val="4 436"/>
        <filter val="415 073"/>
        <filter val="436"/>
        <filter val="439"/>
        <filter val="48 656"/>
        <filter val="5 288"/>
        <filter val="500"/>
        <filter val="518"/>
        <filter val="521"/>
        <filter val="551 000"/>
        <filter val="552"/>
        <filter val="6 331"/>
        <filter val="6 824"/>
        <filter val="6 839"/>
        <filter val="-6 839"/>
        <filter val="6 977"/>
        <filter val="643"/>
        <filter val="65"/>
        <filter val="657 714"/>
        <filter val="662 765"/>
        <filter val="675 073"/>
        <filter val="712"/>
        <filter val="79 900"/>
        <filter val="804"/>
        <filter val="85"/>
        <filter val="91 41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25.pielikums Jūrmalas pilsētas domes 
2018.gada 27.septembra saistošajiem noteikumiem Nr.33
(protokols Nr.13,  23.punkts)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R1" sqref="R1"/>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1303</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1304</v>
      </c>
      <c r="D3" s="1713"/>
      <c r="E3" s="1713"/>
      <c r="F3" s="1713"/>
      <c r="G3" s="1713"/>
      <c r="H3" s="1713"/>
      <c r="I3" s="1713"/>
      <c r="J3" s="1713"/>
      <c r="K3" s="1713"/>
      <c r="L3" s="1713"/>
      <c r="M3" s="1713"/>
      <c r="N3" s="1713"/>
      <c r="O3" s="1713"/>
      <c r="P3" s="1714"/>
      <c r="Q3" s="382"/>
    </row>
    <row r="4" spans="1:17" ht="12.75" customHeight="1" x14ac:dyDescent="0.25">
      <c r="A4" s="4" t="s">
        <v>1</v>
      </c>
      <c r="B4" s="5"/>
      <c r="C4" s="1713" t="s">
        <v>1305</v>
      </c>
      <c r="D4" s="1713"/>
      <c r="E4" s="1713"/>
      <c r="F4" s="1713"/>
      <c r="G4" s="1713"/>
      <c r="H4" s="1713"/>
      <c r="I4" s="1713"/>
      <c r="J4" s="1713"/>
      <c r="K4" s="1713"/>
      <c r="L4" s="1713"/>
      <c r="M4" s="1713"/>
      <c r="N4" s="1713"/>
      <c r="O4" s="1713"/>
      <c r="P4" s="1714"/>
      <c r="Q4" s="382"/>
    </row>
    <row r="5" spans="1:17" ht="12.75" customHeight="1" x14ac:dyDescent="0.25">
      <c r="A5" s="2" t="s">
        <v>2</v>
      </c>
      <c r="B5" s="3"/>
      <c r="C5" s="1708" t="s">
        <v>1306</v>
      </c>
      <c r="D5" s="1708"/>
      <c r="E5" s="1708"/>
      <c r="F5" s="1708"/>
      <c r="G5" s="1708"/>
      <c r="H5" s="1708"/>
      <c r="I5" s="1708"/>
      <c r="J5" s="1708"/>
      <c r="K5" s="1708"/>
      <c r="L5" s="1708"/>
      <c r="M5" s="1708"/>
      <c r="N5" s="1708"/>
      <c r="O5" s="1708"/>
      <c r="P5" s="1709"/>
      <c r="Q5" s="382"/>
    </row>
    <row r="6" spans="1:17" ht="12.75" customHeight="1" x14ac:dyDescent="0.25">
      <c r="A6" s="2" t="s">
        <v>3</v>
      </c>
      <c r="B6" s="3"/>
      <c r="C6" s="1708" t="s">
        <v>861</v>
      </c>
      <c r="D6" s="1708"/>
      <c r="E6" s="1708"/>
      <c r="F6" s="1708"/>
      <c r="G6" s="1708"/>
      <c r="H6" s="1708"/>
      <c r="I6" s="1708"/>
      <c r="J6" s="1708"/>
      <c r="K6" s="1708"/>
      <c r="L6" s="1708"/>
      <c r="M6" s="1708"/>
      <c r="N6" s="1708"/>
      <c r="O6" s="1708"/>
      <c r="P6" s="1709"/>
      <c r="Q6" s="382"/>
    </row>
    <row r="7" spans="1:17" ht="27" customHeight="1" x14ac:dyDescent="0.25">
      <c r="A7" s="2" t="s">
        <v>4</v>
      </c>
      <c r="B7" s="3"/>
      <c r="C7" s="1713" t="s">
        <v>876</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1307</v>
      </c>
      <c r="D9" s="1708"/>
      <c r="E9" s="1708"/>
      <c r="F9" s="1708"/>
      <c r="G9" s="1708"/>
      <c r="H9" s="1708"/>
      <c r="I9" s="1708"/>
      <c r="J9" s="1708"/>
      <c r="K9" s="1708"/>
      <c r="L9" s="1708"/>
      <c r="M9" s="1708"/>
      <c r="N9" s="1708"/>
      <c r="O9" s="1708"/>
      <c r="P9" s="1709"/>
      <c r="Q9" s="382"/>
    </row>
    <row r="10" spans="1:17" ht="12.75" customHeight="1" x14ac:dyDescent="0.25">
      <c r="A10" s="2"/>
      <c r="B10" s="3" t="s">
        <v>7</v>
      </c>
      <c r="C10" s="1708" t="s">
        <v>1308</v>
      </c>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1309</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8"/>
      <c r="D19" s="212"/>
      <c r="E19" s="385"/>
      <c r="F19" s="98"/>
      <c r="G19" s="212"/>
      <c r="H19" s="1255"/>
      <c r="I19" s="98"/>
      <c r="J19" s="247"/>
      <c r="K19" s="385"/>
      <c r="L19" s="98"/>
      <c r="M19" s="317"/>
      <c r="N19" s="19"/>
      <c r="O19" s="360"/>
      <c r="P19" s="20"/>
    </row>
    <row r="20" spans="1:16" s="21" customFormat="1" ht="12.75" thickBot="1" x14ac:dyDescent="0.3">
      <c r="A20" s="22"/>
      <c r="B20" s="23" t="s">
        <v>19</v>
      </c>
      <c r="C20" s="24">
        <f>F20+I20+L20+O20</f>
        <v>898508</v>
      </c>
      <c r="D20" s="213">
        <f>SUM(D21,D24,D25,D41,D43)</f>
        <v>385377</v>
      </c>
      <c r="E20" s="386">
        <f t="shared" ref="E20:F20" si="0">SUM(E21,E24,E25,E41,E43)</f>
        <v>0</v>
      </c>
      <c r="F20" s="387">
        <f t="shared" si="0"/>
        <v>385377</v>
      </c>
      <c r="G20" s="213">
        <f>SUM(G21,G24,G43)</f>
        <v>497926</v>
      </c>
      <c r="H20" s="198">
        <f t="shared" ref="H20:I20" si="1">SUM(H21,H24,H43)</f>
        <v>0</v>
      </c>
      <c r="I20" s="387">
        <f t="shared" si="1"/>
        <v>497926</v>
      </c>
      <c r="J20" s="248">
        <f>SUM(J21,J26,J43)</f>
        <v>15205</v>
      </c>
      <c r="K20" s="386">
        <f t="shared" ref="K20:L20" si="2">SUM(K21,K26,K43)</f>
        <v>0</v>
      </c>
      <c r="L20" s="387">
        <f t="shared" si="2"/>
        <v>15205</v>
      </c>
      <c r="M20" s="24">
        <f>SUM(M21,M45)</f>
        <v>0</v>
      </c>
      <c r="N20" s="25">
        <f t="shared" ref="N20:O20" si="3">SUM(N21,N45)</f>
        <v>0</v>
      </c>
      <c r="O20" s="26">
        <f t="shared" si="3"/>
        <v>0</v>
      </c>
      <c r="P20" s="337"/>
    </row>
    <row r="21" spans="1:16" ht="12.75" thickTop="1" x14ac:dyDescent="0.25">
      <c r="A21" s="27"/>
      <c r="B21" s="28" t="s">
        <v>20</v>
      </c>
      <c r="C21" s="29">
        <f t="shared" ref="C21:C84" si="4">F21+I21+L21+O21</f>
        <v>776</v>
      </c>
      <c r="D21" s="214">
        <f>SUM(D22:D23)</f>
        <v>0</v>
      </c>
      <c r="E21" s="388">
        <f t="shared" ref="E21" si="5">SUM(E22:E23)</f>
        <v>0</v>
      </c>
      <c r="F21" s="389">
        <f>SUM(F22:F23)</f>
        <v>0</v>
      </c>
      <c r="G21" s="214">
        <f>SUM(G22:G23)</f>
        <v>0</v>
      </c>
      <c r="H21" s="199">
        <f t="shared" ref="H21:I21" si="6">SUM(H22:H23)</f>
        <v>0</v>
      </c>
      <c r="I21" s="389">
        <f t="shared" si="6"/>
        <v>0</v>
      </c>
      <c r="J21" s="249">
        <f>SUM(J22:J23)</f>
        <v>776</v>
      </c>
      <c r="K21" s="388">
        <f t="shared" ref="K21:L21" si="7">SUM(K22:K23)</f>
        <v>0</v>
      </c>
      <c r="L21" s="389">
        <f t="shared" si="7"/>
        <v>776</v>
      </c>
      <c r="M21" s="29">
        <f>SUM(M22:M23)</f>
        <v>0</v>
      </c>
      <c r="N21" s="30">
        <f t="shared" ref="N21:O21" si="8">SUM(N22:N23)</f>
        <v>0</v>
      </c>
      <c r="O21" s="31">
        <f t="shared" si="8"/>
        <v>0</v>
      </c>
      <c r="P21" s="338"/>
    </row>
    <row r="22" spans="1:16" hidden="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row>
    <row r="23" spans="1:16" x14ac:dyDescent="0.25">
      <c r="A23" s="37"/>
      <c r="B23" s="38" t="s">
        <v>22</v>
      </c>
      <c r="C23" s="39">
        <f t="shared" si="4"/>
        <v>776</v>
      </c>
      <c r="D23" s="216"/>
      <c r="E23" s="392"/>
      <c r="F23" s="393">
        <f>D23+E23</f>
        <v>0</v>
      </c>
      <c r="G23" s="216"/>
      <c r="H23" s="1256"/>
      <c r="I23" s="1268">
        <f>G23+H23</f>
        <v>0</v>
      </c>
      <c r="J23" s="251">
        <v>776</v>
      </c>
      <c r="K23" s="392"/>
      <c r="L23" s="1268">
        <f>J23+K23</f>
        <v>776</v>
      </c>
      <c r="M23" s="372"/>
      <c r="N23" s="40"/>
      <c r="O23" s="311">
        <f>M23+N23</f>
        <v>0</v>
      </c>
      <c r="P23" s="170"/>
    </row>
    <row r="24" spans="1:16" s="21" customFormat="1" ht="24.75" thickBot="1" x14ac:dyDescent="0.3">
      <c r="A24" s="41">
        <v>19300</v>
      </c>
      <c r="B24" s="41" t="s">
        <v>304</v>
      </c>
      <c r="C24" s="42">
        <f>F24+I24</f>
        <v>883303</v>
      </c>
      <c r="D24" s="217">
        <v>385377</v>
      </c>
      <c r="E24" s="394"/>
      <c r="F24" s="395">
        <f>D24+E24</f>
        <v>385377</v>
      </c>
      <c r="G24" s="217">
        <v>497926</v>
      </c>
      <c r="H24" s="1257"/>
      <c r="I24" s="395">
        <f>G24+H24</f>
        <v>497926</v>
      </c>
      <c r="J24" s="293" t="s">
        <v>23</v>
      </c>
      <c r="K24" s="1258" t="s">
        <v>23</v>
      </c>
      <c r="L24" s="1269" t="s">
        <v>23</v>
      </c>
      <c r="M24" s="319" t="s">
        <v>23</v>
      </c>
      <c r="N24" s="44" t="s">
        <v>23</v>
      </c>
      <c r="O24" s="45" t="s">
        <v>23</v>
      </c>
      <c r="P24" s="339"/>
    </row>
    <row r="25" spans="1:16"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340"/>
    </row>
    <row r="26" spans="1:16" s="21" customFormat="1" ht="36.75" thickTop="1" x14ac:dyDescent="0.25">
      <c r="A26" s="46">
        <v>21300</v>
      </c>
      <c r="B26" s="46" t="s">
        <v>305</v>
      </c>
      <c r="C26" s="47">
        <f>L26</f>
        <v>14309</v>
      </c>
      <c r="D26" s="219" t="s">
        <v>23</v>
      </c>
      <c r="E26" s="398" t="s">
        <v>23</v>
      </c>
      <c r="F26" s="399" t="s">
        <v>23</v>
      </c>
      <c r="G26" s="219" t="s">
        <v>23</v>
      </c>
      <c r="H26" s="301" t="s">
        <v>23</v>
      </c>
      <c r="I26" s="399" t="s">
        <v>23</v>
      </c>
      <c r="J26" s="107">
        <f>SUM(J27,J31,J33,J36)</f>
        <v>14309</v>
      </c>
      <c r="K26" s="430">
        <f t="shared" ref="K26:L26" si="9">SUM(K27,K31,K33,K36)</f>
        <v>0</v>
      </c>
      <c r="L26" s="397">
        <f t="shared" si="9"/>
        <v>14309</v>
      </c>
      <c r="M26" s="320" t="s">
        <v>23</v>
      </c>
      <c r="N26" s="49" t="s">
        <v>23</v>
      </c>
      <c r="O26" s="50" t="s">
        <v>23</v>
      </c>
      <c r="P26" s="340"/>
    </row>
    <row r="27" spans="1:16" s="21" customFormat="1" ht="24" hidden="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row>
    <row r="28" spans="1:16" hidden="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row>
    <row r="29" spans="1:16" hidden="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row>
    <row r="30" spans="1:16" ht="24" hidden="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row>
    <row r="31" spans="1:16" s="21" customFormat="1" ht="36" hidden="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row>
    <row r="32" spans="1:16" ht="36" hidden="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343"/>
    </row>
    <row r="33" spans="1:16" s="21" customFormat="1" x14ac:dyDescent="0.25">
      <c r="A33" s="52">
        <v>21380</v>
      </c>
      <c r="B33" s="46" t="s">
        <v>31</v>
      </c>
      <c r="C33" s="47">
        <f t="shared" si="10"/>
        <v>9500</v>
      </c>
      <c r="D33" s="219" t="s">
        <v>23</v>
      </c>
      <c r="E33" s="398" t="s">
        <v>23</v>
      </c>
      <c r="F33" s="399" t="s">
        <v>23</v>
      </c>
      <c r="G33" s="219" t="s">
        <v>23</v>
      </c>
      <c r="H33" s="301" t="s">
        <v>23</v>
      </c>
      <c r="I33" s="399" t="s">
        <v>23</v>
      </c>
      <c r="J33" s="107">
        <f>SUM(J34:J35)</f>
        <v>9500</v>
      </c>
      <c r="K33" s="430">
        <f t="shared" ref="K33:L33" si="13">SUM(K34:K35)</f>
        <v>0</v>
      </c>
      <c r="L33" s="397">
        <f t="shared" si="13"/>
        <v>9500</v>
      </c>
      <c r="M33" s="320" t="s">
        <v>23</v>
      </c>
      <c r="N33" s="49" t="s">
        <v>23</v>
      </c>
      <c r="O33" s="50" t="s">
        <v>23</v>
      </c>
      <c r="P33" s="340"/>
    </row>
    <row r="34" spans="1:16" x14ac:dyDescent="0.25">
      <c r="A34" s="33">
        <v>21381</v>
      </c>
      <c r="B34" s="53" t="s">
        <v>306</v>
      </c>
      <c r="C34" s="54">
        <f t="shared" si="10"/>
        <v>9500</v>
      </c>
      <c r="D34" s="220" t="s">
        <v>23</v>
      </c>
      <c r="E34" s="400" t="s">
        <v>23</v>
      </c>
      <c r="F34" s="401" t="s">
        <v>23</v>
      </c>
      <c r="G34" s="220" t="s">
        <v>23</v>
      </c>
      <c r="H34" s="1259" t="s">
        <v>23</v>
      </c>
      <c r="I34" s="401" t="s">
        <v>23</v>
      </c>
      <c r="J34" s="263">
        <v>9500</v>
      </c>
      <c r="K34" s="433"/>
      <c r="L34" s="391">
        <f>J34+K34</f>
        <v>9500</v>
      </c>
      <c r="M34" s="321" t="s">
        <v>23</v>
      </c>
      <c r="N34" s="55" t="s">
        <v>23</v>
      </c>
      <c r="O34" s="57" t="s">
        <v>23</v>
      </c>
      <c r="P34" s="341"/>
    </row>
    <row r="35" spans="1:16" ht="24" hidden="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row>
    <row r="36" spans="1:16" s="21" customFormat="1" ht="25.5" customHeight="1" x14ac:dyDescent="0.25">
      <c r="A36" s="52">
        <v>21390</v>
      </c>
      <c r="B36" s="46" t="s">
        <v>307</v>
      </c>
      <c r="C36" s="47">
        <f t="shared" si="10"/>
        <v>4809</v>
      </c>
      <c r="D36" s="219" t="s">
        <v>23</v>
      </c>
      <c r="E36" s="398" t="s">
        <v>23</v>
      </c>
      <c r="F36" s="399" t="s">
        <v>23</v>
      </c>
      <c r="G36" s="219" t="s">
        <v>23</v>
      </c>
      <c r="H36" s="301" t="s">
        <v>23</v>
      </c>
      <c r="I36" s="399" t="s">
        <v>23</v>
      </c>
      <c r="J36" s="107">
        <f>SUM(J37:J40)</f>
        <v>4809</v>
      </c>
      <c r="K36" s="430">
        <f t="shared" ref="K36:L36" si="14">SUM(K37:K40)</f>
        <v>0</v>
      </c>
      <c r="L36" s="397">
        <f t="shared" si="14"/>
        <v>4809</v>
      </c>
      <c r="M36" s="320" t="s">
        <v>23</v>
      </c>
      <c r="N36" s="49" t="s">
        <v>23</v>
      </c>
      <c r="O36" s="50" t="s">
        <v>23</v>
      </c>
      <c r="P36" s="340"/>
    </row>
    <row r="37" spans="1:16" ht="24" hidden="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row>
    <row r="38" spans="1:16" hidden="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342"/>
    </row>
    <row r="39" spans="1:16" hidden="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row>
    <row r="40" spans="1:16" ht="24" x14ac:dyDescent="0.25">
      <c r="A40" s="191">
        <v>21399</v>
      </c>
      <c r="B40" s="166" t="s">
        <v>36</v>
      </c>
      <c r="C40" s="167">
        <f t="shared" si="10"/>
        <v>4809</v>
      </c>
      <c r="D40" s="223" t="s">
        <v>23</v>
      </c>
      <c r="E40" s="406" t="s">
        <v>23</v>
      </c>
      <c r="F40" s="407" t="s">
        <v>23</v>
      </c>
      <c r="G40" s="223" t="s">
        <v>23</v>
      </c>
      <c r="H40" s="303" t="s">
        <v>23</v>
      </c>
      <c r="I40" s="407" t="s">
        <v>23</v>
      </c>
      <c r="J40" s="294">
        <v>4809</v>
      </c>
      <c r="K40" s="1260"/>
      <c r="L40" s="1270">
        <f>J40+K40</f>
        <v>4809</v>
      </c>
      <c r="M40" s="324" t="s">
        <v>23</v>
      </c>
      <c r="N40" s="77" t="s">
        <v>23</v>
      </c>
      <c r="O40" s="193" t="s">
        <v>23</v>
      </c>
      <c r="P40" s="344"/>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row>
    <row r="43" spans="1:16" s="21" customFormat="1" ht="24" x14ac:dyDescent="0.25">
      <c r="A43" s="52">
        <v>21490</v>
      </c>
      <c r="B43" s="46" t="s">
        <v>38</v>
      </c>
      <c r="C43" s="69">
        <f>F43+I43+L43</f>
        <v>120</v>
      </c>
      <c r="D43" s="75">
        <f>D44</f>
        <v>0</v>
      </c>
      <c r="E43" s="413">
        <f t="shared" ref="E43:L43" si="16">E44</f>
        <v>0</v>
      </c>
      <c r="F43" s="414">
        <f t="shared" si="16"/>
        <v>0</v>
      </c>
      <c r="G43" s="75">
        <f t="shared" si="16"/>
        <v>0</v>
      </c>
      <c r="H43" s="204">
        <f t="shared" si="16"/>
        <v>0</v>
      </c>
      <c r="I43" s="414">
        <f t="shared" si="16"/>
        <v>0</v>
      </c>
      <c r="J43" s="205">
        <f t="shared" si="16"/>
        <v>120</v>
      </c>
      <c r="K43" s="413">
        <f t="shared" si="16"/>
        <v>0</v>
      </c>
      <c r="L43" s="414">
        <f t="shared" si="16"/>
        <v>120</v>
      </c>
      <c r="M43" s="320" t="s">
        <v>23</v>
      </c>
      <c r="N43" s="49" t="s">
        <v>23</v>
      </c>
      <c r="O43" s="50" t="s">
        <v>23</v>
      </c>
      <c r="P43" s="340"/>
    </row>
    <row r="44" spans="1:16" s="21" customFormat="1" ht="24" x14ac:dyDescent="0.25">
      <c r="A44" s="38">
        <v>21499</v>
      </c>
      <c r="B44" s="58" t="s">
        <v>39</v>
      </c>
      <c r="C44" s="209">
        <f>F44+I44+L44</f>
        <v>120</v>
      </c>
      <c r="D44" s="304"/>
      <c r="E44" s="415"/>
      <c r="F44" s="416">
        <f>D44+E44</f>
        <v>0</v>
      </c>
      <c r="G44" s="304"/>
      <c r="H44" s="1271"/>
      <c r="I44" s="1276">
        <f>G44+H44</f>
        <v>0</v>
      </c>
      <c r="J44" s="305">
        <v>120</v>
      </c>
      <c r="K44" s="415"/>
      <c r="L44" s="1276">
        <f>J44+K44</f>
        <v>120</v>
      </c>
      <c r="M44" s="323" t="s">
        <v>23</v>
      </c>
      <c r="N44" s="66" t="s">
        <v>23</v>
      </c>
      <c r="O44" s="68" t="s">
        <v>23</v>
      </c>
      <c r="P44" s="343"/>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row>
    <row r="47" spans="1:16" ht="24" hidden="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row>
    <row r="48" spans="1:16" x14ac:dyDescent="0.25">
      <c r="A48" s="84"/>
      <c r="B48" s="79"/>
      <c r="C48" s="85"/>
      <c r="D48" s="366"/>
      <c r="E48" s="419"/>
      <c r="F48" s="418"/>
      <c r="G48" s="366"/>
      <c r="H48" s="1261"/>
      <c r="I48" s="1268"/>
      <c r="J48" s="371"/>
      <c r="K48" s="1263"/>
      <c r="L48" s="410"/>
      <c r="M48" s="326"/>
      <c r="N48" s="306"/>
      <c r="O48" s="172"/>
      <c r="P48" s="82"/>
    </row>
    <row r="49" spans="1:16" s="21" customFormat="1" x14ac:dyDescent="0.25">
      <c r="A49" s="86"/>
      <c r="B49" s="87" t="s">
        <v>43</v>
      </c>
      <c r="C49" s="88"/>
      <c r="D49" s="367"/>
      <c r="E49" s="420"/>
      <c r="F49" s="421"/>
      <c r="G49" s="367"/>
      <c r="H49" s="1262"/>
      <c r="I49" s="421"/>
      <c r="J49" s="370"/>
      <c r="K49" s="420"/>
      <c r="L49" s="421"/>
      <c r="M49" s="373"/>
      <c r="N49" s="368"/>
      <c r="O49" s="173"/>
      <c r="P49" s="347"/>
    </row>
    <row r="50" spans="1:16" s="21" customFormat="1" ht="12.75" thickBot="1" x14ac:dyDescent="0.3">
      <c r="A50" s="89"/>
      <c r="B50" s="22" t="s">
        <v>44</v>
      </c>
      <c r="C50" s="90">
        <f t="shared" si="4"/>
        <v>898508</v>
      </c>
      <c r="D50" s="226">
        <f>SUM(D51,D283)</f>
        <v>385377</v>
      </c>
      <c r="E50" s="422">
        <f t="shared" ref="E50:F50" si="19">SUM(E51,E283)</f>
        <v>0</v>
      </c>
      <c r="F50" s="423">
        <f t="shared" si="19"/>
        <v>385377</v>
      </c>
      <c r="G50" s="226">
        <f>SUM(G51,G283)</f>
        <v>497926</v>
      </c>
      <c r="H50" s="182">
        <f t="shared" ref="H50:I50" si="20">SUM(H51,H283)</f>
        <v>0</v>
      </c>
      <c r="I50" s="423">
        <f t="shared" si="20"/>
        <v>497926</v>
      </c>
      <c r="J50" s="259">
        <f>SUM(J51,J283)</f>
        <v>15205</v>
      </c>
      <c r="K50" s="422">
        <f t="shared" ref="K50:L50" si="21">SUM(K51,K283)</f>
        <v>0</v>
      </c>
      <c r="L50" s="423">
        <f t="shared" si="21"/>
        <v>15205</v>
      </c>
      <c r="M50" s="90">
        <f>SUM(M51,M283)</f>
        <v>0</v>
      </c>
      <c r="N50" s="91">
        <f t="shared" ref="N50:O50" si="22">SUM(N51,N283)</f>
        <v>0</v>
      </c>
      <c r="O50" s="92">
        <f t="shared" si="22"/>
        <v>0</v>
      </c>
      <c r="P50" s="348"/>
    </row>
    <row r="51" spans="1:16" s="21" customFormat="1" ht="36.75" thickTop="1" x14ac:dyDescent="0.25">
      <c r="A51" s="93"/>
      <c r="B51" s="94" t="s">
        <v>45</v>
      </c>
      <c r="C51" s="95">
        <f t="shared" si="4"/>
        <v>898508</v>
      </c>
      <c r="D51" s="227">
        <f>SUM(D52,D194)</f>
        <v>385377</v>
      </c>
      <c r="E51" s="424">
        <f t="shared" ref="E51:F51" si="23">SUM(E52,E194)</f>
        <v>0</v>
      </c>
      <c r="F51" s="425">
        <f t="shared" si="23"/>
        <v>385377</v>
      </c>
      <c r="G51" s="227">
        <f>SUM(G52,G194)</f>
        <v>497926</v>
      </c>
      <c r="H51" s="206">
        <f t="shared" ref="H51:I51" si="24">SUM(H52,H194)</f>
        <v>0</v>
      </c>
      <c r="I51" s="425">
        <f t="shared" si="24"/>
        <v>497926</v>
      </c>
      <c r="J51" s="260">
        <f>SUM(J52,J194)</f>
        <v>15205</v>
      </c>
      <c r="K51" s="424">
        <f t="shared" ref="K51:L51" si="25">SUM(K52,K194)</f>
        <v>0</v>
      </c>
      <c r="L51" s="425">
        <f t="shared" si="25"/>
        <v>15205</v>
      </c>
      <c r="M51" s="95">
        <f>SUM(M52,M194)</f>
        <v>0</v>
      </c>
      <c r="N51" s="96">
        <f t="shared" ref="N51:O51" si="26">SUM(N52,N194)</f>
        <v>0</v>
      </c>
      <c r="O51" s="97">
        <f t="shared" si="26"/>
        <v>0</v>
      </c>
      <c r="P51" s="349"/>
    </row>
    <row r="52" spans="1:16" s="21" customFormat="1" ht="24" x14ac:dyDescent="0.25">
      <c r="A52" s="98"/>
      <c r="B52" s="16" t="s">
        <v>46</v>
      </c>
      <c r="C52" s="99">
        <f t="shared" si="4"/>
        <v>889065</v>
      </c>
      <c r="D52" s="228">
        <f>SUM(D53,D75,D173,D187)</f>
        <v>378075</v>
      </c>
      <c r="E52" s="426">
        <f t="shared" ref="E52:F52" si="27">SUM(E53,E75,E173,E187)</f>
        <v>0</v>
      </c>
      <c r="F52" s="427">
        <f t="shared" si="27"/>
        <v>378075</v>
      </c>
      <c r="G52" s="228">
        <f>SUM(G53,G75,G173,G187)</f>
        <v>495785</v>
      </c>
      <c r="H52" s="207">
        <f t="shared" ref="H52:I52" si="28">SUM(H53,H75,H173,H187)</f>
        <v>0</v>
      </c>
      <c r="I52" s="427">
        <f t="shared" si="28"/>
        <v>495785</v>
      </c>
      <c r="J52" s="261">
        <f>SUM(J53,J75,J173,J187)</f>
        <v>15205</v>
      </c>
      <c r="K52" s="426">
        <f t="shared" ref="K52:L52" si="29">SUM(K53,K75,K173,K187)</f>
        <v>0</v>
      </c>
      <c r="L52" s="427">
        <f t="shared" si="29"/>
        <v>15205</v>
      </c>
      <c r="M52" s="99">
        <f>SUM(M53,M75,M173,M187)</f>
        <v>0</v>
      </c>
      <c r="N52" s="100">
        <f t="shared" ref="N52:O52" si="30">SUM(N53,N75,N173,N187)</f>
        <v>0</v>
      </c>
      <c r="O52" s="101">
        <f t="shared" si="30"/>
        <v>0</v>
      </c>
      <c r="P52" s="350"/>
    </row>
    <row r="53" spans="1:16" s="21" customFormat="1" x14ac:dyDescent="0.25">
      <c r="A53" s="102">
        <v>1000</v>
      </c>
      <c r="B53" s="102" t="s">
        <v>47</v>
      </c>
      <c r="C53" s="103">
        <f t="shared" si="4"/>
        <v>791868</v>
      </c>
      <c r="D53" s="229">
        <f>SUM(D54,D67)</f>
        <v>302050</v>
      </c>
      <c r="E53" s="428">
        <f t="shared" ref="E53:F53" si="31">SUM(E54,E67)</f>
        <v>0</v>
      </c>
      <c r="F53" s="429">
        <f t="shared" si="31"/>
        <v>302050</v>
      </c>
      <c r="G53" s="229">
        <f>SUM(G54,G67)</f>
        <v>489818</v>
      </c>
      <c r="H53" s="139">
        <f t="shared" ref="H53:I53" si="32">SUM(H54,H67)</f>
        <v>0</v>
      </c>
      <c r="I53" s="429">
        <f t="shared" si="32"/>
        <v>489818</v>
      </c>
      <c r="J53" s="262">
        <f>SUM(J54,J67)</f>
        <v>0</v>
      </c>
      <c r="K53" s="428">
        <f t="shared" ref="K53:L53" si="33">SUM(K54,K67)</f>
        <v>0</v>
      </c>
      <c r="L53" s="429">
        <f t="shared" si="33"/>
        <v>0</v>
      </c>
      <c r="M53" s="103">
        <f>SUM(M54,M67)</f>
        <v>0</v>
      </c>
      <c r="N53" s="104">
        <f t="shared" ref="N53:O53" si="34">SUM(N54,N67)</f>
        <v>0</v>
      </c>
      <c r="O53" s="105">
        <f t="shared" si="34"/>
        <v>0</v>
      </c>
      <c r="P53" s="351"/>
    </row>
    <row r="54" spans="1:16" x14ac:dyDescent="0.25">
      <c r="A54" s="46">
        <v>1100</v>
      </c>
      <c r="B54" s="106" t="s">
        <v>48</v>
      </c>
      <c r="C54" s="47">
        <f t="shared" si="4"/>
        <v>600088</v>
      </c>
      <c r="D54" s="230">
        <f>SUM(D55,D58,D66)</f>
        <v>208510</v>
      </c>
      <c r="E54" s="430">
        <f t="shared" ref="E54:F54" si="35">SUM(E55,E58,E66)</f>
        <v>0</v>
      </c>
      <c r="F54" s="397">
        <f t="shared" si="35"/>
        <v>208510</v>
      </c>
      <c r="G54" s="230">
        <f>SUM(G55,G58,G66)</f>
        <v>391578</v>
      </c>
      <c r="H54" s="127">
        <f t="shared" ref="H54:I54" si="36">SUM(H55,H58,H66)</f>
        <v>0</v>
      </c>
      <c r="I54" s="397">
        <f t="shared" si="36"/>
        <v>391578</v>
      </c>
      <c r="J54" s="107">
        <f>SUM(J55,J58,J66)</f>
        <v>0</v>
      </c>
      <c r="K54" s="430">
        <f t="shared" ref="K54:L54" si="37">SUM(K55,K58,K66)</f>
        <v>0</v>
      </c>
      <c r="L54" s="397">
        <f t="shared" si="37"/>
        <v>0</v>
      </c>
      <c r="M54" s="131">
        <f>SUM(M55,M58,M66)</f>
        <v>0</v>
      </c>
      <c r="N54" s="132">
        <f t="shared" ref="N54:O54" si="38">SUM(N55,N58,N66)</f>
        <v>0</v>
      </c>
      <c r="O54" s="296">
        <f t="shared" si="38"/>
        <v>0</v>
      </c>
      <c r="P54" s="352"/>
    </row>
    <row r="55" spans="1:16" x14ac:dyDescent="0.25">
      <c r="A55" s="108">
        <v>1110</v>
      </c>
      <c r="B55" s="79" t="s">
        <v>49</v>
      </c>
      <c r="C55" s="85">
        <f t="shared" si="4"/>
        <v>515217</v>
      </c>
      <c r="D55" s="133">
        <f>SUM(D56:D57)</f>
        <v>167550</v>
      </c>
      <c r="E55" s="431">
        <f t="shared" ref="E55:F55" si="39">SUM(E56:E57)</f>
        <v>0</v>
      </c>
      <c r="F55" s="432">
        <f t="shared" si="39"/>
        <v>167550</v>
      </c>
      <c r="G55" s="133">
        <f>SUM(G56:G57)</f>
        <v>347667</v>
      </c>
      <c r="H55" s="138">
        <f t="shared" ref="H55:I55" si="40">SUM(H56:H57)</f>
        <v>0</v>
      </c>
      <c r="I55" s="432">
        <f t="shared" si="40"/>
        <v>347667</v>
      </c>
      <c r="J55" s="208">
        <f>SUM(J56:J57)</f>
        <v>0</v>
      </c>
      <c r="K55" s="431">
        <f t="shared" ref="K55:L55" si="41">SUM(K56:K57)</f>
        <v>0</v>
      </c>
      <c r="L55" s="432">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11"/>
    </row>
    <row r="57" spans="1:16" ht="51.75" customHeight="1" x14ac:dyDescent="0.25">
      <c r="A57" s="38">
        <v>1119</v>
      </c>
      <c r="B57" s="58" t="s">
        <v>51</v>
      </c>
      <c r="C57" s="59">
        <f t="shared" si="4"/>
        <v>515217</v>
      </c>
      <c r="D57" s="232">
        <v>167550</v>
      </c>
      <c r="E57" s="435"/>
      <c r="F57" s="393">
        <f t="shared" si="43"/>
        <v>167550</v>
      </c>
      <c r="G57" s="232">
        <v>347667</v>
      </c>
      <c r="H57" s="1264"/>
      <c r="I57" s="393">
        <f t="shared" si="44"/>
        <v>347667</v>
      </c>
      <c r="J57" s="264"/>
      <c r="K57" s="435"/>
      <c r="L57" s="393">
        <f t="shared" si="45"/>
        <v>0</v>
      </c>
      <c r="M57" s="328"/>
      <c r="N57" s="61"/>
      <c r="O57" s="115">
        <f>M57+N57</f>
        <v>0</v>
      </c>
      <c r="P57" s="377"/>
    </row>
    <row r="58" spans="1:16" x14ac:dyDescent="0.25">
      <c r="A58" s="113">
        <v>1140</v>
      </c>
      <c r="B58" s="58" t="s">
        <v>295</v>
      </c>
      <c r="C58" s="59">
        <f t="shared" si="4"/>
        <v>81856</v>
      </c>
      <c r="D58" s="233">
        <f>SUM(D59:D65)</f>
        <v>37945</v>
      </c>
      <c r="E58" s="436">
        <f t="shared" ref="E58:F58" si="46">SUM(E59:E65)</f>
        <v>0</v>
      </c>
      <c r="F58" s="393">
        <f t="shared" si="46"/>
        <v>37945</v>
      </c>
      <c r="G58" s="233">
        <f>SUM(G59:G65)</f>
        <v>43911</v>
      </c>
      <c r="H58" s="137">
        <f t="shared" ref="H58:I58" si="47">SUM(H59:H65)</f>
        <v>0</v>
      </c>
      <c r="I58" s="393">
        <f t="shared" si="47"/>
        <v>43911</v>
      </c>
      <c r="J58" s="122">
        <f>SUM(J59:J65)</f>
        <v>0</v>
      </c>
      <c r="K58" s="436">
        <f t="shared" ref="K58:L58" si="48">SUM(K59:K65)</f>
        <v>0</v>
      </c>
      <c r="L58" s="393">
        <f t="shared" si="48"/>
        <v>0</v>
      </c>
      <c r="M58" s="59">
        <f>SUM(M59:M65)</f>
        <v>0</v>
      </c>
      <c r="N58" s="114">
        <f t="shared" ref="N58:O58" si="49">SUM(N59:N65)</f>
        <v>0</v>
      </c>
      <c r="O58" s="115">
        <f t="shared" si="49"/>
        <v>0</v>
      </c>
      <c r="P58" s="112"/>
    </row>
    <row r="59" spans="1:16" x14ac:dyDescent="0.25">
      <c r="A59" s="38">
        <v>1141</v>
      </c>
      <c r="B59" s="58" t="s">
        <v>52</v>
      </c>
      <c r="C59" s="59">
        <f t="shared" si="4"/>
        <v>4153</v>
      </c>
      <c r="D59" s="232">
        <v>4153</v>
      </c>
      <c r="E59" s="435"/>
      <c r="F59" s="393">
        <f t="shared" ref="F59:F66" si="50">D59+E59</f>
        <v>4153</v>
      </c>
      <c r="G59" s="232"/>
      <c r="H59" s="1264"/>
      <c r="I59" s="393">
        <f t="shared" ref="I59:I66" si="51">G59+H59</f>
        <v>0</v>
      </c>
      <c r="J59" s="264"/>
      <c r="K59" s="435"/>
      <c r="L59" s="393">
        <f t="shared" ref="L59:L66" si="52">J59+K59</f>
        <v>0</v>
      </c>
      <c r="M59" s="328"/>
      <c r="N59" s="61"/>
      <c r="O59" s="115">
        <f t="shared" ref="O59:O66" si="53">M59+N59</f>
        <v>0</v>
      </c>
      <c r="P59" s="112"/>
    </row>
    <row r="60" spans="1:16" ht="24.75" customHeight="1" x14ac:dyDescent="0.25">
      <c r="A60" s="38">
        <v>1142</v>
      </c>
      <c r="B60" s="58" t="s">
        <v>53</v>
      </c>
      <c r="C60" s="59">
        <f t="shared" si="4"/>
        <v>1142</v>
      </c>
      <c r="D60" s="232">
        <v>1142</v>
      </c>
      <c r="E60" s="435"/>
      <c r="F60" s="393">
        <f t="shared" si="50"/>
        <v>1142</v>
      </c>
      <c r="G60" s="232"/>
      <c r="H60" s="1264"/>
      <c r="I60" s="393">
        <f t="shared" si="51"/>
        <v>0</v>
      </c>
      <c r="J60" s="264"/>
      <c r="K60" s="435"/>
      <c r="L60" s="393">
        <f>J60+K60</f>
        <v>0</v>
      </c>
      <c r="M60" s="328"/>
      <c r="N60" s="61"/>
      <c r="O60" s="115">
        <f t="shared" si="53"/>
        <v>0</v>
      </c>
      <c r="P60" s="112"/>
    </row>
    <row r="61" spans="1:16"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112"/>
    </row>
    <row r="62" spans="1:16"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112"/>
    </row>
    <row r="63" spans="1:16" x14ac:dyDescent="0.25">
      <c r="A63" s="38">
        <v>1147</v>
      </c>
      <c r="B63" s="58" t="s">
        <v>56</v>
      </c>
      <c r="C63" s="59">
        <f t="shared" si="4"/>
        <v>3081</v>
      </c>
      <c r="D63" s="232">
        <v>3081</v>
      </c>
      <c r="E63" s="435"/>
      <c r="F63" s="393">
        <f t="shared" si="50"/>
        <v>3081</v>
      </c>
      <c r="G63" s="232"/>
      <c r="H63" s="1264"/>
      <c r="I63" s="393">
        <f t="shared" si="51"/>
        <v>0</v>
      </c>
      <c r="J63" s="264"/>
      <c r="K63" s="435"/>
      <c r="L63" s="393">
        <f t="shared" si="52"/>
        <v>0</v>
      </c>
      <c r="M63" s="328"/>
      <c r="N63" s="61"/>
      <c r="O63" s="115">
        <f t="shared" si="53"/>
        <v>0</v>
      </c>
      <c r="P63" s="112"/>
    </row>
    <row r="64" spans="1:16" x14ac:dyDescent="0.25">
      <c r="A64" s="38">
        <v>1148</v>
      </c>
      <c r="B64" s="58" t="s">
        <v>57</v>
      </c>
      <c r="C64" s="59">
        <f t="shared" si="4"/>
        <v>29329</v>
      </c>
      <c r="D64" s="232">
        <v>29329</v>
      </c>
      <c r="E64" s="435"/>
      <c r="F64" s="393">
        <f t="shared" si="50"/>
        <v>29329</v>
      </c>
      <c r="G64" s="232"/>
      <c r="H64" s="1264"/>
      <c r="I64" s="393">
        <f t="shared" si="51"/>
        <v>0</v>
      </c>
      <c r="J64" s="264"/>
      <c r="K64" s="435"/>
      <c r="L64" s="393">
        <f t="shared" si="52"/>
        <v>0</v>
      </c>
      <c r="M64" s="328"/>
      <c r="N64" s="61"/>
      <c r="O64" s="115">
        <f t="shared" si="53"/>
        <v>0</v>
      </c>
      <c r="P64" s="112"/>
    </row>
    <row r="65" spans="1:16" ht="24" customHeight="1" x14ac:dyDescent="0.25">
      <c r="A65" s="38">
        <v>1149</v>
      </c>
      <c r="B65" s="58" t="s">
        <v>58</v>
      </c>
      <c r="C65" s="59">
        <f>F65+I65+L65+O65</f>
        <v>44151</v>
      </c>
      <c r="D65" s="232">
        <v>240</v>
      </c>
      <c r="E65" s="435"/>
      <c r="F65" s="393">
        <f t="shared" si="50"/>
        <v>240</v>
      </c>
      <c r="G65" s="232">
        <v>43911</v>
      </c>
      <c r="H65" s="1264"/>
      <c r="I65" s="393">
        <f t="shared" si="51"/>
        <v>43911</v>
      </c>
      <c r="J65" s="264"/>
      <c r="K65" s="435"/>
      <c r="L65" s="393">
        <f t="shared" si="52"/>
        <v>0</v>
      </c>
      <c r="M65" s="328"/>
      <c r="N65" s="61"/>
      <c r="O65" s="115">
        <f t="shared" si="53"/>
        <v>0</v>
      </c>
      <c r="P65" s="112"/>
    </row>
    <row r="66" spans="1:16" ht="36" x14ac:dyDescent="0.25">
      <c r="A66" s="108">
        <v>1150</v>
      </c>
      <c r="B66" s="79" t="s">
        <v>59</v>
      </c>
      <c r="C66" s="85">
        <f>F66+I66+L66+O66</f>
        <v>3015</v>
      </c>
      <c r="D66" s="234">
        <v>3015</v>
      </c>
      <c r="E66" s="437"/>
      <c r="F66" s="432">
        <f t="shared" si="50"/>
        <v>3015</v>
      </c>
      <c r="G66" s="234"/>
      <c r="H66" s="1265"/>
      <c r="I66" s="432">
        <f t="shared" si="51"/>
        <v>0</v>
      </c>
      <c r="J66" s="265"/>
      <c r="K66" s="437"/>
      <c r="L66" s="432">
        <f t="shared" si="52"/>
        <v>0</v>
      </c>
      <c r="M66" s="329"/>
      <c r="N66" s="116"/>
      <c r="O66" s="110">
        <f t="shared" si="53"/>
        <v>0</v>
      </c>
      <c r="P66" s="117"/>
    </row>
    <row r="67" spans="1:16" ht="24" x14ac:dyDescent="0.25">
      <c r="A67" s="46">
        <v>1200</v>
      </c>
      <c r="B67" s="106" t="s">
        <v>296</v>
      </c>
      <c r="C67" s="47">
        <f t="shared" si="4"/>
        <v>191780</v>
      </c>
      <c r="D67" s="230">
        <f>SUM(D68:D69)</f>
        <v>93540</v>
      </c>
      <c r="E67" s="430">
        <f t="shared" ref="E67:F67" si="54">SUM(E68:E69)</f>
        <v>0</v>
      </c>
      <c r="F67" s="397">
        <f t="shared" si="54"/>
        <v>93540</v>
      </c>
      <c r="G67" s="230">
        <f>SUM(G68:G69)</f>
        <v>98240</v>
      </c>
      <c r="H67" s="127">
        <f t="shared" ref="H67:I67" si="55">SUM(H68:H69)</f>
        <v>0</v>
      </c>
      <c r="I67" s="397">
        <f t="shared" si="55"/>
        <v>98240</v>
      </c>
      <c r="J67" s="107">
        <f>SUM(J68:J69)</f>
        <v>0</v>
      </c>
      <c r="K67" s="430">
        <f t="shared" ref="K67:L67" si="56">SUM(K68:K69)</f>
        <v>0</v>
      </c>
      <c r="L67" s="397">
        <f t="shared" si="56"/>
        <v>0</v>
      </c>
      <c r="M67" s="47">
        <f>SUM(M68:M69)</f>
        <v>0</v>
      </c>
      <c r="N67" s="51">
        <f t="shared" ref="N67:O67" si="57">SUM(N68:N69)</f>
        <v>0</v>
      </c>
      <c r="O67" s="118">
        <f t="shared" si="57"/>
        <v>0</v>
      </c>
      <c r="P67" s="124"/>
    </row>
    <row r="68" spans="1:16" ht="24" x14ac:dyDescent="0.25">
      <c r="A68" s="1244">
        <v>1210</v>
      </c>
      <c r="B68" s="53" t="s">
        <v>60</v>
      </c>
      <c r="C68" s="54">
        <f t="shared" si="4"/>
        <v>151121</v>
      </c>
      <c r="D68" s="231">
        <v>56031</v>
      </c>
      <c r="E68" s="433"/>
      <c r="F68" s="434">
        <f>D68+E68</f>
        <v>56031</v>
      </c>
      <c r="G68" s="231">
        <v>95090</v>
      </c>
      <c r="H68" s="1266"/>
      <c r="I68" s="434">
        <f>G68+H68</f>
        <v>95090</v>
      </c>
      <c r="J68" s="263"/>
      <c r="K68" s="433"/>
      <c r="L68" s="434">
        <f>J68+K68</f>
        <v>0</v>
      </c>
      <c r="M68" s="327"/>
      <c r="N68" s="56"/>
      <c r="O68" s="121">
        <f>M68+N68</f>
        <v>0</v>
      </c>
      <c r="P68" s="111"/>
    </row>
    <row r="69" spans="1:16" ht="24" x14ac:dyDescent="0.25">
      <c r="A69" s="113">
        <v>1220</v>
      </c>
      <c r="B69" s="58" t="s">
        <v>61</v>
      </c>
      <c r="C69" s="59">
        <f t="shared" si="4"/>
        <v>40659</v>
      </c>
      <c r="D69" s="233">
        <f>SUM(D70:D74)</f>
        <v>37509</v>
      </c>
      <c r="E69" s="436">
        <f t="shared" ref="E69:F69" si="58">SUM(E70:E74)</f>
        <v>0</v>
      </c>
      <c r="F69" s="393">
        <f t="shared" si="58"/>
        <v>37509</v>
      </c>
      <c r="G69" s="233">
        <f>SUM(G70:G74)</f>
        <v>3150</v>
      </c>
      <c r="H69" s="137">
        <f t="shared" ref="H69:I69" si="59">SUM(H70:H74)</f>
        <v>0</v>
      </c>
      <c r="I69" s="393">
        <f t="shared" si="59"/>
        <v>3150</v>
      </c>
      <c r="J69" s="122">
        <f>SUM(J70:J74)</f>
        <v>0</v>
      </c>
      <c r="K69" s="436">
        <f t="shared" ref="K69:L69" si="60">SUM(K70:K74)</f>
        <v>0</v>
      </c>
      <c r="L69" s="393">
        <f t="shared" si="60"/>
        <v>0</v>
      </c>
      <c r="M69" s="59">
        <f>SUM(M70:M74)</f>
        <v>0</v>
      </c>
      <c r="N69" s="114">
        <f t="shared" ref="N69:O69" si="61">SUM(N70:N74)</f>
        <v>0</v>
      </c>
      <c r="O69" s="115">
        <f t="shared" si="61"/>
        <v>0</v>
      </c>
      <c r="P69" s="112"/>
    </row>
    <row r="70" spans="1:16" ht="48" x14ac:dyDescent="0.25">
      <c r="A70" s="38">
        <v>1221</v>
      </c>
      <c r="B70" s="58" t="s">
        <v>297</v>
      </c>
      <c r="C70" s="59">
        <f t="shared" si="4"/>
        <v>27233</v>
      </c>
      <c r="D70" s="232">
        <v>24083</v>
      </c>
      <c r="E70" s="435"/>
      <c r="F70" s="393">
        <f t="shared" ref="F70:F74" si="62">D70+E70</f>
        <v>24083</v>
      </c>
      <c r="G70" s="232">
        <v>3150</v>
      </c>
      <c r="H70" s="1264"/>
      <c r="I70" s="393">
        <f t="shared" ref="I70:I74" si="63">G70+H70</f>
        <v>3150</v>
      </c>
      <c r="J70" s="264"/>
      <c r="K70" s="435"/>
      <c r="L70" s="393">
        <f t="shared" ref="L70:L74" si="64">J70+K70</f>
        <v>0</v>
      </c>
      <c r="M70" s="328"/>
      <c r="N70" s="61"/>
      <c r="O70" s="115">
        <f t="shared" ref="O70:O74" si="65">M70+N70</f>
        <v>0</v>
      </c>
      <c r="P70" s="377"/>
    </row>
    <row r="71" spans="1:16"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112"/>
    </row>
    <row r="72" spans="1:16"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112"/>
    </row>
    <row r="73" spans="1:16" ht="36" x14ac:dyDescent="0.25">
      <c r="A73" s="38">
        <v>1227</v>
      </c>
      <c r="B73" s="58" t="s">
        <v>64</v>
      </c>
      <c r="C73" s="59">
        <f t="shared" si="4"/>
        <v>12806</v>
      </c>
      <c r="D73" s="232">
        <v>12806</v>
      </c>
      <c r="E73" s="435"/>
      <c r="F73" s="393">
        <f t="shared" si="62"/>
        <v>12806</v>
      </c>
      <c r="G73" s="232"/>
      <c r="H73" s="1264"/>
      <c r="I73" s="393">
        <f t="shared" si="63"/>
        <v>0</v>
      </c>
      <c r="J73" s="264"/>
      <c r="K73" s="435"/>
      <c r="L73" s="393">
        <f t="shared" si="64"/>
        <v>0</v>
      </c>
      <c r="M73" s="328"/>
      <c r="N73" s="61"/>
      <c r="O73" s="115">
        <f t="shared" si="65"/>
        <v>0</v>
      </c>
      <c r="P73" s="112"/>
    </row>
    <row r="74" spans="1:16" ht="48" x14ac:dyDescent="0.25">
      <c r="A74" s="38">
        <v>1228</v>
      </c>
      <c r="B74" s="58" t="s">
        <v>298</v>
      </c>
      <c r="C74" s="59">
        <f t="shared" si="4"/>
        <v>620</v>
      </c>
      <c r="D74" s="232">
        <v>620</v>
      </c>
      <c r="E74" s="435"/>
      <c r="F74" s="393">
        <f t="shared" si="62"/>
        <v>620</v>
      </c>
      <c r="G74" s="232"/>
      <c r="H74" s="1264"/>
      <c r="I74" s="393">
        <f t="shared" si="63"/>
        <v>0</v>
      </c>
      <c r="J74" s="264"/>
      <c r="K74" s="435"/>
      <c r="L74" s="393">
        <f t="shared" si="64"/>
        <v>0</v>
      </c>
      <c r="M74" s="328"/>
      <c r="N74" s="61"/>
      <c r="O74" s="115">
        <f t="shared" si="65"/>
        <v>0</v>
      </c>
      <c r="P74" s="112"/>
    </row>
    <row r="75" spans="1:16" x14ac:dyDescent="0.25">
      <c r="A75" s="102">
        <v>2000</v>
      </c>
      <c r="B75" s="102" t="s">
        <v>65</v>
      </c>
      <c r="C75" s="103">
        <f t="shared" si="4"/>
        <v>97197</v>
      </c>
      <c r="D75" s="229">
        <f>SUM(D76,D83,D130,D164,D165,D172)</f>
        <v>76025</v>
      </c>
      <c r="E75" s="428">
        <f t="shared" ref="E75:F75" si="66">SUM(E76,E83,E130,E164,E165,E172)</f>
        <v>0</v>
      </c>
      <c r="F75" s="429">
        <f t="shared" si="66"/>
        <v>76025</v>
      </c>
      <c r="G75" s="229">
        <f>SUM(G76,G83,G130,G164,G165,G172)</f>
        <v>5967</v>
      </c>
      <c r="H75" s="139">
        <f t="shared" ref="H75:I75" si="67">SUM(H76,H83,H130,H164,H165,H172)</f>
        <v>0</v>
      </c>
      <c r="I75" s="429">
        <f t="shared" si="67"/>
        <v>5967</v>
      </c>
      <c r="J75" s="262">
        <f>SUM(J76,J83,J130,J164,J165,J172)</f>
        <v>15205</v>
      </c>
      <c r="K75" s="428">
        <f t="shared" ref="K75:L75" si="68">SUM(K76,K83,K130,K164,K165,K172)</f>
        <v>0</v>
      </c>
      <c r="L75" s="429">
        <f t="shared" si="68"/>
        <v>15205</v>
      </c>
      <c r="M75" s="103">
        <f>SUM(M76,M83,M130,M164,M165,M172)</f>
        <v>0</v>
      </c>
      <c r="N75" s="104">
        <f t="shared" ref="N75:O75" si="69">SUM(N76,N83,N130,N164,N165,N172)</f>
        <v>0</v>
      </c>
      <c r="O75" s="105">
        <f t="shared" si="69"/>
        <v>0</v>
      </c>
      <c r="P75" s="351"/>
    </row>
    <row r="76" spans="1:16" ht="24" x14ac:dyDescent="0.25">
      <c r="A76" s="46">
        <v>2100</v>
      </c>
      <c r="B76" s="106" t="s">
        <v>66</v>
      </c>
      <c r="C76" s="47">
        <f t="shared" si="4"/>
        <v>383</v>
      </c>
      <c r="D76" s="230">
        <f>SUM(D77,D80)</f>
        <v>272</v>
      </c>
      <c r="E76" s="430">
        <f t="shared" ref="E76:F76" si="70">SUM(E77,E80)</f>
        <v>0</v>
      </c>
      <c r="F76" s="397">
        <f t="shared" si="70"/>
        <v>272</v>
      </c>
      <c r="G76" s="230">
        <f>SUM(G77,G80)</f>
        <v>0</v>
      </c>
      <c r="H76" s="127">
        <f t="shared" ref="H76:I76" si="71">SUM(H77,H80)</f>
        <v>0</v>
      </c>
      <c r="I76" s="397">
        <f t="shared" si="71"/>
        <v>0</v>
      </c>
      <c r="J76" s="107">
        <f>SUM(J77,J80)</f>
        <v>111</v>
      </c>
      <c r="K76" s="430">
        <f t="shared" ref="K76:L76" si="72">SUM(K77,K80)</f>
        <v>0</v>
      </c>
      <c r="L76" s="397">
        <f t="shared" si="72"/>
        <v>111</v>
      </c>
      <c r="M76" s="47">
        <f>SUM(M77,M80)</f>
        <v>0</v>
      </c>
      <c r="N76" s="51">
        <f t="shared" ref="N76:O76" si="73">SUM(N77,N80)</f>
        <v>0</v>
      </c>
      <c r="O76" s="118">
        <f t="shared" si="73"/>
        <v>0</v>
      </c>
      <c r="P76" s="124"/>
    </row>
    <row r="77" spans="1:16" ht="24" x14ac:dyDescent="0.25">
      <c r="A77" s="1244">
        <v>2110</v>
      </c>
      <c r="B77" s="53" t="s">
        <v>67</v>
      </c>
      <c r="C77" s="54">
        <f t="shared" si="4"/>
        <v>223</v>
      </c>
      <c r="D77" s="235">
        <f>SUM(D78:D79)</f>
        <v>112</v>
      </c>
      <c r="E77" s="438">
        <f t="shared" ref="E77:F77" si="74">SUM(E78:E79)</f>
        <v>0</v>
      </c>
      <c r="F77" s="434">
        <f t="shared" si="74"/>
        <v>112</v>
      </c>
      <c r="G77" s="235">
        <f>SUM(G78:G79)</f>
        <v>0</v>
      </c>
      <c r="H77" s="141">
        <f t="shared" ref="H77:I77" si="75">SUM(H78:H79)</f>
        <v>0</v>
      </c>
      <c r="I77" s="434">
        <f t="shared" si="75"/>
        <v>0</v>
      </c>
      <c r="J77" s="266">
        <f>SUM(J78:J79)</f>
        <v>111</v>
      </c>
      <c r="K77" s="438">
        <f t="shared" ref="K77:L77" si="76">SUM(K78:K79)</f>
        <v>0</v>
      </c>
      <c r="L77" s="434">
        <f t="shared" si="76"/>
        <v>111</v>
      </c>
      <c r="M77" s="54">
        <f>SUM(M78:M79)</f>
        <v>0</v>
      </c>
      <c r="N77" s="120">
        <f t="shared" ref="N77:O77" si="77">SUM(N78:N79)</f>
        <v>0</v>
      </c>
      <c r="O77" s="121">
        <f t="shared" si="77"/>
        <v>0</v>
      </c>
      <c r="P77" s="111"/>
    </row>
    <row r="78" spans="1:16" x14ac:dyDescent="0.25">
      <c r="A78" s="38">
        <v>2111</v>
      </c>
      <c r="B78" s="58" t="s">
        <v>68</v>
      </c>
      <c r="C78" s="59">
        <f t="shared" si="4"/>
        <v>24</v>
      </c>
      <c r="D78" s="232">
        <v>12</v>
      </c>
      <c r="E78" s="435"/>
      <c r="F78" s="393">
        <f t="shared" ref="F78:F79" si="78">D78+E78</f>
        <v>12</v>
      </c>
      <c r="G78" s="232"/>
      <c r="H78" s="1264"/>
      <c r="I78" s="393">
        <f t="shared" ref="I78:I79" si="79">G78+H78</f>
        <v>0</v>
      </c>
      <c r="J78" s="264">
        <v>12</v>
      </c>
      <c r="K78" s="435"/>
      <c r="L78" s="393">
        <f t="shared" ref="L78:L79" si="80">J78+K78</f>
        <v>12</v>
      </c>
      <c r="M78" s="328"/>
      <c r="N78" s="61"/>
      <c r="O78" s="115">
        <f t="shared" ref="O78:O79" si="81">M78+N78</f>
        <v>0</v>
      </c>
      <c r="P78" s="112"/>
    </row>
    <row r="79" spans="1:16" ht="24" x14ac:dyDescent="0.25">
      <c r="A79" s="38">
        <v>2112</v>
      </c>
      <c r="B79" s="58" t="s">
        <v>69</v>
      </c>
      <c r="C79" s="59">
        <f t="shared" si="4"/>
        <v>199</v>
      </c>
      <c r="D79" s="232">
        <v>100</v>
      </c>
      <c r="E79" s="435"/>
      <c r="F79" s="393">
        <f t="shared" si="78"/>
        <v>100</v>
      </c>
      <c r="G79" s="232"/>
      <c r="H79" s="1264"/>
      <c r="I79" s="393">
        <f t="shared" si="79"/>
        <v>0</v>
      </c>
      <c r="J79" s="264">
        <v>99</v>
      </c>
      <c r="K79" s="435"/>
      <c r="L79" s="393">
        <f t="shared" si="80"/>
        <v>99</v>
      </c>
      <c r="M79" s="328"/>
      <c r="N79" s="61"/>
      <c r="O79" s="115">
        <f t="shared" si="81"/>
        <v>0</v>
      </c>
      <c r="P79" s="112"/>
    </row>
    <row r="80" spans="1:16" ht="24" x14ac:dyDescent="0.25">
      <c r="A80" s="113">
        <v>2120</v>
      </c>
      <c r="B80" s="58" t="s">
        <v>70</v>
      </c>
      <c r="C80" s="59">
        <f t="shared" si="4"/>
        <v>160</v>
      </c>
      <c r="D80" s="233">
        <f>SUM(D81:D82)</f>
        <v>160</v>
      </c>
      <c r="E80" s="436">
        <f t="shared" ref="E80:F80" si="82">SUM(E81:E82)</f>
        <v>0</v>
      </c>
      <c r="F80" s="393">
        <f t="shared" si="82"/>
        <v>160</v>
      </c>
      <c r="G80" s="233">
        <f>SUM(G81:G82)</f>
        <v>0</v>
      </c>
      <c r="H80" s="137">
        <f t="shared" ref="H80:I80" si="83">SUM(H81:H82)</f>
        <v>0</v>
      </c>
      <c r="I80" s="393">
        <f t="shared" si="83"/>
        <v>0</v>
      </c>
      <c r="J80" s="122">
        <f>SUM(J81:J82)</f>
        <v>0</v>
      </c>
      <c r="K80" s="436">
        <f t="shared" ref="K80:L80" si="84">SUM(K81:K82)</f>
        <v>0</v>
      </c>
      <c r="L80" s="393">
        <f t="shared" si="84"/>
        <v>0</v>
      </c>
      <c r="M80" s="59">
        <f>SUM(M81:M82)</f>
        <v>0</v>
      </c>
      <c r="N80" s="114">
        <f t="shared" ref="N80:O80" si="85">SUM(N81:N82)</f>
        <v>0</v>
      </c>
      <c r="O80" s="115">
        <f t="shared" si="85"/>
        <v>0</v>
      </c>
      <c r="P80" s="112"/>
    </row>
    <row r="81" spans="1:16" x14ac:dyDescent="0.25">
      <c r="A81" s="38">
        <v>2121</v>
      </c>
      <c r="B81" s="58" t="s">
        <v>68</v>
      </c>
      <c r="C81" s="59">
        <f t="shared" si="4"/>
        <v>160</v>
      </c>
      <c r="D81" s="232">
        <v>160</v>
      </c>
      <c r="E81" s="435"/>
      <c r="F81" s="393">
        <f t="shared" ref="F81:F82" si="86">D81+E81</f>
        <v>160</v>
      </c>
      <c r="G81" s="232"/>
      <c r="H81" s="1264"/>
      <c r="I81" s="393">
        <f t="shared" ref="I81:I82" si="87">G81+H81</f>
        <v>0</v>
      </c>
      <c r="J81" s="264"/>
      <c r="K81" s="435"/>
      <c r="L81" s="393">
        <f t="shared" ref="L81:L82" si="88">J81+K81</f>
        <v>0</v>
      </c>
      <c r="M81" s="328"/>
      <c r="N81" s="61"/>
      <c r="O81" s="115">
        <f t="shared" ref="O81:O82" si="89">M81+N81</f>
        <v>0</v>
      </c>
      <c r="P81" s="377"/>
    </row>
    <row r="82" spans="1:16" ht="24" hidden="1" x14ac:dyDescent="0.25">
      <c r="A82" s="38">
        <v>2122</v>
      </c>
      <c r="B82" s="58" t="s">
        <v>69</v>
      </c>
      <c r="C82" s="59">
        <f t="shared" si="4"/>
        <v>0</v>
      </c>
      <c r="D82" s="232"/>
      <c r="E82" s="61"/>
      <c r="F82" s="148">
        <f t="shared" si="86"/>
        <v>0</v>
      </c>
      <c r="G82" s="232"/>
      <c r="H82" s="264"/>
      <c r="I82" s="115">
        <f t="shared" si="87"/>
        <v>0</v>
      </c>
      <c r="J82" s="264"/>
      <c r="K82" s="61"/>
      <c r="L82" s="137">
        <f t="shared" si="88"/>
        <v>0</v>
      </c>
      <c r="M82" s="328"/>
      <c r="N82" s="61"/>
      <c r="O82" s="115">
        <f t="shared" si="89"/>
        <v>0</v>
      </c>
      <c r="P82" s="112"/>
    </row>
    <row r="83" spans="1:16" x14ac:dyDescent="0.25">
      <c r="A83" s="46">
        <v>2200</v>
      </c>
      <c r="B83" s="106" t="s">
        <v>71</v>
      </c>
      <c r="C83" s="47">
        <f t="shared" si="4"/>
        <v>71948</v>
      </c>
      <c r="D83" s="230">
        <f>SUM(D84,D89,D95,D103,D112,D116,D122,D128)</f>
        <v>56771</v>
      </c>
      <c r="E83" s="430">
        <f t="shared" ref="E83:F83" si="90">SUM(E84,E89,E95,E103,E112,E116,E122,E128)</f>
        <v>0</v>
      </c>
      <c r="F83" s="397">
        <f t="shared" si="90"/>
        <v>56771</v>
      </c>
      <c r="G83" s="230">
        <f>SUM(G84,G89,G95,G103,G112,G116,G122,G128)</f>
        <v>2212</v>
      </c>
      <c r="H83" s="127">
        <f t="shared" ref="H83:I83" si="91">SUM(H84,H89,H95,H103,H112,H116,H122,H128)</f>
        <v>0</v>
      </c>
      <c r="I83" s="397">
        <f t="shared" si="91"/>
        <v>2212</v>
      </c>
      <c r="J83" s="107">
        <f>SUM(J84,J89,J95,J103,J112,J116,J122,J128)</f>
        <v>12965</v>
      </c>
      <c r="K83" s="430">
        <f t="shared" ref="K83:L83" si="92">SUM(K84,K89,K95,K103,K112,K116,K122,K128)</f>
        <v>0</v>
      </c>
      <c r="L83" s="397">
        <f t="shared" si="92"/>
        <v>12965</v>
      </c>
      <c r="M83" s="167">
        <f>SUM(M84,M89,M95,M103,M112,M116,M122,M128)</f>
        <v>0</v>
      </c>
      <c r="N83" s="168">
        <f t="shared" ref="N83:O83" si="93">SUM(N84,N89,N95,N103,N112,N116,N122,N128)</f>
        <v>0</v>
      </c>
      <c r="O83" s="169">
        <f t="shared" si="93"/>
        <v>0</v>
      </c>
      <c r="P83" s="353"/>
    </row>
    <row r="84" spans="1:16" ht="24" x14ac:dyDescent="0.25">
      <c r="A84" s="108">
        <v>2210</v>
      </c>
      <c r="B84" s="79" t="s">
        <v>72</v>
      </c>
      <c r="C84" s="85">
        <f t="shared" si="4"/>
        <v>2086</v>
      </c>
      <c r="D84" s="133">
        <f>SUM(D85:D88)</f>
        <v>1966</v>
      </c>
      <c r="E84" s="431">
        <f t="shared" ref="E84:F84" si="94">SUM(E85:E88)</f>
        <v>0</v>
      </c>
      <c r="F84" s="432">
        <f t="shared" si="94"/>
        <v>1966</v>
      </c>
      <c r="G84" s="133">
        <f>SUM(G85:G88)</f>
        <v>0</v>
      </c>
      <c r="H84" s="138">
        <f t="shared" ref="H84:I84" si="95">SUM(H85:H88)</f>
        <v>0</v>
      </c>
      <c r="I84" s="432">
        <f t="shared" si="95"/>
        <v>0</v>
      </c>
      <c r="J84" s="208">
        <f>SUM(J85:J88)</f>
        <v>120</v>
      </c>
      <c r="K84" s="431">
        <f t="shared" ref="K84:L84" si="96">SUM(K85:K88)</f>
        <v>0</v>
      </c>
      <c r="L84" s="432">
        <f t="shared" si="96"/>
        <v>120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11"/>
    </row>
    <row r="86" spans="1:16" ht="36" x14ac:dyDescent="0.25">
      <c r="A86" s="38">
        <v>2212</v>
      </c>
      <c r="B86" s="58" t="s">
        <v>74</v>
      </c>
      <c r="C86" s="59">
        <f t="shared" si="98"/>
        <v>1585</v>
      </c>
      <c r="D86" s="232">
        <v>1565</v>
      </c>
      <c r="E86" s="435"/>
      <c r="F86" s="393">
        <f t="shared" si="99"/>
        <v>1565</v>
      </c>
      <c r="G86" s="232"/>
      <c r="H86" s="1264"/>
      <c r="I86" s="393">
        <f t="shared" si="100"/>
        <v>0</v>
      </c>
      <c r="J86" s="264">
        <v>20</v>
      </c>
      <c r="K86" s="435"/>
      <c r="L86" s="393">
        <f t="shared" si="101"/>
        <v>20</v>
      </c>
      <c r="M86" s="328"/>
      <c r="N86" s="61"/>
      <c r="O86" s="115">
        <f t="shared" si="102"/>
        <v>0</v>
      </c>
      <c r="P86" s="112"/>
    </row>
    <row r="87" spans="1:16" ht="24" x14ac:dyDescent="0.25">
      <c r="A87" s="38">
        <v>2214</v>
      </c>
      <c r="B87" s="58" t="s">
        <v>75</v>
      </c>
      <c r="C87" s="59">
        <f t="shared" si="98"/>
        <v>459</v>
      </c>
      <c r="D87" s="232">
        <v>359</v>
      </c>
      <c r="E87" s="435"/>
      <c r="F87" s="393">
        <f t="shared" si="99"/>
        <v>359</v>
      </c>
      <c r="G87" s="232"/>
      <c r="H87" s="1264"/>
      <c r="I87" s="393">
        <f t="shared" si="100"/>
        <v>0</v>
      </c>
      <c r="J87" s="264">
        <v>100</v>
      </c>
      <c r="K87" s="435"/>
      <c r="L87" s="393">
        <f t="shared" si="101"/>
        <v>100</v>
      </c>
      <c r="M87" s="328"/>
      <c r="N87" s="61"/>
      <c r="O87" s="115">
        <f t="shared" si="102"/>
        <v>0</v>
      </c>
      <c r="P87" s="112"/>
    </row>
    <row r="88" spans="1:16" x14ac:dyDescent="0.25">
      <c r="A88" s="38">
        <v>2219</v>
      </c>
      <c r="B88" s="58" t="s">
        <v>76</v>
      </c>
      <c r="C88" s="59">
        <f t="shared" si="98"/>
        <v>42</v>
      </c>
      <c r="D88" s="232">
        <v>42</v>
      </c>
      <c r="E88" s="435"/>
      <c r="F88" s="393">
        <f t="shared" si="99"/>
        <v>42</v>
      </c>
      <c r="G88" s="232"/>
      <c r="H88" s="1264"/>
      <c r="I88" s="393">
        <f t="shared" si="100"/>
        <v>0</v>
      </c>
      <c r="J88" s="264"/>
      <c r="K88" s="435"/>
      <c r="L88" s="393">
        <f t="shared" si="101"/>
        <v>0</v>
      </c>
      <c r="M88" s="328"/>
      <c r="N88" s="61"/>
      <c r="O88" s="115">
        <f t="shared" si="102"/>
        <v>0</v>
      </c>
      <c r="P88" s="112"/>
    </row>
    <row r="89" spans="1:16" ht="24" x14ac:dyDescent="0.25">
      <c r="A89" s="113">
        <v>2220</v>
      </c>
      <c r="B89" s="58" t="s">
        <v>77</v>
      </c>
      <c r="C89" s="59">
        <f t="shared" si="98"/>
        <v>57959</v>
      </c>
      <c r="D89" s="233">
        <f>SUM(D90:D94)</f>
        <v>45872</v>
      </c>
      <c r="E89" s="436">
        <f t="shared" ref="E89:F89" si="103">SUM(E90:E94)</f>
        <v>0</v>
      </c>
      <c r="F89" s="393">
        <f t="shared" si="103"/>
        <v>45872</v>
      </c>
      <c r="G89" s="233">
        <f>SUM(G90:G94)</f>
        <v>0</v>
      </c>
      <c r="H89" s="137">
        <f t="shared" ref="H89:I89" si="104">SUM(H90:H94)</f>
        <v>0</v>
      </c>
      <c r="I89" s="393">
        <f t="shared" si="104"/>
        <v>0</v>
      </c>
      <c r="J89" s="122">
        <f>SUM(J90:J94)</f>
        <v>12087</v>
      </c>
      <c r="K89" s="436">
        <f t="shared" ref="K89:L89" si="105">SUM(K90:K94)</f>
        <v>0</v>
      </c>
      <c r="L89" s="393">
        <f t="shared" si="105"/>
        <v>12087</v>
      </c>
      <c r="M89" s="59">
        <f>SUM(M90:M94)</f>
        <v>0</v>
      </c>
      <c r="N89" s="114">
        <f t="shared" ref="N89:O89" si="106">SUM(N90:N94)</f>
        <v>0</v>
      </c>
      <c r="O89" s="115">
        <f t="shared" si="106"/>
        <v>0</v>
      </c>
      <c r="P89" s="112"/>
    </row>
    <row r="90" spans="1:16" ht="24" x14ac:dyDescent="0.25">
      <c r="A90" s="38">
        <v>2221</v>
      </c>
      <c r="B90" s="58" t="s">
        <v>289</v>
      </c>
      <c r="C90" s="59">
        <f t="shared" si="98"/>
        <v>37950</v>
      </c>
      <c r="D90" s="232">
        <v>32878</v>
      </c>
      <c r="E90" s="435"/>
      <c r="F90" s="393">
        <f t="shared" ref="F90:F94" si="107">D90+E90</f>
        <v>32878</v>
      </c>
      <c r="G90" s="232"/>
      <c r="H90" s="1264"/>
      <c r="I90" s="393">
        <f t="shared" ref="I90:I94" si="108">G90+H90</f>
        <v>0</v>
      </c>
      <c r="J90" s="264">
        <v>5072</v>
      </c>
      <c r="K90" s="435"/>
      <c r="L90" s="393">
        <f t="shared" ref="L90:L94" si="109">J90+K90</f>
        <v>5072</v>
      </c>
      <c r="M90" s="328"/>
      <c r="N90" s="61"/>
      <c r="O90" s="115">
        <f t="shared" ref="O90:O94" si="110">M90+N90</f>
        <v>0</v>
      </c>
      <c r="P90" s="112"/>
    </row>
    <row r="91" spans="1:16" x14ac:dyDescent="0.25">
      <c r="A91" s="38">
        <v>2222</v>
      </c>
      <c r="B91" s="58" t="s">
        <v>78</v>
      </c>
      <c r="C91" s="59">
        <f t="shared" si="98"/>
        <v>3714</v>
      </c>
      <c r="D91" s="232">
        <v>2059</v>
      </c>
      <c r="E91" s="435"/>
      <c r="F91" s="393">
        <f t="shared" si="107"/>
        <v>2059</v>
      </c>
      <c r="G91" s="232"/>
      <c r="H91" s="1264"/>
      <c r="I91" s="393">
        <f t="shared" si="108"/>
        <v>0</v>
      </c>
      <c r="J91" s="264">
        <v>1655</v>
      </c>
      <c r="K91" s="435"/>
      <c r="L91" s="393">
        <f t="shared" si="109"/>
        <v>1655</v>
      </c>
      <c r="M91" s="328"/>
      <c r="N91" s="61"/>
      <c r="O91" s="115">
        <f t="shared" si="110"/>
        <v>0</v>
      </c>
      <c r="P91" s="112"/>
    </row>
    <row r="92" spans="1:16" x14ac:dyDescent="0.25">
      <c r="A92" s="38">
        <v>2223</v>
      </c>
      <c r="B92" s="58" t="s">
        <v>79</v>
      </c>
      <c r="C92" s="59">
        <f t="shared" si="98"/>
        <v>15449</v>
      </c>
      <c r="D92" s="232">
        <v>10262</v>
      </c>
      <c r="E92" s="435"/>
      <c r="F92" s="393">
        <f t="shared" si="107"/>
        <v>10262</v>
      </c>
      <c r="G92" s="232"/>
      <c r="H92" s="1264"/>
      <c r="I92" s="393">
        <f t="shared" si="108"/>
        <v>0</v>
      </c>
      <c r="J92" s="264">
        <v>5187</v>
      </c>
      <c r="K92" s="435"/>
      <c r="L92" s="393">
        <f t="shared" si="109"/>
        <v>5187</v>
      </c>
      <c r="M92" s="328"/>
      <c r="N92" s="61"/>
      <c r="O92" s="115">
        <f t="shared" si="110"/>
        <v>0</v>
      </c>
      <c r="P92" s="112"/>
    </row>
    <row r="93" spans="1:16" ht="48" x14ac:dyDescent="0.25">
      <c r="A93" s="38">
        <v>2224</v>
      </c>
      <c r="B93" s="58" t="s">
        <v>299</v>
      </c>
      <c r="C93" s="59">
        <f t="shared" si="98"/>
        <v>846</v>
      </c>
      <c r="D93" s="232">
        <v>673</v>
      </c>
      <c r="E93" s="435"/>
      <c r="F93" s="393">
        <f t="shared" si="107"/>
        <v>673</v>
      </c>
      <c r="G93" s="232"/>
      <c r="H93" s="1264"/>
      <c r="I93" s="393">
        <f t="shared" si="108"/>
        <v>0</v>
      </c>
      <c r="J93" s="264">
        <v>173</v>
      </c>
      <c r="K93" s="435"/>
      <c r="L93" s="393">
        <f t="shared" si="109"/>
        <v>173</v>
      </c>
      <c r="M93" s="328"/>
      <c r="N93" s="61"/>
      <c r="O93" s="115">
        <f t="shared" si="110"/>
        <v>0</v>
      </c>
      <c r="P93" s="112"/>
    </row>
    <row r="94" spans="1:16"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112"/>
    </row>
    <row r="95" spans="1:16" ht="36" x14ac:dyDescent="0.25">
      <c r="A95" s="113">
        <v>2230</v>
      </c>
      <c r="B95" s="58" t="s">
        <v>81</v>
      </c>
      <c r="C95" s="59">
        <f t="shared" si="98"/>
        <v>1270</v>
      </c>
      <c r="D95" s="233">
        <f>SUM(D96:D102)</f>
        <v>1270</v>
      </c>
      <c r="E95" s="436">
        <f t="shared" ref="E95:F95" si="111">SUM(E96:E102)</f>
        <v>0</v>
      </c>
      <c r="F95" s="393">
        <f t="shared" si="111"/>
        <v>1270</v>
      </c>
      <c r="G95" s="233">
        <f>SUM(G96:G102)</f>
        <v>0</v>
      </c>
      <c r="H95" s="137">
        <f t="shared" ref="H95:I95" si="112">SUM(H96:H102)</f>
        <v>0</v>
      </c>
      <c r="I95" s="393">
        <f t="shared" si="112"/>
        <v>0</v>
      </c>
      <c r="J95" s="122">
        <f>SUM(J96:J102)</f>
        <v>0</v>
      </c>
      <c r="K95" s="436">
        <f t="shared" ref="K95:L95" si="113">SUM(K96:K102)</f>
        <v>0</v>
      </c>
      <c r="L95" s="393">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61"/>
      <c r="F96" s="148">
        <f t="shared" ref="F96:F102" si="115">D96+E96</f>
        <v>0</v>
      </c>
      <c r="G96" s="232"/>
      <c r="H96" s="264"/>
      <c r="I96" s="115">
        <f t="shared" ref="I96:I102" si="116">G96+H96</f>
        <v>0</v>
      </c>
      <c r="J96" s="264"/>
      <c r="K96" s="61"/>
      <c r="L96" s="137">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112"/>
    </row>
    <row r="98" spans="1:16" ht="24" hidden="1" x14ac:dyDescent="0.25">
      <c r="A98" s="33">
        <v>2233</v>
      </c>
      <c r="B98" s="53" t="s">
        <v>84</v>
      </c>
      <c r="C98" s="54">
        <f t="shared" si="98"/>
        <v>0</v>
      </c>
      <c r="D98" s="231"/>
      <c r="E98" s="56"/>
      <c r="F98" s="289">
        <f t="shared" si="115"/>
        <v>0</v>
      </c>
      <c r="G98" s="231"/>
      <c r="H98" s="263"/>
      <c r="I98" s="121">
        <f t="shared" si="116"/>
        <v>0</v>
      </c>
      <c r="J98" s="263"/>
      <c r="K98" s="56"/>
      <c r="L98" s="141">
        <f t="shared" si="117"/>
        <v>0</v>
      </c>
      <c r="M98" s="327"/>
      <c r="N98" s="56"/>
      <c r="O98" s="121">
        <f t="shared" si="118"/>
        <v>0</v>
      </c>
      <c r="P98" s="111"/>
    </row>
    <row r="99" spans="1:16" ht="36" hidden="1" x14ac:dyDescent="0.25">
      <c r="A99" s="38">
        <v>2234</v>
      </c>
      <c r="B99" s="58" t="s">
        <v>85</v>
      </c>
      <c r="C99" s="59">
        <f t="shared" si="98"/>
        <v>0</v>
      </c>
      <c r="D99" s="232"/>
      <c r="E99" s="61"/>
      <c r="F99" s="148">
        <f t="shared" si="115"/>
        <v>0</v>
      </c>
      <c r="G99" s="232"/>
      <c r="H99" s="264"/>
      <c r="I99" s="115">
        <f t="shared" si="116"/>
        <v>0</v>
      </c>
      <c r="J99" s="264"/>
      <c r="K99" s="61"/>
      <c r="L99" s="137">
        <f t="shared" si="117"/>
        <v>0</v>
      </c>
      <c r="M99" s="328"/>
      <c r="N99" s="61"/>
      <c r="O99" s="115">
        <f t="shared" si="118"/>
        <v>0</v>
      </c>
      <c r="P99" s="112"/>
    </row>
    <row r="100" spans="1:16" ht="24" hidden="1" x14ac:dyDescent="0.25">
      <c r="A100" s="38">
        <v>2235</v>
      </c>
      <c r="B100" s="58" t="s">
        <v>86</v>
      </c>
      <c r="C100" s="59">
        <f t="shared" si="98"/>
        <v>0</v>
      </c>
      <c r="D100" s="232"/>
      <c r="E100" s="61"/>
      <c r="F100" s="148">
        <f t="shared" si="115"/>
        <v>0</v>
      </c>
      <c r="G100" s="232"/>
      <c r="H100" s="264"/>
      <c r="I100" s="115">
        <f t="shared" si="116"/>
        <v>0</v>
      </c>
      <c r="J100" s="264"/>
      <c r="K100" s="61"/>
      <c r="L100" s="137">
        <f t="shared" si="117"/>
        <v>0</v>
      </c>
      <c r="M100" s="328"/>
      <c r="N100" s="61"/>
      <c r="O100" s="115">
        <f t="shared" si="118"/>
        <v>0</v>
      </c>
      <c r="P100" s="112"/>
    </row>
    <row r="101" spans="1:16" hidden="1" x14ac:dyDescent="0.25">
      <c r="A101" s="38">
        <v>2236</v>
      </c>
      <c r="B101" s="58" t="s">
        <v>87</v>
      </c>
      <c r="C101" s="59">
        <f t="shared" si="98"/>
        <v>0</v>
      </c>
      <c r="D101" s="232"/>
      <c r="E101" s="61"/>
      <c r="F101" s="148">
        <f t="shared" si="115"/>
        <v>0</v>
      </c>
      <c r="G101" s="232"/>
      <c r="H101" s="264"/>
      <c r="I101" s="115">
        <f t="shared" si="116"/>
        <v>0</v>
      </c>
      <c r="J101" s="264"/>
      <c r="K101" s="61"/>
      <c r="L101" s="137">
        <f t="shared" si="117"/>
        <v>0</v>
      </c>
      <c r="M101" s="328"/>
      <c r="N101" s="61"/>
      <c r="O101" s="115">
        <f t="shared" si="118"/>
        <v>0</v>
      </c>
      <c r="P101" s="112"/>
    </row>
    <row r="102" spans="1:16" ht="24" x14ac:dyDescent="0.25">
      <c r="A102" s="38">
        <v>2239</v>
      </c>
      <c r="B102" s="58" t="s">
        <v>88</v>
      </c>
      <c r="C102" s="59">
        <f t="shared" si="98"/>
        <v>1270</v>
      </c>
      <c r="D102" s="232">
        <v>1270</v>
      </c>
      <c r="E102" s="435"/>
      <c r="F102" s="393">
        <f t="shared" si="115"/>
        <v>1270</v>
      </c>
      <c r="G102" s="232"/>
      <c r="H102" s="1264"/>
      <c r="I102" s="393">
        <f t="shared" si="116"/>
        <v>0</v>
      </c>
      <c r="J102" s="264"/>
      <c r="K102" s="435"/>
      <c r="L102" s="393">
        <f t="shared" si="117"/>
        <v>0</v>
      </c>
      <c r="M102" s="328"/>
      <c r="N102" s="61"/>
      <c r="O102" s="115">
        <f t="shared" si="118"/>
        <v>0</v>
      </c>
      <c r="P102" s="377"/>
    </row>
    <row r="103" spans="1:16" ht="36" x14ac:dyDescent="0.25">
      <c r="A103" s="113">
        <v>2240</v>
      </c>
      <c r="B103" s="58" t="s">
        <v>89</v>
      </c>
      <c r="C103" s="59">
        <f t="shared" si="98"/>
        <v>7620</v>
      </c>
      <c r="D103" s="233">
        <f>SUM(D104:D111)</f>
        <v>6862</v>
      </c>
      <c r="E103" s="436">
        <f t="shared" ref="E103:F103" si="119">SUM(E104:E111)</f>
        <v>0</v>
      </c>
      <c r="F103" s="393">
        <f t="shared" si="119"/>
        <v>6862</v>
      </c>
      <c r="G103" s="233">
        <f>SUM(G104:G111)</f>
        <v>0</v>
      </c>
      <c r="H103" s="137">
        <f t="shared" ref="H103:I103" si="120">SUM(H104:H111)</f>
        <v>0</v>
      </c>
      <c r="I103" s="393">
        <f t="shared" si="120"/>
        <v>0</v>
      </c>
      <c r="J103" s="122">
        <f>SUM(J104:J111)</f>
        <v>758</v>
      </c>
      <c r="K103" s="436">
        <f t="shared" ref="K103:L103" si="121">SUM(K104:K111)</f>
        <v>0</v>
      </c>
      <c r="L103" s="393">
        <f t="shared" si="121"/>
        <v>758</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12"/>
    </row>
    <row r="105" spans="1:16" ht="24" x14ac:dyDescent="0.25">
      <c r="A105" s="38">
        <v>2242</v>
      </c>
      <c r="B105" s="58" t="s">
        <v>91</v>
      </c>
      <c r="C105" s="59">
        <f t="shared" si="98"/>
        <v>1729</v>
      </c>
      <c r="D105" s="232">
        <v>971</v>
      </c>
      <c r="E105" s="435"/>
      <c r="F105" s="393">
        <f t="shared" si="123"/>
        <v>971</v>
      </c>
      <c r="G105" s="232"/>
      <c r="H105" s="1264"/>
      <c r="I105" s="393">
        <f t="shared" si="124"/>
        <v>0</v>
      </c>
      <c r="J105" s="264">
        <v>758</v>
      </c>
      <c r="K105" s="435"/>
      <c r="L105" s="393">
        <f t="shared" si="125"/>
        <v>758</v>
      </c>
      <c r="M105" s="328"/>
      <c r="N105" s="61"/>
      <c r="O105" s="115">
        <f t="shared" si="126"/>
        <v>0</v>
      </c>
      <c r="P105" s="377"/>
    </row>
    <row r="106" spans="1:16" ht="24" x14ac:dyDescent="0.25">
      <c r="A106" s="38">
        <v>2243</v>
      </c>
      <c r="B106" s="58" t="s">
        <v>92</v>
      </c>
      <c r="C106" s="59">
        <f t="shared" si="98"/>
        <v>944</v>
      </c>
      <c r="D106" s="232">
        <v>944</v>
      </c>
      <c r="E106" s="435"/>
      <c r="F106" s="393">
        <f t="shared" si="123"/>
        <v>944</v>
      </c>
      <c r="G106" s="232"/>
      <c r="H106" s="1264"/>
      <c r="I106" s="393">
        <f t="shared" si="124"/>
        <v>0</v>
      </c>
      <c r="J106" s="264"/>
      <c r="K106" s="435"/>
      <c r="L106" s="393">
        <f t="shared" si="125"/>
        <v>0</v>
      </c>
      <c r="M106" s="328"/>
      <c r="N106" s="61"/>
      <c r="O106" s="115">
        <f t="shared" si="126"/>
        <v>0</v>
      </c>
      <c r="P106" s="112"/>
    </row>
    <row r="107" spans="1:16" x14ac:dyDescent="0.25">
      <c r="A107" s="38">
        <v>2244</v>
      </c>
      <c r="B107" s="58" t="s">
        <v>93</v>
      </c>
      <c r="C107" s="59">
        <f t="shared" si="98"/>
        <v>4388</v>
      </c>
      <c r="D107" s="232">
        <v>4388</v>
      </c>
      <c r="E107" s="435"/>
      <c r="F107" s="393">
        <f t="shared" si="123"/>
        <v>4388</v>
      </c>
      <c r="G107" s="232"/>
      <c r="H107" s="1264"/>
      <c r="I107" s="393">
        <f t="shared" si="124"/>
        <v>0</v>
      </c>
      <c r="J107" s="264"/>
      <c r="K107" s="435"/>
      <c r="L107" s="393">
        <f t="shared" si="125"/>
        <v>0</v>
      </c>
      <c r="M107" s="328"/>
      <c r="N107" s="61"/>
      <c r="O107" s="115">
        <f t="shared" si="126"/>
        <v>0</v>
      </c>
      <c r="P107" s="112"/>
    </row>
    <row r="108" spans="1:16"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112"/>
    </row>
    <row r="109" spans="1:16" x14ac:dyDescent="0.25">
      <c r="A109" s="38">
        <v>2247</v>
      </c>
      <c r="B109" s="58" t="s">
        <v>95</v>
      </c>
      <c r="C109" s="59">
        <f t="shared" si="98"/>
        <v>559</v>
      </c>
      <c r="D109" s="232">
        <v>559</v>
      </c>
      <c r="E109" s="435"/>
      <c r="F109" s="393">
        <f t="shared" si="123"/>
        <v>559</v>
      </c>
      <c r="G109" s="232"/>
      <c r="H109" s="1264"/>
      <c r="I109" s="393">
        <f t="shared" si="124"/>
        <v>0</v>
      </c>
      <c r="J109" s="264"/>
      <c r="K109" s="435"/>
      <c r="L109" s="393">
        <f t="shared" si="125"/>
        <v>0</v>
      </c>
      <c r="M109" s="328"/>
      <c r="N109" s="61"/>
      <c r="O109" s="115">
        <f t="shared" si="126"/>
        <v>0</v>
      </c>
      <c r="P109" s="112"/>
    </row>
    <row r="110" spans="1:16"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112"/>
    </row>
    <row r="111" spans="1:16" ht="24" hidden="1" x14ac:dyDescent="0.25">
      <c r="A111" s="38">
        <v>2249</v>
      </c>
      <c r="B111" s="58" t="s">
        <v>96</v>
      </c>
      <c r="C111" s="59">
        <f t="shared" si="98"/>
        <v>0</v>
      </c>
      <c r="D111" s="232"/>
      <c r="E111" s="61"/>
      <c r="F111" s="148">
        <f t="shared" si="123"/>
        <v>0</v>
      </c>
      <c r="G111" s="232"/>
      <c r="H111" s="264"/>
      <c r="I111" s="115">
        <f t="shared" si="124"/>
        <v>0</v>
      </c>
      <c r="J111" s="264"/>
      <c r="K111" s="61"/>
      <c r="L111" s="137">
        <f t="shared" si="125"/>
        <v>0</v>
      </c>
      <c r="M111" s="328"/>
      <c r="N111" s="61"/>
      <c r="O111" s="115">
        <f t="shared" si="126"/>
        <v>0</v>
      </c>
      <c r="P111" s="112"/>
    </row>
    <row r="112" spans="1:16" x14ac:dyDescent="0.25">
      <c r="A112" s="113">
        <v>2250</v>
      </c>
      <c r="B112" s="58" t="s">
        <v>97</v>
      </c>
      <c r="C112" s="59">
        <f t="shared" si="98"/>
        <v>667</v>
      </c>
      <c r="D112" s="233">
        <f>SUM(D113:D115)</f>
        <v>667</v>
      </c>
      <c r="E112" s="436">
        <f t="shared" ref="E112:F112" si="127">SUM(E113:E115)</f>
        <v>0</v>
      </c>
      <c r="F112" s="393">
        <f t="shared" si="127"/>
        <v>667</v>
      </c>
      <c r="G112" s="233">
        <f>SUM(G113:G115)</f>
        <v>0</v>
      </c>
      <c r="H112" s="137">
        <f t="shared" ref="H112:I112" si="128">SUM(H113:H115)</f>
        <v>0</v>
      </c>
      <c r="I112" s="393">
        <f t="shared" si="128"/>
        <v>0</v>
      </c>
      <c r="J112" s="122">
        <f>SUM(J113:J115)</f>
        <v>0</v>
      </c>
      <c r="K112" s="436">
        <f t="shared" ref="K112:L112" si="129">SUM(K113:K115)</f>
        <v>0</v>
      </c>
      <c r="L112" s="393">
        <f t="shared" si="129"/>
        <v>0</v>
      </c>
      <c r="M112" s="59">
        <f>SUM(M113:M115)</f>
        <v>0</v>
      </c>
      <c r="N112" s="114">
        <f t="shared" ref="N112:O112" si="130">SUM(N113:N115)</f>
        <v>0</v>
      </c>
      <c r="O112" s="115">
        <f t="shared" si="130"/>
        <v>0</v>
      </c>
      <c r="P112" s="112"/>
    </row>
    <row r="113" spans="1:16" x14ac:dyDescent="0.25">
      <c r="A113" s="38">
        <v>2251</v>
      </c>
      <c r="B113" s="58" t="s">
        <v>98</v>
      </c>
      <c r="C113" s="59">
        <f t="shared" si="98"/>
        <v>85</v>
      </c>
      <c r="D113" s="232">
        <v>85</v>
      </c>
      <c r="E113" s="435"/>
      <c r="F113" s="393">
        <f t="shared" ref="F113:F115" si="131">D113+E113</f>
        <v>85</v>
      </c>
      <c r="G113" s="232"/>
      <c r="H113" s="1264"/>
      <c r="I113" s="393">
        <f t="shared" ref="I113:I115" si="132">G113+H113</f>
        <v>0</v>
      </c>
      <c r="J113" s="264"/>
      <c r="K113" s="435"/>
      <c r="L113" s="393">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112"/>
    </row>
    <row r="115" spans="1:16" ht="24" x14ac:dyDescent="0.25">
      <c r="A115" s="38">
        <v>2259</v>
      </c>
      <c r="B115" s="58" t="s">
        <v>100</v>
      </c>
      <c r="C115" s="59">
        <f t="shared" si="98"/>
        <v>582</v>
      </c>
      <c r="D115" s="232">
        <v>582</v>
      </c>
      <c r="E115" s="435"/>
      <c r="F115" s="393">
        <f t="shared" si="131"/>
        <v>582</v>
      </c>
      <c r="G115" s="232"/>
      <c r="H115" s="1264"/>
      <c r="I115" s="393">
        <f t="shared" si="132"/>
        <v>0</v>
      </c>
      <c r="J115" s="264"/>
      <c r="K115" s="435"/>
      <c r="L115" s="393">
        <f t="shared" si="133"/>
        <v>0</v>
      </c>
      <c r="M115" s="328"/>
      <c r="N115" s="61"/>
      <c r="O115" s="115">
        <f t="shared" si="134"/>
        <v>0</v>
      </c>
      <c r="P115" s="112"/>
    </row>
    <row r="116" spans="1:16" x14ac:dyDescent="0.25">
      <c r="A116" s="113">
        <v>2260</v>
      </c>
      <c r="B116" s="58" t="s">
        <v>101</v>
      </c>
      <c r="C116" s="59">
        <f t="shared" si="98"/>
        <v>677</v>
      </c>
      <c r="D116" s="233">
        <f>SUM(D117:D121)</f>
        <v>52</v>
      </c>
      <c r="E116" s="436">
        <f t="shared" ref="E116:F116" si="135">SUM(E117:E121)</f>
        <v>0</v>
      </c>
      <c r="F116" s="393">
        <f t="shared" si="135"/>
        <v>52</v>
      </c>
      <c r="G116" s="233">
        <f>SUM(G117:G121)</f>
        <v>0</v>
      </c>
      <c r="H116" s="137">
        <f t="shared" ref="H116:I116" si="136">SUM(H117:H121)</f>
        <v>625</v>
      </c>
      <c r="I116" s="393">
        <f t="shared" si="136"/>
        <v>625</v>
      </c>
      <c r="J116" s="122">
        <f>SUM(J117:J121)</f>
        <v>0</v>
      </c>
      <c r="K116" s="436">
        <f t="shared" ref="K116:L116" si="137">SUM(K117:K121)</f>
        <v>0</v>
      </c>
      <c r="L116" s="393">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61"/>
      <c r="F117" s="148">
        <f t="shared" ref="F117:F121" si="139">D117+E117</f>
        <v>0</v>
      </c>
      <c r="G117" s="232"/>
      <c r="H117" s="264"/>
      <c r="I117" s="115">
        <f t="shared" ref="I117:I121" si="140">G117+H117</f>
        <v>0</v>
      </c>
      <c r="J117" s="264"/>
      <c r="K117" s="61"/>
      <c r="L117" s="137">
        <f t="shared" ref="L117:L121" si="141">J117+K117</f>
        <v>0</v>
      </c>
      <c r="M117" s="328"/>
      <c r="N117" s="61"/>
      <c r="O117" s="115">
        <f t="shared" ref="O117:O121" si="142">M117+N117</f>
        <v>0</v>
      </c>
      <c r="P117" s="112"/>
    </row>
    <row r="118" spans="1:16" x14ac:dyDescent="0.25">
      <c r="A118" s="38">
        <v>2262</v>
      </c>
      <c r="B118" s="58" t="s">
        <v>103</v>
      </c>
      <c r="C118" s="59">
        <f t="shared" si="98"/>
        <v>625</v>
      </c>
      <c r="D118" s="232"/>
      <c r="E118" s="435"/>
      <c r="F118" s="393">
        <f t="shared" si="139"/>
        <v>0</v>
      </c>
      <c r="G118" s="232"/>
      <c r="H118" s="1275">
        <v>625</v>
      </c>
      <c r="I118" s="393">
        <f t="shared" si="140"/>
        <v>625</v>
      </c>
      <c r="J118" s="264"/>
      <c r="K118" s="435"/>
      <c r="L118" s="393">
        <f t="shared" si="141"/>
        <v>0</v>
      </c>
      <c r="M118" s="328"/>
      <c r="N118" s="61"/>
      <c r="O118" s="115">
        <f t="shared" si="142"/>
        <v>0</v>
      </c>
      <c r="P118" s="112" t="s">
        <v>1310</v>
      </c>
    </row>
    <row r="119" spans="1:16"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112"/>
    </row>
    <row r="120" spans="1:16" ht="24" hidden="1" x14ac:dyDescent="0.25">
      <c r="A120" s="38">
        <v>2264</v>
      </c>
      <c r="B120" s="58" t="s">
        <v>105</v>
      </c>
      <c r="C120" s="59">
        <f t="shared" si="98"/>
        <v>0</v>
      </c>
      <c r="D120" s="232"/>
      <c r="E120" s="61"/>
      <c r="F120" s="148">
        <f t="shared" si="139"/>
        <v>0</v>
      </c>
      <c r="G120" s="232"/>
      <c r="H120" s="264"/>
      <c r="I120" s="115">
        <f t="shared" si="140"/>
        <v>0</v>
      </c>
      <c r="J120" s="264"/>
      <c r="K120" s="61"/>
      <c r="L120" s="137">
        <f t="shared" si="141"/>
        <v>0</v>
      </c>
      <c r="M120" s="328"/>
      <c r="N120" s="61"/>
      <c r="O120" s="115">
        <f t="shared" si="142"/>
        <v>0</v>
      </c>
      <c r="P120" s="112"/>
    </row>
    <row r="121" spans="1:16" x14ac:dyDescent="0.25">
      <c r="A121" s="38">
        <v>2269</v>
      </c>
      <c r="B121" s="58" t="s">
        <v>106</v>
      </c>
      <c r="C121" s="59">
        <f t="shared" si="98"/>
        <v>52</v>
      </c>
      <c r="D121" s="232">
        <v>52</v>
      </c>
      <c r="E121" s="435"/>
      <c r="F121" s="393">
        <f t="shared" si="139"/>
        <v>52</v>
      </c>
      <c r="G121" s="232"/>
      <c r="H121" s="1264"/>
      <c r="I121" s="393">
        <f t="shared" si="140"/>
        <v>0</v>
      </c>
      <c r="J121" s="264"/>
      <c r="K121" s="435"/>
      <c r="L121" s="393">
        <f t="shared" si="141"/>
        <v>0</v>
      </c>
      <c r="M121" s="328"/>
      <c r="N121" s="61"/>
      <c r="O121" s="115">
        <f t="shared" si="142"/>
        <v>0</v>
      </c>
      <c r="P121" s="112"/>
    </row>
    <row r="122" spans="1:16" x14ac:dyDescent="0.25">
      <c r="A122" s="113">
        <v>2270</v>
      </c>
      <c r="B122" s="58" t="s">
        <v>107</v>
      </c>
      <c r="C122" s="59">
        <f t="shared" si="98"/>
        <v>1669</v>
      </c>
      <c r="D122" s="233">
        <f>SUM(D123:D127)</f>
        <v>82</v>
      </c>
      <c r="E122" s="436">
        <f t="shared" ref="E122:F122" si="143">SUM(E123:E127)</f>
        <v>0</v>
      </c>
      <c r="F122" s="393">
        <f t="shared" si="143"/>
        <v>82</v>
      </c>
      <c r="G122" s="233">
        <f>SUM(G123:G127)</f>
        <v>2212</v>
      </c>
      <c r="H122" s="137">
        <f t="shared" ref="H122:I122" si="144">SUM(H123:H127)</f>
        <v>-625</v>
      </c>
      <c r="I122" s="393">
        <f t="shared" si="144"/>
        <v>1587</v>
      </c>
      <c r="J122" s="122">
        <f>SUM(J123:J127)</f>
        <v>0</v>
      </c>
      <c r="K122" s="436">
        <f t="shared" ref="K122:L122" si="145">SUM(K123:K127)</f>
        <v>0</v>
      </c>
      <c r="L122" s="393">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112"/>
    </row>
    <row r="125" spans="1:16" ht="24" hidden="1" x14ac:dyDescent="0.25">
      <c r="A125" s="38">
        <v>2275</v>
      </c>
      <c r="B125" s="58" t="s">
        <v>109</v>
      </c>
      <c r="C125" s="59">
        <f t="shared" si="98"/>
        <v>0</v>
      </c>
      <c r="D125" s="232"/>
      <c r="E125" s="61"/>
      <c r="F125" s="148">
        <f t="shared" si="147"/>
        <v>0</v>
      </c>
      <c r="G125" s="232">
        <v>2212</v>
      </c>
      <c r="H125" s="961">
        <v>-2212</v>
      </c>
      <c r="I125" s="115">
        <f t="shared" si="148"/>
        <v>0</v>
      </c>
      <c r="J125" s="264"/>
      <c r="K125" s="61"/>
      <c r="L125" s="137">
        <f t="shared" si="149"/>
        <v>0</v>
      </c>
      <c r="M125" s="328"/>
      <c r="N125" s="61"/>
      <c r="O125" s="115">
        <f t="shared" si="150"/>
        <v>0</v>
      </c>
      <c r="P125" s="377" t="s">
        <v>1311</v>
      </c>
    </row>
    <row r="126" spans="1:16" ht="36" hidden="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112"/>
    </row>
    <row r="127" spans="1:16" ht="60" x14ac:dyDescent="0.25">
      <c r="A127" s="38">
        <v>2279</v>
      </c>
      <c r="B127" s="58" t="s">
        <v>111</v>
      </c>
      <c r="C127" s="59">
        <f t="shared" si="98"/>
        <v>1669</v>
      </c>
      <c r="D127" s="232">
        <v>82</v>
      </c>
      <c r="E127" s="435"/>
      <c r="F127" s="393">
        <f t="shared" si="147"/>
        <v>82</v>
      </c>
      <c r="G127" s="232"/>
      <c r="H127" s="1275">
        <v>1587</v>
      </c>
      <c r="I127" s="393">
        <f t="shared" si="148"/>
        <v>1587</v>
      </c>
      <c r="J127" s="264"/>
      <c r="K127" s="435"/>
      <c r="L127" s="393">
        <f t="shared" si="149"/>
        <v>0</v>
      </c>
      <c r="M127" s="328"/>
      <c r="N127" s="61"/>
      <c r="O127" s="115">
        <f t="shared" si="150"/>
        <v>0</v>
      </c>
      <c r="P127" s="377" t="s">
        <v>1312</v>
      </c>
    </row>
    <row r="128" spans="1:16" ht="24" hidden="1" x14ac:dyDescent="0.25">
      <c r="A128" s="1244">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112"/>
    </row>
    <row r="130" spans="1:16" ht="38.25" customHeight="1" x14ac:dyDescent="0.25">
      <c r="A130" s="46">
        <v>2300</v>
      </c>
      <c r="B130" s="106" t="s">
        <v>113</v>
      </c>
      <c r="C130" s="47">
        <f t="shared" si="98"/>
        <v>24579</v>
      </c>
      <c r="D130" s="230">
        <f>SUM(D131,D136,D140,D141,D144,D151,D159,D160,D163)</f>
        <v>18695</v>
      </c>
      <c r="E130" s="430">
        <f t="shared" ref="E130:F130" si="152">SUM(E131,E136,E140,E141,E144,E151,E159,E160,E163)</f>
        <v>0</v>
      </c>
      <c r="F130" s="397">
        <f t="shared" si="152"/>
        <v>18695</v>
      </c>
      <c r="G130" s="230">
        <f>SUM(G131,G136,G140,G141,G144,G151,G159,G160,G163)</f>
        <v>3755</v>
      </c>
      <c r="H130" s="127">
        <f t="shared" ref="H130:I130" si="153">SUM(H131,H136,H140,H141,H144,H151,H159,H160,H163)</f>
        <v>0</v>
      </c>
      <c r="I130" s="397">
        <f t="shared" si="153"/>
        <v>3755</v>
      </c>
      <c r="J130" s="107">
        <f>SUM(J131,J136,J140,J141,J144,J151,J159,J160,J163)</f>
        <v>2129</v>
      </c>
      <c r="K130" s="430">
        <f t="shared" ref="K130:L130" si="154">SUM(K131,K136,K140,K141,K144,K151,K159,K160,K163)</f>
        <v>0</v>
      </c>
      <c r="L130" s="397">
        <f t="shared" si="154"/>
        <v>2129</v>
      </c>
      <c r="M130" s="47">
        <f>SUM(M131,M136,M140,M141,M144,M151,M159,M160,M163)</f>
        <v>0</v>
      </c>
      <c r="N130" s="51">
        <f t="shared" ref="N130:O130" si="155">SUM(N131,N136,N140,N141,N144,N151,N159,N160,N163)</f>
        <v>0</v>
      </c>
      <c r="O130" s="118">
        <f t="shared" si="155"/>
        <v>0</v>
      </c>
      <c r="P130" s="124"/>
    </row>
    <row r="131" spans="1:16" ht="24" x14ac:dyDescent="0.25">
      <c r="A131" s="1244">
        <v>2310</v>
      </c>
      <c r="B131" s="53" t="s">
        <v>114</v>
      </c>
      <c r="C131" s="54">
        <f t="shared" si="98"/>
        <v>8990</v>
      </c>
      <c r="D131" s="235">
        <f t="shared" ref="D131:O131" si="156">SUM(D132:D135)</f>
        <v>8854</v>
      </c>
      <c r="E131" s="438">
        <f t="shared" si="156"/>
        <v>0</v>
      </c>
      <c r="F131" s="434">
        <f t="shared" si="156"/>
        <v>8854</v>
      </c>
      <c r="G131" s="235">
        <f t="shared" si="156"/>
        <v>0</v>
      </c>
      <c r="H131" s="141">
        <f t="shared" si="156"/>
        <v>0</v>
      </c>
      <c r="I131" s="434">
        <f t="shared" si="156"/>
        <v>0</v>
      </c>
      <c r="J131" s="266">
        <f t="shared" si="156"/>
        <v>136</v>
      </c>
      <c r="K131" s="438">
        <f t="shared" si="156"/>
        <v>0</v>
      </c>
      <c r="L131" s="434">
        <f t="shared" si="156"/>
        <v>136</v>
      </c>
      <c r="M131" s="54">
        <f t="shared" si="156"/>
        <v>0</v>
      </c>
      <c r="N131" s="120">
        <f t="shared" si="156"/>
        <v>0</v>
      </c>
      <c r="O131" s="121">
        <f t="shared" si="156"/>
        <v>0</v>
      </c>
      <c r="P131" s="111"/>
    </row>
    <row r="132" spans="1:16" x14ac:dyDescent="0.25">
      <c r="A132" s="38">
        <v>2311</v>
      </c>
      <c r="B132" s="58" t="s">
        <v>115</v>
      </c>
      <c r="C132" s="59">
        <f t="shared" si="98"/>
        <v>1614</v>
      </c>
      <c r="D132" s="232">
        <v>1614</v>
      </c>
      <c r="E132" s="435"/>
      <c r="F132" s="393">
        <f t="shared" ref="F132:F135" si="157">D132+E132</f>
        <v>1614</v>
      </c>
      <c r="G132" s="232"/>
      <c r="H132" s="1264"/>
      <c r="I132" s="393">
        <f t="shared" ref="I132:I135" si="158">G132+H132</f>
        <v>0</v>
      </c>
      <c r="J132" s="264"/>
      <c r="K132" s="435"/>
      <c r="L132" s="393">
        <f t="shared" ref="L132:L135" si="159">J132+K132</f>
        <v>0</v>
      </c>
      <c r="M132" s="328"/>
      <c r="N132" s="61"/>
      <c r="O132" s="115">
        <f t="shared" ref="O132:O135" si="160">M132+N132</f>
        <v>0</v>
      </c>
      <c r="P132" s="112"/>
    </row>
    <row r="133" spans="1:16" x14ac:dyDescent="0.25">
      <c r="A133" s="38">
        <v>2312</v>
      </c>
      <c r="B133" s="58" t="s">
        <v>116</v>
      </c>
      <c r="C133" s="59">
        <f t="shared" si="98"/>
        <v>7000</v>
      </c>
      <c r="D133" s="232">
        <v>7000</v>
      </c>
      <c r="E133" s="435"/>
      <c r="F133" s="393">
        <f t="shared" si="157"/>
        <v>7000</v>
      </c>
      <c r="G133" s="232"/>
      <c r="H133" s="1264"/>
      <c r="I133" s="393">
        <f t="shared" si="158"/>
        <v>0</v>
      </c>
      <c r="J133" s="264"/>
      <c r="K133" s="435"/>
      <c r="L133" s="393">
        <f t="shared" si="159"/>
        <v>0</v>
      </c>
      <c r="M133" s="328"/>
      <c r="N133" s="61"/>
      <c r="O133" s="115">
        <f t="shared" si="160"/>
        <v>0</v>
      </c>
      <c r="P133" s="112"/>
    </row>
    <row r="134" spans="1:16"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112"/>
    </row>
    <row r="135" spans="1:16" ht="36" customHeight="1" x14ac:dyDescent="0.25">
      <c r="A135" s="38">
        <v>2314</v>
      </c>
      <c r="B135" s="58" t="s">
        <v>291</v>
      </c>
      <c r="C135" s="59">
        <f t="shared" si="98"/>
        <v>376</v>
      </c>
      <c r="D135" s="232">
        <v>240</v>
      </c>
      <c r="E135" s="435"/>
      <c r="F135" s="393">
        <f t="shared" si="157"/>
        <v>240</v>
      </c>
      <c r="G135" s="232"/>
      <c r="H135" s="1264"/>
      <c r="I135" s="393">
        <f t="shared" si="158"/>
        <v>0</v>
      </c>
      <c r="J135" s="264">
        <v>136</v>
      </c>
      <c r="K135" s="435"/>
      <c r="L135" s="393">
        <f t="shared" si="159"/>
        <v>136</v>
      </c>
      <c r="M135" s="328"/>
      <c r="N135" s="61"/>
      <c r="O135" s="115">
        <f t="shared" si="160"/>
        <v>0</v>
      </c>
      <c r="P135" s="112"/>
    </row>
    <row r="136" spans="1:16" x14ac:dyDescent="0.25">
      <c r="A136" s="113">
        <v>2320</v>
      </c>
      <c r="B136" s="58" t="s">
        <v>118</v>
      </c>
      <c r="C136" s="59">
        <f t="shared" si="98"/>
        <v>4079</v>
      </c>
      <c r="D136" s="233">
        <f>SUM(D137:D139)</f>
        <v>2406</v>
      </c>
      <c r="E136" s="436">
        <f t="shared" ref="E136:F136" si="161">SUM(E137:E139)</f>
        <v>0</v>
      </c>
      <c r="F136" s="393">
        <f t="shared" si="161"/>
        <v>2406</v>
      </c>
      <c r="G136" s="233">
        <f>SUM(G137:G139)</f>
        <v>0</v>
      </c>
      <c r="H136" s="137">
        <f t="shared" ref="H136:I136" si="162">SUM(H137:H139)</f>
        <v>0</v>
      </c>
      <c r="I136" s="393">
        <f t="shared" si="162"/>
        <v>0</v>
      </c>
      <c r="J136" s="122">
        <f>SUM(J137:J139)</f>
        <v>1673</v>
      </c>
      <c r="K136" s="436">
        <f t="shared" ref="K136:L136" si="163">SUM(K137:K139)</f>
        <v>0</v>
      </c>
      <c r="L136" s="393">
        <f t="shared" si="163"/>
        <v>1673</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12"/>
    </row>
    <row r="138" spans="1:16" x14ac:dyDescent="0.25">
      <c r="A138" s="38">
        <v>2322</v>
      </c>
      <c r="B138" s="58" t="s">
        <v>120</v>
      </c>
      <c r="C138" s="59">
        <f t="shared" si="98"/>
        <v>4079</v>
      </c>
      <c r="D138" s="232">
        <v>2406</v>
      </c>
      <c r="E138" s="435"/>
      <c r="F138" s="393">
        <f t="shared" si="165"/>
        <v>2406</v>
      </c>
      <c r="G138" s="232"/>
      <c r="H138" s="1264"/>
      <c r="I138" s="393">
        <f t="shared" si="166"/>
        <v>0</v>
      </c>
      <c r="J138" s="264">
        <v>1673</v>
      </c>
      <c r="K138" s="435"/>
      <c r="L138" s="393">
        <f t="shared" si="167"/>
        <v>1673</v>
      </c>
      <c r="M138" s="328"/>
      <c r="N138" s="61"/>
      <c r="O138" s="115">
        <f t="shared" si="168"/>
        <v>0</v>
      </c>
      <c r="P138" s="112"/>
    </row>
    <row r="139" spans="1:16"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112"/>
    </row>
    <row r="140" spans="1:16"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112"/>
    </row>
    <row r="141" spans="1:16" ht="48" x14ac:dyDescent="0.25">
      <c r="A141" s="113">
        <v>2340</v>
      </c>
      <c r="B141" s="58" t="s">
        <v>302</v>
      </c>
      <c r="C141" s="59">
        <f t="shared" si="98"/>
        <v>305</v>
      </c>
      <c r="D141" s="233">
        <f>SUM(D142:D143)</f>
        <v>305</v>
      </c>
      <c r="E141" s="436">
        <f t="shared" ref="E141:F141" si="169">SUM(E142:E143)</f>
        <v>0</v>
      </c>
      <c r="F141" s="393">
        <f t="shared" si="169"/>
        <v>305</v>
      </c>
      <c r="G141" s="233">
        <f>SUM(G142:G143)</f>
        <v>0</v>
      </c>
      <c r="H141" s="137">
        <f t="shared" ref="H141:I141" si="170">SUM(H142:H143)</f>
        <v>0</v>
      </c>
      <c r="I141" s="393">
        <f t="shared" si="170"/>
        <v>0</v>
      </c>
      <c r="J141" s="122">
        <f>SUM(J142:J143)</f>
        <v>0</v>
      </c>
      <c r="K141" s="436">
        <f t="shared" ref="K141:L141" si="171">SUM(K142:K143)</f>
        <v>0</v>
      </c>
      <c r="L141" s="393">
        <f t="shared" si="171"/>
        <v>0</v>
      </c>
      <c r="M141" s="59">
        <f>SUM(M142:M143)</f>
        <v>0</v>
      </c>
      <c r="N141" s="114">
        <f t="shared" ref="N141:O141" si="172">SUM(N142:N143)</f>
        <v>0</v>
      </c>
      <c r="O141" s="115">
        <f t="shared" si="172"/>
        <v>0</v>
      </c>
      <c r="P141" s="112"/>
    </row>
    <row r="142" spans="1:16" x14ac:dyDescent="0.25">
      <c r="A142" s="38">
        <v>2341</v>
      </c>
      <c r="B142" s="58" t="s">
        <v>123</v>
      </c>
      <c r="C142" s="59">
        <f t="shared" si="98"/>
        <v>305</v>
      </c>
      <c r="D142" s="232">
        <v>305</v>
      </c>
      <c r="E142" s="435"/>
      <c r="F142" s="393">
        <f t="shared" ref="F142:F143" si="173">D142+E142</f>
        <v>305</v>
      </c>
      <c r="G142" s="232"/>
      <c r="H142" s="1264"/>
      <c r="I142" s="393">
        <f t="shared" ref="I142:I143" si="174">G142+H142</f>
        <v>0</v>
      </c>
      <c r="J142" s="264"/>
      <c r="K142" s="435"/>
      <c r="L142" s="393">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112"/>
    </row>
    <row r="144" spans="1:16" ht="24" x14ac:dyDescent="0.25">
      <c r="A144" s="108">
        <v>2350</v>
      </c>
      <c r="B144" s="79" t="s">
        <v>125</v>
      </c>
      <c r="C144" s="85">
        <f t="shared" si="98"/>
        <v>3130</v>
      </c>
      <c r="D144" s="133">
        <f>SUM(D145:D150)</f>
        <v>2810</v>
      </c>
      <c r="E144" s="431">
        <f t="shared" ref="E144:F144" si="177">SUM(E145:E150)</f>
        <v>0</v>
      </c>
      <c r="F144" s="432">
        <f t="shared" si="177"/>
        <v>2810</v>
      </c>
      <c r="G144" s="133">
        <f>SUM(G145:G150)</f>
        <v>0</v>
      </c>
      <c r="H144" s="138">
        <f t="shared" ref="H144:I144" si="178">SUM(H145:H150)</f>
        <v>0</v>
      </c>
      <c r="I144" s="432">
        <f t="shared" si="178"/>
        <v>0</v>
      </c>
      <c r="J144" s="208">
        <f>SUM(J145:J150)</f>
        <v>320</v>
      </c>
      <c r="K144" s="431">
        <f t="shared" ref="K144:L144" si="179">SUM(K145:K150)</f>
        <v>0</v>
      </c>
      <c r="L144" s="432">
        <f t="shared" si="179"/>
        <v>320</v>
      </c>
      <c r="M144" s="85">
        <f>SUM(M145:M150)</f>
        <v>0</v>
      </c>
      <c r="N144" s="109">
        <f t="shared" ref="N144:O144" si="180">SUM(N145:N150)</f>
        <v>0</v>
      </c>
      <c r="O144" s="110">
        <f t="shared" si="180"/>
        <v>0</v>
      </c>
      <c r="P144" s="117"/>
    </row>
    <row r="145" spans="1:16" x14ac:dyDescent="0.25">
      <c r="A145" s="33">
        <v>2351</v>
      </c>
      <c r="B145" s="53" t="s">
        <v>126</v>
      </c>
      <c r="C145" s="54">
        <f t="shared" si="98"/>
        <v>650</v>
      </c>
      <c r="D145" s="231">
        <v>650</v>
      </c>
      <c r="E145" s="433"/>
      <c r="F145" s="434">
        <f t="shared" ref="F145:F150" si="181">D145+E145</f>
        <v>650</v>
      </c>
      <c r="G145" s="231"/>
      <c r="H145" s="1266"/>
      <c r="I145" s="434">
        <f t="shared" ref="I145:I150" si="182">G145+H145</f>
        <v>0</v>
      </c>
      <c r="J145" s="263"/>
      <c r="K145" s="433"/>
      <c r="L145" s="434">
        <f t="shared" ref="L145:L150" si="183">J145+K145</f>
        <v>0</v>
      </c>
      <c r="M145" s="327"/>
      <c r="N145" s="56"/>
      <c r="O145" s="121">
        <f t="shared" ref="O145:O150" si="184">M145+N145</f>
        <v>0</v>
      </c>
      <c r="P145" s="111"/>
    </row>
    <row r="146" spans="1:16" x14ac:dyDescent="0.25">
      <c r="A146" s="38">
        <v>2352</v>
      </c>
      <c r="B146" s="58" t="s">
        <v>127</v>
      </c>
      <c r="C146" s="59">
        <f t="shared" si="98"/>
        <v>1820</v>
      </c>
      <c r="D146" s="232">
        <v>1720</v>
      </c>
      <c r="E146" s="435"/>
      <c r="F146" s="393">
        <f t="shared" si="181"/>
        <v>1720</v>
      </c>
      <c r="G146" s="232"/>
      <c r="H146" s="1264"/>
      <c r="I146" s="393">
        <f t="shared" si="182"/>
        <v>0</v>
      </c>
      <c r="J146" s="264">
        <v>100</v>
      </c>
      <c r="K146" s="435"/>
      <c r="L146" s="393">
        <f t="shared" si="183"/>
        <v>100</v>
      </c>
      <c r="M146" s="328"/>
      <c r="N146" s="61"/>
      <c r="O146" s="115">
        <f t="shared" si="184"/>
        <v>0</v>
      </c>
      <c r="P146" s="112"/>
    </row>
    <row r="147" spans="1:16" ht="24" x14ac:dyDescent="0.25">
      <c r="A147" s="38">
        <v>2353</v>
      </c>
      <c r="B147" s="58" t="s">
        <v>128</v>
      </c>
      <c r="C147" s="59">
        <f t="shared" si="98"/>
        <v>200</v>
      </c>
      <c r="D147" s="232">
        <v>200</v>
      </c>
      <c r="E147" s="435"/>
      <c r="F147" s="393">
        <f t="shared" si="181"/>
        <v>200</v>
      </c>
      <c r="G147" s="232"/>
      <c r="H147" s="1264"/>
      <c r="I147" s="393">
        <f t="shared" si="182"/>
        <v>0</v>
      </c>
      <c r="J147" s="264"/>
      <c r="K147" s="435"/>
      <c r="L147" s="393">
        <f t="shared" si="183"/>
        <v>0</v>
      </c>
      <c r="M147" s="328"/>
      <c r="N147" s="61"/>
      <c r="O147" s="115">
        <f t="shared" si="184"/>
        <v>0</v>
      </c>
      <c r="P147" s="112"/>
    </row>
    <row r="148" spans="1:16" ht="24" x14ac:dyDescent="0.25">
      <c r="A148" s="38">
        <v>2354</v>
      </c>
      <c r="B148" s="58" t="s">
        <v>129</v>
      </c>
      <c r="C148" s="59">
        <f t="shared" si="98"/>
        <v>220</v>
      </c>
      <c r="D148" s="232"/>
      <c r="E148" s="435"/>
      <c r="F148" s="393">
        <f t="shared" si="181"/>
        <v>0</v>
      </c>
      <c r="G148" s="232"/>
      <c r="H148" s="1264"/>
      <c r="I148" s="393">
        <f t="shared" si="182"/>
        <v>0</v>
      </c>
      <c r="J148" s="264">
        <v>220</v>
      </c>
      <c r="K148" s="435"/>
      <c r="L148" s="393">
        <f t="shared" si="183"/>
        <v>220</v>
      </c>
      <c r="M148" s="328"/>
      <c r="N148" s="61"/>
      <c r="O148" s="115">
        <f t="shared" si="184"/>
        <v>0</v>
      </c>
      <c r="P148" s="112"/>
    </row>
    <row r="149" spans="1:16" ht="24" x14ac:dyDescent="0.25">
      <c r="A149" s="38">
        <v>2355</v>
      </c>
      <c r="B149" s="58" t="s">
        <v>130</v>
      </c>
      <c r="C149" s="59">
        <f t="shared" ref="C149:C212" si="185">F149+I149+L149+O149</f>
        <v>240</v>
      </c>
      <c r="D149" s="232">
        <v>240</v>
      </c>
      <c r="E149" s="435"/>
      <c r="F149" s="393">
        <f t="shared" si="181"/>
        <v>240</v>
      </c>
      <c r="G149" s="232"/>
      <c r="H149" s="1264"/>
      <c r="I149" s="393">
        <f t="shared" si="182"/>
        <v>0</v>
      </c>
      <c r="J149" s="264"/>
      <c r="K149" s="435"/>
      <c r="L149" s="393">
        <f t="shared" si="183"/>
        <v>0</v>
      </c>
      <c r="M149" s="328"/>
      <c r="N149" s="61"/>
      <c r="O149" s="115">
        <f t="shared" si="184"/>
        <v>0</v>
      </c>
      <c r="P149" s="112"/>
    </row>
    <row r="150" spans="1:16"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112"/>
    </row>
    <row r="151" spans="1:16" ht="24.75" customHeight="1" x14ac:dyDescent="0.25">
      <c r="A151" s="113">
        <v>2360</v>
      </c>
      <c r="B151" s="58" t="s">
        <v>132</v>
      </c>
      <c r="C151" s="59">
        <f t="shared" si="185"/>
        <v>350</v>
      </c>
      <c r="D151" s="233">
        <f>SUM(D152:D158)</f>
        <v>350</v>
      </c>
      <c r="E151" s="436">
        <f t="shared" ref="E151:F151" si="186">SUM(E152:E158)</f>
        <v>0</v>
      </c>
      <c r="F151" s="393">
        <f t="shared" si="186"/>
        <v>350</v>
      </c>
      <c r="G151" s="233">
        <f>SUM(G152:G158)</f>
        <v>0</v>
      </c>
      <c r="H151" s="137">
        <f t="shared" ref="H151:I151" si="187">SUM(H152:H158)</f>
        <v>0</v>
      </c>
      <c r="I151" s="393">
        <f t="shared" si="187"/>
        <v>0</v>
      </c>
      <c r="J151" s="122">
        <f>SUM(J152:J158)</f>
        <v>0</v>
      </c>
      <c r="K151" s="436">
        <f t="shared" ref="K151:L151" si="188">SUM(K152:K158)</f>
        <v>0</v>
      </c>
      <c r="L151" s="393">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61"/>
      <c r="F152" s="148">
        <f t="shared" ref="F152:F159" si="190">D152+E152</f>
        <v>0</v>
      </c>
      <c r="G152" s="232"/>
      <c r="H152" s="264"/>
      <c r="I152" s="115">
        <f t="shared" ref="I152:I159" si="191">G152+H152</f>
        <v>0</v>
      </c>
      <c r="J152" s="264"/>
      <c r="K152" s="61"/>
      <c r="L152" s="137">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112"/>
    </row>
    <row r="154" spans="1:16" x14ac:dyDescent="0.25">
      <c r="A154" s="37">
        <v>2363</v>
      </c>
      <c r="B154" s="58" t="s">
        <v>135</v>
      </c>
      <c r="C154" s="59">
        <f t="shared" si="185"/>
        <v>350</v>
      </c>
      <c r="D154" s="232">
        <v>350</v>
      </c>
      <c r="E154" s="435"/>
      <c r="F154" s="393">
        <f t="shared" si="190"/>
        <v>350</v>
      </c>
      <c r="G154" s="232"/>
      <c r="H154" s="1264"/>
      <c r="I154" s="393">
        <f t="shared" si="191"/>
        <v>0</v>
      </c>
      <c r="J154" s="264"/>
      <c r="K154" s="435"/>
      <c r="L154" s="393">
        <f t="shared" si="192"/>
        <v>0</v>
      </c>
      <c r="M154" s="328"/>
      <c r="N154" s="61"/>
      <c r="O154" s="115">
        <f t="shared" si="193"/>
        <v>0</v>
      </c>
      <c r="P154" s="112"/>
    </row>
    <row r="155" spans="1:16"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112"/>
    </row>
    <row r="156" spans="1:16"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112"/>
    </row>
    <row r="157" spans="1:16"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112"/>
    </row>
    <row r="158" spans="1:16"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112"/>
    </row>
    <row r="159" spans="1:16" x14ac:dyDescent="0.25">
      <c r="A159" s="108">
        <v>2370</v>
      </c>
      <c r="B159" s="79" t="s">
        <v>140</v>
      </c>
      <c r="C159" s="85">
        <f t="shared" si="185"/>
        <v>7725</v>
      </c>
      <c r="D159" s="234">
        <v>3970</v>
      </c>
      <c r="E159" s="437"/>
      <c r="F159" s="432">
        <f t="shared" si="190"/>
        <v>3970</v>
      </c>
      <c r="G159" s="234">
        <v>3755</v>
      </c>
      <c r="H159" s="1265"/>
      <c r="I159" s="432">
        <f t="shared" si="191"/>
        <v>3755</v>
      </c>
      <c r="J159" s="265"/>
      <c r="K159" s="437"/>
      <c r="L159" s="432">
        <f t="shared" si="192"/>
        <v>0</v>
      </c>
      <c r="M159" s="329"/>
      <c r="N159" s="116"/>
      <c r="O159" s="110">
        <f t="shared" si="193"/>
        <v>0</v>
      </c>
      <c r="P159" s="117"/>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112"/>
    </row>
    <row r="163" spans="1:16" hidden="1" x14ac:dyDescent="0.25">
      <c r="A163" s="108">
        <v>2390</v>
      </c>
      <c r="B163" s="79" t="s">
        <v>144</v>
      </c>
      <c r="C163" s="85">
        <f t="shared" si="185"/>
        <v>0</v>
      </c>
      <c r="D163" s="234"/>
      <c r="E163" s="116"/>
      <c r="F163" s="288">
        <f t="shared" si="198"/>
        <v>0</v>
      </c>
      <c r="G163" s="234"/>
      <c r="H163" s="265"/>
      <c r="I163" s="110">
        <f t="shared" si="199"/>
        <v>0</v>
      </c>
      <c r="J163" s="265"/>
      <c r="K163" s="116"/>
      <c r="L163" s="138">
        <f t="shared" si="200"/>
        <v>0</v>
      </c>
      <c r="M163" s="329"/>
      <c r="N163" s="116"/>
      <c r="O163" s="110">
        <f t="shared" si="201"/>
        <v>0</v>
      </c>
      <c r="P163" s="117"/>
    </row>
    <row r="164" spans="1:16" x14ac:dyDescent="0.25">
      <c r="A164" s="46">
        <v>2400</v>
      </c>
      <c r="B164" s="106" t="s">
        <v>145</v>
      </c>
      <c r="C164" s="47">
        <f t="shared" si="185"/>
        <v>176</v>
      </c>
      <c r="D164" s="236">
        <v>176</v>
      </c>
      <c r="E164" s="439"/>
      <c r="F164" s="397">
        <f t="shared" si="198"/>
        <v>176</v>
      </c>
      <c r="G164" s="236"/>
      <c r="H164" s="1267"/>
      <c r="I164" s="397">
        <f t="shared" si="199"/>
        <v>0</v>
      </c>
      <c r="J164" s="267"/>
      <c r="K164" s="439"/>
      <c r="L164" s="397">
        <f t="shared" si="200"/>
        <v>0</v>
      </c>
      <c r="M164" s="330"/>
      <c r="N164" s="123"/>
      <c r="O164" s="118">
        <f t="shared" si="201"/>
        <v>0</v>
      </c>
      <c r="P164" s="124"/>
    </row>
    <row r="165" spans="1:16" ht="24" x14ac:dyDescent="0.25">
      <c r="A165" s="46">
        <v>2500</v>
      </c>
      <c r="B165" s="106" t="s">
        <v>146</v>
      </c>
      <c r="C165" s="47">
        <f t="shared" si="185"/>
        <v>111</v>
      </c>
      <c r="D165" s="230">
        <f>SUM(D166,D171)</f>
        <v>111</v>
      </c>
      <c r="E165" s="430">
        <f t="shared" ref="E165:O165" si="202">SUM(E166,E171)</f>
        <v>0</v>
      </c>
      <c r="F165" s="397">
        <f t="shared" si="202"/>
        <v>111</v>
      </c>
      <c r="G165" s="230">
        <f t="shared" si="202"/>
        <v>0</v>
      </c>
      <c r="H165" s="127">
        <f t="shared" si="202"/>
        <v>0</v>
      </c>
      <c r="I165" s="397">
        <f t="shared" si="202"/>
        <v>0</v>
      </c>
      <c r="J165" s="107">
        <f t="shared" si="202"/>
        <v>0</v>
      </c>
      <c r="K165" s="430">
        <f t="shared" si="202"/>
        <v>0</v>
      </c>
      <c r="L165" s="397">
        <f t="shared" si="202"/>
        <v>0</v>
      </c>
      <c r="M165" s="131">
        <f t="shared" si="202"/>
        <v>0</v>
      </c>
      <c r="N165" s="132">
        <f t="shared" si="202"/>
        <v>0</v>
      </c>
      <c r="O165" s="296">
        <f t="shared" si="202"/>
        <v>0</v>
      </c>
      <c r="P165" s="352"/>
    </row>
    <row r="166" spans="1:16" ht="16.5" customHeight="1" x14ac:dyDescent="0.25">
      <c r="A166" s="1244">
        <v>2510</v>
      </c>
      <c r="B166" s="53" t="s">
        <v>147</v>
      </c>
      <c r="C166" s="54">
        <f t="shared" si="185"/>
        <v>111</v>
      </c>
      <c r="D166" s="235">
        <f>SUM(D167:D170)</f>
        <v>111</v>
      </c>
      <c r="E166" s="438">
        <f t="shared" ref="E166:O166" si="203">SUM(E167:E170)</f>
        <v>0</v>
      </c>
      <c r="F166" s="434">
        <f t="shared" si="203"/>
        <v>111</v>
      </c>
      <c r="G166" s="235">
        <f t="shared" si="203"/>
        <v>0</v>
      </c>
      <c r="H166" s="141">
        <f t="shared" si="203"/>
        <v>0</v>
      </c>
      <c r="I166" s="434">
        <f t="shared" si="203"/>
        <v>0</v>
      </c>
      <c r="J166" s="266">
        <f t="shared" si="203"/>
        <v>0</v>
      </c>
      <c r="K166" s="438">
        <f t="shared" si="203"/>
        <v>0</v>
      </c>
      <c r="L166" s="434">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112"/>
    </row>
    <row r="169" spans="1:16"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112"/>
    </row>
    <row r="170" spans="1:16" ht="24" x14ac:dyDescent="0.25">
      <c r="A170" s="38">
        <v>2519</v>
      </c>
      <c r="B170" s="58" t="s">
        <v>151</v>
      </c>
      <c r="C170" s="59">
        <f t="shared" si="185"/>
        <v>111</v>
      </c>
      <c r="D170" s="232">
        <v>111</v>
      </c>
      <c r="E170" s="435"/>
      <c r="F170" s="393">
        <f t="shared" si="204"/>
        <v>111</v>
      </c>
      <c r="G170" s="232"/>
      <c r="H170" s="1264"/>
      <c r="I170" s="393">
        <f t="shared" si="205"/>
        <v>0</v>
      </c>
      <c r="J170" s="264"/>
      <c r="K170" s="435"/>
      <c r="L170" s="393">
        <f t="shared" si="206"/>
        <v>0</v>
      </c>
      <c r="M170" s="328"/>
      <c r="N170" s="61"/>
      <c r="O170" s="115">
        <f t="shared" si="207"/>
        <v>0</v>
      </c>
      <c r="P170" s="112"/>
    </row>
    <row r="171" spans="1:16"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36"/>
    </row>
    <row r="173" spans="1:16"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352"/>
    </row>
    <row r="175" spans="1:16" ht="36" hidden="1" x14ac:dyDescent="0.25">
      <c r="A175" s="1244">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112"/>
    </row>
    <row r="178" spans="1:16"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112"/>
    </row>
    <row r="179" spans="1:16" ht="84" hidden="1" x14ac:dyDescent="0.25">
      <c r="A179" s="1244">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112"/>
    </row>
    <row r="182" spans="1:16"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112"/>
    </row>
    <row r="183" spans="1:16"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59"/>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111"/>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24"/>
    </row>
    <row r="189" spans="1:16" ht="36" hidden="1" x14ac:dyDescent="0.25">
      <c r="A189" s="1244">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112"/>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24"/>
    </row>
    <row r="192" spans="1:16" ht="24" hidden="1" x14ac:dyDescent="0.25">
      <c r="A192" s="1244">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112"/>
    </row>
    <row r="194" spans="1:16" s="21" customFormat="1" ht="24" x14ac:dyDescent="0.25">
      <c r="A194" s="136"/>
      <c r="B194" s="17" t="s">
        <v>174</v>
      </c>
      <c r="C194" s="99">
        <f t="shared" si="185"/>
        <v>9443</v>
      </c>
      <c r="D194" s="228">
        <f>SUM(D195,D230,D269)</f>
        <v>7302</v>
      </c>
      <c r="E194" s="426">
        <f t="shared" ref="E194:F194" si="251">SUM(E195,E230,E269)</f>
        <v>0</v>
      </c>
      <c r="F194" s="427">
        <f t="shared" si="251"/>
        <v>7302</v>
      </c>
      <c r="G194" s="228">
        <f>SUM(G195,G230,G269)</f>
        <v>2141</v>
      </c>
      <c r="H194" s="207">
        <f t="shared" ref="H194:I194" si="252">SUM(H195,H230,H269)</f>
        <v>0</v>
      </c>
      <c r="I194" s="427">
        <f t="shared" si="252"/>
        <v>2141</v>
      </c>
      <c r="J194" s="261">
        <f>SUM(J195,J230,J269)</f>
        <v>0</v>
      </c>
      <c r="K194" s="426">
        <f t="shared" ref="K194:L194" si="253">SUM(K195,K230,K269)</f>
        <v>0</v>
      </c>
      <c r="L194" s="427">
        <f t="shared" si="253"/>
        <v>0</v>
      </c>
      <c r="M194" s="332">
        <f>SUM(M195,M230,M269)</f>
        <v>0</v>
      </c>
      <c r="N194" s="309">
        <f t="shared" ref="N194:O194" si="254">SUM(N195,N230,N269)</f>
        <v>0</v>
      </c>
      <c r="O194" s="314">
        <f t="shared" si="254"/>
        <v>0</v>
      </c>
      <c r="P194" s="354"/>
    </row>
    <row r="195" spans="1:16" x14ac:dyDescent="0.25">
      <c r="A195" s="102">
        <v>5000</v>
      </c>
      <c r="B195" s="102" t="s">
        <v>175</v>
      </c>
      <c r="C195" s="103">
        <f t="shared" si="185"/>
        <v>9443</v>
      </c>
      <c r="D195" s="229">
        <f>D196+D204</f>
        <v>7302</v>
      </c>
      <c r="E195" s="428">
        <f t="shared" ref="E195:F195" si="255">E196+E204</f>
        <v>0</v>
      </c>
      <c r="F195" s="429">
        <f t="shared" si="255"/>
        <v>7302</v>
      </c>
      <c r="G195" s="229">
        <f>G196+G204</f>
        <v>2141</v>
      </c>
      <c r="H195" s="139">
        <f t="shared" ref="H195:I195" si="256">H196+H204</f>
        <v>0</v>
      </c>
      <c r="I195" s="429">
        <f t="shared" si="256"/>
        <v>2141</v>
      </c>
      <c r="J195" s="262">
        <f>J196+J204</f>
        <v>0</v>
      </c>
      <c r="K195" s="428">
        <f t="shared" ref="K195:L195" si="257">K196+K204</f>
        <v>0</v>
      </c>
      <c r="L195" s="429">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51">
        <f t="shared" ref="E196:F196" si="259">E197+E198+E201+E202+E203</f>
        <v>0</v>
      </c>
      <c r="F196" s="28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27">
        <f t="shared" si="261"/>
        <v>0</v>
      </c>
      <c r="M196" s="47">
        <f>M197+M198+M201+M202+M203</f>
        <v>0</v>
      </c>
      <c r="N196" s="51">
        <f t="shared" ref="N196:O196" si="262">N197+N198+N201+N202+N203</f>
        <v>0</v>
      </c>
      <c r="O196" s="118">
        <f t="shared" si="262"/>
        <v>0</v>
      </c>
      <c r="P196" s="124"/>
    </row>
    <row r="197" spans="1:16" hidden="1" x14ac:dyDescent="0.25">
      <c r="A197" s="1244">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111"/>
    </row>
    <row r="198" spans="1:16" ht="24" hidden="1" x14ac:dyDescent="0.25">
      <c r="A198" s="113">
        <v>5120</v>
      </c>
      <c r="B198" s="58" t="s">
        <v>178</v>
      </c>
      <c r="C198" s="59">
        <f t="shared" si="185"/>
        <v>0</v>
      </c>
      <c r="D198" s="233">
        <f>D199+D200</f>
        <v>0</v>
      </c>
      <c r="E198" s="114">
        <f t="shared" ref="E198:F198" si="263">E199+E200</f>
        <v>0</v>
      </c>
      <c r="F198" s="148">
        <f t="shared" si="263"/>
        <v>0</v>
      </c>
      <c r="G198" s="233">
        <f>G199+G200</f>
        <v>0</v>
      </c>
      <c r="H198" s="122">
        <f t="shared" ref="H198:I198" si="264">H199+H200</f>
        <v>0</v>
      </c>
      <c r="I198" s="115">
        <f t="shared" si="264"/>
        <v>0</v>
      </c>
      <c r="J198" s="122">
        <f>J199+J200</f>
        <v>0</v>
      </c>
      <c r="K198" s="114">
        <f t="shared" ref="K198:L198" si="265">K199+K200</f>
        <v>0</v>
      </c>
      <c r="L198" s="137">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61"/>
      <c r="F199" s="148">
        <f t="shared" ref="F199:F203" si="267">D199+E199</f>
        <v>0</v>
      </c>
      <c r="G199" s="232"/>
      <c r="H199" s="264"/>
      <c r="I199" s="115">
        <f t="shared" ref="I199:I203" si="268">G199+H199</f>
        <v>0</v>
      </c>
      <c r="J199" s="264"/>
      <c r="K199" s="61"/>
      <c r="L199" s="137">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112"/>
    </row>
    <row r="201" spans="1:16"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112"/>
    </row>
    <row r="202" spans="1:16"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112"/>
    </row>
    <row r="203" spans="1:16"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112"/>
    </row>
    <row r="204" spans="1:16" x14ac:dyDescent="0.25">
      <c r="A204" s="46">
        <v>5200</v>
      </c>
      <c r="B204" s="106" t="s">
        <v>184</v>
      </c>
      <c r="C204" s="47">
        <f t="shared" si="185"/>
        <v>9443</v>
      </c>
      <c r="D204" s="230">
        <f>D205+D215+D216+D225+D226+D227+D229</f>
        <v>7302</v>
      </c>
      <c r="E204" s="430">
        <f t="shared" ref="E204:F204" si="271">E205+E215+E216+E225+E226+E227+E229</f>
        <v>0</v>
      </c>
      <c r="F204" s="397">
        <f t="shared" si="271"/>
        <v>7302</v>
      </c>
      <c r="G204" s="230">
        <f>G205+G215+G216+G225+G226+G227+G229</f>
        <v>2141</v>
      </c>
      <c r="H204" s="127">
        <f t="shared" ref="H204:I204" si="272">H205+H215+H216+H225+H226+H227+H229</f>
        <v>0</v>
      </c>
      <c r="I204" s="397">
        <f t="shared" si="272"/>
        <v>2141</v>
      </c>
      <c r="J204" s="107">
        <f>J205+J215+J216+J225+J226+J227+J229</f>
        <v>0</v>
      </c>
      <c r="K204" s="430">
        <f t="shared" ref="K204:L204" si="273">K205+K215+K216+K225+K226+K227+K229</f>
        <v>0</v>
      </c>
      <c r="L204" s="397">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112"/>
    </row>
    <row r="208" spans="1:16"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112"/>
    </row>
    <row r="209" spans="1:16"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112"/>
    </row>
    <row r="210" spans="1:16"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112"/>
    </row>
    <row r="211" spans="1:16"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112"/>
    </row>
    <row r="212" spans="1:16"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112"/>
    </row>
    <row r="213" spans="1:16"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112"/>
    </row>
    <row r="214" spans="1:16"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112"/>
    </row>
    <row r="215" spans="1:16"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112"/>
    </row>
    <row r="216" spans="1:16" x14ac:dyDescent="0.25">
      <c r="A216" s="113">
        <v>5230</v>
      </c>
      <c r="B216" s="58" t="s">
        <v>196</v>
      </c>
      <c r="C216" s="59">
        <f t="shared" si="283"/>
        <v>9443</v>
      </c>
      <c r="D216" s="233">
        <f>SUM(D217:D224)</f>
        <v>7302</v>
      </c>
      <c r="E216" s="436">
        <f t="shared" ref="E216:F216" si="284">SUM(E217:E224)</f>
        <v>0</v>
      </c>
      <c r="F216" s="393">
        <f t="shared" si="284"/>
        <v>7302</v>
      </c>
      <c r="G216" s="233">
        <f>SUM(G217:G224)</f>
        <v>2141</v>
      </c>
      <c r="H216" s="137">
        <f t="shared" ref="H216:I216" si="285">SUM(H217:H224)</f>
        <v>0</v>
      </c>
      <c r="I216" s="393">
        <f t="shared" si="285"/>
        <v>2141</v>
      </c>
      <c r="J216" s="122">
        <f>SUM(J217:J224)</f>
        <v>0</v>
      </c>
      <c r="K216" s="436">
        <f t="shared" ref="K216:L216" si="286">SUM(K217:K224)</f>
        <v>0</v>
      </c>
      <c r="L216" s="393">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12"/>
    </row>
    <row r="218" spans="1:16" x14ac:dyDescent="0.25">
      <c r="A218" s="38">
        <v>5232</v>
      </c>
      <c r="B218" s="58" t="s">
        <v>198</v>
      </c>
      <c r="C218" s="59">
        <f t="shared" si="283"/>
        <v>2302</v>
      </c>
      <c r="D218" s="232">
        <v>2302</v>
      </c>
      <c r="E218" s="435"/>
      <c r="F218" s="393">
        <f t="shared" si="288"/>
        <v>2302</v>
      </c>
      <c r="G218" s="232"/>
      <c r="H218" s="1264"/>
      <c r="I218" s="393">
        <f t="shared" si="289"/>
        <v>0</v>
      </c>
      <c r="J218" s="264"/>
      <c r="K218" s="435"/>
      <c r="L218" s="393">
        <f t="shared" si="290"/>
        <v>0</v>
      </c>
      <c r="M218" s="328"/>
      <c r="N218" s="61"/>
      <c r="O218" s="115">
        <f t="shared" si="291"/>
        <v>0</v>
      </c>
      <c r="P218" s="112"/>
    </row>
    <row r="219" spans="1:16" x14ac:dyDescent="0.25">
      <c r="A219" s="38">
        <v>5233</v>
      </c>
      <c r="B219" s="58" t="s">
        <v>199</v>
      </c>
      <c r="C219" s="59">
        <f t="shared" si="283"/>
        <v>4141</v>
      </c>
      <c r="D219" s="232">
        <v>2000</v>
      </c>
      <c r="E219" s="435"/>
      <c r="F219" s="393">
        <f t="shared" si="288"/>
        <v>2000</v>
      </c>
      <c r="G219" s="232">
        <v>2141</v>
      </c>
      <c r="H219" s="1264"/>
      <c r="I219" s="393">
        <f t="shared" si="289"/>
        <v>2141</v>
      </c>
      <c r="J219" s="264"/>
      <c r="K219" s="435"/>
      <c r="L219" s="393">
        <f t="shared" si="290"/>
        <v>0</v>
      </c>
      <c r="M219" s="328"/>
      <c r="N219" s="61"/>
      <c r="O219" s="115">
        <f t="shared" si="291"/>
        <v>0</v>
      </c>
      <c r="P219" s="112"/>
    </row>
    <row r="220" spans="1:16"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112"/>
    </row>
    <row r="221" spans="1:16"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112"/>
    </row>
    <row r="222" spans="1:16"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112"/>
    </row>
    <row r="223" spans="1:16" ht="24" x14ac:dyDescent="0.25">
      <c r="A223" s="38">
        <v>5238</v>
      </c>
      <c r="B223" s="58" t="s">
        <v>203</v>
      </c>
      <c r="C223" s="59">
        <f t="shared" si="283"/>
        <v>3000</v>
      </c>
      <c r="D223" s="232">
        <v>3000</v>
      </c>
      <c r="E223" s="435"/>
      <c r="F223" s="393">
        <f t="shared" si="288"/>
        <v>3000</v>
      </c>
      <c r="G223" s="232"/>
      <c r="H223" s="1264"/>
      <c r="I223" s="393">
        <f t="shared" si="289"/>
        <v>0</v>
      </c>
      <c r="J223" s="264"/>
      <c r="K223" s="435"/>
      <c r="L223" s="393">
        <f t="shared" si="290"/>
        <v>0</v>
      </c>
      <c r="M223" s="328"/>
      <c r="N223" s="61"/>
      <c r="O223" s="115">
        <f t="shared" si="291"/>
        <v>0</v>
      </c>
      <c r="P223" s="112"/>
    </row>
    <row r="224" spans="1:16" ht="24" hidden="1" x14ac:dyDescent="0.25">
      <c r="A224" s="38">
        <v>5239</v>
      </c>
      <c r="B224" s="58" t="s">
        <v>204</v>
      </c>
      <c r="C224" s="59">
        <f t="shared" si="283"/>
        <v>0</v>
      </c>
      <c r="D224" s="232"/>
      <c r="E224" s="61"/>
      <c r="F224" s="148">
        <f t="shared" si="288"/>
        <v>0</v>
      </c>
      <c r="G224" s="232"/>
      <c r="H224" s="264"/>
      <c r="I224" s="115">
        <f t="shared" si="289"/>
        <v>0</v>
      </c>
      <c r="J224" s="264"/>
      <c r="K224" s="61"/>
      <c r="L224" s="137">
        <f t="shared" si="290"/>
        <v>0</v>
      </c>
      <c r="M224" s="328"/>
      <c r="N224" s="61"/>
      <c r="O224" s="115">
        <f t="shared" si="291"/>
        <v>0</v>
      </c>
      <c r="P224" s="112"/>
    </row>
    <row r="225" spans="1:16"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112"/>
    </row>
    <row r="226" spans="1:16"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112"/>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117"/>
    </row>
    <row r="230" spans="1:16"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352"/>
    </row>
    <row r="232" spans="1:16" ht="24" hidden="1" x14ac:dyDescent="0.25">
      <c r="A232" s="1244">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111"/>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111"/>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112"/>
    </row>
    <row r="241" spans="1:16"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112"/>
    </row>
    <row r="242" spans="1:16"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112"/>
    </row>
    <row r="243" spans="1:16"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112"/>
    </row>
    <row r="244" spans="1:16"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112"/>
    </row>
    <row r="245" spans="1:16"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112"/>
    </row>
    <row r="246" spans="1:16" ht="24" hidden="1" x14ac:dyDescent="0.25">
      <c r="A246" s="1244">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112"/>
    </row>
    <row r="249" spans="1:16" ht="72"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112"/>
    </row>
    <row r="250" spans="1:16"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112"/>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353"/>
    </row>
    <row r="252" spans="1:16" ht="24" hidden="1" x14ac:dyDescent="0.25">
      <c r="A252" s="1244">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112"/>
    </row>
    <row r="255" spans="1:16"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112"/>
    </row>
    <row r="256" spans="1:16"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111"/>
    </row>
    <row r="257" spans="1:16"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59"/>
    </row>
    <row r="258" spans="1:16"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112"/>
    </row>
    <row r="259" spans="1:16"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353"/>
    </row>
    <row r="260" spans="1:16" ht="24" hidden="1" x14ac:dyDescent="0.25">
      <c r="A260" s="1244">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112"/>
    </row>
    <row r="263" spans="1:16"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112"/>
    </row>
    <row r="264" spans="1:16"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112"/>
    </row>
    <row r="267" spans="1:16"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112"/>
    </row>
    <row r="268" spans="1:16"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112"/>
    </row>
    <row r="269" spans="1:16" ht="36" hidden="1" x14ac:dyDescent="0.25">
      <c r="A269" s="150">
        <v>7000</v>
      </c>
      <c r="B269" s="150" t="s">
        <v>246</v>
      </c>
      <c r="C269" s="153">
        <f t="shared" si="283"/>
        <v>0</v>
      </c>
      <c r="D269" s="239">
        <f>SUM(D270,D281)</f>
        <v>0</v>
      </c>
      <c r="E269" s="152">
        <f t="shared" ref="E269:F269" si="350">SUM(E270,E281)</f>
        <v>0</v>
      </c>
      <c r="F269" s="291">
        <f t="shared" si="350"/>
        <v>0</v>
      </c>
      <c r="G269" s="239">
        <f>SUM(G270,G281)</f>
        <v>0</v>
      </c>
      <c r="H269" s="270">
        <f t="shared" ref="H269:I269" si="351">SUM(H270,H281)</f>
        <v>0</v>
      </c>
      <c r="I269" s="297">
        <f t="shared" si="351"/>
        <v>0</v>
      </c>
      <c r="J269" s="270">
        <f>SUM(J270,J281)</f>
        <v>0</v>
      </c>
      <c r="K269" s="152">
        <f t="shared" ref="K269:L269" si="352">SUM(K270,K281)</f>
        <v>0</v>
      </c>
      <c r="L269" s="151">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352"/>
    </row>
    <row r="271" spans="1:16" ht="24" hidden="1" x14ac:dyDescent="0.25">
      <c r="A271" s="1244">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112"/>
    </row>
    <row r="275" spans="1:16" ht="24" hidden="1" x14ac:dyDescent="0.25">
      <c r="A275" s="113">
        <v>7230</v>
      </c>
      <c r="B275" s="58" t="s">
        <v>292</v>
      </c>
      <c r="C275" s="59">
        <f t="shared" si="283"/>
        <v>0</v>
      </c>
      <c r="D275" s="232"/>
      <c r="E275" s="61"/>
      <c r="F275" s="148">
        <f t="shared" si="362"/>
        <v>0</v>
      </c>
      <c r="G275" s="232"/>
      <c r="H275" s="264"/>
      <c r="I275" s="115">
        <f t="shared" si="363"/>
        <v>0</v>
      </c>
      <c r="J275" s="264"/>
      <c r="K275" s="61"/>
      <c r="L275" s="137">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112"/>
    </row>
    <row r="279" spans="1:16"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112"/>
    </row>
    <row r="280" spans="1:16" ht="24" hidden="1" x14ac:dyDescent="0.25">
      <c r="A280" s="1244">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56"/>
    </row>
    <row r="283" spans="1:16"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111"/>
    </row>
    <row r="286" spans="1:16" ht="12.75" thickBot="1" x14ac:dyDescent="0.3">
      <c r="A286" s="175"/>
      <c r="B286" s="175" t="s">
        <v>261</v>
      </c>
      <c r="C286" s="316">
        <f t="shared" si="368"/>
        <v>898508</v>
      </c>
      <c r="D286" s="242">
        <f t="shared" ref="D286:O286" si="382">SUM(D283,D269,D230,D195,D187,D173,D75,D53)</f>
        <v>385377</v>
      </c>
      <c r="E286" s="448">
        <f t="shared" si="382"/>
        <v>0</v>
      </c>
      <c r="F286" s="449">
        <f t="shared" si="382"/>
        <v>385377</v>
      </c>
      <c r="G286" s="242">
        <f t="shared" si="382"/>
        <v>497926</v>
      </c>
      <c r="H286" s="210">
        <f t="shared" si="382"/>
        <v>0</v>
      </c>
      <c r="I286" s="449">
        <f t="shared" si="382"/>
        <v>497926</v>
      </c>
      <c r="J286" s="177">
        <f t="shared" si="382"/>
        <v>15205</v>
      </c>
      <c r="K286" s="448">
        <f t="shared" si="382"/>
        <v>0</v>
      </c>
      <c r="L286" s="449">
        <f t="shared" si="382"/>
        <v>15205</v>
      </c>
      <c r="M286" s="316">
        <f t="shared" si="382"/>
        <v>0</v>
      </c>
      <c r="N286" s="176">
        <f t="shared" si="382"/>
        <v>0</v>
      </c>
      <c r="O286" s="298">
        <f t="shared" si="382"/>
        <v>0</v>
      </c>
      <c r="P286" s="356"/>
    </row>
    <row r="287" spans="1:16" s="21" customFormat="1" ht="13.5" thickTop="1" thickBot="1" x14ac:dyDescent="0.3">
      <c r="A287" s="1670" t="s">
        <v>262</v>
      </c>
      <c r="B287" s="1671"/>
      <c r="C287" s="184">
        <f t="shared" si="368"/>
        <v>-776</v>
      </c>
      <c r="D287" s="243">
        <f>SUM(D24,D25,D41)-D51</f>
        <v>0</v>
      </c>
      <c r="E287" s="450">
        <f t="shared" ref="E287:F287" si="383">SUM(E24,E25,E41)-E51</f>
        <v>0</v>
      </c>
      <c r="F287" s="451">
        <f t="shared" si="383"/>
        <v>0</v>
      </c>
      <c r="G287" s="243">
        <f>SUM(G24,G25,G41)-G51</f>
        <v>0</v>
      </c>
      <c r="H287" s="178">
        <f t="shared" ref="H287:I287" si="384">SUM(H24,H25,H41)-H51</f>
        <v>0</v>
      </c>
      <c r="I287" s="451">
        <f t="shared" si="384"/>
        <v>0</v>
      </c>
      <c r="J287" s="273">
        <f>(J26+J43)-J51</f>
        <v>-776</v>
      </c>
      <c r="K287" s="450">
        <f t="shared" ref="K287:L287" si="385">(K26+K43)-K51</f>
        <v>0</v>
      </c>
      <c r="L287" s="451">
        <f t="shared" si="385"/>
        <v>-776</v>
      </c>
      <c r="M287" s="184">
        <f>M45-M51</f>
        <v>0</v>
      </c>
      <c r="N287" s="179">
        <f t="shared" ref="N287:O287" si="386">N45-N51</f>
        <v>0</v>
      </c>
      <c r="O287" s="299">
        <f t="shared" si="386"/>
        <v>0</v>
      </c>
      <c r="P287" s="186"/>
    </row>
    <row r="288" spans="1:16" s="21" customFormat="1" ht="12.75" thickTop="1" x14ac:dyDescent="0.25">
      <c r="A288" s="1672" t="s">
        <v>263</v>
      </c>
      <c r="B288" s="1673"/>
      <c r="C288" s="164">
        <f t="shared" si="368"/>
        <v>776</v>
      </c>
      <c r="D288" s="244">
        <f t="shared" ref="D288:O288" si="387">SUM(D289,D290)-D297+D298</f>
        <v>0</v>
      </c>
      <c r="E288" s="452">
        <f t="shared" si="387"/>
        <v>0</v>
      </c>
      <c r="F288" s="453">
        <f t="shared" si="387"/>
        <v>0</v>
      </c>
      <c r="G288" s="244">
        <f t="shared" si="387"/>
        <v>0</v>
      </c>
      <c r="H288" s="160">
        <f t="shared" si="387"/>
        <v>0</v>
      </c>
      <c r="I288" s="453">
        <f t="shared" si="387"/>
        <v>0</v>
      </c>
      <c r="J288" s="274">
        <f t="shared" si="387"/>
        <v>776</v>
      </c>
      <c r="K288" s="452">
        <f t="shared" si="387"/>
        <v>0</v>
      </c>
      <c r="L288" s="453">
        <f t="shared" si="387"/>
        <v>776</v>
      </c>
      <c r="M288" s="164">
        <f t="shared" si="387"/>
        <v>0</v>
      </c>
      <c r="N288" s="161">
        <f t="shared" si="387"/>
        <v>0</v>
      </c>
      <c r="O288" s="162">
        <f t="shared" si="387"/>
        <v>0</v>
      </c>
      <c r="P288" s="357"/>
    </row>
    <row r="289" spans="1:16" s="21" customFormat="1" ht="12.75" thickBot="1" x14ac:dyDescent="0.3">
      <c r="A289" s="89" t="s">
        <v>264</v>
      </c>
      <c r="B289" s="89" t="s">
        <v>265</v>
      </c>
      <c r="C289" s="90">
        <f t="shared" si="368"/>
        <v>776</v>
      </c>
      <c r="D289" s="226">
        <f t="shared" ref="D289:O289" si="388">D21-D283</f>
        <v>0</v>
      </c>
      <c r="E289" s="422">
        <f t="shared" si="388"/>
        <v>0</v>
      </c>
      <c r="F289" s="423">
        <f t="shared" si="388"/>
        <v>0</v>
      </c>
      <c r="G289" s="226">
        <f t="shared" si="388"/>
        <v>0</v>
      </c>
      <c r="H289" s="182">
        <f t="shared" si="388"/>
        <v>0</v>
      </c>
      <c r="I289" s="423">
        <f t="shared" si="388"/>
        <v>0</v>
      </c>
      <c r="J289" s="259">
        <f t="shared" si="388"/>
        <v>776</v>
      </c>
      <c r="K289" s="422">
        <f t="shared" si="388"/>
        <v>0</v>
      </c>
      <c r="L289" s="423">
        <f t="shared" si="388"/>
        <v>776</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12"/>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12"/>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12"/>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12"/>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vRj+LuODJbOpm4pN2g6Xwz6oiNAr99yLMmq+vmZ/MSqAOBBbqIxNSGdQ8ECzsjNN5W0/LiCpt39wVMJwklrvfA==" saltValue="KEg0OmgwlU3exOI+oeYZ1g==" spinCount="100000" sheet="1" objects="1" scenarios="1" formatCells="0" formatColumns="0" formatRows="0"/>
  <autoFilter ref="A18:P298">
    <filterColumn colId="2">
      <filters blank="1">
        <filter val="1 142"/>
        <filter val="1 270"/>
        <filter val="1 585"/>
        <filter val="1 614"/>
        <filter val="1 669"/>
        <filter val="1 729"/>
        <filter val="1 820"/>
        <filter val="111"/>
        <filter val="12 806"/>
        <filter val="120"/>
        <filter val="14 309"/>
        <filter val="15 449"/>
        <filter val="151 121"/>
        <filter val="160"/>
        <filter val="176"/>
        <filter val="191 780"/>
        <filter val="199"/>
        <filter val="2 086"/>
        <filter val="2 302"/>
        <filter val="200"/>
        <filter val="220"/>
        <filter val="223"/>
        <filter val="24"/>
        <filter val="24 579"/>
        <filter val="240"/>
        <filter val="27 233"/>
        <filter val="29 329"/>
        <filter val="3 000"/>
        <filter val="3 015"/>
        <filter val="3 081"/>
        <filter val="3 130"/>
        <filter val="3 714"/>
        <filter val="305"/>
        <filter val="350"/>
        <filter val="37 950"/>
        <filter val="376"/>
        <filter val="383"/>
        <filter val="4 079"/>
        <filter val="4 141"/>
        <filter val="4 153"/>
        <filter val="4 388"/>
        <filter val="4 809"/>
        <filter val="40 659"/>
        <filter val="42"/>
        <filter val="44 151"/>
        <filter val="459"/>
        <filter val="515 217"/>
        <filter val="52"/>
        <filter val="559"/>
        <filter val="57 959"/>
        <filter val="582"/>
        <filter val="600 088"/>
        <filter val="620"/>
        <filter val="625"/>
        <filter val="650"/>
        <filter val="667"/>
        <filter val="677"/>
        <filter val="7 000"/>
        <filter val="7 620"/>
        <filter val="7 725"/>
        <filter val="71 948"/>
        <filter val="776"/>
        <filter val="-776"/>
        <filter val="791 868"/>
        <filter val="8 990"/>
        <filter val="81 856"/>
        <filter val="846"/>
        <filter val="85"/>
        <filter val="883 303"/>
        <filter val="889 065"/>
        <filter val="898 508"/>
        <filter val="9 443"/>
        <filter val="9 500"/>
        <filter val="944"/>
        <filter val="97 19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26.pielikums Jūrmalas pilsētas domes 
2018.gada 27.septembra saistošajiem noteikumiem Nr.33
(protokols Nr.13,  23.punkts)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S7" sqref="S7"/>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1422</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1304</v>
      </c>
      <c r="D3" s="1713"/>
      <c r="E3" s="1713"/>
      <c r="F3" s="1713"/>
      <c r="G3" s="1713"/>
      <c r="H3" s="1713"/>
      <c r="I3" s="1713"/>
      <c r="J3" s="1713"/>
      <c r="K3" s="1713"/>
      <c r="L3" s="1713"/>
      <c r="M3" s="1713"/>
      <c r="N3" s="1713"/>
      <c r="O3" s="1713"/>
      <c r="P3" s="1714"/>
      <c r="Q3" s="382"/>
    </row>
    <row r="4" spans="1:17" ht="12.75" customHeight="1" x14ac:dyDescent="0.25">
      <c r="A4" s="4" t="s">
        <v>1</v>
      </c>
      <c r="B4" s="5"/>
      <c r="C4" s="1713" t="s">
        <v>1305</v>
      </c>
      <c r="D4" s="1713"/>
      <c r="E4" s="1713"/>
      <c r="F4" s="1713"/>
      <c r="G4" s="1713"/>
      <c r="H4" s="1713"/>
      <c r="I4" s="1713"/>
      <c r="J4" s="1713"/>
      <c r="K4" s="1713"/>
      <c r="L4" s="1713"/>
      <c r="M4" s="1713"/>
      <c r="N4" s="1713"/>
      <c r="O4" s="1713"/>
      <c r="P4" s="1714"/>
      <c r="Q4" s="382"/>
    </row>
    <row r="5" spans="1:17" ht="12.75" customHeight="1" x14ac:dyDescent="0.25">
      <c r="A5" s="2" t="s">
        <v>2</v>
      </c>
      <c r="B5" s="3"/>
      <c r="C5" s="1708" t="s">
        <v>1306</v>
      </c>
      <c r="D5" s="1708"/>
      <c r="E5" s="1708"/>
      <c r="F5" s="1708"/>
      <c r="G5" s="1708"/>
      <c r="H5" s="1708"/>
      <c r="I5" s="1708"/>
      <c r="J5" s="1708"/>
      <c r="K5" s="1708"/>
      <c r="L5" s="1708"/>
      <c r="M5" s="1708"/>
      <c r="N5" s="1708"/>
      <c r="O5" s="1708"/>
      <c r="P5" s="1709"/>
      <c r="Q5" s="382"/>
    </row>
    <row r="6" spans="1:17" ht="12.75" customHeight="1" x14ac:dyDescent="0.25">
      <c r="A6" s="2" t="s">
        <v>3</v>
      </c>
      <c r="B6" s="3"/>
      <c r="C6" s="1708" t="s">
        <v>861</v>
      </c>
      <c r="D6" s="1708"/>
      <c r="E6" s="1708"/>
      <c r="F6" s="1708"/>
      <c r="G6" s="1708"/>
      <c r="H6" s="1708"/>
      <c r="I6" s="1708"/>
      <c r="J6" s="1708"/>
      <c r="K6" s="1708"/>
      <c r="L6" s="1708"/>
      <c r="M6" s="1708"/>
      <c r="N6" s="1708"/>
      <c r="O6" s="1708"/>
      <c r="P6" s="1709"/>
      <c r="Q6" s="382"/>
    </row>
    <row r="7" spans="1:17" ht="28.5" customHeight="1" x14ac:dyDescent="0.25">
      <c r="A7" s="2" t="s">
        <v>4</v>
      </c>
      <c r="B7" s="3"/>
      <c r="C7" s="1713" t="s">
        <v>1423</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c r="D9" s="1708"/>
      <c r="E9" s="1708"/>
      <c r="F9" s="1708"/>
      <c r="G9" s="1708"/>
      <c r="H9" s="1708"/>
      <c r="I9" s="1708"/>
      <c r="J9" s="1708"/>
      <c r="K9" s="1708"/>
      <c r="L9" s="1708"/>
      <c r="M9" s="1708"/>
      <c r="N9" s="1708"/>
      <c r="O9" s="1708"/>
      <c r="P9" s="1709"/>
      <c r="Q9" s="382"/>
    </row>
    <row r="10" spans="1:17" ht="12.75" customHeight="1" x14ac:dyDescent="0.25">
      <c r="A10" s="2"/>
      <c r="B10" s="3" t="s">
        <v>7</v>
      </c>
      <c r="C10" s="1708" t="s">
        <v>1424</v>
      </c>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8"/>
      <c r="D19" s="212"/>
      <c r="E19" s="385"/>
      <c r="F19" s="98"/>
      <c r="G19" s="212"/>
      <c r="H19" s="1255"/>
      <c r="I19" s="98"/>
      <c r="J19" s="247"/>
      <c r="K19" s="385"/>
      <c r="L19" s="98"/>
      <c r="M19" s="317"/>
      <c r="N19" s="19"/>
      <c r="O19" s="360"/>
      <c r="P19" s="20"/>
    </row>
    <row r="20" spans="1:16" s="21" customFormat="1" ht="12.75" thickBot="1" x14ac:dyDescent="0.3">
      <c r="A20" s="22"/>
      <c r="B20" s="23" t="s">
        <v>19</v>
      </c>
      <c r="C20" s="24">
        <f>F20+I20+L20+O20</f>
        <v>9307</v>
      </c>
      <c r="D20" s="213">
        <f>SUM(D21,D24,D25,D41,D43)</f>
        <v>0</v>
      </c>
      <c r="E20" s="386">
        <f t="shared" ref="E20:F20" si="0">SUM(E21,E24,E25,E41,E43)</f>
        <v>0</v>
      </c>
      <c r="F20" s="387">
        <f t="shared" si="0"/>
        <v>0</v>
      </c>
      <c r="G20" s="213">
        <f>SUM(G21,G24,G43)</f>
        <v>5068</v>
      </c>
      <c r="H20" s="198">
        <f t="shared" ref="H20:I20" si="1">SUM(H21,H24,H43)</f>
        <v>4239</v>
      </c>
      <c r="I20" s="387">
        <f t="shared" si="1"/>
        <v>9307</v>
      </c>
      <c r="J20" s="248">
        <f>SUM(J21,J26,J43)</f>
        <v>0</v>
      </c>
      <c r="K20" s="386">
        <f t="shared" ref="K20:L20" si="2">SUM(K21,K26,K43)</f>
        <v>0</v>
      </c>
      <c r="L20" s="387">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0">
        <f t="shared" ref="E21" si="5">SUM(E22:E23)</f>
        <v>0</v>
      </c>
      <c r="F21" s="276">
        <f>SUM(F22:F23)</f>
        <v>0</v>
      </c>
      <c r="G21" s="214">
        <f>SUM(G22:G23)</f>
        <v>0</v>
      </c>
      <c r="H21" s="249">
        <f t="shared" ref="H21:I21" si="6">SUM(H22:H23)</f>
        <v>0</v>
      </c>
      <c r="I21" s="31">
        <f t="shared" si="6"/>
        <v>0</v>
      </c>
      <c r="J21" s="249">
        <f>SUM(J22:J23)</f>
        <v>0</v>
      </c>
      <c r="K21" s="30">
        <f t="shared" ref="K21:L21" si="7">SUM(K22:K23)</f>
        <v>0</v>
      </c>
      <c r="L21" s="199">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row>
    <row r="23" spans="1:16" ht="12.75" hidden="1" thickTop="1" x14ac:dyDescent="0.25">
      <c r="A23" s="37"/>
      <c r="B23" s="38" t="s">
        <v>22</v>
      </c>
      <c r="C23" s="39">
        <f t="shared" si="4"/>
        <v>0</v>
      </c>
      <c r="D23" s="216"/>
      <c r="E23" s="40"/>
      <c r="F23" s="148">
        <f>D23+E23</f>
        <v>0</v>
      </c>
      <c r="G23" s="216"/>
      <c r="H23" s="251"/>
      <c r="I23" s="311">
        <f>G23+H23</f>
        <v>0</v>
      </c>
      <c r="J23" s="251"/>
      <c r="K23" s="40"/>
      <c r="L23" s="201">
        <f>J23+K23</f>
        <v>0</v>
      </c>
      <c r="M23" s="372"/>
      <c r="N23" s="40"/>
      <c r="O23" s="311">
        <f>M23+N23</f>
        <v>0</v>
      </c>
      <c r="P23" s="170"/>
    </row>
    <row r="24" spans="1:16" s="21" customFormat="1" ht="25.5" thickTop="1" thickBot="1" x14ac:dyDescent="0.3">
      <c r="A24" s="41">
        <v>19300</v>
      </c>
      <c r="B24" s="41" t="s">
        <v>304</v>
      </c>
      <c r="C24" s="42">
        <f>F24+I24</f>
        <v>9307</v>
      </c>
      <c r="D24" s="217"/>
      <c r="E24" s="394"/>
      <c r="F24" s="395">
        <f>D24+E24</f>
        <v>0</v>
      </c>
      <c r="G24" s="217">
        <v>5068</v>
      </c>
      <c r="H24" s="1257">
        <v>4239</v>
      </c>
      <c r="I24" s="395">
        <f>G24+H24</f>
        <v>9307</v>
      </c>
      <c r="J24" s="293" t="s">
        <v>23</v>
      </c>
      <c r="K24" s="1258" t="s">
        <v>23</v>
      </c>
      <c r="L24" s="1269" t="s">
        <v>23</v>
      </c>
      <c r="M24" s="319" t="s">
        <v>23</v>
      </c>
      <c r="N24" s="44" t="s">
        <v>23</v>
      </c>
      <c r="O24" s="45" t="s">
        <v>23</v>
      </c>
      <c r="P24" s="339" t="s">
        <v>1425</v>
      </c>
    </row>
    <row r="25" spans="1:16"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340"/>
    </row>
    <row r="26" spans="1:16" s="21" customFormat="1" ht="36.75" hidden="1" thickTop="1" x14ac:dyDescent="0.25">
      <c r="A26" s="46">
        <v>21300</v>
      </c>
      <c r="B26" s="46" t="s">
        <v>305</v>
      </c>
      <c r="C26" s="47">
        <f>L26</f>
        <v>0</v>
      </c>
      <c r="D26" s="219" t="s">
        <v>23</v>
      </c>
      <c r="E26" s="49" t="s">
        <v>23</v>
      </c>
      <c r="F26" s="277" t="s">
        <v>23</v>
      </c>
      <c r="G26" s="219" t="s">
        <v>23</v>
      </c>
      <c r="H26" s="253" t="s">
        <v>23</v>
      </c>
      <c r="I26" s="50" t="s">
        <v>23</v>
      </c>
      <c r="J26" s="107">
        <f>SUM(J27,J31,J33,J36)</f>
        <v>0</v>
      </c>
      <c r="K26" s="51">
        <f t="shared" ref="K26:L26" si="9">SUM(K27,K31,K33,K36)</f>
        <v>0</v>
      </c>
      <c r="L26" s="127">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row>
    <row r="28" spans="1:16" ht="12.75" hidden="1" thickTop="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row>
    <row r="29" spans="1:16" ht="12.75" hidden="1" thickTop="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row>
    <row r="30" spans="1:16" ht="24.75" hidden="1" thickTop="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row>
    <row r="31" spans="1:16" s="21" customFormat="1" ht="36.75" hidden="1" thickTop="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row>
    <row r="32" spans="1:16" ht="36.75" hidden="1" thickTop="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343"/>
    </row>
    <row r="33" spans="1:16" s="21" customFormat="1" ht="12.75" hidden="1" thickTop="1" x14ac:dyDescent="0.25">
      <c r="A33" s="52">
        <v>21380</v>
      </c>
      <c r="B33" s="46" t="s">
        <v>31</v>
      </c>
      <c r="C33" s="47">
        <f t="shared" si="10"/>
        <v>0</v>
      </c>
      <c r="D33" s="219" t="s">
        <v>23</v>
      </c>
      <c r="E33" s="49" t="s">
        <v>23</v>
      </c>
      <c r="F33" s="277" t="s">
        <v>23</v>
      </c>
      <c r="G33" s="219" t="s">
        <v>23</v>
      </c>
      <c r="H33" s="253" t="s">
        <v>23</v>
      </c>
      <c r="I33" s="50" t="s">
        <v>23</v>
      </c>
      <c r="J33" s="107">
        <f>SUM(J34:J35)</f>
        <v>0</v>
      </c>
      <c r="K33" s="51">
        <f t="shared" ref="K33:L33" si="13">SUM(K34:K35)</f>
        <v>0</v>
      </c>
      <c r="L33" s="127">
        <f t="shared" si="13"/>
        <v>0</v>
      </c>
      <c r="M33" s="320" t="s">
        <v>23</v>
      </c>
      <c r="N33" s="49" t="s">
        <v>23</v>
      </c>
      <c r="O33" s="50" t="s">
        <v>23</v>
      </c>
      <c r="P33" s="340"/>
    </row>
    <row r="34" spans="1:16" ht="12.75" hidden="1" thickTop="1" x14ac:dyDescent="0.25">
      <c r="A34" s="33">
        <v>21381</v>
      </c>
      <c r="B34" s="53" t="s">
        <v>306</v>
      </c>
      <c r="C34" s="54">
        <f t="shared" si="10"/>
        <v>0</v>
      </c>
      <c r="D34" s="220" t="s">
        <v>23</v>
      </c>
      <c r="E34" s="55" t="s">
        <v>23</v>
      </c>
      <c r="F34" s="278" t="s">
        <v>23</v>
      </c>
      <c r="G34" s="220" t="s">
        <v>23</v>
      </c>
      <c r="H34" s="254" t="s">
        <v>23</v>
      </c>
      <c r="I34" s="57" t="s">
        <v>23</v>
      </c>
      <c r="J34" s="263"/>
      <c r="K34" s="56"/>
      <c r="L34" s="200">
        <f>J34+K34</f>
        <v>0</v>
      </c>
      <c r="M34" s="321" t="s">
        <v>23</v>
      </c>
      <c r="N34" s="55" t="s">
        <v>23</v>
      </c>
      <c r="O34" s="57" t="s">
        <v>23</v>
      </c>
      <c r="P34" s="341"/>
    </row>
    <row r="35" spans="1:16" ht="24.75" hidden="1" thickTop="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49" t="s">
        <v>23</v>
      </c>
      <c r="F36" s="277" t="s">
        <v>23</v>
      </c>
      <c r="G36" s="219" t="s">
        <v>23</v>
      </c>
      <c r="H36" s="253" t="s">
        <v>23</v>
      </c>
      <c r="I36" s="50" t="s">
        <v>23</v>
      </c>
      <c r="J36" s="107">
        <f>SUM(J37:J40)</f>
        <v>0</v>
      </c>
      <c r="K36" s="51">
        <f t="shared" ref="K36:L36" si="14">SUM(K37:K40)</f>
        <v>0</v>
      </c>
      <c r="L36" s="127">
        <f t="shared" si="14"/>
        <v>0</v>
      </c>
      <c r="M36" s="320" t="s">
        <v>23</v>
      </c>
      <c r="N36" s="49" t="s">
        <v>23</v>
      </c>
      <c r="O36" s="50" t="s">
        <v>23</v>
      </c>
      <c r="P36" s="340"/>
    </row>
    <row r="37" spans="1:16" ht="24.75" hidden="1" thickTop="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row>
    <row r="38" spans="1:16" ht="12.75" hidden="1" thickTop="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342"/>
    </row>
    <row r="39" spans="1:16" ht="12.75" hidden="1" thickTop="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row>
    <row r="40" spans="1:16" ht="24.75" hidden="1" thickTop="1" x14ac:dyDescent="0.25">
      <c r="A40" s="191">
        <v>21399</v>
      </c>
      <c r="B40" s="166" t="s">
        <v>36</v>
      </c>
      <c r="C40" s="167">
        <f t="shared" si="10"/>
        <v>0</v>
      </c>
      <c r="D40" s="223" t="s">
        <v>23</v>
      </c>
      <c r="E40" s="77" t="s">
        <v>23</v>
      </c>
      <c r="F40" s="280" t="s">
        <v>23</v>
      </c>
      <c r="G40" s="223" t="s">
        <v>23</v>
      </c>
      <c r="H40" s="257" t="s">
        <v>23</v>
      </c>
      <c r="I40" s="193" t="s">
        <v>23</v>
      </c>
      <c r="J40" s="294"/>
      <c r="K40" s="192"/>
      <c r="L40" s="365">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row>
    <row r="43" spans="1:16" s="21" customFormat="1" ht="24.75" hidden="1" thickTop="1" x14ac:dyDescent="0.25">
      <c r="A43" s="52">
        <v>21490</v>
      </c>
      <c r="B43" s="46" t="s">
        <v>38</v>
      </c>
      <c r="C43" s="69">
        <f>F43+I43+L43</f>
        <v>0</v>
      </c>
      <c r="D43" s="75">
        <f>D44</f>
        <v>0</v>
      </c>
      <c r="E43" s="76">
        <f t="shared" ref="E43:L43" si="16">E44</f>
        <v>0</v>
      </c>
      <c r="F43" s="282">
        <f t="shared" si="16"/>
        <v>0</v>
      </c>
      <c r="G43" s="75">
        <f t="shared" si="16"/>
        <v>0</v>
      </c>
      <c r="H43" s="205">
        <f t="shared" si="16"/>
        <v>0</v>
      </c>
      <c r="I43" s="295">
        <f t="shared" si="16"/>
        <v>0</v>
      </c>
      <c r="J43" s="205">
        <f t="shared" si="16"/>
        <v>0</v>
      </c>
      <c r="K43" s="76">
        <f t="shared" si="16"/>
        <v>0</v>
      </c>
      <c r="L43" s="204">
        <f t="shared" si="16"/>
        <v>0</v>
      </c>
      <c r="M43" s="320" t="s">
        <v>23</v>
      </c>
      <c r="N43" s="49" t="s">
        <v>23</v>
      </c>
      <c r="O43" s="50" t="s">
        <v>23</v>
      </c>
      <c r="P43" s="340"/>
    </row>
    <row r="44" spans="1:16" s="21" customFormat="1" ht="24.75" hidden="1" thickTop="1" x14ac:dyDescent="0.25">
      <c r="A44" s="38">
        <v>21499</v>
      </c>
      <c r="B44" s="58" t="s">
        <v>39</v>
      </c>
      <c r="C44" s="209">
        <f>F44+I44+L44</f>
        <v>0</v>
      </c>
      <c r="D44" s="304"/>
      <c r="E44" s="71"/>
      <c r="F44" s="146">
        <f>D44+E44</f>
        <v>0</v>
      </c>
      <c r="G44" s="304"/>
      <c r="H44" s="305"/>
      <c r="I44" s="363">
        <f>G44+H44</f>
        <v>0</v>
      </c>
      <c r="J44" s="305"/>
      <c r="K44" s="71"/>
      <c r="L44" s="364">
        <f>J44+K44</f>
        <v>0</v>
      </c>
      <c r="M44" s="323" t="s">
        <v>23</v>
      </c>
      <c r="N44" s="66" t="s">
        <v>23</v>
      </c>
      <c r="O44" s="68" t="s">
        <v>23</v>
      </c>
      <c r="P44" s="343"/>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row>
    <row r="46" spans="1:16" ht="24.75" hidden="1" thickTop="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row>
    <row r="47" spans="1:16" ht="24.75" hidden="1" thickTop="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row>
    <row r="48" spans="1:16" ht="12.75" thickTop="1" x14ac:dyDescent="0.25">
      <c r="A48" s="84"/>
      <c r="B48" s="79"/>
      <c r="C48" s="85"/>
      <c r="D48" s="366"/>
      <c r="E48" s="419"/>
      <c r="F48" s="418"/>
      <c r="G48" s="366"/>
      <c r="H48" s="1261"/>
      <c r="I48" s="1268"/>
      <c r="J48" s="371"/>
      <c r="K48" s="1263"/>
      <c r="L48" s="410"/>
      <c r="M48" s="326"/>
      <c r="N48" s="306"/>
      <c r="O48" s="172"/>
      <c r="P48" s="82"/>
    </row>
    <row r="49" spans="1:16" s="21" customFormat="1" x14ac:dyDescent="0.25">
      <c r="A49" s="86"/>
      <c r="B49" s="87" t="s">
        <v>43</v>
      </c>
      <c r="C49" s="88"/>
      <c r="D49" s="367"/>
      <c r="E49" s="420"/>
      <c r="F49" s="421"/>
      <c r="G49" s="367"/>
      <c r="H49" s="1262"/>
      <c r="I49" s="421"/>
      <c r="J49" s="370"/>
      <c r="K49" s="420"/>
      <c r="L49" s="421"/>
      <c r="M49" s="373"/>
      <c r="N49" s="368"/>
      <c r="O49" s="173"/>
      <c r="P49" s="347"/>
    </row>
    <row r="50" spans="1:16" s="21" customFormat="1" ht="12.75" thickBot="1" x14ac:dyDescent="0.3">
      <c r="A50" s="89"/>
      <c r="B50" s="22" t="s">
        <v>44</v>
      </c>
      <c r="C50" s="90">
        <f t="shared" si="4"/>
        <v>9307</v>
      </c>
      <c r="D50" s="226">
        <f>SUM(D51,D283)</f>
        <v>0</v>
      </c>
      <c r="E50" s="422">
        <f t="shared" ref="E50:F50" si="19">SUM(E51,E283)</f>
        <v>0</v>
      </c>
      <c r="F50" s="423">
        <f t="shared" si="19"/>
        <v>0</v>
      </c>
      <c r="G50" s="226">
        <f>SUM(G51,G283)</f>
        <v>5068</v>
      </c>
      <c r="H50" s="182">
        <f t="shared" ref="H50:I50" si="20">SUM(H51,H283)</f>
        <v>4239</v>
      </c>
      <c r="I50" s="423">
        <f t="shared" si="20"/>
        <v>9307</v>
      </c>
      <c r="J50" s="259">
        <f>SUM(J51,J283)</f>
        <v>0</v>
      </c>
      <c r="K50" s="422">
        <f t="shared" ref="K50:L50" si="21">SUM(K51,K283)</f>
        <v>0</v>
      </c>
      <c r="L50" s="423">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9307</v>
      </c>
      <c r="D51" s="227">
        <f>SUM(D52,D194)</f>
        <v>0</v>
      </c>
      <c r="E51" s="424">
        <f t="shared" ref="E51:F51" si="23">SUM(E52,E194)</f>
        <v>0</v>
      </c>
      <c r="F51" s="425">
        <f t="shared" si="23"/>
        <v>0</v>
      </c>
      <c r="G51" s="227">
        <f>SUM(G52,G194)</f>
        <v>5068</v>
      </c>
      <c r="H51" s="206">
        <f t="shared" ref="H51:I51" si="24">SUM(H52,H194)</f>
        <v>4239</v>
      </c>
      <c r="I51" s="425">
        <f t="shared" si="24"/>
        <v>9307</v>
      </c>
      <c r="J51" s="260">
        <f>SUM(J52,J194)</f>
        <v>0</v>
      </c>
      <c r="K51" s="424">
        <f t="shared" ref="K51:L51" si="25">SUM(K52,K194)</f>
        <v>0</v>
      </c>
      <c r="L51" s="425">
        <f t="shared" si="25"/>
        <v>0</v>
      </c>
      <c r="M51" s="95">
        <f>SUM(M52,M194)</f>
        <v>0</v>
      </c>
      <c r="N51" s="96">
        <f t="shared" ref="N51:O51" si="26">SUM(N52,N194)</f>
        <v>0</v>
      </c>
      <c r="O51" s="97">
        <f t="shared" si="26"/>
        <v>0</v>
      </c>
      <c r="P51" s="349"/>
    </row>
    <row r="52" spans="1:16" s="21" customFormat="1" ht="24" x14ac:dyDescent="0.25">
      <c r="A52" s="98"/>
      <c r="B52" s="16" t="s">
        <v>46</v>
      </c>
      <c r="C52" s="99">
        <f t="shared" si="4"/>
        <v>9051</v>
      </c>
      <c r="D52" s="228">
        <f>SUM(D53,D75,D173,D187)</f>
        <v>0</v>
      </c>
      <c r="E52" s="426">
        <f t="shared" ref="E52:F52" si="27">SUM(E53,E75,E173,E187)</f>
        <v>0</v>
      </c>
      <c r="F52" s="427">
        <f t="shared" si="27"/>
        <v>0</v>
      </c>
      <c r="G52" s="228">
        <f>SUM(G53,G75,G173,G187)</f>
        <v>4812</v>
      </c>
      <c r="H52" s="207">
        <f t="shared" ref="H52:I52" si="28">SUM(H53,H75,H173,H187)</f>
        <v>4239</v>
      </c>
      <c r="I52" s="427">
        <f t="shared" si="28"/>
        <v>9051</v>
      </c>
      <c r="J52" s="261">
        <f>SUM(J53,J75,J173,J187)</f>
        <v>0</v>
      </c>
      <c r="K52" s="426">
        <f t="shared" ref="K52:L52" si="29">SUM(K53,K75,K173,K187)</f>
        <v>0</v>
      </c>
      <c r="L52" s="427">
        <f t="shared" si="29"/>
        <v>0</v>
      </c>
      <c r="M52" s="99">
        <f>SUM(M53,M75,M173,M187)</f>
        <v>0</v>
      </c>
      <c r="N52" s="100">
        <f t="shared" ref="N52:O52" si="30">SUM(N53,N75,N173,N187)</f>
        <v>0</v>
      </c>
      <c r="O52" s="101">
        <f t="shared" si="30"/>
        <v>0</v>
      </c>
      <c r="P52" s="350"/>
    </row>
    <row r="53" spans="1:16" s="21" customFormat="1" x14ac:dyDescent="0.25">
      <c r="A53" s="102">
        <v>1000</v>
      </c>
      <c r="B53" s="102" t="s">
        <v>47</v>
      </c>
      <c r="C53" s="103">
        <f t="shared" si="4"/>
        <v>3763</v>
      </c>
      <c r="D53" s="229">
        <f>SUM(D54,D67)</f>
        <v>0</v>
      </c>
      <c r="E53" s="428">
        <f t="shared" ref="E53:F53" si="31">SUM(E54,E67)</f>
        <v>0</v>
      </c>
      <c r="F53" s="429">
        <f t="shared" si="31"/>
        <v>0</v>
      </c>
      <c r="G53" s="229">
        <f>SUM(G54,G67)</f>
        <v>2975</v>
      </c>
      <c r="H53" s="139">
        <f t="shared" ref="H53:I53" si="32">SUM(H54,H67)</f>
        <v>788</v>
      </c>
      <c r="I53" s="429">
        <f t="shared" si="32"/>
        <v>3763</v>
      </c>
      <c r="J53" s="262">
        <f>SUM(J54,J67)</f>
        <v>0</v>
      </c>
      <c r="K53" s="428">
        <f t="shared" ref="K53:L53" si="33">SUM(K54,K67)</f>
        <v>0</v>
      </c>
      <c r="L53" s="429">
        <f t="shared" si="33"/>
        <v>0</v>
      </c>
      <c r="M53" s="103">
        <f>SUM(M54,M67)</f>
        <v>0</v>
      </c>
      <c r="N53" s="104">
        <f t="shared" ref="N53:O53" si="34">SUM(N54,N67)</f>
        <v>0</v>
      </c>
      <c r="O53" s="105">
        <f t="shared" si="34"/>
        <v>0</v>
      </c>
      <c r="P53" s="351"/>
    </row>
    <row r="54" spans="1:16" x14ac:dyDescent="0.25">
      <c r="A54" s="46">
        <v>1100</v>
      </c>
      <c r="B54" s="106" t="s">
        <v>48</v>
      </c>
      <c r="C54" s="47">
        <f t="shared" si="4"/>
        <v>3650</v>
      </c>
      <c r="D54" s="230">
        <f>SUM(D55,D58,D66)</f>
        <v>0</v>
      </c>
      <c r="E54" s="430">
        <f t="shared" ref="E54:F54" si="35">SUM(E55,E58,E66)</f>
        <v>0</v>
      </c>
      <c r="F54" s="397">
        <f t="shared" si="35"/>
        <v>0</v>
      </c>
      <c r="G54" s="230">
        <f>SUM(G55,G58,G66)</f>
        <v>2900</v>
      </c>
      <c r="H54" s="127">
        <f t="shared" ref="H54:I54" si="36">SUM(H55,H58,H66)</f>
        <v>750</v>
      </c>
      <c r="I54" s="397">
        <f t="shared" si="36"/>
        <v>3650</v>
      </c>
      <c r="J54" s="107">
        <f>SUM(J55,J58,J66)</f>
        <v>0</v>
      </c>
      <c r="K54" s="430">
        <f t="shared" ref="K54:L54" si="37">SUM(K55,K58,K66)</f>
        <v>0</v>
      </c>
      <c r="L54" s="397">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109">
        <f t="shared" ref="E55:F55" si="39">SUM(E56:E57)</f>
        <v>0</v>
      </c>
      <c r="F55" s="288">
        <f t="shared" si="39"/>
        <v>0</v>
      </c>
      <c r="G55" s="133">
        <f>SUM(G56:G57)</f>
        <v>0</v>
      </c>
      <c r="H55" s="208">
        <f t="shared" ref="H55:I55" si="40">SUM(H56:H57)</f>
        <v>0</v>
      </c>
      <c r="I55" s="110">
        <f t="shared" si="40"/>
        <v>0</v>
      </c>
      <c r="J55" s="208">
        <f>SUM(J56:J57)</f>
        <v>0</v>
      </c>
      <c r="K55" s="109">
        <f t="shared" ref="K55:L55" si="41">SUM(K56:K57)</f>
        <v>0</v>
      </c>
      <c r="L55" s="138">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11"/>
    </row>
    <row r="57" spans="1:16" ht="51.75" hidden="1" customHeight="1" x14ac:dyDescent="0.25">
      <c r="A57" s="38">
        <v>1119</v>
      </c>
      <c r="B57" s="58" t="s">
        <v>51</v>
      </c>
      <c r="C57" s="59">
        <f t="shared" si="4"/>
        <v>0</v>
      </c>
      <c r="D57" s="232"/>
      <c r="E57" s="61"/>
      <c r="F57" s="148">
        <f t="shared" si="43"/>
        <v>0</v>
      </c>
      <c r="G57" s="232"/>
      <c r="H57" s="264"/>
      <c r="I57" s="115">
        <f t="shared" si="44"/>
        <v>0</v>
      </c>
      <c r="J57" s="264"/>
      <c r="K57" s="61"/>
      <c r="L57" s="137">
        <f t="shared" si="45"/>
        <v>0</v>
      </c>
      <c r="M57" s="328"/>
      <c r="N57" s="61"/>
      <c r="O57" s="115">
        <f>M57+N57</f>
        <v>0</v>
      </c>
      <c r="P57" s="377"/>
    </row>
    <row r="58" spans="1:16" hidden="1" x14ac:dyDescent="0.25">
      <c r="A58" s="113">
        <v>1140</v>
      </c>
      <c r="B58" s="58" t="s">
        <v>295</v>
      </c>
      <c r="C58" s="59">
        <f t="shared" si="4"/>
        <v>0</v>
      </c>
      <c r="D58" s="233">
        <f>SUM(D59:D65)</f>
        <v>0</v>
      </c>
      <c r="E58" s="114">
        <f t="shared" ref="E58:F58" si="46">SUM(E59:E65)</f>
        <v>0</v>
      </c>
      <c r="F58" s="148">
        <f t="shared" si="46"/>
        <v>0</v>
      </c>
      <c r="G58" s="233">
        <f>SUM(G59:G65)</f>
        <v>0</v>
      </c>
      <c r="H58" s="122">
        <f t="shared" ref="H58:I58" si="47">SUM(H59:H65)</f>
        <v>0</v>
      </c>
      <c r="I58" s="115">
        <f t="shared" si="47"/>
        <v>0</v>
      </c>
      <c r="J58" s="122">
        <f>SUM(J59:J65)</f>
        <v>0</v>
      </c>
      <c r="K58" s="114">
        <f t="shared" ref="K58:L58" si="48">SUM(K59:K65)</f>
        <v>0</v>
      </c>
      <c r="L58" s="137">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61"/>
      <c r="F59" s="148">
        <f t="shared" ref="F59:F66" si="50">D59+E59</f>
        <v>0</v>
      </c>
      <c r="G59" s="232"/>
      <c r="H59" s="264"/>
      <c r="I59" s="115">
        <f t="shared" ref="I59:I66" si="51">G59+H59</f>
        <v>0</v>
      </c>
      <c r="J59" s="264"/>
      <c r="K59" s="61"/>
      <c r="L59" s="137">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61"/>
      <c r="F60" s="148">
        <f t="shared" si="50"/>
        <v>0</v>
      </c>
      <c r="G60" s="232"/>
      <c r="H60" s="264"/>
      <c r="I60" s="115">
        <f t="shared" si="51"/>
        <v>0</v>
      </c>
      <c r="J60" s="264"/>
      <c r="K60" s="61"/>
      <c r="L60" s="137">
        <f>J60+K60</f>
        <v>0</v>
      </c>
      <c r="M60" s="328"/>
      <c r="N60" s="61"/>
      <c r="O60" s="115">
        <f t="shared" si="53"/>
        <v>0</v>
      </c>
      <c r="P60" s="112"/>
    </row>
    <row r="61" spans="1:16"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112"/>
    </row>
    <row r="62" spans="1:16"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112"/>
    </row>
    <row r="63" spans="1:16" hidden="1" x14ac:dyDescent="0.25">
      <c r="A63" s="38">
        <v>1147</v>
      </c>
      <c r="B63" s="58" t="s">
        <v>56</v>
      </c>
      <c r="C63" s="59">
        <f t="shared" si="4"/>
        <v>0</v>
      </c>
      <c r="D63" s="232"/>
      <c r="E63" s="61"/>
      <c r="F63" s="148">
        <f t="shared" si="50"/>
        <v>0</v>
      </c>
      <c r="G63" s="232"/>
      <c r="H63" s="264"/>
      <c r="I63" s="115">
        <f t="shared" si="51"/>
        <v>0</v>
      </c>
      <c r="J63" s="264"/>
      <c r="K63" s="61"/>
      <c r="L63" s="137">
        <f t="shared" si="52"/>
        <v>0</v>
      </c>
      <c r="M63" s="328"/>
      <c r="N63" s="61"/>
      <c r="O63" s="115">
        <f t="shared" si="53"/>
        <v>0</v>
      </c>
      <c r="P63" s="112"/>
    </row>
    <row r="64" spans="1:16" hidden="1" x14ac:dyDescent="0.25">
      <c r="A64" s="38">
        <v>1148</v>
      </c>
      <c r="B64" s="58" t="s">
        <v>57</v>
      </c>
      <c r="C64" s="59">
        <f t="shared" si="4"/>
        <v>0</v>
      </c>
      <c r="D64" s="232"/>
      <c r="E64" s="61"/>
      <c r="F64" s="148">
        <f t="shared" si="50"/>
        <v>0</v>
      </c>
      <c r="G64" s="232"/>
      <c r="H64" s="264"/>
      <c r="I64" s="115">
        <f t="shared" si="51"/>
        <v>0</v>
      </c>
      <c r="J64" s="264"/>
      <c r="K64" s="61"/>
      <c r="L64" s="137">
        <f t="shared" si="52"/>
        <v>0</v>
      </c>
      <c r="M64" s="328"/>
      <c r="N64" s="61"/>
      <c r="O64" s="115">
        <f t="shared" si="53"/>
        <v>0</v>
      </c>
      <c r="P64" s="112"/>
    </row>
    <row r="65" spans="1:16" ht="24" hidden="1" customHeight="1" x14ac:dyDescent="0.25">
      <c r="A65" s="38">
        <v>1149</v>
      </c>
      <c r="B65" s="58" t="s">
        <v>58</v>
      </c>
      <c r="C65" s="59">
        <f>F65+I65+L65+O65</f>
        <v>0</v>
      </c>
      <c r="D65" s="232"/>
      <c r="E65" s="61"/>
      <c r="F65" s="148">
        <f t="shared" si="50"/>
        <v>0</v>
      </c>
      <c r="G65" s="232"/>
      <c r="H65" s="264"/>
      <c r="I65" s="115">
        <f t="shared" si="51"/>
        <v>0</v>
      </c>
      <c r="J65" s="264"/>
      <c r="K65" s="61"/>
      <c r="L65" s="137">
        <f t="shared" si="52"/>
        <v>0</v>
      </c>
      <c r="M65" s="328"/>
      <c r="N65" s="61"/>
      <c r="O65" s="115">
        <f t="shared" si="53"/>
        <v>0</v>
      </c>
      <c r="P65" s="112"/>
    </row>
    <row r="66" spans="1:16" ht="36" x14ac:dyDescent="0.25">
      <c r="A66" s="108">
        <v>1150</v>
      </c>
      <c r="B66" s="79" t="s">
        <v>59</v>
      </c>
      <c r="C66" s="85">
        <f>F66+I66+L66+O66</f>
        <v>3650</v>
      </c>
      <c r="D66" s="234"/>
      <c r="E66" s="437"/>
      <c r="F66" s="432">
        <f t="shared" si="50"/>
        <v>0</v>
      </c>
      <c r="G66" s="234">
        <v>2900</v>
      </c>
      <c r="H66" s="1265">
        <v>750</v>
      </c>
      <c r="I66" s="432">
        <f t="shared" si="51"/>
        <v>3650</v>
      </c>
      <c r="J66" s="265"/>
      <c r="K66" s="437"/>
      <c r="L66" s="432">
        <f t="shared" si="52"/>
        <v>0</v>
      </c>
      <c r="M66" s="329"/>
      <c r="N66" s="116"/>
      <c r="O66" s="110">
        <f t="shared" si="53"/>
        <v>0</v>
      </c>
      <c r="P66" s="375" t="s">
        <v>1426</v>
      </c>
    </row>
    <row r="67" spans="1:16" ht="24" x14ac:dyDescent="0.25">
      <c r="A67" s="46">
        <v>1200</v>
      </c>
      <c r="B67" s="106" t="s">
        <v>296</v>
      </c>
      <c r="C67" s="47">
        <f t="shared" si="4"/>
        <v>113</v>
      </c>
      <c r="D67" s="230">
        <f>SUM(D68:D69)</f>
        <v>0</v>
      </c>
      <c r="E67" s="430">
        <f t="shared" ref="E67:F67" si="54">SUM(E68:E69)</f>
        <v>0</v>
      </c>
      <c r="F67" s="397">
        <f t="shared" si="54"/>
        <v>0</v>
      </c>
      <c r="G67" s="230">
        <f>SUM(G68:G69)</f>
        <v>75</v>
      </c>
      <c r="H67" s="127">
        <f t="shared" ref="H67:I67" si="55">SUM(H68:H69)</f>
        <v>38</v>
      </c>
      <c r="I67" s="397">
        <f t="shared" si="55"/>
        <v>113</v>
      </c>
      <c r="J67" s="107">
        <f>SUM(J68:J69)</f>
        <v>0</v>
      </c>
      <c r="K67" s="430">
        <f t="shared" ref="K67:L67" si="56">SUM(K68:K69)</f>
        <v>0</v>
      </c>
      <c r="L67" s="397">
        <f t="shared" si="56"/>
        <v>0</v>
      </c>
      <c r="M67" s="47">
        <f>SUM(M68:M69)</f>
        <v>0</v>
      </c>
      <c r="N67" s="51">
        <f t="shared" ref="N67:O67" si="57">SUM(N68:N69)</f>
        <v>0</v>
      </c>
      <c r="O67" s="118">
        <f t="shared" si="57"/>
        <v>0</v>
      </c>
      <c r="P67" s="124"/>
    </row>
    <row r="68" spans="1:16" ht="24" x14ac:dyDescent="0.25">
      <c r="A68" s="1244">
        <v>1210</v>
      </c>
      <c r="B68" s="53" t="s">
        <v>60</v>
      </c>
      <c r="C68" s="54">
        <f t="shared" si="4"/>
        <v>113</v>
      </c>
      <c r="D68" s="231"/>
      <c r="E68" s="433"/>
      <c r="F68" s="434">
        <f>D68+E68</f>
        <v>0</v>
      </c>
      <c r="G68" s="231">
        <v>75</v>
      </c>
      <c r="H68" s="1266">
        <v>38</v>
      </c>
      <c r="I68" s="434">
        <f>G68+H68</f>
        <v>113</v>
      </c>
      <c r="J68" s="263"/>
      <c r="K68" s="433"/>
      <c r="L68" s="434">
        <f>J68+K68</f>
        <v>0</v>
      </c>
      <c r="M68" s="327"/>
      <c r="N68" s="56"/>
      <c r="O68" s="121">
        <f>M68+N68</f>
        <v>0</v>
      </c>
      <c r="P68" s="376" t="s">
        <v>1427</v>
      </c>
    </row>
    <row r="69" spans="1:16" ht="24" hidden="1" x14ac:dyDescent="0.25">
      <c r="A69" s="113">
        <v>1220</v>
      </c>
      <c r="B69" s="58" t="s">
        <v>61</v>
      </c>
      <c r="C69" s="59">
        <f t="shared" si="4"/>
        <v>0</v>
      </c>
      <c r="D69" s="233">
        <f>SUM(D70:D74)</f>
        <v>0</v>
      </c>
      <c r="E69" s="114">
        <f t="shared" ref="E69:F69" si="58">SUM(E70:E74)</f>
        <v>0</v>
      </c>
      <c r="F69" s="148">
        <f t="shared" si="58"/>
        <v>0</v>
      </c>
      <c r="G69" s="233">
        <f>SUM(G70:G74)</f>
        <v>0</v>
      </c>
      <c r="H69" s="122">
        <f t="shared" ref="H69:I69" si="59">SUM(H70:H74)</f>
        <v>0</v>
      </c>
      <c r="I69" s="115">
        <f t="shared" si="59"/>
        <v>0</v>
      </c>
      <c r="J69" s="122">
        <f>SUM(J70:J74)</f>
        <v>0</v>
      </c>
      <c r="K69" s="114">
        <f t="shared" ref="K69:L69" si="60">SUM(K70:K74)</f>
        <v>0</v>
      </c>
      <c r="L69" s="137">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c r="E70" s="61"/>
      <c r="F70" s="148">
        <f t="shared" ref="F70:F74" si="62">D70+E70</f>
        <v>0</v>
      </c>
      <c r="G70" s="232"/>
      <c r="H70" s="264"/>
      <c r="I70" s="115">
        <f t="shared" ref="I70:I74" si="63">G70+H70</f>
        <v>0</v>
      </c>
      <c r="J70" s="264"/>
      <c r="K70" s="61"/>
      <c r="L70" s="137">
        <f t="shared" ref="L70:L74" si="64">J70+K70</f>
        <v>0</v>
      </c>
      <c r="M70" s="328"/>
      <c r="N70" s="61"/>
      <c r="O70" s="115">
        <f t="shared" ref="O70:O74" si="65">M70+N70</f>
        <v>0</v>
      </c>
      <c r="P70" s="377"/>
    </row>
    <row r="71" spans="1:16"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112"/>
    </row>
    <row r="72" spans="1:16"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112"/>
    </row>
    <row r="73" spans="1:16" ht="36" hidden="1" x14ac:dyDescent="0.25">
      <c r="A73" s="38">
        <v>1227</v>
      </c>
      <c r="B73" s="58" t="s">
        <v>64</v>
      </c>
      <c r="C73" s="59">
        <f t="shared" si="4"/>
        <v>0</v>
      </c>
      <c r="D73" s="232"/>
      <c r="E73" s="61"/>
      <c r="F73" s="148">
        <f t="shared" si="62"/>
        <v>0</v>
      </c>
      <c r="G73" s="232"/>
      <c r="H73" s="264"/>
      <c r="I73" s="115">
        <f t="shared" si="63"/>
        <v>0</v>
      </c>
      <c r="J73" s="264"/>
      <c r="K73" s="61"/>
      <c r="L73" s="137">
        <f t="shared" si="64"/>
        <v>0</v>
      </c>
      <c r="M73" s="328"/>
      <c r="N73" s="61"/>
      <c r="O73" s="115">
        <f t="shared" si="65"/>
        <v>0</v>
      </c>
      <c r="P73" s="112"/>
    </row>
    <row r="74" spans="1:16" ht="48" hidden="1" x14ac:dyDescent="0.25">
      <c r="A74" s="38">
        <v>1228</v>
      </c>
      <c r="B74" s="58" t="s">
        <v>298</v>
      </c>
      <c r="C74" s="59">
        <f t="shared" si="4"/>
        <v>0</v>
      </c>
      <c r="D74" s="232"/>
      <c r="E74" s="61"/>
      <c r="F74" s="148">
        <f t="shared" si="62"/>
        <v>0</v>
      </c>
      <c r="G74" s="232"/>
      <c r="H74" s="264"/>
      <c r="I74" s="115">
        <f t="shared" si="63"/>
        <v>0</v>
      </c>
      <c r="J74" s="264"/>
      <c r="K74" s="61"/>
      <c r="L74" s="137">
        <f t="shared" si="64"/>
        <v>0</v>
      </c>
      <c r="M74" s="328"/>
      <c r="N74" s="61"/>
      <c r="O74" s="115">
        <f t="shared" si="65"/>
        <v>0</v>
      </c>
      <c r="P74" s="112"/>
    </row>
    <row r="75" spans="1:16" x14ac:dyDescent="0.25">
      <c r="A75" s="102">
        <v>2000</v>
      </c>
      <c r="B75" s="102" t="s">
        <v>65</v>
      </c>
      <c r="C75" s="103">
        <f t="shared" si="4"/>
        <v>5288</v>
      </c>
      <c r="D75" s="229">
        <f>SUM(D76,D83,D130,D164,D165,D172)</f>
        <v>0</v>
      </c>
      <c r="E75" s="428">
        <f t="shared" ref="E75:F75" si="66">SUM(E76,E83,E130,E164,E165,E172)</f>
        <v>0</v>
      </c>
      <c r="F75" s="429">
        <f t="shared" si="66"/>
        <v>0</v>
      </c>
      <c r="G75" s="229">
        <f>SUM(G76,G83,G130,G164,G165,G172)</f>
        <v>1837</v>
      </c>
      <c r="H75" s="139">
        <f t="shared" ref="H75:I75" si="67">SUM(H76,H83,H130,H164,H165,H172)</f>
        <v>3451</v>
      </c>
      <c r="I75" s="429">
        <f t="shared" si="67"/>
        <v>5288</v>
      </c>
      <c r="J75" s="262">
        <f>SUM(J76,J83,J130,J164,J165,J172)</f>
        <v>0</v>
      </c>
      <c r="K75" s="428">
        <f t="shared" ref="K75:L75" si="68">SUM(K76,K83,K130,K164,K165,K172)</f>
        <v>0</v>
      </c>
      <c r="L75" s="429">
        <f t="shared" si="68"/>
        <v>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51">
        <f t="shared" ref="E76:F76" si="70">SUM(E77,E80)</f>
        <v>0</v>
      </c>
      <c r="F76" s="287">
        <f t="shared" si="70"/>
        <v>0</v>
      </c>
      <c r="G76" s="230">
        <f>SUM(G77,G80)</f>
        <v>0</v>
      </c>
      <c r="H76" s="107">
        <f t="shared" ref="H76:I76" si="71">SUM(H77,H80)</f>
        <v>0</v>
      </c>
      <c r="I76" s="118">
        <f t="shared" si="71"/>
        <v>0</v>
      </c>
      <c r="J76" s="107">
        <f>SUM(J77,J80)</f>
        <v>0</v>
      </c>
      <c r="K76" s="51">
        <f t="shared" ref="K76:L76" si="72">SUM(K77,K80)</f>
        <v>0</v>
      </c>
      <c r="L76" s="127">
        <f t="shared" si="72"/>
        <v>0</v>
      </c>
      <c r="M76" s="47">
        <f>SUM(M77,M80)</f>
        <v>0</v>
      </c>
      <c r="N76" s="51">
        <f t="shared" ref="N76:O76" si="73">SUM(N77,N80)</f>
        <v>0</v>
      </c>
      <c r="O76" s="118">
        <f t="shared" si="73"/>
        <v>0</v>
      </c>
      <c r="P76" s="124"/>
    </row>
    <row r="77" spans="1:16" ht="24" hidden="1" x14ac:dyDescent="0.25">
      <c r="A77" s="1244">
        <v>2110</v>
      </c>
      <c r="B77" s="53" t="s">
        <v>67</v>
      </c>
      <c r="C77" s="54">
        <f t="shared" si="4"/>
        <v>0</v>
      </c>
      <c r="D77" s="235">
        <f>SUM(D78:D79)</f>
        <v>0</v>
      </c>
      <c r="E77" s="120">
        <f t="shared" ref="E77:F77" si="74">SUM(E78:E79)</f>
        <v>0</v>
      </c>
      <c r="F77" s="289">
        <f t="shared" si="74"/>
        <v>0</v>
      </c>
      <c r="G77" s="235">
        <f>SUM(G78:G79)</f>
        <v>0</v>
      </c>
      <c r="H77" s="266">
        <f t="shared" ref="H77:I77" si="75">SUM(H78:H79)</f>
        <v>0</v>
      </c>
      <c r="I77" s="121">
        <f t="shared" si="75"/>
        <v>0</v>
      </c>
      <c r="J77" s="266">
        <f>SUM(J78:J79)</f>
        <v>0</v>
      </c>
      <c r="K77" s="120">
        <f t="shared" ref="K77:L77" si="76">SUM(K78:K79)</f>
        <v>0</v>
      </c>
      <c r="L77" s="14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112"/>
    </row>
    <row r="79" spans="1:16" ht="24" hidden="1" x14ac:dyDescent="0.25">
      <c r="A79" s="38">
        <v>2112</v>
      </c>
      <c r="B79" s="58" t="s">
        <v>69</v>
      </c>
      <c r="C79" s="59">
        <f t="shared" si="4"/>
        <v>0</v>
      </c>
      <c r="D79" s="232"/>
      <c r="E79" s="61"/>
      <c r="F79" s="148">
        <f t="shared" si="78"/>
        <v>0</v>
      </c>
      <c r="G79" s="232"/>
      <c r="H79" s="264"/>
      <c r="I79" s="115">
        <f t="shared" si="79"/>
        <v>0</v>
      </c>
      <c r="J79" s="264"/>
      <c r="K79" s="61"/>
      <c r="L79" s="137">
        <f t="shared" si="80"/>
        <v>0</v>
      </c>
      <c r="M79" s="328"/>
      <c r="N79" s="61"/>
      <c r="O79" s="115">
        <f t="shared" si="81"/>
        <v>0</v>
      </c>
      <c r="P79" s="112"/>
    </row>
    <row r="80" spans="1:16"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61"/>
      <c r="F81" s="148">
        <f t="shared" ref="F81:F82" si="86">D81+E81</f>
        <v>0</v>
      </c>
      <c r="G81" s="232">
        <v>0</v>
      </c>
      <c r="H81" s="264"/>
      <c r="I81" s="115">
        <f t="shared" ref="I81:I82" si="87">G81+H81</f>
        <v>0</v>
      </c>
      <c r="J81" s="264"/>
      <c r="K81" s="61"/>
      <c r="L81" s="137">
        <f t="shared" ref="L81:L82" si="88">J81+K81</f>
        <v>0</v>
      </c>
      <c r="M81" s="328"/>
      <c r="N81" s="61"/>
      <c r="O81" s="115">
        <f t="shared" ref="O81:O82" si="89">M81+N81</f>
        <v>0</v>
      </c>
      <c r="P81" s="377"/>
    </row>
    <row r="82" spans="1:16" ht="24" hidden="1" x14ac:dyDescent="0.25">
      <c r="A82" s="38">
        <v>2122</v>
      </c>
      <c r="B82" s="58" t="s">
        <v>69</v>
      </c>
      <c r="C82" s="59">
        <f t="shared" si="4"/>
        <v>0</v>
      </c>
      <c r="D82" s="232"/>
      <c r="E82" s="61"/>
      <c r="F82" s="148">
        <f t="shared" si="86"/>
        <v>0</v>
      </c>
      <c r="G82" s="232">
        <v>0</v>
      </c>
      <c r="H82" s="264"/>
      <c r="I82" s="115">
        <f t="shared" si="87"/>
        <v>0</v>
      </c>
      <c r="J82" s="264"/>
      <c r="K82" s="61"/>
      <c r="L82" s="137">
        <f t="shared" si="88"/>
        <v>0</v>
      </c>
      <c r="M82" s="328"/>
      <c r="N82" s="61"/>
      <c r="O82" s="115">
        <f t="shared" si="89"/>
        <v>0</v>
      </c>
      <c r="P82" s="377"/>
    </row>
    <row r="83" spans="1:16" x14ac:dyDescent="0.25">
      <c r="A83" s="46">
        <v>2200</v>
      </c>
      <c r="B83" s="106" t="s">
        <v>71</v>
      </c>
      <c r="C83" s="47">
        <f t="shared" si="4"/>
        <v>5045</v>
      </c>
      <c r="D83" s="230">
        <f>SUM(D84,D89,D95,D103,D112,D116,D122,D128)</f>
        <v>0</v>
      </c>
      <c r="E83" s="430">
        <f t="shared" ref="E83:F83" si="90">SUM(E84,E89,E95,E103,E112,E116,E122,E128)</f>
        <v>0</v>
      </c>
      <c r="F83" s="397">
        <f t="shared" si="90"/>
        <v>0</v>
      </c>
      <c r="G83" s="230">
        <f>SUM(G84,G89,G95,G103,G112,G116,G122,G128)</f>
        <v>1641</v>
      </c>
      <c r="H83" s="127">
        <f t="shared" ref="H83:I83" si="91">SUM(H84,H89,H95,H103,H112,H116,H122,H128)</f>
        <v>3404</v>
      </c>
      <c r="I83" s="397">
        <f t="shared" si="91"/>
        <v>5045</v>
      </c>
      <c r="J83" s="107">
        <f>SUM(J84,J89,J95,J103,J112,J116,J122,J128)</f>
        <v>0</v>
      </c>
      <c r="K83" s="430">
        <f t="shared" ref="K83:L83" si="92">SUM(K84,K89,K95,K103,K112,K116,K122,K128)</f>
        <v>0</v>
      </c>
      <c r="L83" s="397">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109">
        <f t="shared" ref="E84:F84" si="94">SUM(E85:E88)</f>
        <v>0</v>
      </c>
      <c r="F84" s="288">
        <f t="shared" si="94"/>
        <v>0</v>
      </c>
      <c r="G84" s="133">
        <f>SUM(G85:G88)</f>
        <v>0</v>
      </c>
      <c r="H84" s="208">
        <f t="shared" ref="H84:I84" si="95">SUM(H85:H88)</f>
        <v>0</v>
      </c>
      <c r="I84" s="110">
        <f t="shared" si="95"/>
        <v>0</v>
      </c>
      <c r="J84" s="208">
        <f>SUM(J85:J88)</f>
        <v>0</v>
      </c>
      <c r="K84" s="109">
        <f t="shared" ref="K84:L84" si="96">SUM(K85:K88)</f>
        <v>0</v>
      </c>
      <c r="L84" s="138">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11"/>
    </row>
    <row r="86" spans="1:16" ht="36" hidden="1" x14ac:dyDescent="0.25">
      <c r="A86" s="38">
        <v>2212</v>
      </c>
      <c r="B86" s="58" t="s">
        <v>74</v>
      </c>
      <c r="C86" s="59">
        <f t="shared" si="98"/>
        <v>0</v>
      </c>
      <c r="D86" s="232"/>
      <c r="E86" s="61"/>
      <c r="F86" s="148">
        <f t="shared" si="99"/>
        <v>0</v>
      </c>
      <c r="G86" s="232"/>
      <c r="H86" s="264"/>
      <c r="I86" s="115">
        <f t="shared" si="100"/>
        <v>0</v>
      </c>
      <c r="J86" s="264"/>
      <c r="K86" s="61"/>
      <c r="L86" s="137">
        <f t="shared" si="101"/>
        <v>0</v>
      </c>
      <c r="M86" s="328"/>
      <c r="N86" s="61"/>
      <c r="O86" s="115">
        <f t="shared" si="102"/>
        <v>0</v>
      </c>
      <c r="P86" s="112"/>
    </row>
    <row r="87" spans="1:16" ht="24" hidden="1" x14ac:dyDescent="0.25">
      <c r="A87" s="38">
        <v>2214</v>
      </c>
      <c r="B87" s="58" t="s">
        <v>75</v>
      </c>
      <c r="C87" s="59">
        <f t="shared" si="98"/>
        <v>0</v>
      </c>
      <c r="D87" s="232"/>
      <c r="E87" s="61"/>
      <c r="F87" s="148">
        <f t="shared" si="99"/>
        <v>0</v>
      </c>
      <c r="G87" s="232"/>
      <c r="H87" s="264"/>
      <c r="I87" s="115">
        <f t="shared" si="100"/>
        <v>0</v>
      </c>
      <c r="J87" s="264"/>
      <c r="K87" s="61"/>
      <c r="L87" s="137">
        <f t="shared" si="101"/>
        <v>0</v>
      </c>
      <c r="M87" s="328"/>
      <c r="N87" s="61"/>
      <c r="O87" s="115">
        <f t="shared" si="102"/>
        <v>0</v>
      </c>
      <c r="P87" s="112"/>
    </row>
    <row r="88" spans="1:16" hidden="1" x14ac:dyDescent="0.25">
      <c r="A88" s="38">
        <v>2219</v>
      </c>
      <c r="B88" s="58" t="s">
        <v>76</v>
      </c>
      <c r="C88" s="59">
        <f t="shared" si="98"/>
        <v>0</v>
      </c>
      <c r="D88" s="232"/>
      <c r="E88" s="61"/>
      <c r="F88" s="148">
        <f t="shared" si="99"/>
        <v>0</v>
      </c>
      <c r="G88" s="232"/>
      <c r="H88" s="264"/>
      <c r="I88" s="115">
        <f t="shared" si="100"/>
        <v>0</v>
      </c>
      <c r="J88" s="264"/>
      <c r="K88" s="61"/>
      <c r="L88" s="137">
        <f t="shared" si="101"/>
        <v>0</v>
      </c>
      <c r="M88" s="328"/>
      <c r="N88" s="61"/>
      <c r="O88" s="115">
        <f t="shared" si="102"/>
        <v>0</v>
      </c>
      <c r="P88" s="112"/>
    </row>
    <row r="89" spans="1:16" ht="24" hidden="1" x14ac:dyDescent="0.25">
      <c r="A89" s="113">
        <v>2220</v>
      </c>
      <c r="B89" s="58" t="s">
        <v>77</v>
      </c>
      <c r="C89" s="59">
        <f t="shared" si="98"/>
        <v>0</v>
      </c>
      <c r="D89" s="233">
        <f>SUM(D90:D94)</f>
        <v>0</v>
      </c>
      <c r="E89" s="114">
        <f t="shared" ref="E89:F89" si="103">SUM(E90:E94)</f>
        <v>0</v>
      </c>
      <c r="F89" s="148">
        <f t="shared" si="103"/>
        <v>0</v>
      </c>
      <c r="G89" s="233">
        <f>SUM(G90:G94)</f>
        <v>0</v>
      </c>
      <c r="H89" s="122">
        <f t="shared" ref="H89:I89" si="104">SUM(H90:H94)</f>
        <v>0</v>
      </c>
      <c r="I89" s="115">
        <f t="shared" si="104"/>
        <v>0</v>
      </c>
      <c r="J89" s="122">
        <f>SUM(J90:J94)</f>
        <v>0</v>
      </c>
      <c r="K89" s="114">
        <f t="shared" ref="K89:L89" si="105">SUM(K90:K94)</f>
        <v>0</v>
      </c>
      <c r="L89" s="137">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c r="E90" s="61"/>
      <c r="F90" s="148">
        <f t="shared" ref="F90:F94" si="107">D90+E90</f>
        <v>0</v>
      </c>
      <c r="G90" s="232"/>
      <c r="H90" s="264"/>
      <c r="I90" s="115">
        <f t="shared" ref="I90:I94" si="108">G90+H90</f>
        <v>0</v>
      </c>
      <c r="J90" s="264"/>
      <c r="K90" s="61"/>
      <c r="L90" s="137">
        <f t="shared" ref="L90:L94" si="109">J90+K90</f>
        <v>0</v>
      </c>
      <c r="M90" s="328"/>
      <c r="N90" s="61"/>
      <c r="O90" s="115">
        <f t="shared" ref="O90:O94" si="110">M90+N90</f>
        <v>0</v>
      </c>
      <c r="P90" s="112"/>
    </row>
    <row r="91" spans="1:16" hidden="1" x14ac:dyDescent="0.25">
      <c r="A91" s="38">
        <v>2222</v>
      </c>
      <c r="B91" s="58" t="s">
        <v>78</v>
      </c>
      <c r="C91" s="59">
        <f t="shared" si="98"/>
        <v>0</v>
      </c>
      <c r="D91" s="232"/>
      <c r="E91" s="61"/>
      <c r="F91" s="148">
        <f t="shared" si="107"/>
        <v>0</v>
      </c>
      <c r="G91" s="232"/>
      <c r="H91" s="264"/>
      <c r="I91" s="115">
        <f t="shared" si="108"/>
        <v>0</v>
      </c>
      <c r="J91" s="264"/>
      <c r="K91" s="61"/>
      <c r="L91" s="137">
        <f t="shared" si="109"/>
        <v>0</v>
      </c>
      <c r="M91" s="328"/>
      <c r="N91" s="61"/>
      <c r="O91" s="115">
        <f t="shared" si="110"/>
        <v>0</v>
      </c>
      <c r="P91" s="112"/>
    </row>
    <row r="92" spans="1:16" hidden="1" x14ac:dyDescent="0.25">
      <c r="A92" s="38">
        <v>2223</v>
      </c>
      <c r="B92" s="58" t="s">
        <v>79</v>
      </c>
      <c r="C92" s="59">
        <f t="shared" si="98"/>
        <v>0</v>
      </c>
      <c r="D92" s="232"/>
      <c r="E92" s="61"/>
      <c r="F92" s="148">
        <f t="shared" si="107"/>
        <v>0</v>
      </c>
      <c r="G92" s="232"/>
      <c r="H92" s="264"/>
      <c r="I92" s="115">
        <f t="shared" si="108"/>
        <v>0</v>
      </c>
      <c r="J92" s="264"/>
      <c r="K92" s="61"/>
      <c r="L92" s="137">
        <f t="shared" si="109"/>
        <v>0</v>
      </c>
      <c r="M92" s="328"/>
      <c r="N92" s="61"/>
      <c r="O92" s="115">
        <f t="shared" si="110"/>
        <v>0</v>
      </c>
      <c r="P92" s="112"/>
    </row>
    <row r="93" spans="1:16" ht="48" hidden="1" x14ac:dyDescent="0.25">
      <c r="A93" s="38">
        <v>2224</v>
      </c>
      <c r="B93" s="58" t="s">
        <v>299</v>
      </c>
      <c r="C93" s="59">
        <f t="shared" si="98"/>
        <v>0</v>
      </c>
      <c r="D93" s="232"/>
      <c r="E93" s="61"/>
      <c r="F93" s="148">
        <f t="shared" si="107"/>
        <v>0</v>
      </c>
      <c r="G93" s="232"/>
      <c r="H93" s="264"/>
      <c r="I93" s="115">
        <f t="shared" si="108"/>
        <v>0</v>
      </c>
      <c r="J93" s="264"/>
      <c r="K93" s="61"/>
      <c r="L93" s="137">
        <f t="shared" si="109"/>
        <v>0</v>
      </c>
      <c r="M93" s="328"/>
      <c r="N93" s="61"/>
      <c r="O93" s="115">
        <f t="shared" si="110"/>
        <v>0</v>
      </c>
      <c r="P93" s="112"/>
    </row>
    <row r="94" spans="1:16"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112"/>
    </row>
    <row r="95" spans="1:16" ht="36" x14ac:dyDescent="0.25">
      <c r="A95" s="113">
        <v>2230</v>
      </c>
      <c r="B95" s="58" t="s">
        <v>81</v>
      </c>
      <c r="C95" s="59">
        <f t="shared" si="98"/>
        <v>5045</v>
      </c>
      <c r="D95" s="233">
        <f>SUM(D96:D102)</f>
        <v>0</v>
      </c>
      <c r="E95" s="436">
        <f t="shared" ref="E95:F95" si="111">SUM(E96:E102)</f>
        <v>0</v>
      </c>
      <c r="F95" s="393">
        <f t="shared" si="111"/>
        <v>0</v>
      </c>
      <c r="G95" s="233">
        <f>SUM(G96:G102)</f>
        <v>1641</v>
      </c>
      <c r="H95" s="137">
        <f t="shared" ref="H95:I95" si="112">SUM(H96:H102)</f>
        <v>3404</v>
      </c>
      <c r="I95" s="393">
        <f t="shared" si="112"/>
        <v>5045</v>
      </c>
      <c r="J95" s="122">
        <f>SUM(J96:J102)</f>
        <v>0</v>
      </c>
      <c r="K95" s="436">
        <f t="shared" ref="K95:L95" si="113">SUM(K96:K102)</f>
        <v>0</v>
      </c>
      <c r="L95" s="393">
        <f t="shared" si="113"/>
        <v>0</v>
      </c>
      <c r="M95" s="59">
        <f>SUM(M96:M102)</f>
        <v>0</v>
      </c>
      <c r="N95" s="114">
        <f t="shared" ref="N95:O95" si="114">SUM(N96:N102)</f>
        <v>0</v>
      </c>
      <c r="O95" s="115">
        <f t="shared" si="114"/>
        <v>0</v>
      </c>
      <c r="P95" s="112"/>
    </row>
    <row r="96" spans="1:16" ht="24" x14ac:dyDescent="0.25">
      <c r="A96" s="38">
        <v>2231</v>
      </c>
      <c r="B96" s="58" t="s">
        <v>82</v>
      </c>
      <c r="C96" s="59">
        <f t="shared" si="98"/>
        <v>1427</v>
      </c>
      <c r="D96" s="232"/>
      <c r="E96" s="435"/>
      <c r="F96" s="393">
        <f t="shared" ref="F96:F102" si="115">D96+E96</f>
        <v>0</v>
      </c>
      <c r="G96" s="232">
        <v>1427</v>
      </c>
      <c r="H96" s="1264"/>
      <c r="I96" s="393">
        <f t="shared" ref="I96:I102" si="116">G96+H96</f>
        <v>1427</v>
      </c>
      <c r="J96" s="264"/>
      <c r="K96" s="435"/>
      <c r="L96" s="393">
        <f t="shared" ref="L96:L102" si="117">J96+K96</f>
        <v>0</v>
      </c>
      <c r="M96" s="328"/>
      <c r="N96" s="61"/>
      <c r="O96" s="115">
        <f t="shared" ref="O96:O102" si="118">M96+N96</f>
        <v>0</v>
      </c>
      <c r="P96" s="377"/>
    </row>
    <row r="97" spans="1:16"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112"/>
    </row>
    <row r="98" spans="1:16" ht="24" hidden="1" x14ac:dyDescent="0.25">
      <c r="A98" s="33">
        <v>2233</v>
      </c>
      <c r="B98" s="53" t="s">
        <v>84</v>
      </c>
      <c r="C98" s="54">
        <f t="shared" si="98"/>
        <v>0</v>
      </c>
      <c r="D98" s="231"/>
      <c r="E98" s="56"/>
      <c r="F98" s="289">
        <f t="shared" si="115"/>
        <v>0</v>
      </c>
      <c r="G98" s="231"/>
      <c r="H98" s="263"/>
      <c r="I98" s="121">
        <f t="shared" si="116"/>
        <v>0</v>
      </c>
      <c r="J98" s="263"/>
      <c r="K98" s="56"/>
      <c r="L98" s="141">
        <f t="shared" si="117"/>
        <v>0</v>
      </c>
      <c r="M98" s="327"/>
      <c r="N98" s="56"/>
      <c r="O98" s="121">
        <f t="shared" si="118"/>
        <v>0</v>
      </c>
      <c r="P98" s="111"/>
    </row>
    <row r="99" spans="1:16" ht="36" hidden="1" x14ac:dyDescent="0.25">
      <c r="A99" s="38">
        <v>2234</v>
      </c>
      <c r="B99" s="58" t="s">
        <v>85</v>
      </c>
      <c r="C99" s="59">
        <f t="shared" si="98"/>
        <v>0</v>
      </c>
      <c r="D99" s="232"/>
      <c r="E99" s="61"/>
      <c r="F99" s="148">
        <f t="shared" si="115"/>
        <v>0</v>
      </c>
      <c r="G99" s="232"/>
      <c r="H99" s="264"/>
      <c r="I99" s="115">
        <f t="shared" si="116"/>
        <v>0</v>
      </c>
      <c r="J99" s="264"/>
      <c r="K99" s="61"/>
      <c r="L99" s="137">
        <f t="shared" si="117"/>
        <v>0</v>
      </c>
      <c r="M99" s="328"/>
      <c r="N99" s="61"/>
      <c r="O99" s="115">
        <f t="shared" si="118"/>
        <v>0</v>
      </c>
      <c r="P99" s="112"/>
    </row>
    <row r="100" spans="1:16" ht="132" x14ac:dyDescent="0.25">
      <c r="A100" s="38">
        <v>2235</v>
      </c>
      <c r="B100" s="58" t="s">
        <v>86</v>
      </c>
      <c r="C100" s="59">
        <f t="shared" si="98"/>
        <v>3568</v>
      </c>
      <c r="D100" s="232"/>
      <c r="E100" s="435"/>
      <c r="F100" s="393">
        <f t="shared" si="115"/>
        <v>0</v>
      </c>
      <c r="G100" s="232">
        <v>164</v>
      </c>
      <c r="H100" s="1264">
        <v>3404</v>
      </c>
      <c r="I100" s="393">
        <f t="shared" si="116"/>
        <v>3568</v>
      </c>
      <c r="J100" s="264"/>
      <c r="K100" s="435"/>
      <c r="L100" s="393">
        <f t="shared" si="117"/>
        <v>0</v>
      </c>
      <c r="M100" s="328"/>
      <c r="N100" s="61"/>
      <c r="O100" s="115">
        <f t="shared" si="118"/>
        <v>0</v>
      </c>
      <c r="P100" s="377" t="s">
        <v>1428</v>
      </c>
    </row>
    <row r="101" spans="1:16" hidden="1" x14ac:dyDescent="0.25">
      <c r="A101" s="38">
        <v>2236</v>
      </c>
      <c r="B101" s="58" t="s">
        <v>87</v>
      </c>
      <c r="C101" s="59">
        <f t="shared" si="98"/>
        <v>0</v>
      </c>
      <c r="D101" s="232"/>
      <c r="E101" s="61"/>
      <c r="F101" s="148">
        <f t="shared" si="115"/>
        <v>0</v>
      </c>
      <c r="G101" s="232"/>
      <c r="H101" s="264"/>
      <c r="I101" s="115">
        <f t="shared" si="116"/>
        <v>0</v>
      </c>
      <c r="J101" s="264"/>
      <c r="K101" s="61"/>
      <c r="L101" s="137">
        <f t="shared" si="117"/>
        <v>0</v>
      </c>
      <c r="M101" s="328"/>
      <c r="N101" s="61"/>
      <c r="O101" s="115">
        <f t="shared" si="118"/>
        <v>0</v>
      </c>
      <c r="P101" s="112"/>
    </row>
    <row r="102" spans="1:16" ht="24" x14ac:dyDescent="0.25">
      <c r="A102" s="38">
        <v>2239</v>
      </c>
      <c r="B102" s="58" t="s">
        <v>88</v>
      </c>
      <c r="C102" s="59">
        <f t="shared" si="98"/>
        <v>50</v>
      </c>
      <c r="D102" s="232"/>
      <c r="E102" s="435"/>
      <c r="F102" s="393">
        <f t="shared" si="115"/>
        <v>0</v>
      </c>
      <c r="G102" s="232">
        <v>50</v>
      </c>
      <c r="H102" s="1264"/>
      <c r="I102" s="393">
        <f t="shared" si="116"/>
        <v>50</v>
      </c>
      <c r="J102" s="264"/>
      <c r="K102" s="435"/>
      <c r="L102" s="393">
        <f t="shared" si="117"/>
        <v>0</v>
      </c>
      <c r="M102" s="328"/>
      <c r="N102" s="61"/>
      <c r="O102" s="115">
        <f t="shared" si="118"/>
        <v>0</v>
      </c>
      <c r="P102" s="377"/>
    </row>
    <row r="103" spans="1:16" ht="36" hidden="1" x14ac:dyDescent="0.25">
      <c r="A103" s="113">
        <v>2240</v>
      </c>
      <c r="B103" s="58" t="s">
        <v>89</v>
      </c>
      <c r="C103" s="59">
        <f t="shared" si="98"/>
        <v>0</v>
      </c>
      <c r="D103" s="233">
        <f>SUM(D104:D111)</f>
        <v>0</v>
      </c>
      <c r="E103" s="114">
        <f t="shared" ref="E103:F103" si="119">SUM(E104:E111)</f>
        <v>0</v>
      </c>
      <c r="F103" s="148">
        <f t="shared" si="119"/>
        <v>0</v>
      </c>
      <c r="G103" s="233">
        <f>SUM(G104:G111)</f>
        <v>0</v>
      </c>
      <c r="H103" s="122">
        <f t="shared" ref="H103:I103" si="120">SUM(H104:H111)</f>
        <v>0</v>
      </c>
      <c r="I103" s="115">
        <f t="shared" si="120"/>
        <v>0</v>
      </c>
      <c r="J103" s="122">
        <f>SUM(J104:J111)</f>
        <v>0</v>
      </c>
      <c r="K103" s="114">
        <f t="shared" ref="K103:L103" si="121">SUM(K104:K111)</f>
        <v>0</v>
      </c>
      <c r="L103" s="137">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61"/>
      <c r="F105" s="148">
        <f t="shared" si="123"/>
        <v>0</v>
      </c>
      <c r="G105" s="232"/>
      <c r="H105" s="264"/>
      <c r="I105" s="115">
        <f t="shared" si="124"/>
        <v>0</v>
      </c>
      <c r="J105" s="264"/>
      <c r="K105" s="61"/>
      <c r="L105" s="137">
        <f t="shared" si="125"/>
        <v>0</v>
      </c>
      <c r="M105" s="328"/>
      <c r="N105" s="61"/>
      <c r="O105" s="115">
        <f t="shared" si="126"/>
        <v>0</v>
      </c>
      <c r="P105" s="377"/>
    </row>
    <row r="106" spans="1:16" ht="24" hidden="1" x14ac:dyDescent="0.25">
      <c r="A106" s="38">
        <v>2243</v>
      </c>
      <c r="B106" s="58" t="s">
        <v>92</v>
      </c>
      <c r="C106" s="59">
        <f t="shared" si="98"/>
        <v>0</v>
      </c>
      <c r="D106" s="232"/>
      <c r="E106" s="61"/>
      <c r="F106" s="148">
        <f t="shared" si="123"/>
        <v>0</v>
      </c>
      <c r="G106" s="232"/>
      <c r="H106" s="264"/>
      <c r="I106" s="115">
        <f t="shared" si="124"/>
        <v>0</v>
      </c>
      <c r="J106" s="264"/>
      <c r="K106" s="61"/>
      <c r="L106" s="137">
        <f t="shared" si="125"/>
        <v>0</v>
      </c>
      <c r="M106" s="328"/>
      <c r="N106" s="61"/>
      <c r="O106" s="115">
        <f t="shared" si="126"/>
        <v>0</v>
      </c>
      <c r="P106" s="112"/>
    </row>
    <row r="107" spans="1:16" hidden="1" x14ac:dyDescent="0.25">
      <c r="A107" s="38">
        <v>2244</v>
      </c>
      <c r="B107" s="58" t="s">
        <v>93</v>
      </c>
      <c r="C107" s="59">
        <f t="shared" si="98"/>
        <v>0</v>
      </c>
      <c r="D107" s="232"/>
      <c r="E107" s="61"/>
      <c r="F107" s="148">
        <f t="shared" si="123"/>
        <v>0</v>
      </c>
      <c r="G107" s="232"/>
      <c r="H107" s="264"/>
      <c r="I107" s="115">
        <f t="shared" si="124"/>
        <v>0</v>
      </c>
      <c r="J107" s="264"/>
      <c r="K107" s="61"/>
      <c r="L107" s="137">
        <f t="shared" si="125"/>
        <v>0</v>
      </c>
      <c r="M107" s="328"/>
      <c r="N107" s="61"/>
      <c r="O107" s="115">
        <f t="shared" si="126"/>
        <v>0</v>
      </c>
      <c r="P107" s="112"/>
    </row>
    <row r="108" spans="1:16"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112"/>
    </row>
    <row r="109" spans="1:16" hidden="1" x14ac:dyDescent="0.25">
      <c r="A109" s="38">
        <v>2247</v>
      </c>
      <c r="B109" s="58" t="s">
        <v>95</v>
      </c>
      <c r="C109" s="59">
        <f t="shared" si="98"/>
        <v>0</v>
      </c>
      <c r="D109" s="232"/>
      <c r="E109" s="61"/>
      <c r="F109" s="148">
        <f t="shared" si="123"/>
        <v>0</v>
      </c>
      <c r="G109" s="232"/>
      <c r="H109" s="264"/>
      <c r="I109" s="115">
        <f t="shared" si="124"/>
        <v>0</v>
      </c>
      <c r="J109" s="264"/>
      <c r="K109" s="61"/>
      <c r="L109" s="137">
        <f t="shared" si="125"/>
        <v>0</v>
      </c>
      <c r="M109" s="328"/>
      <c r="N109" s="61"/>
      <c r="O109" s="115">
        <f t="shared" si="126"/>
        <v>0</v>
      </c>
      <c r="P109" s="112"/>
    </row>
    <row r="110" spans="1:16"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112"/>
    </row>
    <row r="111" spans="1:16" ht="24" hidden="1" x14ac:dyDescent="0.25">
      <c r="A111" s="38">
        <v>2249</v>
      </c>
      <c r="B111" s="58" t="s">
        <v>96</v>
      </c>
      <c r="C111" s="59">
        <f t="shared" si="98"/>
        <v>0</v>
      </c>
      <c r="D111" s="232"/>
      <c r="E111" s="61"/>
      <c r="F111" s="148">
        <f t="shared" si="123"/>
        <v>0</v>
      </c>
      <c r="G111" s="232"/>
      <c r="H111" s="264"/>
      <c r="I111" s="115">
        <f t="shared" si="124"/>
        <v>0</v>
      </c>
      <c r="J111" s="264"/>
      <c r="K111" s="61"/>
      <c r="L111" s="137">
        <f t="shared" si="125"/>
        <v>0</v>
      </c>
      <c r="M111" s="328"/>
      <c r="N111" s="61"/>
      <c r="O111" s="115">
        <f t="shared" si="126"/>
        <v>0</v>
      </c>
      <c r="P111" s="112"/>
    </row>
    <row r="112" spans="1:16" hidden="1" x14ac:dyDescent="0.25">
      <c r="A112" s="113">
        <v>2250</v>
      </c>
      <c r="B112" s="58" t="s">
        <v>97</v>
      </c>
      <c r="C112" s="59">
        <f t="shared" si="98"/>
        <v>0</v>
      </c>
      <c r="D112" s="233">
        <f>SUM(D113:D115)</f>
        <v>0</v>
      </c>
      <c r="E112" s="114">
        <f t="shared" ref="E112:F112" si="127">SUM(E113:E115)</f>
        <v>0</v>
      </c>
      <c r="F112" s="148">
        <f t="shared" si="127"/>
        <v>0</v>
      </c>
      <c r="G112" s="233">
        <f>SUM(G113:G115)</f>
        <v>0</v>
      </c>
      <c r="H112" s="122">
        <f t="shared" ref="H112:I112" si="128">SUM(H113:H115)</f>
        <v>0</v>
      </c>
      <c r="I112" s="115">
        <f t="shared" si="128"/>
        <v>0</v>
      </c>
      <c r="J112" s="122">
        <f>SUM(J113:J115)</f>
        <v>0</v>
      </c>
      <c r="K112" s="114">
        <f t="shared" ref="K112:L112" si="129">SUM(K113:K115)</f>
        <v>0</v>
      </c>
      <c r="L112" s="137">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61"/>
      <c r="F113" s="148">
        <f t="shared" ref="F113:F115" si="131">D113+E113</f>
        <v>0</v>
      </c>
      <c r="G113" s="232"/>
      <c r="H113" s="264"/>
      <c r="I113" s="115">
        <f t="shared" ref="I113:I115" si="132">G113+H113</f>
        <v>0</v>
      </c>
      <c r="J113" s="264"/>
      <c r="K113" s="61"/>
      <c r="L113" s="137">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112"/>
    </row>
    <row r="115" spans="1:16" ht="24" hidden="1" x14ac:dyDescent="0.25">
      <c r="A115" s="38">
        <v>2259</v>
      </c>
      <c r="B115" s="58" t="s">
        <v>100</v>
      </c>
      <c r="C115" s="59">
        <f t="shared" si="98"/>
        <v>0</v>
      </c>
      <c r="D115" s="232"/>
      <c r="E115" s="61"/>
      <c r="F115" s="148">
        <f t="shared" si="131"/>
        <v>0</v>
      </c>
      <c r="G115" s="232"/>
      <c r="H115" s="264"/>
      <c r="I115" s="115">
        <f t="shared" si="132"/>
        <v>0</v>
      </c>
      <c r="J115" s="264"/>
      <c r="K115" s="61"/>
      <c r="L115" s="137">
        <f t="shared" si="133"/>
        <v>0</v>
      </c>
      <c r="M115" s="328"/>
      <c r="N115" s="61"/>
      <c r="O115" s="115">
        <f t="shared" si="134"/>
        <v>0</v>
      </c>
      <c r="P115" s="112"/>
    </row>
    <row r="116" spans="1:16" hidden="1" x14ac:dyDescent="0.25">
      <c r="A116" s="113">
        <v>2260</v>
      </c>
      <c r="B116" s="58" t="s">
        <v>101</v>
      </c>
      <c r="C116" s="59">
        <f t="shared" si="98"/>
        <v>0</v>
      </c>
      <c r="D116" s="233">
        <f>SUM(D117:D121)</f>
        <v>0</v>
      </c>
      <c r="E116" s="114">
        <f t="shared" ref="E116:F116" si="135">SUM(E117:E121)</f>
        <v>0</v>
      </c>
      <c r="F116" s="148">
        <f t="shared" si="135"/>
        <v>0</v>
      </c>
      <c r="G116" s="233">
        <f>SUM(G117:G121)</f>
        <v>0</v>
      </c>
      <c r="H116" s="122">
        <f t="shared" ref="H116:I116" si="136">SUM(H117:H121)</f>
        <v>0</v>
      </c>
      <c r="I116" s="115">
        <f t="shared" si="136"/>
        <v>0</v>
      </c>
      <c r="J116" s="122">
        <f>SUM(J117:J121)</f>
        <v>0</v>
      </c>
      <c r="K116" s="114">
        <f t="shared" ref="K116:L116" si="137">SUM(K117:K121)</f>
        <v>0</v>
      </c>
      <c r="L116" s="137">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61"/>
      <c r="F117" s="148">
        <f t="shared" ref="F117:F121" si="139">D117+E117</f>
        <v>0</v>
      </c>
      <c r="G117" s="232"/>
      <c r="H117" s="264"/>
      <c r="I117" s="115">
        <f t="shared" ref="I117:I121" si="140">G117+H117</f>
        <v>0</v>
      </c>
      <c r="J117" s="264"/>
      <c r="K117" s="61"/>
      <c r="L117" s="137">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61"/>
      <c r="F118" s="148">
        <f t="shared" si="139"/>
        <v>0</v>
      </c>
      <c r="G118" s="232"/>
      <c r="H118" s="264"/>
      <c r="I118" s="115">
        <f t="shared" si="140"/>
        <v>0</v>
      </c>
      <c r="J118" s="264"/>
      <c r="K118" s="61"/>
      <c r="L118" s="137">
        <f t="shared" si="141"/>
        <v>0</v>
      </c>
      <c r="M118" s="328"/>
      <c r="N118" s="61"/>
      <c r="O118" s="115">
        <f t="shared" si="142"/>
        <v>0</v>
      </c>
      <c r="P118" s="112"/>
    </row>
    <row r="119" spans="1:16"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112"/>
    </row>
    <row r="120" spans="1:16" ht="24" hidden="1" x14ac:dyDescent="0.25">
      <c r="A120" s="38">
        <v>2264</v>
      </c>
      <c r="B120" s="58" t="s">
        <v>105</v>
      </c>
      <c r="C120" s="59">
        <f t="shared" si="98"/>
        <v>0</v>
      </c>
      <c r="D120" s="232"/>
      <c r="E120" s="61"/>
      <c r="F120" s="148">
        <f t="shared" si="139"/>
        <v>0</v>
      </c>
      <c r="G120" s="232"/>
      <c r="H120" s="264"/>
      <c r="I120" s="115">
        <f t="shared" si="140"/>
        <v>0</v>
      </c>
      <c r="J120" s="264"/>
      <c r="K120" s="61"/>
      <c r="L120" s="137">
        <f t="shared" si="141"/>
        <v>0</v>
      </c>
      <c r="M120" s="328"/>
      <c r="N120" s="61"/>
      <c r="O120" s="115">
        <f t="shared" si="142"/>
        <v>0</v>
      </c>
      <c r="P120" s="112"/>
    </row>
    <row r="121" spans="1:16" hidden="1" x14ac:dyDescent="0.25">
      <c r="A121" s="38">
        <v>2269</v>
      </c>
      <c r="B121" s="58" t="s">
        <v>106</v>
      </c>
      <c r="C121" s="59">
        <f t="shared" si="98"/>
        <v>0</v>
      </c>
      <c r="D121" s="232"/>
      <c r="E121" s="61"/>
      <c r="F121" s="148">
        <f t="shared" si="139"/>
        <v>0</v>
      </c>
      <c r="G121" s="232"/>
      <c r="H121" s="264"/>
      <c r="I121" s="115">
        <f t="shared" si="140"/>
        <v>0</v>
      </c>
      <c r="J121" s="264"/>
      <c r="K121" s="61"/>
      <c r="L121" s="137">
        <f t="shared" si="141"/>
        <v>0</v>
      </c>
      <c r="M121" s="328"/>
      <c r="N121" s="61"/>
      <c r="O121" s="115">
        <f t="shared" si="142"/>
        <v>0</v>
      </c>
      <c r="P121" s="112"/>
    </row>
    <row r="122" spans="1:16" hidden="1" x14ac:dyDescent="0.25">
      <c r="A122" s="113">
        <v>2270</v>
      </c>
      <c r="B122" s="58" t="s">
        <v>107</v>
      </c>
      <c r="C122" s="59">
        <f t="shared" si="98"/>
        <v>0</v>
      </c>
      <c r="D122" s="233">
        <f>SUM(D123:D127)</f>
        <v>0</v>
      </c>
      <c r="E122" s="114">
        <f t="shared" ref="E122:F122" si="143">SUM(E123:E127)</f>
        <v>0</v>
      </c>
      <c r="F122" s="148">
        <f t="shared" si="143"/>
        <v>0</v>
      </c>
      <c r="G122" s="233">
        <f>SUM(G123:G127)</f>
        <v>0</v>
      </c>
      <c r="H122" s="122">
        <f t="shared" ref="H122:I122" si="144">SUM(H123:H127)</f>
        <v>0</v>
      </c>
      <c r="I122" s="115">
        <f t="shared" si="144"/>
        <v>0</v>
      </c>
      <c r="J122" s="122">
        <f>SUM(J123:J127)</f>
        <v>0</v>
      </c>
      <c r="K122" s="114">
        <f t="shared" ref="K122:L122" si="145">SUM(K123:K127)</f>
        <v>0</v>
      </c>
      <c r="L122" s="137">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112"/>
    </row>
    <row r="125" spans="1:16" ht="24" hidden="1" x14ac:dyDescent="0.25">
      <c r="A125" s="38">
        <v>2275</v>
      </c>
      <c r="B125" s="58" t="s">
        <v>109</v>
      </c>
      <c r="C125" s="59">
        <f t="shared" si="98"/>
        <v>0</v>
      </c>
      <c r="D125" s="232"/>
      <c r="E125" s="61"/>
      <c r="F125" s="148">
        <f t="shared" si="147"/>
        <v>0</v>
      </c>
      <c r="G125" s="232"/>
      <c r="H125" s="264"/>
      <c r="I125" s="115">
        <f t="shared" si="148"/>
        <v>0</v>
      </c>
      <c r="J125" s="264"/>
      <c r="K125" s="61"/>
      <c r="L125" s="137">
        <f t="shared" si="149"/>
        <v>0</v>
      </c>
      <c r="M125" s="328"/>
      <c r="N125" s="61"/>
      <c r="O125" s="115">
        <f t="shared" si="150"/>
        <v>0</v>
      </c>
      <c r="P125" s="112"/>
    </row>
    <row r="126" spans="1:16" ht="36" hidden="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112"/>
    </row>
    <row r="127" spans="1:16" ht="24" hidden="1" x14ac:dyDescent="0.25">
      <c r="A127" s="38">
        <v>2279</v>
      </c>
      <c r="B127" s="58" t="s">
        <v>111</v>
      </c>
      <c r="C127" s="59">
        <f t="shared" si="98"/>
        <v>0</v>
      </c>
      <c r="D127" s="232"/>
      <c r="E127" s="61"/>
      <c r="F127" s="148">
        <f t="shared" si="147"/>
        <v>0</v>
      </c>
      <c r="G127" s="232"/>
      <c r="H127" s="264"/>
      <c r="I127" s="115">
        <f t="shared" si="148"/>
        <v>0</v>
      </c>
      <c r="J127" s="264"/>
      <c r="K127" s="61"/>
      <c r="L127" s="137">
        <f t="shared" si="149"/>
        <v>0</v>
      </c>
      <c r="M127" s="328"/>
      <c r="N127" s="61"/>
      <c r="O127" s="115">
        <f t="shared" si="150"/>
        <v>0</v>
      </c>
      <c r="P127" s="112"/>
    </row>
    <row r="128" spans="1:16" ht="24" hidden="1" x14ac:dyDescent="0.25">
      <c r="A128" s="1244">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112"/>
    </row>
    <row r="130" spans="1:16" ht="38.25" customHeight="1" x14ac:dyDescent="0.25">
      <c r="A130" s="46">
        <v>2300</v>
      </c>
      <c r="B130" s="106" t="s">
        <v>113</v>
      </c>
      <c r="C130" s="47">
        <f t="shared" si="98"/>
        <v>243</v>
      </c>
      <c r="D130" s="230">
        <f>SUM(D131,D136,D140,D141,D144,D151,D159,D160,D163)</f>
        <v>0</v>
      </c>
      <c r="E130" s="430">
        <f t="shared" ref="E130:F130" si="152">SUM(E131,E136,E140,E141,E144,E151,E159,E160,E163)</f>
        <v>0</v>
      </c>
      <c r="F130" s="397">
        <f t="shared" si="152"/>
        <v>0</v>
      </c>
      <c r="G130" s="230">
        <f>SUM(G131,G136,G140,G141,G144,G151,G159,G160,G163)</f>
        <v>196</v>
      </c>
      <c r="H130" s="127">
        <f t="shared" ref="H130:I130" si="153">SUM(H131,H136,H140,H141,H144,H151,H159,H160,H163)</f>
        <v>47</v>
      </c>
      <c r="I130" s="397">
        <f t="shared" si="153"/>
        <v>243</v>
      </c>
      <c r="J130" s="107">
        <f>SUM(J131,J136,J140,J141,J144,J151,J159,J160,J163)</f>
        <v>0</v>
      </c>
      <c r="K130" s="430">
        <f t="shared" ref="K130:L130" si="154">SUM(K131,K136,K140,K141,K144,K151,K159,K160,K163)</f>
        <v>0</v>
      </c>
      <c r="L130" s="397">
        <f t="shared" si="154"/>
        <v>0</v>
      </c>
      <c r="M130" s="47">
        <f>SUM(M131,M136,M140,M141,M144,M151,M159,M160,M163)</f>
        <v>0</v>
      </c>
      <c r="N130" s="51">
        <f t="shared" ref="N130:O130" si="155">SUM(N131,N136,N140,N141,N144,N151,N159,N160,N163)</f>
        <v>0</v>
      </c>
      <c r="O130" s="118">
        <f t="shared" si="155"/>
        <v>0</v>
      </c>
      <c r="P130" s="124"/>
    </row>
    <row r="131" spans="1:16" ht="24" x14ac:dyDescent="0.25">
      <c r="A131" s="1244">
        <v>2310</v>
      </c>
      <c r="B131" s="53" t="s">
        <v>114</v>
      </c>
      <c r="C131" s="54">
        <f t="shared" si="98"/>
        <v>243</v>
      </c>
      <c r="D131" s="235">
        <f t="shared" ref="D131:O131" si="156">SUM(D132:D135)</f>
        <v>0</v>
      </c>
      <c r="E131" s="438">
        <f t="shared" si="156"/>
        <v>0</v>
      </c>
      <c r="F131" s="434">
        <f t="shared" si="156"/>
        <v>0</v>
      </c>
      <c r="G131" s="235">
        <f t="shared" si="156"/>
        <v>196</v>
      </c>
      <c r="H131" s="141">
        <f t="shared" si="156"/>
        <v>47</v>
      </c>
      <c r="I131" s="434">
        <f t="shared" si="156"/>
        <v>243</v>
      </c>
      <c r="J131" s="266">
        <f t="shared" si="156"/>
        <v>0</v>
      </c>
      <c r="K131" s="438">
        <f t="shared" si="156"/>
        <v>0</v>
      </c>
      <c r="L131" s="434">
        <f t="shared" si="156"/>
        <v>0</v>
      </c>
      <c r="M131" s="54">
        <f t="shared" si="156"/>
        <v>0</v>
      </c>
      <c r="N131" s="120">
        <f t="shared" si="156"/>
        <v>0</v>
      </c>
      <c r="O131" s="121">
        <f t="shared" si="156"/>
        <v>0</v>
      </c>
      <c r="P131" s="111"/>
    </row>
    <row r="132" spans="1:16" x14ac:dyDescent="0.25">
      <c r="A132" s="38">
        <v>2311</v>
      </c>
      <c r="B132" s="58" t="s">
        <v>115</v>
      </c>
      <c r="C132" s="59">
        <f t="shared" si="98"/>
        <v>196</v>
      </c>
      <c r="D132" s="232"/>
      <c r="E132" s="435"/>
      <c r="F132" s="393">
        <f t="shared" ref="F132:F135" si="157">D132+E132</f>
        <v>0</v>
      </c>
      <c r="G132" s="232">
        <v>196</v>
      </c>
      <c r="H132" s="1264"/>
      <c r="I132" s="393">
        <f t="shared" ref="I132:I135" si="158">G132+H132</f>
        <v>196</v>
      </c>
      <c r="J132" s="264"/>
      <c r="K132" s="435"/>
      <c r="L132" s="393">
        <f t="shared" ref="L132:L135" si="159">J132+K132</f>
        <v>0</v>
      </c>
      <c r="M132" s="328"/>
      <c r="N132" s="61"/>
      <c r="O132" s="115">
        <f t="shared" ref="O132:O135" si="160">M132+N132</f>
        <v>0</v>
      </c>
      <c r="P132" s="377"/>
    </row>
    <row r="133" spans="1:16" hidden="1" x14ac:dyDescent="0.25">
      <c r="A133" s="38">
        <v>2312</v>
      </c>
      <c r="B133" s="58" t="s">
        <v>116</v>
      </c>
      <c r="C133" s="59">
        <f t="shared" si="98"/>
        <v>0</v>
      </c>
      <c r="D133" s="232"/>
      <c r="E133" s="61"/>
      <c r="F133" s="148">
        <f t="shared" si="157"/>
        <v>0</v>
      </c>
      <c r="G133" s="232"/>
      <c r="H133" s="264"/>
      <c r="I133" s="115">
        <f t="shared" si="158"/>
        <v>0</v>
      </c>
      <c r="J133" s="264"/>
      <c r="K133" s="61"/>
      <c r="L133" s="137">
        <f t="shared" si="159"/>
        <v>0</v>
      </c>
      <c r="M133" s="328"/>
      <c r="N133" s="61"/>
      <c r="O133" s="115">
        <f t="shared" si="160"/>
        <v>0</v>
      </c>
      <c r="P133" s="112"/>
    </row>
    <row r="134" spans="1:16"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112"/>
    </row>
    <row r="135" spans="1:16" ht="36" customHeight="1" x14ac:dyDescent="0.25">
      <c r="A135" s="38">
        <v>2314</v>
      </c>
      <c r="B135" s="58" t="s">
        <v>291</v>
      </c>
      <c r="C135" s="59">
        <f t="shared" si="98"/>
        <v>47</v>
      </c>
      <c r="D135" s="232"/>
      <c r="E135" s="435"/>
      <c r="F135" s="393">
        <f t="shared" si="157"/>
        <v>0</v>
      </c>
      <c r="G135" s="232">
        <v>0</v>
      </c>
      <c r="H135" s="1264">
        <v>47</v>
      </c>
      <c r="I135" s="393">
        <f t="shared" si="158"/>
        <v>47</v>
      </c>
      <c r="J135" s="264"/>
      <c r="K135" s="435"/>
      <c r="L135" s="393">
        <f t="shared" si="159"/>
        <v>0</v>
      </c>
      <c r="M135" s="328"/>
      <c r="N135" s="61"/>
      <c r="O135" s="115">
        <f t="shared" si="160"/>
        <v>0</v>
      </c>
      <c r="P135" s="377" t="s">
        <v>1429</v>
      </c>
    </row>
    <row r="136" spans="1:16" hidden="1" x14ac:dyDescent="0.25">
      <c r="A136" s="113">
        <v>2320</v>
      </c>
      <c r="B136" s="58" t="s">
        <v>118</v>
      </c>
      <c r="C136" s="59">
        <f t="shared" si="98"/>
        <v>0</v>
      </c>
      <c r="D136" s="233">
        <f>SUM(D137:D139)</f>
        <v>0</v>
      </c>
      <c r="E136" s="114">
        <f t="shared" ref="E136:F136" si="161">SUM(E137:E139)</f>
        <v>0</v>
      </c>
      <c r="F136" s="148">
        <f t="shared" si="161"/>
        <v>0</v>
      </c>
      <c r="G136" s="233">
        <f>SUM(G137:G139)</f>
        <v>0</v>
      </c>
      <c r="H136" s="122">
        <f t="shared" ref="H136:I136" si="162">SUM(H137:H139)</f>
        <v>0</v>
      </c>
      <c r="I136" s="115">
        <f t="shared" si="162"/>
        <v>0</v>
      </c>
      <c r="J136" s="122">
        <f>SUM(J137:J139)</f>
        <v>0</v>
      </c>
      <c r="K136" s="114">
        <f t="shared" ref="K136:L136" si="163">SUM(K137:K139)</f>
        <v>0</v>
      </c>
      <c r="L136" s="137">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12"/>
    </row>
    <row r="138" spans="1:16" hidden="1" x14ac:dyDescent="0.25">
      <c r="A138" s="38">
        <v>2322</v>
      </c>
      <c r="B138" s="58" t="s">
        <v>120</v>
      </c>
      <c r="C138" s="59">
        <f t="shared" si="98"/>
        <v>0</v>
      </c>
      <c r="D138" s="232"/>
      <c r="E138" s="61"/>
      <c r="F138" s="148">
        <f t="shared" si="165"/>
        <v>0</v>
      </c>
      <c r="G138" s="232"/>
      <c r="H138" s="264"/>
      <c r="I138" s="115">
        <f t="shared" si="166"/>
        <v>0</v>
      </c>
      <c r="J138" s="264"/>
      <c r="K138" s="61"/>
      <c r="L138" s="137">
        <f t="shared" si="167"/>
        <v>0</v>
      </c>
      <c r="M138" s="328"/>
      <c r="N138" s="61"/>
      <c r="O138" s="115">
        <f t="shared" si="168"/>
        <v>0</v>
      </c>
      <c r="P138" s="112"/>
    </row>
    <row r="139" spans="1:16"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112"/>
    </row>
    <row r="140" spans="1:16"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112"/>
    </row>
    <row r="141" spans="1:16" ht="48" hidden="1" x14ac:dyDescent="0.25">
      <c r="A141" s="113">
        <v>2340</v>
      </c>
      <c r="B141" s="58" t="s">
        <v>302</v>
      </c>
      <c r="C141" s="59">
        <f t="shared" si="98"/>
        <v>0</v>
      </c>
      <c r="D141" s="233">
        <f>SUM(D142:D143)</f>
        <v>0</v>
      </c>
      <c r="E141" s="114">
        <f t="shared" ref="E141:F141" si="169">SUM(E142:E143)</f>
        <v>0</v>
      </c>
      <c r="F141" s="148">
        <f t="shared" si="169"/>
        <v>0</v>
      </c>
      <c r="G141" s="233">
        <f>SUM(G142:G143)</f>
        <v>0</v>
      </c>
      <c r="H141" s="122">
        <f t="shared" ref="H141:I141" si="170">SUM(H142:H143)</f>
        <v>0</v>
      </c>
      <c r="I141" s="115">
        <f t="shared" si="170"/>
        <v>0</v>
      </c>
      <c r="J141" s="122">
        <f>SUM(J142:J143)</f>
        <v>0</v>
      </c>
      <c r="K141" s="114">
        <f t="shared" ref="K141:L141" si="171">SUM(K142:K143)</f>
        <v>0</v>
      </c>
      <c r="L141" s="137">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61"/>
      <c r="F142" s="148">
        <f t="shared" ref="F142:F143" si="173">D142+E142</f>
        <v>0</v>
      </c>
      <c r="G142" s="232"/>
      <c r="H142" s="264"/>
      <c r="I142" s="115">
        <f t="shared" ref="I142:I143" si="174">G142+H142</f>
        <v>0</v>
      </c>
      <c r="J142" s="264"/>
      <c r="K142" s="61"/>
      <c r="L142" s="137">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112"/>
    </row>
    <row r="144" spans="1:16" ht="24" hidden="1" x14ac:dyDescent="0.25">
      <c r="A144" s="108">
        <v>2350</v>
      </c>
      <c r="B144" s="79" t="s">
        <v>125</v>
      </c>
      <c r="C144" s="85">
        <f t="shared" si="98"/>
        <v>0</v>
      </c>
      <c r="D144" s="133">
        <f>SUM(D145:D150)</f>
        <v>0</v>
      </c>
      <c r="E144" s="109">
        <f t="shared" ref="E144:F144" si="177">SUM(E145:E150)</f>
        <v>0</v>
      </c>
      <c r="F144" s="288">
        <f t="shared" si="177"/>
        <v>0</v>
      </c>
      <c r="G144" s="133">
        <f>SUM(G145:G150)</f>
        <v>0</v>
      </c>
      <c r="H144" s="208">
        <f t="shared" ref="H144:I144" si="178">SUM(H145:H150)</f>
        <v>0</v>
      </c>
      <c r="I144" s="110">
        <f t="shared" si="178"/>
        <v>0</v>
      </c>
      <c r="J144" s="208">
        <f>SUM(J145:J150)</f>
        <v>0</v>
      </c>
      <c r="K144" s="109">
        <f t="shared" ref="K144:L144" si="179">SUM(K145:K150)</f>
        <v>0</v>
      </c>
      <c r="L144" s="138">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56"/>
      <c r="F145" s="289">
        <f t="shared" ref="F145:F150" si="181">D145+E145</f>
        <v>0</v>
      </c>
      <c r="G145" s="231"/>
      <c r="H145" s="263"/>
      <c r="I145" s="121">
        <f t="shared" ref="I145:I150" si="182">G145+H145</f>
        <v>0</v>
      </c>
      <c r="J145" s="263"/>
      <c r="K145" s="56"/>
      <c r="L145" s="14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61"/>
      <c r="F146" s="148">
        <f t="shared" si="181"/>
        <v>0</v>
      </c>
      <c r="G146" s="232"/>
      <c r="H146" s="264"/>
      <c r="I146" s="115">
        <f t="shared" si="182"/>
        <v>0</v>
      </c>
      <c r="J146" s="264"/>
      <c r="K146" s="61"/>
      <c r="L146" s="137">
        <f t="shared" si="183"/>
        <v>0</v>
      </c>
      <c r="M146" s="328"/>
      <c r="N146" s="61"/>
      <c r="O146" s="115">
        <f t="shared" si="184"/>
        <v>0</v>
      </c>
      <c r="P146" s="112"/>
    </row>
    <row r="147" spans="1:16" ht="24" hidden="1" x14ac:dyDescent="0.25">
      <c r="A147" s="38">
        <v>2353</v>
      </c>
      <c r="B147" s="58" t="s">
        <v>128</v>
      </c>
      <c r="C147" s="59">
        <f t="shared" si="98"/>
        <v>0</v>
      </c>
      <c r="D147" s="232"/>
      <c r="E147" s="61"/>
      <c r="F147" s="148">
        <f t="shared" si="181"/>
        <v>0</v>
      </c>
      <c r="G147" s="232"/>
      <c r="H147" s="264"/>
      <c r="I147" s="115">
        <f t="shared" si="182"/>
        <v>0</v>
      </c>
      <c r="J147" s="264"/>
      <c r="K147" s="61"/>
      <c r="L147" s="137">
        <f t="shared" si="183"/>
        <v>0</v>
      </c>
      <c r="M147" s="328"/>
      <c r="N147" s="61"/>
      <c r="O147" s="115">
        <f t="shared" si="184"/>
        <v>0</v>
      </c>
      <c r="P147" s="112"/>
    </row>
    <row r="148" spans="1:16" ht="24" hidden="1" x14ac:dyDescent="0.25">
      <c r="A148" s="38">
        <v>2354</v>
      </c>
      <c r="B148" s="58" t="s">
        <v>129</v>
      </c>
      <c r="C148" s="59">
        <f t="shared" si="98"/>
        <v>0</v>
      </c>
      <c r="D148" s="232"/>
      <c r="E148" s="61"/>
      <c r="F148" s="148">
        <f t="shared" si="181"/>
        <v>0</v>
      </c>
      <c r="G148" s="232"/>
      <c r="H148" s="264"/>
      <c r="I148" s="115">
        <f t="shared" si="182"/>
        <v>0</v>
      </c>
      <c r="J148" s="264"/>
      <c r="K148" s="61"/>
      <c r="L148" s="137">
        <f t="shared" si="183"/>
        <v>0</v>
      </c>
      <c r="M148" s="328"/>
      <c r="N148" s="61"/>
      <c r="O148" s="115">
        <f t="shared" si="184"/>
        <v>0</v>
      </c>
      <c r="P148" s="112"/>
    </row>
    <row r="149" spans="1:16" ht="24" hidden="1" x14ac:dyDescent="0.25">
      <c r="A149" s="38">
        <v>2355</v>
      </c>
      <c r="B149" s="58" t="s">
        <v>130</v>
      </c>
      <c r="C149" s="59">
        <f t="shared" ref="C149:C212" si="185">F149+I149+L149+O149</f>
        <v>0</v>
      </c>
      <c r="D149" s="232"/>
      <c r="E149" s="61"/>
      <c r="F149" s="148">
        <f t="shared" si="181"/>
        <v>0</v>
      </c>
      <c r="G149" s="232"/>
      <c r="H149" s="264"/>
      <c r="I149" s="115">
        <f t="shared" si="182"/>
        <v>0</v>
      </c>
      <c r="J149" s="264"/>
      <c r="K149" s="61"/>
      <c r="L149" s="137">
        <f t="shared" si="183"/>
        <v>0</v>
      </c>
      <c r="M149" s="328"/>
      <c r="N149" s="61"/>
      <c r="O149" s="115">
        <f t="shared" si="184"/>
        <v>0</v>
      </c>
      <c r="P149" s="112"/>
    </row>
    <row r="150" spans="1:16"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114">
        <f t="shared" ref="E151:F151" si="186">SUM(E152:E158)</f>
        <v>0</v>
      </c>
      <c r="F151" s="148">
        <f t="shared" si="186"/>
        <v>0</v>
      </c>
      <c r="G151" s="233">
        <f>SUM(G152:G158)</f>
        <v>0</v>
      </c>
      <c r="H151" s="122">
        <f t="shared" ref="H151:I151" si="187">SUM(H152:H158)</f>
        <v>0</v>
      </c>
      <c r="I151" s="115">
        <f t="shared" si="187"/>
        <v>0</v>
      </c>
      <c r="J151" s="122">
        <f>SUM(J152:J158)</f>
        <v>0</v>
      </c>
      <c r="K151" s="114">
        <f t="shared" ref="K151:L151" si="188">SUM(K152:K158)</f>
        <v>0</v>
      </c>
      <c r="L151" s="137">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61"/>
      <c r="F152" s="148">
        <f t="shared" ref="F152:F159" si="190">D152+E152</f>
        <v>0</v>
      </c>
      <c r="G152" s="232"/>
      <c r="H152" s="264"/>
      <c r="I152" s="115">
        <f t="shared" ref="I152:I159" si="191">G152+H152</f>
        <v>0</v>
      </c>
      <c r="J152" s="264"/>
      <c r="K152" s="61"/>
      <c r="L152" s="137">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112"/>
    </row>
    <row r="154" spans="1:16" hidden="1" x14ac:dyDescent="0.25">
      <c r="A154" s="37">
        <v>2363</v>
      </c>
      <c r="B154" s="58" t="s">
        <v>135</v>
      </c>
      <c r="C154" s="59">
        <f t="shared" si="185"/>
        <v>0</v>
      </c>
      <c r="D154" s="232"/>
      <c r="E154" s="61"/>
      <c r="F154" s="148">
        <f t="shared" si="190"/>
        <v>0</v>
      </c>
      <c r="G154" s="232"/>
      <c r="H154" s="264"/>
      <c r="I154" s="115">
        <f t="shared" si="191"/>
        <v>0</v>
      </c>
      <c r="J154" s="264"/>
      <c r="K154" s="61"/>
      <c r="L154" s="137">
        <f t="shared" si="192"/>
        <v>0</v>
      </c>
      <c r="M154" s="328"/>
      <c r="N154" s="61"/>
      <c r="O154" s="115">
        <f t="shared" si="193"/>
        <v>0</v>
      </c>
      <c r="P154" s="112"/>
    </row>
    <row r="155" spans="1:16"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112"/>
    </row>
    <row r="156" spans="1:16"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112"/>
    </row>
    <row r="157" spans="1:16"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112"/>
    </row>
    <row r="158" spans="1:16"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112"/>
    </row>
    <row r="159" spans="1:16" hidden="1" x14ac:dyDescent="0.25">
      <c r="A159" s="108">
        <v>2370</v>
      </c>
      <c r="B159" s="79" t="s">
        <v>140</v>
      </c>
      <c r="C159" s="85">
        <f t="shared" si="185"/>
        <v>0</v>
      </c>
      <c r="D159" s="234"/>
      <c r="E159" s="116"/>
      <c r="F159" s="288">
        <f t="shared" si="190"/>
        <v>0</v>
      </c>
      <c r="G159" s="234"/>
      <c r="H159" s="265"/>
      <c r="I159" s="110">
        <f t="shared" si="191"/>
        <v>0</v>
      </c>
      <c r="J159" s="265"/>
      <c r="K159" s="116"/>
      <c r="L159" s="138">
        <f t="shared" si="192"/>
        <v>0</v>
      </c>
      <c r="M159" s="329"/>
      <c r="N159" s="116"/>
      <c r="O159" s="110">
        <f t="shared" si="193"/>
        <v>0</v>
      </c>
      <c r="P159" s="117"/>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112"/>
    </row>
    <row r="163" spans="1:16" hidden="1" x14ac:dyDescent="0.25">
      <c r="A163" s="108">
        <v>2390</v>
      </c>
      <c r="B163" s="79" t="s">
        <v>144</v>
      </c>
      <c r="C163" s="85">
        <f t="shared" si="185"/>
        <v>0</v>
      </c>
      <c r="D163" s="234"/>
      <c r="E163" s="116"/>
      <c r="F163" s="288">
        <f t="shared" si="198"/>
        <v>0</v>
      </c>
      <c r="G163" s="234"/>
      <c r="H163" s="265"/>
      <c r="I163" s="110">
        <f t="shared" si="199"/>
        <v>0</v>
      </c>
      <c r="J163" s="265"/>
      <c r="K163" s="116"/>
      <c r="L163" s="138">
        <f t="shared" si="200"/>
        <v>0</v>
      </c>
      <c r="M163" s="329"/>
      <c r="N163" s="116"/>
      <c r="O163" s="110">
        <f t="shared" si="201"/>
        <v>0</v>
      </c>
      <c r="P163" s="117"/>
    </row>
    <row r="164" spans="1:16" hidden="1" x14ac:dyDescent="0.25">
      <c r="A164" s="46">
        <v>2400</v>
      </c>
      <c r="B164" s="106" t="s">
        <v>145</v>
      </c>
      <c r="C164" s="47">
        <f t="shared" si="185"/>
        <v>0</v>
      </c>
      <c r="D164" s="236"/>
      <c r="E164" s="123"/>
      <c r="F164" s="287">
        <f t="shared" si="198"/>
        <v>0</v>
      </c>
      <c r="G164" s="236"/>
      <c r="H164" s="267"/>
      <c r="I164" s="118">
        <f t="shared" si="199"/>
        <v>0</v>
      </c>
      <c r="J164" s="267"/>
      <c r="K164" s="123"/>
      <c r="L164" s="127">
        <f t="shared" si="200"/>
        <v>0</v>
      </c>
      <c r="M164" s="330"/>
      <c r="N164" s="123"/>
      <c r="O164" s="118">
        <f t="shared" si="201"/>
        <v>0</v>
      </c>
      <c r="P164" s="124"/>
    </row>
    <row r="165" spans="1:16" ht="24" hidden="1" x14ac:dyDescent="0.25">
      <c r="A165" s="46">
        <v>2500</v>
      </c>
      <c r="B165" s="106" t="s">
        <v>146</v>
      </c>
      <c r="C165" s="47">
        <f t="shared" si="185"/>
        <v>0</v>
      </c>
      <c r="D165" s="230">
        <f>SUM(D166,D171)</f>
        <v>0</v>
      </c>
      <c r="E165" s="51">
        <f t="shared" ref="E165:O165" si="202">SUM(E166,E171)</f>
        <v>0</v>
      </c>
      <c r="F165" s="287">
        <f t="shared" si="202"/>
        <v>0</v>
      </c>
      <c r="G165" s="230">
        <f t="shared" si="202"/>
        <v>0</v>
      </c>
      <c r="H165" s="107">
        <f t="shared" si="202"/>
        <v>0</v>
      </c>
      <c r="I165" s="118">
        <f t="shared" si="202"/>
        <v>0</v>
      </c>
      <c r="J165" s="107">
        <f t="shared" si="202"/>
        <v>0</v>
      </c>
      <c r="K165" s="51">
        <f t="shared" si="202"/>
        <v>0</v>
      </c>
      <c r="L165" s="127">
        <f t="shared" si="202"/>
        <v>0</v>
      </c>
      <c r="M165" s="131">
        <f t="shared" si="202"/>
        <v>0</v>
      </c>
      <c r="N165" s="132">
        <f t="shared" si="202"/>
        <v>0</v>
      </c>
      <c r="O165" s="296">
        <f t="shared" si="202"/>
        <v>0</v>
      </c>
      <c r="P165" s="352"/>
    </row>
    <row r="166" spans="1:16" ht="16.5" hidden="1" customHeight="1" x14ac:dyDescent="0.25">
      <c r="A166" s="1244">
        <v>2510</v>
      </c>
      <c r="B166" s="53" t="s">
        <v>147</v>
      </c>
      <c r="C166" s="54">
        <f t="shared" si="185"/>
        <v>0</v>
      </c>
      <c r="D166" s="235">
        <f>SUM(D167:D170)</f>
        <v>0</v>
      </c>
      <c r="E166" s="120">
        <f t="shared" ref="E166:O166" si="203">SUM(E167:E170)</f>
        <v>0</v>
      </c>
      <c r="F166" s="289">
        <f t="shared" si="203"/>
        <v>0</v>
      </c>
      <c r="G166" s="235">
        <f t="shared" si="203"/>
        <v>0</v>
      </c>
      <c r="H166" s="266">
        <f t="shared" si="203"/>
        <v>0</v>
      </c>
      <c r="I166" s="121">
        <f t="shared" si="203"/>
        <v>0</v>
      </c>
      <c r="J166" s="266">
        <f t="shared" si="203"/>
        <v>0</v>
      </c>
      <c r="K166" s="120">
        <f t="shared" si="203"/>
        <v>0</v>
      </c>
      <c r="L166" s="14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112"/>
    </row>
    <row r="169" spans="1:16"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112"/>
    </row>
    <row r="170" spans="1:16" ht="24" hidden="1" x14ac:dyDescent="0.25">
      <c r="A170" s="38">
        <v>2519</v>
      </c>
      <c r="B170" s="58" t="s">
        <v>151</v>
      </c>
      <c r="C170" s="59">
        <f t="shared" si="185"/>
        <v>0</v>
      </c>
      <c r="D170" s="232"/>
      <c r="E170" s="61"/>
      <c r="F170" s="148">
        <f t="shared" si="204"/>
        <v>0</v>
      </c>
      <c r="G170" s="232"/>
      <c r="H170" s="264"/>
      <c r="I170" s="115">
        <f t="shared" si="205"/>
        <v>0</v>
      </c>
      <c r="J170" s="264"/>
      <c r="K170" s="61"/>
      <c r="L170" s="137">
        <f t="shared" si="206"/>
        <v>0</v>
      </c>
      <c r="M170" s="328"/>
      <c r="N170" s="61"/>
      <c r="O170" s="115">
        <f t="shared" si="207"/>
        <v>0</v>
      </c>
      <c r="P170" s="112"/>
    </row>
    <row r="171" spans="1:16"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36"/>
    </row>
    <row r="173" spans="1:16"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352"/>
    </row>
    <row r="175" spans="1:16" ht="36" hidden="1" x14ac:dyDescent="0.25">
      <c r="A175" s="1244">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112"/>
    </row>
    <row r="178" spans="1:16"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112"/>
    </row>
    <row r="179" spans="1:16" ht="84" hidden="1" x14ac:dyDescent="0.25">
      <c r="A179" s="1244">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112"/>
    </row>
    <row r="182" spans="1:16"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112"/>
    </row>
    <row r="183" spans="1:16"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59"/>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111"/>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24"/>
    </row>
    <row r="189" spans="1:16" ht="36" hidden="1" x14ac:dyDescent="0.25">
      <c r="A189" s="1244">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112"/>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24"/>
    </row>
    <row r="192" spans="1:16" ht="24" hidden="1" x14ac:dyDescent="0.25">
      <c r="A192" s="1244">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112"/>
    </row>
    <row r="194" spans="1:16" s="21" customFormat="1" ht="24" x14ac:dyDescent="0.25">
      <c r="A194" s="136"/>
      <c r="B194" s="17" t="s">
        <v>174</v>
      </c>
      <c r="C194" s="99">
        <f t="shared" si="185"/>
        <v>256</v>
      </c>
      <c r="D194" s="228">
        <f>SUM(D195,D230,D269)</f>
        <v>0</v>
      </c>
      <c r="E194" s="426">
        <f t="shared" ref="E194:F194" si="251">SUM(E195,E230,E269)</f>
        <v>0</v>
      </c>
      <c r="F194" s="427">
        <f t="shared" si="251"/>
        <v>0</v>
      </c>
      <c r="G194" s="228">
        <f>SUM(G195,G230,G269)</f>
        <v>256</v>
      </c>
      <c r="H194" s="207">
        <f t="shared" ref="H194:I194" si="252">SUM(H195,H230,H269)</f>
        <v>0</v>
      </c>
      <c r="I194" s="427">
        <f t="shared" si="252"/>
        <v>256</v>
      </c>
      <c r="J194" s="261">
        <f>SUM(J195,J230,J269)</f>
        <v>0</v>
      </c>
      <c r="K194" s="426">
        <f t="shared" ref="K194:L194" si="253">SUM(K195,K230,K269)</f>
        <v>0</v>
      </c>
      <c r="L194" s="427">
        <f t="shared" si="253"/>
        <v>0</v>
      </c>
      <c r="M194" s="332">
        <f>SUM(M195,M230,M269)</f>
        <v>0</v>
      </c>
      <c r="N194" s="309">
        <f t="shared" ref="N194:O194" si="254">SUM(N195,N230,N269)</f>
        <v>0</v>
      </c>
      <c r="O194" s="314">
        <f t="shared" si="254"/>
        <v>0</v>
      </c>
      <c r="P194" s="354"/>
    </row>
    <row r="195" spans="1:16" x14ac:dyDescent="0.25">
      <c r="A195" s="102">
        <v>5000</v>
      </c>
      <c r="B195" s="102" t="s">
        <v>175</v>
      </c>
      <c r="C195" s="103">
        <f t="shared" si="185"/>
        <v>256</v>
      </c>
      <c r="D195" s="229">
        <f>D196+D204</f>
        <v>0</v>
      </c>
      <c r="E195" s="428">
        <f t="shared" ref="E195:F195" si="255">E196+E204</f>
        <v>0</v>
      </c>
      <c r="F195" s="429">
        <f t="shared" si="255"/>
        <v>0</v>
      </c>
      <c r="G195" s="229">
        <f>G196+G204</f>
        <v>256</v>
      </c>
      <c r="H195" s="139">
        <f t="shared" ref="H195:I195" si="256">H196+H204</f>
        <v>0</v>
      </c>
      <c r="I195" s="429">
        <f t="shared" si="256"/>
        <v>256</v>
      </c>
      <c r="J195" s="262">
        <f>J196+J204</f>
        <v>0</v>
      </c>
      <c r="K195" s="428">
        <f t="shared" ref="K195:L195" si="257">K196+K204</f>
        <v>0</v>
      </c>
      <c r="L195" s="429">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51">
        <f t="shared" ref="E196:F196" si="259">E197+E198+E201+E202+E203</f>
        <v>0</v>
      </c>
      <c r="F196" s="28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27">
        <f t="shared" si="261"/>
        <v>0</v>
      </c>
      <c r="M196" s="47">
        <f>M197+M198+M201+M202+M203</f>
        <v>0</v>
      </c>
      <c r="N196" s="51">
        <f t="shared" ref="N196:O196" si="262">N197+N198+N201+N202+N203</f>
        <v>0</v>
      </c>
      <c r="O196" s="118">
        <f t="shared" si="262"/>
        <v>0</v>
      </c>
      <c r="P196" s="124"/>
    </row>
    <row r="197" spans="1:16" hidden="1" x14ac:dyDescent="0.25">
      <c r="A197" s="1244">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111"/>
    </row>
    <row r="198" spans="1:16" ht="24" hidden="1" x14ac:dyDescent="0.25">
      <c r="A198" s="113">
        <v>5120</v>
      </c>
      <c r="B198" s="58" t="s">
        <v>178</v>
      </c>
      <c r="C198" s="59">
        <f t="shared" si="185"/>
        <v>0</v>
      </c>
      <c r="D198" s="233">
        <f>D199+D200</f>
        <v>0</v>
      </c>
      <c r="E198" s="114">
        <f t="shared" ref="E198:F198" si="263">E199+E200</f>
        <v>0</v>
      </c>
      <c r="F198" s="148">
        <f t="shared" si="263"/>
        <v>0</v>
      </c>
      <c r="G198" s="233">
        <f>G199+G200</f>
        <v>0</v>
      </c>
      <c r="H198" s="122">
        <f t="shared" ref="H198:I198" si="264">H199+H200</f>
        <v>0</v>
      </c>
      <c r="I198" s="115">
        <f t="shared" si="264"/>
        <v>0</v>
      </c>
      <c r="J198" s="122">
        <f>J199+J200</f>
        <v>0</v>
      </c>
      <c r="K198" s="114">
        <f t="shared" ref="K198:L198" si="265">K199+K200</f>
        <v>0</v>
      </c>
      <c r="L198" s="137">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61"/>
      <c r="F199" s="148">
        <f t="shared" ref="F199:F203" si="267">D199+E199</f>
        <v>0</v>
      </c>
      <c r="G199" s="232"/>
      <c r="H199" s="264"/>
      <c r="I199" s="115">
        <f t="shared" ref="I199:I203" si="268">G199+H199</f>
        <v>0</v>
      </c>
      <c r="J199" s="264"/>
      <c r="K199" s="61"/>
      <c r="L199" s="137">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112"/>
    </row>
    <row r="201" spans="1:16"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112"/>
    </row>
    <row r="202" spans="1:16"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112"/>
    </row>
    <row r="203" spans="1:16"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112"/>
    </row>
    <row r="204" spans="1:16" x14ac:dyDescent="0.25">
      <c r="A204" s="46">
        <v>5200</v>
      </c>
      <c r="B204" s="106" t="s">
        <v>184</v>
      </c>
      <c r="C204" s="47">
        <f t="shared" si="185"/>
        <v>256</v>
      </c>
      <c r="D204" s="230">
        <f>D205+D215+D216+D225+D226+D227+D229</f>
        <v>0</v>
      </c>
      <c r="E204" s="430">
        <f t="shared" ref="E204:F204" si="271">E205+E215+E216+E225+E226+E227+E229</f>
        <v>0</v>
      </c>
      <c r="F204" s="397">
        <f t="shared" si="271"/>
        <v>0</v>
      </c>
      <c r="G204" s="230">
        <f>G205+G215+G216+G225+G226+G227+G229</f>
        <v>256</v>
      </c>
      <c r="H204" s="127">
        <f t="shared" ref="H204:I204" si="272">H205+H215+H216+H225+H226+H227+H229</f>
        <v>0</v>
      </c>
      <c r="I204" s="397">
        <f t="shared" si="272"/>
        <v>256</v>
      </c>
      <c r="J204" s="107">
        <f>J205+J215+J216+J225+J226+J227+J229</f>
        <v>0</v>
      </c>
      <c r="K204" s="430">
        <f t="shared" ref="K204:L204" si="273">K205+K215+K216+K225+K226+K227+K229</f>
        <v>0</v>
      </c>
      <c r="L204" s="397">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112"/>
    </row>
    <row r="208" spans="1:16"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112"/>
    </row>
    <row r="209" spans="1:16"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112"/>
    </row>
    <row r="210" spans="1:16"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112"/>
    </row>
    <row r="211" spans="1:16"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112"/>
    </row>
    <row r="212" spans="1:16"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112"/>
    </row>
    <row r="213" spans="1:16"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112"/>
    </row>
    <row r="214" spans="1:16"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112"/>
    </row>
    <row r="215" spans="1:16"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112"/>
    </row>
    <row r="216" spans="1:16" x14ac:dyDescent="0.25">
      <c r="A216" s="113">
        <v>5230</v>
      </c>
      <c r="B216" s="58" t="s">
        <v>196</v>
      </c>
      <c r="C216" s="59">
        <f t="shared" si="283"/>
        <v>256</v>
      </c>
      <c r="D216" s="233">
        <f>SUM(D217:D224)</f>
        <v>0</v>
      </c>
      <c r="E216" s="436">
        <f t="shared" ref="E216:F216" si="284">SUM(E217:E224)</f>
        <v>0</v>
      </c>
      <c r="F216" s="393">
        <f t="shared" si="284"/>
        <v>0</v>
      </c>
      <c r="G216" s="233">
        <f>SUM(G217:G224)</f>
        <v>256</v>
      </c>
      <c r="H216" s="137">
        <f t="shared" ref="H216:I216" si="285">SUM(H217:H224)</f>
        <v>0</v>
      </c>
      <c r="I216" s="393">
        <f t="shared" si="285"/>
        <v>256</v>
      </c>
      <c r="J216" s="122">
        <f>SUM(J217:J224)</f>
        <v>0</v>
      </c>
      <c r="K216" s="436">
        <f t="shared" ref="K216:L216" si="286">SUM(K217:K224)</f>
        <v>0</v>
      </c>
      <c r="L216" s="393">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61"/>
      <c r="F218" s="148">
        <f t="shared" si="288"/>
        <v>0</v>
      </c>
      <c r="G218" s="232"/>
      <c r="H218" s="264"/>
      <c r="I218" s="115">
        <f t="shared" si="289"/>
        <v>0</v>
      </c>
      <c r="J218" s="264"/>
      <c r="K218" s="61"/>
      <c r="L218" s="137">
        <f t="shared" si="290"/>
        <v>0</v>
      </c>
      <c r="M218" s="328"/>
      <c r="N218" s="61"/>
      <c r="O218" s="115">
        <f t="shared" si="291"/>
        <v>0</v>
      </c>
      <c r="P218" s="112"/>
    </row>
    <row r="219" spans="1:16" x14ac:dyDescent="0.25">
      <c r="A219" s="38">
        <v>5233</v>
      </c>
      <c r="B219" s="58" t="s">
        <v>199</v>
      </c>
      <c r="C219" s="59">
        <f t="shared" si="283"/>
        <v>256</v>
      </c>
      <c r="D219" s="232"/>
      <c r="E219" s="435"/>
      <c r="F219" s="393">
        <f t="shared" si="288"/>
        <v>0</v>
      </c>
      <c r="G219" s="232">
        <v>256</v>
      </c>
      <c r="H219" s="1264"/>
      <c r="I219" s="393">
        <f t="shared" si="289"/>
        <v>256</v>
      </c>
      <c r="J219" s="264"/>
      <c r="K219" s="435"/>
      <c r="L219" s="393">
        <f t="shared" si="290"/>
        <v>0</v>
      </c>
      <c r="M219" s="328"/>
      <c r="N219" s="61"/>
      <c r="O219" s="115">
        <f t="shared" si="291"/>
        <v>0</v>
      </c>
      <c r="P219" s="112"/>
    </row>
    <row r="220" spans="1:16"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112"/>
    </row>
    <row r="221" spans="1:16"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112"/>
    </row>
    <row r="222" spans="1:16"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112"/>
    </row>
    <row r="223" spans="1:16" ht="24" hidden="1" x14ac:dyDescent="0.25">
      <c r="A223" s="38">
        <v>5238</v>
      </c>
      <c r="B223" s="58" t="s">
        <v>203</v>
      </c>
      <c r="C223" s="59">
        <f t="shared" si="283"/>
        <v>0</v>
      </c>
      <c r="D223" s="232"/>
      <c r="E223" s="61"/>
      <c r="F223" s="148">
        <f t="shared" si="288"/>
        <v>0</v>
      </c>
      <c r="G223" s="232"/>
      <c r="H223" s="264"/>
      <c r="I223" s="115">
        <f t="shared" si="289"/>
        <v>0</v>
      </c>
      <c r="J223" s="264"/>
      <c r="K223" s="61"/>
      <c r="L223" s="137">
        <f t="shared" si="290"/>
        <v>0</v>
      </c>
      <c r="M223" s="328"/>
      <c r="N223" s="61"/>
      <c r="O223" s="115">
        <f t="shared" si="291"/>
        <v>0</v>
      </c>
      <c r="P223" s="112"/>
    </row>
    <row r="224" spans="1:16" ht="24" hidden="1" x14ac:dyDescent="0.25">
      <c r="A224" s="38">
        <v>5239</v>
      </c>
      <c r="B224" s="58" t="s">
        <v>204</v>
      </c>
      <c r="C224" s="59">
        <f t="shared" si="283"/>
        <v>0</v>
      </c>
      <c r="D224" s="232"/>
      <c r="E224" s="61"/>
      <c r="F224" s="148">
        <f t="shared" si="288"/>
        <v>0</v>
      </c>
      <c r="G224" s="232"/>
      <c r="H224" s="264"/>
      <c r="I224" s="115">
        <f t="shared" si="289"/>
        <v>0</v>
      </c>
      <c r="J224" s="264"/>
      <c r="K224" s="61"/>
      <c r="L224" s="137">
        <f t="shared" si="290"/>
        <v>0</v>
      </c>
      <c r="M224" s="328"/>
      <c r="N224" s="61"/>
      <c r="O224" s="115">
        <f t="shared" si="291"/>
        <v>0</v>
      </c>
      <c r="P224" s="112"/>
    </row>
    <row r="225" spans="1:16"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112"/>
    </row>
    <row r="226" spans="1:16"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112"/>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117"/>
    </row>
    <row r="230" spans="1:16"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352"/>
    </row>
    <row r="232" spans="1:16" ht="24" hidden="1" x14ac:dyDescent="0.25">
      <c r="A232" s="1244">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111"/>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111"/>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112"/>
    </row>
    <row r="241" spans="1:16"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112"/>
    </row>
    <row r="242" spans="1:16"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112"/>
    </row>
    <row r="243" spans="1:16"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112"/>
    </row>
    <row r="244" spans="1:16"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112"/>
    </row>
    <row r="245" spans="1:16"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112"/>
    </row>
    <row r="246" spans="1:16" ht="24" hidden="1" x14ac:dyDescent="0.25">
      <c r="A246" s="1244">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112"/>
    </row>
    <row r="249" spans="1:16" ht="72"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112"/>
    </row>
    <row r="250" spans="1:16"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112"/>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353"/>
    </row>
    <row r="252" spans="1:16" ht="24" hidden="1" x14ac:dyDescent="0.25">
      <c r="A252" s="1244">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112"/>
    </row>
    <row r="255" spans="1:16"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112"/>
    </row>
    <row r="256" spans="1:16"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111"/>
    </row>
    <row r="257" spans="1:16"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59"/>
    </row>
    <row r="258" spans="1:16"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112"/>
    </row>
    <row r="259" spans="1:16"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353"/>
    </row>
    <row r="260" spans="1:16" ht="24" hidden="1" x14ac:dyDescent="0.25">
      <c r="A260" s="1244">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112"/>
    </row>
    <row r="263" spans="1:16"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112"/>
    </row>
    <row r="264" spans="1:16"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112"/>
    </row>
    <row r="267" spans="1:16"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112"/>
    </row>
    <row r="268" spans="1:16"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112"/>
    </row>
    <row r="269" spans="1:16" ht="36" hidden="1" x14ac:dyDescent="0.25">
      <c r="A269" s="150">
        <v>7000</v>
      </c>
      <c r="B269" s="150" t="s">
        <v>246</v>
      </c>
      <c r="C269" s="153">
        <f t="shared" si="283"/>
        <v>0</v>
      </c>
      <c r="D269" s="239">
        <f>SUM(D270,D281)</f>
        <v>0</v>
      </c>
      <c r="E269" s="152">
        <f t="shared" ref="E269:F269" si="350">SUM(E270,E281)</f>
        <v>0</v>
      </c>
      <c r="F269" s="291">
        <f t="shared" si="350"/>
        <v>0</v>
      </c>
      <c r="G269" s="239">
        <f>SUM(G270,G281)</f>
        <v>0</v>
      </c>
      <c r="H269" s="270">
        <f t="shared" ref="H269:I269" si="351">SUM(H270,H281)</f>
        <v>0</v>
      </c>
      <c r="I269" s="297">
        <f t="shared" si="351"/>
        <v>0</v>
      </c>
      <c r="J269" s="270">
        <f>SUM(J270,J281)</f>
        <v>0</v>
      </c>
      <c r="K269" s="152">
        <f t="shared" ref="K269:L269" si="352">SUM(K270,K281)</f>
        <v>0</v>
      </c>
      <c r="L269" s="151">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352"/>
    </row>
    <row r="271" spans="1:16" ht="24" hidden="1" x14ac:dyDescent="0.25">
      <c r="A271" s="1244">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112"/>
    </row>
    <row r="275" spans="1:16" ht="24" hidden="1" x14ac:dyDescent="0.25">
      <c r="A275" s="113">
        <v>7230</v>
      </c>
      <c r="B275" s="58" t="s">
        <v>292</v>
      </c>
      <c r="C275" s="59">
        <f t="shared" si="283"/>
        <v>0</v>
      </c>
      <c r="D275" s="232"/>
      <c r="E275" s="61"/>
      <c r="F275" s="148">
        <f t="shared" si="362"/>
        <v>0</v>
      </c>
      <c r="G275" s="232"/>
      <c r="H275" s="264"/>
      <c r="I275" s="115">
        <f t="shared" si="363"/>
        <v>0</v>
      </c>
      <c r="J275" s="264"/>
      <c r="K275" s="61"/>
      <c r="L275" s="137">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112"/>
    </row>
    <row r="279" spans="1:16"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112"/>
    </row>
    <row r="280" spans="1:16" ht="24" hidden="1" x14ac:dyDescent="0.25">
      <c r="A280" s="1244">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56"/>
    </row>
    <row r="283" spans="1:16"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111"/>
    </row>
    <row r="286" spans="1:16" ht="12.75" thickBot="1" x14ac:dyDescent="0.3">
      <c r="A286" s="175"/>
      <c r="B286" s="175" t="s">
        <v>261</v>
      </c>
      <c r="C286" s="316">
        <f t="shared" si="368"/>
        <v>9307</v>
      </c>
      <c r="D286" s="242">
        <f t="shared" ref="D286:O286" si="382">SUM(D283,D269,D230,D195,D187,D173,D75,D53)</f>
        <v>0</v>
      </c>
      <c r="E286" s="448">
        <f t="shared" si="382"/>
        <v>0</v>
      </c>
      <c r="F286" s="449">
        <f t="shared" si="382"/>
        <v>0</v>
      </c>
      <c r="G286" s="242">
        <f t="shared" si="382"/>
        <v>5068</v>
      </c>
      <c r="H286" s="210">
        <f t="shared" si="382"/>
        <v>4239</v>
      </c>
      <c r="I286" s="449">
        <f t="shared" si="382"/>
        <v>9307</v>
      </c>
      <c r="J286" s="177">
        <f t="shared" si="382"/>
        <v>0</v>
      </c>
      <c r="K286" s="448">
        <f t="shared" si="382"/>
        <v>0</v>
      </c>
      <c r="L286" s="449">
        <f t="shared" si="382"/>
        <v>0</v>
      </c>
      <c r="M286" s="316">
        <f t="shared" si="382"/>
        <v>0</v>
      </c>
      <c r="N286" s="176">
        <f t="shared" si="382"/>
        <v>0</v>
      </c>
      <c r="O286" s="298">
        <f t="shared" si="382"/>
        <v>0</v>
      </c>
      <c r="P286" s="356"/>
    </row>
    <row r="287" spans="1:16" s="21" customFormat="1" ht="13.5" hidden="1" thickTop="1" thickBot="1" x14ac:dyDescent="0.3">
      <c r="A287" s="1670" t="s">
        <v>262</v>
      </c>
      <c r="B287" s="1671"/>
      <c r="C287" s="184">
        <f t="shared" si="368"/>
        <v>0</v>
      </c>
      <c r="D287" s="243">
        <f>SUM(D24,D25,D41)-D51</f>
        <v>0</v>
      </c>
      <c r="E287" s="179">
        <f t="shared" ref="E287:F287" si="383">SUM(E24,E25,E41)-E51</f>
        <v>0</v>
      </c>
      <c r="F287" s="180">
        <f t="shared" si="383"/>
        <v>0</v>
      </c>
      <c r="G287" s="243">
        <f>SUM(G24,G25,G41)-G51</f>
        <v>0</v>
      </c>
      <c r="H287" s="273">
        <f t="shared" ref="H287:I287" si="384">SUM(H24,H25,H41)-H51</f>
        <v>0</v>
      </c>
      <c r="I287" s="299">
        <f t="shared" si="384"/>
        <v>0</v>
      </c>
      <c r="J287" s="273">
        <f>(J26+J43)-J51</f>
        <v>0</v>
      </c>
      <c r="K287" s="179">
        <f t="shared" ref="K287:L287" si="385">(K26+K43)-K51</f>
        <v>0</v>
      </c>
      <c r="L287" s="178">
        <f t="shared" si="385"/>
        <v>0</v>
      </c>
      <c r="M287" s="184">
        <f>M45-M51</f>
        <v>0</v>
      </c>
      <c r="N287" s="179">
        <f t="shared" ref="N287:O287" si="386">N45-N51</f>
        <v>0</v>
      </c>
      <c r="O287" s="299">
        <f t="shared" si="386"/>
        <v>0</v>
      </c>
      <c r="P287" s="186"/>
    </row>
    <row r="288" spans="1:16" s="21" customFormat="1" ht="12.75" hidden="1" thickTop="1" x14ac:dyDescent="0.25">
      <c r="A288" s="1672" t="s">
        <v>263</v>
      </c>
      <c r="B288" s="1673"/>
      <c r="C288" s="164">
        <f t="shared" si="368"/>
        <v>0</v>
      </c>
      <c r="D288" s="244">
        <f t="shared" ref="D288:O288" si="387">SUM(D289,D290)-D297+D298</f>
        <v>0</v>
      </c>
      <c r="E288" s="161">
        <f t="shared" si="387"/>
        <v>0</v>
      </c>
      <c r="F288" s="174">
        <f t="shared" si="387"/>
        <v>0</v>
      </c>
      <c r="G288" s="244">
        <f t="shared" si="387"/>
        <v>0</v>
      </c>
      <c r="H288" s="274">
        <f t="shared" si="387"/>
        <v>0</v>
      </c>
      <c r="I288" s="162">
        <f t="shared" si="387"/>
        <v>0</v>
      </c>
      <c r="J288" s="274">
        <f t="shared" si="387"/>
        <v>0</v>
      </c>
      <c r="K288" s="161">
        <f t="shared" si="387"/>
        <v>0</v>
      </c>
      <c r="L288" s="160">
        <f t="shared" si="387"/>
        <v>0</v>
      </c>
      <c r="M288" s="164">
        <f t="shared" si="387"/>
        <v>0</v>
      </c>
      <c r="N288" s="161">
        <f t="shared" si="387"/>
        <v>0</v>
      </c>
      <c r="O288" s="162">
        <f t="shared" si="387"/>
        <v>0</v>
      </c>
      <c r="P288" s="357"/>
    </row>
    <row r="289" spans="1:16" s="21" customFormat="1" ht="13.5" hidden="1" thickTop="1" thickBot="1" x14ac:dyDescent="0.3">
      <c r="A289" s="89" t="s">
        <v>264</v>
      </c>
      <c r="B289" s="89" t="s">
        <v>265</v>
      </c>
      <c r="C289" s="90">
        <f t="shared" si="368"/>
        <v>0</v>
      </c>
      <c r="D289" s="226">
        <f t="shared" ref="D289:O289" si="388">D21-D283</f>
        <v>0</v>
      </c>
      <c r="E289" s="91">
        <f t="shared" si="388"/>
        <v>0</v>
      </c>
      <c r="F289" s="284">
        <f t="shared" si="388"/>
        <v>0</v>
      </c>
      <c r="G289" s="226">
        <f t="shared" si="388"/>
        <v>0</v>
      </c>
      <c r="H289" s="259">
        <f t="shared" si="388"/>
        <v>0</v>
      </c>
      <c r="I289" s="92">
        <f t="shared" si="388"/>
        <v>0</v>
      </c>
      <c r="J289" s="259">
        <f t="shared" si="388"/>
        <v>0</v>
      </c>
      <c r="K289" s="91">
        <f t="shared" si="388"/>
        <v>0</v>
      </c>
      <c r="L289" s="18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12"/>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12"/>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12"/>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12"/>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ZfWNvdNklWlctw1o0rImfcMS8kc61t6+PInFxlcgpQqcgAyVbeycsQPK+RukkU+KkZGDeiv96fEv6FTzwirIiQ==" saltValue="GxsTb5/DRE12zzatUnMAxg==" spinCount="100000" sheet="1" objects="1" scenarios="1" formatCells="0" formatColumns="0" formatRows="0"/>
  <autoFilter ref="A18:P298">
    <filterColumn colId="2">
      <filters blank="1">
        <filter val="1 427"/>
        <filter val="113"/>
        <filter val="196"/>
        <filter val="243"/>
        <filter val="256"/>
        <filter val="3 568"/>
        <filter val="3 650"/>
        <filter val="3 763"/>
        <filter val="47"/>
        <filter val="5 045"/>
        <filter val="5 288"/>
        <filter val="50"/>
        <filter val="9 051"/>
        <filter val="9 30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27.pielikums Jūrmalas pilsētas domes 
2018.gada 27.septembra saistošajiem noteikumiem Nr.33
(protokols Nr.13,  23.punkts)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U1" sqref="U1"/>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1466</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1304</v>
      </c>
      <c r="D3" s="1713"/>
      <c r="E3" s="1713"/>
      <c r="F3" s="1713"/>
      <c r="G3" s="1713"/>
      <c r="H3" s="1713"/>
      <c r="I3" s="1713"/>
      <c r="J3" s="1713"/>
      <c r="K3" s="1713"/>
      <c r="L3" s="1713"/>
      <c r="M3" s="1713"/>
      <c r="N3" s="1713"/>
      <c r="O3" s="1713"/>
      <c r="P3" s="1714"/>
      <c r="Q3" s="382"/>
    </row>
    <row r="4" spans="1:17" ht="12.75" customHeight="1" x14ac:dyDescent="0.25">
      <c r="A4" s="4" t="s">
        <v>1</v>
      </c>
      <c r="B4" s="5"/>
      <c r="C4" s="1713" t="s">
        <v>1305</v>
      </c>
      <c r="D4" s="1713"/>
      <c r="E4" s="1713"/>
      <c r="F4" s="1713"/>
      <c r="G4" s="1713"/>
      <c r="H4" s="1713"/>
      <c r="I4" s="1713"/>
      <c r="J4" s="1713"/>
      <c r="K4" s="1713"/>
      <c r="L4" s="1713"/>
      <c r="M4" s="1713"/>
      <c r="N4" s="1713"/>
      <c r="O4" s="1713"/>
      <c r="P4" s="1714"/>
      <c r="Q4" s="382"/>
    </row>
    <row r="5" spans="1:17" ht="12.75" customHeight="1" x14ac:dyDescent="0.25">
      <c r="A5" s="2" t="s">
        <v>2</v>
      </c>
      <c r="B5" s="3"/>
      <c r="C5" s="1708" t="s">
        <v>1306</v>
      </c>
      <c r="D5" s="1708"/>
      <c r="E5" s="1708"/>
      <c r="F5" s="1708"/>
      <c r="G5" s="1708"/>
      <c r="H5" s="1708"/>
      <c r="I5" s="1708"/>
      <c r="J5" s="1708"/>
      <c r="K5" s="1708"/>
      <c r="L5" s="1708"/>
      <c r="M5" s="1708"/>
      <c r="N5" s="1708"/>
      <c r="O5" s="1708"/>
      <c r="P5" s="1709"/>
      <c r="Q5" s="382"/>
    </row>
    <row r="6" spans="1:17" ht="12.75" customHeight="1" x14ac:dyDescent="0.25">
      <c r="A6" s="2" t="s">
        <v>3</v>
      </c>
      <c r="B6" s="3"/>
      <c r="C6" s="1708" t="s">
        <v>861</v>
      </c>
      <c r="D6" s="1708"/>
      <c r="E6" s="1708"/>
      <c r="F6" s="1708"/>
      <c r="G6" s="1708"/>
      <c r="H6" s="1708"/>
      <c r="I6" s="1708"/>
      <c r="J6" s="1708"/>
      <c r="K6" s="1708"/>
      <c r="L6" s="1708"/>
      <c r="M6" s="1708"/>
      <c r="N6" s="1708"/>
      <c r="O6" s="1708"/>
      <c r="P6" s="1709"/>
      <c r="Q6" s="382"/>
    </row>
    <row r="7" spans="1:17" ht="27.75" customHeight="1" x14ac:dyDescent="0.25">
      <c r="A7" s="2" t="s">
        <v>4</v>
      </c>
      <c r="B7" s="3"/>
      <c r="C7" s="1713" t="s">
        <v>1464</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t="s">
        <v>1467</v>
      </c>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8"/>
      <c r="D19" s="212"/>
      <c r="E19" s="385"/>
      <c r="F19" s="98"/>
      <c r="G19" s="212"/>
      <c r="H19" s="1255"/>
      <c r="I19" s="98"/>
      <c r="J19" s="247"/>
      <c r="K19" s="385"/>
      <c r="L19" s="98"/>
      <c r="M19" s="317"/>
      <c r="N19" s="19"/>
      <c r="O19" s="360"/>
      <c r="P19" s="20"/>
    </row>
    <row r="20" spans="1:16" s="21" customFormat="1" ht="12.75" thickBot="1" x14ac:dyDescent="0.3">
      <c r="A20" s="22"/>
      <c r="B20" s="23" t="s">
        <v>19</v>
      </c>
      <c r="C20" s="24">
        <f>F20+I20+L20+O20</f>
        <v>3837</v>
      </c>
      <c r="D20" s="213">
        <f>SUM(D21,D24,D25,D41,D43)</f>
        <v>3480</v>
      </c>
      <c r="E20" s="386">
        <f t="shared" ref="E20:F20" si="0">SUM(E21,E24,E25,E41,E43)</f>
        <v>357</v>
      </c>
      <c r="F20" s="387">
        <f t="shared" si="0"/>
        <v>3837</v>
      </c>
      <c r="G20" s="213">
        <f>SUM(G21,G24,G43)</f>
        <v>0</v>
      </c>
      <c r="H20" s="198">
        <f t="shared" ref="H20:I20" si="1">SUM(H21,H24,H43)</f>
        <v>0</v>
      </c>
      <c r="I20" s="387">
        <f t="shared" si="1"/>
        <v>0</v>
      </c>
      <c r="J20" s="248">
        <f>SUM(J21,J26,J43)</f>
        <v>0</v>
      </c>
      <c r="K20" s="386">
        <f t="shared" ref="K20:L20" si="2">SUM(K21,K26,K43)</f>
        <v>0</v>
      </c>
      <c r="L20" s="387">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0">
        <f t="shared" ref="E21" si="5">SUM(E22:E23)</f>
        <v>0</v>
      </c>
      <c r="F21" s="276">
        <f>SUM(F22:F23)</f>
        <v>0</v>
      </c>
      <c r="G21" s="214">
        <f>SUM(G22:G23)</f>
        <v>0</v>
      </c>
      <c r="H21" s="249">
        <f t="shared" ref="H21:I21" si="6">SUM(H22:H23)</f>
        <v>0</v>
      </c>
      <c r="I21" s="31">
        <f t="shared" si="6"/>
        <v>0</v>
      </c>
      <c r="J21" s="249">
        <f>SUM(J22:J23)</f>
        <v>0</v>
      </c>
      <c r="K21" s="30">
        <f t="shared" ref="K21:L21" si="7">SUM(K22:K23)</f>
        <v>0</v>
      </c>
      <c r="L21" s="199">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row>
    <row r="23" spans="1:16" ht="12.75" hidden="1" thickTop="1" x14ac:dyDescent="0.25">
      <c r="A23" s="37"/>
      <c r="B23" s="38" t="s">
        <v>22</v>
      </c>
      <c r="C23" s="39">
        <f t="shared" si="4"/>
        <v>0</v>
      </c>
      <c r="D23" s="216"/>
      <c r="E23" s="40"/>
      <c r="F23" s="148">
        <f>D23+E23</f>
        <v>0</v>
      </c>
      <c r="G23" s="216"/>
      <c r="H23" s="251"/>
      <c r="I23" s="311">
        <f>G23+H23</f>
        <v>0</v>
      </c>
      <c r="J23" s="251"/>
      <c r="K23" s="40"/>
      <c r="L23" s="201">
        <f>J23+K23</f>
        <v>0</v>
      </c>
      <c r="M23" s="372"/>
      <c r="N23" s="40"/>
      <c r="O23" s="311">
        <f>M23+N23</f>
        <v>0</v>
      </c>
      <c r="P23" s="170"/>
    </row>
    <row r="24" spans="1:16" s="21" customFormat="1" ht="25.5" thickTop="1" thickBot="1" x14ac:dyDescent="0.3">
      <c r="A24" s="41">
        <v>19300</v>
      </c>
      <c r="B24" s="41" t="s">
        <v>304</v>
      </c>
      <c r="C24" s="42">
        <f>F24+I24</f>
        <v>3837</v>
      </c>
      <c r="D24" s="217">
        <v>3480</v>
      </c>
      <c r="E24" s="394">
        <v>357</v>
      </c>
      <c r="F24" s="395">
        <f>D24+E24</f>
        <v>3837</v>
      </c>
      <c r="G24" s="217"/>
      <c r="H24" s="1257"/>
      <c r="I24" s="395">
        <f>G24+H24</f>
        <v>0</v>
      </c>
      <c r="J24" s="293" t="s">
        <v>23</v>
      </c>
      <c r="K24" s="1258" t="s">
        <v>23</v>
      </c>
      <c r="L24" s="1269" t="s">
        <v>23</v>
      </c>
      <c r="M24" s="319" t="s">
        <v>23</v>
      </c>
      <c r="N24" s="44" t="s">
        <v>23</v>
      </c>
      <c r="O24" s="45" t="s">
        <v>23</v>
      </c>
      <c r="P24" s="339"/>
    </row>
    <row r="25" spans="1:16"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340"/>
    </row>
    <row r="26" spans="1:16" s="21" customFormat="1" ht="36.75" hidden="1" thickTop="1" x14ac:dyDescent="0.25">
      <c r="A26" s="46">
        <v>21300</v>
      </c>
      <c r="B26" s="46" t="s">
        <v>305</v>
      </c>
      <c r="C26" s="47">
        <f>L26</f>
        <v>0</v>
      </c>
      <c r="D26" s="219" t="s">
        <v>23</v>
      </c>
      <c r="E26" s="49" t="s">
        <v>23</v>
      </c>
      <c r="F26" s="277" t="s">
        <v>23</v>
      </c>
      <c r="G26" s="219" t="s">
        <v>23</v>
      </c>
      <c r="H26" s="253" t="s">
        <v>23</v>
      </c>
      <c r="I26" s="50" t="s">
        <v>23</v>
      </c>
      <c r="J26" s="107">
        <f>SUM(J27,J31,J33,J36)</f>
        <v>0</v>
      </c>
      <c r="K26" s="51">
        <f t="shared" ref="K26:L26" si="9">SUM(K27,K31,K33,K36)</f>
        <v>0</v>
      </c>
      <c r="L26" s="127">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row>
    <row r="28" spans="1:16" ht="12.75" hidden="1" thickTop="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row>
    <row r="29" spans="1:16" ht="12.75" hidden="1" thickTop="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row>
    <row r="30" spans="1:16" ht="24.75" hidden="1" thickTop="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row>
    <row r="31" spans="1:16" s="21" customFormat="1" ht="36.75" hidden="1" thickTop="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row>
    <row r="32" spans="1:16" ht="36.75" hidden="1" thickTop="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343"/>
    </row>
    <row r="33" spans="1:16" s="21" customFormat="1" ht="12.75" hidden="1" thickTop="1" x14ac:dyDescent="0.25">
      <c r="A33" s="52">
        <v>21380</v>
      </c>
      <c r="B33" s="46" t="s">
        <v>31</v>
      </c>
      <c r="C33" s="47">
        <f t="shared" si="10"/>
        <v>0</v>
      </c>
      <c r="D33" s="219" t="s">
        <v>23</v>
      </c>
      <c r="E33" s="49" t="s">
        <v>23</v>
      </c>
      <c r="F33" s="277" t="s">
        <v>23</v>
      </c>
      <c r="G33" s="219" t="s">
        <v>23</v>
      </c>
      <c r="H33" s="253" t="s">
        <v>23</v>
      </c>
      <c r="I33" s="50" t="s">
        <v>23</v>
      </c>
      <c r="J33" s="107">
        <f>SUM(J34:J35)</f>
        <v>0</v>
      </c>
      <c r="K33" s="51">
        <f t="shared" ref="K33:L33" si="13">SUM(K34:K35)</f>
        <v>0</v>
      </c>
      <c r="L33" s="127">
        <f t="shared" si="13"/>
        <v>0</v>
      </c>
      <c r="M33" s="320" t="s">
        <v>23</v>
      </c>
      <c r="N33" s="49" t="s">
        <v>23</v>
      </c>
      <c r="O33" s="50" t="s">
        <v>23</v>
      </c>
      <c r="P33" s="340"/>
    </row>
    <row r="34" spans="1:16" ht="12.75" hidden="1" thickTop="1" x14ac:dyDescent="0.25">
      <c r="A34" s="33">
        <v>21381</v>
      </c>
      <c r="B34" s="53" t="s">
        <v>306</v>
      </c>
      <c r="C34" s="54">
        <f t="shared" si="10"/>
        <v>0</v>
      </c>
      <c r="D34" s="220" t="s">
        <v>23</v>
      </c>
      <c r="E34" s="55" t="s">
        <v>23</v>
      </c>
      <c r="F34" s="278" t="s">
        <v>23</v>
      </c>
      <c r="G34" s="220" t="s">
        <v>23</v>
      </c>
      <c r="H34" s="254" t="s">
        <v>23</v>
      </c>
      <c r="I34" s="57" t="s">
        <v>23</v>
      </c>
      <c r="J34" s="263"/>
      <c r="K34" s="56"/>
      <c r="L34" s="200">
        <f>J34+K34</f>
        <v>0</v>
      </c>
      <c r="M34" s="321" t="s">
        <v>23</v>
      </c>
      <c r="N34" s="55" t="s">
        <v>23</v>
      </c>
      <c r="O34" s="57" t="s">
        <v>23</v>
      </c>
      <c r="P34" s="341"/>
    </row>
    <row r="35" spans="1:16" ht="24.75" hidden="1" thickTop="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49" t="s">
        <v>23</v>
      </c>
      <c r="F36" s="277" t="s">
        <v>23</v>
      </c>
      <c r="G36" s="219" t="s">
        <v>23</v>
      </c>
      <c r="H36" s="253" t="s">
        <v>23</v>
      </c>
      <c r="I36" s="50" t="s">
        <v>23</v>
      </c>
      <c r="J36" s="107">
        <f>SUM(J37:J40)</f>
        <v>0</v>
      </c>
      <c r="K36" s="51">
        <f t="shared" ref="K36:L36" si="14">SUM(K37:K40)</f>
        <v>0</v>
      </c>
      <c r="L36" s="127">
        <f t="shared" si="14"/>
        <v>0</v>
      </c>
      <c r="M36" s="320" t="s">
        <v>23</v>
      </c>
      <c r="N36" s="49" t="s">
        <v>23</v>
      </c>
      <c r="O36" s="50" t="s">
        <v>23</v>
      </c>
      <c r="P36" s="340"/>
    </row>
    <row r="37" spans="1:16" ht="24.75" hidden="1" thickTop="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row>
    <row r="38" spans="1:16" ht="12.75" hidden="1" thickTop="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342"/>
    </row>
    <row r="39" spans="1:16" ht="12.75" hidden="1" thickTop="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row>
    <row r="40" spans="1:16" ht="24.75" hidden="1" thickTop="1" x14ac:dyDescent="0.25">
      <c r="A40" s="191">
        <v>21399</v>
      </c>
      <c r="B40" s="166" t="s">
        <v>36</v>
      </c>
      <c r="C40" s="167">
        <f t="shared" si="10"/>
        <v>0</v>
      </c>
      <c r="D40" s="223" t="s">
        <v>23</v>
      </c>
      <c r="E40" s="77" t="s">
        <v>23</v>
      </c>
      <c r="F40" s="280" t="s">
        <v>23</v>
      </c>
      <c r="G40" s="223" t="s">
        <v>23</v>
      </c>
      <c r="H40" s="257" t="s">
        <v>23</v>
      </c>
      <c r="I40" s="193" t="s">
        <v>23</v>
      </c>
      <c r="J40" s="294"/>
      <c r="K40" s="192"/>
      <c r="L40" s="365">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row>
    <row r="43" spans="1:16" s="21" customFormat="1" ht="24.75" hidden="1" thickTop="1" x14ac:dyDescent="0.25">
      <c r="A43" s="52">
        <v>21490</v>
      </c>
      <c r="B43" s="46" t="s">
        <v>38</v>
      </c>
      <c r="C43" s="69">
        <f>F43+I43+L43</f>
        <v>0</v>
      </c>
      <c r="D43" s="75">
        <f>D44</f>
        <v>0</v>
      </c>
      <c r="E43" s="76">
        <f t="shared" ref="E43:L43" si="16">E44</f>
        <v>0</v>
      </c>
      <c r="F43" s="282">
        <f t="shared" si="16"/>
        <v>0</v>
      </c>
      <c r="G43" s="75">
        <f t="shared" si="16"/>
        <v>0</v>
      </c>
      <c r="H43" s="205">
        <f t="shared" si="16"/>
        <v>0</v>
      </c>
      <c r="I43" s="295">
        <f t="shared" si="16"/>
        <v>0</v>
      </c>
      <c r="J43" s="205">
        <f t="shared" si="16"/>
        <v>0</v>
      </c>
      <c r="K43" s="76">
        <f t="shared" si="16"/>
        <v>0</v>
      </c>
      <c r="L43" s="204">
        <f t="shared" si="16"/>
        <v>0</v>
      </c>
      <c r="M43" s="320" t="s">
        <v>23</v>
      </c>
      <c r="N43" s="49" t="s">
        <v>23</v>
      </c>
      <c r="O43" s="50" t="s">
        <v>23</v>
      </c>
      <c r="P43" s="340"/>
    </row>
    <row r="44" spans="1:16" s="21" customFormat="1" ht="24.75" hidden="1" thickTop="1" x14ac:dyDescent="0.25">
      <c r="A44" s="38">
        <v>21499</v>
      </c>
      <c r="B44" s="58" t="s">
        <v>39</v>
      </c>
      <c r="C44" s="209">
        <f>F44+I44+L44</f>
        <v>0</v>
      </c>
      <c r="D44" s="304"/>
      <c r="E44" s="71"/>
      <c r="F44" s="146">
        <f>D44+E44</f>
        <v>0</v>
      </c>
      <c r="G44" s="304"/>
      <c r="H44" s="305"/>
      <c r="I44" s="363">
        <f>G44+H44</f>
        <v>0</v>
      </c>
      <c r="J44" s="305"/>
      <c r="K44" s="71"/>
      <c r="L44" s="364">
        <f>J44+K44</f>
        <v>0</v>
      </c>
      <c r="M44" s="323" t="s">
        <v>23</v>
      </c>
      <c r="N44" s="66" t="s">
        <v>23</v>
      </c>
      <c r="O44" s="68" t="s">
        <v>23</v>
      </c>
      <c r="P44" s="343"/>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row>
    <row r="46" spans="1:16" ht="24.75" hidden="1" thickTop="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row>
    <row r="47" spans="1:16" ht="24.75" hidden="1" thickTop="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row>
    <row r="48" spans="1:16" ht="12.75" thickTop="1" x14ac:dyDescent="0.25">
      <c r="A48" s="84"/>
      <c r="B48" s="79"/>
      <c r="C48" s="85"/>
      <c r="D48" s="366"/>
      <c r="E48" s="419"/>
      <c r="F48" s="418"/>
      <c r="G48" s="366"/>
      <c r="H48" s="1261"/>
      <c r="I48" s="1268"/>
      <c r="J48" s="371"/>
      <c r="K48" s="1263"/>
      <c r="L48" s="410"/>
      <c r="M48" s="326"/>
      <c r="N48" s="306"/>
      <c r="O48" s="172"/>
      <c r="P48" s="82"/>
    </row>
    <row r="49" spans="1:16" s="21" customFormat="1" x14ac:dyDescent="0.25">
      <c r="A49" s="86"/>
      <c r="B49" s="87" t="s">
        <v>43</v>
      </c>
      <c r="C49" s="88"/>
      <c r="D49" s="367"/>
      <c r="E49" s="420"/>
      <c r="F49" s="421"/>
      <c r="G49" s="367"/>
      <c r="H49" s="1262"/>
      <c r="I49" s="421"/>
      <c r="J49" s="370"/>
      <c r="K49" s="420"/>
      <c r="L49" s="421"/>
      <c r="M49" s="373"/>
      <c r="N49" s="368"/>
      <c r="O49" s="173"/>
      <c r="P49" s="347"/>
    </row>
    <row r="50" spans="1:16" s="21" customFormat="1" ht="12.75" thickBot="1" x14ac:dyDescent="0.3">
      <c r="A50" s="89"/>
      <c r="B50" s="22" t="s">
        <v>44</v>
      </c>
      <c r="C50" s="90">
        <f t="shared" si="4"/>
        <v>3837</v>
      </c>
      <c r="D50" s="226">
        <f>SUM(D51,D283)</f>
        <v>3480</v>
      </c>
      <c r="E50" s="422">
        <f t="shared" ref="E50:F50" si="19">SUM(E51,E283)</f>
        <v>357</v>
      </c>
      <c r="F50" s="423">
        <f t="shared" si="19"/>
        <v>3837</v>
      </c>
      <c r="G50" s="226">
        <f>SUM(G51,G283)</f>
        <v>0</v>
      </c>
      <c r="H50" s="182">
        <f t="shared" ref="H50:I50" si="20">SUM(H51,H283)</f>
        <v>0</v>
      </c>
      <c r="I50" s="423">
        <f t="shared" si="20"/>
        <v>0</v>
      </c>
      <c r="J50" s="259">
        <f>SUM(J51,J283)</f>
        <v>0</v>
      </c>
      <c r="K50" s="422">
        <f t="shared" ref="K50:L50" si="21">SUM(K51,K283)</f>
        <v>0</v>
      </c>
      <c r="L50" s="423">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3837</v>
      </c>
      <c r="D51" s="227">
        <f>SUM(D52,D194)</f>
        <v>3480</v>
      </c>
      <c r="E51" s="424">
        <f t="shared" ref="E51:F51" si="23">SUM(E52,E194)</f>
        <v>357</v>
      </c>
      <c r="F51" s="425">
        <f t="shared" si="23"/>
        <v>3837</v>
      </c>
      <c r="G51" s="227">
        <f>SUM(G52,G194)</f>
        <v>0</v>
      </c>
      <c r="H51" s="206">
        <f t="shared" ref="H51:I51" si="24">SUM(H52,H194)</f>
        <v>0</v>
      </c>
      <c r="I51" s="425">
        <f t="shared" si="24"/>
        <v>0</v>
      </c>
      <c r="J51" s="260">
        <f>SUM(J52,J194)</f>
        <v>0</v>
      </c>
      <c r="K51" s="424">
        <f t="shared" ref="K51:L51" si="25">SUM(K52,K194)</f>
        <v>0</v>
      </c>
      <c r="L51" s="425">
        <f t="shared" si="25"/>
        <v>0</v>
      </c>
      <c r="M51" s="95">
        <f>SUM(M52,M194)</f>
        <v>0</v>
      </c>
      <c r="N51" s="96">
        <f t="shared" ref="N51:O51" si="26">SUM(N52,N194)</f>
        <v>0</v>
      </c>
      <c r="O51" s="97">
        <f t="shared" si="26"/>
        <v>0</v>
      </c>
      <c r="P51" s="349"/>
    </row>
    <row r="52" spans="1:16" s="21" customFormat="1" ht="24" x14ac:dyDescent="0.25">
      <c r="A52" s="98"/>
      <c r="B52" s="16" t="s">
        <v>46</v>
      </c>
      <c r="C52" s="99">
        <f t="shared" si="4"/>
        <v>3837</v>
      </c>
      <c r="D52" s="228">
        <f>SUM(D53,D75,D173,D187)</f>
        <v>3480</v>
      </c>
      <c r="E52" s="426">
        <f t="shared" ref="E52:F52" si="27">SUM(E53,E75,E173,E187)</f>
        <v>357</v>
      </c>
      <c r="F52" s="427">
        <f t="shared" si="27"/>
        <v>3837</v>
      </c>
      <c r="G52" s="228">
        <f>SUM(G53,G75,G173,G187)</f>
        <v>0</v>
      </c>
      <c r="H52" s="207">
        <f t="shared" ref="H52:I52" si="28">SUM(H53,H75,H173,H187)</f>
        <v>0</v>
      </c>
      <c r="I52" s="427">
        <f t="shared" si="28"/>
        <v>0</v>
      </c>
      <c r="J52" s="261">
        <f>SUM(J53,J75,J173,J187)</f>
        <v>0</v>
      </c>
      <c r="K52" s="426">
        <f t="shared" ref="K52:L52" si="29">SUM(K53,K75,K173,K187)</f>
        <v>0</v>
      </c>
      <c r="L52" s="427">
        <f t="shared" si="29"/>
        <v>0</v>
      </c>
      <c r="M52" s="99">
        <f>SUM(M53,M75,M173,M187)</f>
        <v>0</v>
      </c>
      <c r="N52" s="100">
        <f t="shared" ref="N52:O52" si="30">SUM(N53,N75,N173,N187)</f>
        <v>0</v>
      </c>
      <c r="O52" s="101">
        <f t="shared" si="30"/>
        <v>0</v>
      </c>
      <c r="P52" s="350"/>
    </row>
    <row r="53" spans="1:16" s="21" customFormat="1" x14ac:dyDescent="0.25">
      <c r="A53" s="102">
        <v>1000</v>
      </c>
      <c r="B53" s="102" t="s">
        <v>47</v>
      </c>
      <c r="C53" s="103">
        <f t="shared" si="4"/>
        <v>3837</v>
      </c>
      <c r="D53" s="229">
        <f>SUM(D54,D67)</f>
        <v>3480</v>
      </c>
      <c r="E53" s="428">
        <f t="shared" ref="E53:F53" si="31">SUM(E54,E67)</f>
        <v>357</v>
      </c>
      <c r="F53" s="429">
        <f t="shared" si="31"/>
        <v>3837</v>
      </c>
      <c r="G53" s="229">
        <f>SUM(G54,G67)</f>
        <v>0</v>
      </c>
      <c r="H53" s="139">
        <f t="shared" ref="H53:I53" si="32">SUM(H54,H67)</f>
        <v>0</v>
      </c>
      <c r="I53" s="429">
        <f t="shared" si="32"/>
        <v>0</v>
      </c>
      <c r="J53" s="262">
        <f>SUM(J54,J67)</f>
        <v>0</v>
      </c>
      <c r="K53" s="428">
        <f t="shared" ref="K53:L53" si="33">SUM(K54,K67)</f>
        <v>0</v>
      </c>
      <c r="L53" s="429">
        <f t="shared" si="33"/>
        <v>0</v>
      </c>
      <c r="M53" s="103">
        <f>SUM(M54,M67)</f>
        <v>0</v>
      </c>
      <c r="N53" s="104">
        <f t="shared" ref="N53:O53" si="34">SUM(N54,N67)</f>
        <v>0</v>
      </c>
      <c r="O53" s="105">
        <f t="shared" si="34"/>
        <v>0</v>
      </c>
      <c r="P53" s="351"/>
    </row>
    <row r="54" spans="1:16" x14ac:dyDescent="0.25">
      <c r="A54" s="46">
        <v>1100</v>
      </c>
      <c r="B54" s="106" t="s">
        <v>48</v>
      </c>
      <c r="C54" s="47">
        <f t="shared" si="4"/>
        <v>2984</v>
      </c>
      <c r="D54" s="230">
        <f>SUM(D55,D58,D66)</f>
        <v>2696</v>
      </c>
      <c r="E54" s="430">
        <f t="shared" ref="E54:F54" si="35">SUM(E55,E58,E66)</f>
        <v>288</v>
      </c>
      <c r="F54" s="397">
        <f t="shared" si="35"/>
        <v>2984</v>
      </c>
      <c r="G54" s="230">
        <f>SUM(G55,G58,G66)</f>
        <v>0</v>
      </c>
      <c r="H54" s="127">
        <f t="shared" ref="H54:I54" si="36">SUM(H55,H58,H66)</f>
        <v>0</v>
      </c>
      <c r="I54" s="397">
        <f t="shared" si="36"/>
        <v>0</v>
      </c>
      <c r="J54" s="107">
        <f>SUM(J55,J58,J66)</f>
        <v>0</v>
      </c>
      <c r="K54" s="430">
        <f t="shared" ref="K54:L54" si="37">SUM(K55,K58,K66)</f>
        <v>0</v>
      </c>
      <c r="L54" s="397">
        <f t="shared" si="37"/>
        <v>0</v>
      </c>
      <c r="M54" s="131">
        <f>SUM(M55,M58,M66)</f>
        <v>0</v>
      </c>
      <c r="N54" s="132">
        <f t="shared" ref="N54:O54" si="38">SUM(N55,N58,N66)</f>
        <v>0</v>
      </c>
      <c r="O54" s="296">
        <f t="shared" si="38"/>
        <v>0</v>
      </c>
      <c r="P54" s="352"/>
    </row>
    <row r="55" spans="1:16" x14ac:dyDescent="0.25">
      <c r="A55" s="108">
        <v>1110</v>
      </c>
      <c r="B55" s="79" t="s">
        <v>49</v>
      </c>
      <c r="C55" s="85">
        <f t="shared" si="4"/>
        <v>2984</v>
      </c>
      <c r="D55" s="133">
        <f>SUM(D56:D57)</f>
        <v>2696</v>
      </c>
      <c r="E55" s="431">
        <f t="shared" ref="E55:F55" si="39">SUM(E56:E57)</f>
        <v>288</v>
      </c>
      <c r="F55" s="432">
        <f t="shared" si="39"/>
        <v>2984</v>
      </c>
      <c r="G55" s="133">
        <f>SUM(G56:G57)</f>
        <v>0</v>
      </c>
      <c r="H55" s="138">
        <f t="shared" ref="H55:I55" si="40">SUM(H56:H57)</f>
        <v>0</v>
      </c>
      <c r="I55" s="432">
        <f t="shared" si="40"/>
        <v>0</v>
      </c>
      <c r="J55" s="208">
        <f>SUM(J56:J57)</f>
        <v>0</v>
      </c>
      <c r="K55" s="431">
        <f t="shared" ref="K55:L55" si="41">SUM(K56:K57)</f>
        <v>0</v>
      </c>
      <c r="L55" s="432">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11"/>
    </row>
    <row r="57" spans="1:16" ht="24" customHeight="1" x14ac:dyDescent="0.25">
      <c r="A57" s="38">
        <v>1119</v>
      </c>
      <c r="B57" s="58" t="s">
        <v>51</v>
      </c>
      <c r="C57" s="59">
        <f t="shared" si="4"/>
        <v>2984</v>
      </c>
      <c r="D57" s="232">
        <v>2696</v>
      </c>
      <c r="E57" s="435">
        <v>288</v>
      </c>
      <c r="F57" s="393">
        <f t="shared" si="43"/>
        <v>2984</v>
      </c>
      <c r="G57" s="232"/>
      <c r="H57" s="1264"/>
      <c r="I57" s="393">
        <f t="shared" si="44"/>
        <v>0</v>
      </c>
      <c r="J57" s="264"/>
      <c r="K57" s="435"/>
      <c r="L57" s="393">
        <f t="shared" si="45"/>
        <v>0</v>
      </c>
      <c r="M57" s="328"/>
      <c r="N57" s="61"/>
      <c r="O57" s="115">
        <f>M57+N57</f>
        <v>0</v>
      </c>
      <c r="P57" s="112"/>
    </row>
    <row r="58" spans="1:16" hidden="1" x14ac:dyDescent="0.25">
      <c r="A58" s="113">
        <v>1140</v>
      </c>
      <c r="B58" s="58" t="s">
        <v>295</v>
      </c>
      <c r="C58" s="59">
        <f t="shared" si="4"/>
        <v>0</v>
      </c>
      <c r="D58" s="233">
        <f>SUM(D59:D65)</f>
        <v>0</v>
      </c>
      <c r="E58" s="114">
        <f t="shared" ref="E58:F58" si="46">SUM(E59:E65)</f>
        <v>0</v>
      </c>
      <c r="F58" s="148">
        <f t="shared" si="46"/>
        <v>0</v>
      </c>
      <c r="G58" s="233">
        <f>SUM(G59:G65)</f>
        <v>0</v>
      </c>
      <c r="H58" s="122">
        <f t="shared" ref="H58:I58" si="47">SUM(H59:H65)</f>
        <v>0</v>
      </c>
      <c r="I58" s="115">
        <f t="shared" si="47"/>
        <v>0</v>
      </c>
      <c r="J58" s="122">
        <f>SUM(J59:J65)</f>
        <v>0</v>
      </c>
      <c r="K58" s="114">
        <f t="shared" ref="K58:L58" si="48">SUM(K59:K65)</f>
        <v>0</v>
      </c>
      <c r="L58" s="137">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61"/>
      <c r="F59" s="148">
        <f t="shared" ref="F59:F66" si="50">D59+E59</f>
        <v>0</v>
      </c>
      <c r="G59" s="232"/>
      <c r="H59" s="264"/>
      <c r="I59" s="115">
        <f t="shared" ref="I59:I66" si="51">G59+H59</f>
        <v>0</v>
      </c>
      <c r="J59" s="264"/>
      <c r="K59" s="61"/>
      <c r="L59" s="137">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61"/>
      <c r="F60" s="148">
        <f t="shared" si="50"/>
        <v>0</v>
      </c>
      <c r="G60" s="232"/>
      <c r="H60" s="264"/>
      <c r="I60" s="115">
        <f t="shared" si="51"/>
        <v>0</v>
      </c>
      <c r="J60" s="264"/>
      <c r="K60" s="61"/>
      <c r="L60" s="137">
        <f>J60+K60</f>
        <v>0</v>
      </c>
      <c r="M60" s="328"/>
      <c r="N60" s="61"/>
      <c r="O60" s="115">
        <f t="shared" si="53"/>
        <v>0</v>
      </c>
      <c r="P60" s="112"/>
    </row>
    <row r="61" spans="1:16"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112"/>
    </row>
    <row r="62" spans="1:16"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112"/>
    </row>
    <row r="63" spans="1:16" hidden="1" x14ac:dyDescent="0.25">
      <c r="A63" s="38">
        <v>1147</v>
      </c>
      <c r="B63" s="58" t="s">
        <v>56</v>
      </c>
      <c r="C63" s="59">
        <f t="shared" si="4"/>
        <v>0</v>
      </c>
      <c r="D63" s="232"/>
      <c r="E63" s="61"/>
      <c r="F63" s="148">
        <f t="shared" si="50"/>
        <v>0</v>
      </c>
      <c r="G63" s="232"/>
      <c r="H63" s="264"/>
      <c r="I63" s="115">
        <f t="shared" si="51"/>
        <v>0</v>
      </c>
      <c r="J63" s="264"/>
      <c r="K63" s="61"/>
      <c r="L63" s="137">
        <f t="shared" si="52"/>
        <v>0</v>
      </c>
      <c r="M63" s="328"/>
      <c r="N63" s="61"/>
      <c r="O63" s="115">
        <f t="shared" si="53"/>
        <v>0</v>
      </c>
      <c r="P63" s="112"/>
    </row>
    <row r="64" spans="1:16" hidden="1" x14ac:dyDescent="0.25">
      <c r="A64" s="38">
        <v>1148</v>
      </c>
      <c r="B64" s="58" t="s">
        <v>57</v>
      </c>
      <c r="C64" s="59">
        <f t="shared" si="4"/>
        <v>0</v>
      </c>
      <c r="D64" s="232"/>
      <c r="E64" s="61"/>
      <c r="F64" s="148">
        <f t="shared" si="50"/>
        <v>0</v>
      </c>
      <c r="G64" s="232"/>
      <c r="H64" s="264"/>
      <c r="I64" s="115">
        <f t="shared" si="51"/>
        <v>0</v>
      </c>
      <c r="J64" s="264"/>
      <c r="K64" s="61"/>
      <c r="L64" s="137">
        <f t="shared" si="52"/>
        <v>0</v>
      </c>
      <c r="M64" s="328"/>
      <c r="N64" s="61"/>
      <c r="O64" s="115">
        <f t="shared" si="53"/>
        <v>0</v>
      </c>
      <c r="P64" s="112"/>
    </row>
    <row r="65" spans="1:16" ht="24" hidden="1" customHeight="1" x14ac:dyDescent="0.25">
      <c r="A65" s="38">
        <v>1149</v>
      </c>
      <c r="B65" s="58" t="s">
        <v>58</v>
      </c>
      <c r="C65" s="59">
        <f>F65+I65+L65+O65</f>
        <v>0</v>
      </c>
      <c r="D65" s="232"/>
      <c r="E65" s="61"/>
      <c r="F65" s="148">
        <f t="shared" si="50"/>
        <v>0</v>
      </c>
      <c r="G65" s="232"/>
      <c r="H65" s="264"/>
      <c r="I65" s="115">
        <f t="shared" si="51"/>
        <v>0</v>
      </c>
      <c r="J65" s="264"/>
      <c r="K65" s="61"/>
      <c r="L65" s="137">
        <f t="shared" si="52"/>
        <v>0</v>
      </c>
      <c r="M65" s="328"/>
      <c r="N65" s="61"/>
      <c r="O65" s="115">
        <f t="shared" si="53"/>
        <v>0</v>
      </c>
      <c r="P65" s="112"/>
    </row>
    <row r="66" spans="1:16" ht="36" hidden="1" x14ac:dyDescent="0.25">
      <c r="A66" s="108">
        <v>1150</v>
      </c>
      <c r="B66" s="79" t="s">
        <v>59</v>
      </c>
      <c r="C66" s="85">
        <f>F66+I66+L66+O66</f>
        <v>0</v>
      </c>
      <c r="D66" s="234"/>
      <c r="E66" s="116"/>
      <c r="F66" s="288">
        <f t="shared" si="50"/>
        <v>0</v>
      </c>
      <c r="G66" s="234"/>
      <c r="H66" s="265"/>
      <c r="I66" s="110">
        <f t="shared" si="51"/>
        <v>0</v>
      </c>
      <c r="J66" s="265"/>
      <c r="K66" s="116"/>
      <c r="L66" s="138">
        <f t="shared" si="52"/>
        <v>0</v>
      </c>
      <c r="M66" s="329"/>
      <c r="N66" s="116"/>
      <c r="O66" s="110">
        <f t="shared" si="53"/>
        <v>0</v>
      </c>
      <c r="P66" s="117"/>
    </row>
    <row r="67" spans="1:16" ht="24" x14ac:dyDescent="0.25">
      <c r="A67" s="46">
        <v>1200</v>
      </c>
      <c r="B67" s="106" t="s">
        <v>296</v>
      </c>
      <c r="C67" s="47">
        <f t="shared" si="4"/>
        <v>853</v>
      </c>
      <c r="D67" s="230">
        <f>SUM(D68:D69)</f>
        <v>784</v>
      </c>
      <c r="E67" s="430">
        <f t="shared" ref="E67:F67" si="54">SUM(E68:E69)</f>
        <v>69</v>
      </c>
      <c r="F67" s="397">
        <f t="shared" si="54"/>
        <v>853</v>
      </c>
      <c r="G67" s="230">
        <f>SUM(G68:G69)</f>
        <v>0</v>
      </c>
      <c r="H67" s="127">
        <f t="shared" ref="H67:I67" si="55">SUM(H68:H69)</f>
        <v>0</v>
      </c>
      <c r="I67" s="397">
        <f t="shared" si="55"/>
        <v>0</v>
      </c>
      <c r="J67" s="107">
        <f>SUM(J68:J69)</f>
        <v>0</v>
      </c>
      <c r="K67" s="430">
        <f t="shared" ref="K67:L67" si="56">SUM(K68:K69)</f>
        <v>0</v>
      </c>
      <c r="L67" s="397">
        <f t="shared" si="56"/>
        <v>0</v>
      </c>
      <c r="M67" s="47">
        <f>SUM(M68:M69)</f>
        <v>0</v>
      </c>
      <c r="N67" s="51">
        <f t="shared" ref="N67:O67" si="57">SUM(N68:N69)</f>
        <v>0</v>
      </c>
      <c r="O67" s="118">
        <f t="shared" si="57"/>
        <v>0</v>
      </c>
      <c r="P67" s="124"/>
    </row>
    <row r="68" spans="1:16" ht="24" x14ac:dyDescent="0.25">
      <c r="A68" s="1244">
        <v>1210</v>
      </c>
      <c r="B68" s="53" t="s">
        <v>60</v>
      </c>
      <c r="C68" s="54">
        <f t="shared" si="4"/>
        <v>731</v>
      </c>
      <c r="D68" s="231">
        <v>662</v>
      </c>
      <c r="E68" s="433">
        <v>69</v>
      </c>
      <c r="F68" s="434">
        <f>D68+E68</f>
        <v>731</v>
      </c>
      <c r="G68" s="231"/>
      <c r="H68" s="1266"/>
      <c r="I68" s="434">
        <f>G68+H68</f>
        <v>0</v>
      </c>
      <c r="J68" s="263"/>
      <c r="K68" s="433"/>
      <c r="L68" s="434">
        <f>J68+K68</f>
        <v>0</v>
      </c>
      <c r="M68" s="327"/>
      <c r="N68" s="56"/>
      <c r="O68" s="121">
        <f>M68+N68</f>
        <v>0</v>
      </c>
      <c r="P68" s="111"/>
    </row>
    <row r="69" spans="1:16" ht="24" x14ac:dyDescent="0.25">
      <c r="A69" s="113">
        <v>1220</v>
      </c>
      <c r="B69" s="58" t="s">
        <v>61</v>
      </c>
      <c r="C69" s="59">
        <f t="shared" si="4"/>
        <v>122</v>
      </c>
      <c r="D69" s="233">
        <f>SUM(D70:D74)</f>
        <v>122</v>
      </c>
      <c r="E69" s="436">
        <f t="shared" ref="E69:F69" si="58">SUM(E70:E74)</f>
        <v>0</v>
      </c>
      <c r="F69" s="393">
        <f t="shared" si="58"/>
        <v>122</v>
      </c>
      <c r="G69" s="233">
        <f>SUM(G70:G74)</f>
        <v>0</v>
      </c>
      <c r="H69" s="137">
        <f t="shared" ref="H69:I69" si="59">SUM(H70:H74)</f>
        <v>0</v>
      </c>
      <c r="I69" s="393">
        <f t="shared" si="59"/>
        <v>0</v>
      </c>
      <c r="J69" s="122">
        <f>SUM(J70:J74)</f>
        <v>0</v>
      </c>
      <c r="K69" s="436">
        <f t="shared" ref="K69:L69" si="60">SUM(K70:K74)</f>
        <v>0</v>
      </c>
      <c r="L69" s="393">
        <f t="shared" si="60"/>
        <v>0</v>
      </c>
      <c r="M69" s="59">
        <f>SUM(M70:M74)</f>
        <v>0</v>
      </c>
      <c r="N69" s="114">
        <f t="shared" ref="N69:O69" si="61">SUM(N70:N74)</f>
        <v>0</v>
      </c>
      <c r="O69" s="115">
        <f t="shared" si="61"/>
        <v>0</v>
      </c>
      <c r="P69" s="112"/>
    </row>
    <row r="70" spans="1:16" ht="48" x14ac:dyDescent="0.25">
      <c r="A70" s="38">
        <v>1221</v>
      </c>
      <c r="B70" s="58" t="s">
        <v>297</v>
      </c>
      <c r="C70" s="59">
        <f t="shared" si="4"/>
        <v>58</v>
      </c>
      <c r="D70" s="232">
        <v>58</v>
      </c>
      <c r="E70" s="435"/>
      <c r="F70" s="393">
        <f t="shared" ref="F70:F74" si="62">D70+E70</f>
        <v>58</v>
      </c>
      <c r="G70" s="232"/>
      <c r="H70" s="1264"/>
      <c r="I70" s="393">
        <f t="shared" ref="I70:I74" si="63">G70+H70</f>
        <v>0</v>
      </c>
      <c r="J70" s="264"/>
      <c r="K70" s="435"/>
      <c r="L70" s="393">
        <f t="shared" ref="L70:L74" si="64">J70+K70</f>
        <v>0</v>
      </c>
      <c r="M70" s="328"/>
      <c r="N70" s="61"/>
      <c r="O70" s="115">
        <f t="shared" ref="O70:O74" si="65">M70+N70</f>
        <v>0</v>
      </c>
      <c r="P70" s="112"/>
    </row>
    <row r="71" spans="1:16"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112"/>
    </row>
    <row r="72" spans="1:16"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112"/>
    </row>
    <row r="73" spans="1:16" ht="36" x14ac:dyDescent="0.25">
      <c r="A73" s="38">
        <v>1227</v>
      </c>
      <c r="B73" s="58" t="s">
        <v>64</v>
      </c>
      <c r="C73" s="59">
        <f t="shared" si="4"/>
        <v>64</v>
      </c>
      <c r="D73" s="232">
        <v>64</v>
      </c>
      <c r="E73" s="435"/>
      <c r="F73" s="393">
        <f t="shared" si="62"/>
        <v>64</v>
      </c>
      <c r="G73" s="232"/>
      <c r="H73" s="1264"/>
      <c r="I73" s="393">
        <f t="shared" si="63"/>
        <v>0</v>
      </c>
      <c r="J73" s="264"/>
      <c r="K73" s="435"/>
      <c r="L73" s="393">
        <f t="shared" si="64"/>
        <v>0</v>
      </c>
      <c r="M73" s="328"/>
      <c r="N73" s="61"/>
      <c r="O73" s="115">
        <f t="shared" si="65"/>
        <v>0</v>
      </c>
      <c r="P73" s="112"/>
    </row>
    <row r="74" spans="1:16" ht="48" hidden="1" x14ac:dyDescent="0.25">
      <c r="A74" s="38">
        <v>1228</v>
      </c>
      <c r="B74" s="58" t="s">
        <v>298</v>
      </c>
      <c r="C74" s="59">
        <f t="shared" si="4"/>
        <v>0</v>
      </c>
      <c r="D74" s="232"/>
      <c r="E74" s="61"/>
      <c r="F74" s="148">
        <f t="shared" si="62"/>
        <v>0</v>
      </c>
      <c r="G74" s="232"/>
      <c r="H74" s="264"/>
      <c r="I74" s="115">
        <f t="shared" si="63"/>
        <v>0</v>
      </c>
      <c r="J74" s="264"/>
      <c r="K74" s="61"/>
      <c r="L74" s="137">
        <f t="shared" si="64"/>
        <v>0</v>
      </c>
      <c r="M74" s="328"/>
      <c r="N74" s="61"/>
      <c r="O74" s="115">
        <f t="shared" si="65"/>
        <v>0</v>
      </c>
      <c r="P74" s="112"/>
    </row>
    <row r="75" spans="1:16" hidden="1" x14ac:dyDescent="0.25">
      <c r="A75" s="102">
        <v>2000</v>
      </c>
      <c r="B75" s="102" t="s">
        <v>65</v>
      </c>
      <c r="C75" s="103">
        <f t="shared" si="4"/>
        <v>0</v>
      </c>
      <c r="D75" s="229">
        <f>SUM(D76,D83,D130,D164,D165,D172)</f>
        <v>0</v>
      </c>
      <c r="E75" s="104">
        <f t="shared" ref="E75:F75" si="66">SUM(E76,E83,E130,E164,E165,E172)</f>
        <v>0</v>
      </c>
      <c r="F75" s="286">
        <f t="shared" si="66"/>
        <v>0</v>
      </c>
      <c r="G75" s="229">
        <f>SUM(G76,G83,G130,G164,G165,G172)</f>
        <v>0</v>
      </c>
      <c r="H75" s="262">
        <f t="shared" ref="H75:I75" si="67">SUM(H76,H83,H130,H164,H165,H172)</f>
        <v>0</v>
      </c>
      <c r="I75" s="105">
        <f t="shared" si="67"/>
        <v>0</v>
      </c>
      <c r="J75" s="262">
        <f>SUM(J76,J83,J130,J164,J165,J172)</f>
        <v>0</v>
      </c>
      <c r="K75" s="104">
        <f t="shared" ref="K75:L75" si="68">SUM(K76,K83,K130,K164,K165,K172)</f>
        <v>0</v>
      </c>
      <c r="L75" s="139">
        <f t="shared" si="68"/>
        <v>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51">
        <f t="shared" ref="E76:F76" si="70">SUM(E77,E80)</f>
        <v>0</v>
      </c>
      <c r="F76" s="287">
        <f t="shared" si="70"/>
        <v>0</v>
      </c>
      <c r="G76" s="230">
        <f>SUM(G77,G80)</f>
        <v>0</v>
      </c>
      <c r="H76" s="107">
        <f t="shared" ref="H76:I76" si="71">SUM(H77,H80)</f>
        <v>0</v>
      </c>
      <c r="I76" s="118">
        <f t="shared" si="71"/>
        <v>0</v>
      </c>
      <c r="J76" s="107">
        <f>SUM(J77,J80)</f>
        <v>0</v>
      </c>
      <c r="K76" s="51">
        <f t="shared" ref="K76:L76" si="72">SUM(K77,K80)</f>
        <v>0</v>
      </c>
      <c r="L76" s="127">
        <f t="shared" si="72"/>
        <v>0</v>
      </c>
      <c r="M76" s="47">
        <f>SUM(M77,M80)</f>
        <v>0</v>
      </c>
      <c r="N76" s="51">
        <f t="shared" ref="N76:O76" si="73">SUM(N77,N80)</f>
        <v>0</v>
      </c>
      <c r="O76" s="118">
        <f t="shared" si="73"/>
        <v>0</v>
      </c>
      <c r="P76" s="124"/>
    </row>
    <row r="77" spans="1:16" ht="24" hidden="1" x14ac:dyDescent="0.25">
      <c r="A77" s="1244">
        <v>2110</v>
      </c>
      <c r="B77" s="53" t="s">
        <v>67</v>
      </c>
      <c r="C77" s="54">
        <f t="shared" si="4"/>
        <v>0</v>
      </c>
      <c r="D77" s="235">
        <f>SUM(D78:D79)</f>
        <v>0</v>
      </c>
      <c r="E77" s="120">
        <f t="shared" ref="E77:F77" si="74">SUM(E78:E79)</f>
        <v>0</v>
      </c>
      <c r="F77" s="289">
        <f t="shared" si="74"/>
        <v>0</v>
      </c>
      <c r="G77" s="235">
        <f>SUM(G78:G79)</f>
        <v>0</v>
      </c>
      <c r="H77" s="266">
        <f t="shared" ref="H77:I77" si="75">SUM(H78:H79)</f>
        <v>0</v>
      </c>
      <c r="I77" s="121">
        <f t="shared" si="75"/>
        <v>0</v>
      </c>
      <c r="J77" s="266">
        <f>SUM(J78:J79)</f>
        <v>0</v>
      </c>
      <c r="K77" s="120">
        <f t="shared" ref="K77:L77" si="76">SUM(K78:K79)</f>
        <v>0</v>
      </c>
      <c r="L77" s="14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112"/>
    </row>
    <row r="79" spans="1:16" ht="24" hidden="1" x14ac:dyDescent="0.25">
      <c r="A79" s="38">
        <v>2112</v>
      </c>
      <c r="B79" s="58" t="s">
        <v>69</v>
      </c>
      <c r="C79" s="59">
        <f t="shared" si="4"/>
        <v>0</v>
      </c>
      <c r="D79" s="232"/>
      <c r="E79" s="61"/>
      <c r="F79" s="148">
        <f t="shared" si="78"/>
        <v>0</v>
      </c>
      <c r="G79" s="232"/>
      <c r="H79" s="264"/>
      <c r="I79" s="115">
        <f t="shared" si="79"/>
        <v>0</v>
      </c>
      <c r="J79" s="264"/>
      <c r="K79" s="61"/>
      <c r="L79" s="137">
        <f t="shared" si="80"/>
        <v>0</v>
      </c>
      <c r="M79" s="328"/>
      <c r="N79" s="61"/>
      <c r="O79" s="115">
        <f t="shared" si="81"/>
        <v>0</v>
      </c>
      <c r="P79" s="112"/>
    </row>
    <row r="80" spans="1:16"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61"/>
      <c r="F81" s="148">
        <f t="shared" ref="F81:F82" si="86">D81+E81</f>
        <v>0</v>
      </c>
      <c r="G81" s="232"/>
      <c r="H81" s="264"/>
      <c r="I81" s="115">
        <f t="shared" ref="I81:I82" si="87">G81+H81</f>
        <v>0</v>
      </c>
      <c r="J81" s="264"/>
      <c r="K81" s="61"/>
      <c r="L81" s="137">
        <f t="shared" ref="L81:L82" si="88">J81+K81</f>
        <v>0</v>
      </c>
      <c r="M81" s="328"/>
      <c r="N81" s="61"/>
      <c r="O81" s="115">
        <f t="shared" ref="O81:O82" si="89">M81+N81</f>
        <v>0</v>
      </c>
      <c r="P81" s="377"/>
    </row>
    <row r="82" spans="1:16" ht="24" hidden="1" x14ac:dyDescent="0.25">
      <c r="A82" s="38">
        <v>2122</v>
      </c>
      <c r="B82" s="58" t="s">
        <v>69</v>
      </c>
      <c r="C82" s="59">
        <f t="shared" si="4"/>
        <v>0</v>
      </c>
      <c r="D82" s="232"/>
      <c r="E82" s="61"/>
      <c r="F82" s="148">
        <f t="shared" si="86"/>
        <v>0</v>
      </c>
      <c r="G82" s="232"/>
      <c r="H82" s="264"/>
      <c r="I82" s="115">
        <f t="shared" si="87"/>
        <v>0</v>
      </c>
      <c r="J82" s="264"/>
      <c r="K82" s="61"/>
      <c r="L82" s="137">
        <f t="shared" si="88"/>
        <v>0</v>
      </c>
      <c r="M82" s="328"/>
      <c r="N82" s="61"/>
      <c r="O82" s="115">
        <f t="shared" si="89"/>
        <v>0</v>
      </c>
      <c r="P82" s="112"/>
    </row>
    <row r="83" spans="1:16" hidden="1" x14ac:dyDescent="0.25">
      <c r="A83" s="46">
        <v>2200</v>
      </c>
      <c r="B83" s="106" t="s">
        <v>71</v>
      </c>
      <c r="C83" s="47">
        <f t="shared" si="4"/>
        <v>0</v>
      </c>
      <c r="D83" s="230">
        <f>SUM(D84,D89,D95,D103,D112,D116,D122,D128)</f>
        <v>0</v>
      </c>
      <c r="E83" s="51">
        <f t="shared" ref="E83:F83" si="90">SUM(E84,E89,E95,E103,E112,E116,E122,E128)</f>
        <v>0</v>
      </c>
      <c r="F83" s="287">
        <f t="shared" si="90"/>
        <v>0</v>
      </c>
      <c r="G83" s="230">
        <f>SUM(G84,G89,G95,G103,G112,G116,G122,G128)</f>
        <v>0</v>
      </c>
      <c r="H83" s="107">
        <f t="shared" ref="H83:I83" si="91">SUM(H84,H89,H95,H103,H112,H116,H122,H128)</f>
        <v>0</v>
      </c>
      <c r="I83" s="118">
        <f t="shared" si="91"/>
        <v>0</v>
      </c>
      <c r="J83" s="107">
        <f>SUM(J84,J89,J95,J103,J112,J116,J122,J128)</f>
        <v>0</v>
      </c>
      <c r="K83" s="51">
        <f t="shared" ref="K83:L83" si="92">SUM(K84,K89,K95,K103,K112,K116,K122,K128)</f>
        <v>0</v>
      </c>
      <c r="L83" s="127">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109">
        <f t="shared" ref="E84:F84" si="94">SUM(E85:E88)</f>
        <v>0</v>
      </c>
      <c r="F84" s="288">
        <f t="shared" si="94"/>
        <v>0</v>
      </c>
      <c r="G84" s="133">
        <f>SUM(G85:G88)</f>
        <v>0</v>
      </c>
      <c r="H84" s="208">
        <f t="shared" ref="H84:I84" si="95">SUM(H85:H88)</f>
        <v>0</v>
      </c>
      <c r="I84" s="110">
        <f t="shared" si="95"/>
        <v>0</v>
      </c>
      <c r="J84" s="208">
        <f>SUM(J85:J88)</f>
        <v>0</v>
      </c>
      <c r="K84" s="109">
        <f t="shared" ref="K84:L84" si="96">SUM(K85:K88)</f>
        <v>0</v>
      </c>
      <c r="L84" s="138">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11"/>
    </row>
    <row r="86" spans="1:16" ht="36" hidden="1" x14ac:dyDescent="0.25">
      <c r="A86" s="38">
        <v>2212</v>
      </c>
      <c r="B86" s="58" t="s">
        <v>74</v>
      </c>
      <c r="C86" s="59">
        <f t="shared" si="98"/>
        <v>0</v>
      </c>
      <c r="D86" s="232"/>
      <c r="E86" s="61"/>
      <c r="F86" s="148">
        <f t="shared" si="99"/>
        <v>0</v>
      </c>
      <c r="G86" s="232"/>
      <c r="H86" s="264"/>
      <c r="I86" s="115">
        <f t="shared" si="100"/>
        <v>0</v>
      </c>
      <c r="J86" s="264"/>
      <c r="K86" s="61"/>
      <c r="L86" s="137">
        <f t="shared" si="101"/>
        <v>0</v>
      </c>
      <c r="M86" s="328"/>
      <c r="N86" s="61"/>
      <c r="O86" s="115">
        <f t="shared" si="102"/>
        <v>0</v>
      </c>
      <c r="P86" s="112"/>
    </row>
    <row r="87" spans="1:16" ht="24" hidden="1" x14ac:dyDescent="0.25">
      <c r="A87" s="38">
        <v>2214</v>
      </c>
      <c r="B87" s="58" t="s">
        <v>75</v>
      </c>
      <c r="C87" s="59">
        <f t="shared" si="98"/>
        <v>0</v>
      </c>
      <c r="D87" s="232"/>
      <c r="E87" s="61"/>
      <c r="F87" s="148">
        <f t="shared" si="99"/>
        <v>0</v>
      </c>
      <c r="G87" s="232"/>
      <c r="H87" s="264"/>
      <c r="I87" s="115">
        <f t="shared" si="100"/>
        <v>0</v>
      </c>
      <c r="J87" s="264"/>
      <c r="K87" s="61"/>
      <c r="L87" s="137">
        <f t="shared" si="101"/>
        <v>0</v>
      </c>
      <c r="M87" s="328"/>
      <c r="N87" s="61"/>
      <c r="O87" s="115">
        <f t="shared" si="102"/>
        <v>0</v>
      </c>
      <c r="P87" s="112"/>
    </row>
    <row r="88" spans="1:16" hidden="1" x14ac:dyDescent="0.25">
      <c r="A88" s="38">
        <v>2219</v>
      </c>
      <c r="B88" s="58" t="s">
        <v>76</v>
      </c>
      <c r="C88" s="59">
        <f t="shared" si="98"/>
        <v>0</v>
      </c>
      <c r="D88" s="232"/>
      <c r="E88" s="61"/>
      <c r="F88" s="148">
        <f t="shared" si="99"/>
        <v>0</v>
      </c>
      <c r="G88" s="232"/>
      <c r="H88" s="264"/>
      <c r="I88" s="115">
        <f t="shared" si="100"/>
        <v>0</v>
      </c>
      <c r="J88" s="264"/>
      <c r="K88" s="61"/>
      <c r="L88" s="137">
        <f t="shared" si="101"/>
        <v>0</v>
      </c>
      <c r="M88" s="328"/>
      <c r="N88" s="61"/>
      <c r="O88" s="115">
        <f t="shared" si="102"/>
        <v>0</v>
      </c>
      <c r="P88" s="112"/>
    </row>
    <row r="89" spans="1:16" ht="24" hidden="1" x14ac:dyDescent="0.25">
      <c r="A89" s="113">
        <v>2220</v>
      </c>
      <c r="B89" s="58" t="s">
        <v>77</v>
      </c>
      <c r="C89" s="59">
        <f t="shared" si="98"/>
        <v>0</v>
      </c>
      <c r="D89" s="233">
        <f>SUM(D90:D94)</f>
        <v>0</v>
      </c>
      <c r="E89" s="114">
        <f t="shared" ref="E89:F89" si="103">SUM(E90:E94)</f>
        <v>0</v>
      </c>
      <c r="F89" s="148">
        <f t="shared" si="103"/>
        <v>0</v>
      </c>
      <c r="G89" s="233">
        <f>SUM(G90:G94)</f>
        <v>0</v>
      </c>
      <c r="H89" s="122">
        <f t="shared" ref="H89:I89" si="104">SUM(H90:H94)</f>
        <v>0</v>
      </c>
      <c r="I89" s="115">
        <f t="shared" si="104"/>
        <v>0</v>
      </c>
      <c r="J89" s="122">
        <f>SUM(J90:J94)</f>
        <v>0</v>
      </c>
      <c r="K89" s="114">
        <f t="shared" ref="K89:L89" si="105">SUM(K90:K94)</f>
        <v>0</v>
      </c>
      <c r="L89" s="137">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c r="E90" s="61"/>
      <c r="F90" s="148">
        <f t="shared" ref="F90:F94" si="107">D90+E90</f>
        <v>0</v>
      </c>
      <c r="G90" s="232"/>
      <c r="H90" s="264"/>
      <c r="I90" s="115">
        <f t="shared" ref="I90:I94" si="108">G90+H90</f>
        <v>0</v>
      </c>
      <c r="J90" s="264"/>
      <c r="K90" s="61"/>
      <c r="L90" s="137">
        <f t="shared" ref="L90:L94" si="109">J90+K90</f>
        <v>0</v>
      </c>
      <c r="M90" s="328"/>
      <c r="N90" s="61"/>
      <c r="O90" s="115">
        <f t="shared" ref="O90:O94" si="110">M90+N90</f>
        <v>0</v>
      </c>
      <c r="P90" s="112"/>
    </row>
    <row r="91" spans="1:16" hidden="1" x14ac:dyDescent="0.25">
      <c r="A91" s="38">
        <v>2222</v>
      </c>
      <c r="B91" s="58" t="s">
        <v>78</v>
      </c>
      <c r="C91" s="59">
        <f t="shared" si="98"/>
        <v>0</v>
      </c>
      <c r="D91" s="232"/>
      <c r="E91" s="61"/>
      <c r="F91" s="148">
        <f t="shared" si="107"/>
        <v>0</v>
      </c>
      <c r="G91" s="232"/>
      <c r="H91" s="264"/>
      <c r="I91" s="115">
        <f t="shared" si="108"/>
        <v>0</v>
      </c>
      <c r="J91" s="264"/>
      <c r="K91" s="61"/>
      <c r="L91" s="137">
        <f t="shared" si="109"/>
        <v>0</v>
      </c>
      <c r="M91" s="328"/>
      <c r="N91" s="61"/>
      <c r="O91" s="115">
        <f t="shared" si="110"/>
        <v>0</v>
      </c>
      <c r="P91" s="112"/>
    </row>
    <row r="92" spans="1:16" hidden="1" x14ac:dyDescent="0.25">
      <c r="A92" s="38">
        <v>2223</v>
      </c>
      <c r="B92" s="58" t="s">
        <v>79</v>
      </c>
      <c r="C92" s="59">
        <f t="shared" si="98"/>
        <v>0</v>
      </c>
      <c r="D92" s="232"/>
      <c r="E92" s="61"/>
      <c r="F92" s="148">
        <f t="shared" si="107"/>
        <v>0</v>
      </c>
      <c r="G92" s="232"/>
      <c r="H92" s="264"/>
      <c r="I92" s="115">
        <f t="shared" si="108"/>
        <v>0</v>
      </c>
      <c r="J92" s="264"/>
      <c r="K92" s="61"/>
      <c r="L92" s="137">
        <f t="shared" si="109"/>
        <v>0</v>
      </c>
      <c r="M92" s="328"/>
      <c r="N92" s="61"/>
      <c r="O92" s="115">
        <f t="shared" si="110"/>
        <v>0</v>
      </c>
      <c r="P92" s="112"/>
    </row>
    <row r="93" spans="1:16" ht="48" hidden="1" x14ac:dyDescent="0.25">
      <c r="A93" s="38">
        <v>2224</v>
      </c>
      <c r="B93" s="58" t="s">
        <v>299</v>
      </c>
      <c r="C93" s="59">
        <f t="shared" si="98"/>
        <v>0</v>
      </c>
      <c r="D93" s="232"/>
      <c r="E93" s="61"/>
      <c r="F93" s="148">
        <f t="shared" si="107"/>
        <v>0</v>
      </c>
      <c r="G93" s="232"/>
      <c r="H93" s="264"/>
      <c r="I93" s="115">
        <f t="shared" si="108"/>
        <v>0</v>
      </c>
      <c r="J93" s="264"/>
      <c r="K93" s="61"/>
      <c r="L93" s="137">
        <f t="shared" si="109"/>
        <v>0</v>
      </c>
      <c r="M93" s="328"/>
      <c r="N93" s="61"/>
      <c r="O93" s="115">
        <f t="shared" si="110"/>
        <v>0</v>
      </c>
      <c r="P93" s="112"/>
    </row>
    <row r="94" spans="1:16"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112"/>
    </row>
    <row r="95" spans="1:16" ht="36" hidden="1" x14ac:dyDescent="0.25">
      <c r="A95" s="113">
        <v>2230</v>
      </c>
      <c r="B95" s="58" t="s">
        <v>81</v>
      </c>
      <c r="C95" s="59">
        <f t="shared" si="98"/>
        <v>0</v>
      </c>
      <c r="D95" s="233">
        <f>SUM(D96:D102)</f>
        <v>0</v>
      </c>
      <c r="E95" s="114">
        <f t="shared" ref="E95:F95" si="111">SUM(E96:E102)</f>
        <v>0</v>
      </c>
      <c r="F95" s="148">
        <f t="shared" si="111"/>
        <v>0</v>
      </c>
      <c r="G95" s="233">
        <f>SUM(G96:G102)</f>
        <v>0</v>
      </c>
      <c r="H95" s="122">
        <f t="shared" ref="H95:I95" si="112">SUM(H96:H102)</f>
        <v>0</v>
      </c>
      <c r="I95" s="115">
        <f t="shared" si="112"/>
        <v>0</v>
      </c>
      <c r="J95" s="122">
        <f>SUM(J96:J102)</f>
        <v>0</v>
      </c>
      <c r="K95" s="114">
        <f t="shared" ref="K95:L95" si="113">SUM(K96:K102)</f>
        <v>0</v>
      </c>
      <c r="L95" s="137">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61"/>
      <c r="F96" s="148">
        <f t="shared" ref="F96:F102" si="115">D96+E96</f>
        <v>0</v>
      </c>
      <c r="G96" s="232"/>
      <c r="H96" s="264"/>
      <c r="I96" s="115">
        <f t="shared" ref="I96:I102" si="116">G96+H96</f>
        <v>0</v>
      </c>
      <c r="J96" s="264"/>
      <c r="K96" s="61"/>
      <c r="L96" s="137">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112"/>
    </row>
    <row r="98" spans="1:16" ht="24" hidden="1" x14ac:dyDescent="0.25">
      <c r="A98" s="33">
        <v>2233</v>
      </c>
      <c r="B98" s="53" t="s">
        <v>84</v>
      </c>
      <c r="C98" s="54">
        <f t="shared" si="98"/>
        <v>0</v>
      </c>
      <c r="D98" s="231"/>
      <c r="E98" s="56"/>
      <c r="F98" s="289">
        <f t="shared" si="115"/>
        <v>0</v>
      </c>
      <c r="G98" s="231"/>
      <c r="H98" s="263"/>
      <c r="I98" s="121">
        <f t="shared" si="116"/>
        <v>0</v>
      </c>
      <c r="J98" s="263"/>
      <c r="K98" s="56"/>
      <c r="L98" s="141">
        <f t="shared" si="117"/>
        <v>0</v>
      </c>
      <c r="M98" s="327"/>
      <c r="N98" s="56"/>
      <c r="O98" s="121">
        <f t="shared" si="118"/>
        <v>0</v>
      </c>
      <c r="P98" s="111"/>
    </row>
    <row r="99" spans="1:16" ht="36" hidden="1" x14ac:dyDescent="0.25">
      <c r="A99" s="38">
        <v>2234</v>
      </c>
      <c r="B99" s="58" t="s">
        <v>85</v>
      </c>
      <c r="C99" s="59">
        <f t="shared" si="98"/>
        <v>0</v>
      </c>
      <c r="D99" s="232"/>
      <c r="E99" s="61"/>
      <c r="F99" s="148">
        <f t="shared" si="115"/>
        <v>0</v>
      </c>
      <c r="G99" s="232"/>
      <c r="H99" s="264"/>
      <c r="I99" s="115">
        <f t="shared" si="116"/>
        <v>0</v>
      </c>
      <c r="J99" s="264"/>
      <c r="K99" s="61"/>
      <c r="L99" s="137">
        <f t="shared" si="117"/>
        <v>0</v>
      </c>
      <c r="M99" s="328"/>
      <c r="N99" s="61"/>
      <c r="O99" s="115">
        <f t="shared" si="118"/>
        <v>0</v>
      </c>
      <c r="P99" s="112"/>
    </row>
    <row r="100" spans="1:16" ht="24" hidden="1" x14ac:dyDescent="0.25">
      <c r="A100" s="38">
        <v>2235</v>
      </c>
      <c r="B100" s="58" t="s">
        <v>86</v>
      </c>
      <c r="C100" s="59">
        <f t="shared" si="98"/>
        <v>0</v>
      </c>
      <c r="D100" s="232"/>
      <c r="E100" s="61"/>
      <c r="F100" s="148">
        <f t="shared" si="115"/>
        <v>0</v>
      </c>
      <c r="G100" s="232"/>
      <c r="H100" s="264"/>
      <c r="I100" s="115">
        <f t="shared" si="116"/>
        <v>0</v>
      </c>
      <c r="J100" s="264"/>
      <c r="K100" s="61"/>
      <c r="L100" s="137">
        <f t="shared" si="117"/>
        <v>0</v>
      </c>
      <c r="M100" s="328"/>
      <c r="N100" s="61"/>
      <c r="O100" s="115">
        <f t="shared" si="118"/>
        <v>0</v>
      </c>
      <c r="P100" s="112"/>
    </row>
    <row r="101" spans="1:16" hidden="1" x14ac:dyDescent="0.25">
      <c r="A101" s="38">
        <v>2236</v>
      </c>
      <c r="B101" s="58" t="s">
        <v>87</v>
      </c>
      <c r="C101" s="59">
        <f t="shared" si="98"/>
        <v>0</v>
      </c>
      <c r="D101" s="232"/>
      <c r="E101" s="61"/>
      <c r="F101" s="148">
        <f t="shared" si="115"/>
        <v>0</v>
      </c>
      <c r="G101" s="232"/>
      <c r="H101" s="264"/>
      <c r="I101" s="115">
        <f t="shared" si="116"/>
        <v>0</v>
      </c>
      <c r="J101" s="264"/>
      <c r="K101" s="61"/>
      <c r="L101" s="137">
        <f t="shared" si="117"/>
        <v>0</v>
      </c>
      <c r="M101" s="328"/>
      <c r="N101" s="61"/>
      <c r="O101" s="115">
        <f t="shared" si="118"/>
        <v>0</v>
      </c>
      <c r="P101" s="112"/>
    </row>
    <row r="102" spans="1:16" ht="24" hidden="1" x14ac:dyDescent="0.25">
      <c r="A102" s="38">
        <v>2239</v>
      </c>
      <c r="B102" s="58" t="s">
        <v>88</v>
      </c>
      <c r="C102" s="59">
        <f t="shared" si="98"/>
        <v>0</v>
      </c>
      <c r="D102" s="232"/>
      <c r="E102" s="61"/>
      <c r="F102" s="148">
        <f t="shared" si="115"/>
        <v>0</v>
      </c>
      <c r="G102" s="232"/>
      <c r="H102" s="264"/>
      <c r="I102" s="115">
        <f t="shared" si="116"/>
        <v>0</v>
      </c>
      <c r="J102" s="264"/>
      <c r="K102" s="61"/>
      <c r="L102" s="137">
        <f t="shared" si="117"/>
        <v>0</v>
      </c>
      <c r="M102" s="328"/>
      <c r="N102" s="61"/>
      <c r="O102" s="115">
        <f t="shared" si="118"/>
        <v>0</v>
      </c>
      <c r="P102" s="112"/>
    </row>
    <row r="103" spans="1:16" ht="36" hidden="1" x14ac:dyDescent="0.25">
      <c r="A103" s="113">
        <v>2240</v>
      </c>
      <c r="B103" s="58" t="s">
        <v>89</v>
      </c>
      <c r="C103" s="59">
        <f t="shared" si="98"/>
        <v>0</v>
      </c>
      <c r="D103" s="233">
        <f>SUM(D104:D111)</f>
        <v>0</v>
      </c>
      <c r="E103" s="114">
        <f t="shared" ref="E103:F103" si="119">SUM(E104:E111)</f>
        <v>0</v>
      </c>
      <c r="F103" s="148">
        <f t="shared" si="119"/>
        <v>0</v>
      </c>
      <c r="G103" s="233">
        <f>SUM(G104:G111)</f>
        <v>0</v>
      </c>
      <c r="H103" s="122">
        <f t="shared" ref="H103:I103" si="120">SUM(H104:H111)</f>
        <v>0</v>
      </c>
      <c r="I103" s="115">
        <f t="shared" si="120"/>
        <v>0</v>
      </c>
      <c r="J103" s="122">
        <f>SUM(J104:J111)</f>
        <v>0</v>
      </c>
      <c r="K103" s="114">
        <f t="shared" ref="K103:L103" si="121">SUM(K104:K111)</f>
        <v>0</v>
      </c>
      <c r="L103" s="137">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61"/>
      <c r="F105" s="148">
        <f t="shared" si="123"/>
        <v>0</v>
      </c>
      <c r="G105" s="232"/>
      <c r="H105" s="264"/>
      <c r="I105" s="115">
        <f t="shared" si="124"/>
        <v>0</v>
      </c>
      <c r="J105" s="264"/>
      <c r="K105" s="61"/>
      <c r="L105" s="137">
        <f t="shared" si="125"/>
        <v>0</v>
      </c>
      <c r="M105" s="328"/>
      <c r="N105" s="61"/>
      <c r="O105" s="115">
        <f t="shared" si="126"/>
        <v>0</v>
      </c>
      <c r="P105" s="112"/>
    </row>
    <row r="106" spans="1:16" ht="24" hidden="1" x14ac:dyDescent="0.25">
      <c r="A106" s="38">
        <v>2243</v>
      </c>
      <c r="B106" s="58" t="s">
        <v>92</v>
      </c>
      <c r="C106" s="59">
        <f t="shared" si="98"/>
        <v>0</v>
      </c>
      <c r="D106" s="232"/>
      <c r="E106" s="61"/>
      <c r="F106" s="148">
        <f t="shared" si="123"/>
        <v>0</v>
      </c>
      <c r="G106" s="232"/>
      <c r="H106" s="264"/>
      <c r="I106" s="115">
        <f t="shared" si="124"/>
        <v>0</v>
      </c>
      <c r="J106" s="264"/>
      <c r="K106" s="61"/>
      <c r="L106" s="137">
        <f t="shared" si="125"/>
        <v>0</v>
      </c>
      <c r="M106" s="328"/>
      <c r="N106" s="61"/>
      <c r="O106" s="115">
        <f t="shared" si="126"/>
        <v>0</v>
      </c>
      <c r="P106" s="112"/>
    </row>
    <row r="107" spans="1:16" hidden="1" x14ac:dyDescent="0.25">
      <c r="A107" s="38">
        <v>2244</v>
      </c>
      <c r="B107" s="58" t="s">
        <v>93</v>
      </c>
      <c r="C107" s="59">
        <f t="shared" si="98"/>
        <v>0</v>
      </c>
      <c r="D107" s="232"/>
      <c r="E107" s="61"/>
      <c r="F107" s="148">
        <f t="shared" si="123"/>
        <v>0</v>
      </c>
      <c r="G107" s="232"/>
      <c r="H107" s="264"/>
      <c r="I107" s="115">
        <f t="shared" si="124"/>
        <v>0</v>
      </c>
      <c r="J107" s="264"/>
      <c r="K107" s="61"/>
      <c r="L107" s="137">
        <f t="shared" si="125"/>
        <v>0</v>
      </c>
      <c r="M107" s="328"/>
      <c r="N107" s="61"/>
      <c r="O107" s="115">
        <f t="shared" si="126"/>
        <v>0</v>
      </c>
      <c r="P107" s="112"/>
    </row>
    <row r="108" spans="1:16"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112"/>
    </row>
    <row r="109" spans="1:16" hidden="1" x14ac:dyDescent="0.25">
      <c r="A109" s="38">
        <v>2247</v>
      </c>
      <c r="B109" s="58" t="s">
        <v>95</v>
      </c>
      <c r="C109" s="59">
        <f t="shared" si="98"/>
        <v>0</v>
      </c>
      <c r="D109" s="232"/>
      <c r="E109" s="61"/>
      <c r="F109" s="148">
        <f t="shared" si="123"/>
        <v>0</v>
      </c>
      <c r="G109" s="232"/>
      <c r="H109" s="264"/>
      <c r="I109" s="115">
        <f t="shared" si="124"/>
        <v>0</v>
      </c>
      <c r="J109" s="264"/>
      <c r="K109" s="61"/>
      <c r="L109" s="137">
        <f t="shared" si="125"/>
        <v>0</v>
      </c>
      <c r="M109" s="328"/>
      <c r="N109" s="61"/>
      <c r="O109" s="115">
        <f t="shared" si="126"/>
        <v>0</v>
      </c>
      <c r="P109" s="112"/>
    </row>
    <row r="110" spans="1:16"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112"/>
    </row>
    <row r="111" spans="1:16" ht="24" hidden="1" x14ac:dyDescent="0.25">
      <c r="A111" s="38">
        <v>2249</v>
      </c>
      <c r="B111" s="58" t="s">
        <v>96</v>
      </c>
      <c r="C111" s="59">
        <f t="shared" si="98"/>
        <v>0</v>
      </c>
      <c r="D111" s="232"/>
      <c r="E111" s="61"/>
      <c r="F111" s="148">
        <f t="shared" si="123"/>
        <v>0</v>
      </c>
      <c r="G111" s="232"/>
      <c r="H111" s="264"/>
      <c r="I111" s="115">
        <f t="shared" si="124"/>
        <v>0</v>
      </c>
      <c r="J111" s="264"/>
      <c r="K111" s="61"/>
      <c r="L111" s="137">
        <f t="shared" si="125"/>
        <v>0</v>
      </c>
      <c r="M111" s="328"/>
      <c r="N111" s="61"/>
      <c r="O111" s="115">
        <f t="shared" si="126"/>
        <v>0</v>
      </c>
      <c r="P111" s="112"/>
    </row>
    <row r="112" spans="1:16" hidden="1" x14ac:dyDescent="0.25">
      <c r="A112" s="113">
        <v>2250</v>
      </c>
      <c r="B112" s="58" t="s">
        <v>97</v>
      </c>
      <c r="C112" s="59">
        <f t="shared" si="98"/>
        <v>0</v>
      </c>
      <c r="D112" s="233">
        <f>SUM(D113:D115)</f>
        <v>0</v>
      </c>
      <c r="E112" s="114">
        <f t="shared" ref="E112:F112" si="127">SUM(E113:E115)</f>
        <v>0</v>
      </c>
      <c r="F112" s="148">
        <f t="shared" si="127"/>
        <v>0</v>
      </c>
      <c r="G112" s="233">
        <f>SUM(G113:G115)</f>
        <v>0</v>
      </c>
      <c r="H112" s="122">
        <f t="shared" ref="H112:I112" si="128">SUM(H113:H115)</f>
        <v>0</v>
      </c>
      <c r="I112" s="115">
        <f t="shared" si="128"/>
        <v>0</v>
      </c>
      <c r="J112" s="122">
        <f>SUM(J113:J115)</f>
        <v>0</v>
      </c>
      <c r="K112" s="114">
        <f t="shared" ref="K112:L112" si="129">SUM(K113:K115)</f>
        <v>0</v>
      </c>
      <c r="L112" s="137">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61"/>
      <c r="F113" s="148">
        <f t="shared" ref="F113:F115" si="131">D113+E113</f>
        <v>0</v>
      </c>
      <c r="G113" s="232"/>
      <c r="H113" s="264"/>
      <c r="I113" s="115">
        <f t="shared" ref="I113:I115" si="132">G113+H113</f>
        <v>0</v>
      </c>
      <c r="J113" s="264"/>
      <c r="K113" s="61"/>
      <c r="L113" s="137">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112"/>
    </row>
    <row r="115" spans="1:16" ht="24" hidden="1" x14ac:dyDescent="0.25">
      <c r="A115" s="38">
        <v>2259</v>
      </c>
      <c r="B115" s="58" t="s">
        <v>100</v>
      </c>
      <c r="C115" s="59">
        <f t="shared" si="98"/>
        <v>0</v>
      </c>
      <c r="D115" s="232"/>
      <c r="E115" s="61"/>
      <c r="F115" s="148">
        <f t="shared" si="131"/>
        <v>0</v>
      </c>
      <c r="G115" s="232"/>
      <c r="H115" s="264"/>
      <c r="I115" s="115">
        <f t="shared" si="132"/>
        <v>0</v>
      </c>
      <c r="J115" s="264"/>
      <c r="K115" s="61"/>
      <c r="L115" s="137">
        <f t="shared" si="133"/>
        <v>0</v>
      </c>
      <c r="M115" s="328"/>
      <c r="N115" s="61"/>
      <c r="O115" s="115">
        <f t="shared" si="134"/>
        <v>0</v>
      </c>
      <c r="P115" s="112"/>
    </row>
    <row r="116" spans="1:16" hidden="1" x14ac:dyDescent="0.25">
      <c r="A116" s="113">
        <v>2260</v>
      </c>
      <c r="B116" s="58" t="s">
        <v>101</v>
      </c>
      <c r="C116" s="59">
        <f t="shared" si="98"/>
        <v>0</v>
      </c>
      <c r="D116" s="233">
        <f>SUM(D117:D121)</f>
        <v>0</v>
      </c>
      <c r="E116" s="114">
        <f t="shared" ref="E116:F116" si="135">SUM(E117:E121)</f>
        <v>0</v>
      </c>
      <c r="F116" s="148">
        <f t="shared" si="135"/>
        <v>0</v>
      </c>
      <c r="G116" s="233">
        <f>SUM(G117:G121)</f>
        <v>0</v>
      </c>
      <c r="H116" s="122">
        <f t="shared" ref="H116:I116" si="136">SUM(H117:H121)</f>
        <v>0</v>
      </c>
      <c r="I116" s="115">
        <f t="shared" si="136"/>
        <v>0</v>
      </c>
      <c r="J116" s="122">
        <f>SUM(J117:J121)</f>
        <v>0</v>
      </c>
      <c r="K116" s="114">
        <f t="shared" ref="K116:L116" si="137">SUM(K117:K121)</f>
        <v>0</v>
      </c>
      <c r="L116" s="137">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61"/>
      <c r="F117" s="148">
        <f t="shared" ref="F117:F121" si="139">D117+E117</f>
        <v>0</v>
      </c>
      <c r="G117" s="232"/>
      <c r="H117" s="264"/>
      <c r="I117" s="115">
        <f t="shared" ref="I117:I121" si="140">G117+H117</f>
        <v>0</v>
      </c>
      <c r="J117" s="264"/>
      <c r="K117" s="61"/>
      <c r="L117" s="137">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61"/>
      <c r="F118" s="148">
        <f t="shared" si="139"/>
        <v>0</v>
      </c>
      <c r="G118" s="232"/>
      <c r="H118" s="264"/>
      <c r="I118" s="115">
        <f t="shared" si="140"/>
        <v>0</v>
      </c>
      <c r="J118" s="264"/>
      <c r="K118" s="61"/>
      <c r="L118" s="137">
        <f t="shared" si="141"/>
        <v>0</v>
      </c>
      <c r="M118" s="328"/>
      <c r="N118" s="61"/>
      <c r="O118" s="115">
        <f t="shared" si="142"/>
        <v>0</v>
      </c>
      <c r="P118" s="112"/>
    </row>
    <row r="119" spans="1:16"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112"/>
    </row>
    <row r="120" spans="1:16" ht="24" hidden="1" x14ac:dyDescent="0.25">
      <c r="A120" s="38">
        <v>2264</v>
      </c>
      <c r="B120" s="58" t="s">
        <v>105</v>
      </c>
      <c r="C120" s="59">
        <f t="shared" si="98"/>
        <v>0</v>
      </c>
      <c r="D120" s="232"/>
      <c r="E120" s="61"/>
      <c r="F120" s="148">
        <f t="shared" si="139"/>
        <v>0</v>
      </c>
      <c r="G120" s="232"/>
      <c r="H120" s="264"/>
      <c r="I120" s="115">
        <f t="shared" si="140"/>
        <v>0</v>
      </c>
      <c r="J120" s="264"/>
      <c r="K120" s="61"/>
      <c r="L120" s="137">
        <f t="shared" si="141"/>
        <v>0</v>
      </c>
      <c r="M120" s="328"/>
      <c r="N120" s="61"/>
      <c r="O120" s="115">
        <f t="shared" si="142"/>
        <v>0</v>
      </c>
      <c r="P120" s="112"/>
    </row>
    <row r="121" spans="1:16" hidden="1" x14ac:dyDescent="0.25">
      <c r="A121" s="38">
        <v>2269</v>
      </c>
      <c r="B121" s="58" t="s">
        <v>106</v>
      </c>
      <c r="C121" s="59">
        <f t="shared" si="98"/>
        <v>0</v>
      </c>
      <c r="D121" s="232"/>
      <c r="E121" s="61"/>
      <c r="F121" s="148">
        <f t="shared" si="139"/>
        <v>0</v>
      </c>
      <c r="G121" s="232"/>
      <c r="H121" s="264"/>
      <c r="I121" s="115">
        <f t="shared" si="140"/>
        <v>0</v>
      </c>
      <c r="J121" s="264"/>
      <c r="K121" s="61"/>
      <c r="L121" s="137">
        <f t="shared" si="141"/>
        <v>0</v>
      </c>
      <c r="M121" s="328"/>
      <c r="N121" s="61"/>
      <c r="O121" s="115">
        <f t="shared" si="142"/>
        <v>0</v>
      </c>
      <c r="P121" s="112"/>
    </row>
    <row r="122" spans="1:16" hidden="1" x14ac:dyDescent="0.25">
      <c r="A122" s="113">
        <v>2270</v>
      </c>
      <c r="B122" s="58" t="s">
        <v>107</v>
      </c>
      <c r="C122" s="59">
        <f t="shared" si="98"/>
        <v>0</v>
      </c>
      <c r="D122" s="233">
        <f>SUM(D123:D127)</f>
        <v>0</v>
      </c>
      <c r="E122" s="114">
        <f t="shared" ref="E122:F122" si="143">SUM(E123:E127)</f>
        <v>0</v>
      </c>
      <c r="F122" s="148">
        <f t="shared" si="143"/>
        <v>0</v>
      </c>
      <c r="G122" s="233">
        <f>SUM(G123:G127)</f>
        <v>0</v>
      </c>
      <c r="H122" s="122">
        <f t="shared" ref="H122:I122" si="144">SUM(H123:H127)</f>
        <v>0</v>
      </c>
      <c r="I122" s="115">
        <f t="shared" si="144"/>
        <v>0</v>
      </c>
      <c r="J122" s="122">
        <f>SUM(J123:J127)</f>
        <v>0</v>
      </c>
      <c r="K122" s="114">
        <f t="shared" ref="K122:L122" si="145">SUM(K123:K127)</f>
        <v>0</v>
      </c>
      <c r="L122" s="137">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112"/>
    </row>
    <row r="125" spans="1:16" ht="24" hidden="1" x14ac:dyDescent="0.25">
      <c r="A125" s="38">
        <v>2275</v>
      </c>
      <c r="B125" s="58" t="s">
        <v>109</v>
      </c>
      <c r="C125" s="59">
        <f t="shared" si="98"/>
        <v>0</v>
      </c>
      <c r="D125" s="232"/>
      <c r="E125" s="61"/>
      <c r="F125" s="148">
        <f t="shared" si="147"/>
        <v>0</v>
      </c>
      <c r="G125" s="232"/>
      <c r="H125" s="264"/>
      <c r="I125" s="115">
        <f t="shared" si="148"/>
        <v>0</v>
      </c>
      <c r="J125" s="264"/>
      <c r="K125" s="61"/>
      <c r="L125" s="137">
        <f t="shared" si="149"/>
        <v>0</v>
      </c>
      <c r="M125" s="328"/>
      <c r="N125" s="61"/>
      <c r="O125" s="115">
        <f t="shared" si="150"/>
        <v>0</v>
      </c>
      <c r="P125" s="112"/>
    </row>
    <row r="126" spans="1:16" ht="36" hidden="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112"/>
    </row>
    <row r="127" spans="1:16" ht="24" hidden="1" x14ac:dyDescent="0.25">
      <c r="A127" s="38">
        <v>2279</v>
      </c>
      <c r="B127" s="58" t="s">
        <v>111</v>
      </c>
      <c r="C127" s="59">
        <f t="shared" si="98"/>
        <v>0</v>
      </c>
      <c r="D127" s="232"/>
      <c r="E127" s="61"/>
      <c r="F127" s="148">
        <f t="shared" si="147"/>
        <v>0</v>
      </c>
      <c r="G127" s="232"/>
      <c r="H127" s="264"/>
      <c r="I127" s="115">
        <f t="shared" si="148"/>
        <v>0</v>
      </c>
      <c r="J127" s="264"/>
      <c r="K127" s="61"/>
      <c r="L127" s="137">
        <f t="shared" si="149"/>
        <v>0</v>
      </c>
      <c r="M127" s="328"/>
      <c r="N127" s="61"/>
      <c r="O127" s="115">
        <f t="shared" si="150"/>
        <v>0</v>
      </c>
      <c r="P127" s="112"/>
    </row>
    <row r="128" spans="1:16" ht="24" hidden="1" x14ac:dyDescent="0.25">
      <c r="A128" s="1244">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112"/>
    </row>
    <row r="130" spans="1:16" ht="38.25" hidden="1" customHeight="1" x14ac:dyDescent="0.25">
      <c r="A130" s="46">
        <v>2300</v>
      </c>
      <c r="B130" s="106" t="s">
        <v>113</v>
      </c>
      <c r="C130" s="47">
        <f t="shared" si="98"/>
        <v>0</v>
      </c>
      <c r="D130" s="230">
        <f>SUM(D131,D136,D140,D141,D144,D151,D159,D160,D163)</f>
        <v>0</v>
      </c>
      <c r="E130" s="51">
        <f t="shared" ref="E130:F130" si="152">SUM(E131,E136,E140,E141,E144,E151,E159,E160,E163)</f>
        <v>0</v>
      </c>
      <c r="F130" s="287">
        <f t="shared" si="152"/>
        <v>0</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27">
        <f t="shared" si="154"/>
        <v>0</v>
      </c>
      <c r="M130" s="47">
        <f>SUM(M131,M136,M140,M141,M144,M151,M159,M160,M163)</f>
        <v>0</v>
      </c>
      <c r="N130" s="51">
        <f t="shared" ref="N130:O130" si="155">SUM(N131,N136,N140,N141,N144,N151,N159,N160,N163)</f>
        <v>0</v>
      </c>
      <c r="O130" s="118">
        <f t="shared" si="155"/>
        <v>0</v>
      </c>
      <c r="P130" s="124"/>
    </row>
    <row r="131" spans="1:16" ht="24" hidden="1" x14ac:dyDescent="0.25">
      <c r="A131" s="1244">
        <v>2310</v>
      </c>
      <c r="B131" s="53" t="s">
        <v>114</v>
      </c>
      <c r="C131" s="54">
        <f t="shared" si="98"/>
        <v>0</v>
      </c>
      <c r="D131" s="235">
        <f t="shared" ref="D131:O131" si="156">SUM(D132:D135)</f>
        <v>0</v>
      </c>
      <c r="E131" s="120">
        <f t="shared" si="156"/>
        <v>0</v>
      </c>
      <c r="F131" s="289">
        <f t="shared" si="156"/>
        <v>0</v>
      </c>
      <c r="G131" s="235">
        <f t="shared" si="156"/>
        <v>0</v>
      </c>
      <c r="H131" s="266">
        <f t="shared" si="156"/>
        <v>0</v>
      </c>
      <c r="I131" s="121">
        <f t="shared" si="156"/>
        <v>0</v>
      </c>
      <c r="J131" s="266">
        <f t="shared" si="156"/>
        <v>0</v>
      </c>
      <c r="K131" s="120">
        <f t="shared" si="156"/>
        <v>0</v>
      </c>
      <c r="L131" s="141">
        <f t="shared" si="156"/>
        <v>0</v>
      </c>
      <c r="M131" s="54">
        <f t="shared" si="156"/>
        <v>0</v>
      </c>
      <c r="N131" s="120">
        <f t="shared" si="156"/>
        <v>0</v>
      </c>
      <c r="O131" s="121">
        <f t="shared" si="156"/>
        <v>0</v>
      </c>
      <c r="P131" s="111"/>
    </row>
    <row r="132" spans="1:16" hidden="1" x14ac:dyDescent="0.25">
      <c r="A132" s="38">
        <v>2311</v>
      </c>
      <c r="B132" s="58" t="s">
        <v>115</v>
      </c>
      <c r="C132" s="59">
        <f t="shared" si="98"/>
        <v>0</v>
      </c>
      <c r="D132" s="232"/>
      <c r="E132" s="61"/>
      <c r="F132" s="148">
        <f t="shared" ref="F132:F135" si="157">D132+E132</f>
        <v>0</v>
      </c>
      <c r="G132" s="232"/>
      <c r="H132" s="264"/>
      <c r="I132" s="115">
        <f t="shared" ref="I132:I135" si="158">G132+H132</f>
        <v>0</v>
      </c>
      <c r="J132" s="264"/>
      <c r="K132" s="61"/>
      <c r="L132" s="137">
        <f t="shared" ref="L132:L135" si="159">J132+K132</f>
        <v>0</v>
      </c>
      <c r="M132" s="328"/>
      <c r="N132" s="61"/>
      <c r="O132" s="115">
        <f t="shared" ref="O132:O135" si="160">M132+N132</f>
        <v>0</v>
      </c>
      <c r="P132" s="112"/>
    </row>
    <row r="133" spans="1:16" hidden="1" x14ac:dyDescent="0.25">
      <c r="A133" s="38">
        <v>2312</v>
      </c>
      <c r="B133" s="58" t="s">
        <v>116</v>
      </c>
      <c r="C133" s="59">
        <f t="shared" si="98"/>
        <v>0</v>
      </c>
      <c r="D133" s="232"/>
      <c r="E133" s="61"/>
      <c r="F133" s="148">
        <f t="shared" si="157"/>
        <v>0</v>
      </c>
      <c r="G133" s="232"/>
      <c r="H133" s="264"/>
      <c r="I133" s="115">
        <f t="shared" si="158"/>
        <v>0</v>
      </c>
      <c r="J133" s="264"/>
      <c r="K133" s="61"/>
      <c r="L133" s="137">
        <f t="shared" si="159"/>
        <v>0</v>
      </c>
      <c r="M133" s="328"/>
      <c r="N133" s="61"/>
      <c r="O133" s="115">
        <f t="shared" si="160"/>
        <v>0</v>
      </c>
      <c r="P133" s="112"/>
    </row>
    <row r="134" spans="1:16"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112"/>
    </row>
    <row r="135" spans="1:16" ht="36" hidden="1" customHeight="1" x14ac:dyDescent="0.25">
      <c r="A135" s="38">
        <v>2314</v>
      </c>
      <c r="B135" s="58" t="s">
        <v>291</v>
      </c>
      <c r="C135" s="59">
        <f t="shared" si="98"/>
        <v>0</v>
      </c>
      <c r="D135" s="232"/>
      <c r="E135" s="61"/>
      <c r="F135" s="148">
        <f t="shared" si="157"/>
        <v>0</v>
      </c>
      <c r="G135" s="232"/>
      <c r="H135" s="264"/>
      <c r="I135" s="115">
        <f t="shared" si="158"/>
        <v>0</v>
      </c>
      <c r="J135" s="264"/>
      <c r="K135" s="61"/>
      <c r="L135" s="137">
        <f t="shared" si="159"/>
        <v>0</v>
      </c>
      <c r="M135" s="328"/>
      <c r="N135" s="61"/>
      <c r="O135" s="115">
        <f t="shared" si="160"/>
        <v>0</v>
      </c>
      <c r="P135" s="112"/>
    </row>
    <row r="136" spans="1:16" hidden="1" x14ac:dyDescent="0.25">
      <c r="A136" s="113">
        <v>2320</v>
      </c>
      <c r="B136" s="58" t="s">
        <v>118</v>
      </c>
      <c r="C136" s="59">
        <f t="shared" si="98"/>
        <v>0</v>
      </c>
      <c r="D136" s="233">
        <f>SUM(D137:D139)</f>
        <v>0</v>
      </c>
      <c r="E136" s="114">
        <f t="shared" ref="E136:F136" si="161">SUM(E137:E139)</f>
        <v>0</v>
      </c>
      <c r="F136" s="148">
        <f t="shared" si="161"/>
        <v>0</v>
      </c>
      <c r="G136" s="233">
        <f>SUM(G137:G139)</f>
        <v>0</v>
      </c>
      <c r="H136" s="122">
        <f t="shared" ref="H136:I136" si="162">SUM(H137:H139)</f>
        <v>0</v>
      </c>
      <c r="I136" s="115">
        <f t="shared" si="162"/>
        <v>0</v>
      </c>
      <c r="J136" s="122">
        <f>SUM(J137:J139)</f>
        <v>0</v>
      </c>
      <c r="K136" s="114">
        <f t="shared" ref="K136:L136" si="163">SUM(K137:K139)</f>
        <v>0</v>
      </c>
      <c r="L136" s="137">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12"/>
    </row>
    <row r="138" spans="1:16" hidden="1" x14ac:dyDescent="0.25">
      <c r="A138" s="38">
        <v>2322</v>
      </c>
      <c r="B138" s="58" t="s">
        <v>120</v>
      </c>
      <c r="C138" s="59">
        <f t="shared" si="98"/>
        <v>0</v>
      </c>
      <c r="D138" s="232"/>
      <c r="E138" s="61"/>
      <c r="F138" s="148">
        <f t="shared" si="165"/>
        <v>0</v>
      </c>
      <c r="G138" s="232"/>
      <c r="H138" s="264"/>
      <c r="I138" s="115">
        <f t="shared" si="166"/>
        <v>0</v>
      </c>
      <c r="J138" s="264"/>
      <c r="K138" s="61"/>
      <c r="L138" s="137">
        <f t="shared" si="167"/>
        <v>0</v>
      </c>
      <c r="M138" s="328"/>
      <c r="N138" s="61"/>
      <c r="O138" s="115">
        <f t="shared" si="168"/>
        <v>0</v>
      </c>
      <c r="P138" s="112"/>
    </row>
    <row r="139" spans="1:16"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112"/>
    </row>
    <row r="140" spans="1:16"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112"/>
    </row>
    <row r="141" spans="1:16" ht="48" hidden="1" x14ac:dyDescent="0.25">
      <c r="A141" s="113">
        <v>2340</v>
      </c>
      <c r="B141" s="58" t="s">
        <v>302</v>
      </c>
      <c r="C141" s="59">
        <f t="shared" si="98"/>
        <v>0</v>
      </c>
      <c r="D141" s="233">
        <f>SUM(D142:D143)</f>
        <v>0</v>
      </c>
      <c r="E141" s="114">
        <f t="shared" ref="E141:F141" si="169">SUM(E142:E143)</f>
        <v>0</v>
      </c>
      <c r="F141" s="148">
        <f t="shared" si="169"/>
        <v>0</v>
      </c>
      <c r="G141" s="233">
        <f>SUM(G142:G143)</f>
        <v>0</v>
      </c>
      <c r="H141" s="122">
        <f t="shared" ref="H141:I141" si="170">SUM(H142:H143)</f>
        <v>0</v>
      </c>
      <c r="I141" s="115">
        <f t="shared" si="170"/>
        <v>0</v>
      </c>
      <c r="J141" s="122">
        <f>SUM(J142:J143)</f>
        <v>0</v>
      </c>
      <c r="K141" s="114">
        <f t="shared" ref="K141:L141" si="171">SUM(K142:K143)</f>
        <v>0</v>
      </c>
      <c r="L141" s="137">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61"/>
      <c r="F142" s="148">
        <f t="shared" ref="F142:F143" si="173">D142+E142</f>
        <v>0</v>
      </c>
      <c r="G142" s="232"/>
      <c r="H142" s="264"/>
      <c r="I142" s="115">
        <f t="shared" ref="I142:I143" si="174">G142+H142</f>
        <v>0</v>
      </c>
      <c r="J142" s="264"/>
      <c r="K142" s="61"/>
      <c r="L142" s="137">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112"/>
    </row>
    <row r="144" spans="1:16" ht="24" hidden="1" x14ac:dyDescent="0.25">
      <c r="A144" s="108">
        <v>2350</v>
      </c>
      <c r="B144" s="79" t="s">
        <v>125</v>
      </c>
      <c r="C144" s="85">
        <f t="shared" si="98"/>
        <v>0</v>
      </c>
      <c r="D144" s="133">
        <f>SUM(D145:D150)</f>
        <v>0</v>
      </c>
      <c r="E144" s="109">
        <f t="shared" ref="E144:F144" si="177">SUM(E145:E150)</f>
        <v>0</v>
      </c>
      <c r="F144" s="288">
        <f t="shared" si="177"/>
        <v>0</v>
      </c>
      <c r="G144" s="133">
        <f>SUM(G145:G150)</f>
        <v>0</v>
      </c>
      <c r="H144" s="208">
        <f t="shared" ref="H144:I144" si="178">SUM(H145:H150)</f>
        <v>0</v>
      </c>
      <c r="I144" s="110">
        <f t="shared" si="178"/>
        <v>0</v>
      </c>
      <c r="J144" s="208">
        <f>SUM(J145:J150)</f>
        <v>0</v>
      </c>
      <c r="K144" s="109">
        <f t="shared" ref="K144:L144" si="179">SUM(K145:K150)</f>
        <v>0</v>
      </c>
      <c r="L144" s="138">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56"/>
      <c r="F145" s="289">
        <f t="shared" ref="F145:F150" si="181">D145+E145</f>
        <v>0</v>
      </c>
      <c r="G145" s="231"/>
      <c r="H145" s="263"/>
      <c r="I145" s="121">
        <f t="shared" ref="I145:I150" si="182">G145+H145</f>
        <v>0</v>
      </c>
      <c r="J145" s="263"/>
      <c r="K145" s="56"/>
      <c r="L145" s="14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61"/>
      <c r="F146" s="148">
        <f t="shared" si="181"/>
        <v>0</v>
      </c>
      <c r="G146" s="232"/>
      <c r="H146" s="264"/>
      <c r="I146" s="115">
        <f t="shared" si="182"/>
        <v>0</v>
      </c>
      <c r="J146" s="264"/>
      <c r="K146" s="61"/>
      <c r="L146" s="137">
        <f t="shared" si="183"/>
        <v>0</v>
      </c>
      <c r="M146" s="328"/>
      <c r="N146" s="61"/>
      <c r="O146" s="115">
        <f t="shared" si="184"/>
        <v>0</v>
      </c>
      <c r="P146" s="112"/>
    </row>
    <row r="147" spans="1:16" ht="24" hidden="1" x14ac:dyDescent="0.25">
      <c r="A147" s="38">
        <v>2353</v>
      </c>
      <c r="B147" s="58" t="s">
        <v>128</v>
      </c>
      <c r="C147" s="59">
        <f t="shared" si="98"/>
        <v>0</v>
      </c>
      <c r="D147" s="232"/>
      <c r="E147" s="61"/>
      <c r="F147" s="148">
        <f t="shared" si="181"/>
        <v>0</v>
      </c>
      <c r="G147" s="232"/>
      <c r="H147" s="264"/>
      <c r="I147" s="115">
        <f t="shared" si="182"/>
        <v>0</v>
      </c>
      <c r="J147" s="264"/>
      <c r="K147" s="61"/>
      <c r="L147" s="137">
        <f t="shared" si="183"/>
        <v>0</v>
      </c>
      <c r="M147" s="328"/>
      <c r="N147" s="61"/>
      <c r="O147" s="115">
        <f t="shared" si="184"/>
        <v>0</v>
      </c>
      <c r="P147" s="112"/>
    </row>
    <row r="148" spans="1:16" ht="24" hidden="1" x14ac:dyDescent="0.25">
      <c r="A148" s="38">
        <v>2354</v>
      </c>
      <c r="B148" s="58" t="s">
        <v>129</v>
      </c>
      <c r="C148" s="59">
        <f t="shared" si="98"/>
        <v>0</v>
      </c>
      <c r="D148" s="232"/>
      <c r="E148" s="61"/>
      <c r="F148" s="148">
        <f t="shared" si="181"/>
        <v>0</v>
      </c>
      <c r="G148" s="232"/>
      <c r="H148" s="264"/>
      <c r="I148" s="115">
        <f t="shared" si="182"/>
        <v>0</v>
      </c>
      <c r="J148" s="264"/>
      <c r="K148" s="61"/>
      <c r="L148" s="137">
        <f t="shared" si="183"/>
        <v>0</v>
      </c>
      <c r="M148" s="328"/>
      <c r="N148" s="61"/>
      <c r="O148" s="115">
        <f t="shared" si="184"/>
        <v>0</v>
      </c>
      <c r="P148" s="112"/>
    </row>
    <row r="149" spans="1:16" ht="24" hidden="1" x14ac:dyDescent="0.25">
      <c r="A149" s="38">
        <v>2355</v>
      </c>
      <c r="B149" s="58" t="s">
        <v>130</v>
      </c>
      <c r="C149" s="59">
        <f t="shared" ref="C149:C212" si="185">F149+I149+L149+O149</f>
        <v>0</v>
      </c>
      <c r="D149" s="232"/>
      <c r="E149" s="61"/>
      <c r="F149" s="148">
        <f t="shared" si="181"/>
        <v>0</v>
      </c>
      <c r="G149" s="232"/>
      <c r="H149" s="264"/>
      <c r="I149" s="115">
        <f t="shared" si="182"/>
        <v>0</v>
      </c>
      <c r="J149" s="264"/>
      <c r="K149" s="61"/>
      <c r="L149" s="137">
        <f t="shared" si="183"/>
        <v>0</v>
      </c>
      <c r="M149" s="328"/>
      <c r="N149" s="61"/>
      <c r="O149" s="115">
        <f t="shared" si="184"/>
        <v>0</v>
      </c>
      <c r="P149" s="112"/>
    </row>
    <row r="150" spans="1:16"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114">
        <f t="shared" ref="E151:F151" si="186">SUM(E152:E158)</f>
        <v>0</v>
      </c>
      <c r="F151" s="148">
        <f t="shared" si="186"/>
        <v>0</v>
      </c>
      <c r="G151" s="233">
        <f>SUM(G152:G158)</f>
        <v>0</v>
      </c>
      <c r="H151" s="122">
        <f t="shared" ref="H151:I151" si="187">SUM(H152:H158)</f>
        <v>0</v>
      </c>
      <c r="I151" s="115">
        <f t="shared" si="187"/>
        <v>0</v>
      </c>
      <c r="J151" s="122">
        <f>SUM(J152:J158)</f>
        <v>0</v>
      </c>
      <c r="K151" s="114">
        <f t="shared" ref="K151:L151" si="188">SUM(K152:K158)</f>
        <v>0</v>
      </c>
      <c r="L151" s="137">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61"/>
      <c r="F152" s="148">
        <f t="shared" ref="F152:F159" si="190">D152+E152</f>
        <v>0</v>
      </c>
      <c r="G152" s="232"/>
      <c r="H152" s="264"/>
      <c r="I152" s="115">
        <f t="shared" ref="I152:I159" si="191">G152+H152</f>
        <v>0</v>
      </c>
      <c r="J152" s="264"/>
      <c r="K152" s="61"/>
      <c r="L152" s="137">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112"/>
    </row>
    <row r="154" spans="1:16" hidden="1" x14ac:dyDescent="0.25">
      <c r="A154" s="37">
        <v>2363</v>
      </c>
      <c r="B154" s="58" t="s">
        <v>135</v>
      </c>
      <c r="C154" s="59">
        <f t="shared" si="185"/>
        <v>0</v>
      </c>
      <c r="D154" s="232"/>
      <c r="E154" s="61"/>
      <c r="F154" s="148">
        <f t="shared" si="190"/>
        <v>0</v>
      </c>
      <c r="G154" s="232"/>
      <c r="H154" s="264"/>
      <c r="I154" s="115">
        <f t="shared" si="191"/>
        <v>0</v>
      </c>
      <c r="J154" s="264"/>
      <c r="K154" s="61"/>
      <c r="L154" s="137">
        <f t="shared" si="192"/>
        <v>0</v>
      </c>
      <c r="M154" s="328"/>
      <c r="N154" s="61"/>
      <c r="O154" s="115">
        <f t="shared" si="193"/>
        <v>0</v>
      </c>
      <c r="P154" s="112"/>
    </row>
    <row r="155" spans="1:16"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112"/>
    </row>
    <row r="156" spans="1:16"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112"/>
    </row>
    <row r="157" spans="1:16"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112"/>
    </row>
    <row r="158" spans="1:16"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112"/>
    </row>
    <row r="159" spans="1:16" hidden="1" x14ac:dyDescent="0.25">
      <c r="A159" s="108">
        <v>2370</v>
      </c>
      <c r="B159" s="79" t="s">
        <v>140</v>
      </c>
      <c r="C159" s="85">
        <f t="shared" si="185"/>
        <v>0</v>
      </c>
      <c r="D159" s="234"/>
      <c r="E159" s="116"/>
      <c r="F159" s="288">
        <f t="shared" si="190"/>
        <v>0</v>
      </c>
      <c r="G159" s="234"/>
      <c r="H159" s="265"/>
      <c r="I159" s="110">
        <f t="shared" si="191"/>
        <v>0</v>
      </c>
      <c r="J159" s="265"/>
      <c r="K159" s="116"/>
      <c r="L159" s="138">
        <f t="shared" si="192"/>
        <v>0</v>
      </c>
      <c r="M159" s="329"/>
      <c r="N159" s="116"/>
      <c r="O159" s="110">
        <f t="shared" si="193"/>
        <v>0</v>
      </c>
      <c r="P159" s="117"/>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112"/>
    </row>
    <row r="163" spans="1:16" hidden="1" x14ac:dyDescent="0.25">
      <c r="A163" s="108">
        <v>2390</v>
      </c>
      <c r="B163" s="79" t="s">
        <v>144</v>
      </c>
      <c r="C163" s="85">
        <f t="shared" si="185"/>
        <v>0</v>
      </c>
      <c r="D163" s="234"/>
      <c r="E163" s="116"/>
      <c r="F163" s="288">
        <f t="shared" si="198"/>
        <v>0</v>
      </c>
      <c r="G163" s="234"/>
      <c r="H163" s="265"/>
      <c r="I163" s="110">
        <f t="shared" si="199"/>
        <v>0</v>
      </c>
      <c r="J163" s="265"/>
      <c r="K163" s="116"/>
      <c r="L163" s="138">
        <f t="shared" si="200"/>
        <v>0</v>
      </c>
      <c r="M163" s="329"/>
      <c r="N163" s="116"/>
      <c r="O163" s="110">
        <f t="shared" si="201"/>
        <v>0</v>
      </c>
      <c r="P163" s="117"/>
    </row>
    <row r="164" spans="1:16" hidden="1" x14ac:dyDescent="0.25">
      <c r="A164" s="46">
        <v>2400</v>
      </c>
      <c r="B164" s="106" t="s">
        <v>145</v>
      </c>
      <c r="C164" s="47">
        <f t="shared" si="185"/>
        <v>0</v>
      </c>
      <c r="D164" s="236"/>
      <c r="E164" s="123"/>
      <c r="F164" s="287">
        <f t="shared" si="198"/>
        <v>0</v>
      </c>
      <c r="G164" s="236"/>
      <c r="H164" s="267"/>
      <c r="I164" s="118">
        <f t="shared" si="199"/>
        <v>0</v>
      </c>
      <c r="J164" s="267"/>
      <c r="K164" s="123"/>
      <c r="L164" s="127">
        <f t="shared" si="200"/>
        <v>0</v>
      </c>
      <c r="M164" s="330"/>
      <c r="N164" s="123"/>
      <c r="O164" s="118">
        <f t="shared" si="201"/>
        <v>0</v>
      </c>
      <c r="P164" s="124"/>
    </row>
    <row r="165" spans="1:16" ht="24" hidden="1" x14ac:dyDescent="0.25">
      <c r="A165" s="46">
        <v>2500</v>
      </c>
      <c r="B165" s="106" t="s">
        <v>146</v>
      </c>
      <c r="C165" s="47">
        <f t="shared" si="185"/>
        <v>0</v>
      </c>
      <c r="D165" s="230">
        <f>SUM(D166,D171)</f>
        <v>0</v>
      </c>
      <c r="E165" s="51">
        <f t="shared" ref="E165:O165" si="202">SUM(E166,E171)</f>
        <v>0</v>
      </c>
      <c r="F165" s="287">
        <f t="shared" si="202"/>
        <v>0</v>
      </c>
      <c r="G165" s="230">
        <f t="shared" si="202"/>
        <v>0</v>
      </c>
      <c r="H165" s="107">
        <f t="shared" si="202"/>
        <v>0</v>
      </c>
      <c r="I165" s="118">
        <f t="shared" si="202"/>
        <v>0</v>
      </c>
      <c r="J165" s="107">
        <f t="shared" si="202"/>
        <v>0</v>
      </c>
      <c r="K165" s="51">
        <f t="shared" si="202"/>
        <v>0</v>
      </c>
      <c r="L165" s="127">
        <f t="shared" si="202"/>
        <v>0</v>
      </c>
      <c r="M165" s="131">
        <f t="shared" si="202"/>
        <v>0</v>
      </c>
      <c r="N165" s="132">
        <f t="shared" si="202"/>
        <v>0</v>
      </c>
      <c r="O165" s="296">
        <f t="shared" si="202"/>
        <v>0</v>
      </c>
      <c r="P165" s="352"/>
    </row>
    <row r="166" spans="1:16" ht="16.5" hidden="1" customHeight="1" x14ac:dyDescent="0.25">
      <c r="A166" s="1244">
        <v>2510</v>
      </c>
      <c r="B166" s="53" t="s">
        <v>147</v>
      </c>
      <c r="C166" s="54">
        <f t="shared" si="185"/>
        <v>0</v>
      </c>
      <c r="D166" s="235">
        <f>SUM(D167:D170)</f>
        <v>0</v>
      </c>
      <c r="E166" s="120">
        <f t="shared" ref="E166:O166" si="203">SUM(E167:E170)</f>
        <v>0</v>
      </c>
      <c r="F166" s="289">
        <f t="shared" si="203"/>
        <v>0</v>
      </c>
      <c r="G166" s="235">
        <f t="shared" si="203"/>
        <v>0</v>
      </c>
      <c r="H166" s="266">
        <f t="shared" si="203"/>
        <v>0</v>
      </c>
      <c r="I166" s="121">
        <f t="shared" si="203"/>
        <v>0</v>
      </c>
      <c r="J166" s="266">
        <f t="shared" si="203"/>
        <v>0</v>
      </c>
      <c r="K166" s="120">
        <f t="shared" si="203"/>
        <v>0</v>
      </c>
      <c r="L166" s="14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112"/>
    </row>
    <row r="169" spans="1:16"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112"/>
    </row>
    <row r="170" spans="1:16" ht="24" hidden="1" x14ac:dyDescent="0.25">
      <c r="A170" s="38">
        <v>2519</v>
      </c>
      <c r="B170" s="58" t="s">
        <v>151</v>
      </c>
      <c r="C170" s="59">
        <f t="shared" si="185"/>
        <v>0</v>
      </c>
      <c r="D170" s="232"/>
      <c r="E170" s="61"/>
      <c r="F170" s="148">
        <f t="shared" si="204"/>
        <v>0</v>
      </c>
      <c r="G170" s="232"/>
      <c r="H170" s="264"/>
      <c r="I170" s="115">
        <f t="shared" si="205"/>
        <v>0</v>
      </c>
      <c r="J170" s="264"/>
      <c r="K170" s="61"/>
      <c r="L170" s="137">
        <f t="shared" si="206"/>
        <v>0</v>
      </c>
      <c r="M170" s="328"/>
      <c r="N170" s="61"/>
      <c r="O170" s="115">
        <f t="shared" si="207"/>
        <v>0</v>
      </c>
      <c r="P170" s="112"/>
    </row>
    <row r="171" spans="1:16"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36"/>
    </row>
    <row r="173" spans="1:16"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352"/>
    </row>
    <row r="175" spans="1:16" ht="36" hidden="1" x14ac:dyDescent="0.25">
      <c r="A175" s="1244">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112"/>
    </row>
    <row r="178" spans="1:16"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112"/>
    </row>
    <row r="179" spans="1:16" ht="84" hidden="1" x14ac:dyDescent="0.25">
      <c r="A179" s="1244">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112"/>
    </row>
    <row r="182" spans="1:16"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112"/>
    </row>
    <row r="183" spans="1:16"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59"/>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111"/>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24"/>
    </row>
    <row r="189" spans="1:16" ht="36" hidden="1" x14ac:dyDescent="0.25">
      <c r="A189" s="1244">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112"/>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24"/>
    </row>
    <row r="192" spans="1:16" ht="24" hidden="1" x14ac:dyDescent="0.25">
      <c r="A192" s="1244">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112"/>
    </row>
    <row r="194" spans="1:16" s="21" customFormat="1" ht="24" hidden="1" x14ac:dyDescent="0.25">
      <c r="A194" s="136"/>
      <c r="B194" s="17" t="s">
        <v>174</v>
      </c>
      <c r="C194" s="99">
        <f t="shared" si="185"/>
        <v>0</v>
      </c>
      <c r="D194" s="228">
        <f>SUM(D195,D230,D269)</f>
        <v>0</v>
      </c>
      <c r="E194" s="100">
        <f t="shared" ref="E194:F194" si="251">SUM(E195,E230,E269)</f>
        <v>0</v>
      </c>
      <c r="F194" s="285">
        <f t="shared" si="251"/>
        <v>0</v>
      </c>
      <c r="G194" s="228">
        <f>SUM(G195,G230,G269)</f>
        <v>0</v>
      </c>
      <c r="H194" s="261">
        <f t="shared" ref="H194:I194" si="252">SUM(H195,H230,H269)</f>
        <v>0</v>
      </c>
      <c r="I194" s="101">
        <f t="shared" si="252"/>
        <v>0</v>
      </c>
      <c r="J194" s="261">
        <f>SUM(J195,J230,J269)</f>
        <v>0</v>
      </c>
      <c r="K194" s="100">
        <f t="shared" ref="K194:L194" si="253">SUM(K195,K230,K269)</f>
        <v>0</v>
      </c>
      <c r="L194" s="207">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104">
        <f t="shared" ref="E195:F195" si="255">E196+E204</f>
        <v>0</v>
      </c>
      <c r="F195" s="286">
        <f t="shared" si="255"/>
        <v>0</v>
      </c>
      <c r="G195" s="229">
        <f>G196+G204</f>
        <v>0</v>
      </c>
      <c r="H195" s="262">
        <f t="shared" ref="H195:I195" si="256">H196+H204</f>
        <v>0</v>
      </c>
      <c r="I195" s="105">
        <f t="shared" si="256"/>
        <v>0</v>
      </c>
      <c r="J195" s="262">
        <f>J196+J204</f>
        <v>0</v>
      </c>
      <c r="K195" s="104">
        <f t="shared" ref="K195:L195" si="257">K196+K204</f>
        <v>0</v>
      </c>
      <c r="L195" s="139">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51">
        <f t="shared" ref="E196:F196" si="259">E197+E198+E201+E202+E203</f>
        <v>0</v>
      </c>
      <c r="F196" s="28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27">
        <f t="shared" si="261"/>
        <v>0</v>
      </c>
      <c r="M196" s="47">
        <f>M197+M198+M201+M202+M203</f>
        <v>0</v>
      </c>
      <c r="N196" s="51">
        <f t="shared" ref="N196:O196" si="262">N197+N198+N201+N202+N203</f>
        <v>0</v>
      </c>
      <c r="O196" s="118">
        <f t="shared" si="262"/>
        <v>0</v>
      </c>
      <c r="P196" s="124"/>
    </row>
    <row r="197" spans="1:16" hidden="1" x14ac:dyDescent="0.25">
      <c r="A197" s="1244">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111"/>
    </row>
    <row r="198" spans="1:16" ht="24" hidden="1" x14ac:dyDescent="0.25">
      <c r="A198" s="113">
        <v>5120</v>
      </c>
      <c r="B198" s="58" t="s">
        <v>178</v>
      </c>
      <c r="C198" s="59">
        <f t="shared" si="185"/>
        <v>0</v>
      </c>
      <c r="D198" s="233">
        <f>D199+D200</f>
        <v>0</v>
      </c>
      <c r="E198" s="114">
        <f t="shared" ref="E198:F198" si="263">E199+E200</f>
        <v>0</v>
      </c>
      <c r="F198" s="148">
        <f t="shared" si="263"/>
        <v>0</v>
      </c>
      <c r="G198" s="233">
        <f>G199+G200</f>
        <v>0</v>
      </c>
      <c r="H198" s="122">
        <f t="shared" ref="H198:I198" si="264">H199+H200</f>
        <v>0</v>
      </c>
      <c r="I198" s="115">
        <f t="shared" si="264"/>
        <v>0</v>
      </c>
      <c r="J198" s="122">
        <f>J199+J200</f>
        <v>0</v>
      </c>
      <c r="K198" s="114">
        <f t="shared" ref="K198:L198" si="265">K199+K200</f>
        <v>0</v>
      </c>
      <c r="L198" s="137">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61"/>
      <c r="F199" s="148">
        <f t="shared" ref="F199:F203" si="267">D199+E199</f>
        <v>0</v>
      </c>
      <c r="G199" s="232"/>
      <c r="H199" s="264"/>
      <c r="I199" s="115">
        <f t="shared" ref="I199:I203" si="268">G199+H199</f>
        <v>0</v>
      </c>
      <c r="J199" s="264"/>
      <c r="K199" s="61"/>
      <c r="L199" s="137">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112"/>
    </row>
    <row r="201" spans="1:16"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112"/>
    </row>
    <row r="202" spans="1:16"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112"/>
    </row>
    <row r="203" spans="1:16"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51">
        <f t="shared" ref="E204:F204" si="271">E205+E215+E216+E225+E226+E227+E229</f>
        <v>0</v>
      </c>
      <c r="F204" s="28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27">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112"/>
    </row>
    <row r="208" spans="1:16"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112"/>
    </row>
    <row r="209" spans="1:16"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112"/>
    </row>
    <row r="210" spans="1:16"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112"/>
    </row>
    <row r="211" spans="1:16"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112"/>
    </row>
    <row r="212" spans="1:16"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112"/>
    </row>
    <row r="213" spans="1:16"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112"/>
    </row>
    <row r="214" spans="1:16"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112"/>
    </row>
    <row r="215" spans="1:16"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112"/>
    </row>
    <row r="216" spans="1:16" hidden="1" x14ac:dyDescent="0.25">
      <c r="A216" s="113">
        <v>5230</v>
      </c>
      <c r="B216" s="58" t="s">
        <v>196</v>
      </c>
      <c r="C216" s="59">
        <f t="shared" si="283"/>
        <v>0</v>
      </c>
      <c r="D216" s="233">
        <f>SUM(D217:D224)</f>
        <v>0</v>
      </c>
      <c r="E216" s="114">
        <f t="shared" ref="E216:F216" si="284">SUM(E217:E224)</f>
        <v>0</v>
      </c>
      <c r="F216" s="148">
        <f t="shared" si="284"/>
        <v>0</v>
      </c>
      <c r="G216" s="233">
        <f>SUM(G217:G224)</f>
        <v>0</v>
      </c>
      <c r="H216" s="122">
        <f t="shared" ref="H216:I216" si="285">SUM(H217:H224)</f>
        <v>0</v>
      </c>
      <c r="I216" s="115">
        <f t="shared" si="285"/>
        <v>0</v>
      </c>
      <c r="J216" s="122">
        <f>SUM(J217:J224)</f>
        <v>0</v>
      </c>
      <c r="K216" s="114">
        <f t="shared" ref="K216:L216" si="286">SUM(K217:K224)</f>
        <v>0</v>
      </c>
      <c r="L216" s="137">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61"/>
      <c r="F218" s="148">
        <f t="shared" si="288"/>
        <v>0</v>
      </c>
      <c r="G218" s="232"/>
      <c r="H218" s="264"/>
      <c r="I218" s="115">
        <f t="shared" si="289"/>
        <v>0</v>
      </c>
      <c r="J218" s="264"/>
      <c r="K218" s="61"/>
      <c r="L218" s="137">
        <f t="shared" si="290"/>
        <v>0</v>
      </c>
      <c r="M218" s="328"/>
      <c r="N218" s="61"/>
      <c r="O218" s="115">
        <f t="shared" si="291"/>
        <v>0</v>
      </c>
      <c r="P218" s="112"/>
    </row>
    <row r="219" spans="1:16" hidden="1" x14ac:dyDescent="0.25">
      <c r="A219" s="38">
        <v>5233</v>
      </c>
      <c r="B219" s="58" t="s">
        <v>199</v>
      </c>
      <c r="C219" s="59">
        <f t="shared" si="283"/>
        <v>0</v>
      </c>
      <c r="D219" s="232"/>
      <c r="E219" s="61"/>
      <c r="F219" s="148">
        <f t="shared" si="288"/>
        <v>0</v>
      </c>
      <c r="G219" s="232"/>
      <c r="H219" s="264"/>
      <c r="I219" s="115">
        <f t="shared" si="289"/>
        <v>0</v>
      </c>
      <c r="J219" s="264"/>
      <c r="K219" s="61"/>
      <c r="L219" s="137">
        <f t="shared" si="290"/>
        <v>0</v>
      </c>
      <c r="M219" s="328"/>
      <c r="N219" s="61"/>
      <c r="O219" s="115">
        <f t="shared" si="291"/>
        <v>0</v>
      </c>
      <c r="P219" s="112"/>
    </row>
    <row r="220" spans="1:16"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112"/>
    </row>
    <row r="221" spans="1:16"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112"/>
    </row>
    <row r="222" spans="1:16"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112"/>
    </row>
    <row r="223" spans="1:16" ht="24" hidden="1" x14ac:dyDescent="0.25">
      <c r="A223" s="38">
        <v>5238</v>
      </c>
      <c r="B223" s="58" t="s">
        <v>203</v>
      </c>
      <c r="C223" s="59">
        <f t="shared" si="283"/>
        <v>0</v>
      </c>
      <c r="D223" s="232"/>
      <c r="E223" s="61"/>
      <c r="F223" s="148">
        <f t="shared" si="288"/>
        <v>0</v>
      </c>
      <c r="G223" s="232"/>
      <c r="H223" s="264"/>
      <c r="I223" s="115">
        <f t="shared" si="289"/>
        <v>0</v>
      </c>
      <c r="J223" s="264"/>
      <c r="K223" s="61"/>
      <c r="L223" s="137">
        <f t="shared" si="290"/>
        <v>0</v>
      </c>
      <c r="M223" s="328"/>
      <c r="N223" s="61"/>
      <c r="O223" s="115">
        <f t="shared" si="291"/>
        <v>0</v>
      </c>
      <c r="P223" s="112"/>
    </row>
    <row r="224" spans="1:16" ht="24" hidden="1" x14ac:dyDescent="0.25">
      <c r="A224" s="38">
        <v>5239</v>
      </c>
      <c r="B224" s="58" t="s">
        <v>204</v>
      </c>
      <c r="C224" s="59">
        <f t="shared" si="283"/>
        <v>0</v>
      </c>
      <c r="D224" s="232"/>
      <c r="E224" s="61"/>
      <c r="F224" s="148">
        <f t="shared" si="288"/>
        <v>0</v>
      </c>
      <c r="G224" s="232"/>
      <c r="H224" s="264"/>
      <c r="I224" s="115">
        <f t="shared" si="289"/>
        <v>0</v>
      </c>
      <c r="J224" s="264"/>
      <c r="K224" s="61"/>
      <c r="L224" s="137">
        <f t="shared" si="290"/>
        <v>0</v>
      </c>
      <c r="M224" s="328"/>
      <c r="N224" s="61"/>
      <c r="O224" s="115">
        <f t="shared" si="291"/>
        <v>0</v>
      </c>
      <c r="P224" s="112"/>
    </row>
    <row r="225" spans="1:16"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112"/>
    </row>
    <row r="226" spans="1:16"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112"/>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117"/>
    </row>
    <row r="230" spans="1:16"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352"/>
    </row>
    <row r="232" spans="1:16" ht="24" hidden="1" x14ac:dyDescent="0.25">
      <c r="A232" s="1244">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111"/>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111"/>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112"/>
    </row>
    <row r="241" spans="1:16"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112"/>
    </row>
    <row r="242" spans="1:16"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112"/>
    </row>
    <row r="243" spans="1:16"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112"/>
    </row>
    <row r="244" spans="1:16"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112"/>
    </row>
    <row r="245" spans="1:16"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112"/>
    </row>
    <row r="246" spans="1:16" ht="24" hidden="1" x14ac:dyDescent="0.25">
      <c r="A246" s="1244">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112"/>
    </row>
    <row r="249" spans="1:16" ht="72"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112"/>
    </row>
    <row r="250" spans="1:16"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112"/>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353"/>
    </row>
    <row r="252" spans="1:16" ht="24" hidden="1" x14ac:dyDescent="0.25">
      <c r="A252" s="1244">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112"/>
    </row>
    <row r="255" spans="1:16"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112"/>
    </row>
    <row r="256" spans="1:16"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111"/>
    </row>
    <row r="257" spans="1:16"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59"/>
    </row>
    <row r="258" spans="1:16"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112"/>
    </row>
    <row r="259" spans="1:16"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353"/>
    </row>
    <row r="260" spans="1:16" ht="24" hidden="1" x14ac:dyDescent="0.25">
      <c r="A260" s="1244">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112"/>
    </row>
    <row r="263" spans="1:16"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112"/>
    </row>
    <row r="264" spans="1:16"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112"/>
    </row>
    <row r="267" spans="1:16"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112"/>
    </row>
    <row r="268" spans="1:16"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112"/>
    </row>
    <row r="269" spans="1:16" ht="36" hidden="1" x14ac:dyDescent="0.25">
      <c r="A269" s="150">
        <v>7000</v>
      </c>
      <c r="B269" s="150" t="s">
        <v>246</v>
      </c>
      <c r="C269" s="153">
        <f t="shared" si="283"/>
        <v>0</v>
      </c>
      <c r="D269" s="239">
        <f>SUM(D270,D281)</f>
        <v>0</v>
      </c>
      <c r="E269" s="152">
        <f t="shared" ref="E269:F269" si="350">SUM(E270,E281)</f>
        <v>0</v>
      </c>
      <c r="F269" s="291">
        <f t="shared" si="350"/>
        <v>0</v>
      </c>
      <c r="G269" s="239">
        <f>SUM(G270,G281)</f>
        <v>0</v>
      </c>
      <c r="H269" s="270">
        <f t="shared" ref="H269:I269" si="351">SUM(H270,H281)</f>
        <v>0</v>
      </c>
      <c r="I269" s="297">
        <f t="shared" si="351"/>
        <v>0</v>
      </c>
      <c r="J269" s="270">
        <f>SUM(J270,J281)</f>
        <v>0</v>
      </c>
      <c r="K269" s="152">
        <f t="shared" ref="K269:L269" si="352">SUM(K270,K281)</f>
        <v>0</v>
      </c>
      <c r="L269" s="151">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352"/>
    </row>
    <row r="271" spans="1:16" ht="24" hidden="1" x14ac:dyDescent="0.25">
      <c r="A271" s="1244">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112"/>
    </row>
    <row r="275" spans="1:16" ht="24" hidden="1" x14ac:dyDescent="0.25">
      <c r="A275" s="113">
        <v>7230</v>
      </c>
      <c r="B275" s="58" t="s">
        <v>292</v>
      </c>
      <c r="C275" s="59">
        <f t="shared" si="283"/>
        <v>0</v>
      </c>
      <c r="D275" s="232"/>
      <c r="E275" s="61"/>
      <c r="F275" s="148">
        <f t="shared" si="362"/>
        <v>0</v>
      </c>
      <c r="G275" s="232"/>
      <c r="H275" s="264"/>
      <c r="I275" s="115">
        <f t="shared" si="363"/>
        <v>0</v>
      </c>
      <c r="J275" s="264"/>
      <c r="K275" s="61"/>
      <c r="L275" s="137">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112"/>
    </row>
    <row r="279" spans="1:16"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112"/>
    </row>
    <row r="280" spans="1:16" ht="24" hidden="1" x14ac:dyDescent="0.25">
      <c r="A280" s="1244">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56"/>
    </row>
    <row r="283" spans="1:16"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111"/>
    </row>
    <row r="286" spans="1:16" ht="12.75" thickBot="1" x14ac:dyDescent="0.3">
      <c r="A286" s="175"/>
      <c r="B286" s="175" t="s">
        <v>261</v>
      </c>
      <c r="C286" s="316">
        <f t="shared" si="368"/>
        <v>3837</v>
      </c>
      <c r="D286" s="242">
        <f t="shared" ref="D286:O286" si="382">SUM(D283,D269,D230,D195,D187,D173,D75,D53)</f>
        <v>3480</v>
      </c>
      <c r="E286" s="448">
        <f t="shared" si="382"/>
        <v>357</v>
      </c>
      <c r="F286" s="449">
        <f t="shared" si="382"/>
        <v>3837</v>
      </c>
      <c r="G286" s="242">
        <f t="shared" si="382"/>
        <v>0</v>
      </c>
      <c r="H286" s="210">
        <f t="shared" si="382"/>
        <v>0</v>
      </c>
      <c r="I286" s="449">
        <f t="shared" si="382"/>
        <v>0</v>
      </c>
      <c r="J286" s="177">
        <f t="shared" si="382"/>
        <v>0</v>
      </c>
      <c r="K286" s="448">
        <f t="shared" si="382"/>
        <v>0</v>
      </c>
      <c r="L286" s="449">
        <f t="shared" si="382"/>
        <v>0</v>
      </c>
      <c r="M286" s="316">
        <f t="shared" si="382"/>
        <v>0</v>
      </c>
      <c r="N286" s="176">
        <f t="shared" si="382"/>
        <v>0</v>
      </c>
      <c r="O286" s="298">
        <f t="shared" si="382"/>
        <v>0</v>
      </c>
      <c r="P286" s="356"/>
    </row>
    <row r="287" spans="1:16" s="21" customFormat="1" ht="13.5" hidden="1" thickTop="1" thickBot="1" x14ac:dyDescent="0.3">
      <c r="A287" s="1670" t="s">
        <v>262</v>
      </c>
      <c r="B287" s="1671"/>
      <c r="C287" s="184">
        <f t="shared" si="368"/>
        <v>0</v>
      </c>
      <c r="D287" s="243">
        <f>SUM(D24,D25,D41)-D51</f>
        <v>0</v>
      </c>
      <c r="E287" s="179">
        <f t="shared" ref="E287:F287" si="383">SUM(E24,E25,E41)-E51</f>
        <v>0</v>
      </c>
      <c r="F287" s="180">
        <f t="shared" si="383"/>
        <v>0</v>
      </c>
      <c r="G287" s="243">
        <f>SUM(G24,G25,G41)-G51</f>
        <v>0</v>
      </c>
      <c r="H287" s="273">
        <f t="shared" ref="H287:I287" si="384">SUM(H24,H25,H41)-H51</f>
        <v>0</v>
      </c>
      <c r="I287" s="299">
        <f t="shared" si="384"/>
        <v>0</v>
      </c>
      <c r="J287" s="273">
        <f>(J26+J43)-J51</f>
        <v>0</v>
      </c>
      <c r="K287" s="179">
        <f t="shared" ref="K287:L287" si="385">(K26+K43)-K51</f>
        <v>0</v>
      </c>
      <c r="L287" s="178">
        <f t="shared" si="385"/>
        <v>0</v>
      </c>
      <c r="M287" s="184">
        <f>M45-M51</f>
        <v>0</v>
      </c>
      <c r="N287" s="179">
        <f t="shared" ref="N287:O287" si="386">N45-N51</f>
        <v>0</v>
      </c>
      <c r="O287" s="299">
        <f t="shared" si="386"/>
        <v>0</v>
      </c>
      <c r="P287" s="186"/>
    </row>
    <row r="288" spans="1:16" s="21" customFormat="1" ht="12.75" hidden="1" thickTop="1" x14ac:dyDescent="0.25">
      <c r="A288" s="1672" t="s">
        <v>263</v>
      </c>
      <c r="B288" s="1673"/>
      <c r="C288" s="164">
        <f t="shared" si="368"/>
        <v>0</v>
      </c>
      <c r="D288" s="244">
        <f t="shared" ref="D288:O288" si="387">SUM(D289,D290)-D297+D298</f>
        <v>0</v>
      </c>
      <c r="E288" s="161">
        <f t="shared" si="387"/>
        <v>0</v>
      </c>
      <c r="F288" s="174">
        <f t="shared" si="387"/>
        <v>0</v>
      </c>
      <c r="G288" s="244">
        <f t="shared" si="387"/>
        <v>0</v>
      </c>
      <c r="H288" s="274">
        <f t="shared" si="387"/>
        <v>0</v>
      </c>
      <c r="I288" s="162">
        <f t="shared" si="387"/>
        <v>0</v>
      </c>
      <c r="J288" s="274">
        <f t="shared" si="387"/>
        <v>0</v>
      </c>
      <c r="K288" s="161">
        <f t="shared" si="387"/>
        <v>0</v>
      </c>
      <c r="L288" s="160">
        <f t="shared" si="387"/>
        <v>0</v>
      </c>
      <c r="M288" s="164">
        <f t="shared" si="387"/>
        <v>0</v>
      </c>
      <c r="N288" s="161">
        <f t="shared" si="387"/>
        <v>0</v>
      </c>
      <c r="O288" s="162">
        <f t="shared" si="387"/>
        <v>0</v>
      </c>
      <c r="P288" s="357"/>
    </row>
    <row r="289" spans="1:16" s="21" customFormat="1" ht="13.5" hidden="1" thickTop="1" thickBot="1" x14ac:dyDescent="0.3">
      <c r="A289" s="89" t="s">
        <v>264</v>
      </c>
      <c r="B289" s="89" t="s">
        <v>265</v>
      </c>
      <c r="C289" s="90">
        <f t="shared" si="368"/>
        <v>0</v>
      </c>
      <c r="D289" s="226">
        <f t="shared" ref="D289:O289" si="388">D21-D283</f>
        <v>0</v>
      </c>
      <c r="E289" s="91">
        <f t="shared" si="388"/>
        <v>0</v>
      </c>
      <c r="F289" s="284">
        <f t="shared" si="388"/>
        <v>0</v>
      </c>
      <c r="G289" s="226">
        <f t="shared" si="388"/>
        <v>0</v>
      </c>
      <c r="H289" s="259">
        <f t="shared" si="388"/>
        <v>0</v>
      </c>
      <c r="I289" s="92">
        <f t="shared" si="388"/>
        <v>0</v>
      </c>
      <c r="J289" s="259">
        <f t="shared" si="388"/>
        <v>0</v>
      </c>
      <c r="K289" s="91">
        <f t="shared" si="388"/>
        <v>0</v>
      </c>
      <c r="L289" s="18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12"/>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12"/>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12"/>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12"/>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kq5QI1KVUTHWI8ps/PojFPwJ5usSTA2kSFUT8fdTNy7hyzVsH0HvWdoG9hghf2AH3C+akRj2mpqnbBwdSrfSqw==" saltValue="dPBpn4NGGL9TXGFrPFejNw==" spinCount="100000" sheet="1" objects="1" scenarios="1" formatCells="0" formatColumns="0" formatRows="0"/>
  <autoFilter ref="A18:P298">
    <filterColumn colId="2">
      <filters blank="1">
        <filter val="122"/>
        <filter val="2 984"/>
        <filter val="3 837"/>
        <filter val="58"/>
        <filter val="64"/>
        <filter val="731"/>
        <filter val="85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verticalDpi="4294967294" r:id="rId1"/>
  <headerFooter differentFirst="1">
    <oddFooter>&amp;L&amp;"Times New Roman,Regular"&amp;9&amp;D; &amp;T&amp;R&amp;"Times New Roman,Regular"&amp;9&amp;P (&amp;N)</oddFooter>
    <firstHeader xml:space="preserve">&amp;R&amp;"Times New Roman,Regular"&amp;9
28.pielikums Jūrmalas pilsētas domes 
2018.gada 27.septembra saistošajiem noteikumiem Nr.33
(protokols Nr.13,  23.punkts)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T316"/>
  <sheetViews>
    <sheetView view="pageLayout" zoomScaleNormal="100" workbookViewId="0">
      <selection activeCell="T2" sqref="T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872</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873</v>
      </c>
      <c r="D3" s="1713"/>
      <c r="E3" s="1713"/>
      <c r="F3" s="1713"/>
      <c r="G3" s="1713"/>
      <c r="H3" s="1713"/>
      <c r="I3" s="1713"/>
      <c r="J3" s="1713"/>
      <c r="K3" s="1713"/>
      <c r="L3" s="1713"/>
      <c r="M3" s="1713"/>
      <c r="N3" s="1713"/>
      <c r="O3" s="1713"/>
      <c r="P3" s="1714"/>
      <c r="Q3" s="382"/>
    </row>
    <row r="4" spans="1:17" ht="12.75" customHeight="1" x14ac:dyDescent="0.25">
      <c r="A4" s="4" t="s">
        <v>1</v>
      </c>
      <c r="B4" s="5"/>
      <c r="C4" s="1713" t="s">
        <v>874</v>
      </c>
      <c r="D4" s="1713"/>
      <c r="E4" s="1713"/>
      <c r="F4" s="1713"/>
      <c r="G4" s="1713"/>
      <c r="H4" s="1713"/>
      <c r="I4" s="1713"/>
      <c r="J4" s="1713"/>
      <c r="K4" s="1713"/>
      <c r="L4" s="1713"/>
      <c r="M4" s="1713"/>
      <c r="N4" s="1713"/>
      <c r="O4" s="1713"/>
      <c r="P4" s="1714"/>
      <c r="Q4" s="382"/>
    </row>
    <row r="5" spans="1:17" ht="12.75" customHeight="1" x14ac:dyDescent="0.25">
      <c r="A5" s="2" t="s">
        <v>2</v>
      </c>
      <c r="B5" s="3"/>
      <c r="C5" s="1708" t="s">
        <v>875</v>
      </c>
      <c r="D5" s="1708"/>
      <c r="E5" s="1708"/>
      <c r="F5" s="1708"/>
      <c r="G5" s="1708"/>
      <c r="H5" s="1708"/>
      <c r="I5" s="1708"/>
      <c r="J5" s="1708"/>
      <c r="K5" s="1708"/>
      <c r="L5" s="1708"/>
      <c r="M5" s="1708"/>
      <c r="N5" s="1708"/>
      <c r="O5" s="1708"/>
      <c r="P5" s="1709"/>
      <c r="Q5" s="382"/>
    </row>
    <row r="6" spans="1:17" ht="12.75" customHeight="1" x14ac:dyDescent="0.25">
      <c r="A6" s="2" t="s">
        <v>3</v>
      </c>
      <c r="B6" s="3"/>
      <c r="C6" s="1708" t="s">
        <v>861</v>
      </c>
      <c r="D6" s="1708"/>
      <c r="E6" s="1708"/>
      <c r="F6" s="1708"/>
      <c r="G6" s="1708"/>
      <c r="H6" s="1708"/>
      <c r="I6" s="1708"/>
      <c r="J6" s="1708"/>
      <c r="K6" s="1708"/>
      <c r="L6" s="1708"/>
      <c r="M6" s="1708"/>
      <c r="N6" s="1708"/>
      <c r="O6" s="1708"/>
      <c r="P6" s="1709"/>
      <c r="Q6" s="382"/>
    </row>
    <row r="7" spans="1:17" ht="25.5" customHeight="1" x14ac:dyDescent="0.25">
      <c r="A7" s="2" t="s">
        <v>4</v>
      </c>
      <c r="B7" s="3"/>
      <c r="C7" s="1713" t="s">
        <v>876</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31" t="s">
        <v>877</v>
      </c>
      <c r="D9" s="1731"/>
      <c r="E9" s="1731"/>
      <c r="F9" s="1731"/>
      <c r="G9" s="1731"/>
      <c r="H9" s="1731"/>
      <c r="I9" s="1731"/>
      <c r="J9" s="1731"/>
      <c r="K9" s="1731"/>
      <c r="L9" s="1731"/>
      <c r="M9" s="1731"/>
      <c r="N9" s="1731"/>
      <c r="O9" s="1731"/>
      <c r="P9" s="1732"/>
      <c r="Q9" s="382"/>
    </row>
    <row r="10" spans="1:17" ht="12.75" customHeight="1" x14ac:dyDescent="0.25">
      <c r="A10" s="2"/>
      <c r="B10" s="3" t="s">
        <v>7</v>
      </c>
      <c r="C10" s="1708" t="s">
        <v>878</v>
      </c>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879</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20"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20"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20" s="21" customFormat="1" x14ac:dyDescent="0.25">
      <c r="A19" s="16"/>
      <c r="B19" s="17" t="s">
        <v>18</v>
      </c>
      <c r="C19" s="18"/>
      <c r="D19" s="212"/>
      <c r="E19" s="385"/>
      <c r="F19" s="98"/>
      <c r="G19" s="212"/>
      <c r="H19" s="1255"/>
      <c r="I19" s="98"/>
      <c r="J19" s="247"/>
      <c r="K19" s="385"/>
      <c r="L19" s="98"/>
      <c r="M19" s="317"/>
      <c r="N19" s="19"/>
      <c r="O19" s="360"/>
      <c r="P19" s="20"/>
    </row>
    <row r="20" spans="1:20" s="21" customFormat="1" ht="12.75" thickBot="1" x14ac:dyDescent="0.3">
      <c r="A20" s="22"/>
      <c r="B20" s="23" t="s">
        <v>19</v>
      </c>
      <c r="C20" s="24">
        <f>F20+I20+L20+O20</f>
        <v>409556</v>
      </c>
      <c r="D20" s="213">
        <f>SUM(D21,D24,D25,D41,D43)</f>
        <v>283742</v>
      </c>
      <c r="E20" s="386">
        <f t="shared" ref="E20:F20" si="0">SUM(E21,E24,E25,E41,E43)</f>
        <v>0</v>
      </c>
      <c r="F20" s="387">
        <f t="shared" si="0"/>
        <v>283742</v>
      </c>
      <c r="G20" s="213">
        <f>SUM(G21,G24,G43)</f>
        <v>121890</v>
      </c>
      <c r="H20" s="198">
        <f t="shared" ref="H20:I20" si="1">SUM(H21,H24,H43)</f>
        <v>0</v>
      </c>
      <c r="I20" s="387">
        <f t="shared" si="1"/>
        <v>121890</v>
      </c>
      <c r="J20" s="248">
        <f>SUM(J21,J26,J43)</f>
        <v>3924</v>
      </c>
      <c r="K20" s="386">
        <f t="shared" ref="K20:L20" si="2">SUM(K21,K26,K43)</f>
        <v>0</v>
      </c>
      <c r="L20" s="387">
        <f t="shared" si="2"/>
        <v>3924</v>
      </c>
      <c r="M20" s="24">
        <f>SUM(M21,M45)</f>
        <v>0</v>
      </c>
      <c r="N20" s="25">
        <f t="shared" ref="N20:O20" si="3">SUM(N21,N45)</f>
        <v>0</v>
      </c>
      <c r="O20" s="26">
        <f t="shared" si="3"/>
        <v>0</v>
      </c>
      <c r="P20" s="337"/>
      <c r="R20" s="207"/>
      <c r="S20" s="207"/>
      <c r="T20" s="207"/>
    </row>
    <row r="21" spans="1:20" ht="12.75" thickTop="1" x14ac:dyDescent="0.25">
      <c r="A21" s="27"/>
      <c r="B21" s="28" t="s">
        <v>20</v>
      </c>
      <c r="C21" s="29">
        <f t="shared" ref="C21:C84" si="4">F21+I21+L21+O21</f>
        <v>664</v>
      </c>
      <c r="D21" s="214">
        <f>SUM(D22:D23)</f>
        <v>0</v>
      </c>
      <c r="E21" s="388">
        <f t="shared" ref="E21" si="5">SUM(E22:E23)</f>
        <v>0</v>
      </c>
      <c r="F21" s="389">
        <f>SUM(F22:F23)</f>
        <v>0</v>
      </c>
      <c r="G21" s="214">
        <f>SUM(G22:G23)</f>
        <v>0</v>
      </c>
      <c r="H21" s="199">
        <f t="shared" ref="H21:I21" si="6">SUM(H22:H23)</f>
        <v>0</v>
      </c>
      <c r="I21" s="389">
        <f t="shared" si="6"/>
        <v>0</v>
      </c>
      <c r="J21" s="249">
        <f>SUM(J22:J23)</f>
        <v>664</v>
      </c>
      <c r="K21" s="388">
        <f t="shared" ref="K21:L21" si="7">SUM(K22:K23)</f>
        <v>0</v>
      </c>
      <c r="L21" s="389">
        <f t="shared" si="7"/>
        <v>664</v>
      </c>
      <c r="M21" s="29">
        <f>SUM(M22:M23)</f>
        <v>0</v>
      </c>
      <c r="N21" s="30">
        <f t="shared" ref="N21:O21" si="8">SUM(N22:N23)</f>
        <v>0</v>
      </c>
      <c r="O21" s="31">
        <f t="shared" si="8"/>
        <v>0</v>
      </c>
      <c r="P21" s="338"/>
      <c r="R21" s="207"/>
      <c r="S21" s="207"/>
      <c r="T21" s="207"/>
    </row>
    <row r="22" spans="1:20" hidden="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c r="R22" s="207"/>
      <c r="S22" s="207"/>
      <c r="T22" s="207"/>
    </row>
    <row r="23" spans="1:20" x14ac:dyDescent="0.25">
      <c r="A23" s="37"/>
      <c r="B23" s="38" t="s">
        <v>22</v>
      </c>
      <c r="C23" s="39">
        <f t="shared" si="4"/>
        <v>664</v>
      </c>
      <c r="D23" s="216"/>
      <c r="E23" s="392"/>
      <c r="F23" s="393">
        <f>D23+E23</f>
        <v>0</v>
      </c>
      <c r="G23" s="216"/>
      <c r="H23" s="1256"/>
      <c r="I23" s="1268">
        <f>G23+H23</f>
        <v>0</v>
      </c>
      <c r="J23" s="251">
        <v>664</v>
      </c>
      <c r="K23" s="392"/>
      <c r="L23" s="1268">
        <f>J23+K23</f>
        <v>664</v>
      </c>
      <c r="M23" s="372"/>
      <c r="N23" s="40"/>
      <c r="O23" s="311">
        <f>M23+N23</f>
        <v>0</v>
      </c>
      <c r="P23" s="170"/>
      <c r="R23" s="207"/>
      <c r="S23" s="207"/>
      <c r="T23" s="207"/>
    </row>
    <row r="24" spans="1:20" s="21" customFormat="1" ht="24.75" thickBot="1" x14ac:dyDescent="0.3">
      <c r="A24" s="41">
        <v>19300</v>
      </c>
      <c r="B24" s="41" t="s">
        <v>304</v>
      </c>
      <c r="C24" s="42">
        <f>F24+I24</f>
        <v>405632</v>
      </c>
      <c r="D24" s="217">
        <v>283742</v>
      </c>
      <c r="E24" s="394"/>
      <c r="F24" s="395">
        <f>D24+E24</f>
        <v>283742</v>
      </c>
      <c r="G24" s="217">
        <v>121890</v>
      </c>
      <c r="H24" s="1257"/>
      <c r="I24" s="395">
        <f>G24+H24</f>
        <v>121890</v>
      </c>
      <c r="J24" s="293" t="s">
        <v>23</v>
      </c>
      <c r="K24" s="1258" t="s">
        <v>23</v>
      </c>
      <c r="L24" s="1269" t="s">
        <v>23</v>
      </c>
      <c r="M24" s="319" t="s">
        <v>23</v>
      </c>
      <c r="N24" s="44" t="s">
        <v>23</v>
      </c>
      <c r="O24" s="45" t="s">
        <v>23</v>
      </c>
      <c r="P24" s="967"/>
      <c r="R24" s="207"/>
      <c r="S24" s="207"/>
      <c r="T24" s="207"/>
    </row>
    <row r="25" spans="1:20"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340"/>
      <c r="R25" s="207"/>
      <c r="S25" s="207"/>
      <c r="T25" s="207"/>
    </row>
    <row r="26" spans="1:20" s="21" customFormat="1" ht="36.75" thickTop="1" x14ac:dyDescent="0.25">
      <c r="A26" s="46">
        <v>21300</v>
      </c>
      <c r="B26" s="46" t="s">
        <v>305</v>
      </c>
      <c r="C26" s="47">
        <f>L26</f>
        <v>3260</v>
      </c>
      <c r="D26" s="219" t="s">
        <v>23</v>
      </c>
      <c r="E26" s="398" t="s">
        <v>23</v>
      </c>
      <c r="F26" s="399" t="s">
        <v>23</v>
      </c>
      <c r="G26" s="219" t="s">
        <v>23</v>
      </c>
      <c r="H26" s="301" t="s">
        <v>23</v>
      </c>
      <c r="I26" s="399" t="s">
        <v>23</v>
      </c>
      <c r="J26" s="107">
        <f>SUM(J27,J31,J33,J36)</f>
        <v>3260</v>
      </c>
      <c r="K26" s="430">
        <f t="shared" ref="K26:L26" si="9">SUM(K27,K31,K33,K36)</f>
        <v>0</v>
      </c>
      <c r="L26" s="397">
        <f t="shared" si="9"/>
        <v>3260</v>
      </c>
      <c r="M26" s="320" t="s">
        <v>23</v>
      </c>
      <c r="N26" s="49" t="s">
        <v>23</v>
      </c>
      <c r="O26" s="50" t="s">
        <v>23</v>
      </c>
      <c r="P26" s="340"/>
      <c r="R26" s="207"/>
      <c r="S26" s="207"/>
      <c r="T26" s="207"/>
    </row>
    <row r="27" spans="1:20" s="21" customFormat="1" ht="24" hidden="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c r="R27" s="207"/>
      <c r="S27" s="207"/>
      <c r="T27" s="207"/>
    </row>
    <row r="28" spans="1:20" hidden="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c r="R28" s="207"/>
      <c r="S28" s="207"/>
      <c r="T28" s="207"/>
    </row>
    <row r="29" spans="1:20" hidden="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c r="R29" s="207"/>
      <c r="S29" s="207"/>
      <c r="T29" s="207"/>
    </row>
    <row r="30" spans="1:20" ht="24" hidden="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c r="R30" s="207"/>
      <c r="S30" s="207"/>
      <c r="T30" s="207"/>
    </row>
    <row r="31" spans="1:20" s="21" customFormat="1" ht="36" hidden="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c r="R31" s="207"/>
      <c r="S31" s="207"/>
      <c r="T31" s="207"/>
    </row>
    <row r="32" spans="1:20" ht="36" hidden="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343"/>
      <c r="R32" s="207"/>
      <c r="S32" s="207"/>
      <c r="T32" s="207"/>
    </row>
    <row r="33" spans="1:20" s="21" customFormat="1" x14ac:dyDescent="0.25">
      <c r="A33" s="52">
        <v>21380</v>
      </c>
      <c r="B33" s="46" t="s">
        <v>31</v>
      </c>
      <c r="C33" s="47">
        <f t="shared" si="10"/>
        <v>1400</v>
      </c>
      <c r="D33" s="219" t="s">
        <v>23</v>
      </c>
      <c r="E33" s="398" t="s">
        <v>23</v>
      </c>
      <c r="F33" s="399" t="s">
        <v>23</v>
      </c>
      <c r="G33" s="219" t="s">
        <v>23</v>
      </c>
      <c r="H33" s="301" t="s">
        <v>23</v>
      </c>
      <c r="I33" s="399" t="s">
        <v>23</v>
      </c>
      <c r="J33" s="107">
        <f>SUM(J34:J35)</f>
        <v>1400</v>
      </c>
      <c r="K33" s="430">
        <f t="shared" ref="K33:L33" si="13">SUM(K34:K35)</f>
        <v>0</v>
      </c>
      <c r="L33" s="397">
        <f t="shared" si="13"/>
        <v>1400</v>
      </c>
      <c r="M33" s="320" t="s">
        <v>23</v>
      </c>
      <c r="N33" s="49" t="s">
        <v>23</v>
      </c>
      <c r="O33" s="50" t="s">
        <v>23</v>
      </c>
      <c r="P33" s="340"/>
      <c r="R33" s="207"/>
      <c r="S33" s="207"/>
      <c r="T33" s="207"/>
    </row>
    <row r="34" spans="1:20" x14ac:dyDescent="0.25">
      <c r="A34" s="33">
        <v>21381</v>
      </c>
      <c r="B34" s="53" t="s">
        <v>306</v>
      </c>
      <c r="C34" s="54">
        <f t="shared" si="10"/>
        <v>1400</v>
      </c>
      <c r="D34" s="220" t="s">
        <v>23</v>
      </c>
      <c r="E34" s="400" t="s">
        <v>23</v>
      </c>
      <c r="F34" s="401" t="s">
        <v>23</v>
      </c>
      <c r="G34" s="220" t="s">
        <v>23</v>
      </c>
      <c r="H34" s="1259" t="s">
        <v>23</v>
      </c>
      <c r="I34" s="401" t="s">
        <v>23</v>
      </c>
      <c r="J34" s="263">
        <v>1400</v>
      </c>
      <c r="K34" s="433"/>
      <c r="L34" s="391">
        <f>J34+K34</f>
        <v>1400</v>
      </c>
      <c r="M34" s="321" t="s">
        <v>23</v>
      </c>
      <c r="N34" s="55" t="s">
        <v>23</v>
      </c>
      <c r="O34" s="57" t="s">
        <v>23</v>
      </c>
      <c r="P34" s="341"/>
      <c r="R34" s="207"/>
      <c r="S34" s="207"/>
      <c r="T34" s="207"/>
    </row>
    <row r="35" spans="1:20" ht="24" hidden="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c r="R35" s="207"/>
      <c r="S35" s="207"/>
      <c r="T35" s="207"/>
    </row>
    <row r="36" spans="1:20" s="21" customFormat="1" ht="25.5" customHeight="1" x14ac:dyDescent="0.25">
      <c r="A36" s="52">
        <v>21390</v>
      </c>
      <c r="B36" s="46" t="s">
        <v>307</v>
      </c>
      <c r="C36" s="47">
        <f t="shared" si="10"/>
        <v>1860</v>
      </c>
      <c r="D36" s="219" t="s">
        <v>23</v>
      </c>
      <c r="E36" s="398" t="s">
        <v>23</v>
      </c>
      <c r="F36" s="399" t="s">
        <v>23</v>
      </c>
      <c r="G36" s="219" t="s">
        <v>23</v>
      </c>
      <c r="H36" s="301" t="s">
        <v>23</v>
      </c>
      <c r="I36" s="399" t="s">
        <v>23</v>
      </c>
      <c r="J36" s="107">
        <f>SUM(J37:J40)</f>
        <v>1860</v>
      </c>
      <c r="K36" s="430">
        <f t="shared" ref="K36:L36" si="14">SUM(K37:K40)</f>
        <v>0</v>
      </c>
      <c r="L36" s="397">
        <f t="shared" si="14"/>
        <v>1860</v>
      </c>
      <c r="M36" s="320" t="s">
        <v>23</v>
      </c>
      <c r="N36" s="49" t="s">
        <v>23</v>
      </c>
      <c r="O36" s="50" t="s">
        <v>23</v>
      </c>
      <c r="P36" s="340"/>
      <c r="R36" s="207"/>
      <c r="S36" s="207"/>
      <c r="T36" s="207"/>
    </row>
    <row r="37" spans="1:20" ht="24" hidden="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c r="R37" s="207"/>
      <c r="S37" s="207"/>
      <c r="T37" s="207"/>
    </row>
    <row r="38" spans="1:20" hidden="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342"/>
      <c r="R38" s="207"/>
      <c r="S38" s="207"/>
      <c r="T38" s="207"/>
    </row>
    <row r="39" spans="1:20" hidden="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c r="R39" s="207"/>
      <c r="S39" s="207"/>
      <c r="T39" s="207"/>
    </row>
    <row r="40" spans="1:20" ht="24" x14ac:dyDescent="0.25">
      <c r="A40" s="191">
        <v>21399</v>
      </c>
      <c r="B40" s="166" t="s">
        <v>36</v>
      </c>
      <c r="C40" s="167">
        <f t="shared" si="10"/>
        <v>1860</v>
      </c>
      <c r="D40" s="223" t="s">
        <v>23</v>
      </c>
      <c r="E40" s="406" t="s">
        <v>23</v>
      </c>
      <c r="F40" s="407" t="s">
        <v>23</v>
      </c>
      <c r="G40" s="223" t="s">
        <v>23</v>
      </c>
      <c r="H40" s="303" t="s">
        <v>23</v>
      </c>
      <c r="I40" s="407" t="s">
        <v>23</v>
      </c>
      <c r="J40" s="294">
        <v>1860</v>
      </c>
      <c r="K40" s="1260"/>
      <c r="L40" s="1270">
        <f>J40+K40</f>
        <v>1860</v>
      </c>
      <c r="M40" s="324" t="s">
        <v>23</v>
      </c>
      <c r="N40" s="77" t="s">
        <v>23</v>
      </c>
      <c r="O40" s="193" t="s">
        <v>23</v>
      </c>
      <c r="P40" s="344"/>
      <c r="R40" s="207"/>
      <c r="S40" s="207"/>
      <c r="T40" s="207"/>
    </row>
    <row r="41" spans="1:20"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c r="R41" s="207"/>
      <c r="S41" s="207"/>
      <c r="T41" s="207"/>
    </row>
    <row r="42" spans="1:20"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c r="R42" s="207"/>
      <c r="S42" s="207"/>
      <c r="T42" s="207"/>
    </row>
    <row r="43" spans="1:20" s="21" customFormat="1" ht="24" hidden="1" x14ac:dyDescent="0.25">
      <c r="A43" s="52">
        <v>21490</v>
      </c>
      <c r="B43" s="46" t="s">
        <v>38</v>
      </c>
      <c r="C43" s="69">
        <f>F43+I43+L43</f>
        <v>0</v>
      </c>
      <c r="D43" s="75">
        <f>D44</f>
        <v>0</v>
      </c>
      <c r="E43" s="76">
        <f t="shared" ref="E43:L43" si="16">E44</f>
        <v>0</v>
      </c>
      <c r="F43" s="282">
        <f t="shared" si="16"/>
        <v>0</v>
      </c>
      <c r="G43" s="75">
        <f t="shared" si="16"/>
        <v>0</v>
      </c>
      <c r="H43" s="205">
        <f t="shared" si="16"/>
        <v>0</v>
      </c>
      <c r="I43" s="295">
        <f t="shared" si="16"/>
        <v>0</v>
      </c>
      <c r="J43" s="205">
        <f t="shared" si="16"/>
        <v>0</v>
      </c>
      <c r="K43" s="76">
        <f t="shared" si="16"/>
        <v>0</v>
      </c>
      <c r="L43" s="204">
        <f t="shared" si="16"/>
        <v>0</v>
      </c>
      <c r="M43" s="320" t="s">
        <v>23</v>
      </c>
      <c r="N43" s="49" t="s">
        <v>23</v>
      </c>
      <c r="O43" s="50" t="s">
        <v>23</v>
      </c>
      <c r="P43" s="340"/>
      <c r="R43" s="207"/>
      <c r="S43" s="207"/>
      <c r="T43" s="207"/>
    </row>
    <row r="44" spans="1:20" s="21" customFormat="1" ht="24" hidden="1" x14ac:dyDescent="0.25">
      <c r="A44" s="38">
        <v>21499</v>
      </c>
      <c r="B44" s="58" t="s">
        <v>39</v>
      </c>
      <c r="C44" s="209">
        <f>F44+I44+L44</f>
        <v>0</v>
      </c>
      <c r="D44" s="304"/>
      <c r="E44" s="71"/>
      <c r="F44" s="146">
        <f>D44+E44</f>
        <v>0</v>
      </c>
      <c r="G44" s="304"/>
      <c r="H44" s="305"/>
      <c r="I44" s="363">
        <f>G44+H44</f>
        <v>0</v>
      </c>
      <c r="J44" s="305"/>
      <c r="K44" s="71"/>
      <c r="L44" s="364">
        <f>J44+K44</f>
        <v>0</v>
      </c>
      <c r="M44" s="323" t="s">
        <v>23</v>
      </c>
      <c r="N44" s="66" t="s">
        <v>23</v>
      </c>
      <c r="O44" s="68" t="s">
        <v>23</v>
      </c>
      <c r="P44" s="343"/>
      <c r="R44" s="207"/>
      <c r="S44" s="207"/>
      <c r="T44" s="207"/>
    </row>
    <row r="45" spans="1:20"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c r="R45" s="207"/>
      <c r="S45" s="207"/>
      <c r="T45" s="207"/>
    </row>
    <row r="46" spans="1:20" ht="24" hidden="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c r="R46" s="207"/>
      <c r="S46" s="207"/>
      <c r="T46" s="207"/>
    </row>
    <row r="47" spans="1:20" ht="24" hidden="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c r="R47" s="207"/>
      <c r="S47" s="207"/>
      <c r="T47" s="207"/>
    </row>
    <row r="48" spans="1:20" x14ac:dyDescent="0.25">
      <c r="A48" s="84"/>
      <c r="B48" s="79"/>
      <c r="C48" s="85"/>
      <c r="D48" s="366"/>
      <c r="E48" s="419"/>
      <c r="F48" s="418"/>
      <c r="G48" s="366"/>
      <c r="H48" s="1261"/>
      <c r="I48" s="1268"/>
      <c r="J48" s="371"/>
      <c r="K48" s="1263"/>
      <c r="L48" s="410"/>
      <c r="M48" s="326"/>
      <c r="N48" s="306"/>
      <c r="O48" s="172"/>
      <c r="P48" s="82"/>
      <c r="R48" s="207"/>
      <c r="S48" s="207"/>
      <c r="T48" s="207"/>
    </row>
    <row r="49" spans="1:20" s="21" customFormat="1" x14ac:dyDescent="0.25">
      <c r="A49" s="86"/>
      <c r="B49" s="87" t="s">
        <v>43</v>
      </c>
      <c r="C49" s="88"/>
      <c r="D49" s="367"/>
      <c r="E49" s="420"/>
      <c r="F49" s="421"/>
      <c r="G49" s="367"/>
      <c r="H49" s="1262"/>
      <c r="I49" s="421"/>
      <c r="J49" s="370"/>
      <c r="K49" s="420"/>
      <c r="L49" s="421"/>
      <c r="M49" s="373"/>
      <c r="N49" s="368"/>
      <c r="O49" s="173"/>
      <c r="P49" s="347"/>
      <c r="R49" s="207"/>
      <c r="S49" s="207"/>
      <c r="T49" s="207"/>
    </row>
    <row r="50" spans="1:20" s="21" customFormat="1" ht="12.75" thickBot="1" x14ac:dyDescent="0.3">
      <c r="A50" s="89"/>
      <c r="B50" s="22" t="s">
        <v>44</v>
      </c>
      <c r="C50" s="90">
        <f t="shared" si="4"/>
        <v>409556</v>
      </c>
      <c r="D50" s="226">
        <f>SUM(D51,D283)</f>
        <v>283742</v>
      </c>
      <c r="E50" s="422">
        <f t="shared" ref="E50:F50" si="19">SUM(E51,E283)</f>
        <v>0</v>
      </c>
      <c r="F50" s="423">
        <f t="shared" si="19"/>
        <v>283742</v>
      </c>
      <c r="G50" s="226">
        <f>SUM(G51,G283)</f>
        <v>121890</v>
      </c>
      <c r="H50" s="182">
        <f t="shared" ref="H50:I50" si="20">SUM(H51,H283)</f>
        <v>0</v>
      </c>
      <c r="I50" s="423">
        <f t="shared" si="20"/>
        <v>121890</v>
      </c>
      <c r="J50" s="259">
        <f>SUM(J51,J283)</f>
        <v>3924</v>
      </c>
      <c r="K50" s="422">
        <f t="shared" ref="K50:L50" si="21">SUM(K51,K283)</f>
        <v>0</v>
      </c>
      <c r="L50" s="423">
        <f t="shared" si="21"/>
        <v>3924</v>
      </c>
      <c r="M50" s="90">
        <f>SUM(M51,M283)</f>
        <v>0</v>
      </c>
      <c r="N50" s="91">
        <f t="shared" ref="N50:O50" si="22">SUM(N51,N283)</f>
        <v>0</v>
      </c>
      <c r="O50" s="92">
        <f t="shared" si="22"/>
        <v>0</v>
      </c>
      <c r="P50" s="348"/>
      <c r="R50" s="207"/>
      <c r="S50" s="207"/>
      <c r="T50" s="207"/>
    </row>
    <row r="51" spans="1:20" s="21" customFormat="1" ht="36.75" thickTop="1" x14ac:dyDescent="0.25">
      <c r="A51" s="93"/>
      <c r="B51" s="94" t="s">
        <v>45</v>
      </c>
      <c r="C51" s="95">
        <f t="shared" si="4"/>
        <v>409556</v>
      </c>
      <c r="D51" s="227">
        <f>SUM(D52,D194)</f>
        <v>283742</v>
      </c>
      <c r="E51" s="424">
        <f t="shared" ref="E51:F51" si="23">SUM(E52,E194)</f>
        <v>0</v>
      </c>
      <c r="F51" s="425">
        <f t="shared" si="23"/>
        <v>283742</v>
      </c>
      <c r="G51" s="227">
        <f>SUM(G52,G194)</f>
        <v>121890</v>
      </c>
      <c r="H51" s="206">
        <f t="shared" ref="H51:I51" si="24">SUM(H52,H194)</f>
        <v>0</v>
      </c>
      <c r="I51" s="425">
        <f t="shared" si="24"/>
        <v>121890</v>
      </c>
      <c r="J51" s="260">
        <f>SUM(J52,J194)</f>
        <v>3924</v>
      </c>
      <c r="K51" s="424">
        <f t="shared" ref="K51:L51" si="25">SUM(K52,K194)</f>
        <v>0</v>
      </c>
      <c r="L51" s="425">
        <f t="shared" si="25"/>
        <v>3924</v>
      </c>
      <c r="M51" s="95">
        <f>SUM(M52,M194)</f>
        <v>0</v>
      </c>
      <c r="N51" s="96">
        <f t="shared" ref="N51:O51" si="26">SUM(N52,N194)</f>
        <v>0</v>
      </c>
      <c r="O51" s="97">
        <f t="shared" si="26"/>
        <v>0</v>
      </c>
      <c r="P51" s="349"/>
      <c r="R51" s="207"/>
      <c r="S51" s="207"/>
      <c r="T51" s="207"/>
    </row>
    <row r="52" spans="1:20" s="21" customFormat="1" ht="24" x14ac:dyDescent="0.25">
      <c r="A52" s="98"/>
      <c r="B52" s="16" t="s">
        <v>46</v>
      </c>
      <c r="C52" s="99">
        <f t="shared" si="4"/>
        <v>405091</v>
      </c>
      <c r="D52" s="228">
        <f>SUM(D53,D75,D173,D187)</f>
        <v>280077</v>
      </c>
      <c r="E52" s="426">
        <f t="shared" ref="E52:F52" si="27">SUM(E53,E75,E173,E187)</f>
        <v>0</v>
      </c>
      <c r="F52" s="427">
        <f t="shared" si="27"/>
        <v>280077</v>
      </c>
      <c r="G52" s="228">
        <f>SUM(G53,G75,G173,G187)</f>
        <v>121090</v>
      </c>
      <c r="H52" s="207">
        <f t="shared" ref="H52:I52" si="28">SUM(H53,H75,H173,H187)</f>
        <v>0</v>
      </c>
      <c r="I52" s="427">
        <f t="shared" si="28"/>
        <v>121090</v>
      </c>
      <c r="J52" s="261">
        <f>SUM(J53,J75,J173,J187)</f>
        <v>3924</v>
      </c>
      <c r="K52" s="426">
        <f t="shared" ref="K52:L52" si="29">SUM(K53,K75,K173,K187)</f>
        <v>0</v>
      </c>
      <c r="L52" s="427">
        <f t="shared" si="29"/>
        <v>3924</v>
      </c>
      <c r="M52" s="99">
        <f>SUM(M53,M75,M173,M187)</f>
        <v>0</v>
      </c>
      <c r="N52" s="100">
        <f t="shared" ref="N52:O52" si="30">SUM(N53,N75,N173,N187)</f>
        <v>0</v>
      </c>
      <c r="O52" s="101">
        <f t="shared" si="30"/>
        <v>0</v>
      </c>
      <c r="P52" s="350"/>
      <c r="R52" s="207"/>
      <c r="S52" s="207"/>
      <c r="T52" s="207"/>
    </row>
    <row r="53" spans="1:20" s="21" customFormat="1" x14ac:dyDescent="0.25">
      <c r="A53" s="102">
        <v>1000</v>
      </c>
      <c r="B53" s="102" t="s">
        <v>47</v>
      </c>
      <c r="C53" s="103">
        <f t="shared" si="4"/>
        <v>337982</v>
      </c>
      <c r="D53" s="229">
        <f>SUM(D54,D67)</f>
        <v>218811</v>
      </c>
      <c r="E53" s="428">
        <f t="shared" ref="E53:F53" si="31">SUM(E54,E67)</f>
        <v>0</v>
      </c>
      <c r="F53" s="429">
        <f t="shared" si="31"/>
        <v>218811</v>
      </c>
      <c r="G53" s="229">
        <f>SUM(G54,G67)</f>
        <v>119171</v>
      </c>
      <c r="H53" s="139">
        <f t="shared" ref="H53:I53" si="32">SUM(H54,H67)</f>
        <v>0</v>
      </c>
      <c r="I53" s="429">
        <f t="shared" si="32"/>
        <v>119171</v>
      </c>
      <c r="J53" s="262">
        <f>SUM(J54,J67)</f>
        <v>0</v>
      </c>
      <c r="K53" s="428">
        <f t="shared" ref="K53:L53" si="33">SUM(K54,K67)</f>
        <v>0</v>
      </c>
      <c r="L53" s="429">
        <f t="shared" si="33"/>
        <v>0</v>
      </c>
      <c r="M53" s="103">
        <f>SUM(M54,M67)</f>
        <v>0</v>
      </c>
      <c r="N53" s="104">
        <f t="shared" ref="N53:O53" si="34">SUM(N54,N67)</f>
        <v>0</v>
      </c>
      <c r="O53" s="105">
        <f t="shared" si="34"/>
        <v>0</v>
      </c>
      <c r="P53" s="351"/>
      <c r="R53" s="207"/>
      <c r="S53" s="207"/>
      <c r="T53" s="207"/>
    </row>
    <row r="54" spans="1:20" x14ac:dyDescent="0.25">
      <c r="A54" s="46">
        <v>1100</v>
      </c>
      <c r="B54" s="106" t="s">
        <v>48</v>
      </c>
      <c r="C54" s="47">
        <f t="shared" si="4"/>
        <v>253930</v>
      </c>
      <c r="D54" s="230">
        <f>SUM(D55,D58,D66)</f>
        <v>159395</v>
      </c>
      <c r="E54" s="430">
        <f t="shared" ref="E54:F54" si="35">SUM(E55,E58,E66)</f>
        <v>0</v>
      </c>
      <c r="F54" s="397">
        <f t="shared" si="35"/>
        <v>159395</v>
      </c>
      <c r="G54" s="230">
        <f>SUM(G55,G58,G66)</f>
        <v>94535</v>
      </c>
      <c r="H54" s="127">
        <f t="shared" ref="H54:I54" si="36">SUM(H55,H58,H66)</f>
        <v>0</v>
      </c>
      <c r="I54" s="397">
        <f t="shared" si="36"/>
        <v>94535</v>
      </c>
      <c r="J54" s="107">
        <f>SUM(J55,J58,J66)</f>
        <v>0</v>
      </c>
      <c r="K54" s="430">
        <f t="shared" ref="K54:L54" si="37">SUM(K55,K58,K66)</f>
        <v>0</v>
      </c>
      <c r="L54" s="397">
        <f t="shared" si="37"/>
        <v>0</v>
      </c>
      <c r="M54" s="131">
        <f>SUM(M55,M58,M66)</f>
        <v>0</v>
      </c>
      <c r="N54" s="132">
        <f t="shared" ref="N54:O54" si="38">SUM(N55,N58,N66)</f>
        <v>0</v>
      </c>
      <c r="O54" s="296">
        <f t="shared" si="38"/>
        <v>0</v>
      </c>
      <c r="P54" s="352"/>
      <c r="R54" s="207"/>
      <c r="S54" s="207"/>
      <c r="T54" s="207"/>
    </row>
    <row r="55" spans="1:20" x14ac:dyDescent="0.25">
      <c r="A55" s="108">
        <v>1110</v>
      </c>
      <c r="B55" s="79" t="s">
        <v>49</v>
      </c>
      <c r="C55" s="85">
        <f t="shared" si="4"/>
        <v>224982</v>
      </c>
      <c r="D55" s="133">
        <f>SUM(D56:D57)</f>
        <v>134254</v>
      </c>
      <c r="E55" s="431">
        <f t="shared" ref="E55:F55" si="39">SUM(E56:E57)</f>
        <v>0</v>
      </c>
      <c r="F55" s="432">
        <f t="shared" si="39"/>
        <v>134254</v>
      </c>
      <c r="G55" s="133">
        <f>SUM(G56:G57)</f>
        <v>90728</v>
      </c>
      <c r="H55" s="138">
        <f t="shared" ref="H55:I55" si="40">SUM(H56:H57)</f>
        <v>0</v>
      </c>
      <c r="I55" s="432">
        <f t="shared" si="40"/>
        <v>90728</v>
      </c>
      <c r="J55" s="208">
        <f>SUM(J56:J57)</f>
        <v>0</v>
      </c>
      <c r="K55" s="431">
        <f t="shared" ref="K55:L55" si="41">SUM(K56:K57)</f>
        <v>0</v>
      </c>
      <c r="L55" s="432">
        <f t="shared" si="41"/>
        <v>0</v>
      </c>
      <c r="M55" s="85">
        <f>SUM(M56:M57)</f>
        <v>0</v>
      </c>
      <c r="N55" s="109">
        <f t="shared" ref="N55:O55" si="42">SUM(N56:N57)</f>
        <v>0</v>
      </c>
      <c r="O55" s="110">
        <f t="shared" si="42"/>
        <v>0</v>
      </c>
      <c r="P55" s="117"/>
      <c r="R55" s="207"/>
      <c r="S55" s="207"/>
      <c r="T55" s="207"/>
    </row>
    <row r="56" spans="1:20"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11"/>
      <c r="R56" s="207"/>
      <c r="S56" s="207"/>
      <c r="T56" s="207"/>
    </row>
    <row r="57" spans="1:20" ht="24" customHeight="1" thickBot="1" x14ac:dyDescent="0.3">
      <c r="A57" s="38">
        <v>1119</v>
      </c>
      <c r="B57" s="58" t="s">
        <v>51</v>
      </c>
      <c r="C57" s="59">
        <f t="shared" si="4"/>
        <v>224982</v>
      </c>
      <c r="D57" s="232">
        <v>134254</v>
      </c>
      <c r="E57" s="435"/>
      <c r="F57" s="393">
        <f t="shared" si="43"/>
        <v>134254</v>
      </c>
      <c r="G57" s="232">
        <v>90728</v>
      </c>
      <c r="H57" s="1264"/>
      <c r="I57" s="393">
        <f t="shared" si="44"/>
        <v>90728</v>
      </c>
      <c r="J57" s="264"/>
      <c r="K57" s="435"/>
      <c r="L57" s="393">
        <f t="shared" si="45"/>
        <v>0</v>
      </c>
      <c r="M57" s="328"/>
      <c r="N57" s="61"/>
      <c r="O57" s="115">
        <f>M57+N57</f>
        <v>0</v>
      </c>
      <c r="P57" s="967"/>
      <c r="R57" s="207"/>
      <c r="S57" s="207"/>
      <c r="T57" s="207"/>
    </row>
    <row r="58" spans="1:20" ht="13.5" thickTop="1" thickBot="1" x14ac:dyDescent="0.3">
      <c r="A58" s="113">
        <v>1140</v>
      </c>
      <c r="B58" s="58" t="s">
        <v>295</v>
      </c>
      <c r="C58" s="59">
        <f t="shared" si="4"/>
        <v>23960</v>
      </c>
      <c r="D58" s="233">
        <f>SUM(D59:D65)</f>
        <v>20153</v>
      </c>
      <c r="E58" s="436">
        <f t="shared" ref="E58:F58" si="46">SUM(E59:E65)</f>
        <v>0</v>
      </c>
      <c r="F58" s="393">
        <f t="shared" si="46"/>
        <v>20153</v>
      </c>
      <c r="G58" s="233">
        <f>SUM(G59:G65)</f>
        <v>3807</v>
      </c>
      <c r="H58" s="137">
        <f t="shared" ref="H58:I58" si="47">SUM(H59:H65)</f>
        <v>0</v>
      </c>
      <c r="I58" s="393">
        <f t="shared" si="47"/>
        <v>3807</v>
      </c>
      <c r="J58" s="122">
        <f>SUM(J59:J65)</f>
        <v>0</v>
      </c>
      <c r="K58" s="436">
        <f t="shared" ref="K58:L58" si="48">SUM(K59:K65)</f>
        <v>0</v>
      </c>
      <c r="L58" s="393">
        <f t="shared" si="48"/>
        <v>0</v>
      </c>
      <c r="M58" s="59">
        <f>SUM(M59:M65)</f>
        <v>0</v>
      </c>
      <c r="N58" s="114">
        <f t="shared" ref="N58:O58" si="49">SUM(N59:N65)</f>
        <v>0</v>
      </c>
      <c r="O58" s="115">
        <f t="shared" si="49"/>
        <v>0</v>
      </c>
      <c r="P58" s="967"/>
      <c r="R58" s="207"/>
      <c r="S58" s="207"/>
      <c r="T58" s="207"/>
    </row>
    <row r="59" spans="1:20" ht="12.75" thickTop="1" x14ac:dyDescent="0.25">
      <c r="A59" s="38">
        <v>1141</v>
      </c>
      <c r="B59" s="58" t="s">
        <v>52</v>
      </c>
      <c r="C59" s="59">
        <f t="shared" si="4"/>
        <v>4153</v>
      </c>
      <c r="D59" s="232">
        <v>4153</v>
      </c>
      <c r="E59" s="435"/>
      <c r="F59" s="393">
        <f t="shared" ref="F59:F66" si="50">D59+E59</f>
        <v>4153</v>
      </c>
      <c r="G59" s="232"/>
      <c r="H59" s="1264"/>
      <c r="I59" s="393">
        <f t="shared" ref="I59:I66" si="51">G59+H59</f>
        <v>0</v>
      </c>
      <c r="J59" s="264"/>
      <c r="K59" s="435"/>
      <c r="L59" s="393">
        <f t="shared" ref="L59:L66" si="52">J59+K59</f>
        <v>0</v>
      </c>
      <c r="M59" s="328"/>
      <c r="N59" s="61"/>
      <c r="O59" s="115">
        <f t="shared" ref="O59:O66" si="53">M59+N59</f>
        <v>0</v>
      </c>
      <c r="P59" s="112"/>
      <c r="R59" s="207"/>
      <c r="S59" s="207"/>
      <c r="T59" s="207"/>
    </row>
    <row r="60" spans="1:20" ht="24.75" customHeight="1" x14ac:dyDescent="0.25">
      <c r="A60" s="38">
        <v>1142</v>
      </c>
      <c r="B60" s="58" t="s">
        <v>53</v>
      </c>
      <c r="C60" s="59">
        <f t="shared" si="4"/>
        <v>1093</v>
      </c>
      <c r="D60" s="232">
        <v>1093</v>
      </c>
      <c r="E60" s="435"/>
      <c r="F60" s="393">
        <f t="shared" si="50"/>
        <v>1093</v>
      </c>
      <c r="G60" s="232"/>
      <c r="H60" s="1264"/>
      <c r="I60" s="393">
        <f t="shared" si="51"/>
        <v>0</v>
      </c>
      <c r="J60" s="264"/>
      <c r="K60" s="435"/>
      <c r="L60" s="393">
        <f>J60+K60</f>
        <v>0</v>
      </c>
      <c r="M60" s="328"/>
      <c r="N60" s="61"/>
      <c r="O60" s="115">
        <f t="shared" si="53"/>
        <v>0</v>
      </c>
      <c r="P60" s="112"/>
      <c r="R60" s="207"/>
      <c r="S60" s="207"/>
      <c r="T60" s="207"/>
    </row>
    <row r="61" spans="1:20"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112"/>
      <c r="R61" s="207"/>
      <c r="S61" s="207"/>
      <c r="T61" s="207"/>
    </row>
    <row r="62" spans="1:20"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112"/>
      <c r="R62" s="207"/>
      <c r="S62" s="207"/>
      <c r="T62" s="207"/>
    </row>
    <row r="63" spans="1:20" x14ac:dyDescent="0.25">
      <c r="A63" s="38">
        <v>1147</v>
      </c>
      <c r="B63" s="58" t="s">
        <v>56</v>
      </c>
      <c r="C63" s="59">
        <f t="shared" si="4"/>
        <v>2621</v>
      </c>
      <c r="D63" s="232">
        <v>2621</v>
      </c>
      <c r="E63" s="435"/>
      <c r="F63" s="393">
        <f t="shared" si="50"/>
        <v>2621</v>
      </c>
      <c r="G63" s="232"/>
      <c r="H63" s="1264"/>
      <c r="I63" s="393">
        <f t="shared" si="51"/>
        <v>0</v>
      </c>
      <c r="J63" s="264"/>
      <c r="K63" s="435"/>
      <c r="L63" s="393">
        <f t="shared" si="52"/>
        <v>0</v>
      </c>
      <c r="M63" s="328"/>
      <c r="N63" s="61"/>
      <c r="O63" s="115">
        <f t="shared" si="53"/>
        <v>0</v>
      </c>
      <c r="P63" s="112"/>
      <c r="R63" s="207"/>
      <c r="S63" s="207"/>
      <c r="T63" s="207"/>
    </row>
    <row r="64" spans="1:20" x14ac:dyDescent="0.25">
      <c r="A64" s="38">
        <v>1148</v>
      </c>
      <c r="B64" s="58" t="s">
        <v>57</v>
      </c>
      <c r="C64" s="59">
        <f t="shared" si="4"/>
        <v>12286</v>
      </c>
      <c r="D64" s="232">
        <v>12286</v>
      </c>
      <c r="E64" s="435"/>
      <c r="F64" s="393">
        <f t="shared" si="50"/>
        <v>12286</v>
      </c>
      <c r="G64" s="232"/>
      <c r="H64" s="1264"/>
      <c r="I64" s="393">
        <f t="shared" si="51"/>
        <v>0</v>
      </c>
      <c r="J64" s="264"/>
      <c r="K64" s="435"/>
      <c r="L64" s="393">
        <f t="shared" si="52"/>
        <v>0</v>
      </c>
      <c r="M64" s="328"/>
      <c r="N64" s="61"/>
      <c r="O64" s="115">
        <f t="shared" si="53"/>
        <v>0</v>
      </c>
      <c r="P64" s="112"/>
      <c r="R64" s="207"/>
      <c r="S64" s="207"/>
      <c r="T64" s="207"/>
    </row>
    <row r="65" spans="1:20" ht="24" customHeight="1" x14ac:dyDescent="0.25">
      <c r="A65" s="38">
        <v>1149</v>
      </c>
      <c r="B65" s="58" t="s">
        <v>58</v>
      </c>
      <c r="C65" s="59">
        <f>F65+I65+L65+O65</f>
        <v>3807</v>
      </c>
      <c r="D65" s="232"/>
      <c r="E65" s="435"/>
      <c r="F65" s="393">
        <f t="shared" si="50"/>
        <v>0</v>
      </c>
      <c r="G65" s="232">
        <v>3807</v>
      </c>
      <c r="H65" s="1264"/>
      <c r="I65" s="393">
        <f t="shared" si="51"/>
        <v>3807</v>
      </c>
      <c r="J65" s="264"/>
      <c r="K65" s="435"/>
      <c r="L65" s="393">
        <f t="shared" si="52"/>
        <v>0</v>
      </c>
      <c r="M65" s="328"/>
      <c r="N65" s="61"/>
      <c r="O65" s="115">
        <f t="shared" si="53"/>
        <v>0</v>
      </c>
      <c r="P65" s="112"/>
      <c r="R65" s="207"/>
      <c r="S65" s="207"/>
      <c r="T65" s="207"/>
    </row>
    <row r="66" spans="1:20" ht="36" x14ac:dyDescent="0.25">
      <c r="A66" s="108">
        <v>1150</v>
      </c>
      <c r="B66" s="79" t="s">
        <v>59</v>
      </c>
      <c r="C66" s="85">
        <f>F66+I66+L66+O66</f>
        <v>4988</v>
      </c>
      <c r="D66" s="234">
        <v>4988</v>
      </c>
      <c r="E66" s="437"/>
      <c r="F66" s="432">
        <f t="shared" si="50"/>
        <v>4988</v>
      </c>
      <c r="G66" s="234"/>
      <c r="H66" s="1265"/>
      <c r="I66" s="432">
        <f t="shared" si="51"/>
        <v>0</v>
      </c>
      <c r="J66" s="265"/>
      <c r="K66" s="437"/>
      <c r="L66" s="432">
        <f t="shared" si="52"/>
        <v>0</v>
      </c>
      <c r="M66" s="329"/>
      <c r="N66" s="116"/>
      <c r="O66" s="110">
        <f t="shared" si="53"/>
        <v>0</v>
      </c>
      <c r="P66" s="375"/>
      <c r="R66" s="207"/>
      <c r="S66" s="207"/>
      <c r="T66" s="207"/>
    </row>
    <row r="67" spans="1:20" ht="24" x14ac:dyDescent="0.25">
      <c r="A67" s="46">
        <v>1200</v>
      </c>
      <c r="B67" s="106" t="s">
        <v>296</v>
      </c>
      <c r="C67" s="47">
        <f t="shared" si="4"/>
        <v>84052</v>
      </c>
      <c r="D67" s="230">
        <f>SUM(D68:D69)</f>
        <v>59416</v>
      </c>
      <c r="E67" s="430">
        <f t="shared" ref="E67:F67" si="54">SUM(E68:E69)</f>
        <v>0</v>
      </c>
      <c r="F67" s="397">
        <f t="shared" si="54"/>
        <v>59416</v>
      </c>
      <c r="G67" s="230">
        <f>SUM(G68:G69)</f>
        <v>24636</v>
      </c>
      <c r="H67" s="127">
        <f t="shared" ref="H67:I67" si="55">SUM(H68:H69)</f>
        <v>0</v>
      </c>
      <c r="I67" s="397">
        <f t="shared" si="55"/>
        <v>24636</v>
      </c>
      <c r="J67" s="107">
        <f>SUM(J68:J69)</f>
        <v>0</v>
      </c>
      <c r="K67" s="430">
        <f t="shared" ref="K67:L67" si="56">SUM(K68:K69)</f>
        <v>0</v>
      </c>
      <c r="L67" s="397">
        <f t="shared" si="56"/>
        <v>0</v>
      </c>
      <c r="M67" s="47">
        <f>SUM(M68:M69)</f>
        <v>0</v>
      </c>
      <c r="N67" s="51">
        <f t="shared" ref="N67:O67" si="57">SUM(N68:N69)</f>
        <v>0</v>
      </c>
      <c r="O67" s="118">
        <f t="shared" si="57"/>
        <v>0</v>
      </c>
      <c r="P67" s="124"/>
      <c r="R67" s="207"/>
      <c r="S67" s="207"/>
      <c r="T67" s="207"/>
    </row>
    <row r="68" spans="1:20" ht="24.75" thickBot="1" x14ac:dyDescent="0.3">
      <c r="A68" s="945">
        <v>1210</v>
      </c>
      <c r="B68" s="53" t="s">
        <v>60</v>
      </c>
      <c r="C68" s="54">
        <f t="shared" si="4"/>
        <v>64149</v>
      </c>
      <c r="D68" s="231">
        <v>41013</v>
      </c>
      <c r="E68" s="433"/>
      <c r="F68" s="434">
        <f>D68+E68</f>
        <v>41013</v>
      </c>
      <c r="G68" s="231">
        <v>23136</v>
      </c>
      <c r="H68" s="1266"/>
      <c r="I68" s="434">
        <f>G68+H68</f>
        <v>23136</v>
      </c>
      <c r="J68" s="263"/>
      <c r="K68" s="433"/>
      <c r="L68" s="434">
        <f>J68+K68</f>
        <v>0</v>
      </c>
      <c r="M68" s="327"/>
      <c r="N68" s="56"/>
      <c r="O68" s="121">
        <f>M68+N68</f>
        <v>0</v>
      </c>
      <c r="P68" s="967"/>
      <c r="R68" s="207"/>
      <c r="S68" s="207"/>
      <c r="T68" s="207"/>
    </row>
    <row r="69" spans="1:20" ht="24.75" thickTop="1" x14ac:dyDescent="0.25">
      <c r="A69" s="113">
        <v>1220</v>
      </c>
      <c r="B69" s="58" t="s">
        <v>61</v>
      </c>
      <c r="C69" s="59">
        <f t="shared" si="4"/>
        <v>19903</v>
      </c>
      <c r="D69" s="233">
        <f>SUM(D70:D74)</f>
        <v>18403</v>
      </c>
      <c r="E69" s="436">
        <f t="shared" ref="E69:F69" si="58">SUM(E70:E74)</f>
        <v>0</v>
      </c>
      <c r="F69" s="393">
        <f t="shared" si="58"/>
        <v>18403</v>
      </c>
      <c r="G69" s="233">
        <f>SUM(G70:G74)</f>
        <v>1500</v>
      </c>
      <c r="H69" s="137">
        <f t="shared" ref="H69:I69" si="59">SUM(H70:H74)</f>
        <v>0</v>
      </c>
      <c r="I69" s="393">
        <f t="shared" si="59"/>
        <v>1500</v>
      </c>
      <c r="J69" s="122">
        <f>SUM(J70:J74)</f>
        <v>0</v>
      </c>
      <c r="K69" s="436">
        <f t="shared" ref="K69:L69" si="60">SUM(K70:K74)</f>
        <v>0</v>
      </c>
      <c r="L69" s="393">
        <f t="shared" si="60"/>
        <v>0</v>
      </c>
      <c r="M69" s="59">
        <f>SUM(M70:M74)</f>
        <v>0</v>
      </c>
      <c r="N69" s="114">
        <f t="shared" ref="N69:O69" si="61">SUM(N70:N74)</f>
        <v>0</v>
      </c>
      <c r="O69" s="115">
        <f t="shared" si="61"/>
        <v>0</v>
      </c>
      <c r="P69" s="112"/>
      <c r="R69" s="207"/>
      <c r="S69" s="207"/>
      <c r="T69" s="207"/>
    </row>
    <row r="70" spans="1:20" ht="48" x14ac:dyDescent="0.25">
      <c r="A70" s="38">
        <v>1221</v>
      </c>
      <c r="B70" s="58" t="s">
        <v>297</v>
      </c>
      <c r="C70" s="59">
        <f t="shared" si="4"/>
        <v>12359</v>
      </c>
      <c r="D70" s="232">
        <v>10859</v>
      </c>
      <c r="E70" s="435"/>
      <c r="F70" s="393">
        <f t="shared" ref="F70:F74" si="62">D70+E70</f>
        <v>10859</v>
      </c>
      <c r="G70" s="232">
        <v>1500</v>
      </c>
      <c r="H70" s="1264"/>
      <c r="I70" s="393">
        <f t="shared" ref="I70:I74" si="63">G70+H70</f>
        <v>1500</v>
      </c>
      <c r="J70" s="264"/>
      <c r="K70" s="435"/>
      <c r="L70" s="393">
        <f t="shared" ref="L70:L74" si="64">J70+K70</f>
        <v>0</v>
      </c>
      <c r="M70" s="328"/>
      <c r="N70" s="61"/>
      <c r="O70" s="115">
        <f t="shared" ref="O70:O74" si="65">M70+N70</f>
        <v>0</v>
      </c>
      <c r="P70" s="377"/>
      <c r="R70" s="207"/>
      <c r="S70" s="207"/>
      <c r="T70" s="207"/>
    </row>
    <row r="71" spans="1:20"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112"/>
      <c r="R71" s="207"/>
      <c r="S71" s="207"/>
      <c r="T71" s="207"/>
    </row>
    <row r="72" spans="1:20"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112"/>
      <c r="R72" s="207"/>
      <c r="S72" s="207"/>
      <c r="T72" s="207"/>
    </row>
    <row r="73" spans="1:20" ht="36" x14ac:dyDescent="0.25">
      <c r="A73" s="38">
        <v>1227</v>
      </c>
      <c r="B73" s="58" t="s">
        <v>64</v>
      </c>
      <c r="C73" s="59">
        <f t="shared" si="4"/>
        <v>7044</v>
      </c>
      <c r="D73" s="232">
        <v>7044</v>
      </c>
      <c r="E73" s="435"/>
      <c r="F73" s="393">
        <f t="shared" si="62"/>
        <v>7044</v>
      </c>
      <c r="G73" s="232"/>
      <c r="H73" s="1264"/>
      <c r="I73" s="393">
        <f t="shared" si="63"/>
        <v>0</v>
      </c>
      <c r="J73" s="264"/>
      <c r="K73" s="435"/>
      <c r="L73" s="393">
        <f t="shared" si="64"/>
        <v>0</v>
      </c>
      <c r="M73" s="328"/>
      <c r="N73" s="61"/>
      <c r="O73" s="115">
        <f t="shared" si="65"/>
        <v>0</v>
      </c>
      <c r="P73" s="112"/>
      <c r="R73" s="207"/>
      <c r="S73" s="207"/>
      <c r="T73" s="207"/>
    </row>
    <row r="74" spans="1:20" ht="48" x14ac:dyDescent="0.25">
      <c r="A74" s="38">
        <v>1228</v>
      </c>
      <c r="B74" s="58" t="s">
        <v>298</v>
      </c>
      <c r="C74" s="59">
        <f t="shared" si="4"/>
        <v>500</v>
      </c>
      <c r="D74" s="232">
        <v>500</v>
      </c>
      <c r="E74" s="435"/>
      <c r="F74" s="393">
        <f t="shared" si="62"/>
        <v>500</v>
      </c>
      <c r="G74" s="232"/>
      <c r="H74" s="1264"/>
      <c r="I74" s="393">
        <f t="shared" si="63"/>
        <v>0</v>
      </c>
      <c r="J74" s="264"/>
      <c r="K74" s="435"/>
      <c r="L74" s="393">
        <f t="shared" si="64"/>
        <v>0</v>
      </c>
      <c r="M74" s="328"/>
      <c r="N74" s="61"/>
      <c r="O74" s="115">
        <f t="shared" si="65"/>
        <v>0</v>
      </c>
      <c r="P74" s="112"/>
      <c r="R74" s="207"/>
      <c r="S74" s="207"/>
      <c r="T74" s="207"/>
    </row>
    <row r="75" spans="1:20" x14ac:dyDescent="0.25">
      <c r="A75" s="102">
        <v>2000</v>
      </c>
      <c r="B75" s="102" t="s">
        <v>65</v>
      </c>
      <c r="C75" s="103">
        <f t="shared" si="4"/>
        <v>67109</v>
      </c>
      <c r="D75" s="229">
        <f>SUM(D76,D83,D130,D164,D165,D172)</f>
        <v>61266</v>
      </c>
      <c r="E75" s="428">
        <f t="shared" ref="E75:F75" si="66">SUM(E76,E83,E130,E164,E165,E172)</f>
        <v>0</v>
      </c>
      <c r="F75" s="429">
        <f t="shared" si="66"/>
        <v>61266</v>
      </c>
      <c r="G75" s="229">
        <f>SUM(G76,G83,G130,G164,G165,G172)</f>
        <v>1919</v>
      </c>
      <c r="H75" s="139">
        <f t="shared" ref="H75:I75" si="67">SUM(H76,H83,H130,H164,H165,H172)</f>
        <v>0</v>
      </c>
      <c r="I75" s="429">
        <f t="shared" si="67"/>
        <v>1919</v>
      </c>
      <c r="J75" s="262">
        <f>SUM(J76,J83,J130,J164,J165,J172)</f>
        <v>3924</v>
      </c>
      <c r="K75" s="428">
        <f t="shared" ref="K75:L75" si="68">SUM(K76,K83,K130,K164,K165,K172)</f>
        <v>0</v>
      </c>
      <c r="L75" s="429">
        <f t="shared" si="68"/>
        <v>3924</v>
      </c>
      <c r="M75" s="103">
        <f>SUM(M76,M83,M130,M164,M165,M172)</f>
        <v>0</v>
      </c>
      <c r="N75" s="104">
        <f t="shared" ref="N75:O75" si="69">SUM(N76,N83,N130,N164,N165,N172)</f>
        <v>0</v>
      </c>
      <c r="O75" s="105">
        <f t="shared" si="69"/>
        <v>0</v>
      </c>
      <c r="P75" s="351"/>
      <c r="R75" s="207"/>
      <c r="S75" s="207"/>
      <c r="T75" s="207"/>
    </row>
    <row r="76" spans="1:20" ht="24" x14ac:dyDescent="0.25">
      <c r="A76" s="46">
        <v>2100</v>
      </c>
      <c r="B76" s="106" t="s">
        <v>66</v>
      </c>
      <c r="C76" s="47">
        <f t="shared" si="4"/>
        <v>50</v>
      </c>
      <c r="D76" s="230">
        <f>SUM(D77,D80)</f>
        <v>50</v>
      </c>
      <c r="E76" s="430">
        <f t="shared" ref="E76:F76" si="70">SUM(E77,E80)</f>
        <v>0</v>
      </c>
      <c r="F76" s="397">
        <f t="shared" si="70"/>
        <v>50</v>
      </c>
      <c r="G76" s="230">
        <f>SUM(G77,G80)</f>
        <v>0</v>
      </c>
      <c r="H76" s="127">
        <f t="shared" ref="H76:I76" si="71">SUM(H77,H80)</f>
        <v>0</v>
      </c>
      <c r="I76" s="397">
        <f t="shared" si="71"/>
        <v>0</v>
      </c>
      <c r="J76" s="107">
        <f>SUM(J77,J80)</f>
        <v>0</v>
      </c>
      <c r="K76" s="430">
        <f t="shared" ref="K76:L76" si="72">SUM(K77,K80)</f>
        <v>0</v>
      </c>
      <c r="L76" s="397">
        <f t="shared" si="72"/>
        <v>0</v>
      </c>
      <c r="M76" s="47">
        <f>SUM(M77,M80)</f>
        <v>0</v>
      </c>
      <c r="N76" s="51">
        <f t="shared" ref="N76:O76" si="73">SUM(N77,N80)</f>
        <v>0</v>
      </c>
      <c r="O76" s="118">
        <f t="shared" si="73"/>
        <v>0</v>
      </c>
      <c r="P76" s="124"/>
      <c r="R76" s="207"/>
      <c r="S76" s="207"/>
      <c r="T76" s="207"/>
    </row>
    <row r="77" spans="1:20" ht="24" x14ac:dyDescent="0.25">
      <c r="A77" s="945">
        <v>2110</v>
      </c>
      <c r="B77" s="53" t="s">
        <v>67</v>
      </c>
      <c r="C77" s="54">
        <f t="shared" si="4"/>
        <v>50</v>
      </c>
      <c r="D77" s="235">
        <f>SUM(D78:D79)</f>
        <v>50</v>
      </c>
      <c r="E77" s="438">
        <f t="shared" ref="E77:F77" si="74">SUM(E78:E79)</f>
        <v>0</v>
      </c>
      <c r="F77" s="434">
        <f t="shared" si="74"/>
        <v>50</v>
      </c>
      <c r="G77" s="235">
        <f>SUM(G78:G79)</f>
        <v>0</v>
      </c>
      <c r="H77" s="141">
        <f t="shared" ref="H77:I77" si="75">SUM(H78:H79)</f>
        <v>0</v>
      </c>
      <c r="I77" s="434">
        <f t="shared" si="75"/>
        <v>0</v>
      </c>
      <c r="J77" s="266">
        <f>SUM(J78:J79)</f>
        <v>0</v>
      </c>
      <c r="K77" s="438">
        <f t="shared" ref="K77:L77" si="76">SUM(K78:K79)</f>
        <v>0</v>
      </c>
      <c r="L77" s="434">
        <f t="shared" si="76"/>
        <v>0</v>
      </c>
      <c r="M77" s="54">
        <f>SUM(M78:M79)</f>
        <v>0</v>
      </c>
      <c r="N77" s="120">
        <f t="shared" ref="N77:O77" si="77">SUM(N78:N79)</f>
        <v>0</v>
      </c>
      <c r="O77" s="121">
        <f t="shared" si="77"/>
        <v>0</v>
      </c>
      <c r="P77" s="111"/>
      <c r="R77" s="207"/>
      <c r="S77" s="207"/>
      <c r="T77" s="207"/>
    </row>
    <row r="78" spans="1:20" hidden="1" x14ac:dyDescent="0.25">
      <c r="A78" s="38">
        <v>2111</v>
      </c>
      <c r="B78" s="58" t="s">
        <v>68</v>
      </c>
      <c r="C78" s="59">
        <f t="shared" si="4"/>
        <v>0</v>
      </c>
      <c r="D78" s="232"/>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112"/>
      <c r="R78" s="207"/>
      <c r="S78" s="207"/>
      <c r="T78" s="207"/>
    </row>
    <row r="79" spans="1:20" ht="24" x14ac:dyDescent="0.25">
      <c r="A79" s="38">
        <v>2112</v>
      </c>
      <c r="B79" s="58" t="s">
        <v>69</v>
      </c>
      <c r="C79" s="59">
        <f t="shared" si="4"/>
        <v>50</v>
      </c>
      <c r="D79" s="232">
        <v>50</v>
      </c>
      <c r="E79" s="435"/>
      <c r="F79" s="393">
        <f t="shared" si="78"/>
        <v>50</v>
      </c>
      <c r="G79" s="232"/>
      <c r="H79" s="1264"/>
      <c r="I79" s="393">
        <f t="shared" si="79"/>
        <v>0</v>
      </c>
      <c r="J79" s="264"/>
      <c r="K79" s="435"/>
      <c r="L79" s="393">
        <f t="shared" si="80"/>
        <v>0</v>
      </c>
      <c r="M79" s="328"/>
      <c r="N79" s="61"/>
      <c r="O79" s="115">
        <f t="shared" si="81"/>
        <v>0</v>
      </c>
      <c r="P79" s="112"/>
      <c r="R79" s="207"/>
      <c r="S79" s="207"/>
      <c r="T79" s="207"/>
    </row>
    <row r="80" spans="1:20"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112"/>
      <c r="R80" s="207"/>
      <c r="S80" s="207"/>
      <c r="T80" s="207"/>
    </row>
    <row r="81" spans="1:20" hidden="1" x14ac:dyDescent="0.25">
      <c r="A81" s="38">
        <v>2121</v>
      </c>
      <c r="B81" s="58" t="s">
        <v>68</v>
      </c>
      <c r="C81" s="59">
        <f t="shared" si="4"/>
        <v>0</v>
      </c>
      <c r="D81" s="232"/>
      <c r="E81" s="61"/>
      <c r="F81" s="148">
        <f t="shared" ref="F81:F82" si="86">D81+E81</f>
        <v>0</v>
      </c>
      <c r="G81" s="232"/>
      <c r="H81" s="264"/>
      <c r="I81" s="115">
        <f t="shared" ref="I81:I82" si="87">G81+H81</f>
        <v>0</v>
      </c>
      <c r="J81" s="264"/>
      <c r="K81" s="61"/>
      <c r="L81" s="137">
        <f t="shared" ref="L81:L82" si="88">J81+K81</f>
        <v>0</v>
      </c>
      <c r="M81" s="328"/>
      <c r="N81" s="61"/>
      <c r="O81" s="115">
        <f t="shared" ref="O81:O82" si="89">M81+N81</f>
        <v>0</v>
      </c>
      <c r="P81" s="112"/>
      <c r="R81" s="207"/>
      <c r="S81" s="207"/>
      <c r="T81" s="207"/>
    </row>
    <row r="82" spans="1:20" ht="24" hidden="1" x14ac:dyDescent="0.25">
      <c r="A82" s="38">
        <v>2122</v>
      </c>
      <c r="B82" s="58" t="s">
        <v>69</v>
      </c>
      <c r="C82" s="59">
        <f t="shared" si="4"/>
        <v>0</v>
      </c>
      <c r="D82" s="232"/>
      <c r="E82" s="61"/>
      <c r="F82" s="148">
        <f t="shared" si="86"/>
        <v>0</v>
      </c>
      <c r="G82" s="232"/>
      <c r="H82" s="264"/>
      <c r="I82" s="115">
        <f t="shared" si="87"/>
        <v>0</v>
      </c>
      <c r="J82" s="264"/>
      <c r="K82" s="61"/>
      <c r="L82" s="137">
        <f t="shared" si="88"/>
        <v>0</v>
      </c>
      <c r="M82" s="328"/>
      <c r="N82" s="61"/>
      <c r="O82" s="115">
        <f t="shared" si="89"/>
        <v>0</v>
      </c>
      <c r="P82" s="112"/>
      <c r="R82" s="207"/>
      <c r="S82" s="207"/>
      <c r="T82" s="207"/>
    </row>
    <row r="83" spans="1:20" x14ac:dyDescent="0.25">
      <c r="A83" s="46">
        <v>2200</v>
      </c>
      <c r="B83" s="106" t="s">
        <v>71</v>
      </c>
      <c r="C83" s="47">
        <f t="shared" si="4"/>
        <v>51437</v>
      </c>
      <c r="D83" s="230">
        <f>SUM(D84,D89,D95,D103,D112,D116,D122,D128)</f>
        <v>47093</v>
      </c>
      <c r="E83" s="430">
        <f t="shared" ref="E83:F83" si="90">SUM(E84,E89,E95,E103,E112,E116,E122,E128)</f>
        <v>0</v>
      </c>
      <c r="F83" s="397">
        <f t="shared" si="90"/>
        <v>47093</v>
      </c>
      <c r="G83" s="230">
        <f>SUM(G84,G89,G95,G103,G112,G116,G122,G128)</f>
        <v>742</v>
      </c>
      <c r="H83" s="127">
        <f t="shared" ref="H83:I83" si="91">SUM(H84,H89,H95,H103,H112,H116,H122,H128)</f>
        <v>0</v>
      </c>
      <c r="I83" s="397">
        <f t="shared" si="91"/>
        <v>742</v>
      </c>
      <c r="J83" s="107">
        <f>SUM(J84,J89,J95,J103,J112,J116,J122,J128)</f>
        <v>3602</v>
      </c>
      <c r="K83" s="430">
        <f t="shared" ref="K83:L83" si="92">SUM(K84,K89,K95,K103,K112,K116,K122,K128)</f>
        <v>0</v>
      </c>
      <c r="L83" s="397">
        <f t="shared" si="92"/>
        <v>3602</v>
      </c>
      <c r="M83" s="167">
        <f>SUM(M84,M89,M95,M103,M112,M116,M122,M128)</f>
        <v>0</v>
      </c>
      <c r="N83" s="168">
        <f t="shared" ref="N83:O83" si="93">SUM(N84,N89,N95,N103,N112,N116,N122,N128)</f>
        <v>0</v>
      </c>
      <c r="O83" s="169">
        <f t="shared" si="93"/>
        <v>0</v>
      </c>
      <c r="P83" s="353"/>
      <c r="R83" s="207"/>
      <c r="S83" s="207"/>
      <c r="T83" s="207"/>
    </row>
    <row r="84" spans="1:20" ht="24" x14ac:dyDescent="0.25">
      <c r="A84" s="108">
        <v>2210</v>
      </c>
      <c r="B84" s="79" t="s">
        <v>72</v>
      </c>
      <c r="C84" s="85">
        <f t="shared" si="4"/>
        <v>1894</v>
      </c>
      <c r="D84" s="133">
        <f>SUM(D85:D88)</f>
        <v>1894</v>
      </c>
      <c r="E84" s="431">
        <f t="shared" ref="E84:F84" si="94">SUM(E85:E88)</f>
        <v>0</v>
      </c>
      <c r="F84" s="432">
        <f t="shared" si="94"/>
        <v>1894</v>
      </c>
      <c r="G84" s="133">
        <f>SUM(G85:G88)</f>
        <v>0</v>
      </c>
      <c r="H84" s="138">
        <f t="shared" ref="H84:I84" si="95">SUM(H85:H88)</f>
        <v>0</v>
      </c>
      <c r="I84" s="432">
        <f t="shared" si="95"/>
        <v>0</v>
      </c>
      <c r="J84" s="208">
        <f>SUM(J85:J88)</f>
        <v>0</v>
      </c>
      <c r="K84" s="431">
        <f t="shared" ref="K84:L84" si="96">SUM(K85:K88)</f>
        <v>0</v>
      </c>
      <c r="L84" s="432">
        <f t="shared" si="96"/>
        <v>0</v>
      </c>
      <c r="M84" s="85">
        <f>SUM(M85:M88)</f>
        <v>0</v>
      </c>
      <c r="N84" s="109">
        <f t="shared" ref="N84:O84" si="97">SUM(N85:N88)</f>
        <v>0</v>
      </c>
      <c r="O84" s="110">
        <f t="shared" si="97"/>
        <v>0</v>
      </c>
      <c r="P84" s="117"/>
      <c r="R84" s="207"/>
      <c r="S84" s="207"/>
      <c r="T84" s="207"/>
    </row>
    <row r="85" spans="1:20"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11"/>
      <c r="R85" s="207"/>
      <c r="S85" s="207"/>
      <c r="T85" s="207"/>
    </row>
    <row r="86" spans="1:20" ht="36" x14ac:dyDescent="0.25">
      <c r="A86" s="38">
        <v>2212</v>
      </c>
      <c r="B86" s="58" t="s">
        <v>74</v>
      </c>
      <c r="C86" s="59">
        <f t="shared" si="98"/>
        <v>1561</v>
      </c>
      <c r="D86" s="232">
        <v>1561</v>
      </c>
      <c r="E86" s="435"/>
      <c r="F86" s="393">
        <f t="shared" si="99"/>
        <v>1561</v>
      </c>
      <c r="G86" s="232"/>
      <c r="H86" s="1264"/>
      <c r="I86" s="393">
        <f t="shared" si="100"/>
        <v>0</v>
      </c>
      <c r="J86" s="264"/>
      <c r="K86" s="435"/>
      <c r="L86" s="393">
        <f t="shared" si="101"/>
        <v>0</v>
      </c>
      <c r="M86" s="328"/>
      <c r="N86" s="61"/>
      <c r="O86" s="115">
        <f t="shared" si="102"/>
        <v>0</v>
      </c>
      <c r="P86" s="112"/>
      <c r="R86" s="207"/>
      <c r="S86" s="207"/>
      <c r="T86" s="207"/>
    </row>
    <row r="87" spans="1:20" ht="24" x14ac:dyDescent="0.25">
      <c r="A87" s="38">
        <v>2214</v>
      </c>
      <c r="B87" s="58" t="s">
        <v>75</v>
      </c>
      <c r="C87" s="59">
        <f t="shared" si="98"/>
        <v>239</v>
      </c>
      <c r="D87" s="232">
        <v>239</v>
      </c>
      <c r="E87" s="435"/>
      <c r="F87" s="393">
        <f t="shared" si="99"/>
        <v>239</v>
      </c>
      <c r="G87" s="232"/>
      <c r="H87" s="1264"/>
      <c r="I87" s="393">
        <f t="shared" si="100"/>
        <v>0</v>
      </c>
      <c r="J87" s="264"/>
      <c r="K87" s="435"/>
      <c r="L87" s="393">
        <f t="shared" si="101"/>
        <v>0</v>
      </c>
      <c r="M87" s="328"/>
      <c r="N87" s="61"/>
      <c r="O87" s="115">
        <f t="shared" si="102"/>
        <v>0</v>
      </c>
      <c r="P87" s="112"/>
      <c r="R87" s="207"/>
      <c r="S87" s="207"/>
      <c r="T87" s="207"/>
    </row>
    <row r="88" spans="1:20" x14ac:dyDescent="0.25">
      <c r="A88" s="38">
        <v>2219</v>
      </c>
      <c r="B88" s="58" t="s">
        <v>76</v>
      </c>
      <c r="C88" s="59">
        <f t="shared" si="98"/>
        <v>94</v>
      </c>
      <c r="D88" s="232">
        <v>94</v>
      </c>
      <c r="E88" s="435"/>
      <c r="F88" s="393">
        <f t="shared" si="99"/>
        <v>94</v>
      </c>
      <c r="G88" s="232"/>
      <c r="H88" s="1264"/>
      <c r="I88" s="393">
        <f t="shared" si="100"/>
        <v>0</v>
      </c>
      <c r="J88" s="264"/>
      <c r="K88" s="435"/>
      <c r="L88" s="393">
        <f t="shared" si="101"/>
        <v>0</v>
      </c>
      <c r="M88" s="328"/>
      <c r="N88" s="61"/>
      <c r="O88" s="115">
        <f t="shared" si="102"/>
        <v>0</v>
      </c>
      <c r="P88" s="112"/>
      <c r="R88" s="207"/>
      <c r="S88" s="207"/>
      <c r="T88" s="207"/>
    </row>
    <row r="89" spans="1:20" ht="24" x14ac:dyDescent="0.25">
      <c r="A89" s="113">
        <v>2220</v>
      </c>
      <c r="B89" s="58" t="s">
        <v>77</v>
      </c>
      <c r="C89" s="59">
        <f t="shared" si="98"/>
        <v>37412</v>
      </c>
      <c r="D89" s="233">
        <f>SUM(D90:D94)</f>
        <v>35770</v>
      </c>
      <c r="E89" s="436">
        <f t="shared" ref="E89:F89" si="103">SUM(E90:E94)</f>
        <v>0</v>
      </c>
      <c r="F89" s="393">
        <f t="shared" si="103"/>
        <v>35770</v>
      </c>
      <c r="G89" s="233">
        <f>SUM(G90:G94)</f>
        <v>0</v>
      </c>
      <c r="H89" s="137">
        <f t="shared" ref="H89:I89" si="104">SUM(H90:H94)</f>
        <v>0</v>
      </c>
      <c r="I89" s="393">
        <f t="shared" si="104"/>
        <v>0</v>
      </c>
      <c r="J89" s="122">
        <f>SUM(J90:J94)</f>
        <v>1642</v>
      </c>
      <c r="K89" s="436">
        <f t="shared" ref="K89:L89" si="105">SUM(K90:K94)</f>
        <v>0</v>
      </c>
      <c r="L89" s="393">
        <f t="shared" si="105"/>
        <v>1642</v>
      </c>
      <c r="M89" s="59">
        <f>SUM(M90:M94)</f>
        <v>0</v>
      </c>
      <c r="N89" s="114">
        <f t="shared" ref="N89:O89" si="106">SUM(N90:N94)</f>
        <v>0</v>
      </c>
      <c r="O89" s="115">
        <f t="shared" si="106"/>
        <v>0</v>
      </c>
      <c r="P89" s="112"/>
      <c r="R89" s="207"/>
      <c r="S89" s="207"/>
      <c r="T89" s="207"/>
    </row>
    <row r="90" spans="1:20" ht="24" x14ac:dyDescent="0.25">
      <c r="A90" s="38">
        <v>2221</v>
      </c>
      <c r="B90" s="58" t="s">
        <v>289</v>
      </c>
      <c r="C90" s="59">
        <f t="shared" si="98"/>
        <v>28589</v>
      </c>
      <c r="D90" s="232">
        <v>27739</v>
      </c>
      <c r="E90" s="435"/>
      <c r="F90" s="393">
        <f t="shared" ref="F90:F94" si="107">D90+E90</f>
        <v>27739</v>
      </c>
      <c r="G90" s="232"/>
      <c r="H90" s="1264"/>
      <c r="I90" s="393">
        <f t="shared" ref="I90:I94" si="108">G90+H90</f>
        <v>0</v>
      </c>
      <c r="J90" s="328">
        <v>850</v>
      </c>
      <c r="K90" s="435"/>
      <c r="L90" s="393">
        <f>J90+K90</f>
        <v>850</v>
      </c>
      <c r="M90" s="328"/>
      <c r="N90" s="61"/>
      <c r="O90" s="115">
        <f>M90+N90</f>
        <v>0</v>
      </c>
      <c r="P90" s="377"/>
      <c r="R90" s="207"/>
      <c r="S90" s="207"/>
      <c r="T90" s="207"/>
    </row>
    <row r="91" spans="1:20" x14ac:dyDescent="0.25">
      <c r="A91" s="38">
        <v>2222</v>
      </c>
      <c r="B91" s="58" t="s">
        <v>78</v>
      </c>
      <c r="C91" s="59">
        <f t="shared" si="98"/>
        <v>1087</v>
      </c>
      <c r="D91" s="232">
        <v>837</v>
      </c>
      <c r="E91" s="435"/>
      <c r="F91" s="393">
        <f t="shared" si="107"/>
        <v>837</v>
      </c>
      <c r="G91" s="232"/>
      <c r="H91" s="1264"/>
      <c r="I91" s="393">
        <f t="shared" si="108"/>
        <v>0</v>
      </c>
      <c r="J91" s="328">
        <v>250</v>
      </c>
      <c r="K91" s="435"/>
      <c r="L91" s="393">
        <f>J91+K91</f>
        <v>250</v>
      </c>
      <c r="M91" s="328"/>
      <c r="N91" s="61"/>
      <c r="O91" s="115">
        <f>M91+N91</f>
        <v>0</v>
      </c>
      <c r="P91" s="377"/>
      <c r="R91" s="207"/>
      <c r="S91" s="207"/>
      <c r="T91" s="207"/>
    </row>
    <row r="92" spans="1:20" x14ac:dyDescent="0.25">
      <c r="A92" s="38">
        <v>2223</v>
      </c>
      <c r="B92" s="58" t="s">
        <v>79</v>
      </c>
      <c r="C92" s="59">
        <f t="shared" si="98"/>
        <v>7279</v>
      </c>
      <c r="D92" s="232">
        <v>6901</v>
      </c>
      <c r="E92" s="435"/>
      <c r="F92" s="393">
        <f t="shared" si="107"/>
        <v>6901</v>
      </c>
      <c r="G92" s="232"/>
      <c r="H92" s="1264"/>
      <c r="I92" s="393">
        <f t="shared" si="108"/>
        <v>0</v>
      </c>
      <c r="J92" s="328">
        <v>378</v>
      </c>
      <c r="K92" s="435"/>
      <c r="L92" s="393">
        <f>J92+K92</f>
        <v>378</v>
      </c>
      <c r="M92" s="328"/>
      <c r="N92" s="61"/>
      <c r="O92" s="115">
        <f>M92+N92</f>
        <v>0</v>
      </c>
      <c r="P92" s="377"/>
      <c r="R92" s="207"/>
      <c r="S92" s="207"/>
      <c r="T92" s="207"/>
    </row>
    <row r="93" spans="1:20" ht="48" x14ac:dyDescent="0.25">
      <c r="A93" s="38">
        <v>2224</v>
      </c>
      <c r="B93" s="58" t="s">
        <v>299</v>
      </c>
      <c r="C93" s="59">
        <f t="shared" si="98"/>
        <v>457</v>
      </c>
      <c r="D93" s="232">
        <v>293</v>
      </c>
      <c r="E93" s="435"/>
      <c r="F93" s="393">
        <f t="shared" si="107"/>
        <v>293</v>
      </c>
      <c r="G93" s="232"/>
      <c r="H93" s="1264"/>
      <c r="I93" s="393">
        <f t="shared" si="108"/>
        <v>0</v>
      </c>
      <c r="J93" s="328">
        <v>164</v>
      </c>
      <c r="K93" s="435"/>
      <c r="L93" s="393">
        <f>J93+K93</f>
        <v>164</v>
      </c>
      <c r="M93" s="328"/>
      <c r="N93" s="61"/>
      <c r="O93" s="115">
        <f>M93+N93</f>
        <v>0</v>
      </c>
      <c r="P93" s="112"/>
      <c r="R93" s="207"/>
      <c r="S93" s="207"/>
      <c r="T93" s="207"/>
    </row>
    <row r="94" spans="1:20" ht="24" hidden="1" x14ac:dyDescent="0.25">
      <c r="A94" s="38">
        <v>2229</v>
      </c>
      <c r="B94" s="58" t="s">
        <v>80</v>
      </c>
      <c r="C94" s="59">
        <f t="shared" si="98"/>
        <v>0</v>
      </c>
      <c r="D94" s="232"/>
      <c r="E94" s="61"/>
      <c r="F94" s="148">
        <f t="shared" si="107"/>
        <v>0</v>
      </c>
      <c r="G94" s="232"/>
      <c r="H94" s="264"/>
      <c r="I94" s="115">
        <f t="shared" si="108"/>
        <v>0</v>
      </c>
      <c r="J94" s="264"/>
      <c r="K94" s="61"/>
      <c r="L94" s="137">
        <f t="shared" ref="L94" si="109">J94+K94</f>
        <v>0</v>
      </c>
      <c r="M94" s="328"/>
      <c r="N94" s="61"/>
      <c r="O94" s="115">
        <f t="shared" ref="O94" si="110">M94+N94</f>
        <v>0</v>
      </c>
      <c r="P94" s="112"/>
      <c r="R94" s="207"/>
      <c r="S94" s="207"/>
      <c r="T94" s="207"/>
    </row>
    <row r="95" spans="1:20" ht="36" x14ac:dyDescent="0.25">
      <c r="A95" s="113">
        <v>2230</v>
      </c>
      <c r="B95" s="58" t="s">
        <v>81</v>
      </c>
      <c r="C95" s="59">
        <f t="shared" si="98"/>
        <v>1927</v>
      </c>
      <c r="D95" s="233">
        <f>SUM(D96:D102)</f>
        <v>1927</v>
      </c>
      <c r="E95" s="436">
        <f t="shared" ref="E95:F95" si="111">SUM(E96:E102)</f>
        <v>0</v>
      </c>
      <c r="F95" s="393">
        <f t="shared" si="111"/>
        <v>1927</v>
      </c>
      <c r="G95" s="233">
        <f>SUM(G96:G102)</f>
        <v>0</v>
      </c>
      <c r="H95" s="137">
        <f t="shared" ref="H95:I95" si="112">SUM(H96:H102)</f>
        <v>0</v>
      </c>
      <c r="I95" s="393">
        <f t="shared" si="112"/>
        <v>0</v>
      </c>
      <c r="J95" s="122">
        <f>SUM(J96:J102)</f>
        <v>0</v>
      </c>
      <c r="K95" s="436">
        <f t="shared" ref="K95:L95" si="113">SUM(K96:K102)</f>
        <v>0</v>
      </c>
      <c r="L95" s="393">
        <f t="shared" si="113"/>
        <v>0</v>
      </c>
      <c r="M95" s="59">
        <f>SUM(M96:M102)</f>
        <v>0</v>
      </c>
      <c r="N95" s="114">
        <f t="shared" ref="N95:O95" si="114">SUM(N96:N102)</f>
        <v>0</v>
      </c>
      <c r="O95" s="115">
        <f t="shared" si="114"/>
        <v>0</v>
      </c>
      <c r="P95" s="112"/>
      <c r="R95" s="207"/>
      <c r="S95" s="207"/>
      <c r="T95" s="207"/>
    </row>
    <row r="96" spans="1:20" ht="24" hidden="1" x14ac:dyDescent="0.25">
      <c r="A96" s="38">
        <v>2231</v>
      </c>
      <c r="B96" s="58" t="s">
        <v>82</v>
      </c>
      <c r="C96" s="59">
        <f t="shared" si="98"/>
        <v>0</v>
      </c>
      <c r="D96" s="232"/>
      <c r="E96" s="61"/>
      <c r="F96" s="148">
        <f t="shared" ref="F96:F102" si="115">D96+E96</f>
        <v>0</v>
      </c>
      <c r="G96" s="232"/>
      <c r="H96" s="264"/>
      <c r="I96" s="115">
        <f t="shared" ref="I96:I102" si="116">G96+H96</f>
        <v>0</v>
      </c>
      <c r="J96" s="264"/>
      <c r="K96" s="61"/>
      <c r="L96" s="137">
        <f t="shared" ref="L96:L102" si="117">J96+K96</f>
        <v>0</v>
      </c>
      <c r="M96" s="328"/>
      <c r="N96" s="61"/>
      <c r="O96" s="115">
        <f t="shared" ref="O96:O102" si="118">M96+N96</f>
        <v>0</v>
      </c>
      <c r="P96" s="112"/>
      <c r="R96" s="207"/>
      <c r="S96" s="207"/>
      <c r="T96" s="207"/>
    </row>
    <row r="97" spans="1:20"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112"/>
      <c r="R97" s="207"/>
      <c r="S97" s="207"/>
      <c r="T97" s="207"/>
    </row>
    <row r="98" spans="1:20" ht="24" hidden="1" x14ac:dyDescent="0.25">
      <c r="A98" s="33">
        <v>2233</v>
      </c>
      <c r="B98" s="53" t="s">
        <v>84</v>
      </c>
      <c r="C98" s="54">
        <f t="shared" si="98"/>
        <v>0</v>
      </c>
      <c r="D98" s="231"/>
      <c r="E98" s="56"/>
      <c r="F98" s="289">
        <f t="shared" si="115"/>
        <v>0</v>
      </c>
      <c r="G98" s="231"/>
      <c r="H98" s="263"/>
      <c r="I98" s="121">
        <f t="shared" si="116"/>
        <v>0</v>
      </c>
      <c r="J98" s="263"/>
      <c r="K98" s="56"/>
      <c r="L98" s="141">
        <f t="shared" si="117"/>
        <v>0</v>
      </c>
      <c r="M98" s="327"/>
      <c r="N98" s="56"/>
      <c r="O98" s="121">
        <f t="shared" si="118"/>
        <v>0</v>
      </c>
      <c r="P98" s="111"/>
      <c r="R98" s="207"/>
      <c r="S98" s="207"/>
      <c r="T98" s="207"/>
    </row>
    <row r="99" spans="1:20" ht="36" hidden="1" x14ac:dyDescent="0.25">
      <c r="A99" s="38">
        <v>2234</v>
      </c>
      <c r="B99" s="58" t="s">
        <v>85</v>
      </c>
      <c r="C99" s="59">
        <f t="shared" si="98"/>
        <v>0</v>
      </c>
      <c r="D99" s="232"/>
      <c r="E99" s="61"/>
      <c r="F99" s="148">
        <f t="shared" si="115"/>
        <v>0</v>
      </c>
      <c r="G99" s="232"/>
      <c r="H99" s="264"/>
      <c r="I99" s="115">
        <f t="shared" si="116"/>
        <v>0</v>
      </c>
      <c r="J99" s="264"/>
      <c r="K99" s="61"/>
      <c r="L99" s="137">
        <f t="shared" si="117"/>
        <v>0</v>
      </c>
      <c r="M99" s="328"/>
      <c r="N99" s="61"/>
      <c r="O99" s="115">
        <f t="shared" si="118"/>
        <v>0</v>
      </c>
      <c r="P99" s="112"/>
      <c r="R99" s="207"/>
      <c r="S99" s="207"/>
      <c r="T99" s="207"/>
    </row>
    <row r="100" spans="1:20" ht="24" hidden="1" x14ac:dyDescent="0.25">
      <c r="A100" s="38">
        <v>2235</v>
      </c>
      <c r="B100" s="58" t="s">
        <v>86</v>
      </c>
      <c r="C100" s="59">
        <f t="shared" si="98"/>
        <v>0</v>
      </c>
      <c r="D100" s="232"/>
      <c r="E100" s="61"/>
      <c r="F100" s="148">
        <f t="shared" si="115"/>
        <v>0</v>
      </c>
      <c r="G100" s="232"/>
      <c r="H100" s="264"/>
      <c r="I100" s="115">
        <f t="shared" si="116"/>
        <v>0</v>
      </c>
      <c r="J100" s="264"/>
      <c r="K100" s="61"/>
      <c r="L100" s="137">
        <f t="shared" si="117"/>
        <v>0</v>
      </c>
      <c r="M100" s="328"/>
      <c r="N100" s="61"/>
      <c r="O100" s="115">
        <f t="shared" si="118"/>
        <v>0</v>
      </c>
      <c r="P100" s="112"/>
      <c r="R100" s="207"/>
      <c r="S100" s="207"/>
      <c r="T100" s="207"/>
    </row>
    <row r="101" spans="1:20" hidden="1" x14ac:dyDescent="0.25">
      <c r="A101" s="38">
        <v>2236</v>
      </c>
      <c r="B101" s="58" t="s">
        <v>87</v>
      </c>
      <c r="C101" s="59">
        <f t="shared" si="98"/>
        <v>0</v>
      </c>
      <c r="D101" s="232"/>
      <c r="E101" s="61"/>
      <c r="F101" s="148">
        <f t="shared" si="115"/>
        <v>0</v>
      </c>
      <c r="G101" s="232"/>
      <c r="H101" s="264"/>
      <c r="I101" s="115">
        <f t="shared" si="116"/>
        <v>0</v>
      </c>
      <c r="J101" s="264"/>
      <c r="K101" s="61"/>
      <c r="L101" s="137">
        <f t="shared" si="117"/>
        <v>0</v>
      </c>
      <c r="M101" s="328"/>
      <c r="N101" s="61"/>
      <c r="O101" s="115">
        <f t="shared" si="118"/>
        <v>0</v>
      </c>
      <c r="P101" s="112"/>
      <c r="R101" s="207"/>
      <c r="S101" s="207"/>
      <c r="T101" s="207"/>
    </row>
    <row r="102" spans="1:20" ht="24" x14ac:dyDescent="0.25">
      <c r="A102" s="38">
        <v>2239</v>
      </c>
      <c r="B102" s="58" t="s">
        <v>88</v>
      </c>
      <c r="C102" s="59">
        <f t="shared" si="98"/>
        <v>1927</v>
      </c>
      <c r="D102" s="232">
        <v>1927</v>
      </c>
      <c r="E102" s="435"/>
      <c r="F102" s="393">
        <f t="shared" si="115"/>
        <v>1927</v>
      </c>
      <c r="G102" s="232"/>
      <c r="H102" s="1264"/>
      <c r="I102" s="393">
        <f t="shared" si="116"/>
        <v>0</v>
      </c>
      <c r="J102" s="264"/>
      <c r="K102" s="435"/>
      <c r="L102" s="393">
        <f t="shared" si="117"/>
        <v>0</v>
      </c>
      <c r="M102" s="328"/>
      <c r="N102" s="61"/>
      <c r="O102" s="115">
        <f t="shared" si="118"/>
        <v>0</v>
      </c>
      <c r="P102" s="112"/>
      <c r="R102" s="207"/>
      <c r="S102" s="207"/>
      <c r="T102" s="207"/>
    </row>
    <row r="103" spans="1:20" ht="36" x14ac:dyDescent="0.25">
      <c r="A103" s="113">
        <v>2240</v>
      </c>
      <c r="B103" s="58" t="s">
        <v>89</v>
      </c>
      <c r="C103" s="59">
        <f t="shared" si="98"/>
        <v>5324</v>
      </c>
      <c r="D103" s="233">
        <f>SUM(D104:D111)</f>
        <v>5224</v>
      </c>
      <c r="E103" s="436">
        <f t="shared" ref="E103:F103" si="119">SUM(E104:E111)</f>
        <v>0</v>
      </c>
      <c r="F103" s="393">
        <f t="shared" si="119"/>
        <v>5224</v>
      </c>
      <c r="G103" s="233">
        <f>SUM(G104:G111)</f>
        <v>0</v>
      </c>
      <c r="H103" s="137">
        <f t="shared" ref="H103:I103" si="120">SUM(H104:H111)</f>
        <v>0</v>
      </c>
      <c r="I103" s="393">
        <f t="shared" si="120"/>
        <v>0</v>
      </c>
      <c r="J103" s="122">
        <f>SUM(J104:J111)</f>
        <v>100</v>
      </c>
      <c r="K103" s="436">
        <f t="shared" ref="K103:L103" si="121">SUM(K104:K111)</f>
        <v>0</v>
      </c>
      <c r="L103" s="393">
        <f t="shared" si="121"/>
        <v>100</v>
      </c>
      <c r="M103" s="59">
        <f>SUM(M104:M111)</f>
        <v>0</v>
      </c>
      <c r="N103" s="114">
        <f t="shared" ref="N103:O103" si="122">SUM(N104:N111)</f>
        <v>0</v>
      </c>
      <c r="O103" s="115">
        <f t="shared" si="122"/>
        <v>0</v>
      </c>
      <c r="P103" s="112"/>
      <c r="R103" s="207"/>
      <c r="S103" s="207"/>
      <c r="T103" s="207"/>
    </row>
    <row r="104" spans="1:20"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12"/>
      <c r="R104" s="207"/>
      <c r="S104" s="207"/>
      <c r="T104" s="207"/>
    </row>
    <row r="105" spans="1:20" ht="24" x14ac:dyDescent="0.25">
      <c r="A105" s="38">
        <v>2242</v>
      </c>
      <c r="B105" s="58" t="s">
        <v>91</v>
      </c>
      <c r="C105" s="59">
        <f t="shared" si="98"/>
        <v>474</v>
      </c>
      <c r="D105" s="232">
        <v>474</v>
      </c>
      <c r="E105" s="435"/>
      <c r="F105" s="393">
        <f t="shared" si="123"/>
        <v>474</v>
      </c>
      <c r="G105" s="232"/>
      <c r="H105" s="1264"/>
      <c r="I105" s="393">
        <f t="shared" si="124"/>
        <v>0</v>
      </c>
      <c r="J105" s="264"/>
      <c r="K105" s="435"/>
      <c r="L105" s="393">
        <f t="shared" si="125"/>
        <v>0</v>
      </c>
      <c r="M105" s="328"/>
      <c r="N105" s="61"/>
      <c r="O105" s="115">
        <f t="shared" si="126"/>
        <v>0</v>
      </c>
      <c r="P105" s="112"/>
      <c r="R105" s="207"/>
      <c r="S105" s="207"/>
      <c r="T105" s="207"/>
    </row>
    <row r="106" spans="1:20" ht="24" x14ac:dyDescent="0.25">
      <c r="A106" s="38">
        <v>2243</v>
      </c>
      <c r="B106" s="58" t="s">
        <v>92</v>
      </c>
      <c r="C106" s="59">
        <f t="shared" si="98"/>
        <v>631</v>
      </c>
      <c r="D106" s="232">
        <v>631</v>
      </c>
      <c r="E106" s="435"/>
      <c r="F106" s="393">
        <f t="shared" si="123"/>
        <v>631</v>
      </c>
      <c r="G106" s="232"/>
      <c r="H106" s="1264"/>
      <c r="I106" s="393">
        <f t="shared" si="124"/>
        <v>0</v>
      </c>
      <c r="J106" s="264"/>
      <c r="K106" s="435"/>
      <c r="L106" s="393">
        <f t="shared" si="125"/>
        <v>0</v>
      </c>
      <c r="M106" s="328"/>
      <c r="N106" s="61"/>
      <c r="O106" s="115">
        <f t="shared" si="126"/>
        <v>0</v>
      </c>
      <c r="P106" s="112"/>
      <c r="R106" s="207"/>
      <c r="S106" s="207"/>
      <c r="T106" s="207"/>
    </row>
    <row r="107" spans="1:20" x14ac:dyDescent="0.25">
      <c r="A107" s="38">
        <v>2244</v>
      </c>
      <c r="B107" s="58" t="s">
        <v>93</v>
      </c>
      <c r="C107" s="59">
        <f t="shared" si="98"/>
        <v>4104</v>
      </c>
      <c r="D107" s="232">
        <v>4004</v>
      </c>
      <c r="E107" s="435"/>
      <c r="F107" s="393">
        <f t="shared" si="123"/>
        <v>4004</v>
      </c>
      <c r="G107" s="232"/>
      <c r="H107" s="1264"/>
      <c r="I107" s="393">
        <f t="shared" si="124"/>
        <v>0</v>
      </c>
      <c r="J107" s="264">
        <v>100</v>
      </c>
      <c r="K107" s="435"/>
      <c r="L107" s="393">
        <f t="shared" si="125"/>
        <v>100</v>
      </c>
      <c r="M107" s="328"/>
      <c r="N107" s="61"/>
      <c r="O107" s="115">
        <f t="shared" si="126"/>
        <v>0</v>
      </c>
      <c r="P107" s="377"/>
      <c r="R107" s="207"/>
      <c r="S107" s="207"/>
      <c r="T107" s="207"/>
    </row>
    <row r="108" spans="1:20"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112"/>
      <c r="R108" s="207"/>
      <c r="S108" s="207"/>
      <c r="T108" s="207"/>
    </row>
    <row r="109" spans="1:20" x14ac:dyDescent="0.25">
      <c r="A109" s="38">
        <v>2247</v>
      </c>
      <c r="B109" s="58" t="s">
        <v>95</v>
      </c>
      <c r="C109" s="59">
        <f t="shared" si="98"/>
        <v>115</v>
      </c>
      <c r="D109" s="232">
        <v>115</v>
      </c>
      <c r="E109" s="435"/>
      <c r="F109" s="393">
        <f t="shared" si="123"/>
        <v>115</v>
      </c>
      <c r="G109" s="232"/>
      <c r="H109" s="1264"/>
      <c r="I109" s="393">
        <f t="shared" si="124"/>
        <v>0</v>
      </c>
      <c r="J109" s="264"/>
      <c r="K109" s="435"/>
      <c r="L109" s="393">
        <f t="shared" si="125"/>
        <v>0</v>
      </c>
      <c r="M109" s="328"/>
      <c r="N109" s="61"/>
      <c r="O109" s="115">
        <f t="shared" si="126"/>
        <v>0</v>
      </c>
      <c r="P109" s="112"/>
      <c r="R109" s="207"/>
      <c r="S109" s="207"/>
      <c r="T109" s="207"/>
    </row>
    <row r="110" spans="1:20"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112"/>
      <c r="R110" s="207"/>
      <c r="S110" s="207"/>
      <c r="T110" s="207"/>
    </row>
    <row r="111" spans="1:20" ht="24" hidden="1" x14ac:dyDescent="0.25">
      <c r="A111" s="38">
        <v>2249</v>
      </c>
      <c r="B111" s="58" t="s">
        <v>96</v>
      </c>
      <c r="C111" s="59">
        <f t="shared" si="98"/>
        <v>0</v>
      </c>
      <c r="D111" s="232"/>
      <c r="E111" s="61"/>
      <c r="F111" s="148">
        <f t="shared" si="123"/>
        <v>0</v>
      </c>
      <c r="G111" s="232"/>
      <c r="H111" s="264"/>
      <c r="I111" s="115">
        <f t="shared" si="124"/>
        <v>0</v>
      </c>
      <c r="J111" s="264"/>
      <c r="K111" s="61"/>
      <c r="L111" s="137">
        <f t="shared" si="125"/>
        <v>0</v>
      </c>
      <c r="M111" s="328"/>
      <c r="N111" s="61"/>
      <c r="O111" s="115">
        <f t="shared" si="126"/>
        <v>0</v>
      </c>
      <c r="P111" s="112"/>
      <c r="R111" s="207"/>
      <c r="S111" s="207"/>
      <c r="T111" s="207"/>
    </row>
    <row r="112" spans="1:20" x14ac:dyDescent="0.25">
      <c r="A112" s="113">
        <v>2250</v>
      </c>
      <c r="B112" s="58" t="s">
        <v>97</v>
      </c>
      <c r="C112" s="59">
        <f t="shared" si="98"/>
        <v>617</v>
      </c>
      <c r="D112" s="233">
        <f>SUM(D113:D115)</f>
        <v>617</v>
      </c>
      <c r="E112" s="436">
        <f t="shared" ref="E112:F112" si="127">SUM(E113:E115)</f>
        <v>0</v>
      </c>
      <c r="F112" s="393">
        <f t="shared" si="127"/>
        <v>617</v>
      </c>
      <c r="G112" s="233">
        <f>SUM(G113:G115)</f>
        <v>0</v>
      </c>
      <c r="H112" s="137">
        <f t="shared" ref="H112:I112" si="128">SUM(H113:H115)</f>
        <v>0</v>
      </c>
      <c r="I112" s="393">
        <f t="shared" si="128"/>
        <v>0</v>
      </c>
      <c r="J112" s="122">
        <f>SUM(J113:J115)</f>
        <v>0</v>
      </c>
      <c r="K112" s="436">
        <f t="shared" ref="K112:L112" si="129">SUM(K113:K115)</f>
        <v>0</v>
      </c>
      <c r="L112" s="393">
        <f t="shared" si="129"/>
        <v>0</v>
      </c>
      <c r="M112" s="59">
        <f>SUM(M113:M115)</f>
        <v>0</v>
      </c>
      <c r="N112" s="114">
        <f t="shared" ref="N112:O112" si="130">SUM(N113:N115)</f>
        <v>0</v>
      </c>
      <c r="O112" s="115">
        <f t="shared" si="130"/>
        <v>0</v>
      </c>
      <c r="P112" s="112"/>
      <c r="R112" s="207"/>
      <c r="S112" s="207"/>
      <c r="T112" s="207"/>
    </row>
    <row r="113" spans="1:20" x14ac:dyDescent="0.25">
      <c r="A113" s="38">
        <v>2251</v>
      </c>
      <c r="B113" s="58" t="s">
        <v>98</v>
      </c>
      <c r="C113" s="59">
        <f t="shared" si="98"/>
        <v>85</v>
      </c>
      <c r="D113" s="232">
        <v>85</v>
      </c>
      <c r="E113" s="435"/>
      <c r="F113" s="393">
        <f t="shared" ref="F113:F115" si="131">D113+E113</f>
        <v>85</v>
      </c>
      <c r="G113" s="232"/>
      <c r="H113" s="1264"/>
      <c r="I113" s="393">
        <f t="shared" ref="I113:I115" si="132">G113+H113</f>
        <v>0</v>
      </c>
      <c r="J113" s="264"/>
      <c r="K113" s="435"/>
      <c r="L113" s="393">
        <f t="shared" ref="L113:L115" si="133">J113+K113</f>
        <v>0</v>
      </c>
      <c r="M113" s="328"/>
      <c r="N113" s="61"/>
      <c r="O113" s="115">
        <f t="shared" ref="O113:O115" si="134">M113+N113</f>
        <v>0</v>
      </c>
      <c r="P113" s="112"/>
      <c r="R113" s="207"/>
      <c r="S113" s="207"/>
      <c r="T113" s="207"/>
    </row>
    <row r="114" spans="1:20"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112"/>
      <c r="R114" s="207"/>
      <c r="S114" s="207"/>
      <c r="T114" s="207"/>
    </row>
    <row r="115" spans="1:20" ht="24" x14ac:dyDescent="0.25">
      <c r="A115" s="38">
        <v>2259</v>
      </c>
      <c r="B115" s="58" t="s">
        <v>100</v>
      </c>
      <c r="C115" s="59">
        <f t="shared" si="98"/>
        <v>532</v>
      </c>
      <c r="D115" s="232">
        <v>532</v>
      </c>
      <c r="E115" s="435"/>
      <c r="F115" s="393">
        <f t="shared" si="131"/>
        <v>532</v>
      </c>
      <c r="G115" s="232"/>
      <c r="H115" s="1264"/>
      <c r="I115" s="393">
        <f t="shared" si="132"/>
        <v>0</v>
      </c>
      <c r="J115" s="264"/>
      <c r="K115" s="435"/>
      <c r="L115" s="393">
        <f t="shared" si="133"/>
        <v>0</v>
      </c>
      <c r="M115" s="328"/>
      <c r="N115" s="61"/>
      <c r="O115" s="115">
        <f t="shared" si="134"/>
        <v>0</v>
      </c>
      <c r="P115" s="377"/>
      <c r="R115" s="207"/>
      <c r="S115" s="207"/>
      <c r="T115" s="207"/>
    </row>
    <row r="116" spans="1:20" x14ac:dyDescent="0.25">
      <c r="A116" s="113">
        <v>2260</v>
      </c>
      <c r="B116" s="58" t="s">
        <v>101</v>
      </c>
      <c r="C116" s="59">
        <f t="shared" si="98"/>
        <v>2951</v>
      </c>
      <c r="D116" s="233">
        <f>SUM(D117:D121)</f>
        <v>566</v>
      </c>
      <c r="E116" s="436">
        <f t="shared" ref="E116:F116" si="135">SUM(E117:E121)</f>
        <v>0</v>
      </c>
      <c r="F116" s="393">
        <f t="shared" si="135"/>
        <v>566</v>
      </c>
      <c r="G116" s="233">
        <f>SUM(G117:G121)</f>
        <v>0</v>
      </c>
      <c r="H116" s="137">
        <f t="shared" ref="H116:I116" si="136">SUM(H117:H121)</f>
        <v>525</v>
      </c>
      <c r="I116" s="393">
        <f t="shared" si="136"/>
        <v>525</v>
      </c>
      <c r="J116" s="122">
        <f>SUM(J117:J121)</f>
        <v>1860</v>
      </c>
      <c r="K116" s="436">
        <f t="shared" ref="K116:L116" si="137">SUM(K117:K121)</f>
        <v>0</v>
      </c>
      <c r="L116" s="393">
        <f t="shared" si="137"/>
        <v>1860</v>
      </c>
      <c r="M116" s="59">
        <f>SUM(M117:M121)</f>
        <v>0</v>
      </c>
      <c r="N116" s="114">
        <f t="shared" ref="N116:O116" si="138">SUM(N117:N121)</f>
        <v>0</v>
      </c>
      <c r="O116" s="115">
        <f t="shared" si="138"/>
        <v>0</v>
      </c>
      <c r="P116" s="112"/>
      <c r="R116" s="207"/>
      <c r="S116" s="207"/>
      <c r="T116" s="207"/>
    </row>
    <row r="117" spans="1:20" hidden="1" x14ac:dyDescent="0.25">
      <c r="A117" s="38">
        <v>2261</v>
      </c>
      <c r="B117" s="58" t="s">
        <v>102</v>
      </c>
      <c r="C117" s="59">
        <f t="shared" si="98"/>
        <v>0</v>
      </c>
      <c r="D117" s="232"/>
      <c r="E117" s="61"/>
      <c r="F117" s="148">
        <f t="shared" ref="F117:F121" si="139">D117+E117</f>
        <v>0</v>
      </c>
      <c r="G117" s="232"/>
      <c r="H117" s="264"/>
      <c r="I117" s="115">
        <f t="shared" ref="I117:I121" si="140">G117+H117</f>
        <v>0</v>
      </c>
      <c r="J117" s="264"/>
      <c r="K117" s="61"/>
      <c r="L117" s="137">
        <f t="shared" ref="L117:L121" si="141">J117+K117</f>
        <v>0</v>
      </c>
      <c r="M117" s="328"/>
      <c r="N117" s="61"/>
      <c r="O117" s="115">
        <f t="shared" ref="O117:O121" si="142">M117+N117</f>
        <v>0</v>
      </c>
      <c r="P117" s="112"/>
      <c r="R117" s="207"/>
      <c r="S117" s="207"/>
      <c r="T117" s="207"/>
    </row>
    <row r="118" spans="1:20" ht="96" x14ac:dyDescent="0.25">
      <c r="A118" s="38">
        <v>2262</v>
      </c>
      <c r="B118" s="58" t="s">
        <v>103</v>
      </c>
      <c r="C118" s="59">
        <f t="shared" si="98"/>
        <v>2925</v>
      </c>
      <c r="D118" s="232">
        <v>540</v>
      </c>
      <c r="E118" s="435"/>
      <c r="F118" s="393">
        <f t="shared" si="139"/>
        <v>540</v>
      </c>
      <c r="G118" s="232"/>
      <c r="H118" s="1264">
        <v>525</v>
      </c>
      <c r="I118" s="393">
        <f t="shared" si="140"/>
        <v>525</v>
      </c>
      <c r="J118" s="264">
        <v>1860</v>
      </c>
      <c r="K118" s="435"/>
      <c r="L118" s="393">
        <f t="shared" si="141"/>
        <v>1860</v>
      </c>
      <c r="M118" s="328"/>
      <c r="N118" s="61"/>
      <c r="O118" s="115">
        <f t="shared" si="142"/>
        <v>0</v>
      </c>
      <c r="P118" s="377" t="s">
        <v>880</v>
      </c>
      <c r="R118" s="207"/>
      <c r="S118" s="207"/>
      <c r="T118" s="207"/>
    </row>
    <row r="119" spans="1:20"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112"/>
      <c r="R119" s="207"/>
      <c r="S119" s="207"/>
      <c r="T119" s="207"/>
    </row>
    <row r="120" spans="1:20" ht="24" hidden="1" x14ac:dyDescent="0.25">
      <c r="A120" s="38">
        <v>2264</v>
      </c>
      <c r="B120" s="58" t="s">
        <v>105</v>
      </c>
      <c r="C120" s="59">
        <f t="shared" si="98"/>
        <v>0</v>
      </c>
      <c r="D120" s="232"/>
      <c r="E120" s="61"/>
      <c r="F120" s="148">
        <f t="shared" si="139"/>
        <v>0</v>
      </c>
      <c r="G120" s="232"/>
      <c r="H120" s="264"/>
      <c r="I120" s="115">
        <f t="shared" si="140"/>
        <v>0</v>
      </c>
      <c r="J120" s="264"/>
      <c r="K120" s="61"/>
      <c r="L120" s="137">
        <f t="shared" si="141"/>
        <v>0</v>
      </c>
      <c r="M120" s="328"/>
      <c r="N120" s="61"/>
      <c r="O120" s="115">
        <f t="shared" si="142"/>
        <v>0</v>
      </c>
      <c r="P120" s="112"/>
      <c r="R120" s="207"/>
      <c r="S120" s="207"/>
      <c r="T120" s="207"/>
    </row>
    <row r="121" spans="1:20" x14ac:dyDescent="0.25">
      <c r="A121" s="38">
        <v>2269</v>
      </c>
      <c r="B121" s="58" t="s">
        <v>106</v>
      </c>
      <c r="C121" s="59">
        <f t="shared" si="98"/>
        <v>26</v>
      </c>
      <c r="D121" s="232">
        <v>26</v>
      </c>
      <c r="E121" s="435"/>
      <c r="F121" s="393">
        <f t="shared" si="139"/>
        <v>26</v>
      </c>
      <c r="G121" s="232"/>
      <c r="H121" s="1264"/>
      <c r="I121" s="393">
        <f t="shared" si="140"/>
        <v>0</v>
      </c>
      <c r="J121" s="264"/>
      <c r="K121" s="435"/>
      <c r="L121" s="393">
        <f t="shared" si="141"/>
        <v>0</v>
      </c>
      <c r="M121" s="328"/>
      <c r="N121" s="61"/>
      <c r="O121" s="115">
        <f t="shared" si="142"/>
        <v>0</v>
      </c>
      <c r="P121" s="112"/>
      <c r="R121" s="207"/>
      <c r="S121" s="207"/>
      <c r="T121" s="207"/>
    </row>
    <row r="122" spans="1:20" x14ac:dyDescent="0.25">
      <c r="A122" s="113">
        <v>2270</v>
      </c>
      <c r="B122" s="58" t="s">
        <v>107</v>
      </c>
      <c r="C122" s="59">
        <f t="shared" si="98"/>
        <v>1312</v>
      </c>
      <c r="D122" s="233">
        <f>SUM(D123:D127)</f>
        <v>1095</v>
      </c>
      <c r="E122" s="436">
        <f t="shared" ref="E122:F122" si="143">SUM(E123:E127)</f>
        <v>0</v>
      </c>
      <c r="F122" s="393">
        <f t="shared" si="143"/>
        <v>1095</v>
      </c>
      <c r="G122" s="233">
        <f>SUM(G123:G127)</f>
        <v>742</v>
      </c>
      <c r="H122" s="137">
        <f t="shared" ref="H122:I122" si="144">SUM(H123:H127)</f>
        <v>-525</v>
      </c>
      <c r="I122" s="393">
        <f t="shared" si="144"/>
        <v>217</v>
      </c>
      <c r="J122" s="122">
        <f>SUM(J123:J127)</f>
        <v>0</v>
      </c>
      <c r="K122" s="436">
        <f t="shared" ref="K122:L122" si="145">SUM(K123:K127)</f>
        <v>0</v>
      </c>
      <c r="L122" s="393">
        <f t="shared" si="145"/>
        <v>0</v>
      </c>
      <c r="M122" s="59">
        <f>SUM(M123:M127)</f>
        <v>0</v>
      </c>
      <c r="N122" s="114">
        <f t="shared" ref="N122:O122" si="146">SUM(N123:N127)</f>
        <v>0</v>
      </c>
      <c r="O122" s="115">
        <f t="shared" si="146"/>
        <v>0</v>
      </c>
      <c r="P122" s="112"/>
      <c r="R122" s="207"/>
      <c r="S122" s="207"/>
      <c r="T122" s="207"/>
    </row>
    <row r="123" spans="1:20"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12"/>
      <c r="R123" s="207"/>
      <c r="S123" s="207"/>
      <c r="T123" s="207"/>
    </row>
    <row r="124" spans="1:20"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112"/>
      <c r="R124" s="207"/>
      <c r="S124" s="207"/>
      <c r="T124" s="207"/>
    </row>
    <row r="125" spans="1:20" ht="24" hidden="1" x14ac:dyDescent="0.25">
      <c r="A125" s="38">
        <v>2275</v>
      </c>
      <c r="B125" s="58" t="s">
        <v>109</v>
      </c>
      <c r="C125" s="59">
        <f t="shared" si="98"/>
        <v>0</v>
      </c>
      <c r="D125" s="232">
        <v>0</v>
      </c>
      <c r="E125" s="61"/>
      <c r="F125" s="148">
        <f t="shared" si="147"/>
        <v>0</v>
      </c>
      <c r="G125" s="232">
        <v>742</v>
      </c>
      <c r="H125" s="264">
        <v>-742</v>
      </c>
      <c r="I125" s="115">
        <f t="shared" si="148"/>
        <v>0</v>
      </c>
      <c r="J125" s="264"/>
      <c r="K125" s="61"/>
      <c r="L125" s="137">
        <f t="shared" si="149"/>
        <v>0</v>
      </c>
      <c r="M125" s="328"/>
      <c r="N125" s="61"/>
      <c r="O125" s="115">
        <f t="shared" si="150"/>
        <v>0</v>
      </c>
      <c r="P125" s="968" t="s">
        <v>881</v>
      </c>
      <c r="R125" s="207"/>
      <c r="S125" s="207"/>
      <c r="T125" s="207"/>
    </row>
    <row r="126" spans="1:20" ht="36" hidden="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112"/>
      <c r="R126" s="207"/>
      <c r="S126" s="207"/>
      <c r="T126" s="207"/>
    </row>
    <row r="127" spans="1:20" ht="96" x14ac:dyDescent="0.25">
      <c r="A127" s="38">
        <v>2279</v>
      </c>
      <c r="B127" s="58" t="s">
        <v>111</v>
      </c>
      <c r="C127" s="59">
        <f t="shared" si="98"/>
        <v>1312</v>
      </c>
      <c r="D127" s="232">
        <v>1095</v>
      </c>
      <c r="E127" s="435"/>
      <c r="F127" s="393">
        <f t="shared" si="147"/>
        <v>1095</v>
      </c>
      <c r="G127" s="232"/>
      <c r="H127" s="1264">
        <v>217</v>
      </c>
      <c r="I127" s="393">
        <f t="shared" si="148"/>
        <v>217</v>
      </c>
      <c r="J127" s="264"/>
      <c r="K127" s="435"/>
      <c r="L127" s="393">
        <f t="shared" si="149"/>
        <v>0</v>
      </c>
      <c r="M127" s="328"/>
      <c r="N127" s="61"/>
      <c r="O127" s="115">
        <f t="shared" si="150"/>
        <v>0</v>
      </c>
      <c r="P127" s="969" t="s">
        <v>882</v>
      </c>
      <c r="R127" s="207"/>
      <c r="S127" s="207"/>
      <c r="T127" s="207"/>
    </row>
    <row r="128" spans="1:20" ht="24" hidden="1" x14ac:dyDescent="0.25">
      <c r="A128" s="945">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12"/>
      <c r="R128" s="207"/>
      <c r="S128" s="207"/>
      <c r="T128" s="207"/>
    </row>
    <row r="129" spans="1:20"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112"/>
      <c r="R129" s="207"/>
      <c r="S129" s="207"/>
      <c r="T129" s="207"/>
    </row>
    <row r="130" spans="1:20" ht="38.25" customHeight="1" x14ac:dyDescent="0.25">
      <c r="A130" s="46">
        <v>2300</v>
      </c>
      <c r="B130" s="106" t="s">
        <v>113</v>
      </c>
      <c r="C130" s="47">
        <f t="shared" si="98"/>
        <v>15359</v>
      </c>
      <c r="D130" s="230">
        <f>SUM(D131,D136,D140,D141,D144,D151,D159,D160,D163)</f>
        <v>13860</v>
      </c>
      <c r="E130" s="430">
        <f t="shared" ref="E130:F130" si="152">SUM(E131,E136,E140,E141,E144,E151,E159,E160,E163)</f>
        <v>0</v>
      </c>
      <c r="F130" s="397">
        <f t="shared" si="152"/>
        <v>13860</v>
      </c>
      <c r="G130" s="230">
        <f>SUM(G131,G136,G140,G141,G144,G151,G159,G160,G163)</f>
        <v>1177</v>
      </c>
      <c r="H130" s="127">
        <f t="shared" ref="H130:I130" si="153">SUM(H131,H136,H140,H141,H144,H151,H159,H160,H163)</f>
        <v>0</v>
      </c>
      <c r="I130" s="397">
        <f t="shared" si="153"/>
        <v>1177</v>
      </c>
      <c r="J130" s="107">
        <f>SUM(J131,J136,J140,J141,J144,J151,J159,J160,J163)</f>
        <v>322</v>
      </c>
      <c r="K130" s="430">
        <f t="shared" ref="K130:L130" si="154">SUM(K131,K136,K140,K141,K144,K151,K159,K160,K163)</f>
        <v>0</v>
      </c>
      <c r="L130" s="397">
        <f t="shared" si="154"/>
        <v>322</v>
      </c>
      <c r="M130" s="47">
        <f>SUM(M131,M136,M140,M141,M144,M151,M159,M160,M163)</f>
        <v>0</v>
      </c>
      <c r="N130" s="51">
        <f t="shared" ref="N130:O130" si="155">SUM(N131,N136,N140,N141,N144,N151,N159,N160,N163)</f>
        <v>0</v>
      </c>
      <c r="O130" s="118">
        <f t="shared" si="155"/>
        <v>0</v>
      </c>
      <c r="P130" s="124"/>
      <c r="R130" s="207"/>
      <c r="S130" s="207"/>
      <c r="T130" s="207"/>
    </row>
    <row r="131" spans="1:20" ht="24" x14ac:dyDescent="0.25">
      <c r="A131" s="945">
        <v>2310</v>
      </c>
      <c r="B131" s="53" t="s">
        <v>114</v>
      </c>
      <c r="C131" s="54">
        <f t="shared" si="98"/>
        <v>3358</v>
      </c>
      <c r="D131" s="235">
        <f t="shared" ref="D131:O131" si="156">SUM(D132:D135)</f>
        <v>3358</v>
      </c>
      <c r="E131" s="438">
        <f t="shared" si="156"/>
        <v>0</v>
      </c>
      <c r="F131" s="434">
        <f t="shared" si="156"/>
        <v>3358</v>
      </c>
      <c r="G131" s="235">
        <f t="shared" si="156"/>
        <v>0</v>
      </c>
      <c r="H131" s="141">
        <f t="shared" si="156"/>
        <v>0</v>
      </c>
      <c r="I131" s="434">
        <f t="shared" si="156"/>
        <v>0</v>
      </c>
      <c r="J131" s="266">
        <f t="shared" si="156"/>
        <v>0</v>
      </c>
      <c r="K131" s="438">
        <f t="shared" si="156"/>
        <v>0</v>
      </c>
      <c r="L131" s="434">
        <f t="shared" si="156"/>
        <v>0</v>
      </c>
      <c r="M131" s="54">
        <f t="shared" si="156"/>
        <v>0</v>
      </c>
      <c r="N131" s="120">
        <f t="shared" si="156"/>
        <v>0</v>
      </c>
      <c r="O131" s="121">
        <f t="shared" si="156"/>
        <v>0</v>
      </c>
      <c r="P131" s="111"/>
      <c r="R131" s="207"/>
      <c r="S131" s="207"/>
      <c r="T131" s="207"/>
    </row>
    <row r="132" spans="1:20" x14ac:dyDescent="0.25">
      <c r="A132" s="38">
        <v>2311</v>
      </c>
      <c r="B132" s="58" t="s">
        <v>115</v>
      </c>
      <c r="C132" s="59">
        <f t="shared" si="98"/>
        <v>650</v>
      </c>
      <c r="D132" s="232">
        <v>650</v>
      </c>
      <c r="E132" s="435"/>
      <c r="F132" s="393">
        <f t="shared" ref="F132:F135" si="157">D132+E132</f>
        <v>650</v>
      </c>
      <c r="G132" s="232"/>
      <c r="H132" s="1264"/>
      <c r="I132" s="393">
        <f t="shared" ref="I132:I135" si="158">G132+H132</f>
        <v>0</v>
      </c>
      <c r="J132" s="264"/>
      <c r="K132" s="435"/>
      <c r="L132" s="393">
        <f t="shared" ref="L132:L135" si="159">J132+K132</f>
        <v>0</v>
      </c>
      <c r="M132" s="328"/>
      <c r="N132" s="61"/>
      <c r="O132" s="115">
        <f t="shared" ref="O132:O135" si="160">M132+N132</f>
        <v>0</v>
      </c>
      <c r="P132" s="112"/>
      <c r="R132" s="207"/>
      <c r="S132" s="207"/>
      <c r="T132" s="207"/>
    </row>
    <row r="133" spans="1:20" x14ac:dyDescent="0.25">
      <c r="A133" s="38">
        <v>2312</v>
      </c>
      <c r="B133" s="58" t="s">
        <v>116</v>
      </c>
      <c r="C133" s="59">
        <f t="shared" si="98"/>
        <v>2167</v>
      </c>
      <c r="D133" s="232">
        <v>2167</v>
      </c>
      <c r="E133" s="435"/>
      <c r="F133" s="393">
        <f t="shared" si="157"/>
        <v>2167</v>
      </c>
      <c r="G133" s="232"/>
      <c r="H133" s="1264"/>
      <c r="I133" s="393">
        <f t="shared" si="158"/>
        <v>0</v>
      </c>
      <c r="J133" s="264"/>
      <c r="K133" s="435"/>
      <c r="L133" s="393">
        <f t="shared" si="159"/>
        <v>0</v>
      </c>
      <c r="M133" s="328"/>
      <c r="N133" s="61"/>
      <c r="O133" s="115">
        <f t="shared" si="160"/>
        <v>0</v>
      </c>
      <c r="P133" s="112"/>
      <c r="R133" s="207"/>
      <c r="S133" s="207"/>
      <c r="T133" s="207"/>
    </row>
    <row r="134" spans="1:20"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112"/>
      <c r="R134" s="207"/>
      <c r="S134" s="207"/>
      <c r="T134" s="207"/>
    </row>
    <row r="135" spans="1:20" ht="36" customHeight="1" x14ac:dyDescent="0.25">
      <c r="A135" s="38">
        <v>2314</v>
      </c>
      <c r="B135" s="58" t="s">
        <v>291</v>
      </c>
      <c r="C135" s="59">
        <f t="shared" si="98"/>
        <v>541</v>
      </c>
      <c r="D135" s="232">
        <v>541</v>
      </c>
      <c r="E135" s="435"/>
      <c r="F135" s="393">
        <f t="shared" si="157"/>
        <v>541</v>
      </c>
      <c r="G135" s="232"/>
      <c r="H135" s="1264"/>
      <c r="I135" s="393">
        <f t="shared" si="158"/>
        <v>0</v>
      </c>
      <c r="J135" s="264"/>
      <c r="K135" s="435"/>
      <c r="L135" s="393">
        <f t="shared" si="159"/>
        <v>0</v>
      </c>
      <c r="M135" s="328"/>
      <c r="N135" s="61"/>
      <c r="O135" s="115">
        <f t="shared" si="160"/>
        <v>0</v>
      </c>
      <c r="P135" s="970"/>
      <c r="R135" s="207"/>
      <c r="S135" s="207"/>
      <c r="T135" s="207"/>
    </row>
    <row r="136" spans="1:20" x14ac:dyDescent="0.25">
      <c r="A136" s="113">
        <v>2320</v>
      </c>
      <c r="B136" s="58" t="s">
        <v>118</v>
      </c>
      <c r="C136" s="59">
        <f t="shared" si="98"/>
        <v>976</v>
      </c>
      <c r="D136" s="233">
        <f>SUM(D137:D139)</f>
        <v>854</v>
      </c>
      <c r="E136" s="436">
        <f t="shared" ref="E136:F136" si="161">SUM(E137:E139)</f>
        <v>0</v>
      </c>
      <c r="F136" s="393">
        <f t="shared" si="161"/>
        <v>854</v>
      </c>
      <c r="G136" s="233">
        <f>SUM(G137:G139)</f>
        <v>0</v>
      </c>
      <c r="H136" s="137">
        <f t="shared" ref="H136:I136" si="162">SUM(H137:H139)</f>
        <v>0</v>
      </c>
      <c r="I136" s="393">
        <f t="shared" si="162"/>
        <v>0</v>
      </c>
      <c r="J136" s="122">
        <f>SUM(J137:J139)</f>
        <v>122</v>
      </c>
      <c r="K136" s="436">
        <f t="shared" ref="K136:L136" si="163">SUM(K137:K139)</f>
        <v>0</v>
      </c>
      <c r="L136" s="393">
        <f t="shared" si="163"/>
        <v>122</v>
      </c>
      <c r="M136" s="59">
        <f>SUM(M137:M139)</f>
        <v>0</v>
      </c>
      <c r="N136" s="114">
        <f t="shared" ref="N136:O136" si="164">SUM(N137:N139)</f>
        <v>0</v>
      </c>
      <c r="O136" s="115">
        <f t="shared" si="164"/>
        <v>0</v>
      </c>
      <c r="P136" s="112"/>
      <c r="R136" s="207"/>
      <c r="S136" s="207"/>
      <c r="T136" s="207"/>
    </row>
    <row r="137" spans="1:20"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12"/>
      <c r="R137" s="207"/>
      <c r="S137" s="207"/>
      <c r="T137" s="207"/>
    </row>
    <row r="138" spans="1:20" x14ac:dyDescent="0.25">
      <c r="A138" s="38">
        <v>2322</v>
      </c>
      <c r="B138" s="58" t="s">
        <v>120</v>
      </c>
      <c r="C138" s="59">
        <f t="shared" si="98"/>
        <v>976</v>
      </c>
      <c r="D138" s="232">
        <v>854</v>
      </c>
      <c r="E138" s="435"/>
      <c r="F138" s="393">
        <f t="shared" si="165"/>
        <v>854</v>
      </c>
      <c r="G138" s="232"/>
      <c r="H138" s="1264"/>
      <c r="I138" s="393">
        <f t="shared" si="166"/>
        <v>0</v>
      </c>
      <c r="J138" s="264">
        <v>122</v>
      </c>
      <c r="K138" s="435"/>
      <c r="L138" s="393">
        <f t="shared" si="167"/>
        <v>122</v>
      </c>
      <c r="M138" s="328"/>
      <c r="N138" s="61"/>
      <c r="O138" s="115">
        <f t="shared" si="168"/>
        <v>0</v>
      </c>
      <c r="P138" s="377"/>
      <c r="R138" s="207"/>
      <c r="S138" s="207"/>
      <c r="T138" s="207"/>
    </row>
    <row r="139" spans="1:20"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112"/>
      <c r="R139" s="207"/>
      <c r="S139" s="207"/>
      <c r="T139" s="207"/>
    </row>
    <row r="140" spans="1:20"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112"/>
      <c r="R140" s="207"/>
      <c r="S140" s="207"/>
      <c r="T140" s="207"/>
    </row>
    <row r="141" spans="1:20" ht="48" x14ac:dyDescent="0.25">
      <c r="A141" s="113">
        <v>2340</v>
      </c>
      <c r="B141" s="58" t="s">
        <v>302</v>
      </c>
      <c r="C141" s="59">
        <f t="shared" si="98"/>
        <v>100</v>
      </c>
      <c r="D141" s="233">
        <f>SUM(D142:D143)</f>
        <v>100</v>
      </c>
      <c r="E141" s="436">
        <f t="shared" ref="E141:F141" si="169">SUM(E142:E143)</f>
        <v>0</v>
      </c>
      <c r="F141" s="393">
        <f t="shared" si="169"/>
        <v>100</v>
      </c>
      <c r="G141" s="233">
        <f>SUM(G142:G143)</f>
        <v>0</v>
      </c>
      <c r="H141" s="137">
        <f t="shared" ref="H141:I141" si="170">SUM(H142:H143)</f>
        <v>0</v>
      </c>
      <c r="I141" s="393">
        <f t="shared" si="170"/>
        <v>0</v>
      </c>
      <c r="J141" s="122">
        <f>SUM(J142:J143)</f>
        <v>0</v>
      </c>
      <c r="K141" s="436">
        <f t="shared" ref="K141:L141" si="171">SUM(K142:K143)</f>
        <v>0</v>
      </c>
      <c r="L141" s="393">
        <f t="shared" si="171"/>
        <v>0</v>
      </c>
      <c r="M141" s="59">
        <f>SUM(M142:M143)</f>
        <v>0</v>
      </c>
      <c r="N141" s="114">
        <f t="shared" ref="N141:O141" si="172">SUM(N142:N143)</f>
        <v>0</v>
      </c>
      <c r="O141" s="115">
        <f t="shared" si="172"/>
        <v>0</v>
      </c>
      <c r="P141" s="112"/>
      <c r="R141" s="207"/>
      <c r="S141" s="207"/>
      <c r="T141" s="207"/>
    </row>
    <row r="142" spans="1:20" x14ac:dyDescent="0.25">
      <c r="A142" s="38">
        <v>2341</v>
      </c>
      <c r="B142" s="58" t="s">
        <v>123</v>
      </c>
      <c r="C142" s="59">
        <f t="shared" si="98"/>
        <v>100</v>
      </c>
      <c r="D142" s="232">
        <v>100</v>
      </c>
      <c r="E142" s="435"/>
      <c r="F142" s="393">
        <f t="shared" ref="F142:F143" si="173">D142+E142</f>
        <v>100</v>
      </c>
      <c r="G142" s="232"/>
      <c r="H142" s="1264"/>
      <c r="I142" s="393">
        <f t="shared" ref="I142:I143" si="174">G142+H142</f>
        <v>0</v>
      </c>
      <c r="J142" s="264"/>
      <c r="K142" s="435"/>
      <c r="L142" s="393">
        <f t="shared" ref="L142:L143" si="175">J142+K142</f>
        <v>0</v>
      </c>
      <c r="M142" s="328"/>
      <c r="N142" s="61"/>
      <c r="O142" s="115">
        <f t="shared" ref="O142:O143" si="176">M142+N142</f>
        <v>0</v>
      </c>
      <c r="P142" s="112"/>
      <c r="R142" s="207"/>
      <c r="S142" s="207"/>
      <c r="T142" s="207"/>
    </row>
    <row r="143" spans="1:20"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112"/>
      <c r="R143" s="207"/>
      <c r="S143" s="207"/>
      <c r="T143" s="207"/>
    </row>
    <row r="144" spans="1:20" ht="24" x14ac:dyDescent="0.25">
      <c r="A144" s="108">
        <v>2350</v>
      </c>
      <c r="B144" s="79" t="s">
        <v>125</v>
      </c>
      <c r="C144" s="85">
        <f t="shared" si="98"/>
        <v>3392</v>
      </c>
      <c r="D144" s="133">
        <f>SUM(D145:D150)</f>
        <v>3192</v>
      </c>
      <c r="E144" s="431">
        <f t="shared" ref="E144:F144" si="177">SUM(E145:E150)</f>
        <v>0</v>
      </c>
      <c r="F144" s="432">
        <f t="shared" si="177"/>
        <v>3192</v>
      </c>
      <c r="G144" s="133">
        <f>SUM(G145:G150)</f>
        <v>0</v>
      </c>
      <c r="H144" s="138">
        <f t="shared" ref="H144:I144" si="178">SUM(H145:H150)</f>
        <v>0</v>
      </c>
      <c r="I144" s="432">
        <f t="shared" si="178"/>
        <v>0</v>
      </c>
      <c r="J144" s="208">
        <f>SUM(J145:J150)</f>
        <v>200</v>
      </c>
      <c r="K144" s="431">
        <f t="shared" ref="K144:L144" si="179">SUM(K145:K150)</f>
        <v>0</v>
      </c>
      <c r="L144" s="432">
        <f t="shared" si="179"/>
        <v>200</v>
      </c>
      <c r="M144" s="85">
        <f>SUM(M145:M150)</f>
        <v>0</v>
      </c>
      <c r="N144" s="109">
        <f t="shared" ref="N144:O144" si="180">SUM(N145:N150)</f>
        <v>0</v>
      </c>
      <c r="O144" s="110">
        <f t="shared" si="180"/>
        <v>0</v>
      </c>
      <c r="P144" s="117"/>
      <c r="R144" s="207"/>
      <c r="S144" s="207"/>
      <c r="T144" s="207"/>
    </row>
    <row r="145" spans="1:20" x14ac:dyDescent="0.25">
      <c r="A145" s="33">
        <v>2351</v>
      </c>
      <c r="B145" s="53" t="s">
        <v>126</v>
      </c>
      <c r="C145" s="54">
        <f t="shared" si="98"/>
        <v>1200</v>
      </c>
      <c r="D145" s="231">
        <v>1150</v>
      </c>
      <c r="E145" s="433"/>
      <c r="F145" s="434">
        <f t="shared" ref="F145:F150" si="181">D145+E145</f>
        <v>1150</v>
      </c>
      <c r="G145" s="231"/>
      <c r="H145" s="1266"/>
      <c r="I145" s="434">
        <f t="shared" ref="I145:I150" si="182">G145+H145</f>
        <v>0</v>
      </c>
      <c r="J145" s="327">
        <v>50</v>
      </c>
      <c r="K145" s="433"/>
      <c r="L145" s="434">
        <f t="shared" ref="L145:L150" si="183">J145+K145</f>
        <v>50</v>
      </c>
      <c r="M145" s="327"/>
      <c r="N145" s="56"/>
      <c r="O145" s="121">
        <f t="shared" ref="O145:O150" si="184">M145+N145</f>
        <v>0</v>
      </c>
      <c r="P145" s="111"/>
      <c r="R145" s="207"/>
      <c r="S145" s="207"/>
      <c r="T145" s="207"/>
    </row>
    <row r="146" spans="1:20" x14ac:dyDescent="0.25">
      <c r="A146" s="38">
        <v>2352</v>
      </c>
      <c r="B146" s="58" t="s">
        <v>127</v>
      </c>
      <c r="C146" s="59">
        <f t="shared" si="98"/>
        <v>1482</v>
      </c>
      <c r="D146" s="232">
        <v>1332</v>
      </c>
      <c r="E146" s="435"/>
      <c r="F146" s="393">
        <f t="shared" si="181"/>
        <v>1332</v>
      </c>
      <c r="G146" s="232"/>
      <c r="H146" s="1264"/>
      <c r="I146" s="393">
        <f t="shared" si="182"/>
        <v>0</v>
      </c>
      <c r="J146" s="328">
        <v>150</v>
      </c>
      <c r="K146" s="435"/>
      <c r="L146" s="393">
        <f t="shared" si="183"/>
        <v>150</v>
      </c>
      <c r="M146" s="328"/>
      <c r="N146" s="61"/>
      <c r="O146" s="115">
        <f t="shared" si="184"/>
        <v>0</v>
      </c>
      <c r="P146" s="112"/>
      <c r="R146" s="207"/>
      <c r="S146" s="207"/>
      <c r="T146" s="207"/>
    </row>
    <row r="147" spans="1:20" ht="24" hidden="1" x14ac:dyDescent="0.25">
      <c r="A147" s="38">
        <v>2353</v>
      </c>
      <c r="B147" s="58" t="s">
        <v>128</v>
      </c>
      <c r="C147" s="59">
        <f t="shared" si="98"/>
        <v>0</v>
      </c>
      <c r="D147" s="232"/>
      <c r="E147" s="61"/>
      <c r="F147" s="148">
        <f t="shared" si="181"/>
        <v>0</v>
      </c>
      <c r="G147" s="232"/>
      <c r="H147" s="264"/>
      <c r="I147" s="115">
        <f t="shared" si="182"/>
        <v>0</v>
      </c>
      <c r="J147" s="264"/>
      <c r="K147" s="61"/>
      <c r="L147" s="137">
        <f t="shared" si="183"/>
        <v>0</v>
      </c>
      <c r="M147" s="328"/>
      <c r="N147" s="61"/>
      <c r="O147" s="115">
        <f t="shared" si="184"/>
        <v>0</v>
      </c>
      <c r="P147" s="112"/>
      <c r="R147" s="207"/>
      <c r="S147" s="207"/>
      <c r="T147" s="207"/>
    </row>
    <row r="148" spans="1:20" ht="24" x14ac:dyDescent="0.25">
      <c r="A148" s="38">
        <v>2354</v>
      </c>
      <c r="B148" s="58" t="s">
        <v>129</v>
      </c>
      <c r="C148" s="59">
        <f t="shared" si="98"/>
        <v>440</v>
      </c>
      <c r="D148" s="232">
        <v>440</v>
      </c>
      <c r="E148" s="435"/>
      <c r="F148" s="393">
        <f t="shared" si="181"/>
        <v>440</v>
      </c>
      <c r="G148" s="232"/>
      <c r="H148" s="1264"/>
      <c r="I148" s="393">
        <f t="shared" si="182"/>
        <v>0</v>
      </c>
      <c r="J148" s="264"/>
      <c r="K148" s="435"/>
      <c r="L148" s="393">
        <f t="shared" si="183"/>
        <v>0</v>
      </c>
      <c r="M148" s="328"/>
      <c r="N148" s="61"/>
      <c r="O148" s="115">
        <f t="shared" si="184"/>
        <v>0</v>
      </c>
      <c r="P148" s="112"/>
      <c r="R148" s="207"/>
      <c r="S148" s="207"/>
      <c r="T148" s="207"/>
    </row>
    <row r="149" spans="1:20" ht="24" x14ac:dyDescent="0.25">
      <c r="A149" s="38">
        <v>2355</v>
      </c>
      <c r="B149" s="58" t="s">
        <v>130</v>
      </c>
      <c r="C149" s="59">
        <f t="shared" ref="C149:C212" si="185">F149+I149+L149+O149</f>
        <v>270</v>
      </c>
      <c r="D149" s="232">
        <v>270</v>
      </c>
      <c r="E149" s="435"/>
      <c r="F149" s="393">
        <f t="shared" si="181"/>
        <v>270</v>
      </c>
      <c r="G149" s="232"/>
      <c r="H149" s="1264"/>
      <c r="I149" s="393">
        <f t="shared" si="182"/>
        <v>0</v>
      </c>
      <c r="J149" s="264"/>
      <c r="K149" s="435"/>
      <c r="L149" s="393">
        <f t="shared" si="183"/>
        <v>0</v>
      </c>
      <c r="M149" s="328"/>
      <c r="N149" s="61"/>
      <c r="O149" s="115">
        <f t="shared" si="184"/>
        <v>0</v>
      </c>
      <c r="P149" s="112"/>
      <c r="R149" s="207"/>
      <c r="S149" s="207"/>
      <c r="T149" s="207"/>
    </row>
    <row r="150" spans="1:20"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112"/>
      <c r="R150" s="207"/>
      <c r="S150" s="207"/>
      <c r="T150" s="207"/>
    </row>
    <row r="151" spans="1:20" ht="24.75" customHeight="1" x14ac:dyDescent="0.25">
      <c r="A151" s="113">
        <v>2360</v>
      </c>
      <c r="B151" s="58" t="s">
        <v>132</v>
      </c>
      <c r="C151" s="59">
        <f t="shared" si="185"/>
        <v>3706</v>
      </c>
      <c r="D151" s="233">
        <f>SUM(D152:D158)</f>
        <v>3706</v>
      </c>
      <c r="E151" s="436">
        <f t="shared" ref="E151:F151" si="186">SUM(E152:E158)</f>
        <v>0</v>
      </c>
      <c r="F151" s="393">
        <f t="shared" si="186"/>
        <v>3706</v>
      </c>
      <c r="G151" s="233">
        <f>SUM(G152:G158)</f>
        <v>0</v>
      </c>
      <c r="H151" s="137">
        <f t="shared" ref="H151:I151" si="187">SUM(H152:H158)</f>
        <v>0</v>
      </c>
      <c r="I151" s="393">
        <f t="shared" si="187"/>
        <v>0</v>
      </c>
      <c r="J151" s="122">
        <f>SUM(J152:J158)</f>
        <v>0</v>
      </c>
      <c r="K151" s="436">
        <f t="shared" ref="K151:L151" si="188">SUM(K152:K158)</f>
        <v>0</v>
      </c>
      <c r="L151" s="393">
        <f t="shared" si="188"/>
        <v>0</v>
      </c>
      <c r="M151" s="59">
        <f>SUM(M152:M158)</f>
        <v>0</v>
      </c>
      <c r="N151" s="114">
        <f t="shared" ref="N151:O151" si="189">SUM(N152:N158)</f>
        <v>0</v>
      </c>
      <c r="O151" s="115">
        <f t="shared" si="189"/>
        <v>0</v>
      </c>
      <c r="P151" s="112"/>
      <c r="R151" s="207"/>
      <c r="S151" s="207"/>
      <c r="T151" s="207"/>
    </row>
    <row r="152" spans="1:20" x14ac:dyDescent="0.25">
      <c r="A152" s="37">
        <v>2361</v>
      </c>
      <c r="B152" s="58" t="s">
        <v>133</v>
      </c>
      <c r="C152" s="59">
        <f t="shared" si="185"/>
        <v>293</v>
      </c>
      <c r="D152" s="232">
        <v>293</v>
      </c>
      <c r="E152" s="435"/>
      <c r="F152" s="393">
        <f t="shared" ref="F152:F159" si="190">D152+E152</f>
        <v>293</v>
      </c>
      <c r="G152" s="232"/>
      <c r="H152" s="1264"/>
      <c r="I152" s="393">
        <f t="shared" ref="I152:I159" si="191">G152+H152</f>
        <v>0</v>
      </c>
      <c r="J152" s="264"/>
      <c r="K152" s="435"/>
      <c r="L152" s="393">
        <f t="shared" ref="L152:L159" si="192">J152+K152</f>
        <v>0</v>
      </c>
      <c r="M152" s="328"/>
      <c r="N152" s="61"/>
      <c r="O152" s="115">
        <f t="shared" ref="O152:O159" si="193">M152+N152</f>
        <v>0</v>
      </c>
      <c r="P152" s="970"/>
      <c r="R152" s="207"/>
      <c r="S152" s="207"/>
      <c r="T152" s="207"/>
    </row>
    <row r="153" spans="1:20"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112"/>
      <c r="R153" s="207"/>
      <c r="S153" s="207"/>
      <c r="T153" s="207"/>
    </row>
    <row r="154" spans="1:20" x14ac:dyDescent="0.25">
      <c r="A154" s="37">
        <v>2363</v>
      </c>
      <c r="B154" s="58" t="s">
        <v>135</v>
      </c>
      <c r="C154" s="59">
        <f t="shared" si="185"/>
        <v>3413</v>
      </c>
      <c r="D154" s="232">
        <v>3413</v>
      </c>
      <c r="E154" s="435"/>
      <c r="F154" s="393">
        <f t="shared" si="190"/>
        <v>3413</v>
      </c>
      <c r="G154" s="232"/>
      <c r="H154" s="1264"/>
      <c r="I154" s="393">
        <f t="shared" si="191"/>
        <v>0</v>
      </c>
      <c r="J154" s="264"/>
      <c r="K154" s="435"/>
      <c r="L154" s="393">
        <f t="shared" si="192"/>
        <v>0</v>
      </c>
      <c r="M154" s="328"/>
      <c r="N154" s="61"/>
      <c r="O154" s="115">
        <f t="shared" si="193"/>
        <v>0</v>
      </c>
      <c r="P154" s="970"/>
      <c r="R154" s="207"/>
      <c r="S154" s="207"/>
      <c r="T154" s="207"/>
    </row>
    <row r="155" spans="1:20"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112"/>
      <c r="R155" s="207"/>
      <c r="S155" s="207"/>
      <c r="T155" s="207"/>
    </row>
    <row r="156" spans="1:20"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112"/>
      <c r="R156" s="207"/>
      <c r="S156" s="207"/>
      <c r="T156" s="207"/>
    </row>
    <row r="157" spans="1:20"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112"/>
      <c r="R157" s="207"/>
      <c r="S157" s="207"/>
      <c r="T157" s="207"/>
    </row>
    <row r="158" spans="1:20"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112"/>
      <c r="R158" s="207"/>
      <c r="S158" s="207"/>
      <c r="T158" s="207"/>
    </row>
    <row r="159" spans="1:20" x14ac:dyDescent="0.25">
      <c r="A159" s="108">
        <v>2370</v>
      </c>
      <c r="B159" s="79" t="s">
        <v>140</v>
      </c>
      <c r="C159" s="85">
        <f t="shared" si="185"/>
        <v>3627</v>
      </c>
      <c r="D159" s="234">
        <v>2450</v>
      </c>
      <c r="E159" s="437"/>
      <c r="F159" s="432">
        <f t="shared" si="190"/>
        <v>2450</v>
      </c>
      <c r="G159" s="234">
        <v>1177</v>
      </c>
      <c r="H159" s="1265"/>
      <c r="I159" s="432">
        <f t="shared" si="191"/>
        <v>1177</v>
      </c>
      <c r="J159" s="265"/>
      <c r="K159" s="437"/>
      <c r="L159" s="432">
        <f t="shared" si="192"/>
        <v>0</v>
      </c>
      <c r="M159" s="329"/>
      <c r="N159" s="116"/>
      <c r="O159" s="110">
        <f t="shared" si="193"/>
        <v>0</v>
      </c>
      <c r="P159" s="971"/>
      <c r="R159" s="207"/>
      <c r="S159" s="207"/>
      <c r="T159" s="207"/>
    </row>
    <row r="160" spans="1:20"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17"/>
      <c r="R160" s="207"/>
      <c r="S160" s="207"/>
      <c r="T160" s="207"/>
    </row>
    <row r="161" spans="1:20"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11"/>
      <c r="R161" s="207"/>
      <c r="S161" s="207"/>
      <c r="T161" s="207"/>
    </row>
    <row r="162" spans="1:20"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112"/>
      <c r="R162" s="207"/>
      <c r="S162" s="207"/>
      <c r="T162" s="207"/>
    </row>
    <row r="163" spans="1:20" x14ac:dyDescent="0.25">
      <c r="A163" s="108">
        <v>2390</v>
      </c>
      <c r="B163" s="79" t="s">
        <v>144</v>
      </c>
      <c r="C163" s="85">
        <f t="shared" si="185"/>
        <v>200</v>
      </c>
      <c r="D163" s="234">
        <v>200</v>
      </c>
      <c r="E163" s="437"/>
      <c r="F163" s="432">
        <f t="shared" si="198"/>
        <v>200</v>
      </c>
      <c r="G163" s="234"/>
      <c r="H163" s="1265"/>
      <c r="I163" s="432">
        <f t="shared" si="199"/>
        <v>0</v>
      </c>
      <c r="J163" s="265"/>
      <c r="K163" s="437"/>
      <c r="L163" s="432">
        <f t="shared" si="200"/>
        <v>0</v>
      </c>
      <c r="M163" s="329"/>
      <c r="N163" s="116"/>
      <c r="O163" s="110">
        <f t="shared" si="201"/>
        <v>0</v>
      </c>
      <c r="P163" s="117"/>
      <c r="R163" s="207"/>
      <c r="S163" s="207"/>
      <c r="T163" s="207"/>
    </row>
    <row r="164" spans="1:20" x14ac:dyDescent="0.25">
      <c r="A164" s="46">
        <v>2400</v>
      </c>
      <c r="B164" s="106" t="s">
        <v>145</v>
      </c>
      <c r="C164" s="47">
        <f t="shared" si="185"/>
        <v>182</v>
      </c>
      <c r="D164" s="236">
        <v>182</v>
      </c>
      <c r="E164" s="439"/>
      <c r="F164" s="397">
        <f t="shared" si="198"/>
        <v>182</v>
      </c>
      <c r="G164" s="236"/>
      <c r="H164" s="1267"/>
      <c r="I164" s="397">
        <f t="shared" si="199"/>
        <v>0</v>
      </c>
      <c r="J164" s="267"/>
      <c r="K164" s="439"/>
      <c r="L164" s="397">
        <f t="shared" si="200"/>
        <v>0</v>
      </c>
      <c r="M164" s="330"/>
      <c r="N164" s="123"/>
      <c r="O164" s="118">
        <f t="shared" si="201"/>
        <v>0</v>
      </c>
      <c r="P164" s="124"/>
      <c r="R164" s="207"/>
      <c r="S164" s="207"/>
      <c r="T164" s="207"/>
    </row>
    <row r="165" spans="1:20" ht="24" x14ac:dyDescent="0.25">
      <c r="A165" s="46">
        <v>2500</v>
      </c>
      <c r="B165" s="106" t="s">
        <v>146</v>
      </c>
      <c r="C165" s="47">
        <f t="shared" si="185"/>
        <v>81</v>
      </c>
      <c r="D165" s="230">
        <f>SUM(D166,D171)</f>
        <v>81</v>
      </c>
      <c r="E165" s="430">
        <f t="shared" ref="E165:O165" si="202">SUM(E166,E171)</f>
        <v>0</v>
      </c>
      <c r="F165" s="397">
        <f t="shared" si="202"/>
        <v>81</v>
      </c>
      <c r="G165" s="230">
        <f t="shared" si="202"/>
        <v>0</v>
      </c>
      <c r="H165" s="127">
        <f t="shared" si="202"/>
        <v>0</v>
      </c>
      <c r="I165" s="397">
        <f t="shared" si="202"/>
        <v>0</v>
      </c>
      <c r="J165" s="107">
        <f t="shared" si="202"/>
        <v>0</v>
      </c>
      <c r="K165" s="430">
        <f t="shared" si="202"/>
        <v>0</v>
      </c>
      <c r="L165" s="397">
        <f t="shared" si="202"/>
        <v>0</v>
      </c>
      <c r="M165" s="131">
        <f t="shared" si="202"/>
        <v>0</v>
      </c>
      <c r="N165" s="132">
        <f t="shared" si="202"/>
        <v>0</v>
      </c>
      <c r="O165" s="296">
        <f t="shared" si="202"/>
        <v>0</v>
      </c>
      <c r="P165" s="352"/>
      <c r="R165" s="207"/>
      <c r="S165" s="207"/>
      <c r="T165" s="207"/>
    </row>
    <row r="166" spans="1:20" ht="16.5" customHeight="1" x14ac:dyDescent="0.25">
      <c r="A166" s="945">
        <v>2510</v>
      </c>
      <c r="B166" s="53" t="s">
        <v>147</v>
      </c>
      <c r="C166" s="54">
        <f t="shared" si="185"/>
        <v>81</v>
      </c>
      <c r="D166" s="235">
        <f>SUM(D167:D170)</f>
        <v>81</v>
      </c>
      <c r="E166" s="438">
        <f t="shared" ref="E166:O166" si="203">SUM(E167:E170)</f>
        <v>0</v>
      </c>
      <c r="F166" s="434">
        <f t="shared" si="203"/>
        <v>81</v>
      </c>
      <c r="G166" s="235">
        <f t="shared" si="203"/>
        <v>0</v>
      </c>
      <c r="H166" s="141">
        <f t="shared" si="203"/>
        <v>0</v>
      </c>
      <c r="I166" s="434">
        <f t="shared" si="203"/>
        <v>0</v>
      </c>
      <c r="J166" s="266">
        <f t="shared" si="203"/>
        <v>0</v>
      </c>
      <c r="K166" s="438">
        <f t="shared" si="203"/>
        <v>0</v>
      </c>
      <c r="L166" s="434">
        <f t="shared" si="203"/>
        <v>0</v>
      </c>
      <c r="M166" s="65">
        <f t="shared" si="203"/>
        <v>0</v>
      </c>
      <c r="N166" s="307">
        <f t="shared" si="203"/>
        <v>0</v>
      </c>
      <c r="O166" s="312">
        <f t="shared" si="203"/>
        <v>0</v>
      </c>
      <c r="P166" s="156"/>
      <c r="R166" s="207"/>
      <c r="S166" s="207"/>
      <c r="T166" s="207"/>
    </row>
    <row r="167" spans="1:20"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12"/>
      <c r="R167" s="207"/>
      <c r="S167" s="207"/>
      <c r="T167" s="207"/>
    </row>
    <row r="168" spans="1:20" ht="36" hidden="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112"/>
      <c r="R168" s="207"/>
      <c r="S168" s="207"/>
      <c r="T168" s="207"/>
    </row>
    <row r="169" spans="1:20"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112"/>
      <c r="R169" s="207"/>
      <c r="S169" s="207"/>
      <c r="T169" s="207"/>
    </row>
    <row r="170" spans="1:20" ht="24" x14ac:dyDescent="0.25">
      <c r="A170" s="38">
        <v>2519</v>
      </c>
      <c r="B170" s="58" t="s">
        <v>151</v>
      </c>
      <c r="C170" s="59">
        <f t="shared" si="185"/>
        <v>81</v>
      </c>
      <c r="D170" s="232">
        <v>81</v>
      </c>
      <c r="E170" s="435"/>
      <c r="F170" s="393">
        <f t="shared" si="204"/>
        <v>81</v>
      </c>
      <c r="G170" s="232"/>
      <c r="H170" s="1264"/>
      <c r="I170" s="393">
        <f t="shared" si="205"/>
        <v>0</v>
      </c>
      <c r="J170" s="264"/>
      <c r="K170" s="435"/>
      <c r="L170" s="393">
        <f t="shared" si="206"/>
        <v>0</v>
      </c>
      <c r="M170" s="328"/>
      <c r="N170" s="61"/>
      <c r="O170" s="115">
        <f t="shared" si="207"/>
        <v>0</v>
      </c>
      <c r="P170" s="112"/>
      <c r="R170" s="207"/>
      <c r="S170" s="207"/>
      <c r="T170" s="207"/>
    </row>
    <row r="171" spans="1:20"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112"/>
      <c r="R171" s="207"/>
      <c r="S171" s="207"/>
      <c r="T171" s="207"/>
    </row>
    <row r="172" spans="1:20"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36"/>
      <c r="R172" s="207"/>
      <c r="S172" s="207"/>
      <c r="T172" s="207"/>
    </row>
    <row r="173" spans="1:20"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351"/>
      <c r="R173" s="207"/>
      <c r="S173" s="207"/>
      <c r="T173" s="207"/>
    </row>
    <row r="174" spans="1:20"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352"/>
      <c r="R174" s="207"/>
      <c r="S174" s="207"/>
      <c r="T174" s="207"/>
    </row>
    <row r="175" spans="1:20" ht="48" hidden="1" x14ac:dyDescent="0.25">
      <c r="A175" s="945">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11"/>
      <c r="R175" s="207"/>
      <c r="S175" s="207"/>
      <c r="T175" s="207"/>
    </row>
    <row r="176" spans="1:20"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12"/>
      <c r="R176" s="207"/>
      <c r="S176" s="207"/>
      <c r="T176" s="207"/>
    </row>
    <row r="177" spans="1:20"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112"/>
      <c r="R177" s="207"/>
      <c r="S177" s="207"/>
      <c r="T177" s="207"/>
    </row>
    <row r="178" spans="1:20"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112"/>
      <c r="R178" s="207"/>
      <c r="S178" s="207"/>
      <c r="T178" s="207"/>
    </row>
    <row r="179" spans="1:20" ht="84" hidden="1" x14ac:dyDescent="0.25">
      <c r="A179" s="945">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9"/>
      <c r="R179" s="207"/>
      <c r="S179" s="207"/>
      <c r="T179" s="207"/>
    </row>
    <row r="180" spans="1:20"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12"/>
      <c r="R180" s="207"/>
      <c r="S180" s="207"/>
      <c r="T180" s="207"/>
    </row>
    <row r="181" spans="1:20"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112"/>
      <c r="R181" s="207"/>
      <c r="S181" s="207"/>
      <c r="T181" s="207"/>
    </row>
    <row r="182" spans="1:20"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112"/>
      <c r="R182" s="207"/>
      <c r="S182" s="207"/>
      <c r="T182" s="207"/>
    </row>
    <row r="183" spans="1:20"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59"/>
      <c r="R183" s="207"/>
      <c r="S183" s="207"/>
      <c r="T183" s="207"/>
    </row>
    <row r="184" spans="1:20"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352"/>
      <c r="R184" s="207"/>
      <c r="S184" s="207"/>
      <c r="T184" s="207"/>
    </row>
    <row r="185" spans="1:20"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17"/>
      <c r="R185" s="207"/>
      <c r="S185" s="207"/>
      <c r="T185" s="207"/>
    </row>
    <row r="186" spans="1:20"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111"/>
      <c r="R186" s="207"/>
      <c r="S186" s="207"/>
      <c r="T186" s="207"/>
    </row>
    <row r="187" spans="1:20"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351"/>
      <c r="R187" s="207"/>
      <c r="S187" s="207"/>
      <c r="T187" s="207"/>
    </row>
    <row r="188" spans="1:20"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24"/>
      <c r="R188" s="207"/>
      <c r="S188" s="207"/>
      <c r="T188" s="207"/>
    </row>
    <row r="189" spans="1:20" ht="36" hidden="1" x14ac:dyDescent="0.25">
      <c r="A189" s="945">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11"/>
      <c r="R189" s="207"/>
      <c r="S189" s="207"/>
      <c r="T189" s="207"/>
    </row>
    <row r="190" spans="1:20"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112"/>
      <c r="R190" s="207"/>
      <c r="S190" s="207"/>
      <c r="T190" s="207"/>
    </row>
    <row r="191" spans="1:20"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24"/>
      <c r="R191" s="207"/>
      <c r="S191" s="207"/>
      <c r="T191" s="207"/>
    </row>
    <row r="192" spans="1:20" ht="24" hidden="1" x14ac:dyDescent="0.25">
      <c r="A192" s="945">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11"/>
      <c r="R192" s="207"/>
      <c r="S192" s="207"/>
      <c r="T192" s="207"/>
    </row>
    <row r="193" spans="1:20"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112"/>
      <c r="R193" s="207"/>
      <c r="S193" s="207"/>
      <c r="T193" s="207"/>
    </row>
    <row r="194" spans="1:20" s="21" customFormat="1" ht="24" x14ac:dyDescent="0.25">
      <c r="A194" s="136"/>
      <c r="B194" s="17" t="s">
        <v>174</v>
      </c>
      <c r="C194" s="99">
        <f t="shared" si="185"/>
        <v>4465</v>
      </c>
      <c r="D194" s="228">
        <f>SUM(D195,D230,D269)</f>
        <v>3665</v>
      </c>
      <c r="E194" s="426">
        <f t="shared" ref="E194:F194" si="251">SUM(E195,E230,E269)</f>
        <v>0</v>
      </c>
      <c r="F194" s="427">
        <f t="shared" si="251"/>
        <v>3665</v>
      </c>
      <c r="G194" s="228">
        <f>SUM(G195,G230,G269)</f>
        <v>800</v>
      </c>
      <c r="H194" s="207">
        <f t="shared" ref="H194:I194" si="252">SUM(H195,H230,H269)</f>
        <v>0</v>
      </c>
      <c r="I194" s="427">
        <f t="shared" si="252"/>
        <v>800</v>
      </c>
      <c r="J194" s="261">
        <f>SUM(J195,J230,J269)</f>
        <v>0</v>
      </c>
      <c r="K194" s="426">
        <f t="shared" ref="K194:L194" si="253">SUM(K195,K230,K269)</f>
        <v>0</v>
      </c>
      <c r="L194" s="427">
        <f t="shared" si="253"/>
        <v>0</v>
      </c>
      <c r="M194" s="332">
        <f>SUM(M195,M230,M269)</f>
        <v>0</v>
      </c>
      <c r="N194" s="309">
        <f t="shared" ref="N194:O194" si="254">SUM(N195,N230,N269)</f>
        <v>0</v>
      </c>
      <c r="O194" s="314">
        <f t="shared" si="254"/>
        <v>0</v>
      </c>
      <c r="P194" s="354"/>
      <c r="R194" s="207"/>
      <c r="S194" s="207"/>
      <c r="T194" s="207"/>
    </row>
    <row r="195" spans="1:20" x14ac:dyDescent="0.25">
      <c r="A195" s="102">
        <v>5000</v>
      </c>
      <c r="B195" s="102" t="s">
        <v>175</v>
      </c>
      <c r="C195" s="103">
        <f t="shared" si="185"/>
        <v>4465</v>
      </c>
      <c r="D195" s="229">
        <f>D196+D204</f>
        <v>3665</v>
      </c>
      <c r="E195" s="428">
        <f t="shared" ref="E195:F195" si="255">E196+E204</f>
        <v>0</v>
      </c>
      <c r="F195" s="429">
        <f t="shared" si="255"/>
        <v>3665</v>
      </c>
      <c r="G195" s="229">
        <f>G196+G204</f>
        <v>800</v>
      </c>
      <c r="H195" s="139">
        <f t="shared" ref="H195:I195" si="256">H196+H204</f>
        <v>0</v>
      </c>
      <c r="I195" s="429">
        <f t="shared" si="256"/>
        <v>800</v>
      </c>
      <c r="J195" s="262">
        <f>J196+J204</f>
        <v>0</v>
      </c>
      <c r="K195" s="428">
        <f t="shared" ref="K195:L195" si="257">K196+K204</f>
        <v>0</v>
      </c>
      <c r="L195" s="429">
        <f t="shared" si="257"/>
        <v>0</v>
      </c>
      <c r="M195" s="103">
        <f>M196+M204</f>
        <v>0</v>
      </c>
      <c r="N195" s="104">
        <f t="shared" ref="N195:O195" si="258">N196+N204</f>
        <v>0</v>
      </c>
      <c r="O195" s="105">
        <f t="shared" si="258"/>
        <v>0</v>
      </c>
      <c r="P195" s="351"/>
      <c r="R195" s="207"/>
      <c r="S195" s="207"/>
      <c r="T195" s="207"/>
    </row>
    <row r="196" spans="1:20" x14ac:dyDescent="0.25">
      <c r="A196" s="46">
        <v>5100</v>
      </c>
      <c r="B196" s="106" t="s">
        <v>176</v>
      </c>
      <c r="C196" s="47">
        <f t="shared" si="185"/>
        <v>65</v>
      </c>
      <c r="D196" s="230">
        <f>D197+D198+D201+D202+D203</f>
        <v>65</v>
      </c>
      <c r="E196" s="430">
        <f t="shared" ref="E196:F196" si="259">E197+E198+E201+E202+E203</f>
        <v>0</v>
      </c>
      <c r="F196" s="397">
        <f t="shared" si="259"/>
        <v>65</v>
      </c>
      <c r="G196" s="230">
        <f>G197+G198+G201+G202+G203</f>
        <v>0</v>
      </c>
      <c r="H196" s="127">
        <f t="shared" ref="H196:I196" si="260">H197+H198+H201+H202+H203</f>
        <v>0</v>
      </c>
      <c r="I196" s="397">
        <f t="shared" si="260"/>
        <v>0</v>
      </c>
      <c r="J196" s="107">
        <f>J197+J198+J201+J202+J203</f>
        <v>0</v>
      </c>
      <c r="K196" s="430">
        <f t="shared" ref="K196:L196" si="261">K197+K198+K201+K202+K203</f>
        <v>0</v>
      </c>
      <c r="L196" s="397">
        <f t="shared" si="261"/>
        <v>0</v>
      </c>
      <c r="M196" s="47">
        <f>M197+M198+M201+M202+M203</f>
        <v>0</v>
      </c>
      <c r="N196" s="51">
        <f t="shared" ref="N196:O196" si="262">N197+N198+N201+N202+N203</f>
        <v>0</v>
      </c>
      <c r="O196" s="118">
        <f t="shared" si="262"/>
        <v>0</v>
      </c>
      <c r="P196" s="124"/>
      <c r="R196" s="207"/>
      <c r="S196" s="207"/>
      <c r="T196" s="207"/>
    </row>
    <row r="197" spans="1:20" hidden="1" x14ac:dyDescent="0.25">
      <c r="A197" s="945">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111"/>
      <c r="R197" s="207"/>
      <c r="S197" s="207"/>
      <c r="T197" s="207"/>
    </row>
    <row r="198" spans="1:20" ht="24" x14ac:dyDescent="0.25">
      <c r="A198" s="113">
        <v>5120</v>
      </c>
      <c r="B198" s="58" t="s">
        <v>178</v>
      </c>
      <c r="C198" s="59">
        <f t="shared" si="185"/>
        <v>65</v>
      </c>
      <c r="D198" s="233">
        <f>D199+D200</f>
        <v>65</v>
      </c>
      <c r="E198" s="436">
        <f t="shared" ref="E198:F198" si="263">E199+E200</f>
        <v>0</v>
      </c>
      <c r="F198" s="393">
        <f t="shared" si="263"/>
        <v>65</v>
      </c>
      <c r="G198" s="233">
        <f>G199+G200</f>
        <v>0</v>
      </c>
      <c r="H198" s="137">
        <f t="shared" ref="H198:I198" si="264">H199+H200</f>
        <v>0</v>
      </c>
      <c r="I198" s="393">
        <f t="shared" si="264"/>
        <v>0</v>
      </c>
      <c r="J198" s="122">
        <f>J199+J200</f>
        <v>0</v>
      </c>
      <c r="K198" s="436">
        <f t="shared" ref="K198:L198" si="265">K199+K200</f>
        <v>0</v>
      </c>
      <c r="L198" s="393">
        <f t="shared" si="265"/>
        <v>0</v>
      </c>
      <c r="M198" s="59">
        <f>M199+M200</f>
        <v>0</v>
      </c>
      <c r="N198" s="114">
        <f t="shared" ref="N198:O198" si="266">N199+N200</f>
        <v>0</v>
      </c>
      <c r="O198" s="115">
        <f t="shared" si="266"/>
        <v>0</v>
      </c>
      <c r="P198" s="112"/>
      <c r="R198" s="207"/>
      <c r="S198" s="207"/>
      <c r="T198" s="207"/>
    </row>
    <row r="199" spans="1:20" x14ac:dyDescent="0.25">
      <c r="A199" s="38">
        <v>5121</v>
      </c>
      <c r="B199" s="58" t="s">
        <v>179</v>
      </c>
      <c r="C199" s="59">
        <f t="shared" si="185"/>
        <v>65</v>
      </c>
      <c r="D199" s="232">
        <v>65</v>
      </c>
      <c r="E199" s="435"/>
      <c r="F199" s="393">
        <f t="shared" ref="F199:F203" si="267">D199+E199</f>
        <v>65</v>
      </c>
      <c r="G199" s="232"/>
      <c r="H199" s="1264"/>
      <c r="I199" s="393">
        <f t="shared" ref="I199:I203" si="268">G199+H199</f>
        <v>0</v>
      </c>
      <c r="J199" s="264"/>
      <c r="K199" s="435"/>
      <c r="L199" s="393">
        <f t="shared" ref="L199:L203" si="269">J199+K199</f>
        <v>0</v>
      </c>
      <c r="M199" s="328"/>
      <c r="N199" s="61"/>
      <c r="O199" s="115">
        <f t="shared" ref="O199:O203" si="270">M199+N199</f>
        <v>0</v>
      </c>
      <c r="P199" s="112"/>
      <c r="R199" s="207"/>
      <c r="S199" s="207"/>
      <c r="T199" s="207"/>
    </row>
    <row r="200" spans="1:20"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112"/>
      <c r="R200" s="207"/>
      <c r="S200" s="207"/>
      <c r="T200" s="207"/>
    </row>
    <row r="201" spans="1:20"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112"/>
      <c r="R201" s="207"/>
      <c r="S201" s="207"/>
      <c r="T201" s="207"/>
    </row>
    <row r="202" spans="1:20"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112"/>
      <c r="R202" s="207"/>
      <c r="S202" s="207"/>
      <c r="T202" s="207"/>
    </row>
    <row r="203" spans="1:20"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112"/>
      <c r="R203" s="207"/>
      <c r="S203" s="207"/>
      <c r="T203" s="207"/>
    </row>
    <row r="204" spans="1:20" x14ac:dyDescent="0.25">
      <c r="A204" s="46">
        <v>5200</v>
      </c>
      <c r="B204" s="106" t="s">
        <v>184</v>
      </c>
      <c r="C204" s="47">
        <f t="shared" si="185"/>
        <v>4400</v>
      </c>
      <c r="D204" s="230">
        <f>D205+D215+D216+D225+D226+D227+D229</f>
        <v>3600</v>
      </c>
      <c r="E204" s="430">
        <f t="shared" ref="E204:F204" si="271">E205+E215+E216+E225+E226+E227+E229</f>
        <v>0</v>
      </c>
      <c r="F204" s="397">
        <f t="shared" si="271"/>
        <v>3600</v>
      </c>
      <c r="G204" s="230">
        <f>G205+G215+G216+G225+G226+G227+G229</f>
        <v>800</v>
      </c>
      <c r="H204" s="127">
        <f t="shared" ref="H204:I204" si="272">H205+H215+H216+H225+H226+H227+H229</f>
        <v>0</v>
      </c>
      <c r="I204" s="397">
        <f t="shared" si="272"/>
        <v>800</v>
      </c>
      <c r="J204" s="107">
        <f>J205+J215+J216+J225+J226+J227+J229</f>
        <v>0</v>
      </c>
      <c r="K204" s="430">
        <f t="shared" ref="K204:L204" si="273">K205+K215+K216+K225+K226+K227+K229</f>
        <v>0</v>
      </c>
      <c r="L204" s="397">
        <f t="shared" si="273"/>
        <v>0</v>
      </c>
      <c r="M204" s="47">
        <f>M205+M215+M216+M225+M226+M227+M229</f>
        <v>0</v>
      </c>
      <c r="N204" s="51">
        <f t="shared" ref="N204:O204" si="274">N205+N215+N216+N225+N226+N227+N229</f>
        <v>0</v>
      </c>
      <c r="O204" s="118">
        <f t="shared" si="274"/>
        <v>0</v>
      </c>
      <c r="P204" s="124"/>
      <c r="R204" s="207"/>
      <c r="S204" s="207"/>
      <c r="T204" s="207"/>
    </row>
    <row r="205" spans="1:20"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17"/>
      <c r="R205" s="207"/>
      <c r="S205" s="207"/>
      <c r="T205" s="207"/>
    </row>
    <row r="206" spans="1:20"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11"/>
      <c r="R206" s="207"/>
      <c r="S206" s="207"/>
      <c r="T206" s="207"/>
    </row>
    <row r="207" spans="1:20"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112"/>
      <c r="R207" s="207"/>
      <c r="S207" s="207"/>
      <c r="T207" s="207"/>
    </row>
    <row r="208" spans="1:20"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112"/>
      <c r="R208" s="207"/>
      <c r="S208" s="207"/>
      <c r="T208" s="207"/>
    </row>
    <row r="209" spans="1:20"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112"/>
      <c r="R209" s="207"/>
      <c r="S209" s="207"/>
      <c r="T209" s="207"/>
    </row>
    <row r="210" spans="1:20"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112"/>
      <c r="R210" s="207"/>
      <c r="S210" s="207"/>
      <c r="T210" s="207"/>
    </row>
    <row r="211" spans="1:20"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112"/>
      <c r="R211" s="207"/>
      <c r="S211" s="207"/>
      <c r="T211" s="207"/>
    </row>
    <row r="212" spans="1:20"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112"/>
      <c r="R212" s="207"/>
      <c r="S212" s="207"/>
      <c r="T212" s="207"/>
    </row>
    <row r="213" spans="1:20"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112"/>
      <c r="R213" s="207"/>
      <c r="S213" s="207"/>
      <c r="T213" s="207"/>
    </row>
    <row r="214" spans="1:20"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112"/>
      <c r="R214" s="207"/>
      <c r="S214" s="207"/>
      <c r="T214" s="207"/>
    </row>
    <row r="215" spans="1:20"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112"/>
      <c r="R215" s="207"/>
      <c r="S215" s="207"/>
      <c r="T215" s="207"/>
    </row>
    <row r="216" spans="1:20" x14ac:dyDescent="0.25">
      <c r="A216" s="113">
        <v>5230</v>
      </c>
      <c r="B216" s="58" t="s">
        <v>196</v>
      </c>
      <c r="C216" s="59">
        <f t="shared" si="283"/>
        <v>4400</v>
      </c>
      <c r="D216" s="233">
        <f>SUM(D217:D224)</f>
        <v>3600</v>
      </c>
      <c r="E216" s="436">
        <f t="shared" ref="E216:F216" si="284">SUM(E217:E224)</f>
        <v>0</v>
      </c>
      <c r="F216" s="393">
        <f t="shared" si="284"/>
        <v>3600</v>
      </c>
      <c r="G216" s="233">
        <f>SUM(G217:G224)</f>
        <v>800</v>
      </c>
      <c r="H216" s="137">
        <f t="shared" ref="H216:I216" si="285">SUM(H217:H224)</f>
        <v>0</v>
      </c>
      <c r="I216" s="393">
        <f t="shared" si="285"/>
        <v>800</v>
      </c>
      <c r="J216" s="122">
        <f>SUM(J217:J224)</f>
        <v>0</v>
      </c>
      <c r="K216" s="436">
        <f t="shared" ref="K216:L216" si="286">SUM(K217:K224)</f>
        <v>0</v>
      </c>
      <c r="L216" s="393">
        <f t="shared" si="286"/>
        <v>0</v>
      </c>
      <c r="M216" s="59">
        <f>SUM(M217:M224)</f>
        <v>0</v>
      </c>
      <c r="N216" s="114">
        <f t="shared" ref="N216:O216" si="287">SUM(N217:N224)</f>
        <v>0</v>
      </c>
      <c r="O216" s="115">
        <f t="shared" si="287"/>
        <v>0</v>
      </c>
      <c r="P216" s="112"/>
      <c r="R216" s="207"/>
      <c r="S216" s="207"/>
      <c r="T216" s="207"/>
    </row>
    <row r="217" spans="1:20"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12"/>
      <c r="R217" s="207"/>
      <c r="S217" s="207"/>
      <c r="T217" s="207"/>
    </row>
    <row r="218" spans="1:20" x14ac:dyDescent="0.25">
      <c r="A218" s="38">
        <v>5232</v>
      </c>
      <c r="B218" s="58" t="s">
        <v>198</v>
      </c>
      <c r="C218" s="59">
        <f t="shared" si="283"/>
        <v>1500</v>
      </c>
      <c r="D218" s="232">
        <v>1500</v>
      </c>
      <c r="E218" s="435"/>
      <c r="F218" s="393">
        <f t="shared" si="288"/>
        <v>1500</v>
      </c>
      <c r="G218" s="232"/>
      <c r="H218" s="1264"/>
      <c r="I218" s="393">
        <f t="shared" si="289"/>
        <v>0</v>
      </c>
      <c r="J218" s="264"/>
      <c r="K218" s="435"/>
      <c r="L218" s="393">
        <f t="shared" si="290"/>
        <v>0</v>
      </c>
      <c r="M218" s="328"/>
      <c r="N218" s="61"/>
      <c r="O218" s="115">
        <f t="shared" si="291"/>
        <v>0</v>
      </c>
      <c r="P218" s="112"/>
      <c r="R218" s="207"/>
      <c r="S218" s="207"/>
      <c r="T218" s="207"/>
    </row>
    <row r="219" spans="1:20" x14ac:dyDescent="0.25">
      <c r="A219" s="38">
        <v>5233</v>
      </c>
      <c r="B219" s="58" t="s">
        <v>199</v>
      </c>
      <c r="C219" s="59">
        <f t="shared" si="283"/>
        <v>1800</v>
      </c>
      <c r="D219" s="232">
        <v>1000</v>
      </c>
      <c r="E219" s="435"/>
      <c r="F219" s="393">
        <f t="shared" si="288"/>
        <v>1000</v>
      </c>
      <c r="G219" s="232">
        <v>800</v>
      </c>
      <c r="H219" s="1264"/>
      <c r="I219" s="393">
        <f t="shared" si="289"/>
        <v>800</v>
      </c>
      <c r="J219" s="264"/>
      <c r="K219" s="435"/>
      <c r="L219" s="393">
        <f t="shared" si="290"/>
        <v>0</v>
      </c>
      <c r="M219" s="328"/>
      <c r="N219" s="61"/>
      <c r="O219" s="115">
        <f t="shared" si="291"/>
        <v>0</v>
      </c>
      <c r="P219" s="112"/>
      <c r="R219" s="207"/>
      <c r="S219" s="207"/>
      <c r="T219" s="207"/>
    </row>
    <row r="220" spans="1:20"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112"/>
      <c r="R220" s="207"/>
      <c r="S220" s="207"/>
      <c r="T220" s="207"/>
    </row>
    <row r="221" spans="1:20"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112"/>
      <c r="R221" s="207"/>
      <c r="S221" s="207"/>
      <c r="T221" s="207"/>
    </row>
    <row r="222" spans="1:20"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112"/>
      <c r="R222" s="207"/>
      <c r="S222" s="207"/>
      <c r="T222" s="207"/>
    </row>
    <row r="223" spans="1:20" ht="24" x14ac:dyDescent="0.25">
      <c r="A223" s="38">
        <v>5238</v>
      </c>
      <c r="B223" s="58" t="s">
        <v>203</v>
      </c>
      <c r="C223" s="59">
        <f t="shared" si="283"/>
        <v>1100</v>
      </c>
      <c r="D223" s="232">
        <v>1100</v>
      </c>
      <c r="E223" s="435"/>
      <c r="F223" s="393">
        <f t="shared" si="288"/>
        <v>1100</v>
      </c>
      <c r="G223" s="232"/>
      <c r="H223" s="1264"/>
      <c r="I223" s="393">
        <f t="shared" si="289"/>
        <v>0</v>
      </c>
      <c r="J223" s="264"/>
      <c r="K223" s="435"/>
      <c r="L223" s="393">
        <f t="shared" si="290"/>
        <v>0</v>
      </c>
      <c r="M223" s="328"/>
      <c r="N223" s="61"/>
      <c r="O223" s="115">
        <f t="shared" si="291"/>
        <v>0</v>
      </c>
      <c r="P223" s="377"/>
      <c r="R223" s="207"/>
      <c r="S223" s="207"/>
      <c r="T223" s="207"/>
    </row>
    <row r="224" spans="1:20" ht="24" hidden="1" x14ac:dyDescent="0.25">
      <c r="A224" s="38">
        <v>5239</v>
      </c>
      <c r="B224" s="58" t="s">
        <v>204</v>
      </c>
      <c r="C224" s="59">
        <f t="shared" si="283"/>
        <v>0</v>
      </c>
      <c r="D224" s="232"/>
      <c r="E224" s="61"/>
      <c r="F224" s="148">
        <f t="shared" si="288"/>
        <v>0</v>
      </c>
      <c r="G224" s="232"/>
      <c r="H224" s="264"/>
      <c r="I224" s="115">
        <f t="shared" si="289"/>
        <v>0</v>
      </c>
      <c r="J224" s="264"/>
      <c r="K224" s="61"/>
      <c r="L224" s="137">
        <f t="shared" si="290"/>
        <v>0</v>
      </c>
      <c r="M224" s="328"/>
      <c r="N224" s="61"/>
      <c r="O224" s="115">
        <f t="shared" si="291"/>
        <v>0</v>
      </c>
      <c r="P224" s="112"/>
      <c r="R224" s="207"/>
      <c r="S224" s="207"/>
      <c r="T224" s="207"/>
    </row>
    <row r="225" spans="1:20"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112"/>
      <c r="R225" s="207"/>
      <c r="S225" s="207"/>
      <c r="T225" s="207"/>
    </row>
    <row r="226" spans="1:20"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112"/>
      <c r="R226" s="207"/>
      <c r="S226" s="207"/>
      <c r="T226" s="207"/>
    </row>
    <row r="227" spans="1:20"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12"/>
      <c r="R227" s="207"/>
      <c r="S227" s="207"/>
      <c r="T227" s="207"/>
    </row>
    <row r="228" spans="1:20"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12"/>
      <c r="R228" s="207"/>
      <c r="S228" s="207"/>
      <c r="T228" s="207"/>
    </row>
    <row r="229" spans="1:20"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117"/>
      <c r="R229" s="207"/>
      <c r="S229" s="207"/>
      <c r="T229" s="207"/>
    </row>
    <row r="230" spans="1:20"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351"/>
      <c r="R230" s="207"/>
      <c r="S230" s="207"/>
      <c r="T230" s="207"/>
    </row>
    <row r="231" spans="1:20"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352"/>
      <c r="R231" s="207"/>
      <c r="S231" s="207"/>
      <c r="T231" s="207"/>
    </row>
    <row r="232" spans="1:20" ht="24" hidden="1" x14ac:dyDescent="0.25">
      <c r="A232" s="945">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111"/>
      <c r="R232" s="207"/>
      <c r="S232" s="207"/>
      <c r="T232" s="207"/>
    </row>
    <row r="233" spans="1:20"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12"/>
      <c r="R233" s="207"/>
      <c r="S233" s="207"/>
      <c r="T233" s="207"/>
    </row>
    <row r="234" spans="1:20"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111"/>
      <c r="R234" s="207"/>
      <c r="S234" s="207"/>
      <c r="T234" s="207"/>
    </row>
    <row r="235" spans="1:20"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12"/>
      <c r="R235" s="207"/>
      <c r="S235" s="207"/>
      <c r="T235" s="207"/>
    </row>
    <row r="236" spans="1:20"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12"/>
      <c r="R236" s="207"/>
      <c r="S236" s="207"/>
      <c r="T236" s="207"/>
    </row>
    <row r="237" spans="1:20"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112"/>
      <c r="R237" s="207"/>
      <c r="S237" s="207"/>
      <c r="T237" s="207"/>
    </row>
    <row r="238" spans="1:20"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12"/>
      <c r="R238" s="207"/>
      <c r="S238" s="207"/>
      <c r="T238" s="207"/>
    </row>
    <row r="239" spans="1:20"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12"/>
      <c r="R239" s="207"/>
      <c r="S239" s="207"/>
      <c r="T239" s="207"/>
    </row>
    <row r="240" spans="1:20"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112"/>
      <c r="R240" s="207"/>
      <c r="S240" s="207"/>
      <c r="T240" s="207"/>
    </row>
    <row r="241" spans="1:20"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112"/>
      <c r="R241" s="207"/>
      <c r="S241" s="207"/>
      <c r="T241" s="207"/>
    </row>
    <row r="242" spans="1:20"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112"/>
      <c r="R242" s="207"/>
      <c r="S242" s="207"/>
      <c r="T242" s="207"/>
    </row>
    <row r="243" spans="1:20"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112"/>
      <c r="R243" s="207"/>
      <c r="S243" s="207"/>
      <c r="T243" s="207"/>
    </row>
    <row r="244" spans="1:20"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112"/>
      <c r="R244" s="207"/>
      <c r="S244" s="207"/>
      <c r="T244" s="207"/>
    </row>
    <row r="245" spans="1:20"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112"/>
      <c r="R245" s="207"/>
      <c r="S245" s="207"/>
      <c r="T245" s="207"/>
    </row>
    <row r="246" spans="1:20" ht="24" hidden="1" x14ac:dyDescent="0.25">
      <c r="A246" s="945">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9"/>
      <c r="R246" s="207"/>
      <c r="S246" s="207"/>
      <c r="T246" s="207"/>
    </row>
    <row r="247" spans="1:20"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12"/>
      <c r="R247" s="207"/>
      <c r="S247" s="207"/>
      <c r="T247" s="207"/>
    </row>
    <row r="248" spans="1:20"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112"/>
      <c r="R248" s="207"/>
      <c r="S248" s="207"/>
      <c r="T248" s="207"/>
    </row>
    <row r="249" spans="1:20" ht="84"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112"/>
      <c r="R249" s="207"/>
      <c r="S249" s="207"/>
      <c r="T249" s="207"/>
    </row>
    <row r="250" spans="1:20"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112"/>
      <c r="R250" s="207"/>
      <c r="S250" s="207"/>
      <c r="T250" s="207"/>
    </row>
    <row r="251" spans="1:20"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353"/>
      <c r="R251" s="207"/>
      <c r="S251" s="207"/>
      <c r="T251" s="207"/>
    </row>
    <row r="252" spans="1:20" ht="24" hidden="1" x14ac:dyDescent="0.25">
      <c r="A252" s="945">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11"/>
      <c r="R252" s="207"/>
      <c r="S252" s="207"/>
      <c r="T252" s="207"/>
    </row>
    <row r="253" spans="1:20"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12"/>
      <c r="R253" s="207"/>
      <c r="S253" s="207"/>
      <c r="T253" s="207"/>
    </row>
    <row r="254" spans="1:20"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112"/>
      <c r="R254" s="207"/>
      <c r="S254" s="207"/>
      <c r="T254" s="207"/>
    </row>
    <row r="255" spans="1:20"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112"/>
      <c r="R255" s="207"/>
      <c r="S255" s="207"/>
      <c r="T255" s="207"/>
    </row>
    <row r="256" spans="1:20"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111"/>
      <c r="R256" s="207"/>
      <c r="S256" s="207"/>
      <c r="T256" s="207"/>
    </row>
    <row r="257" spans="1:20"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59"/>
      <c r="R257" s="207"/>
      <c r="S257" s="207"/>
      <c r="T257" s="207"/>
    </row>
    <row r="258" spans="1:20"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112"/>
      <c r="R258" s="207"/>
      <c r="S258" s="207"/>
      <c r="T258" s="207"/>
    </row>
    <row r="259" spans="1:20"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353"/>
      <c r="R259" s="207"/>
      <c r="S259" s="207"/>
      <c r="T259" s="207"/>
    </row>
    <row r="260" spans="1:20" ht="24" hidden="1" x14ac:dyDescent="0.25">
      <c r="A260" s="945">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6"/>
      <c r="R260" s="207"/>
      <c r="S260" s="207"/>
      <c r="T260" s="207"/>
    </row>
    <row r="261" spans="1:20"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12"/>
      <c r="R261" s="207"/>
      <c r="S261" s="207"/>
      <c r="T261" s="207"/>
    </row>
    <row r="262" spans="1:20"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112"/>
      <c r="R262" s="207"/>
      <c r="S262" s="207"/>
      <c r="T262" s="207"/>
    </row>
    <row r="263" spans="1:20"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112"/>
      <c r="R263" s="207"/>
      <c r="S263" s="207"/>
      <c r="T263" s="207"/>
    </row>
    <row r="264" spans="1:20"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112"/>
      <c r="R264" s="207"/>
      <c r="S264" s="207"/>
      <c r="T264" s="207"/>
    </row>
    <row r="265" spans="1:20"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12"/>
      <c r="R265" s="207"/>
      <c r="S265" s="207"/>
      <c r="T265" s="207"/>
    </row>
    <row r="266" spans="1:20"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112"/>
      <c r="R266" s="207"/>
      <c r="S266" s="207"/>
      <c r="T266" s="207"/>
    </row>
    <row r="267" spans="1:20"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112"/>
      <c r="R267" s="207"/>
      <c r="S267" s="207"/>
      <c r="T267" s="207"/>
    </row>
    <row r="268" spans="1:20"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112"/>
      <c r="R268" s="207"/>
      <c r="S268" s="207"/>
      <c r="T268" s="207"/>
    </row>
    <row r="269" spans="1:20" ht="36" hidden="1" x14ac:dyDescent="0.25">
      <c r="A269" s="150">
        <v>7000</v>
      </c>
      <c r="B269" s="150" t="s">
        <v>246</v>
      </c>
      <c r="C269" s="153">
        <f t="shared" si="283"/>
        <v>0</v>
      </c>
      <c r="D269" s="239">
        <f>SUM(D270,D281)</f>
        <v>0</v>
      </c>
      <c r="E269" s="152">
        <f t="shared" ref="E269:F269" si="350">SUM(E270,E281)</f>
        <v>0</v>
      </c>
      <c r="F269" s="291">
        <f t="shared" si="350"/>
        <v>0</v>
      </c>
      <c r="G269" s="239">
        <f>SUM(G270,G281)</f>
        <v>0</v>
      </c>
      <c r="H269" s="270">
        <f t="shared" ref="H269:I269" si="351">SUM(H270,H281)</f>
        <v>0</v>
      </c>
      <c r="I269" s="297">
        <f t="shared" si="351"/>
        <v>0</v>
      </c>
      <c r="J269" s="270">
        <f>SUM(J270,J281)</f>
        <v>0</v>
      </c>
      <c r="K269" s="152">
        <f t="shared" ref="K269:L269" si="352">SUM(K270,K281)</f>
        <v>0</v>
      </c>
      <c r="L269" s="151">
        <f t="shared" si="352"/>
        <v>0</v>
      </c>
      <c r="M269" s="333">
        <f>SUM(M270,M281)</f>
        <v>0</v>
      </c>
      <c r="N269" s="310">
        <f t="shared" ref="N269:O269" si="353">SUM(N270,N281)</f>
        <v>0</v>
      </c>
      <c r="O269" s="315">
        <f t="shared" si="353"/>
        <v>0</v>
      </c>
      <c r="P269" s="355"/>
      <c r="R269" s="207"/>
      <c r="S269" s="207"/>
      <c r="T269" s="207"/>
    </row>
    <row r="270" spans="1:20"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352"/>
      <c r="R270" s="207"/>
      <c r="S270" s="207"/>
      <c r="T270" s="207"/>
    </row>
    <row r="271" spans="1:20" ht="24" hidden="1" x14ac:dyDescent="0.25">
      <c r="A271" s="945">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111"/>
      <c r="R271" s="207"/>
      <c r="S271" s="207"/>
      <c r="T271" s="207"/>
    </row>
    <row r="272" spans="1:20"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12"/>
      <c r="R272" s="207"/>
      <c r="S272" s="207"/>
      <c r="T272" s="207"/>
    </row>
    <row r="273" spans="1:20"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12"/>
      <c r="R273" s="207"/>
      <c r="S273" s="207"/>
      <c r="T273" s="207"/>
    </row>
    <row r="274" spans="1:20"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112"/>
      <c r="R274" s="207"/>
      <c r="S274" s="207"/>
      <c r="T274" s="207"/>
    </row>
    <row r="275" spans="1:20" ht="36" hidden="1" x14ac:dyDescent="0.25">
      <c r="A275" s="113">
        <v>7230</v>
      </c>
      <c r="B275" s="58" t="s">
        <v>292</v>
      </c>
      <c r="C275" s="59">
        <f t="shared" si="283"/>
        <v>0</v>
      </c>
      <c r="D275" s="232"/>
      <c r="E275" s="61"/>
      <c r="F275" s="148">
        <f t="shared" si="362"/>
        <v>0</v>
      </c>
      <c r="G275" s="232"/>
      <c r="H275" s="264"/>
      <c r="I275" s="115">
        <f t="shared" si="363"/>
        <v>0</v>
      </c>
      <c r="J275" s="264"/>
      <c r="K275" s="61"/>
      <c r="L275" s="137">
        <f t="shared" si="364"/>
        <v>0</v>
      </c>
      <c r="M275" s="328"/>
      <c r="N275" s="61"/>
      <c r="O275" s="115">
        <f t="shared" si="365"/>
        <v>0</v>
      </c>
      <c r="P275" s="112"/>
      <c r="R275" s="207"/>
      <c r="S275" s="207"/>
      <c r="T275" s="207"/>
    </row>
    <row r="276" spans="1:20"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12"/>
      <c r="R276" s="207"/>
      <c r="S276" s="207"/>
      <c r="T276" s="207"/>
    </row>
    <row r="277" spans="1:20"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12"/>
      <c r="R277" s="207"/>
      <c r="S277" s="207"/>
      <c r="T277" s="207"/>
    </row>
    <row r="278" spans="1:20"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112"/>
      <c r="R278" s="207"/>
      <c r="S278" s="207"/>
      <c r="T278" s="207"/>
    </row>
    <row r="279" spans="1:20"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112"/>
      <c r="R279" s="207"/>
      <c r="S279" s="207"/>
      <c r="T279" s="207"/>
    </row>
    <row r="280" spans="1:20" ht="24" hidden="1" x14ac:dyDescent="0.25">
      <c r="A280" s="945">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111"/>
      <c r="R280" s="207"/>
      <c r="S280" s="207"/>
      <c r="T280" s="207"/>
    </row>
    <row r="281" spans="1:20"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353"/>
      <c r="R281" s="207"/>
      <c r="S281" s="207"/>
      <c r="T281" s="207"/>
    </row>
    <row r="282" spans="1:20"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56"/>
      <c r="R282" s="207"/>
      <c r="S282" s="207"/>
      <c r="T282" s="207"/>
    </row>
    <row r="283" spans="1:20"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112"/>
      <c r="R283" s="207"/>
      <c r="S283" s="207"/>
      <c r="T283" s="207"/>
    </row>
    <row r="284" spans="1:20" hidden="1" x14ac:dyDescent="0.25">
      <c r="A284" s="147" t="s">
        <v>257</v>
      </c>
      <c r="B284" s="38" t="s">
        <v>258</v>
      </c>
      <c r="C284" s="59">
        <f t="shared" si="368"/>
        <v>0</v>
      </c>
      <c r="D284" s="232"/>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112"/>
      <c r="R284" s="207"/>
      <c r="S284" s="207"/>
      <c r="T284" s="207"/>
    </row>
    <row r="285" spans="1:20"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111"/>
      <c r="R285" s="207"/>
      <c r="S285" s="207"/>
      <c r="T285" s="207"/>
    </row>
    <row r="286" spans="1:20" ht="12.75" thickBot="1" x14ac:dyDescent="0.3">
      <c r="A286" s="175"/>
      <c r="B286" s="175" t="s">
        <v>261</v>
      </c>
      <c r="C286" s="316">
        <f t="shared" si="368"/>
        <v>409556</v>
      </c>
      <c r="D286" s="242">
        <f t="shared" ref="D286:O286" si="382">SUM(D283,D269,D230,D195,D187,D173,D75,D53)</f>
        <v>283742</v>
      </c>
      <c r="E286" s="448">
        <f t="shared" si="382"/>
        <v>0</v>
      </c>
      <c r="F286" s="449">
        <f t="shared" si="382"/>
        <v>283742</v>
      </c>
      <c r="G286" s="242">
        <f t="shared" si="382"/>
        <v>121890</v>
      </c>
      <c r="H286" s="210">
        <f t="shared" si="382"/>
        <v>0</v>
      </c>
      <c r="I286" s="449">
        <f t="shared" si="382"/>
        <v>121890</v>
      </c>
      <c r="J286" s="177">
        <f t="shared" si="382"/>
        <v>3924</v>
      </c>
      <c r="K286" s="448">
        <f t="shared" si="382"/>
        <v>0</v>
      </c>
      <c r="L286" s="449">
        <f t="shared" si="382"/>
        <v>3924</v>
      </c>
      <c r="M286" s="316">
        <f t="shared" si="382"/>
        <v>0</v>
      </c>
      <c r="N286" s="176">
        <f t="shared" si="382"/>
        <v>0</v>
      </c>
      <c r="O286" s="298">
        <f t="shared" si="382"/>
        <v>0</v>
      </c>
      <c r="P286" s="356"/>
      <c r="R286" s="207"/>
      <c r="S286" s="207"/>
      <c r="T286" s="207"/>
    </row>
    <row r="287" spans="1:20" s="21" customFormat="1" ht="13.5" thickTop="1" thickBot="1" x14ac:dyDescent="0.3">
      <c r="A287" s="1670" t="s">
        <v>262</v>
      </c>
      <c r="B287" s="1671"/>
      <c r="C287" s="184">
        <f t="shared" si="368"/>
        <v>-664</v>
      </c>
      <c r="D287" s="243">
        <f>SUM(D24,D25,D41)-D51</f>
        <v>0</v>
      </c>
      <c r="E287" s="450">
        <f t="shared" ref="E287:F287" si="383">SUM(E24,E25,E41)-E51</f>
        <v>0</v>
      </c>
      <c r="F287" s="451">
        <f t="shared" si="383"/>
        <v>0</v>
      </c>
      <c r="G287" s="243">
        <f>SUM(G24,G25,G41)-G51</f>
        <v>0</v>
      </c>
      <c r="H287" s="178">
        <f t="shared" ref="H287:I287" si="384">SUM(H24,H25,H41)-H51</f>
        <v>0</v>
      </c>
      <c r="I287" s="451">
        <f t="shared" si="384"/>
        <v>0</v>
      </c>
      <c r="J287" s="273">
        <f>(J26+J43)-J51</f>
        <v>-664</v>
      </c>
      <c r="K287" s="450">
        <f t="shared" ref="K287:L287" si="385">(K26+K43)-K51</f>
        <v>0</v>
      </c>
      <c r="L287" s="451">
        <f t="shared" si="385"/>
        <v>-664</v>
      </c>
      <c r="M287" s="184">
        <f>M45-M51</f>
        <v>0</v>
      </c>
      <c r="N287" s="179">
        <f t="shared" ref="N287:O287" si="386">N45-N51</f>
        <v>0</v>
      </c>
      <c r="O287" s="299">
        <f t="shared" si="386"/>
        <v>0</v>
      </c>
      <c r="P287" s="186"/>
      <c r="R287" s="207"/>
      <c r="S287" s="207"/>
      <c r="T287" s="207"/>
    </row>
    <row r="288" spans="1:20" s="21" customFormat="1" ht="12.75" thickTop="1" x14ac:dyDescent="0.25">
      <c r="A288" s="1672" t="s">
        <v>263</v>
      </c>
      <c r="B288" s="1673"/>
      <c r="C288" s="164">
        <f t="shared" si="368"/>
        <v>664</v>
      </c>
      <c r="D288" s="244">
        <f t="shared" ref="D288:O288" si="387">SUM(D289,D290)-D297+D298</f>
        <v>0</v>
      </c>
      <c r="E288" s="452">
        <f t="shared" si="387"/>
        <v>0</v>
      </c>
      <c r="F288" s="453">
        <f t="shared" si="387"/>
        <v>0</v>
      </c>
      <c r="G288" s="244">
        <f t="shared" si="387"/>
        <v>0</v>
      </c>
      <c r="H288" s="160">
        <f t="shared" si="387"/>
        <v>0</v>
      </c>
      <c r="I288" s="453">
        <f t="shared" si="387"/>
        <v>0</v>
      </c>
      <c r="J288" s="274">
        <f t="shared" si="387"/>
        <v>664</v>
      </c>
      <c r="K288" s="452">
        <f t="shared" si="387"/>
        <v>0</v>
      </c>
      <c r="L288" s="453">
        <f t="shared" si="387"/>
        <v>664</v>
      </c>
      <c r="M288" s="164">
        <f t="shared" si="387"/>
        <v>0</v>
      </c>
      <c r="N288" s="161">
        <f t="shared" si="387"/>
        <v>0</v>
      </c>
      <c r="O288" s="162">
        <f t="shared" si="387"/>
        <v>0</v>
      </c>
      <c r="P288" s="357"/>
      <c r="R288" s="207"/>
      <c r="S288" s="207"/>
      <c r="T288" s="207"/>
    </row>
    <row r="289" spans="1:20" s="21" customFormat="1" ht="12.75" thickBot="1" x14ac:dyDescent="0.3">
      <c r="A289" s="89" t="s">
        <v>264</v>
      </c>
      <c r="B289" s="89" t="s">
        <v>265</v>
      </c>
      <c r="C289" s="90">
        <f t="shared" si="368"/>
        <v>664</v>
      </c>
      <c r="D289" s="226">
        <f t="shared" ref="D289:O289" si="388">D21-D283</f>
        <v>0</v>
      </c>
      <c r="E289" s="422">
        <f t="shared" si="388"/>
        <v>0</v>
      </c>
      <c r="F289" s="423">
        <f t="shared" si="388"/>
        <v>0</v>
      </c>
      <c r="G289" s="226">
        <f t="shared" si="388"/>
        <v>0</v>
      </c>
      <c r="H289" s="182">
        <f t="shared" si="388"/>
        <v>0</v>
      </c>
      <c r="I289" s="423">
        <f t="shared" si="388"/>
        <v>0</v>
      </c>
      <c r="J289" s="259">
        <f t="shared" si="388"/>
        <v>664</v>
      </c>
      <c r="K289" s="422">
        <f t="shared" si="388"/>
        <v>0</v>
      </c>
      <c r="L289" s="423">
        <f t="shared" si="388"/>
        <v>664</v>
      </c>
      <c r="M289" s="90">
        <f t="shared" si="388"/>
        <v>0</v>
      </c>
      <c r="N289" s="91">
        <f t="shared" si="388"/>
        <v>0</v>
      </c>
      <c r="O289" s="92">
        <f t="shared" si="388"/>
        <v>0</v>
      </c>
      <c r="P289" s="348"/>
      <c r="R289" s="207"/>
      <c r="S289" s="207"/>
      <c r="T289" s="207"/>
    </row>
    <row r="290" spans="1:20"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357"/>
      <c r="R290" s="207"/>
      <c r="S290" s="207"/>
      <c r="T290" s="207"/>
    </row>
    <row r="291" spans="1:20"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6"/>
      <c r="R291" s="207"/>
      <c r="S291" s="207"/>
      <c r="T291" s="207"/>
    </row>
    <row r="292" spans="1:20"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12"/>
      <c r="R292" s="207"/>
      <c r="S292" s="207"/>
      <c r="T292" s="207"/>
    </row>
    <row r="293" spans="1:20"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12"/>
      <c r="R293" s="207"/>
      <c r="S293" s="207"/>
      <c r="T293" s="207"/>
    </row>
    <row r="294" spans="1:20"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12"/>
      <c r="R294" s="207"/>
      <c r="S294" s="207"/>
      <c r="T294" s="207"/>
    </row>
    <row r="295" spans="1:20"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12"/>
      <c r="R295" s="207"/>
      <c r="S295" s="207"/>
      <c r="T295" s="207"/>
    </row>
    <row r="296" spans="1:20"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9"/>
      <c r="R296" s="207"/>
      <c r="S296" s="207"/>
      <c r="T296" s="207"/>
    </row>
    <row r="297" spans="1:20"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86"/>
      <c r="R297" s="207"/>
      <c r="S297" s="207"/>
      <c r="T297" s="207"/>
    </row>
    <row r="298" spans="1:20"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24"/>
      <c r="R298" s="207"/>
      <c r="S298" s="207"/>
      <c r="T298" s="207"/>
    </row>
    <row r="299" spans="1:20" ht="12.75" thickTop="1" x14ac:dyDescent="0.25">
      <c r="A299" s="1"/>
      <c r="B299" s="1"/>
      <c r="C299" s="1"/>
      <c r="D299" s="1"/>
      <c r="E299" s="1"/>
      <c r="F299" s="1"/>
      <c r="G299" s="1"/>
      <c r="H299" s="1"/>
      <c r="I299" s="1"/>
      <c r="J299" s="1"/>
      <c r="K299" s="1"/>
      <c r="L299" s="1"/>
      <c r="M299" s="1"/>
    </row>
    <row r="300" spans="1:20" x14ac:dyDescent="0.25">
      <c r="A300" s="1"/>
      <c r="B300" s="1"/>
      <c r="C300" s="1"/>
      <c r="D300" s="1"/>
      <c r="E300" s="1"/>
      <c r="F300" s="1"/>
      <c r="G300" s="1"/>
      <c r="H300" s="1"/>
      <c r="I300" s="1"/>
      <c r="J300" s="1"/>
      <c r="K300" s="1"/>
      <c r="L300" s="1"/>
      <c r="M300" s="1"/>
    </row>
    <row r="301" spans="1:20" x14ac:dyDescent="0.25">
      <c r="A301" s="1"/>
      <c r="B301" s="1"/>
      <c r="C301" s="1"/>
      <c r="D301" s="1"/>
      <c r="E301" s="1"/>
      <c r="F301" s="1"/>
      <c r="G301" s="1"/>
      <c r="H301" s="1"/>
      <c r="I301" s="1"/>
      <c r="J301" s="1"/>
      <c r="K301" s="1"/>
      <c r="L301" s="1"/>
      <c r="M301" s="1"/>
    </row>
    <row r="302" spans="1:20" x14ac:dyDescent="0.25">
      <c r="A302" s="1"/>
      <c r="B302" s="1"/>
      <c r="C302" s="1"/>
      <c r="D302" s="1"/>
      <c r="E302" s="1"/>
      <c r="F302" s="1"/>
      <c r="G302" s="1"/>
      <c r="H302" s="1"/>
      <c r="I302" s="1"/>
      <c r="J302" s="1"/>
      <c r="K302" s="1"/>
      <c r="L302" s="1"/>
      <c r="M302" s="1"/>
    </row>
    <row r="303" spans="1:20" x14ac:dyDescent="0.25">
      <c r="A303" s="1"/>
      <c r="B303" s="1"/>
      <c r="C303" s="1"/>
      <c r="D303" s="1"/>
      <c r="E303" s="1"/>
      <c r="F303" s="1"/>
      <c r="G303" s="1"/>
      <c r="H303" s="1"/>
      <c r="I303" s="1"/>
      <c r="J303" s="1"/>
      <c r="K303" s="1"/>
      <c r="L303" s="1"/>
      <c r="M303" s="1"/>
    </row>
    <row r="304" spans="1:20"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NBWzpchutFdeWKr1uh5iEq3Qyt/fdXNtWzgXC3/RMT9EtBDFSY3PBhFu2BnVOz+u8LkHnr/EP/EBV6ArHDx1eQ==" saltValue="LEDSLHuHghR7JT2+jCj/6Q==" spinCount="100000" sheet="1" objects="1" scenarios="1" formatCells="0" formatColumns="0" formatRows="0"/>
  <autoFilter ref="A18:P298">
    <filterColumn colId="2">
      <filters blank="1">
        <filter val="1 087"/>
        <filter val="1 093"/>
        <filter val="1 100"/>
        <filter val="1 200"/>
        <filter val="1 312"/>
        <filter val="1 400"/>
        <filter val="1 482"/>
        <filter val="1 500"/>
        <filter val="1 561"/>
        <filter val="1 800"/>
        <filter val="1 860"/>
        <filter val="1 894"/>
        <filter val="1 927"/>
        <filter val="100"/>
        <filter val="115"/>
        <filter val="12 286"/>
        <filter val="12 359"/>
        <filter val="15 359"/>
        <filter val="182"/>
        <filter val="19 903"/>
        <filter val="2 167"/>
        <filter val="2 621"/>
        <filter val="2 925"/>
        <filter val="2 951"/>
        <filter val="200"/>
        <filter val="224 982"/>
        <filter val="23 960"/>
        <filter val="239"/>
        <filter val="253 930"/>
        <filter val="26"/>
        <filter val="270"/>
        <filter val="28 589"/>
        <filter val="293"/>
        <filter val="3 260"/>
        <filter val="3 358"/>
        <filter val="3 392"/>
        <filter val="3 413"/>
        <filter val="3 627"/>
        <filter val="3 706"/>
        <filter val="3 807"/>
        <filter val="337 982"/>
        <filter val="37 412"/>
        <filter val="4 104"/>
        <filter val="4 153"/>
        <filter val="4 400"/>
        <filter val="4 465"/>
        <filter val="4 988"/>
        <filter val="405 091"/>
        <filter val="405 632"/>
        <filter val="409 556"/>
        <filter val="440"/>
        <filter val="457"/>
        <filter val="474"/>
        <filter val="5 324"/>
        <filter val="50"/>
        <filter val="500"/>
        <filter val="51 437"/>
        <filter val="532"/>
        <filter val="541"/>
        <filter val="617"/>
        <filter val="631"/>
        <filter val="64 149"/>
        <filter val="65"/>
        <filter val="650"/>
        <filter val="664"/>
        <filter val="-664"/>
        <filter val="67 109"/>
        <filter val="7 044"/>
        <filter val="7 279"/>
        <filter val="81"/>
        <filter val="84 052"/>
        <filter val="85"/>
        <filter val="94"/>
        <filter val="976"/>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29.pielikums Jūrmalas pilsētas domes 
2018.gada 27.septembra saistošajiem noteikumiem Nr.33
(protokols Nr.13,  23.punkts)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R316"/>
  <sheetViews>
    <sheetView view="pageLayout" zoomScaleNormal="100" workbookViewId="0">
      <selection activeCell="U1" sqref="U1"/>
    </sheetView>
  </sheetViews>
  <sheetFormatPr defaultColWidth="9.140625"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871</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858</v>
      </c>
      <c r="D3" s="1713"/>
      <c r="E3" s="1713"/>
      <c r="F3" s="1713"/>
      <c r="G3" s="1713"/>
      <c r="H3" s="1713"/>
      <c r="I3" s="1713"/>
      <c r="J3" s="1713"/>
      <c r="K3" s="1713"/>
      <c r="L3" s="1713"/>
      <c r="M3" s="1713"/>
      <c r="N3" s="1713"/>
      <c r="O3" s="1713"/>
      <c r="P3" s="1714"/>
      <c r="Q3" s="382"/>
    </row>
    <row r="4" spans="1:17" ht="12.75" customHeight="1" x14ac:dyDescent="0.25">
      <c r="A4" s="4" t="s">
        <v>1</v>
      </c>
      <c r="B4" s="5"/>
      <c r="C4" s="1713" t="s">
        <v>859</v>
      </c>
      <c r="D4" s="1713"/>
      <c r="E4" s="1713"/>
      <c r="F4" s="1713"/>
      <c r="G4" s="1713"/>
      <c r="H4" s="1713"/>
      <c r="I4" s="1713"/>
      <c r="J4" s="1713"/>
      <c r="K4" s="1713"/>
      <c r="L4" s="1713"/>
      <c r="M4" s="1713"/>
      <c r="N4" s="1713"/>
      <c r="O4" s="1713"/>
      <c r="P4" s="1714"/>
      <c r="Q4" s="382"/>
    </row>
    <row r="5" spans="1:17" ht="12.75" customHeight="1" x14ac:dyDescent="0.25">
      <c r="A5" s="2" t="s">
        <v>2</v>
      </c>
      <c r="B5" s="3"/>
      <c r="C5" s="1708" t="s">
        <v>860</v>
      </c>
      <c r="D5" s="1708"/>
      <c r="E5" s="1708"/>
      <c r="F5" s="1708"/>
      <c r="G5" s="1708"/>
      <c r="H5" s="1708"/>
      <c r="I5" s="1708"/>
      <c r="J5" s="1708"/>
      <c r="K5" s="1708"/>
      <c r="L5" s="1708"/>
      <c r="M5" s="1708"/>
      <c r="N5" s="1708"/>
      <c r="O5" s="1708"/>
      <c r="P5" s="1709"/>
      <c r="Q5" s="382"/>
    </row>
    <row r="6" spans="1:17" ht="12.75" customHeight="1" x14ac:dyDescent="0.25">
      <c r="A6" s="2" t="s">
        <v>3</v>
      </c>
      <c r="B6" s="3"/>
      <c r="C6" s="1708" t="s">
        <v>861</v>
      </c>
      <c r="D6" s="1708"/>
      <c r="E6" s="1708"/>
      <c r="F6" s="1708"/>
      <c r="G6" s="1708"/>
      <c r="H6" s="1708"/>
      <c r="I6" s="1708"/>
      <c r="J6" s="1708"/>
      <c r="K6" s="1708"/>
      <c r="L6" s="1708"/>
      <c r="M6" s="1708"/>
      <c r="N6" s="1708"/>
      <c r="O6" s="1708"/>
      <c r="P6" s="1709"/>
      <c r="Q6" s="382"/>
    </row>
    <row r="7" spans="1:17" ht="23.25" customHeight="1" x14ac:dyDescent="0.25">
      <c r="A7" s="2" t="s">
        <v>4</v>
      </c>
      <c r="B7" s="3"/>
      <c r="C7" s="1713" t="s">
        <v>862</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863</v>
      </c>
      <c r="D9" s="1708"/>
      <c r="E9" s="1708"/>
      <c r="F9" s="1708"/>
      <c r="G9" s="1708"/>
      <c r="H9" s="1708"/>
      <c r="I9" s="1708"/>
      <c r="J9" s="1708"/>
      <c r="K9" s="1708"/>
      <c r="L9" s="1708"/>
      <c r="M9" s="1708"/>
      <c r="N9" s="1708"/>
      <c r="O9" s="1708"/>
      <c r="P9" s="1709"/>
      <c r="Q9" s="382"/>
    </row>
    <row r="10" spans="1:17" ht="12.75" customHeight="1" x14ac:dyDescent="0.25">
      <c r="A10" s="2"/>
      <c r="B10" s="3" t="s">
        <v>7</v>
      </c>
      <c r="C10" s="1708" t="s">
        <v>864</v>
      </c>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865</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t="s">
        <v>866</v>
      </c>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c r="Q16" s="383"/>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8"/>
      <c r="D19" s="212"/>
      <c r="E19" s="385"/>
      <c r="F19" s="98"/>
      <c r="G19" s="212"/>
      <c r="H19" s="1255"/>
      <c r="I19" s="98"/>
      <c r="J19" s="247"/>
      <c r="K19" s="385"/>
      <c r="L19" s="98"/>
      <c r="M19" s="317"/>
      <c r="N19" s="19"/>
      <c r="O19" s="360"/>
      <c r="P19" s="20"/>
    </row>
    <row r="20" spans="1:16" s="21" customFormat="1" ht="12.75" thickBot="1" x14ac:dyDescent="0.3">
      <c r="A20" s="22"/>
      <c r="B20" s="23" t="s">
        <v>19</v>
      </c>
      <c r="C20" s="24">
        <f>F20+I20+L20+O20</f>
        <v>944821</v>
      </c>
      <c r="D20" s="213">
        <f>SUM(D21,D24,D25,D41,D43)</f>
        <v>447079</v>
      </c>
      <c r="E20" s="386">
        <f t="shared" ref="E20:F20" si="0">SUM(E21,E24,E25,E41,E43)</f>
        <v>0</v>
      </c>
      <c r="F20" s="387">
        <f t="shared" si="0"/>
        <v>447079</v>
      </c>
      <c r="G20" s="213">
        <f>SUM(G21,G24,G43)</f>
        <v>476198</v>
      </c>
      <c r="H20" s="198">
        <f t="shared" ref="H20:I20" si="1">SUM(H21,H24,H43)</f>
        <v>0</v>
      </c>
      <c r="I20" s="387">
        <f t="shared" si="1"/>
        <v>476198</v>
      </c>
      <c r="J20" s="248">
        <f>SUM(J21,J26,J43)</f>
        <v>21544</v>
      </c>
      <c r="K20" s="386">
        <f t="shared" ref="K20:L20" si="2">SUM(K21,K26,K43)</f>
        <v>0</v>
      </c>
      <c r="L20" s="387">
        <f t="shared" si="2"/>
        <v>21544</v>
      </c>
      <c r="M20" s="24">
        <f>SUM(M21,M45)</f>
        <v>0</v>
      </c>
      <c r="N20" s="25">
        <f t="shared" ref="N20:O20" si="3">SUM(N21,N45)</f>
        <v>0</v>
      </c>
      <c r="O20" s="26">
        <f t="shared" si="3"/>
        <v>0</v>
      </c>
      <c r="P20" s="337"/>
    </row>
    <row r="21" spans="1:16" ht="12.75" thickTop="1" x14ac:dyDescent="0.25">
      <c r="A21" s="27"/>
      <c r="B21" s="28" t="s">
        <v>20</v>
      </c>
      <c r="C21" s="29">
        <f t="shared" ref="C21:C84" si="4">F21+I21+L21+O21</f>
        <v>6597</v>
      </c>
      <c r="D21" s="214">
        <f>SUM(D22:D23)</f>
        <v>0</v>
      </c>
      <c r="E21" s="388">
        <f t="shared" ref="E21" si="5">SUM(E22:E23)</f>
        <v>0</v>
      </c>
      <c r="F21" s="389">
        <f>SUM(F22:F23)</f>
        <v>0</v>
      </c>
      <c r="G21" s="214">
        <f>SUM(G22:G23)</f>
        <v>0</v>
      </c>
      <c r="H21" s="199">
        <f t="shared" ref="H21:I21" si="6">SUM(H22:H23)</f>
        <v>0</v>
      </c>
      <c r="I21" s="389">
        <f t="shared" si="6"/>
        <v>0</v>
      </c>
      <c r="J21" s="249">
        <f>SUM(J22:J23)</f>
        <v>6597</v>
      </c>
      <c r="K21" s="388">
        <f t="shared" ref="K21:L21" si="7">SUM(K22:K23)</f>
        <v>0</v>
      </c>
      <c r="L21" s="389">
        <f t="shared" si="7"/>
        <v>6597</v>
      </c>
      <c r="M21" s="29">
        <f>SUM(M22:M23)</f>
        <v>0</v>
      </c>
      <c r="N21" s="30">
        <f t="shared" ref="N21:O21" si="8">SUM(N22:N23)</f>
        <v>0</v>
      </c>
      <c r="O21" s="31">
        <f t="shared" si="8"/>
        <v>0</v>
      </c>
      <c r="P21" s="338"/>
    </row>
    <row r="22" spans="1:16" hidden="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row>
    <row r="23" spans="1:16" x14ac:dyDescent="0.25">
      <c r="A23" s="37"/>
      <c r="B23" s="38" t="s">
        <v>22</v>
      </c>
      <c r="C23" s="39">
        <f t="shared" si="4"/>
        <v>6597</v>
      </c>
      <c r="D23" s="216"/>
      <c r="E23" s="392"/>
      <c r="F23" s="393">
        <f>D23+E23</f>
        <v>0</v>
      </c>
      <c r="G23" s="216"/>
      <c r="H23" s="1256"/>
      <c r="I23" s="1268">
        <f>G23+H23</f>
        <v>0</v>
      </c>
      <c r="J23" s="251">
        <v>6597</v>
      </c>
      <c r="K23" s="392"/>
      <c r="L23" s="1268">
        <f>J23+K23</f>
        <v>6597</v>
      </c>
      <c r="M23" s="372"/>
      <c r="N23" s="40"/>
      <c r="O23" s="311">
        <f>M23+N23</f>
        <v>0</v>
      </c>
      <c r="P23" s="946"/>
    </row>
    <row r="24" spans="1:16" s="21" customFormat="1" ht="24.75" thickBot="1" x14ac:dyDescent="0.3">
      <c r="A24" s="41">
        <v>19300</v>
      </c>
      <c r="B24" s="41" t="s">
        <v>304</v>
      </c>
      <c r="C24" s="42">
        <f>F24+I24</f>
        <v>923277</v>
      </c>
      <c r="D24" s="217">
        <v>447079</v>
      </c>
      <c r="E24" s="394"/>
      <c r="F24" s="395">
        <f>D24+E24</f>
        <v>447079</v>
      </c>
      <c r="G24" s="217">
        <v>476198</v>
      </c>
      <c r="H24" s="1257"/>
      <c r="I24" s="395">
        <f>G24+H24</f>
        <v>476198</v>
      </c>
      <c r="J24" s="293" t="s">
        <v>23</v>
      </c>
      <c r="K24" s="1258" t="s">
        <v>23</v>
      </c>
      <c r="L24" s="1269" t="s">
        <v>23</v>
      </c>
      <c r="M24" s="319" t="s">
        <v>23</v>
      </c>
      <c r="N24" s="44" t="s">
        <v>23</v>
      </c>
      <c r="O24" s="45" t="s">
        <v>23</v>
      </c>
      <c r="P24" s="822"/>
    </row>
    <row r="25" spans="1:16"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340"/>
    </row>
    <row r="26" spans="1:16" s="21" customFormat="1" ht="36.75" thickTop="1" x14ac:dyDescent="0.25">
      <c r="A26" s="46">
        <v>21300</v>
      </c>
      <c r="B26" s="46" t="s">
        <v>305</v>
      </c>
      <c r="C26" s="47">
        <f>L26</f>
        <v>14897</v>
      </c>
      <c r="D26" s="219" t="s">
        <v>23</v>
      </c>
      <c r="E26" s="398" t="s">
        <v>23</v>
      </c>
      <c r="F26" s="399" t="s">
        <v>23</v>
      </c>
      <c r="G26" s="219" t="s">
        <v>23</v>
      </c>
      <c r="H26" s="301" t="s">
        <v>23</v>
      </c>
      <c r="I26" s="399" t="s">
        <v>23</v>
      </c>
      <c r="J26" s="107">
        <f>SUM(J27,J31,J33,J36)</f>
        <v>14897</v>
      </c>
      <c r="K26" s="430">
        <f t="shared" ref="K26:L26" si="9">SUM(K27,K31,K33,K36)</f>
        <v>0</v>
      </c>
      <c r="L26" s="397">
        <f t="shared" si="9"/>
        <v>14897</v>
      </c>
      <c r="M26" s="320" t="s">
        <v>23</v>
      </c>
      <c r="N26" s="49" t="s">
        <v>23</v>
      </c>
      <c r="O26" s="50" t="s">
        <v>23</v>
      </c>
      <c r="P26" s="340"/>
    </row>
    <row r="27" spans="1:16" s="21" customFormat="1" ht="24" hidden="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row>
    <row r="28" spans="1:16" hidden="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row>
    <row r="29" spans="1:16" hidden="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row>
    <row r="30" spans="1:16" ht="24" hidden="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row>
    <row r="31" spans="1:16" s="21" customFormat="1" ht="36" hidden="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row>
    <row r="32" spans="1:16" ht="36" hidden="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343"/>
    </row>
    <row r="33" spans="1:16" s="21" customFormat="1" x14ac:dyDescent="0.25">
      <c r="A33" s="52">
        <v>21380</v>
      </c>
      <c r="B33" s="46" t="s">
        <v>31</v>
      </c>
      <c r="C33" s="47">
        <f t="shared" si="10"/>
        <v>10247</v>
      </c>
      <c r="D33" s="219" t="s">
        <v>23</v>
      </c>
      <c r="E33" s="398" t="s">
        <v>23</v>
      </c>
      <c r="F33" s="399" t="s">
        <v>23</v>
      </c>
      <c r="G33" s="219" t="s">
        <v>23</v>
      </c>
      <c r="H33" s="301" t="s">
        <v>23</v>
      </c>
      <c r="I33" s="399" t="s">
        <v>23</v>
      </c>
      <c r="J33" s="107">
        <f>SUM(J34:J35)</f>
        <v>10247</v>
      </c>
      <c r="K33" s="430">
        <f t="shared" ref="K33:L33" si="13">SUM(K34:K35)</f>
        <v>0</v>
      </c>
      <c r="L33" s="397">
        <f t="shared" si="13"/>
        <v>10247</v>
      </c>
      <c r="M33" s="320" t="s">
        <v>23</v>
      </c>
      <c r="N33" s="49" t="s">
        <v>23</v>
      </c>
      <c r="O33" s="50" t="s">
        <v>23</v>
      </c>
      <c r="P33" s="340"/>
    </row>
    <row r="34" spans="1:16" x14ac:dyDescent="0.25">
      <c r="A34" s="33">
        <v>21381</v>
      </c>
      <c r="B34" s="53" t="s">
        <v>306</v>
      </c>
      <c r="C34" s="54">
        <f t="shared" si="10"/>
        <v>10247</v>
      </c>
      <c r="D34" s="220" t="s">
        <v>23</v>
      </c>
      <c r="E34" s="400" t="s">
        <v>23</v>
      </c>
      <c r="F34" s="401" t="s">
        <v>23</v>
      </c>
      <c r="G34" s="220" t="s">
        <v>23</v>
      </c>
      <c r="H34" s="1259" t="s">
        <v>23</v>
      </c>
      <c r="I34" s="401" t="s">
        <v>23</v>
      </c>
      <c r="J34" s="263">
        <v>10247</v>
      </c>
      <c r="K34" s="433"/>
      <c r="L34" s="391">
        <f>J34+K34</f>
        <v>10247</v>
      </c>
      <c r="M34" s="321" t="s">
        <v>23</v>
      </c>
      <c r="N34" s="55" t="s">
        <v>23</v>
      </c>
      <c r="O34" s="57" t="s">
        <v>23</v>
      </c>
      <c r="P34" s="341"/>
    </row>
    <row r="35" spans="1:16" ht="24" hidden="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row>
    <row r="36" spans="1:16" s="21" customFormat="1" ht="25.5" customHeight="1" x14ac:dyDescent="0.25">
      <c r="A36" s="52">
        <v>21390</v>
      </c>
      <c r="B36" s="46" t="s">
        <v>307</v>
      </c>
      <c r="C36" s="47">
        <f t="shared" si="10"/>
        <v>4650</v>
      </c>
      <c r="D36" s="219" t="s">
        <v>23</v>
      </c>
      <c r="E36" s="398" t="s">
        <v>23</v>
      </c>
      <c r="F36" s="399" t="s">
        <v>23</v>
      </c>
      <c r="G36" s="219" t="s">
        <v>23</v>
      </c>
      <c r="H36" s="301" t="s">
        <v>23</v>
      </c>
      <c r="I36" s="399" t="s">
        <v>23</v>
      </c>
      <c r="J36" s="107">
        <f>SUM(J37:J40)</f>
        <v>4650</v>
      </c>
      <c r="K36" s="430">
        <f t="shared" ref="K36:L36" si="14">SUM(K37:K40)</f>
        <v>0</v>
      </c>
      <c r="L36" s="397">
        <f t="shared" si="14"/>
        <v>4650</v>
      </c>
      <c r="M36" s="320" t="s">
        <v>23</v>
      </c>
      <c r="N36" s="49" t="s">
        <v>23</v>
      </c>
      <c r="O36" s="50" t="s">
        <v>23</v>
      </c>
      <c r="P36" s="340"/>
    </row>
    <row r="37" spans="1:16" ht="24" hidden="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row>
    <row r="38" spans="1:16" hidden="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342"/>
    </row>
    <row r="39" spans="1:16" hidden="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row>
    <row r="40" spans="1:16" ht="24" x14ac:dyDescent="0.25">
      <c r="A40" s="191">
        <v>21399</v>
      </c>
      <c r="B40" s="166" t="s">
        <v>36</v>
      </c>
      <c r="C40" s="167">
        <f t="shared" si="10"/>
        <v>4650</v>
      </c>
      <c r="D40" s="223" t="s">
        <v>23</v>
      </c>
      <c r="E40" s="406" t="s">
        <v>23</v>
      </c>
      <c r="F40" s="407" t="s">
        <v>23</v>
      </c>
      <c r="G40" s="223" t="s">
        <v>23</v>
      </c>
      <c r="H40" s="303" t="s">
        <v>23</v>
      </c>
      <c r="I40" s="407" t="s">
        <v>23</v>
      </c>
      <c r="J40" s="294">
        <v>4650</v>
      </c>
      <c r="K40" s="1260"/>
      <c r="L40" s="1270">
        <f>J40+K40</f>
        <v>4650</v>
      </c>
      <c r="M40" s="324" t="s">
        <v>23</v>
      </c>
      <c r="N40" s="77" t="s">
        <v>23</v>
      </c>
      <c r="O40" s="193" t="s">
        <v>23</v>
      </c>
      <c r="P40" s="344"/>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row>
    <row r="43" spans="1:16" s="21" customFormat="1" ht="24" x14ac:dyDescent="0.25">
      <c r="A43" s="52">
        <v>21490</v>
      </c>
      <c r="B43" s="46" t="s">
        <v>38</v>
      </c>
      <c r="C43" s="69">
        <f>F43+I43+L43</f>
        <v>50</v>
      </c>
      <c r="D43" s="75">
        <f>D44</f>
        <v>0</v>
      </c>
      <c r="E43" s="413">
        <f t="shared" ref="E43:L43" si="16">E44</f>
        <v>0</v>
      </c>
      <c r="F43" s="414">
        <f t="shared" si="16"/>
        <v>0</v>
      </c>
      <c r="G43" s="75">
        <f t="shared" si="16"/>
        <v>0</v>
      </c>
      <c r="H43" s="204">
        <f t="shared" si="16"/>
        <v>0</v>
      </c>
      <c r="I43" s="414">
        <f t="shared" si="16"/>
        <v>0</v>
      </c>
      <c r="J43" s="205">
        <f t="shared" si="16"/>
        <v>50</v>
      </c>
      <c r="K43" s="413">
        <f t="shared" si="16"/>
        <v>0</v>
      </c>
      <c r="L43" s="414">
        <f t="shared" si="16"/>
        <v>50</v>
      </c>
      <c r="M43" s="320" t="s">
        <v>23</v>
      </c>
      <c r="N43" s="49" t="s">
        <v>23</v>
      </c>
      <c r="O43" s="50" t="s">
        <v>23</v>
      </c>
      <c r="P43" s="340"/>
    </row>
    <row r="44" spans="1:16" s="21" customFormat="1" ht="24" x14ac:dyDescent="0.25">
      <c r="A44" s="38">
        <v>21499</v>
      </c>
      <c r="B44" s="58" t="s">
        <v>39</v>
      </c>
      <c r="C44" s="209">
        <f>F44+I44+L44</f>
        <v>50</v>
      </c>
      <c r="D44" s="304"/>
      <c r="E44" s="415"/>
      <c r="F44" s="416">
        <f>D44+E44</f>
        <v>0</v>
      </c>
      <c r="G44" s="304"/>
      <c r="H44" s="1271"/>
      <c r="I44" s="1276">
        <f>G44+H44</f>
        <v>0</v>
      </c>
      <c r="J44" s="305">
        <v>50</v>
      </c>
      <c r="K44" s="415"/>
      <c r="L44" s="1276">
        <f>J44+K44</f>
        <v>50</v>
      </c>
      <c r="M44" s="323" t="s">
        <v>23</v>
      </c>
      <c r="N44" s="66" t="s">
        <v>23</v>
      </c>
      <c r="O44" s="68" t="s">
        <v>23</v>
      </c>
      <c r="P44" s="343"/>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row>
    <row r="47" spans="1:16" ht="24" hidden="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row>
    <row r="48" spans="1:16" x14ac:dyDescent="0.25">
      <c r="A48" s="84"/>
      <c r="B48" s="79"/>
      <c r="C48" s="85"/>
      <c r="D48" s="366"/>
      <c r="E48" s="419"/>
      <c r="F48" s="418"/>
      <c r="G48" s="366"/>
      <c r="H48" s="1261"/>
      <c r="I48" s="1268"/>
      <c r="J48" s="371"/>
      <c r="K48" s="1263"/>
      <c r="L48" s="410"/>
      <c r="M48" s="326"/>
      <c r="N48" s="306"/>
      <c r="O48" s="172"/>
      <c r="P48" s="82"/>
    </row>
    <row r="49" spans="1:16" s="21" customFormat="1" x14ac:dyDescent="0.25">
      <c r="A49" s="86"/>
      <c r="B49" s="87" t="s">
        <v>43</v>
      </c>
      <c r="C49" s="88"/>
      <c r="D49" s="367"/>
      <c r="E49" s="420"/>
      <c r="F49" s="421"/>
      <c r="G49" s="367"/>
      <c r="H49" s="1262"/>
      <c r="I49" s="421"/>
      <c r="J49" s="370"/>
      <c r="K49" s="420"/>
      <c r="L49" s="421"/>
      <c r="M49" s="373"/>
      <c r="N49" s="368"/>
      <c r="O49" s="173"/>
      <c r="P49" s="347"/>
    </row>
    <row r="50" spans="1:16" s="21" customFormat="1" ht="12.75" thickBot="1" x14ac:dyDescent="0.3">
      <c r="A50" s="89"/>
      <c r="B50" s="22" t="s">
        <v>44</v>
      </c>
      <c r="C50" s="90">
        <f t="shared" si="4"/>
        <v>944821</v>
      </c>
      <c r="D50" s="226">
        <f>SUM(D51,D283)</f>
        <v>447079</v>
      </c>
      <c r="E50" s="422">
        <f t="shared" ref="E50:F50" si="19">SUM(E51,E283)</f>
        <v>0</v>
      </c>
      <c r="F50" s="423">
        <f t="shared" si="19"/>
        <v>447079</v>
      </c>
      <c r="G50" s="226">
        <f>SUM(G51,G283)</f>
        <v>476198</v>
      </c>
      <c r="H50" s="182">
        <f t="shared" ref="H50:I50" si="20">SUM(H51,H283)</f>
        <v>0</v>
      </c>
      <c r="I50" s="423">
        <f t="shared" si="20"/>
        <v>476198</v>
      </c>
      <c r="J50" s="259">
        <f>SUM(J51,J283)</f>
        <v>21544</v>
      </c>
      <c r="K50" s="422">
        <f t="shared" ref="K50:L50" si="21">SUM(K51,K283)</f>
        <v>0</v>
      </c>
      <c r="L50" s="423">
        <f t="shared" si="21"/>
        <v>21544</v>
      </c>
      <c r="M50" s="90">
        <f>SUM(M51,M283)</f>
        <v>0</v>
      </c>
      <c r="N50" s="91">
        <f t="shared" ref="N50:O50" si="22">SUM(N51,N283)</f>
        <v>0</v>
      </c>
      <c r="O50" s="92">
        <f t="shared" si="22"/>
        <v>0</v>
      </c>
      <c r="P50" s="348"/>
    </row>
    <row r="51" spans="1:16" s="21" customFormat="1" ht="36.75" thickTop="1" x14ac:dyDescent="0.25">
      <c r="A51" s="93"/>
      <c r="B51" s="94" t="s">
        <v>45</v>
      </c>
      <c r="C51" s="95">
        <f t="shared" si="4"/>
        <v>944821</v>
      </c>
      <c r="D51" s="227">
        <f>SUM(D52,D194)</f>
        <v>447079</v>
      </c>
      <c r="E51" s="424">
        <f t="shared" ref="E51:F51" si="23">SUM(E52,E194)</f>
        <v>0</v>
      </c>
      <c r="F51" s="425">
        <f t="shared" si="23"/>
        <v>447079</v>
      </c>
      <c r="G51" s="227">
        <f>SUM(G52,G194)</f>
        <v>476198</v>
      </c>
      <c r="H51" s="206">
        <f t="shared" ref="H51:I51" si="24">SUM(H52,H194)</f>
        <v>0</v>
      </c>
      <c r="I51" s="425">
        <f t="shared" si="24"/>
        <v>476198</v>
      </c>
      <c r="J51" s="260">
        <f>SUM(J52,J194)</f>
        <v>21544</v>
      </c>
      <c r="K51" s="424">
        <f t="shared" ref="K51:L51" si="25">SUM(K52,K194)</f>
        <v>0</v>
      </c>
      <c r="L51" s="425">
        <f t="shared" si="25"/>
        <v>21544</v>
      </c>
      <c r="M51" s="95">
        <f>SUM(M52,M194)</f>
        <v>0</v>
      </c>
      <c r="N51" s="96">
        <f t="shared" ref="N51:O51" si="26">SUM(N52,N194)</f>
        <v>0</v>
      </c>
      <c r="O51" s="97">
        <f t="shared" si="26"/>
        <v>0</v>
      </c>
      <c r="P51" s="349"/>
    </row>
    <row r="52" spans="1:16" s="21" customFormat="1" ht="24" x14ac:dyDescent="0.25">
      <c r="A52" s="98"/>
      <c r="B52" s="16" t="s">
        <v>46</v>
      </c>
      <c r="C52" s="99">
        <f t="shared" si="4"/>
        <v>927704</v>
      </c>
      <c r="D52" s="228">
        <f>SUM(D53,D75,D173,D187)</f>
        <v>434271</v>
      </c>
      <c r="E52" s="426">
        <f t="shared" ref="E52:F52" si="27">SUM(E53,E75,E173,E187)</f>
        <v>0</v>
      </c>
      <c r="F52" s="427">
        <f t="shared" si="27"/>
        <v>434271</v>
      </c>
      <c r="G52" s="228">
        <f>SUM(G53,G75,G173,G187)</f>
        <v>471889</v>
      </c>
      <c r="H52" s="207">
        <f t="shared" ref="H52:I52" si="28">SUM(H53,H75,H173,H187)</f>
        <v>0</v>
      </c>
      <c r="I52" s="427">
        <f t="shared" si="28"/>
        <v>471889</v>
      </c>
      <c r="J52" s="261">
        <f>SUM(J53,J75,J173,J187)</f>
        <v>21544</v>
      </c>
      <c r="K52" s="426">
        <f t="shared" ref="K52:L52" si="29">SUM(K53,K75,K173,K187)</f>
        <v>0</v>
      </c>
      <c r="L52" s="427">
        <f t="shared" si="29"/>
        <v>21544</v>
      </c>
      <c r="M52" s="99">
        <f>SUM(M53,M75,M173,M187)</f>
        <v>0</v>
      </c>
      <c r="N52" s="100">
        <f t="shared" ref="N52:O52" si="30">SUM(N53,N75,N173,N187)</f>
        <v>0</v>
      </c>
      <c r="O52" s="101">
        <f t="shared" si="30"/>
        <v>0</v>
      </c>
      <c r="P52" s="350"/>
    </row>
    <row r="53" spans="1:16" s="21" customFormat="1" x14ac:dyDescent="0.25">
      <c r="A53" s="102">
        <v>1000</v>
      </c>
      <c r="B53" s="102" t="s">
        <v>47</v>
      </c>
      <c r="C53" s="103">
        <f t="shared" si="4"/>
        <v>808402</v>
      </c>
      <c r="D53" s="229">
        <f>SUM(D54,D67)</f>
        <v>343093</v>
      </c>
      <c r="E53" s="428">
        <f t="shared" ref="E53:F53" si="31">SUM(E54,E67)</f>
        <v>0</v>
      </c>
      <c r="F53" s="429">
        <f t="shared" si="31"/>
        <v>343093</v>
      </c>
      <c r="G53" s="229">
        <f>SUM(G54,G67)</f>
        <v>465309</v>
      </c>
      <c r="H53" s="139">
        <f t="shared" ref="H53:I53" si="32">SUM(H54,H67)</f>
        <v>0</v>
      </c>
      <c r="I53" s="429">
        <f t="shared" si="32"/>
        <v>465309</v>
      </c>
      <c r="J53" s="262">
        <f>SUM(J54,J67)</f>
        <v>0</v>
      </c>
      <c r="K53" s="428">
        <f t="shared" ref="K53:L53" si="33">SUM(K54,K67)</f>
        <v>0</v>
      </c>
      <c r="L53" s="429">
        <f t="shared" si="33"/>
        <v>0</v>
      </c>
      <c r="M53" s="103">
        <f>SUM(M54,M67)</f>
        <v>0</v>
      </c>
      <c r="N53" s="104">
        <f t="shared" ref="N53:O53" si="34">SUM(N54,N67)</f>
        <v>0</v>
      </c>
      <c r="O53" s="105">
        <f t="shared" si="34"/>
        <v>0</v>
      </c>
      <c r="P53" s="351"/>
    </row>
    <row r="54" spans="1:16" x14ac:dyDescent="0.25">
      <c r="A54" s="46">
        <v>1100</v>
      </c>
      <c r="B54" s="106" t="s">
        <v>48</v>
      </c>
      <c r="C54" s="47">
        <f t="shared" si="4"/>
        <v>610044</v>
      </c>
      <c r="D54" s="230">
        <f>SUM(D55,D58,D66)</f>
        <v>238154</v>
      </c>
      <c r="E54" s="430">
        <f t="shared" ref="E54:F54" si="35">SUM(E55,E58,E66)</f>
        <v>984</v>
      </c>
      <c r="F54" s="397">
        <f t="shared" si="35"/>
        <v>239138</v>
      </c>
      <c r="G54" s="230">
        <f>SUM(G55,G58,G66)</f>
        <v>370906</v>
      </c>
      <c r="H54" s="127">
        <f t="shared" ref="H54:I54" si="36">SUM(H55,H58,H66)</f>
        <v>0</v>
      </c>
      <c r="I54" s="397">
        <f t="shared" si="36"/>
        <v>370906</v>
      </c>
      <c r="J54" s="107">
        <f>SUM(J55,J58,J66)</f>
        <v>0</v>
      </c>
      <c r="K54" s="430">
        <f t="shared" ref="K54:L54" si="37">SUM(K55,K58,K66)</f>
        <v>0</v>
      </c>
      <c r="L54" s="397">
        <f t="shared" si="37"/>
        <v>0</v>
      </c>
      <c r="M54" s="131">
        <f>SUM(M55,M58,M66)</f>
        <v>0</v>
      </c>
      <c r="N54" s="132">
        <f t="shared" ref="N54:O54" si="38">SUM(N55,N58,N66)</f>
        <v>0</v>
      </c>
      <c r="O54" s="296">
        <f t="shared" si="38"/>
        <v>0</v>
      </c>
      <c r="P54" s="947"/>
    </row>
    <row r="55" spans="1:16" x14ac:dyDescent="0.25">
      <c r="A55" s="108">
        <v>1110</v>
      </c>
      <c r="B55" s="79" t="s">
        <v>49</v>
      </c>
      <c r="C55" s="85">
        <f t="shared" si="4"/>
        <v>556293</v>
      </c>
      <c r="D55" s="133">
        <f>SUM(D56:D57)</f>
        <v>201575</v>
      </c>
      <c r="E55" s="431">
        <f t="shared" ref="E55:F55" si="39">SUM(E56:E57)</f>
        <v>0</v>
      </c>
      <c r="F55" s="432">
        <f t="shared" si="39"/>
        <v>201575</v>
      </c>
      <c r="G55" s="133">
        <f>SUM(G56:G57)</f>
        <v>354718</v>
      </c>
      <c r="H55" s="138">
        <f t="shared" ref="H55:I55" si="40">SUM(H56:H57)</f>
        <v>0</v>
      </c>
      <c r="I55" s="432">
        <f t="shared" si="40"/>
        <v>354718</v>
      </c>
      <c r="J55" s="208">
        <f>SUM(J56:J57)</f>
        <v>0</v>
      </c>
      <c r="K55" s="431">
        <f t="shared" ref="K55:L55" si="41">SUM(K56:K57)</f>
        <v>0</v>
      </c>
      <c r="L55" s="432">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11"/>
    </row>
    <row r="57" spans="1:16" ht="24" x14ac:dyDescent="0.25">
      <c r="A57" s="38">
        <v>1119</v>
      </c>
      <c r="B57" s="58" t="s">
        <v>51</v>
      </c>
      <c r="C57" s="59">
        <f t="shared" si="4"/>
        <v>556293</v>
      </c>
      <c r="D57" s="232">
        <v>201575</v>
      </c>
      <c r="E57" s="435"/>
      <c r="F57" s="393">
        <f t="shared" si="43"/>
        <v>201575</v>
      </c>
      <c r="G57" s="232">
        <v>354718</v>
      </c>
      <c r="H57" s="1264"/>
      <c r="I57" s="393">
        <f t="shared" si="44"/>
        <v>354718</v>
      </c>
      <c r="J57" s="264"/>
      <c r="K57" s="435"/>
      <c r="L57" s="393">
        <f t="shared" si="45"/>
        <v>0</v>
      </c>
      <c r="M57" s="328"/>
      <c r="N57" s="61"/>
      <c r="O57" s="115">
        <f>M57+N57</f>
        <v>0</v>
      </c>
      <c r="P57" s="946"/>
    </row>
    <row r="58" spans="1:16" x14ac:dyDescent="0.25">
      <c r="A58" s="113">
        <v>1140</v>
      </c>
      <c r="B58" s="58" t="s">
        <v>295</v>
      </c>
      <c r="C58" s="59">
        <f t="shared" si="4"/>
        <v>51358</v>
      </c>
      <c r="D58" s="233">
        <f>SUM(D59:D65)</f>
        <v>34186</v>
      </c>
      <c r="E58" s="436">
        <f t="shared" ref="E58:F58" si="46">SUM(E59:E65)</f>
        <v>984</v>
      </c>
      <c r="F58" s="393">
        <f t="shared" si="46"/>
        <v>35170</v>
      </c>
      <c r="G58" s="233">
        <f>SUM(G59:G65)</f>
        <v>16188</v>
      </c>
      <c r="H58" s="137">
        <f t="shared" ref="H58:I58" si="47">SUM(H59:H65)</f>
        <v>0</v>
      </c>
      <c r="I58" s="393">
        <f t="shared" si="47"/>
        <v>16188</v>
      </c>
      <c r="J58" s="122">
        <f>SUM(J59:J65)</f>
        <v>0</v>
      </c>
      <c r="K58" s="436">
        <f t="shared" ref="K58:L58" si="48">SUM(K59:K65)</f>
        <v>0</v>
      </c>
      <c r="L58" s="393">
        <f t="shared" si="48"/>
        <v>0</v>
      </c>
      <c r="M58" s="59">
        <f>SUM(M59:M65)</f>
        <v>0</v>
      </c>
      <c r="N58" s="114">
        <f t="shared" ref="N58:O58" si="49">SUM(N59:N65)</f>
        <v>0</v>
      </c>
      <c r="O58" s="115">
        <f t="shared" si="49"/>
        <v>0</v>
      </c>
      <c r="P58" s="948"/>
    </row>
    <row r="59" spans="1:16" x14ac:dyDescent="0.25">
      <c r="A59" s="38">
        <v>1141</v>
      </c>
      <c r="B59" s="58" t="s">
        <v>52</v>
      </c>
      <c r="C59" s="59">
        <f t="shared" si="4"/>
        <v>4153</v>
      </c>
      <c r="D59" s="232">
        <v>4153</v>
      </c>
      <c r="E59" s="435"/>
      <c r="F59" s="393">
        <f t="shared" ref="F59:F66" si="50">D59+E59</f>
        <v>4153</v>
      </c>
      <c r="G59" s="232"/>
      <c r="H59" s="1264"/>
      <c r="I59" s="393">
        <f t="shared" ref="I59:I66" si="51">G59+H59</f>
        <v>0</v>
      </c>
      <c r="J59" s="264"/>
      <c r="K59" s="435"/>
      <c r="L59" s="393">
        <f t="shared" ref="L59:L66" si="52">J59+K59</f>
        <v>0</v>
      </c>
      <c r="M59" s="328"/>
      <c r="N59" s="61"/>
      <c r="O59" s="115">
        <f t="shared" ref="O59:O66" si="53">M59+N59</f>
        <v>0</v>
      </c>
      <c r="P59" s="112"/>
    </row>
    <row r="60" spans="1:16" ht="24.75" customHeight="1" x14ac:dyDescent="0.25">
      <c r="A60" s="38">
        <v>1142</v>
      </c>
      <c r="B60" s="58" t="s">
        <v>53</v>
      </c>
      <c r="C60" s="59">
        <f t="shared" si="4"/>
        <v>1093</v>
      </c>
      <c r="D60" s="232">
        <v>1093</v>
      </c>
      <c r="E60" s="435"/>
      <c r="F60" s="393">
        <f t="shared" si="50"/>
        <v>1093</v>
      </c>
      <c r="G60" s="232"/>
      <c r="H60" s="1264"/>
      <c r="I60" s="393">
        <f t="shared" si="51"/>
        <v>0</v>
      </c>
      <c r="J60" s="264"/>
      <c r="K60" s="435"/>
      <c r="L60" s="393">
        <f>J60+K60</f>
        <v>0</v>
      </c>
      <c r="M60" s="328"/>
      <c r="N60" s="61"/>
      <c r="O60" s="115">
        <f t="shared" si="53"/>
        <v>0</v>
      </c>
      <c r="P60" s="112"/>
    </row>
    <row r="61" spans="1:16"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112"/>
    </row>
    <row r="62" spans="1:16"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112"/>
    </row>
    <row r="63" spans="1:16" x14ac:dyDescent="0.25">
      <c r="A63" s="38">
        <v>1147</v>
      </c>
      <c r="B63" s="58" t="s">
        <v>56</v>
      </c>
      <c r="C63" s="59">
        <f t="shared" si="4"/>
        <v>3545</v>
      </c>
      <c r="D63" s="232">
        <v>3545</v>
      </c>
      <c r="E63" s="435"/>
      <c r="F63" s="393">
        <f t="shared" si="50"/>
        <v>3545</v>
      </c>
      <c r="G63" s="232"/>
      <c r="H63" s="1264"/>
      <c r="I63" s="393">
        <f t="shared" si="51"/>
        <v>0</v>
      </c>
      <c r="J63" s="264"/>
      <c r="K63" s="435"/>
      <c r="L63" s="393">
        <f t="shared" si="52"/>
        <v>0</v>
      </c>
      <c r="M63" s="328"/>
      <c r="N63" s="61"/>
      <c r="O63" s="115">
        <f t="shared" si="53"/>
        <v>0</v>
      </c>
      <c r="P63" s="112"/>
    </row>
    <row r="64" spans="1:16" ht="48" x14ac:dyDescent="0.25">
      <c r="A64" s="38">
        <v>1148</v>
      </c>
      <c r="B64" s="58" t="s">
        <v>57</v>
      </c>
      <c r="C64" s="59">
        <f t="shared" si="4"/>
        <v>24759</v>
      </c>
      <c r="D64" s="951">
        <v>23775</v>
      </c>
      <c r="E64" s="1272">
        <v>984</v>
      </c>
      <c r="F64" s="393">
        <f t="shared" si="50"/>
        <v>24759</v>
      </c>
      <c r="G64" s="232"/>
      <c r="H64" s="1264"/>
      <c r="I64" s="393">
        <f t="shared" si="51"/>
        <v>0</v>
      </c>
      <c r="J64" s="264"/>
      <c r="K64" s="435"/>
      <c r="L64" s="393">
        <f t="shared" si="52"/>
        <v>0</v>
      </c>
      <c r="M64" s="328"/>
      <c r="N64" s="61"/>
      <c r="O64" s="115">
        <f t="shared" si="53"/>
        <v>0</v>
      </c>
      <c r="P64" s="954" t="s">
        <v>867</v>
      </c>
    </row>
    <row r="65" spans="1:16" s="959" customFormat="1" ht="36" x14ac:dyDescent="0.25">
      <c r="A65" s="58">
        <v>1149</v>
      </c>
      <c r="B65" s="58" t="s">
        <v>58</v>
      </c>
      <c r="C65" s="39">
        <f>F65+I65+L65+O65</f>
        <v>17808</v>
      </c>
      <c r="D65" s="955">
        <v>1620</v>
      </c>
      <c r="E65" s="1273"/>
      <c r="F65" s="1268">
        <f t="shared" si="50"/>
        <v>1620</v>
      </c>
      <c r="G65" s="955">
        <v>16188</v>
      </c>
      <c r="H65" s="1274"/>
      <c r="I65" s="1268">
        <f t="shared" si="51"/>
        <v>16188</v>
      </c>
      <c r="J65" s="957"/>
      <c r="K65" s="1273"/>
      <c r="L65" s="1268">
        <f t="shared" si="52"/>
        <v>0</v>
      </c>
      <c r="M65" s="958"/>
      <c r="N65" s="956"/>
      <c r="O65" s="311">
        <f t="shared" si="53"/>
        <v>0</v>
      </c>
      <c r="P65" s="946"/>
    </row>
    <row r="66" spans="1:16" ht="36" x14ac:dyDescent="0.25">
      <c r="A66" s="108">
        <v>1150</v>
      </c>
      <c r="B66" s="79" t="s">
        <v>59</v>
      </c>
      <c r="C66" s="85">
        <f>F66+I66+L66+O66</f>
        <v>2393</v>
      </c>
      <c r="D66" s="234">
        <v>2393</v>
      </c>
      <c r="E66" s="437"/>
      <c r="F66" s="432">
        <f t="shared" si="50"/>
        <v>2393</v>
      </c>
      <c r="G66" s="234"/>
      <c r="H66" s="1265"/>
      <c r="I66" s="432">
        <f t="shared" si="51"/>
        <v>0</v>
      </c>
      <c r="J66" s="265"/>
      <c r="K66" s="437"/>
      <c r="L66" s="432">
        <f t="shared" si="52"/>
        <v>0</v>
      </c>
      <c r="M66" s="329"/>
      <c r="N66" s="116"/>
      <c r="O66" s="110">
        <f t="shared" si="53"/>
        <v>0</v>
      </c>
      <c r="P66" s="117"/>
    </row>
    <row r="67" spans="1:16" ht="24" x14ac:dyDescent="0.25">
      <c r="A67" s="46">
        <v>1200</v>
      </c>
      <c r="B67" s="106" t="s">
        <v>296</v>
      </c>
      <c r="C67" s="47">
        <f t="shared" si="4"/>
        <v>198358</v>
      </c>
      <c r="D67" s="230">
        <f>SUM(D68:D69)</f>
        <v>104939</v>
      </c>
      <c r="E67" s="430">
        <f t="shared" ref="E67:F67" si="54">SUM(E68:E69)</f>
        <v>-984</v>
      </c>
      <c r="F67" s="397">
        <f t="shared" si="54"/>
        <v>103955</v>
      </c>
      <c r="G67" s="230">
        <f>SUM(G68:G69)</f>
        <v>94403</v>
      </c>
      <c r="H67" s="127">
        <f t="shared" ref="H67:I67" si="55">SUM(H68:H69)</f>
        <v>0</v>
      </c>
      <c r="I67" s="397">
        <f t="shared" si="55"/>
        <v>94403</v>
      </c>
      <c r="J67" s="107">
        <f>SUM(J68:J69)</f>
        <v>0</v>
      </c>
      <c r="K67" s="430">
        <f t="shared" ref="K67:L67" si="56">SUM(K68:K69)</f>
        <v>0</v>
      </c>
      <c r="L67" s="397">
        <f t="shared" si="56"/>
        <v>0</v>
      </c>
      <c r="M67" s="47">
        <f>SUM(M68:M69)</f>
        <v>0</v>
      </c>
      <c r="N67" s="51">
        <f t="shared" ref="N67:O67" si="57">SUM(N68:N69)</f>
        <v>0</v>
      </c>
      <c r="O67" s="118">
        <f t="shared" si="57"/>
        <v>0</v>
      </c>
      <c r="P67" s="960"/>
    </row>
    <row r="68" spans="1:16" ht="24" x14ac:dyDescent="0.25">
      <c r="A68" s="1244">
        <v>1210</v>
      </c>
      <c r="B68" s="53" t="s">
        <v>60</v>
      </c>
      <c r="C68" s="54">
        <f t="shared" si="4"/>
        <v>153929</v>
      </c>
      <c r="D68" s="231">
        <v>63596</v>
      </c>
      <c r="E68" s="433"/>
      <c r="F68" s="434">
        <f>D68+E68</f>
        <v>63596</v>
      </c>
      <c r="G68" s="231">
        <v>90333</v>
      </c>
      <c r="H68" s="1266"/>
      <c r="I68" s="434">
        <f>G68+H68</f>
        <v>90333</v>
      </c>
      <c r="J68" s="263"/>
      <c r="K68" s="433"/>
      <c r="L68" s="434">
        <f>J68+K68</f>
        <v>0</v>
      </c>
      <c r="M68" s="327"/>
      <c r="N68" s="56"/>
      <c r="O68" s="121">
        <f>M68+N68</f>
        <v>0</v>
      </c>
      <c r="P68" s="111"/>
    </row>
    <row r="69" spans="1:16" ht="24" x14ac:dyDescent="0.25">
      <c r="A69" s="113">
        <v>1220</v>
      </c>
      <c r="B69" s="58" t="s">
        <v>61</v>
      </c>
      <c r="C69" s="59">
        <f t="shared" si="4"/>
        <v>44429</v>
      </c>
      <c r="D69" s="233">
        <f>SUM(D70:D74)</f>
        <v>41343</v>
      </c>
      <c r="E69" s="436">
        <f t="shared" ref="E69:F69" si="58">SUM(E70:E74)</f>
        <v>-984</v>
      </c>
      <c r="F69" s="393">
        <f t="shared" si="58"/>
        <v>40359</v>
      </c>
      <c r="G69" s="233">
        <f>SUM(G70:G74)</f>
        <v>4070</v>
      </c>
      <c r="H69" s="137">
        <f t="shared" ref="H69:I69" si="59">SUM(H70:H74)</f>
        <v>0</v>
      </c>
      <c r="I69" s="393">
        <f t="shared" si="59"/>
        <v>4070</v>
      </c>
      <c r="J69" s="122">
        <f>SUM(J70:J74)</f>
        <v>0</v>
      </c>
      <c r="K69" s="436">
        <f t="shared" ref="K69:L69" si="60">SUM(K70:K74)</f>
        <v>0</v>
      </c>
      <c r="L69" s="393">
        <f t="shared" si="60"/>
        <v>0</v>
      </c>
      <c r="M69" s="59">
        <f>SUM(M70:M74)</f>
        <v>0</v>
      </c>
      <c r="N69" s="114">
        <f t="shared" ref="N69:O69" si="61">SUM(N70:N74)</f>
        <v>0</v>
      </c>
      <c r="O69" s="115">
        <f t="shared" si="61"/>
        <v>0</v>
      </c>
      <c r="P69" s="948"/>
    </row>
    <row r="70" spans="1:16" ht="48" x14ac:dyDescent="0.25">
      <c r="A70" s="38">
        <v>1221</v>
      </c>
      <c r="B70" s="58" t="s">
        <v>297</v>
      </c>
      <c r="C70" s="59">
        <f t="shared" si="4"/>
        <v>28928</v>
      </c>
      <c r="D70" s="951">
        <v>25842</v>
      </c>
      <c r="E70" s="1272">
        <v>-984</v>
      </c>
      <c r="F70" s="393">
        <f t="shared" ref="F70:F74" si="62">D70+E70</f>
        <v>24858</v>
      </c>
      <c r="G70" s="232">
        <v>4070</v>
      </c>
      <c r="H70" s="1264"/>
      <c r="I70" s="393">
        <f t="shared" ref="I70:I74" si="63">G70+H70</f>
        <v>4070</v>
      </c>
      <c r="J70" s="264"/>
      <c r="K70" s="435"/>
      <c r="L70" s="393">
        <f t="shared" ref="L70:L74" si="64">J70+K70</f>
        <v>0</v>
      </c>
      <c r="M70" s="328"/>
      <c r="N70" s="61"/>
      <c r="O70" s="115">
        <f t="shared" ref="O70:O74" si="65">M70+N70</f>
        <v>0</v>
      </c>
      <c r="P70" s="954" t="s">
        <v>868</v>
      </c>
    </row>
    <row r="71" spans="1:16"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112"/>
    </row>
    <row r="72" spans="1:16"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112"/>
    </row>
    <row r="73" spans="1:16" ht="36" x14ac:dyDescent="0.25">
      <c r="A73" s="38">
        <v>1227</v>
      </c>
      <c r="B73" s="58" t="s">
        <v>64</v>
      </c>
      <c r="C73" s="59">
        <f t="shared" si="4"/>
        <v>14941</v>
      </c>
      <c r="D73" s="232">
        <v>14941</v>
      </c>
      <c r="E73" s="435"/>
      <c r="F73" s="393">
        <f t="shared" si="62"/>
        <v>14941</v>
      </c>
      <c r="G73" s="232"/>
      <c r="H73" s="1264"/>
      <c r="I73" s="393">
        <f t="shared" si="63"/>
        <v>0</v>
      </c>
      <c r="J73" s="264"/>
      <c r="K73" s="435"/>
      <c r="L73" s="393">
        <f t="shared" si="64"/>
        <v>0</v>
      </c>
      <c r="M73" s="328"/>
      <c r="N73" s="61"/>
      <c r="O73" s="115">
        <f t="shared" si="65"/>
        <v>0</v>
      </c>
      <c r="P73" s="112"/>
    </row>
    <row r="74" spans="1:16" ht="48" x14ac:dyDescent="0.25">
      <c r="A74" s="38">
        <v>1228</v>
      </c>
      <c r="B74" s="58" t="s">
        <v>298</v>
      </c>
      <c r="C74" s="59">
        <f t="shared" si="4"/>
        <v>560</v>
      </c>
      <c r="D74" s="232">
        <v>560</v>
      </c>
      <c r="E74" s="435"/>
      <c r="F74" s="393">
        <f t="shared" si="62"/>
        <v>560</v>
      </c>
      <c r="G74" s="232"/>
      <c r="H74" s="1264"/>
      <c r="I74" s="393">
        <f t="shared" si="63"/>
        <v>0</v>
      </c>
      <c r="J74" s="264"/>
      <c r="K74" s="435"/>
      <c r="L74" s="393">
        <f t="shared" si="64"/>
        <v>0</v>
      </c>
      <c r="M74" s="328"/>
      <c r="N74" s="61"/>
      <c r="O74" s="115">
        <f t="shared" si="65"/>
        <v>0</v>
      </c>
      <c r="P74" s="112"/>
    </row>
    <row r="75" spans="1:16" x14ac:dyDescent="0.25">
      <c r="A75" s="102">
        <v>2000</v>
      </c>
      <c r="B75" s="102" t="s">
        <v>65</v>
      </c>
      <c r="C75" s="103">
        <f t="shared" si="4"/>
        <v>119302</v>
      </c>
      <c r="D75" s="229">
        <f>SUM(D76,D83,D130,D164,D165,D172)</f>
        <v>91178</v>
      </c>
      <c r="E75" s="428">
        <f t="shared" ref="E75:F75" si="66">SUM(E76,E83,E130,E164,E165,E172)</f>
        <v>0</v>
      </c>
      <c r="F75" s="429">
        <f t="shared" si="66"/>
        <v>91178</v>
      </c>
      <c r="G75" s="229">
        <f>SUM(G76,G83,G130,G164,G165,G172)</f>
        <v>6580</v>
      </c>
      <c r="H75" s="139">
        <f t="shared" ref="H75:I75" si="67">SUM(H76,H83,H130,H164,H165,H172)</f>
        <v>0</v>
      </c>
      <c r="I75" s="429">
        <f t="shared" si="67"/>
        <v>6580</v>
      </c>
      <c r="J75" s="262">
        <f>SUM(J76,J83,J130,J164,J165,J172)</f>
        <v>21544</v>
      </c>
      <c r="K75" s="428">
        <f t="shared" ref="K75:L75" si="68">SUM(K76,K83,K130,K164,K165,K172)</f>
        <v>0</v>
      </c>
      <c r="L75" s="429">
        <f t="shared" si="68"/>
        <v>21544</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51">
        <f t="shared" ref="E76:F76" si="70">SUM(E77,E80)</f>
        <v>0</v>
      </c>
      <c r="F76" s="287">
        <f t="shared" si="70"/>
        <v>0</v>
      </c>
      <c r="G76" s="230">
        <f>SUM(G77,G80)</f>
        <v>0</v>
      </c>
      <c r="H76" s="107">
        <f t="shared" ref="H76:I76" si="71">SUM(H77,H80)</f>
        <v>0</v>
      </c>
      <c r="I76" s="118">
        <f t="shared" si="71"/>
        <v>0</v>
      </c>
      <c r="J76" s="107">
        <f>SUM(J77,J80)</f>
        <v>0</v>
      </c>
      <c r="K76" s="51">
        <f t="shared" ref="K76:L76" si="72">SUM(K77,K80)</f>
        <v>0</v>
      </c>
      <c r="L76" s="127">
        <f t="shared" si="72"/>
        <v>0</v>
      </c>
      <c r="M76" s="47">
        <f>SUM(M77,M80)</f>
        <v>0</v>
      </c>
      <c r="N76" s="51">
        <f t="shared" ref="N76:O76" si="73">SUM(N77,N80)</f>
        <v>0</v>
      </c>
      <c r="O76" s="118">
        <f t="shared" si="73"/>
        <v>0</v>
      </c>
      <c r="P76" s="124"/>
    </row>
    <row r="77" spans="1:16" ht="24" hidden="1" x14ac:dyDescent="0.25">
      <c r="A77" s="820">
        <v>2110</v>
      </c>
      <c r="B77" s="53" t="s">
        <v>67</v>
      </c>
      <c r="C77" s="54">
        <f t="shared" si="4"/>
        <v>0</v>
      </c>
      <c r="D77" s="235">
        <f>SUM(D78:D79)</f>
        <v>0</v>
      </c>
      <c r="E77" s="120">
        <f t="shared" ref="E77:F77" si="74">SUM(E78:E79)</f>
        <v>0</v>
      </c>
      <c r="F77" s="289">
        <f t="shared" si="74"/>
        <v>0</v>
      </c>
      <c r="G77" s="235">
        <f>SUM(G78:G79)</f>
        <v>0</v>
      </c>
      <c r="H77" s="266">
        <f t="shared" ref="H77:I77" si="75">SUM(H78:H79)</f>
        <v>0</v>
      </c>
      <c r="I77" s="121">
        <f t="shared" si="75"/>
        <v>0</v>
      </c>
      <c r="J77" s="266">
        <f>SUM(J78:J79)</f>
        <v>0</v>
      </c>
      <c r="K77" s="120">
        <f t="shared" ref="K77:L77" si="76">SUM(K78:K79)</f>
        <v>0</v>
      </c>
      <c r="L77" s="14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112"/>
    </row>
    <row r="79" spans="1:16" ht="24" hidden="1" x14ac:dyDescent="0.25">
      <c r="A79" s="38">
        <v>2112</v>
      </c>
      <c r="B79" s="58" t="s">
        <v>69</v>
      </c>
      <c r="C79" s="59">
        <f t="shared" si="4"/>
        <v>0</v>
      </c>
      <c r="D79" s="232"/>
      <c r="E79" s="61"/>
      <c r="F79" s="148">
        <f t="shared" si="78"/>
        <v>0</v>
      </c>
      <c r="G79" s="232"/>
      <c r="H79" s="264"/>
      <c r="I79" s="115">
        <f t="shared" si="79"/>
        <v>0</v>
      </c>
      <c r="J79" s="264"/>
      <c r="K79" s="61"/>
      <c r="L79" s="137">
        <f t="shared" si="80"/>
        <v>0</v>
      </c>
      <c r="M79" s="328"/>
      <c r="N79" s="61"/>
      <c r="O79" s="115">
        <f t="shared" si="81"/>
        <v>0</v>
      </c>
      <c r="P79" s="112"/>
    </row>
    <row r="80" spans="1:16"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61"/>
      <c r="F81" s="148">
        <f t="shared" ref="F81:F82" si="86">D81+E81</f>
        <v>0</v>
      </c>
      <c r="G81" s="232"/>
      <c r="H81" s="264"/>
      <c r="I81" s="115">
        <f t="shared" ref="I81:I82" si="87">G81+H81</f>
        <v>0</v>
      </c>
      <c r="J81" s="264"/>
      <c r="K81" s="61"/>
      <c r="L81" s="137">
        <f t="shared" ref="L81:L82" si="88">J81+K81</f>
        <v>0</v>
      </c>
      <c r="M81" s="328"/>
      <c r="N81" s="61"/>
      <c r="O81" s="115">
        <f t="shared" ref="O81:O82" si="89">M81+N81</f>
        <v>0</v>
      </c>
      <c r="P81" s="112"/>
    </row>
    <row r="82" spans="1:16" ht="24" hidden="1" x14ac:dyDescent="0.25">
      <c r="A82" s="38">
        <v>2122</v>
      </c>
      <c r="B82" s="58" t="s">
        <v>69</v>
      </c>
      <c r="C82" s="59">
        <f t="shared" si="4"/>
        <v>0</v>
      </c>
      <c r="D82" s="232"/>
      <c r="E82" s="61"/>
      <c r="F82" s="148">
        <f t="shared" si="86"/>
        <v>0</v>
      </c>
      <c r="G82" s="232"/>
      <c r="H82" s="264"/>
      <c r="I82" s="115">
        <f t="shared" si="87"/>
        <v>0</v>
      </c>
      <c r="J82" s="264"/>
      <c r="K82" s="61"/>
      <c r="L82" s="137">
        <f t="shared" si="88"/>
        <v>0</v>
      </c>
      <c r="M82" s="328"/>
      <c r="N82" s="61"/>
      <c r="O82" s="115">
        <f t="shared" si="89"/>
        <v>0</v>
      </c>
      <c r="P82" s="112"/>
    </row>
    <row r="83" spans="1:16" x14ac:dyDescent="0.25">
      <c r="A83" s="46">
        <v>2200</v>
      </c>
      <c r="B83" s="106" t="s">
        <v>71</v>
      </c>
      <c r="C83" s="47">
        <f t="shared" si="4"/>
        <v>89508</v>
      </c>
      <c r="D83" s="230">
        <f>SUM(D84,D89,D95,D103,D112,D116,D122,D128)</f>
        <v>65104</v>
      </c>
      <c r="E83" s="430">
        <f t="shared" ref="E83:F83" si="90">SUM(E84,E89,E95,E103,E112,E116,E122,E128)</f>
        <v>0</v>
      </c>
      <c r="F83" s="397">
        <f t="shared" si="90"/>
        <v>65104</v>
      </c>
      <c r="G83" s="230">
        <f>SUM(G84,G89,G95,G103,G112,G116,G122,G128)</f>
        <v>2940</v>
      </c>
      <c r="H83" s="127">
        <f t="shared" ref="H83:I83" si="91">SUM(H84,H89,H95,H103,H112,H116,H122,H128)</f>
        <v>0</v>
      </c>
      <c r="I83" s="397">
        <f t="shared" si="91"/>
        <v>2940</v>
      </c>
      <c r="J83" s="107">
        <f>SUM(J84,J89,J95,J103,J112,J116,J122,J128)</f>
        <v>21464</v>
      </c>
      <c r="K83" s="430">
        <f t="shared" ref="K83:L83" si="92">SUM(K84,K89,K95,K103,K112,K116,K122,K128)</f>
        <v>0</v>
      </c>
      <c r="L83" s="397">
        <f t="shared" si="92"/>
        <v>21464</v>
      </c>
      <c r="M83" s="167">
        <f>SUM(M84,M89,M95,M103,M112,M116,M122,M128)</f>
        <v>0</v>
      </c>
      <c r="N83" s="168">
        <f t="shared" ref="N83:O83" si="93">SUM(N84,N89,N95,N103,N112,N116,N122,N128)</f>
        <v>0</v>
      </c>
      <c r="O83" s="169">
        <f t="shared" si="93"/>
        <v>0</v>
      </c>
      <c r="P83" s="353"/>
    </row>
    <row r="84" spans="1:16" ht="24" x14ac:dyDescent="0.25">
      <c r="A84" s="108">
        <v>2210</v>
      </c>
      <c r="B84" s="79" t="s">
        <v>72</v>
      </c>
      <c r="C84" s="85">
        <f t="shared" si="4"/>
        <v>989</v>
      </c>
      <c r="D84" s="133">
        <f>SUM(D85:D88)</f>
        <v>280</v>
      </c>
      <c r="E84" s="431">
        <f t="shared" ref="E84:F84" si="94">SUM(E85:E88)</f>
        <v>0</v>
      </c>
      <c r="F84" s="432">
        <f t="shared" si="94"/>
        <v>280</v>
      </c>
      <c r="G84" s="133">
        <f>SUM(G85:G88)</f>
        <v>0</v>
      </c>
      <c r="H84" s="138">
        <f t="shared" ref="H84:I84" si="95">SUM(H85:H88)</f>
        <v>0</v>
      </c>
      <c r="I84" s="432">
        <f t="shared" si="95"/>
        <v>0</v>
      </c>
      <c r="J84" s="208">
        <f>SUM(J85:J88)</f>
        <v>709</v>
      </c>
      <c r="K84" s="431">
        <f t="shared" ref="K84:L84" si="96">SUM(K85:K88)</f>
        <v>0</v>
      </c>
      <c r="L84" s="432">
        <f t="shared" si="96"/>
        <v>709</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11"/>
    </row>
    <row r="86" spans="1:16" ht="36" x14ac:dyDescent="0.25">
      <c r="A86" s="38">
        <v>2212</v>
      </c>
      <c r="B86" s="58" t="s">
        <v>74</v>
      </c>
      <c r="C86" s="59">
        <f t="shared" si="98"/>
        <v>759</v>
      </c>
      <c r="D86" s="232">
        <v>100</v>
      </c>
      <c r="E86" s="435"/>
      <c r="F86" s="393">
        <f t="shared" si="99"/>
        <v>100</v>
      </c>
      <c r="G86" s="232"/>
      <c r="H86" s="1264"/>
      <c r="I86" s="393">
        <f t="shared" si="100"/>
        <v>0</v>
      </c>
      <c r="J86" s="264">
        <v>659</v>
      </c>
      <c r="K86" s="435"/>
      <c r="L86" s="393">
        <f t="shared" si="101"/>
        <v>659</v>
      </c>
      <c r="M86" s="328"/>
      <c r="N86" s="61"/>
      <c r="O86" s="115">
        <f t="shared" si="102"/>
        <v>0</v>
      </c>
      <c r="P86" s="112"/>
    </row>
    <row r="87" spans="1:16" ht="24" x14ac:dyDescent="0.25">
      <c r="A87" s="38">
        <v>2214</v>
      </c>
      <c r="B87" s="58" t="s">
        <v>75</v>
      </c>
      <c r="C87" s="59">
        <f t="shared" si="98"/>
        <v>170</v>
      </c>
      <c r="D87" s="232">
        <v>120</v>
      </c>
      <c r="E87" s="435"/>
      <c r="F87" s="393">
        <f t="shared" si="99"/>
        <v>120</v>
      </c>
      <c r="G87" s="232"/>
      <c r="H87" s="1264"/>
      <c r="I87" s="393">
        <f t="shared" si="100"/>
        <v>0</v>
      </c>
      <c r="J87" s="264">
        <v>50</v>
      </c>
      <c r="K87" s="435"/>
      <c r="L87" s="393">
        <f t="shared" si="101"/>
        <v>50</v>
      </c>
      <c r="M87" s="328"/>
      <c r="N87" s="61"/>
      <c r="O87" s="115">
        <f t="shared" si="102"/>
        <v>0</v>
      </c>
      <c r="P87" s="112"/>
    </row>
    <row r="88" spans="1:16" x14ac:dyDescent="0.25">
      <c r="A88" s="38">
        <v>2219</v>
      </c>
      <c r="B88" s="58" t="s">
        <v>76</v>
      </c>
      <c r="C88" s="59">
        <f t="shared" si="98"/>
        <v>60</v>
      </c>
      <c r="D88" s="232">
        <v>60</v>
      </c>
      <c r="E88" s="435"/>
      <c r="F88" s="393">
        <f t="shared" si="99"/>
        <v>60</v>
      </c>
      <c r="G88" s="232"/>
      <c r="H88" s="1264"/>
      <c r="I88" s="393">
        <f t="shared" si="100"/>
        <v>0</v>
      </c>
      <c r="J88" s="264"/>
      <c r="K88" s="435"/>
      <c r="L88" s="393">
        <f t="shared" si="101"/>
        <v>0</v>
      </c>
      <c r="M88" s="328"/>
      <c r="N88" s="61"/>
      <c r="O88" s="115">
        <f t="shared" si="102"/>
        <v>0</v>
      </c>
      <c r="P88" s="112"/>
    </row>
    <row r="89" spans="1:16" ht="24" x14ac:dyDescent="0.25">
      <c r="A89" s="113">
        <v>2220</v>
      </c>
      <c r="B89" s="58" t="s">
        <v>77</v>
      </c>
      <c r="C89" s="59">
        <f t="shared" si="98"/>
        <v>76220</v>
      </c>
      <c r="D89" s="233">
        <f>SUM(D90:D94)</f>
        <v>56038</v>
      </c>
      <c r="E89" s="436">
        <f t="shared" ref="E89:F89" si="103">SUM(E90:E94)</f>
        <v>0</v>
      </c>
      <c r="F89" s="393">
        <f t="shared" si="103"/>
        <v>56038</v>
      </c>
      <c r="G89" s="233">
        <f>SUM(G90:G94)</f>
        <v>0</v>
      </c>
      <c r="H89" s="137">
        <f t="shared" ref="H89:I89" si="104">SUM(H90:H94)</f>
        <v>0</v>
      </c>
      <c r="I89" s="393">
        <f t="shared" si="104"/>
        <v>0</v>
      </c>
      <c r="J89" s="122">
        <f>SUM(J90:J94)</f>
        <v>20182</v>
      </c>
      <c r="K89" s="436">
        <f t="shared" ref="K89:L89" si="105">SUM(K90:K94)</f>
        <v>0</v>
      </c>
      <c r="L89" s="393">
        <f t="shared" si="105"/>
        <v>20182</v>
      </c>
      <c r="M89" s="59">
        <f>SUM(M90:M94)</f>
        <v>0</v>
      </c>
      <c r="N89" s="114">
        <f t="shared" ref="N89:O89" si="106">SUM(N90:N94)</f>
        <v>0</v>
      </c>
      <c r="O89" s="115">
        <f t="shared" si="106"/>
        <v>0</v>
      </c>
      <c r="P89" s="112"/>
    </row>
    <row r="90" spans="1:16" ht="24" x14ac:dyDescent="0.25">
      <c r="A90" s="38">
        <v>2221</v>
      </c>
      <c r="B90" s="58" t="s">
        <v>289</v>
      </c>
      <c r="C90" s="59">
        <f t="shared" si="98"/>
        <v>46012</v>
      </c>
      <c r="D90" s="232">
        <v>34772</v>
      </c>
      <c r="E90" s="435"/>
      <c r="F90" s="393">
        <f t="shared" ref="F90:F94" si="107">D90+E90</f>
        <v>34772</v>
      </c>
      <c r="G90" s="232"/>
      <c r="H90" s="1264"/>
      <c r="I90" s="393">
        <f t="shared" ref="I90:I94" si="108">G90+H90</f>
        <v>0</v>
      </c>
      <c r="J90" s="264">
        <v>11240</v>
      </c>
      <c r="K90" s="435"/>
      <c r="L90" s="393">
        <f t="shared" ref="L90:L94" si="109">J90+K90</f>
        <v>11240</v>
      </c>
      <c r="M90" s="328"/>
      <c r="N90" s="61"/>
      <c r="O90" s="115">
        <f t="shared" ref="O90:O94" si="110">M90+N90</f>
        <v>0</v>
      </c>
      <c r="P90" s="377"/>
    </row>
    <row r="91" spans="1:16" x14ac:dyDescent="0.25">
      <c r="A91" s="38">
        <v>2222</v>
      </c>
      <c r="B91" s="58" t="s">
        <v>78</v>
      </c>
      <c r="C91" s="59">
        <f t="shared" si="98"/>
        <v>5608</v>
      </c>
      <c r="D91" s="232">
        <v>2108</v>
      </c>
      <c r="E91" s="435"/>
      <c r="F91" s="393">
        <f t="shared" si="107"/>
        <v>2108</v>
      </c>
      <c r="G91" s="232"/>
      <c r="H91" s="1264"/>
      <c r="I91" s="393">
        <f t="shared" si="108"/>
        <v>0</v>
      </c>
      <c r="J91" s="264">
        <v>3500</v>
      </c>
      <c r="K91" s="435"/>
      <c r="L91" s="393">
        <f t="shared" si="109"/>
        <v>3500</v>
      </c>
      <c r="M91" s="328"/>
      <c r="N91" s="61"/>
      <c r="O91" s="115">
        <f t="shared" si="110"/>
        <v>0</v>
      </c>
      <c r="P91" s="377"/>
    </row>
    <row r="92" spans="1:16" x14ac:dyDescent="0.25">
      <c r="A92" s="38">
        <v>2223</v>
      </c>
      <c r="B92" s="58" t="s">
        <v>79</v>
      </c>
      <c r="C92" s="59">
        <f t="shared" si="98"/>
        <v>23750</v>
      </c>
      <c r="D92" s="232">
        <v>18950</v>
      </c>
      <c r="E92" s="435"/>
      <c r="F92" s="393">
        <f t="shared" si="107"/>
        <v>18950</v>
      </c>
      <c r="G92" s="232"/>
      <c r="H92" s="1264"/>
      <c r="I92" s="393">
        <f t="shared" si="108"/>
        <v>0</v>
      </c>
      <c r="J92" s="264">
        <v>4800</v>
      </c>
      <c r="K92" s="435"/>
      <c r="L92" s="393">
        <f t="shared" si="109"/>
        <v>4800</v>
      </c>
      <c r="M92" s="328"/>
      <c r="N92" s="61"/>
      <c r="O92" s="115">
        <f t="shared" si="110"/>
        <v>0</v>
      </c>
      <c r="P92" s="377"/>
    </row>
    <row r="93" spans="1:16" ht="48" x14ac:dyDescent="0.25">
      <c r="A93" s="38">
        <v>2224</v>
      </c>
      <c r="B93" s="58" t="s">
        <v>299</v>
      </c>
      <c r="C93" s="59">
        <f t="shared" si="98"/>
        <v>850</v>
      </c>
      <c r="D93" s="232">
        <v>208</v>
      </c>
      <c r="E93" s="435"/>
      <c r="F93" s="393">
        <f t="shared" si="107"/>
        <v>208</v>
      </c>
      <c r="G93" s="232"/>
      <c r="H93" s="1264"/>
      <c r="I93" s="393">
        <f t="shared" si="108"/>
        <v>0</v>
      </c>
      <c r="J93" s="264">
        <v>642</v>
      </c>
      <c r="K93" s="435"/>
      <c r="L93" s="393">
        <f t="shared" si="109"/>
        <v>642</v>
      </c>
      <c r="M93" s="328"/>
      <c r="N93" s="61"/>
      <c r="O93" s="115">
        <f t="shared" si="110"/>
        <v>0</v>
      </c>
      <c r="P93" s="112"/>
    </row>
    <row r="94" spans="1:16"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112"/>
    </row>
    <row r="95" spans="1:16" ht="36" x14ac:dyDescent="0.25">
      <c r="A95" s="113">
        <v>2230</v>
      </c>
      <c r="B95" s="58" t="s">
        <v>81</v>
      </c>
      <c r="C95" s="59">
        <f t="shared" si="98"/>
        <v>2094</v>
      </c>
      <c r="D95" s="233">
        <f>SUM(D96:D102)</f>
        <v>2066</v>
      </c>
      <c r="E95" s="436">
        <f t="shared" ref="E95:F95" si="111">SUM(E96:E102)</f>
        <v>0</v>
      </c>
      <c r="F95" s="393">
        <f t="shared" si="111"/>
        <v>2066</v>
      </c>
      <c r="G95" s="233">
        <f>SUM(G96:G102)</f>
        <v>0</v>
      </c>
      <c r="H95" s="137">
        <f t="shared" ref="H95:I95" si="112">SUM(H96:H102)</f>
        <v>0</v>
      </c>
      <c r="I95" s="393">
        <f t="shared" si="112"/>
        <v>0</v>
      </c>
      <c r="J95" s="122">
        <f>SUM(J96:J102)</f>
        <v>28</v>
      </c>
      <c r="K95" s="436">
        <f t="shared" ref="K95:L95" si="113">SUM(K96:K102)</f>
        <v>0</v>
      </c>
      <c r="L95" s="393">
        <f t="shared" si="113"/>
        <v>28</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61"/>
      <c r="F96" s="148">
        <f t="shared" ref="F96:F102" si="115">D96+E96</f>
        <v>0</v>
      </c>
      <c r="G96" s="232"/>
      <c r="H96" s="264"/>
      <c r="I96" s="115">
        <f t="shared" ref="I96:I102" si="116">G96+H96</f>
        <v>0</v>
      </c>
      <c r="J96" s="264"/>
      <c r="K96" s="61"/>
      <c r="L96" s="137">
        <f t="shared" ref="L96:L102" si="117">J96+K96</f>
        <v>0</v>
      </c>
      <c r="M96" s="328"/>
      <c r="N96" s="61"/>
      <c r="O96" s="115">
        <f t="shared" ref="O96:O102" si="118">M96+N96</f>
        <v>0</v>
      </c>
      <c r="P96" s="112"/>
    </row>
    <row r="97" spans="1:18"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112"/>
    </row>
    <row r="98" spans="1:18" ht="24" hidden="1" x14ac:dyDescent="0.25">
      <c r="A98" s="33">
        <v>2233</v>
      </c>
      <c r="B98" s="53" t="s">
        <v>84</v>
      </c>
      <c r="C98" s="54">
        <f t="shared" si="98"/>
        <v>0</v>
      </c>
      <c r="D98" s="231"/>
      <c r="E98" s="56"/>
      <c r="F98" s="289">
        <f t="shared" si="115"/>
        <v>0</v>
      </c>
      <c r="G98" s="231"/>
      <c r="H98" s="263"/>
      <c r="I98" s="121">
        <f t="shared" si="116"/>
        <v>0</v>
      </c>
      <c r="J98" s="263"/>
      <c r="K98" s="56"/>
      <c r="L98" s="141">
        <f t="shared" si="117"/>
        <v>0</v>
      </c>
      <c r="M98" s="327"/>
      <c r="N98" s="56"/>
      <c r="O98" s="121">
        <f t="shared" si="118"/>
        <v>0</v>
      </c>
      <c r="P98" s="111"/>
    </row>
    <row r="99" spans="1:18" ht="36" x14ac:dyDescent="0.25">
      <c r="A99" s="38">
        <v>2234</v>
      </c>
      <c r="B99" s="58" t="s">
        <v>85</v>
      </c>
      <c r="C99" s="59">
        <f t="shared" si="98"/>
        <v>28</v>
      </c>
      <c r="D99" s="232">
        <v>28</v>
      </c>
      <c r="E99" s="435"/>
      <c r="F99" s="393">
        <f t="shared" si="115"/>
        <v>28</v>
      </c>
      <c r="G99" s="232"/>
      <c r="H99" s="1264"/>
      <c r="I99" s="393">
        <f t="shared" si="116"/>
        <v>0</v>
      </c>
      <c r="J99" s="264"/>
      <c r="K99" s="435"/>
      <c r="L99" s="393">
        <f t="shared" si="117"/>
        <v>0</v>
      </c>
      <c r="M99" s="328"/>
      <c r="N99" s="61"/>
      <c r="O99" s="115">
        <f t="shared" si="118"/>
        <v>0</v>
      </c>
      <c r="P99" s="112"/>
    </row>
    <row r="100" spans="1:18" ht="24" hidden="1" x14ac:dyDescent="0.25">
      <c r="A100" s="38">
        <v>2235</v>
      </c>
      <c r="B100" s="58" t="s">
        <v>86</v>
      </c>
      <c r="C100" s="59">
        <f t="shared" si="98"/>
        <v>0</v>
      </c>
      <c r="D100" s="232"/>
      <c r="E100" s="61"/>
      <c r="F100" s="148">
        <f t="shared" si="115"/>
        <v>0</v>
      </c>
      <c r="G100" s="232"/>
      <c r="H100" s="264"/>
      <c r="I100" s="115">
        <f t="shared" si="116"/>
        <v>0</v>
      </c>
      <c r="J100" s="264"/>
      <c r="K100" s="61"/>
      <c r="L100" s="137">
        <f t="shared" si="117"/>
        <v>0</v>
      </c>
      <c r="M100" s="328"/>
      <c r="N100" s="61"/>
      <c r="O100" s="115">
        <f t="shared" si="118"/>
        <v>0</v>
      </c>
      <c r="P100" s="112"/>
    </row>
    <row r="101" spans="1:18" ht="33" customHeight="1" x14ac:dyDescent="0.25">
      <c r="A101" s="38">
        <v>2236</v>
      </c>
      <c r="B101" s="58" t="s">
        <v>87</v>
      </c>
      <c r="C101" s="59">
        <f t="shared" si="98"/>
        <v>28</v>
      </c>
      <c r="D101" s="232"/>
      <c r="E101" s="435"/>
      <c r="F101" s="393">
        <f t="shared" si="115"/>
        <v>0</v>
      </c>
      <c r="G101" s="232"/>
      <c r="H101" s="1264"/>
      <c r="I101" s="393">
        <f t="shared" si="116"/>
        <v>0</v>
      </c>
      <c r="J101" s="264">
        <v>28</v>
      </c>
      <c r="K101" s="435"/>
      <c r="L101" s="393">
        <f t="shared" si="117"/>
        <v>28</v>
      </c>
      <c r="M101" s="328"/>
      <c r="N101" s="61"/>
      <c r="O101" s="115">
        <f t="shared" si="118"/>
        <v>0</v>
      </c>
      <c r="P101" s="377"/>
      <c r="Q101" s="187"/>
      <c r="R101" s="187"/>
    </row>
    <row r="102" spans="1:18" ht="24" x14ac:dyDescent="0.25">
      <c r="A102" s="38">
        <v>2239</v>
      </c>
      <c r="B102" s="58" t="s">
        <v>88</v>
      </c>
      <c r="C102" s="59">
        <f t="shared" si="98"/>
        <v>2038</v>
      </c>
      <c r="D102" s="232">
        <v>2038</v>
      </c>
      <c r="E102" s="435"/>
      <c r="F102" s="393">
        <f t="shared" si="115"/>
        <v>2038</v>
      </c>
      <c r="G102" s="232"/>
      <c r="H102" s="1264"/>
      <c r="I102" s="393">
        <f t="shared" si="116"/>
        <v>0</v>
      </c>
      <c r="J102" s="264"/>
      <c r="K102" s="435"/>
      <c r="L102" s="393">
        <f t="shared" si="117"/>
        <v>0</v>
      </c>
      <c r="M102" s="328"/>
      <c r="N102" s="61"/>
      <c r="O102" s="115">
        <f t="shared" si="118"/>
        <v>0</v>
      </c>
      <c r="P102" s="112"/>
    </row>
    <row r="103" spans="1:18" ht="36" x14ac:dyDescent="0.25">
      <c r="A103" s="113">
        <v>2240</v>
      </c>
      <c r="B103" s="58" t="s">
        <v>89</v>
      </c>
      <c r="C103" s="59">
        <f t="shared" si="98"/>
        <v>5977</v>
      </c>
      <c r="D103" s="233">
        <f>SUM(D104:D111)</f>
        <v>5977</v>
      </c>
      <c r="E103" s="436">
        <f t="shared" ref="E103:F103" si="119">SUM(E104:E111)</f>
        <v>0</v>
      </c>
      <c r="F103" s="393">
        <f t="shared" si="119"/>
        <v>5977</v>
      </c>
      <c r="G103" s="233">
        <f>SUM(G104:G111)</f>
        <v>0</v>
      </c>
      <c r="H103" s="137">
        <f t="shared" ref="H103:I103" si="120">SUM(H104:H111)</f>
        <v>0</v>
      </c>
      <c r="I103" s="393">
        <f t="shared" si="120"/>
        <v>0</v>
      </c>
      <c r="J103" s="122">
        <f>SUM(J104:J111)</f>
        <v>0</v>
      </c>
      <c r="K103" s="436">
        <f t="shared" ref="K103:L103" si="121">SUM(K104:K111)</f>
        <v>0</v>
      </c>
      <c r="L103" s="393">
        <f t="shared" si="121"/>
        <v>0</v>
      </c>
      <c r="M103" s="59">
        <f>SUM(M104:M111)</f>
        <v>0</v>
      </c>
      <c r="N103" s="114">
        <f t="shared" ref="N103:O103" si="122">SUM(N104:N111)</f>
        <v>0</v>
      </c>
      <c r="O103" s="115">
        <f t="shared" si="122"/>
        <v>0</v>
      </c>
      <c r="P103" s="112"/>
    </row>
    <row r="104" spans="1:18"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12"/>
    </row>
    <row r="105" spans="1:18" ht="24" hidden="1" x14ac:dyDescent="0.25">
      <c r="A105" s="38">
        <v>2242</v>
      </c>
      <c r="B105" s="58" t="s">
        <v>91</v>
      </c>
      <c r="C105" s="59">
        <f t="shared" si="98"/>
        <v>0</v>
      </c>
      <c r="D105" s="232"/>
      <c r="E105" s="61"/>
      <c r="F105" s="148">
        <f t="shared" si="123"/>
        <v>0</v>
      </c>
      <c r="G105" s="232"/>
      <c r="H105" s="264"/>
      <c r="I105" s="115">
        <f t="shared" si="124"/>
        <v>0</v>
      </c>
      <c r="J105" s="264"/>
      <c r="K105" s="61"/>
      <c r="L105" s="137">
        <f t="shared" si="125"/>
        <v>0</v>
      </c>
      <c r="M105" s="328"/>
      <c r="N105" s="61"/>
      <c r="O105" s="115">
        <f t="shared" si="126"/>
        <v>0</v>
      </c>
      <c r="P105" s="112"/>
    </row>
    <row r="106" spans="1:18" ht="24" x14ac:dyDescent="0.25">
      <c r="A106" s="38">
        <v>2243</v>
      </c>
      <c r="B106" s="58" t="s">
        <v>92</v>
      </c>
      <c r="C106" s="59">
        <f t="shared" si="98"/>
        <v>1547</v>
      </c>
      <c r="D106" s="232">
        <v>1547</v>
      </c>
      <c r="E106" s="435"/>
      <c r="F106" s="393">
        <f t="shared" si="123"/>
        <v>1547</v>
      </c>
      <c r="G106" s="232"/>
      <c r="H106" s="1264"/>
      <c r="I106" s="393">
        <f t="shared" si="124"/>
        <v>0</v>
      </c>
      <c r="J106" s="264"/>
      <c r="K106" s="435"/>
      <c r="L106" s="393">
        <f t="shared" si="125"/>
        <v>0</v>
      </c>
      <c r="M106" s="328"/>
      <c r="N106" s="61"/>
      <c r="O106" s="115">
        <f t="shared" si="126"/>
        <v>0</v>
      </c>
      <c r="P106" s="112"/>
    </row>
    <row r="107" spans="1:18" x14ac:dyDescent="0.25">
      <c r="A107" s="38">
        <v>2244</v>
      </c>
      <c r="B107" s="58" t="s">
        <v>93</v>
      </c>
      <c r="C107" s="59">
        <f t="shared" si="98"/>
        <v>3485</v>
      </c>
      <c r="D107" s="232">
        <v>3485</v>
      </c>
      <c r="E107" s="435"/>
      <c r="F107" s="393">
        <f t="shared" si="123"/>
        <v>3485</v>
      </c>
      <c r="G107" s="232"/>
      <c r="H107" s="1264"/>
      <c r="I107" s="393">
        <f t="shared" si="124"/>
        <v>0</v>
      </c>
      <c r="J107" s="264"/>
      <c r="K107" s="435"/>
      <c r="L107" s="393">
        <f t="shared" si="125"/>
        <v>0</v>
      </c>
      <c r="M107" s="328"/>
      <c r="N107" s="61"/>
      <c r="O107" s="115">
        <f t="shared" si="126"/>
        <v>0</v>
      </c>
      <c r="P107" s="112"/>
    </row>
    <row r="108" spans="1:18"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112"/>
    </row>
    <row r="109" spans="1:18" hidden="1" x14ac:dyDescent="0.25">
      <c r="A109" s="38">
        <v>2247</v>
      </c>
      <c r="B109" s="58" t="s">
        <v>95</v>
      </c>
      <c r="C109" s="59">
        <f t="shared" si="98"/>
        <v>0</v>
      </c>
      <c r="D109" s="232"/>
      <c r="E109" s="61"/>
      <c r="F109" s="148">
        <f t="shared" si="123"/>
        <v>0</v>
      </c>
      <c r="G109" s="232"/>
      <c r="H109" s="264"/>
      <c r="I109" s="115">
        <f t="shared" si="124"/>
        <v>0</v>
      </c>
      <c r="J109" s="264"/>
      <c r="K109" s="61"/>
      <c r="L109" s="137">
        <f t="shared" si="125"/>
        <v>0</v>
      </c>
      <c r="M109" s="328"/>
      <c r="N109" s="61"/>
      <c r="O109" s="115">
        <f t="shared" si="126"/>
        <v>0</v>
      </c>
      <c r="P109" s="112"/>
    </row>
    <row r="110" spans="1:18"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112"/>
    </row>
    <row r="111" spans="1:18" ht="24" x14ac:dyDescent="0.25">
      <c r="A111" s="38">
        <v>2249</v>
      </c>
      <c r="B111" s="58" t="s">
        <v>96</v>
      </c>
      <c r="C111" s="59">
        <f t="shared" si="98"/>
        <v>945</v>
      </c>
      <c r="D111" s="232">
        <v>945</v>
      </c>
      <c r="E111" s="435"/>
      <c r="F111" s="393">
        <f t="shared" si="123"/>
        <v>945</v>
      </c>
      <c r="G111" s="232"/>
      <c r="H111" s="1264"/>
      <c r="I111" s="393">
        <f t="shared" si="124"/>
        <v>0</v>
      </c>
      <c r="J111" s="264"/>
      <c r="K111" s="435"/>
      <c r="L111" s="393">
        <f t="shared" si="125"/>
        <v>0</v>
      </c>
      <c r="M111" s="328"/>
      <c r="N111" s="61"/>
      <c r="O111" s="115">
        <f t="shared" si="126"/>
        <v>0</v>
      </c>
      <c r="P111" s="112"/>
    </row>
    <row r="112" spans="1:18" x14ac:dyDescent="0.25">
      <c r="A112" s="113">
        <v>2250</v>
      </c>
      <c r="B112" s="58" t="s">
        <v>97</v>
      </c>
      <c r="C112" s="59">
        <f t="shared" si="98"/>
        <v>654</v>
      </c>
      <c r="D112" s="233">
        <f>SUM(D113:D115)</f>
        <v>654</v>
      </c>
      <c r="E112" s="436">
        <f t="shared" ref="E112:F112" si="127">SUM(E113:E115)</f>
        <v>0</v>
      </c>
      <c r="F112" s="393">
        <f t="shared" si="127"/>
        <v>654</v>
      </c>
      <c r="G112" s="233">
        <f>SUM(G113:G115)</f>
        <v>0</v>
      </c>
      <c r="H112" s="137">
        <f t="shared" ref="H112:I112" si="128">SUM(H113:H115)</f>
        <v>0</v>
      </c>
      <c r="I112" s="393">
        <f t="shared" si="128"/>
        <v>0</v>
      </c>
      <c r="J112" s="122">
        <f>SUM(J113:J115)</f>
        <v>0</v>
      </c>
      <c r="K112" s="436">
        <f t="shared" ref="K112:L112" si="129">SUM(K113:K115)</f>
        <v>0</v>
      </c>
      <c r="L112" s="393">
        <f t="shared" si="129"/>
        <v>0</v>
      </c>
      <c r="M112" s="59">
        <f>SUM(M113:M115)</f>
        <v>0</v>
      </c>
      <c r="N112" s="114">
        <f t="shared" ref="N112:O112" si="130">SUM(N113:N115)</f>
        <v>0</v>
      </c>
      <c r="O112" s="115">
        <f t="shared" si="130"/>
        <v>0</v>
      </c>
      <c r="P112" s="112"/>
    </row>
    <row r="113" spans="1:16" x14ac:dyDescent="0.25">
      <c r="A113" s="38">
        <v>2251</v>
      </c>
      <c r="B113" s="58" t="s">
        <v>98</v>
      </c>
      <c r="C113" s="59">
        <f t="shared" si="98"/>
        <v>85</v>
      </c>
      <c r="D113" s="232">
        <v>85</v>
      </c>
      <c r="E113" s="435"/>
      <c r="F113" s="393">
        <f t="shared" ref="F113:F115" si="131">D113+E113</f>
        <v>85</v>
      </c>
      <c r="G113" s="232"/>
      <c r="H113" s="1264"/>
      <c r="I113" s="393">
        <f t="shared" ref="I113:I115" si="132">G113+H113</f>
        <v>0</v>
      </c>
      <c r="J113" s="264"/>
      <c r="K113" s="435"/>
      <c r="L113" s="393">
        <f t="shared" ref="L113:L115" si="133">J113+K113</f>
        <v>0</v>
      </c>
      <c r="M113" s="328"/>
      <c r="N113" s="61"/>
      <c r="O113" s="115">
        <f t="shared" ref="O113:O115" si="134">M113+N113</f>
        <v>0</v>
      </c>
      <c r="P113" s="112"/>
    </row>
    <row r="114" spans="1:16" ht="24" x14ac:dyDescent="0.25">
      <c r="A114" s="38">
        <v>2252</v>
      </c>
      <c r="B114" s="58" t="s">
        <v>99</v>
      </c>
      <c r="C114" s="59">
        <f t="shared" si="98"/>
        <v>120</v>
      </c>
      <c r="D114" s="232">
        <v>120</v>
      </c>
      <c r="E114" s="435"/>
      <c r="F114" s="393">
        <f t="shared" si="131"/>
        <v>120</v>
      </c>
      <c r="G114" s="232"/>
      <c r="H114" s="1264"/>
      <c r="I114" s="393">
        <f t="shared" si="132"/>
        <v>0</v>
      </c>
      <c r="J114" s="264"/>
      <c r="K114" s="435"/>
      <c r="L114" s="393">
        <f t="shared" si="133"/>
        <v>0</v>
      </c>
      <c r="M114" s="328"/>
      <c r="N114" s="61"/>
      <c r="O114" s="115">
        <f t="shared" si="134"/>
        <v>0</v>
      </c>
      <c r="P114" s="112"/>
    </row>
    <row r="115" spans="1:16" ht="24" x14ac:dyDescent="0.25">
      <c r="A115" s="38">
        <v>2259</v>
      </c>
      <c r="B115" s="58" t="s">
        <v>100</v>
      </c>
      <c r="C115" s="59">
        <f t="shared" si="98"/>
        <v>449</v>
      </c>
      <c r="D115" s="232">
        <v>449</v>
      </c>
      <c r="E115" s="435"/>
      <c r="F115" s="393">
        <f t="shared" si="131"/>
        <v>449</v>
      </c>
      <c r="G115" s="232"/>
      <c r="H115" s="1264"/>
      <c r="I115" s="393">
        <f t="shared" si="132"/>
        <v>0</v>
      </c>
      <c r="J115" s="264"/>
      <c r="K115" s="435"/>
      <c r="L115" s="393">
        <f t="shared" si="133"/>
        <v>0</v>
      </c>
      <c r="M115" s="328"/>
      <c r="N115" s="61"/>
      <c r="O115" s="115">
        <f t="shared" si="134"/>
        <v>0</v>
      </c>
      <c r="P115" s="112"/>
    </row>
    <row r="116" spans="1:16" x14ac:dyDescent="0.25">
      <c r="A116" s="113">
        <v>2260</v>
      </c>
      <c r="B116" s="58" t="s">
        <v>101</v>
      </c>
      <c r="C116" s="59">
        <f t="shared" si="98"/>
        <v>597</v>
      </c>
      <c r="D116" s="233">
        <f>SUM(D117:D121)</f>
        <v>52</v>
      </c>
      <c r="E116" s="436">
        <f t="shared" ref="E116:F116" si="135">SUM(E117:E121)</f>
        <v>0</v>
      </c>
      <c r="F116" s="393">
        <f t="shared" si="135"/>
        <v>52</v>
      </c>
      <c r="G116" s="233">
        <f>SUM(G117:G121)</f>
        <v>0</v>
      </c>
      <c r="H116" s="137">
        <f t="shared" ref="H116:I116" si="136">SUM(H117:H121)</f>
        <v>0</v>
      </c>
      <c r="I116" s="393">
        <f t="shared" si="136"/>
        <v>0</v>
      </c>
      <c r="J116" s="122">
        <f>SUM(J117:J121)</f>
        <v>545</v>
      </c>
      <c r="K116" s="436">
        <f t="shared" ref="K116:L116" si="137">SUM(K117:K121)</f>
        <v>0</v>
      </c>
      <c r="L116" s="393">
        <f t="shared" si="137"/>
        <v>545</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61"/>
      <c r="F117" s="148">
        <f t="shared" ref="F117:F121" si="139">D117+E117</f>
        <v>0</v>
      </c>
      <c r="G117" s="232"/>
      <c r="H117" s="264"/>
      <c r="I117" s="115">
        <f t="shared" ref="I117:I121" si="140">G117+H117</f>
        <v>0</v>
      </c>
      <c r="J117" s="264"/>
      <c r="K117" s="61"/>
      <c r="L117" s="137">
        <f t="shared" ref="L117:L121" si="141">J117+K117</f>
        <v>0</v>
      </c>
      <c r="M117" s="328"/>
      <c r="N117" s="61"/>
      <c r="O117" s="115">
        <f t="shared" ref="O117:O121" si="142">M117+N117</f>
        <v>0</v>
      </c>
      <c r="P117" s="112"/>
    </row>
    <row r="118" spans="1:16" x14ac:dyDescent="0.25">
      <c r="A118" s="38">
        <v>2262</v>
      </c>
      <c r="B118" s="58" t="s">
        <v>103</v>
      </c>
      <c r="C118" s="59">
        <f t="shared" si="98"/>
        <v>545</v>
      </c>
      <c r="D118" s="232"/>
      <c r="E118" s="435"/>
      <c r="F118" s="393">
        <f t="shared" si="139"/>
        <v>0</v>
      </c>
      <c r="G118" s="232"/>
      <c r="H118" s="1264"/>
      <c r="I118" s="393">
        <f t="shared" si="140"/>
        <v>0</v>
      </c>
      <c r="J118" s="264">
        <v>545</v>
      </c>
      <c r="K118" s="435"/>
      <c r="L118" s="393">
        <f t="shared" si="141"/>
        <v>545</v>
      </c>
      <c r="M118" s="328"/>
      <c r="N118" s="61"/>
      <c r="O118" s="115">
        <f t="shared" si="142"/>
        <v>0</v>
      </c>
      <c r="P118" s="112"/>
    </row>
    <row r="119" spans="1:16"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112"/>
    </row>
    <row r="120" spans="1:16" ht="24" hidden="1" x14ac:dyDescent="0.25">
      <c r="A120" s="38">
        <v>2264</v>
      </c>
      <c r="B120" s="58" t="s">
        <v>105</v>
      </c>
      <c r="C120" s="59">
        <f t="shared" si="98"/>
        <v>0</v>
      </c>
      <c r="D120" s="232"/>
      <c r="E120" s="61"/>
      <c r="F120" s="148">
        <f t="shared" si="139"/>
        <v>0</v>
      </c>
      <c r="G120" s="232"/>
      <c r="H120" s="264"/>
      <c r="I120" s="115">
        <f t="shared" si="140"/>
        <v>0</v>
      </c>
      <c r="J120" s="264"/>
      <c r="K120" s="61"/>
      <c r="L120" s="137">
        <f t="shared" si="141"/>
        <v>0</v>
      </c>
      <c r="M120" s="328"/>
      <c r="N120" s="61"/>
      <c r="O120" s="115">
        <f t="shared" si="142"/>
        <v>0</v>
      </c>
      <c r="P120" s="112"/>
    </row>
    <row r="121" spans="1:16" x14ac:dyDescent="0.25">
      <c r="A121" s="38">
        <v>2269</v>
      </c>
      <c r="B121" s="58" t="s">
        <v>106</v>
      </c>
      <c r="C121" s="59">
        <f t="shared" si="98"/>
        <v>52</v>
      </c>
      <c r="D121" s="232">
        <v>52</v>
      </c>
      <c r="E121" s="435"/>
      <c r="F121" s="393">
        <f t="shared" si="139"/>
        <v>52</v>
      </c>
      <c r="G121" s="232"/>
      <c r="H121" s="1264"/>
      <c r="I121" s="393">
        <f t="shared" si="140"/>
        <v>0</v>
      </c>
      <c r="J121" s="264"/>
      <c r="K121" s="435"/>
      <c r="L121" s="393">
        <f t="shared" si="141"/>
        <v>0</v>
      </c>
      <c r="M121" s="328"/>
      <c r="N121" s="61"/>
      <c r="O121" s="115">
        <f t="shared" si="142"/>
        <v>0</v>
      </c>
      <c r="P121" s="112"/>
    </row>
    <row r="122" spans="1:16" x14ac:dyDescent="0.25">
      <c r="A122" s="113">
        <v>2270</v>
      </c>
      <c r="B122" s="58" t="s">
        <v>107</v>
      </c>
      <c r="C122" s="59">
        <f t="shared" si="98"/>
        <v>2977</v>
      </c>
      <c r="D122" s="233">
        <f>SUM(D123:D127)</f>
        <v>37</v>
      </c>
      <c r="E122" s="436">
        <f t="shared" ref="E122:F122" si="143">SUM(E123:E127)</f>
        <v>0</v>
      </c>
      <c r="F122" s="393">
        <f t="shared" si="143"/>
        <v>37</v>
      </c>
      <c r="G122" s="233">
        <f>SUM(G123:G127)</f>
        <v>2940</v>
      </c>
      <c r="H122" s="137">
        <f t="shared" ref="H122:I122" si="144">SUM(H123:H127)</f>
        <v>0</v>
      </c>
      <c r="I122" s="393">
        <f t="shared" si="144"/>
        <v>2940</v>
      </c>
      <c r="J122" s="122">
        <f>SUM(J123:J127)</f>
        <v>0</v>
      </c>
      <c r="K122" s="436">
        <f t="shared" ref="K122:L122" si="145">SUM(K123:K127)</f>
        <v>0</v>
      </c>
      <c r="L122" s="393">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112"/>
    </row>
    <row r="125" spans="1:16" ht="24" hidden="1" x14ac:dyDescent="0.25">
      <c r="A125" s="949">
        <v>2275</v>
      </c>
      <c r="B125" s="950" t="s">
        <v>109</v>
      </c>
      <c r="C125" s="59">
        <f t="shared" si="98"/>
        <v>0</v>
      </c>
      <c r="D125" s="232"/>
      <c r="E125" s="61"/>
      <c r="F125" s="148">
        <f t="shared" si="147"/>
        <v>0</v>
      </c>
      <c r="G125" s="951">
        <v>2940</v>
      </c>
      <c r="H125" s="961">
        <v>-2940</v>
      </c>
      <c r="I125" s="962">
        <f t="shared" si="148"/>
        <v>0</v>
      </c>
      <c r="J125" s="264"/>
      <c r="K125" s="61"/>
      <c r="L125" s="137">
        <f t="shared" si="149"/>
        <v>0</v>
      </c>
      <c r="M125" s="328"/>
      <c r="N125" s="61"/>
      <c r="O125" s="115">
        <f t="shared" si="150"/>
        <v>0</v>
      </c>
      <c r="P125" s="948" t="s">
        <v>869</v>
      </c>
    </row>
    <row r="126" spans="1:16" ht="36" hidden="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112"/>
    </row>
    <row r="127" spans="1:16" ht="59.25" customHeight="1" x14ac:dyDescent="0.25">
      <c r="A127" s="38">
        <v>2279</v>
      </c>
      <c r="B127" s="58" t="s">
        <v>111</v>
      </c>
      <c r="C127" s="59">
        <f t="shared" si="98"/>
        <v>2977</v>
      </c>
      <c r="D127" s="232">
        <v>37</v>
      </c>
      <c r="E127" s="435"/>
      <c r="F127" s="393">
        <f t="shared" si="147"/>
        <v>37</v>
      </c>
      <c r="G127" s="951"/>
      <c r="H127" s="1275">
        <v>2940</v>
      </c>
      <c r="I127" s="393">
        <f t="shared" si="148"/>
        <v>2940</v>
      </c>
      <c r="J127" s="264"/>
      <c r="K127" s="435"/>
      <c r="L127" s="393">
        <f t="shared" si="149"/>
        <v>0</v>
      </c>
      <c r="M127" s="328"/>
      <c r="N127" s="61"/>
      <c r="O127" s="115">
        <f t="shared" si="150"/>
        <v>0</v>
      </c>
      <c r="P127" s="954" t="s">
        <v>870</v>
      </c>
    </row>
    <row r="128" spans="1:16" ht="24" hidden="1" x14ac:dyDescent="0.25">
      <c r="A128" s="820">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112"/>
    </row>
    <row r="130" spans="1:16" ht="38.25" customHeight="1" x14ac:dyDescent="0.25">
      <c r="A130" s="46">
        <v>2300</v>
      </c>
      <c r="B130" s="106" t="s">
        <v>113</v>
      </c>
      <c r="C130" s="47">
        <f t="shared" si="98"/>
        <v>29794</v>
      </c>
      <c r="D130" s="230">
        <f>SUM(D131,D136,D140,D141,D144,D151,D159,D160,D163)</f>
        <v>26074</v>
      </c>
      <c r="E130" s="430">
        <f t="shared" ref="E130:F130" si="152">SUM(E131,E136,E140,E141,E144,E151,E159,E160,E163)</f>
        <v>0</v>
      </c>
      <c r="F130" s="397">
        <f t="shared" si="152"/>
        <v>26074</v>
      </c>
      <c r="G130" s="230">
        <f>SUM(G131,G136,G140,G141,G144,G151,G159,G160,G163)</f>
        <v>3640</v>
      </c>
      <c r="H130" s="127">
        <f t="shared" ref="H130:I130" si="153">SUM(H131,H136,H140,H141,H144,H151,H159,H160,H163)</f>
        <v>0</v>
      </c>
      <c r="I130" s="397">
        <f t="shared" si="153"/>
        <v>3640</v>
      </c>
      <c r="J130" s="107">
        <f>SUM(J131,J136,J140,J141,J144,J151,J159,J160,J163)</f>
        <v>80</v>
      </c>
      <c r="K130" s="430">
        <f t="shared" ref="K130:L130" si="154">SUM(K131,K136,K140,K141,K144,K151,K159,K160,K163)</f>
        <v>0</v>
      </c>
      <c r="L130" s="397">
        <f t="shared" si="154"/>
        <v>80</v>
      </c>
      <c r="M130" s="47">
        <f>SUM(M131,M136,M140,M141,M144,M151,M159,M160,M163)</f>
        <v>0</v>
      </c>
      <c r="N130" s="51">
        <f t="shared" ref="N130:O130" si="155">SUM(N131,N136,N140,N141,N144,N151,N159,N160,N163)</f>
        <v>0</v>
      </c>
      <c r="O130" s="118">
        <f t="shared" si="155"/>
        <v>0</v>
      </c>
      <c r="P130" s="124"/>
    </row>
    <row r="131" spans="1:16" ht="24" x14ac:dyDescent="0.25">
      <c r="A131" s="820">
        <v>2310</v>
      </c>
      <c r="B131" s="53" t="s">
        <v>114</v>
      </c>
      <c r="C131" s="54">
        <f t="shared" si="98"/>
        <v>14044</v>
      </c>
      <c r="D131" s="235">
        <f t="shared" ref="D131:O131" si="156">SUM(D132:D135)</f>
        <v>14044</v>
      </c>
      <c r="E131" s="438">
        <f t="shared" si="156"/>
        <v>0</v>
      </c>
      <c r="F131" s="434">
        <f t="shared" si="156"/>
        <v>14044</v>
      </c>
      <c r="G131" s="235">
        <f t="shared" si="156"/>
        <v>0</v>
      </c>
      <c r="H131" s="141">
        <f t="shared" si="156"/>
        <v>0</v>
      </c>
      <c r="I131" s="434">
        <f t="shared" si="156"/>
        <v>0</v>
      </c>
      <c r="J131" s="266">
        <f t="shared" si="156"/>
        <v>0</v>
      </c>
      <c r="K131" s="438">
        <f t="shared" si="156"/>
        <v>0</v>
      </c>
      <c r="L131" s="434">
        <f t="shared" si="156"/>
        <v>0</v>
      </c>
      <c r="M131" s="54">
        <f t="shared" si="156"/>
        <v>0</v>
      </c>
      <c r="N131" s="120">
        <f t="shared" si="156"/>
        <v>0</v>
      </c>
      <c r="O131" s="121">
        <f t="shared" si="156"/>
        <v>0</v>
      </c>
      <c r="P131" s="111"/>
    </row>
    <row r="132" spans="1:16" x14ac:dyDescent="0.25">
      <c r="A132" s="38">
        <v>2311</v>
      </c>
      <c r="B132" s="58" t="s">
        <v>115</v>
      </c>
      <c r="C132" s="59">
        <f t="shared" si="98"/>
        <v>3187</v>
      </c>
      <c r="D132" s="232">
        <v>3187</v>
      </c>
      <c r="E132" s="435"/>
      <c r="F132" s="393">
        <f t="shared" ref="F132:F135" si="157">D132+E132</f>
        <v>3187</v>
      </c>
      <c r="G132" s="232"/>
      <c r="H132" s="1264"/>
      <c r="I132" s="393">
        <f t="shared" ref="I132:I135" si="158">G132+H132</f>
        <v>0</v>
      </c>
      <c r="J132" s="264"/>
      <c r="K132" s="435"/>
      <c r="L132" s="393">
        <f t="shared" ref="L132:L135" si="159">J132+K132</f>
        <v>0</v>
      </c>
      <c r="M132" s="328"/>
      <c r="N132" s="61"/>
      <c r="O132" s="115">
        <f t="shared" ref="O132:O135" si="160">M132+N132</f>
        <v>0</v>
      </c>
      <c r="P132" s="112"/>
    </row>
    <row r="133" spans="1:16" x14ac:dyDescent="0.25">
      <c r="A133" s="38">
        <v>2312</v>
      </c>
      <c r="B133" s="58" t="s">
        <v>116</v>
      </c>
      <c r="C133" s="59">
        <f t="shared" si="98"/>
        <v>10430</v>
      </c>
      <c r="D133" s="232">
        <v>10430</v>
      </c>
      <c r="E133" s="435"/>
      <c r="F133" s="393">
        <f t="shared" si="157"/>
        <v>10430</v>
      </c>
      <c r="G133" s="232"/>
      <c r="H133" s="1264"/>
      <c r="I133" s="393">
        <f t="shared" si="158"/>
        <v>0</v>
      </c>
      <c r="J133" s="264"/>
      <c r="K133" s="435"/>
      <c r="L133" s="393">
        <f t="shared" si="159"/>
        <v>0</v>
      </c>
      <c r="M133" s="328"/>
      <c r="N133" s="61"/>
      <c r="O133" s="115">
        <f t="shared" si="160"/>
        <v>0</v>
      </c>
      <c r="P133" s="112"/>
    </row>
    <row r="134" spans="1:16"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112"/>
    </row>
    <row r="135" spans="1:16" ht="36" customHeight="1" x14ac:dyDescent="0.25">
      <c r="A135" s="38">
        <v>2314</v>
      </c>
      <c r="B135" s="58" t="s">
        <v>291</v>
      </c>
      <c r="C135" s="59">
        <f t="shared" si="98"/>
        <v>427</v>
      </c>
      <c r="D135" s="232">
        <v>427</v>
      </c>
      <c r="E135" s="435"/>
      <c r="F135" s="393">
        <f t="shared" si="157"/>
        <v>427</v>
      </c>
      <c r="G135" s="232"/>
      <c r="H135" s="1264"/>
      <c r="I135" s="393">
        <f t="shared" si="158"/>
        <v>0</v>
      </c>
      <c r="J135" s="264"/>
      <c r="K135" s="435"/>
      <c r="L135" s="393">
        <f t="shared" si="159"/>
        <v>0</v>
      </c>
      <c r="M135" s="328"/>
      <c r="N135" s="61"/>
      <c r="O135" s="115">
        <f t="shared" si="160"/>
        <v>0</v>
      </c>
      <c r="P135" s="112"/>
    </row>
    <row r="136" spans="1:16" x14ac:dyDescent="0.25">
      <c r="A136" s="113">
        <v>2320</v>
      </c>
      <c r="B136" s="58" t="s">
        <v>118</v>
      </c>
      <c r="C136" s="59">
        <f t="shared" si="98"/>
        <v>291</v>
      </c>
      <c r="D136" s="233">
        <f>SUM(D137:D139)</f>
        <v>211</v>
      </c>
      <c r="E136" s="436">
        <f t="shared" ref="E136:F136" si="161">SUM(E137:E139)</f>
        <v>0</v>
      </c>
      <c r="F136" s="393">
        <f t="shared" si="161"/>
        <v>211</v>
      </c>
      <c r="G136" s="233">
        <f>SUM(G137:G139)</f>
        <v>0</v>
      </c>
      <c r="H136" s="137">
        <f t="shared" ref="H136:I136" si="162">SUM(H137:H139)</f>
        <v>0</v>
      </c>
      <c r="I136" s="393">
        <f t="shared" si="162"/>
        <v>0</v>
      </c>
      <c r="J136" s="122">
        <f>SUM(J137:J139)</f>
        <v>80</v>
      </c>
      <c r="K136" s="436">
        <f t="shared" ref="K136:L136" si="163">SUM(K137:K139)</f>
        <v>0</v>
      </c>
      <c r="L136" s="393">
        <f t="shared" si="163"/>
        <v>80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12"/>
    </row>
    <row r="138" spans="1:16" x14ac:dyDescent="0.25">
      <c r="A138" s="38">
        <v>2322</v>
      </c>
      <c r="B138" s="58" t="s">
        <v>120</v>
      </c>
      <c r="C138" s="59">
        <f t="shared" si="98"/>
        <v>291</v>
      </c>
      <c r="D138" s="232">
        <v>211</v>
      </c>
      <c r="E138" s="435"/>
      <c r="F138" s="393">
        <f t="shared" si="165"/>
        <v>211</v>
      </c>
      <c r="G138" s="232"/>
      <c r="H138" s="1264"/>
      <c r="I138" s="393">
        <f t="shared" si="166"/>
        <v>0</v>
      </c>
      <c r="J138" s="264">
        <v>80</v>
      </c>
      <c r="K138" s="435"/>
      <c r="L138" s="393">
        <f t="shared" si="167"/>
        <v>80</v>
      </c>
      <c r="M138" s="328"/>
      <c r="N138" s="61"/>
      <c r="O138" s="115">
        <f t="shared" si="168"/>
        <v>0</v>
      </c>
      <c r="P138" s="112"/>
    </row>
    <row r="139" spans="1:16"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112"/>
    </row>
    <row r="140" spans="1:16"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112"/>
    </row>
    <row r="141" spans="1:16" ht="48" x14ac:dyDescent="0.25">
      <c r="A141" s="113">
        <v>2340</v>
      </c>
      <c r="B141" s="58" t="s">
        <v>302</v>
      </c>
      <c r="C141" s="59">
        <f t="shared" si="98"/>
        <v>250</v>
      </c>
      <c r="D141" s="233">
        <f>SUM(D142:D143)</f>
        <v>250</v>
      </c>
      <c r="E141" s="436">
        <f t="shared" ref="E141:F141" si="169">SUM(E142:E143)</f>
        <v>0</v>
      </c>
      <c r="F141" s="393">
        <f t="shared" si="169"/>
        <v>250</v>
      </c>
      <c r="G141" s="233">
        <f>SUM(G142:G143)</f>
        <v>0</v>
      </c>
      <c r="H141" s="137">
        <f t="shared" ref="H141:I141" si="170">SUM(H142:H143)</f>
        <v>0</v>
      </c>
      <c r="I141" s="393">
        <f t="shared" si="170"/>
        <v>0</v>
      </c>
      <c r="J141" s="122">
        <f>SUM(J142:J143)</f>
        <v>0</v>
      </c>
      <c r="K141" s="436">
        <f t="shared" ref="K141:L141" si="171">SUM(K142:K143)</f>
        <v>0</v>
      </c>
      <c r="L141" s="393">
        <f t="shared" si="171"/>
        <v>0</v>
      </c>
      <c r="M141" s="59">
        <f>SUM(M142:M143)</f>
        <v>0</v>
      </c>
      <c r="N141" s="114">
        <f t="shared" ref="N141:O141" si="172">SUM(N142:N143)</f>
        <v>0</v>
      </c>
      <c r="O141" s="115">
        <f t="shared" si="172"/>
        <v>0</v>
      </c>
      <c r="P141" s="112"/>
    </row>
    <row r="142" spans="1:16" x14ac:dyDescent="0.25">
      <c r="A142" s="38">
        <v>2341</v>
      </c>
      <c r="B142" s="58" t="s">
        <v>123</v>
      </c>
      <c r="C142" s="59">
        <f t="shared" si="98"/>
        <v>250</v>
      </c>
      <c r="D142" s="232">
        <v>250</v>
      </c>
      <c r="E142" s="435"/>
      <c r="F142" s="393">
        <f t="shared" ref="F142:F143" si="173">D142+E142</f>
        <v>250</v>
      </c>
      <c r="G142" s="232"/>
      <c r="H142" s="1264"/>
      <c r="I142" s="393">
        <f t="shared" ref="I142:I143" si="174">G142+H142</f>
        <v>0</v>
      </c>
      <c r="J142" s="264"/>
      <c r="K142" s="435"/>
      <c r="L142" s="393">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112"/>
    </row>
    <row r="144" spans="1:16" ht="24" x14ac:dyDescent="0.25">
      <c r="A144" s="108">
        <v>2350</v>
      </c>
      <c r="B144" s="79" t="s">
        <v>125</v>
      </c>
      <c r="C144" s="85">
        <f t="shared" si="98"/>
        <v>4637</v>
      </c>
      <c r="D144" s="133">
        <f>SUM(D145:D150)</f>
        <v>4637</v>
      </c>
      <c r="E144" s="431">
        <f t="shared" ref="E144:F144" si="177">SUM(E145:E150)</f>
        <v>0</v>
      </c>
      <c r="F144" s="432">
        <f t="shared" si="177"/>
        <v>4637</v>
      </c>
      <c r="G144" s="133">
        <f>SUM(G145:G150)</f>
        <v>0</v>
      </c>
      <c r="H144" s="138">
        <f t="shared" ref="H144:I144" si="178">SUM(H145:H150)</f>
        <v>0</v>
      </c>
      <c r="I144" s="432">
        <f t="shared" si="178"/>
        <v>0</v>
      </c>
      <c r="J144" s="208">
        <f>SUM(J145:J150)</f>
        <v>0</v>
      </c>
      <c r="K144" s="431">
        <f t="shared" ref="K144:L144" si="179">SUM(K145:K150)</f>
        <v>0</v>
      </c>
      <c r="L144" s="432">
        <f t="shared" si="179"/>
        <v>0</v>
      </c>
      <c r="M144" s="85">
        <f>SUM(M145:M150)</f>
        <v>0</v>
      </c>
      <c r="N144" s="109">
        <f t="shared" ref="N144:O144" si="180">SUM(N145:N150)</f>
        <v>0</v>
      </c>
      <c r="O144" s="110">
        <f t="shared" si="180"/>
        <v>0</v>
      </c>
      <c r="P144" s="117"/>
    </row>
    <row r="145" spans="1:16" x14ac:dyDescent="0.25">
      <c r="A145" s="33">
        <v>2351</v>
      </c>
      <c r="B145" s="53" t="s">
        <v>126</v>
      </c>
      <c r="C145" s="54">
        <f t="shared" si="98"/>
        <v>1352</v>
      </c>
      <c r="D145" s="231">
        <v>1352</v>
      </c>
      <c r="E145" s="433"/>
      <c r="F145" s="434">
        <f t="shared" ref="F145:F150" si="181">D145+E145</f>
        <v>1352</v>
      </c>
      <c r="G145" s="231"/>
      <c r="H145" s="1266"/>
      <c r="I145" s="434">
        <f t="shared" ref="I145:I150" si="182">G145+H145</f>
        <v>0</v>
      </c>
      <c r="J145" s="263"/>
      <c r="K145" s="433"/>
      <c r="L145" s="434">
        <f t="shared" ref="L145:L150" si="183">J145+K145</f>
        <v>0</v>
      </c>
      <c r="M145" s="327"/>
      <c r="N145" s="56"/>
      <c r="O145" s="121">
        <f t="shared" ref="O145:O150" si="184">M145+N145</f>
        <v>0</v>
      </c>
      <c r="P145" s="111"/>
    </row>
    <row r="146" spans="1:16" x14ac:dyDescent="0.25">
      <c r="A146" s="38">
        <v>2352</v>
      </c>
      <c r="B146" s="58" t="s">
        <v>127</v>
      </c>
      <c r="C146" s="59">
        <f t="shared" si="98"/>
        <v>3185</v>
      </c>
      <c r="D146" s="232">
        <v>3185</v>
      </c>
      <c r="E146" s="435"/>
      <c r="F146" s="393">
        <f t="shared" si="181"/>
        <v>3185</v>
      </c>
      <c r="G146" s="232"/>
      <c r="H146" s="1264"/>
      <c r="I146" s="393">
        <f t="shared" si="182"/>
        <v>0</v>
      </c>
      <c r="J146" s="264"/>
      <c r="K146" s="435"/>
      <c r="L146" s="393">
        <f t="shared" si="183"/>
        <v>0</v>
      </c>
      <c r="M146" s="328"/>
      <c r="N146" s="61"/>
      <c r="O146" s="115">
        <f t="shared" si="184"/>
        <v>0</v>
      </c>
      <c r="P146" s="112"/>
    </row>
    <row r="147" spans="1:16" ht="24" hidden="1" x14ac:dyDescent="0.25">
      <c r="A147" s="38">
        <v>2353</v>
      </c>
      <c r="B147" s="58" t="s">
        <v>128</v>
      </c>
      <c r="C147" s="59">
        <f t="shared" si="98"/>
        <v>0</v>
      </c>
      <c r="D147" s="232"/>
      <c r="E147" s="61"/>
      <c r="F147" s="148">
        <f t="shared" si="181"/>
        <v>0</v>
      </c>
      <c r="G147" s="232"/>
      <c r="H147" s="264"/>
      <c r="I147" s="115">
        <f t="shared" si="182"/>
        <v>0</v>
      </c>
      <c r="J147" s="264"/>
      <c r="K147" s="61"/>
      <c r="L147" s="137">
        <f t="shared" si="183"/>
        <v>0</v>
      </c>
      <c r="M147" s="328"/>
      <c r="N147" s="61"/>
      <c r="O147" s="115">
        <f t="shared" si="184"/>
        <v>0</v>
      </c>
      <c r="P147" s="112"/>
    </row>
    <row r="148" spans="1:16" ht="24" hidden="1" x14ac:dyDescent="0.25">
      <c r="A148" s="38">
        <v>2354</v>
      </c>
      <c r="B148" s="58" t="s">
        <v>129</v>
      </c>
      <c r="C148" s="59">
        <f t="shared" si="98"/>
        <v>0</v>
      </c>
      <c r="D148" s="232"/>
      <c r="E148" s="61"/>
      <c r="F148" s="148">
        <f t="shared" si="181"/>
        <v>0</v>
      </c>
      <c r="G148" s="232"/>
      <c r="H148" s="264"/>
      <c r="I148" s="115">
        <f t="shared" si="182"/>
        <v>0</v>
      </c>
      <c r="J148" s="264"/>
      <c r="K148" s="61"/>
      <c r="L148" s="137">
        <f t="shared" si="183"/>
        <v>0</v>
      </c>
      <c r="M148" s="328"/>
      <c r="N148" s="61"/>
      <c r="O148" s="115">
        <f t="shared" si="184"/>
        <v>0</v>
      </c>
      <c r="P148" s="112"/>
    </row>
    <row r="149" spans="1:16" ht="24" x14ac:dyDescent="0.25">
      <c r="A149" s="38">
        <v>2355</v>
      </c>
      <c r="B149" s="58" t="s">
        <v>130</v>
      </c>
      <c r="C149" s="59">
        <f t="shared" ref="C149:C212" si="185">F149+I149+L149+O149</f>
        <v>100</v>
      </c>
      <c r="D149" s="232">
        <v>100</v>
      </c>
      <c r="E149" s="435"/>
      <c r="F149" s="393">
        <f t="shared" si="181"/>
        <v>100</v>
      </c>
      <c r="G149" s="232"/>
      <c r="H149" s="1264"/>
      <c r="I149" s="393">
        <f t="shared" si="182"/>
        <v>0</v>
      </c>
      <c r="J149" s="264"/>
      <c r="K149" s="435"/>
      <c r="L149" s="393">
        <f t="shared" si="183"/>
        <v>0</v>
      </c>
      <c r="M149" s="328"/>
      <c r="N149" s="61"/>
      <c r="O149" s="115">
        <f t="shared" si="184"/>
        <v>0</v>
      </c>
      <c r="P149" s="112"/>
    </row>
    <row r="150" spans="1:16"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112"/>
    </row>
    <row r="151" spans="1:16" ht="24.75" customHeight="1" x14ac:dyDescent="0.25">
      <c r="A151" s="113">
        <v>2360</v>
      </c>
      <c r="B151" s="58" t="s">
        <v>132</v>
      </c>
      <c r="C151" s="59">
        <f t="shared" si="185"/>
        <v>1020</v>
      </c>
      <c r="D151" s="233">
        <f>SUM(D152:D158)</f>
        <v>1020</v>
      </c>
      <c r="E151" s="436">
        <f t="shared" ref="E151:F151" si="186">SUM(E152:E158)</f>
        <v>0</v>
      </c>
      <c r="F151" s="393">
        <f t="shared" si="186"/>
        <v>1020</v>
      </c>
      <c r="G151" s="233">
        <f>SUM(G152:G158)</f>
        <v>0</v>
      </c>
      <c r="H151" s="137">
        <f t="shared" ref="H151:I151" si="187">SUM(H152:H158)</f>
        <v>0</v>
      </c>
      <c r="I151" s="393">
        <f t="shared" si="187"/>
        <v>0</v>
      </c>
      <c r="J151" s="122">
        <f>SUM(J152:J158)</f>
        <v>0</v>
      </c>
      <c r="K151" s="436">
        <f t="shared" ref="K151:L151" si="188">SUM(K152:K158)</f>
        <v>0</v>
      </c>
      <c r="L151" s="393">
        <f t="shared" si="188"/>
        <v>0</v>
      </c>
      <c r="M151" s="59">
        <f>SUM(M152:M158)</f>
        <v>0</v>
      </c>
      <c r="N151" s="114">
        <f t="shared" ref="N151:O151" si="189">SUM(N152:N158)</f>
        <v>0</v>
      </c>
      <c r="O151" s="115">
        <f t="shared" si="189"/>
        <v>0</v>
      </c>
      <c r="P151" s="112"/>
    </row>
    <row r="152" spans="1:16" x14ac:dyDescent="0.25">
      <c r="A152" s="37">
        <v>2361</v>
      </c>
      <c r="B152" s="58" t="s">
        <v>133</v>
      </c>
      <c r="C152" s="59">
        <f t="shared" si="185"/>
        <v>250</v>
      </c>
      <c r="D152" s="232">
        <v>250</v>
      </c>
      <c r="E152" s="435"/>
      <c r="F152" s="393">
        <f t="shared" ref="F152:F159" si="190">D152+E152</f>
        <v>250</v>
      </c>
      <c r="G152" s="232"/>
      <c r="H152" s="1264"/>
      <c r="I152" s="393">
        <f t="shared" ref="I152:I159" si="191">G152+H152</f>
        <v>0</v>
      </c>
      <c r="J152" s="264"/>
      <c r="K152" s="435"/>
      <c r="L152" s="393">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112"/>
    </row>
    <row r="154" spans="1:16" x14ac:dyDescent="0.25">
      <c r="A154" s="37">
        <v>2363</v>
      </c>
      <c r="B154" s="58" t="s">
        <v>135</v>
      </c>
      <c r="C154" s="59">
        <f t="shared" si="185"/>
        <v>770</v>
      </c>
      <c r="D154" s="232">
        <v>770</v>
      </c>
      <c r="E154" s="435"/>
      <c r="F154" s="393">
        <f t="shared" si="190"/>
        <v>770</v>
      </c>
      <c r="G154" s="232"/>
      <c r="H154" s="1264"/>
      <c r="I154" s="393">
        <f t="shared" si="191"/>
        <v>0</v>
      </c>
      <c r="J154" s="264"/>
      <c r="K154" s="435"/>
      <c r="L154" s="393">
        <f t="shared" si="192"/>
        <v>0</v>
      </c>
      <c r="M154" s="328"/>
      <c r="N154" s="61"/>
      <c r="O154" s="115">
        <f t="shared" si="193"/>
        <v>0</v>
      </c>
      <c r="P154" s="112"/>
    </row>
    <row r="155" spans="1:16"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112"/>
    </row>
    <row r="156" spans="1:16"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112"/>
    </row>
    <row r="157" spans="1:16"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112"/>
    </row>
    <row r="158" spans="1:16"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112"/>
    </row>
    <row r="159" spans="1:16" x14ac:dyDescent="0.25">
      <c r="A159" s="108">
        <v>2370</v>
      </c>
      <c r="B159" s="79" t="s">
        <v>140</v>
      </c>
      <c r="C159" s="85">
        <f t="shared" si="185"/>
        <v>9552</v>
      </c>
      <c r="D159" s="234">
        <v>5912</v>
      </c>
      <c r="E159" s="437"/>
      <c r="F159" s="432">
        <f t="shared" si="190"/>
        <v>5912</v>
      </c>
      <c r="G159" s="234">
        <v>3640</v>
      </c>
      <c r="H159" s="1265"/>
      <c r="I159" s="432">
        <f t="shared" si="191"/>
        <v>3640</v>
      </c>
      <c r="J159" s="265"/>
      <c r="K159" s="437"/>
      <c r="L159" s="432">
        <f t="shared" si="192"/>
        <v>0</v>
      </c>
      <c r="M159" s="329"/>
      <c r="N159" s="116"/>
      <c r="O159" s="110">
        <f t="shared" si="193"/>
        <v>0</v>
      </c>
      <c r="P159" s="117"/>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112"/>
    </row>
    <row r="163" spans="1:16" hidden="1" x14ac:dyDescent="0.25">
      <c r="A163" s="108">
        <v>2390</v>
      </c>
      <c r="B163" s="79" t="s">
        <v>144</v>
      </c>
      <c r="C163" s="85">
        <f t="shared" si="185"/>
        <v>0</v>
      </c>
      <c r="D163" s="234"/>
      <c r="E163" s="116"/>
      <c r="F163" s="288">
        <f t="shared" si="198"/>
        <v>0</v>
      </c>
      <c r="G163" s="234"/>
      <c r="H163" s="265"/>
      <c r="I163" s="110">
        <f t="shared" si="199"/>
        <v>0</v>
      </c>
      <c r="J163" s="265"/>
      <c r="K163" s="116"/>
      <c r="L163" s="138">
        <f t="shared" si="200"/>
        <v>0</v>
      </c>
      <c r="M163" s="329"/>
      <c r="N163" s="116"/>
      <c r="O163" s="110">
        <f t="shared" si="201"/>
        <v>0</v>
      </c>
      <c r="P163" s="117"/>
    </row>
    <row r="164" spans="1:16" hidden="1" x14ac:dyDescent="0.25">
      <c r="A164" s="46">
        <v>2400</v>
      </c>
      <c r="B164" s="106" t="s">
        <v>145</v>
      </c>
      <c r="C164" s="47">
        <f t="shared" si="185"/>
        <v>0</v>
      </c>
      <c r="D164" s="236"/>
      <c r="E164" s="123"/>
      <c r="F164" s="287">
        <f t="shared" si="198"/>
        <v>0</v>
      </c>
      <c r="G164" s="236"/>
      <c r="H164" s="267"/>
      <c r="I164" s="118">
        <f t="shared" si="199"/>
        <v>0</v>
      </c>
      <c r="J164" s="267"/>
      <c r="K164" s="123"/>
      <c r="L164" s="127">
        <f t="shared" si="200"/>
        <v>0</v>
      </c>
      <c r="M164" s="330"/>
      <c r="N164" s="123"/>
      <c r="O164" s="118">
        <f t="shared" si="201"/>
        <v>0</v>
      </c>
      <c r="P164" s="124"/>
    </row>
    <row r="165" spans="1:16" ht="24" hidden="1" x14ac:dyDescent="0.25">
      <c r="A165" s="46">
        <v>2500</v>
      </c>
      <c r="B165" s="106" t="s">
        <v>146</v>
      </c>
      <c r="C165" s="47">
        <f t="shared" si="185"/>
        <v>0</v>
      </c>
      <c r="D165" s="230">
        <f>SUM(D166,D171)</f>
        <v>0</v>
      </c>
      <c r="E165" s="51">
        <f t="shared" ref="E165:O165" si="202">SUM(E166,E171)</f>
        <v>0</v>
      </c>
      <c r="F165" s="287">
        <f t="shared" si="202"/>
        <v>0</v>
      </c>
      <c r="G165" s="230">
        <f t="shared" si="202"/>
        <v>0</v>
      </c>
      <c r="H165" s="107">
        <f t="shared" si="202"/>
        <v>0</v>
      </c>
      <c r="I165" s="118">
        <f t="shared" si="202"/>
        <v>0</v>
      </c>
      <c r="J165" s="107">
        <f t="shared" si="202"/>
        <v>0</v>
      </c>
      <c r="K165" s="51">
        <f t="shared" si="202"/>
        <v>0</v>
      </c>
      <c r="L165" s="127">
        <f t="shared" si="202"/>
        <v>0</v>
      </c>
      <c r="M165" s="131">
        <f t="shared" si="202"/>
        <v>0</v>
      </c>
      <c r="N165" s="132">
        <f t="shared" si="202"/>
        <v>0</v>
      </c>
      <c r="O165" s="296">
        <f t="shared" si="202"/>
        <v>0</v>
      </c>
      <c r="P165" s="352"/>
    </row>
    <row r="166" spans="1:16" ht="16.5" hidden="1" customHeight="1" x14ac:dyDescent="0.25">
      <c r="A166" s="820">
        <v>2510</v>
      </c>
      <c r="B166" s="53" t="s">
        <v>147</v>
      </c>
      <c r="C166" s="54">
        <f t="shared" si="185"/>
        <v>0</v>
      </c>
      <c r="D166" s="235">
        <f>SUM(D167:D170)</f>
        <v>0</v>
      </c>
      <c r="E166" s="120">
        <f t="shared" ref="E166:O166" si="203">SUM(E167:E170)</f>
        <v>0</v>
      </c>
      <c r="F166" s="289">
        <f t="shared" si="203"/>
        <v>0</v>
      </c>
      <c r="G166" s="235">
        <f t="shared" si="203"/>
        <v>0</v>
      </c>
      <c r="H166" s="266">
        <f t="shared" si="203"/>
        <v>0</v>
      </c>
      <c r="I166" s="121">
        <f t="shared" si="203"/>
        <v>0</v>
      </c>
      <c r="J166" s="266">
        <f t="shared" si="203"/>
        <v>0</v>
      </c>
      <c r="K166" s="120">
        <f t="shared" si="203"/>
        <v>0</v>
      </c>
      <c r="L166" s="14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112"/>
    </row>
    <row r="169" spans="1:16"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112"/>
    </row>
    <row r="170" spans="1:16" ht="24" hidden="1" x14ac:dyDescent="0.25">
      <c r="A170" s="38">
        <v>2519</v>
      </c>
      <c r="B170" s="58" t="s">
        <v>151</v>
      </c>
      <c r="C170" s="59">
        <f t="shared" si="185"/>
        <v>0</v>
      </c>
      <c r="D170" s="232"/>
      <c r="E170" s="61"/>
      <c r="F170" s="148">
        <f t="shared" si="204"/>
        <v>0</v>
      </c>
      <c r="G170" s="232"/>
      <c r="H170" s="264"/>
      <c r="I170" s="115">
        <f t="shared" si="205"/>
        <v>0</v>
      </c>
      <c r="J170" s="264"/>
      <c r="K170" s="61"/>
      <c r="L170" s="137">
        <f t="shared" si="206"/>
        <v>0</v>
      </c>
      <c r="M170" s="328"/>
      <c r="N170" s="61"/>
      <c r="O170" s="115">
        <f t="shared" si="207"/>
        <v>0</v>
      </c>
      <c r="P170" s="112"/>
    </row>
    <row r="171" spans="1:16"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36"/>
    </row>
    <row r="173" spans="1:16"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352"/>
    </row>
    <row r="175" spans="1:16" ht="36" hidden="1" x14ac:dyDescent="0.25">
      <c r="A175" s="820">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112"/>
    </row>
    <row r="178" spans="1:16"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112"/>
    </row>
    <row r="179" spans="1:16" ht="84" hidden="1" x14ac:dyDescent="0.25">
      <c r="A179" s="820">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112"/>
    </row>
    <row r="182" spans="1:16"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112"/>
    </row>
    <row r="183" spans="1:16"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59"/>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111"/>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24"/>
    </row>
    <row r="189" spans="1:16" ht="36" hidden="1" x14ac:dyDescent="0.25">
      <c r="A189" s="820">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112"/>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24"/>
    </row>
    <row r="192" spans="1:16" ht="24" hidden="1" x14ac:dyDescent="0.25">
      <c r="A192" s="820">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112"/>
    </row>
    <row r="194" spans="1:16" s="21" customFormat="1" ht="24" x14ac:dyDescent="0.25">
      <c r="A194" s="136"/>
      <c r="B194" s="17" t="s">
        <v>174</v>
      </c>
      <c r="C194" s="99">
        <f t="shared" si="185"/>
        <v>17117</v>
      </c>
      <c r="D194" s="228">
        <f>SUM(D195,D230,D269)</f>
        <v>12808</v>
      </c>
      <c r="E194" s="426">
        <f t="shared" ref="E194:F194" si="251">SUM(E195,E230,E269)</f>
        <v>0</v>
      </c>
      <c r="F194" s="427">
        <f t="shared" si="251"/>
        <v>12808</v>
      </c>
      <c r="G194" s="228">
        <f>SUM(G195,G230,G269)</f>
        <v>4309</v>
      </c>
      <c r="H194" s="207">
        <f t="shared" ref="H194:I194" si="252">SUM(H195,H230,H269)</f>
        <v>0</v>
      </c>
      <c r="I194" s="427">
        <f t="shared" si="252"/>
        <v>4309</v>
      </c>
      <c r="J194" s="261">
        <f>SUM(J195,J230,J269)</f>
        <v>0</v>
      </c>
      <c r="K194" s="426">
        <f t="shared" ref="K194:L194" si="253">SUM(K195,K230,K269)</f>
        <v>0</v>
      </c>
      <c r="L194" s="427">
        <f t="shared" si="253"/>
        <v>0</v>
      </c>
      <c r="M194" s="332">
        <f>SUM(M195,M230,M269)</f>
        <v>0</v>
      </c>
      <c r="N194" s="309">
        <f t="shared" ref="N194:O194" si="254">SUM(N195,N230,N269)</f>
        <v>0</v>
      </c>
      <c r="O194" s="314">
        <f t="shared" si="254"/>
        <v>0</v>
      </c>
      <c r="P194" s="354"/>
    </row>
    <row r="195" spans="1:16" x14ac:dyDescent="0.25">
      <c r="A195" s="102">
        <v>5000</v>
      </c>
      <c r="B195" s="102" t="s">
        <v>175</v>
      </c>
      <c r="C195" s="103">
        <f t="shared" si="185"/>
        <v>17117</v>
      </c>
      <c r="D195" s="229">
        <f>D196+D204</f>
        <v>12808</v>
      </c>
      <c r="E195" s="428">
        <f t="shared" ref="E195:F195" si="255">E196+E204</f>
        <v>0</v>
      </c>
      <c r="F195" s="429">
        <f t="shared" si="255"/>
        <v>12808</v>
      </c>
      <c r="G195" s="229">
        <f>G196+G204</f>
        <v>4309</v>
      </c>
      <c r="H195" s="139">
        <f t="shared" ref="H195:I195" si="256">H196+H204</f>
        <v>0</v>
      </c>
      <c r="I195" s="429">
        <f t="shared" si="256"/>
        <v>4309</v>
      </c>
      <c r="J195" s="262">
        <f>J196+J204</f>
        <v>0</v>
      </c>
      <c r="K195" s="428">
        <f t="shared" ref="K195:L195" si="257">K196+K204</f>
        <v>0</v>
      </c>
      <c r="L195" s="429">
        <f t="shared" si="257"/>
        <v>0</v>
      </c>
      <c r="M195" s="103">
        <f>M196+M204</f>
        <v>0</v>
      </c>
      <c r="N195" s="104">
        <f t="shared" ref="N195:O195" si="258">N196+N204</f>
        <v>0</v>
      </c>
      <c r="O195" s="105">
        <f t="shared" si="258"/>
        <v>0</v>
      </c>
      <c r="P195" s="351"/>
    </row>
    <row r="196" spans="1:16" x14ac:dyDescent="0.25">
      <c r="A196" s="46">
        <v>5100</v>
      </c>
      <c r="B196" s="106" t="s">
        <v>176</v>
      </c>
      <c r="C196" s="47">
        <f t="shared" si="185"/>
        <v>390</v>
      </c>
      <c r="D196" s="230">
        <f>D197+D198+D201+D202+D203</f>
        <v>390</v>
      </c>
      <c r="E196" s="430">
        <f t="shared" ref="E196:F196" si="259">E197+E198+E201+E202+E203</f>
        <v>0</v>
      </c>
      <c r="F196" s="397">
        <f t="shared" si="259"/>
        <v>390</v>
      </c>
      <c r="G196" s="230">
        <f>G197+G198+G201+G202+G203</f>
        <v>0</v>
      </c>
      <c r="H196" s="127">
        <f t="shared" ref="H196:I196" si="260">H197+H198+H201+H202+H203</f>
        <v>0</v>
      </c>
      <c r="I196" s="397">
        <f t="shared" si="260"/>
        <v>0</v>
      </c>
      <c r="J196" s="107">
        <f>J197+J198+J201+J202+J203</f>
        <v>0</v>
      </c>
      <c r="K196" s="430">
        <f t="shared" ref="K196:L196" si="261">K197+K198+K201+K202+K203</f>
        <v>0</v>
      </c>
      <c r="L196" s="397">
        <f t="shared" si="261"/>
        <v>0</v>
      </c>
      <c r="M196" s="47">
        <f>M197+M198+M201+M202+M203</f>
        <v>0</v>
      </c>
      <c r="N196" s="51">
        <f t="shared" ref="N196:O196" si="262">N197+N198+N201+N202+N203</f>
        <v>0</v>
      </c>
      <c r="O196" s="118">
        <f t="shared" si="262"/>
        <v>0</v>
      </c>
      <c r="P196" s="124"/>
    </row>
    <row r="197" spans="1:16" hidden="1" x14ac:dyDescent="0.25">
      <c r="A197" s="820">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111"/>
    </row>
    <row r="198" spans="1:16" ht="24" x14ac:dyDescent="0.25">
      <c r="A198" s="113">
        <v>5120</v>
      </c>
      <c r="B198" s="58" t="s">
        <v>178</v>
      </c>
      <c r="C198" s="59">
        <f t="shared" si="185"/>
        <v>390</v>
      </c>
      <c r="D198" s="233">
        <f>D199+D200</f>
        <v>390</v>
      </c>
      <c r="E198" s="436">
        <f t="shared" ref="E198:F198" si="263">E199+E200</f>
        <v>0</v>
      </c>
      <c r="F198" s="393">
        <f t="shared" si="263"/>
        <v>390</v>
      </c>
      <c r="G198" s="233">
        <f>G199+G200</f>
        <v>0</v>
      </c>
      <c r="H198" s="137">
        <f t="shared" ref="H198:I198" si="264">H199+H200</f>
        <v>0</v>
      </c>
      <c r="I198" s="393">
        <f t="shared" si="264"/>
        <v>0</v>
      </c>
      <c r="J198" s="122">
        <f>J199+J200</f>
        <v>0</v>
      </c>
      <c r="K198" s="436">
        <f t="shared" ref="K198:L198" si="265">K199+K200</f>
        <v>0</v>
      </c>
      <c r="L198" s="393">
        <f t="shared" si="265"/>
        <v>0</v>
      </c>
      <c r="M198" s="59">
        <f>M199+M200</f>
        <v>0</v>
      </c>
      <c r="N198" s="114">
        <f t="shared" ref="N198:O198" si="266">N199+N200</f>
        <v>0</v>
      </c>
      <c r="O198" s="115">
        <f t="shared" si="266"/>
        <v>0</v>
      </c>
      <c r="P198" s="112"/>
    </row>
    <row r="199" spans="1:16" x14ac:dyDescent="0.25">
      <c r="A199" s="38">
        <v>5121</v>
      </c>
      <c r="B199" s="58" t="s">
        <v>179</v>
      </c>
      <c r="C199" s="59">
        <f t="shared" si="185"/>
        <v>390</v>
      </c>
      <c r="D199" s="232">
        <v>390</v>
      </c>
      <c r="E199" s="435"/>
      <c r="F199" s="393">
        <f t="shared" ref="F199:F203" si="267">D199+E199</f>
        <v>390</v>
      </c>
      <c r="G199" s="232"/>
      <c r="H199" s="1264"/>
      <c r="I199" s="393">
        <f t="shared" ref="I199:I203" si="268">G199+H199</f>
        <v>0</v>
      </c>
      <c r="J199" s="264"/>
      <c r="K199" s="435"/>
      <c r="L199" s="393">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112"/>
    </row>
    <row r="201" spans="1:16"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112"/>
    </row>
    <row r="202" spans="1:16"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112"/>
    </row>
    <row r="203" spans="1:16"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112"/>
    </row>
    <row r="204" spans="1:16" x14ac:dyDescent="0.25">
      <c r="A204" s="46">
        <v>5200</v>
      </c>
      <c r="B204" s="106" t="s">
        <v>184</v>
      </c>
      <c r="C204" s="47">
        <f t="shared" si="185"/>
        <v>16727</v>
      </c>
      <c r="D204" s="230">
        <f>D205+D215+D216+D225+D226+D227+D229</f>
        <v>12418</v>
      </c>
      <c r="E204" s="430">
        <f t="shared" ref="E204:F204" si="271">E205+E215+E216+E225+E226+E227+E229</f>
        <v>0</v>
      </c>
      <c r="F204" s="397">
        <f t="shared" si="271"/>
        <v>12418</v>
      </c>
      <c r="G204" s="230">
        <f>G205+G215+G216+G225+G226+G227+G229</f>
        <v>4309</v>
      </c>
      <c r="H204" s="127">
        <f t="shared" ref="H204:I204" si="272">H205+H215+H216+H225+H226+H227+H229</f>
        <v>0</v>
      </c>
      <c r="I204" s="397">
        <f t="shared" si="272"/>
        <v>4309</v>
      </c>
      <c r="J204" s="107">
        <f>J205+J215+J216+J225+J226+J227+J229</f>
        <v>0</v>
      </c>
      <c r="K204" s="430">
        <f t="shared" ref="K204:L204" si="273">K205+K215+K216+K225+K226+K227+K229</f>
        <v>0</v>
      </c>
      <c r="L204" s="397">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112"/>
    </row>
    <row r="208" spans="1:16"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112"/>
    </row>
    <row r="209" spans="1:16"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112"/>
    </row>
    <row r="210" spans="1:16"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112"/>
    </row>
    <row r="211" spans="1:16"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112"/>
    </row>
    <row r="212" spans="1:16"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112"/>
    </row>
    <row r="213" spans="1:16"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112"/>
    </row>
    <row r="214" spans="1:16"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112"/>
    </row>
    <row r="215" spans="1:16"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112"/>
    </row>
    <row r="216" spans="1:16" x14ac:dyDescent="0.25">
      <c r="A216" s="113">
        <v>5230</v>
      </c>
      <c r="B216" s="58" t="s">
        <v>196</v>
      </c>
      <c r="C216" s="59">
        <f t="shared" si="283"/>
        <v>16727</v>
      </c>
      <c r="D216" s="233">
        <f>SUM(D217:D224)</f>
        <v>12418</v>
      </c>
      <c r="E216" s="436">
        <f t="shared" ref="E216:F216" si="284">SUM(E217:E224)</f>
        <v>0</v>
      </c>
      <c r="F216" s="393">
        <f t="shared" si="284"/>
        <v>12418</v>
      </c>
      <c r="G216" s="233">
        <f>SUM(G217:G224)</f>
        <v>4309</v>
      </c>
      <c r="H216" s="137">
        <f t="shared" ref="H216:I216" si="285">SUM(H217:H224)</f>
        <v>0</v>
      </c>
      <c r="I216" s="393">
        <f t="shared" si="285"/>
        <v>4309</v>
      </c>
      <c r="J216" s="122">
        <f>SUM(J217:J224)</f>
        <v>0</v>
      </c>
      <c r="K216" s="436">
        <f t="shared" ref="K216:L216" si="286">SUM(K217:K224)</f>
        <v>0</v>
      </c>
      <c r="L216" s="393">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12"/>
    </row>
    <row r="218" spans="1:16" x14ac:dyDescent="0.25">
      <c r="A218" s="38">
        <v>5232</v>
      </c>
      <c r="B218" s="58" t="s">
        <v>198</v>
      </c>
      <c r="C218" s="59">
        <f t="shared" si="283"/>
        <v>1100</v>
      </c>
      <c r="D218" s="232">
        <v>1100</v>
      </c>
      <c r="E218" s="435"/>
      <c r="F218" s="393">
        <f t="shared" si="288"/>
        <v>1100</v>
      </c>
      <c r="G218" s="232"/>
      <c r="H218" s="1264"/>
      <c r="I218" s="393">
        <f t="shared" si="289"/>
        <v>0</v>
      </c>
      <c r="J218" s="264"/>
      <c r="K218" s="435"/>
      <c r="L218" s="393">
        <f t="shared" si="290"/>
        <v>0</v>
      </c>
      <c r="M218" s="328"/>
      <c r="N218" s="61"/>
      <c r="O218" s="115">
        <f t="shared" si="291"/>
        <v>0</v>
      </c>
      <c r="P218" s="112"/>
    </row>
    <row r="219" spans="1:16" x14ac:dyDescent="0.25">
      <c r="A219" s="38">
        <v>5233</v>
      </c>
      <c r="B219" s="58" t="s">
        <v>199</v>
      </c>
      <c r="C219" s="59">
        <f t="shared" si="283"/>
        <v>7518</v>
      </c>
      <c r="D219" s="232">
        <v>3209</v>
      </c>
      <c r="E219" s="435"/>
      <c r="F219" s="393">
        <f t="shared" si="288"/>
        <v>3209</v>
      </c>
      <c r="G219" s="232">
        <v>4309</v>
      </c>
      <c r="H219" s="1264"/>
      <c r="I219" s="393">
        <f t="shared" si="289"/>
        <v>4309</v>
      </c>
      <c r="J219" s="264"/>
      <c r="K219" s="435"/>
      <c r="L219" s="393">
        <f t="shared" si="290"/>
        <v>0</v>
      </c>
      <c r="M219" s="328"/>
      <c r="N219" s="61"/>
      <c r="O219" s="115">
        <f t="shared" si="291"/>
        <v>0</v>
      </c>
      <c r="P219" s="112"/>
    </row>
    <row r="220" spans="1:16"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112"/>
    </row>
    <row r="221" spans="1:16"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112"/>
    </row>
    <row r="222" spans="1:16"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112"/>
    </row>
    <row r="223" spans="1:16" ht="24" x14ac:dyDescent="0.25">
      <c r="A223" s="38">
        <v>5238</v>
      </c>
      <c r="B223" s="58" t="s">
        <v>203</v>
      </c>
      <c r="C223" s="59">
        <f t="shared" si="283"/>
        <v>7530</v>
      </c>
      <c r="D223" s="232">
        <v>7530</v>
      </c>
      <c r="E223" s="435"/>
      <c r="F223" s="393">
        <f t="shared" si="288"/>
        <v>7530</v>
      </c>
      <c r="G223" s="232"/>
      <c r="H223" s="1264"/>
      <c r="I223" s="393">
        <f t="shared" si="289"/>
        <v>0</v>
      </c>
      <c r="J223" s="264"/>
      <c r="K223" s="435"/>
      <c r="L223" s="393">
        <f t="shared" si="290"/>
        <v>0</v>
      </c>
      <c r="M223" s="328"/>
      <c r="N223" s="61"/>
      <c r="O223" s="115">
        <f t="shared" si="291"/>
        <v>0</v>
      </c>
      <c r="P223" s="112"/>
    </row>
    <row r="224" spans="1:16" ht="24" x14ac:dyDescent="0.25">
      <c r="A224" s="38">
        <v>5239</v>
      </c>
      <c r="B224" s="58" t="s">
        <v>204</v>
      </c>
      <c r="C224" s="59">
        <f t="shared" si="283"/>
        <v>579</v>
      </c>
      <c r="D224" s="232">
        <v>579</v>
      </c>
      <c r="E224" s="435"/>
      <c r="F224" s="393">
        <f t="shared" si="288"/>
        <v>579</v>
      </c>
      <c r="G224" s="232"/>
      <c r="H224" s="1264"/>
      <c r="I224" s="393">
        <f t="shared" si="289"/>
        <v>0</v>
      </c>
      <c r="J224" s="264"/>
      <c r="K224" s="435"/>
      <c r="L224" s="393">
        <f t="shared" si="290"/>
        <v>0</v>
      </c>
      <c r="M224" s="328"/>
      <c r="N224" s="61"/>
      <c r="O224" s="115">
        <f t="shared" si="291"/>
        <v>0</v>
      </c>
      <c r="P224" s="112"/>
    </row>
    <row r="225" spans="1:16"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112"/>
    </row>
    <row r="226" spans="1:16"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112"/>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117"/>
    </row>
    <row r="230" spans="1:16"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352"/>
    </row>
    <row r="232" spans="1:16" ht="24" hidden="1" x14ac:dyDescent="0.25">
      <c r="A232" s="820">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111"/>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111"/>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112"/>
    </row>
    <row r="241" spans="1:16"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112"/>
    </row>
    <row r="242" spans="1:16"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112"/>
    </row>
    <row r="243" spans="1:16"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112"/>
    </row>
    <row r="244" spans="1:16"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112"/>
    </row>
    <row r="245" spans="1:16"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112"/>
    </row>
    <row r="246" spans="1:16" ht="24" hidden="1" x14ac:dyDescent="0.25">
      <c r="A246" s="820">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112"/>
    </row>
    <row r="249" spans="1:16" ht="72"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112"/>
    </row>
    <row r="250" spans="1:16"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112"/>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353"/>
    </row>
    <row r="252" spans="1:16" ht="24" hidden="1" x14ac:dyDescent="0.25">
      <c r="A252" s="820">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112"/>
    </row>
    <row r="255" spans="1:16"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112"/>
    </row>
    <row r="256" spans="1:16"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111"/>
    </row>
    <row r="257" spans="1:16"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59"/>
    </row>
    <row r="258" spans="1:16"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112"/>
    </row>
    <row r="259" spans="1:16"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353"/>
    </row>
    <row r="260" spans="1:16" ht="24" hidden="1" x14ac:dyDescent="0.25">
      <c r="A260" s="820">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112"/>
    </row>
    <row r="263" spans="1:16"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112"/>
    </row>
    <row r="264" spans="1:16"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112"/>
    </row>
    <row r="267" spans="1:16"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112"/>
    </row>
    <row r="268" spans="1:16"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112"/>
    </row>
    <row r="269" spans="1:16" ht="36" hidden="1" x14ac:dyDescent="0.25">
      <c r="A269" s="150">
        <v>7000</v>
      </c>
      <c r="B269" s="150" t="s">
        <v>246</v>
      </c>
      <c r="C269" s="153">
        <f t="shared" si="283"/>
        <v>0</v>
      </c>
      <c r="D269" s="239">
        <f>SUM(D270,D281)</f>
        <v>0</v>
      </c>
      <c r="E269" s="152">
        <f t="shared" ref="E269:F269" si="350">SUM(E270,E281)</f>
        <v>0</v>
      </c>
      <c r="F269" s="291">
        <f t="shared" si="350"/>
        <v>0</v>
      </c>
      <c r="G269" s="239">
        <f>SUM(G270,G281)</f>
        <v>0</v>
      </c>
      <c r="H269" s="270">
        <f t="shared" ref="H269:I269" si="351">SUM(H270,H281)</f>
        <v>0</v>
      </c>
      <c r="I269" s="297">
        <f t="shared" si="351"/>
        <v>0</v>
      </c>
      <c r="J269" s="270">
        <f>SUM(J270,J281)</f>
        <v>0</v>
      </c>
      <c r="K269" s="152">
        <f t="shared" ref="K269:L269" si="352">SUM(K270,K281)</f>
        <v>0</v>
      </c>
      <c r="L269" s="151">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352"/>
    </row>
    <row r="271" spans="1:16" ht="24" hidden="1" x14ac:dyDescent="0.25">
      <c r="A271" s="820">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112"/>
    </row>
    <row r="275" spans="1:16" ht="24" hidden="1" x14ac:dyDescent="0.25">
      <c r="A275" s="113">
        <v>7230</v>
      </c>
      <c r="B275" s="58" t="s">
        <v>292</v>
      </c>
      <c r="C275" s="59">
        <f t="shared" si="283"/>
        <v>0</v>
      </c>
      <c r="D275" s="232"/>
      <c r="E275" s="61"/>
      <c r="F275" s="148">
        <f t="shared" si="362"/>
        <v>0</v>
      </c>
      <c r="G275" s="232"/>
      <c r="H275" s="264"/>
      <c r="I275" s="115">
        <f t="shared" si="363"/>
        <v>0</v>
      </c>
      <c r="J275" s="264"/>
      <c r="K275" s="61"/>
      <c r="L275" s="137">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112"/>
    </row>
    <row r="279" spans="1:16"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112"/>
    </row>
    <row r="280" spans="1:16" ht="24" hidden="1" x14ac:dyDescent="0.25">
      <c r="A280" s="820">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56"/>
    </row>
    <row r="283" spans="1:16"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111"/>
    </row>
    <row r="286" spans="1:16" ht="12.75" thickBot="1" x14ac:dyDescent="0.3">
      <c r="A286" s="175"/>
      <c r="B286" s="175" t="s">
        <v>261</v>
      </c>
      <c r="C286" s="316">
        <f t="shared" si="368"/>
        <v>944821</v>
      </c>
      <c r="D286" s="242">
        <f t="shared" ref="D286:O286" si="382">SUM(D283,D269,D230,D195,D187,D173,D75,D53)</f>
        <v>447079</v>
      </c>
      <c r="E286" s="448">
        <f t="shared" si="382"/>
        <v>0</v>
      </c>
      <c r="F286" s="449">
        <f t="shared" si="382"/>
        <v>447079</v>
      </c>
      <c r="G286" s="242">
        <f t="shared" si="382"/>
        <v>476198</v>
      </c>
      <c r="H286" s="210">
        <f t="shared" si="382"/>
        <v>0</v>
      </c>
      <c r="I286" s="449">
        <f t="shared" si="382"/>
        <v>476198</v>
      </c>
      <c r="J286" s="177">
        <f t="shared" si="382"/>
        <v>21544</v>
      </c>
      <c r="K286" s="448">
        <f t="shared" si="382"/>
        <v>0</v>
      </c>
      <c r="L286" s="449">
        <f t="shared" si="382"/>
        <v>21544</v>
      </c>
      <c r="M286" s="316">
        <f t="shared" si="382"/>
        <v>0</v>
      </c>
      <c r="N286" s="176">
        <f t="shared" si="382"/>
        <v>0</v>
      </c>
      <c r="O286" s="298">
        <f t="shared" si="382"/>
        <v>0</v>
      </c>
      <c r="P286" s="356"/>
    </row>
    <row r="287" spans="1:16" s="21" customFormat="1" ht="13.5" thickTop="1" thickBot="1" x14ac:dyDescent="0.3">
      <c r="A287" s="1670" t="s">
        <v>262</v>
      </c>
      <c r="B287" s="1671"/>
      <c r="C287" s="184">
        <f t="shared" si="368"/>
        <v>-6597</v>
      </c>
      <c r="D287" s="243">
        <f>SUM(D24,D25,D41)-D51</f>
        <v>0</v>
      </c>
      <c r="E287" s="450">
        <f t="shared" ref="E287:F287" si="383">SUM(E24,E25,E41)-E51</f>
        <v>0</v>
      </c>
      <c r="F287" s="451">
        <f t="shared" si="383"/>
        <v>0</v>
      </c>
      <c r="G287" s="243">
        <f>SUM(G24,G25,G41)-G51</f>
        <v>0</v>
      </c>
      <c r="H287" s="178">
        <f t="shared" ref="H287:I287" si="384">SUM(H24,H25,H41)-H51</f>
        <v>0</v>
      </c>
      <c r="I287" s="451">
        <f t="shared" si="384"/>
        <v>0</v>
      </c>
      <c r="J287" s="273">
        <f>(J26+J43)-J51</f>
        <v>-6597</v>
      </c>
      <c r="K287" s="450">
        <f t="shared" ref="K287:L287" si="385">(K26+K43)-K51</f>
        <v>0</v>
      </c>
      <c r="L287" s="451">
        <f t="shared" si="385"/>
        <v>-6597</v>
      </c>
      <c r="M287" s="184">
        <f>M45-M51</f>
        <v>0</v>
      </c>
      <c r="N287" s="179">
        <f t="shared" ref="N287:O287" si="386">N45-N51</f>
        <v>0</v>
      </c>
      <c r="O287" s="299">
        <f t="shared" si="386"/>
        <v>0</v>
      </c>
      <c r="P287" s="186"/>
    </row>
    <row r="288" spans="1:16" s="21" customFormat="1" ht="12.75" thickTop="1" x14ac:dyDescent="0.25">
      <c r="A288" s="1672" t="s">
        <v>263</v>
      </c>
      <c r="B288" s="1673"/>
      <c r="C288" s="164">
        <f t="shared" si="368"/>
        <v>6597</v>
      </c>
      <c r="D288" s="244">
        <f t="shared" ref="D288:O288" si="387">SUM(D289,D290)-D297+D298</f>
        <v>0</v>
      </c>
      <c r="E288" s="452">
        <f t="shared" si="387"/>
        <v>0</v>
      </c>
      <c r="F288" s="453">
        <f t="shared" si="387"/>
        <v>0</v>
      </c>
      <c r="G288" s="244">
        <f t="shared" si="387"/>
        <v>0</v>
      </c>
      <c r="H288" s="160">
        <f t="shared" si="387"/>
        <v>0</v>
      </c>
      <c r="I288" s="453">
        <f t="shared" si="387"/>
        <v>0</v>
      </c>
      <c r="J288" s="274">
        <f t="shared" si="387"/>
        <v>6597</v>
      </c>
      <c r="K288" s="452">
        <f t="shared" si="387"/>
        <v>0</v>
      </c>
      <c r="L288" s="453">
        <f t="shared" si="387"/>
        <v>6597</v>
      </c>
      <c r="M288" s="164">
        <f t="shared" si="387"/>
        <v>0</v>
      </c>
      <c r="N288" s="161">
        <f t="shared" si="387"/>
        <v>0</v>
      </c>
      <c r="O288" s="162">
        <f t="shared" si="387"/>
        <v>0</v>
      </c>
      <c r="P288" s="357"/>
    </row>
    <row r="289" spans="1:16" s="21" customFormat="1" ht="12.75" thickBot="1" x14ac:dyDescent="0.3">
      <c r="A289" s="89" t="s">
        <v>264</v>
      </c>
      <c r="B289" s="89" t="s">
        <v>265</v>
      </c>
      <c r="C289" s="90">
        <f t="shared" si="368"/>
        <v>6597</v>
      </c>
      <c r="D289" s="226">
        <f t="shared" ref="D289:O289" si="388">D21-D283</f>
        <v>0</v>
      </c>
      <c r="E289" s="422">
        <f t="shared" si="388"/>
        <v>0</v>
      </c>
      <c r="F289" s="423">
        <f t="shared" si="388"/>
        <v>0</v>
      </c>
      <c r="G289" s="226">
        <f t="shared" si="388"/>
        <v>0</v>
      </c>
      <c r="H289" s="182">
        <f t="shared" si="388"/>
        <v>0</v>
      </c>
      <c r="I289" s="423">
        <f t="shared" si="388"/>
        <v>0</v>
      </c>
      <c r="J289" s="259">
        <f t="shared" si="388"/>
        <v>6597</v>
      </c>
      <c r="K289" s="422">
        <f t="shared" si="388"/>
        <v>0</v>
      </c>
      <c r="L289" s="423">
        <f t="shared" si="388"/>
        <v>6597</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12"/>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12"/>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12"/>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12"/>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oWWtGMUbZdV+nPKuAbdKdzGFYHXnJAgh9QcEzKrQqFbEEC7gDp0YvB5LPwW2FfIM4AMyE1+Xjs3qxB1/JLqvpg==" saltValue="JZEsHFF5WYmdIjYH0GNiZA==" spinCount="100000" sheet="1" objects="1" scenarios="1" formatCells="0" formatColumns="0" formatRows="0"/>
  <autoFilter ref="A18:P298">
    <filterColumn colId="2">
      <filters blank="1">
        <filter val="1 020"/>
        <filter val="1 093"/>
        <filter val="1 100"/>
        <filter val="1 352"/>
        <filter val="1 547"/>
        <filter val="10 247"/>
        <filter val="10 430"/>
        <filter val="100"/>
        <filter val="119 302"/>
        <filter val="120"/>
        <filter val="14 044"/>
        <filter val="14 897"/>
        <filter val="14 941"/>
        <filter val="153 929"/>
        <filter val="16 727"/>
        <filter val="17 117"/>
        <filter val="17 808"/>
        <filter val="170"/>
        <filter val="198 358"/>
        <filter val="2 038"/>
        <filter val="2 094"/>
        <filter val="2 393"/>
        <filter val="2 977"/>
        <filter val="23 750"/>
        <filter val="24 759"/>
        <filter val="250"/>
        <filter val="28"/>
        <filter val="28 928"/>
        <filter val="29 794"/>
        <filter val="291"/>
        <filter val="3 185"/>
        <filter val="3 187"/>
        <filter val="3 485"/>
        <filter val="3 545"/>
        <filter val="390"/>
        <filter val="4 153"/>
        <filter val="4 637"/>
        <filter val="4 650"/>
        <filter val="427"/>
        <filter val="44 429"/>
        <filter val="449"/>
        <filter val="46 012"/>
        <filter val="5 608"/>
        <filter val="5 977"/>
        <filter val="50"/>
        <filter val="51 358"/>
        <filter val="52"/>
        <filter val="545"/>
        <filter val="556 293"/>
        <filter val="560"/>
        <filter val="579"/>
        <filter val="597"/>
        <filter val="6 597"/>
        <filter val="-6 597"/>
        <filter val="60"/>
        <filter val="610 044"/>
        <filter val="654"/>
        <filter val="7 518"/>
        <filter val="7 530"/>
        <filter val="759"/>
        <filter val="76 220"/>
        <filter val="770"/>
        <filter val="808 402"/>
        <filter val="85"/>
        <filter val="850"/>
        <filter val="89 508"/>
        <filter val="9 552"/>
        <filter val="923 277"/>
        <filter val="927 704"/>
        <filter val="944 821"/>
        <filter val="945"/>
        <filter val="98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30.pielikums Jūrmalas pilsētas domes 
2018.gada 27.septembra saistošajiem noteikumiem Nr.33
(protokols Nr.13,  23.punkts)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T316"/>
  <sheetViews>
    <sheetView view="pageLayout" zoomScaleNormal="100" workbookViewId="0">
      <selection activeCell="U2" sqref="U2"/>
    </sheetView>
  </sheetViews>
  <sheetFormatPr defaultColWidth="9.140625"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40.85546875" style="187"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905</v>
      </c>
      <c r="P1" s="972"/>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883</v>
      </c>
      <c r="D3" s="1713"/>
      <c r="E3" s="1713"/>
      <c r="F3" s="1713"/>
      <c r="G3" s="1713"/>
      <c r="H3" s="1713"/>
      <c r="I3" s="1713"/>
      <c r="J3" s="1713"/>
      <c r="K3" s="1713"/>
      <c r="L3" s="1713"/>
      <c r="M3" s="1713"/>
      <c r="N3" s="1713"/>
      <c r="O3" s="1713"/>
      <c r="P3" s="1714"/>
      <c r="Q3" s="382"/>
    </row>
    <row r="4" spans="1:17" ht="12.75" customHeight="1" x14ac:dyDescent="0.25">
      <c r="A4" s="4" t="s">
        <v>1</v>
      </c>
      <c r="B4" s="5"/>
      <c r="C4" s="1713" t="s">
        <v>884</v>
      </c>
      <c r="D4" s="1713"/>
      <c r="E4" s="1713"/>
      <c r="F4" s="1713"/>
      <c r="G4" s="1713"/>
      <c r="H4" s="1713"/>
      <c r="I4" s="1713"/>
      <c r="J4" s="1713"/>
      <c r="K4" s="1713"/>
      <c r="L4" s="1713"/>
      <c r="M4" s="1713"/>
      <c r="N4" s="1713"/>
      <c r="O4" s="1713"/>
      <c r="P4" s="1714"/>
      <c r="Q4" s="382"/>
    </row>
    <row r="5" spans="1:17" ht="12.75" customHeight="1" x14ac:dyDescent="0.25">
      <c r="A5" s="2" t="s">
        <v>2</v>
      </c>
      <c r="B5" s="3"/>
      <c r="C5" s="1708" t="s">
        <v>885</v>
      </c>
      <c r="D5" s="1708"/>
      <c r="E5" s="1708"/>
      <c r="F5" s="1708"/>
      <c r="G5" s="1708"/>
      <c r="H5" s="1708"/>
      <c r="I5" s="1708"/>
      <c r="J5" s="1708"/>
      <c r="K5" s="1708"/>
      <c r="L5" s="1708"/>
      <c r="M5" s="1708"/>
      <c r="N5" s="1708"/>
      <c r="O5" s="1708"/>
      <c r="P5" s="1709"/>
      <c r="Q5" s="382"/>
    </row>
    <row r="6" spans="1:17" ht="12.75" customHeight="1" x14ac:dyDescent="0.25">
      <c r="A6" s="2" t="s">
        <v>3</v>
      </c>
      <c r="B6" s="3"/>
      <c r="C6" s="1708" t="s">
        <v>861</v>
      </c>
      <c r="D6" s="1708"/>
      <c r="E6" s="1708"/>
      <c r="F6" s="1708"/>
      <c r="G6" s="1708"/>
      <c r="H6" s="1708"/>
      <c r="I6" s="1708"/>
      <c r="J6" s="1708"/>
      <c r="K6" s="1708"/>
      <c r="L6" s="1708"/>
      <c r="M6" s="1708"/>
      <c r="N6" s="1708"/>
      <c r="O6" s="1708"/>
      <c r="P6" s="1709"/>
      <c r="Q6" s="382"/>
    </row>
    <row r="7" spans="1:17" ht="25.5" customHeight="1" x14ac:dyDescent="0.25">
      <c r="A7" s="2" t="s">
        <v>4</v>
      </c>
      <c r="B7" s="3"/>
      <c r="C7" s="1713" t="s">
        <v>876</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886</v>
      </c>
      <c r="D9" s="1708"/>
      <c r="E9" s="1708"/>
      <c r="F9" s="1708"/>
      <c r="G9" s="1708"/>
      <c r="H9" s="1708"/>
      <c r="I9" s="1708"/>
      <c r="J9" s="1708"/>
      <c r="K9" s="1708"/>
      <c r="L9" s="1708"/>
      <c r="M9" s="1708"/>
      <c r="N9" s="1708"/>
      <c r="O9" s="1708"/>
      <c r="P9" s="1709"/>
      <c r="Q9" s="382"/>
    </row>
    <row r="10" spans="1:17" ht="12.75" customHeight="1" x14ac:dyDescent="0.25">
      <c r="A10" s="2"/>
      <c r="B10" s="3" t="s">
        <v>7</v>
      </c>
      <c r="C10" s="1708" t="s">
        <v>887</v>
      </c>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888</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20"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20"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973">
        <v>16</v>
      </c>
    </row>
    <row r="19" spans="1:20" s="21" customFormat="1" x14ac:dyDescent="0.25">
      <c r="A19" s="16"/>
      <c r="B19" s="17" t="s">
        <v>18</v>
      </c>
      <c r="C19" s="18"/>
      <c r="D19" s="212"/>
      <c r="E19" s="385"/>
      <c r="F19" s="98"/>
      <c r="G19" s="212"/>
      <c r="H19" s="1255"/>
      <c r="I19" s="98"/>
      <c r="J19" s="247"/>
      <c r="K19" s="385"/>
      <c r="L19" s="98"/>
      <c r="M19" s="317"/>
      <c r="N19" s="19"/>
      <c r="O19" s="360"/>
      <c r="P19" s="974"/>
    </row>
    <row r="20" spans="1:20" s="21" customFormat="1" ht="12.75" thickBot="1" x14ac:dyDescent="0.3">
      <c r="A20" s="22"/>
      <c r="B20" s="23" t="s">
        <v>19</v>
      </c>
      <c r="C20" s="24">
        <f>F20+I20+L20+O20</f>
        <v>1106785</v>
      </c>
      <c r="D20" s="213">
        <f>SUM(D21,D24,D25,D41,D43)</f>
        <v>549653</v>
      </c>
      <c r="E20" s="386">
        <f t="shared" ref="E20:F20" si="0">SUM(E21,E24,E25,E41,E43)</f>
        <v>0</v>
      </c>
      <c r="F20" s="387">
        <f t="shared" si="0"/>
        <v>549653</v>
      </c>
      <c r="G20" s="213">
        <f>SUM(G21,G24,G43)</f>
        <v>535169</v>
      </c>
      <c r="H20" s="198">
        <f t="shared" ref="H20:I20" si="1">SUM(H21,H24,H43)</f>
        <v>0</v>
      </c>
      <c r="I20" s="387">
        <f t="shared" si="1"/>
        <v>535169</v>
      </c>
      <c r="J20" s="248">
        <f>SUM(J21,J26,J43)</f>
        <v>21963</v>
      </c>
      <c r="K20" s="386">
        <f t="shared" ref="K20:L20" si="2">SUM(K21,K26,K43)</f>
        <v>0</v>
      </c>
      <c r="L20" s="387">
        <f t="shared" si="2"/>
        <v>21963</v>
      </c>
      <c r="M20" s="24">
        <f>SUM(M21,M45)</f>
        <v>0</v>
      </c>
      <c r="N20" s="25">
        <f t="shared" ref="N20:O20" si="3">SUM(N21,N45)</f>
        <v>0</v>
      </c>
      <c r="O20" s="26">
        <f t="shared" si="3"/>
        <v>0</v>
      </c>
      <c r="P20" s="456"/>
      <c r="R20" s="207"/>
      <c r="S20" s="207"/>
      <c r="T20" s="207"/>
    </row>
    <row r="21" spans="1:20" ht="12.75" thickTop="1" x14ac:dyDescent="0.25">
      <c r="A21" s="27"/>
      <c r="B21" s="28" t="s">
        <v>20</v>
      </c>
      <c r="C21" s="29">
        <f t="shared" ref="C21:C84" si="4">F21+I21+L21+O21</f>
        <v>4775</v>
      </c>
      <c r="D21" s="214">
        <f>SUM(D22:D23)</f>
        <v>0</v>
      </c>
      <c r="E21" s="388">
        <f t="shared" ref="E21" si="5">SUM(E22:E23)</f>
        <v>0</v>
      </c>
      <c r="F21" s="389">
        <f>SUM(F22:F23)</f>
        <v>0</v>
      </c>
      <c r="G21" s="214">
        <f>SUM(G22:G23)</f>
        <v>0</v>
      </c>
      <c r="H21" s="199">
        <f t="shared" ref="H21:I21" si="6">SUM(H22:H23)</f>
        <v>0</v>
      </c>
      <c r="I21" s="389">
        <f t="shared" si="6"/>
        <v>0</v>
      </c>
      <c r="J21" s="249">
        <f>SUM(J22:J23)</f>
        <v>4775</v>
      </c>
      <c r="K21" s="388">
        <f t="shared" ref="K21:L21" si="7">SUM(K22:K23)</f>
        <v>0</v>
      </c>
      <c r="L21" s="389">
        <f t="shared" si="7"/>
        <v>4775</v>
      </c>
      <c r="M21" s="29">
        <f>SUM(M22:M23)</f>
        <v>0</v>
      </c>
      <c r="N21" s="30">
        <f t="shared" ref="N21:O21" si="8">SUM(N22:N23)</f>
        <v>0</v>
      </c>
      <c r="O21" s="31">
        <f t="shared" si="8"/>
        <v>0</v>
      </c>
      <c r="P21" s="975"/>
      <c r="R21" s="207"/>
      <c r="S21" s="207"/>
      <c r="T21" s="207"/>
    </row>
    <row r="22" spans="1:20" hidden="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976"/>
      <c r="R22" s="207"/>
      <c r="S22" s="207"/>
      <c r="T22" s="207"/>
    </row>
    <row r="23" spans="1:20" x14ac:dyDescent="0.25">
      <c r="A23" s="37"/>
      <c r="B23" s="38" t="s">
        <v>22</v>
      </c>
      <c r="C23" s="39">
        <f t="shared" si="4"/>
        <v>4775</v>
      </c>
      <c r="D23" s="216"/>
      <c r="E23" s="392"/>
      <c r="F23" s="393">
        <f>D23+E23</f>
        <v>0</v>
      </c>
      <c r="G23" s="216"/>
      <c r="H23" s="1256"/>
      <c r="I23" s="1268">
        <f>G23+H23</f>
        <v>0</v>
      </c>
      <c r="J23" s="251">
        <v>4775</v>
      </c>
      <c r="K23" s="392">
        <v>0</v>
      </c>
      <c r="L23" s="1268">
        <f>J23+K23</f>
        <v>4775</v>
      </c>
      <c r="M23" s="372"/>
      <c r="N23" s="40"/>
      <c r="O23" s="311">
        <f>M23+N23</f>
        <v>0</v>
      </c>
      <c r="P23" s="977"/>
      <c r="R23" s="207"/>
      <c r="S23" s="207"/>
      <c r="T23" s="207"/>
    </row>
    <row r="24" spans="1:20" s="21" customFormat="1" ht="24.75" thickBot="1" x14ac:dyDescent="0.3">
      <c r="A24" s="41">
        <v>19300</v>
      </c>
      <c r="B24" s="41" t="s">
        <v>304</v>
      </c>
      <c r="C24" s="42">
        <f>F24+I24</f>
        <v>1084822</v>
      </c>
      <c r="D24" s="217">
        <v>549653</v>
      </c>
      <c r="E24" s="394"/>
      <c r="F24" s="395">
        <f>D24+E24</f>
        <v>549653</v>
      </c>
      <c r="G24" s="217">
        <v>535169</v>
      </c>
      <c r="H24" s="1257"/>
      <c r="I24" s="395">
        <f>G24+H24</f>
        <v>535169</v>
      </c>
      <c r="J24" s="293" t="s">
        <v>23</v>
      </c>
      <c r="K24" s="1258" t="s">
        <v>23</v>
      </c>
      <c r="L24" s="1269" t="s">
        <v>23</v>
      </c>
      <c r="M24" s="319" t="s">
        <v>23</v>
      </c>
      <c r="N24" s="44" t="s">
        <v>23</v>
      </c>
      <c r="O24" s="45" t="s">
        <v>23</v>
      </c>
      <c r="P24" s="967"/>
      <c r="R24" s="207"/>
      <c r="S24" s="207"/>
      <c r="T24" s="207"/>
    </row>
    <row r="25" spans="1:20"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978"/>
      <c r="R25" s="207"/>
      <c r="S25" s="207"/>
      <c r="T25" s="207"/>
    </row>
    <row r="26" spans="1:20" s="21" customFormat="1" ht="36.75" thickTop="1" x14ac:dyDescent="0.25">
      <c r="A26" s="46">
        <v>21300</v>
      </c>
      <c r="B26" s="46" t="s">
        <v>305</v>
      </c>
      <c r="C26" s="47">
        <f>L26</f>
        <v>17188</v>
      </c>
      <c r="D26" s="219" t="s">
        <v>23</v>
      </c>
      <c r="E26" s="398" t="s">
        <v>23</v>
      </c>
      <c r="F26" s="399" t="s">
        <v>23</v>
      </c>
      <c r="G26" s="219" t="s">
        <v>23</v>
      </c>
      <c r="H26" s="301" t="s">
        <v>23</v>
      </c>
      <c r="I26" s="399" t="s">
        <v>23</v>
      </c>
      <c r="J26" s="107">
        <f>SUM(J27,J31,J33,J36)</f>
        <v>17188</v>
      </c>
      <c r="K26" s="430">
        <f t="shared" ref="K26:L26" si="9">SUM(K27,K31,K33,K36)</f>
        <v>0</v>
      </c>
      <c r="L26" s="397">
        <f t="shared" si="9"/>
        <v>17188</v>
      </c>
      <c r="M26" s="320" t="s">
        <v>23</v>
      </c>
      <c r="N26" s="49" t="s">
        <v>23</v>
      </c>
      <c r="O26" s="50" t="s">
        <v>23</v>
      </c>
      <c r="P26" s="978"/>
      <c r="R26" s="207"/>
      <c r="S26" s="207"/>
      <c r="T26" s="207"/>
    </row>
    <row r="27" spans="1:20" s="21" customFormat="1" ht="24" hidden="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978"/>
      <c r="R27" s="207"/>
      <c r="S27" s="207"/>
      <c r="T27" s="207"/>
    </row>
    <row r="28" spans="1:20" hidden="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979"/>
      <c r="R28" s="207"/>
      <c r="S28" s="207"/>
      <c r="T28" s="207"/>
    </row>
    <row r="29" spans="1:20" hidden="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980"/>
      <c r="R29" s="207"/>
      <c r="S29" s="207"/>
      <c r="T29" s="207"/>
    </row>
    <row r="30" spans="1:20" ht="24" hidden="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980"/>
      <c r="R30" s="207"/>
      <c r="S30" s="207"/>
      <c r="T30" s="207"/>
    </row>
    <row r="31" spans="1:20" s="21" customFormat="1" ht="36" hidden="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978"/>
      <c r="R31" s="207"/>
      <c r="S31" s="207"/>
      <c r="T31" s="207"/>
    </row>
    <row r="32" spans="1:20" ht="36" hidden="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981"/>
      <c r="R32" s="207"/>
      <c r="S32" s="207"/>
      <c r="T32" s="207"/>
    </row>
    <row r="33" spans="1:20" s="21" customFormat="1" x14ac:dyDescent="0.25">
      <c r="A33" s="52">
        <v>21380</v>
      </c>
      <c r="B33" s="46" t="s">
        <v>31</v>
      </c>
      <c r="C33" s="47">
        <f t="shared" si="10"/>
        <v>11744</v>
      </c>
      <c r="D33" s="219" t="s">
        <v>23</v>
      </c>
      <c r="E33" s="398" t="s">
        <v>23</v>
      </c>
      <c r="F33" s="399" t="s">
        <v>23</v>
      </c>
      <c r="G33" s="219" t="s">
        <v>23</v>
      </c>
      <c r="H33" s="301" t="s">
        <v>23</v>
      </c>
      <c r="I33" s="399" t="s">
        <v>23</v>
      </c>
      <c r="J33" s="107">
        <f>SUM(J34:J35)</f>
        <v>11744</v>
      </c>
      <c r="K33" s="430">
        <f t="shared" ref="K33:L33" si="13">SUM(K34:K35)</f>
        <v>0</v>
      </c>
      <c r="L33" s="397">
        <f t="shared" si="13"/>
        <v>11744</v>
      </c>
      <c r="M33" s="320" t="s">
        <v>23</v>
      </c>
      <c r="N33" s="49" t="s">
        <v>23</v>
      </c>
      <c r="O33" s="50" t="s">
        <v>23</v>
      </c>
      <c r="P33" s="978"/>
      <c r="R33" s="207"/>
      <c r="S33" s="207"/>
      <c r="T33" s="207"/>
    </row>
    <row r="34" spans="1:20" x14ac:dyDescent="0.25">
      <c r="A34" s="33">
        <v>21381</v>
      </c>
      <c r="B34" s="53" t="s">
        <v>306</v>
      </c>
      <c r="C34" s="54">
        <f t="shared" si="10"/>
        <v>11744</v>
      </c>
      <c r="D34" s="220" t="s">
        <v>23</v>
      </c>
      <c r="E34" s="400" t="s">
        <v>23</v>
      </c>
      <c r="F34" s="401" t="s">
        <v>23</v>
      </c>
      <c r="G34" s="220" t="s">
        <v>23</v>
      </c>
      <c r="H34" s="1259" t="s">
        <v>23</v>
      </c>
      <c r="I34" s="401" t="s">
        <v>23</v>
      </c>
      <c r="J34" s="263">
        <v>11744</v>
      </c>
      <c r="K34" s="433"/>
      <c r="L34" s="391">
        <f>J34+K34</f>
        <v>11744</v>
      </c>
      <c r="M34" s="321" t="s">
        <v>23</v>
      </c>
      <c r="N34" s="55" t="s">
        <v>23</v>
      </c>
      <c r="O34" s="57" t="s">
        <v>23</v>
      </c>
      <c r="P34" s="979"/>
      <c r="R34" s="207"/>
      <c r="S34" s="207"/>
      <c r="T34" s="207"/>
    </row>
    <row r="35" spans="1:20" ht="24" hidden="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980"/>
      <c r="R35" s="207"/>
      <c r="S35" s="207"/>
      <c r="T35" s="207"/>
    </row>
    <row r="36" spans="1:20" s="21" customFormat="1" ht="25.5" customHeight="1" x14ac:dyDescent="0.25">
      <c r="A36" s="52">
        <v>21390</v>
      </c>
      <c r="B36" s="46" t="s">
        <v>307</v>
      </c>
      <c r="C36" s="47">
        <f t="shared" si="10"/>
        <v>5444</v>
      </c>
      <c r="D36" s="219" t="s">
        <v>23</v>
      </c>
      <c r="E36" s="398" t="s">
        <v>23</v>
      </c>
      <c r="F36" s="399" t="s">
        <v>23</v>
      </c>
      <c r="G36" s="219" t="s">
        <v>23</v>
      </c>
      <c r="H36" s="301" t="s">
        <v>23</v>
      </c>
      <c r="I36" s="399" t="s">
        <v>23</v>
      </c>
      <c r="J36" s="107">
        <f>SUM(J37:J40)</f>
        <v>5444</v>
      </c>
      <c r="K36" s="430">
        <f t="shared" ref="K36:L36" si="14">SUM(K37:K40)</f>
        <v>0</v>
      </c>
      <c r="L36" s="397">
        <f t="shared" si="14"/>
        <v>5444</v>
      </c>
      <c r="M36" s="320" t="s">
        <v>23</v>
      </c>
      <c r="N36" s="49" t="s">
        <v>23</v>
      </c>
      <c r="O36" s="50" t="s">
        <v>23</v>
      </c>
      <c r="P36" s="978"/>
      <c r="R36" s="207"/>
      <c r="S36" s="207"/>
      <c r="T36" s="207"/>
    </row>
    <row r="37" spans="1:20" ht="24" hidden="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979"/>
      <c r="R37" s="207"/>
      <c r="S37" s="207"/>
      <c r="T37" s="207"/>
    </row>
    <row r="38" spans="1:20" hidden="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980"/>
      <c r="R38" s="207"/>
      <c r="S38" s="207"/>
      <c r="T38" s="207"/>
    </row>
    <row r="39" spans="1:20" hidden="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980"/>
      <c r="R39" s="207"/>
      <c r="S39" s="207"/>
      <c r="T39" s="207"/>
    </row>
    <row r="40" spans="1:20" ht="24" x14ac:dyDescent="0.25">
      <c r="A40" s="191">
        <v>21399</v>
      </c>
      <c r="B40" s="166" t="s">
        <v>36</v>
      </c>
      <c r="C40" s="167">
        <f t="shared" si="10"/>
        <v>5444</v>
      </c>
      <c r="D40" s="223" t="s">
        <v>23</v>
      </c>
      <c r="E40" s="406" t="s">
        <v>23</v>
      </c>
      <c r="F40" s="407" t="s">
        <v>23</v>
      </c>
      <c r="G40" s="223" t="s">
        <v>23</v>
      </c>
      <c r="H40" s="303" t="s">
        <v>23</v>
      </c>
      <c r="I40" s="407" t="s">
        <v>23</v>
      </c>
      <c r="J40" s="294">
        <v>5444</v>
      </c>
      <c r="K40" s="1260"/>
      <c r="L40" s="1270">
        <f>J40+K40</f>
        <v>5444</v>
      </c>
      <c r="M40" s="324" t="s">
        <v>23</v>
      </c>
      <c r="N40" s="77" t="s">
        <v>23</v>
      </c>
      <c r="O40" s="193" t="s">
        <v>23</v>
      </c>
      <c r="P40" s="982"/>
      <c r="R40" s="207"/>
      <c r="S40" s="207"/>
      <c r="T40" s="207"/>
    </row>
    <row r="41" spans="1:20"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983"/>
      <c r="R41" s="207"/>
      <c r="S41" s="207"/>
      <c r="T41" s="207"/>
    </row>
    <row r="42" spans="1:20"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982"/>
      <c r="R42" s="207"/>
      <c r="S42" s="207"/>
      <c r="T42" s="207"/>
    </row>
    <row r="43" spans="1:20" s="21" customFormat="1" ht="24" hidden="1" x14ac:dyDescent="0.25">
      <c r="A43" s="52">
        <v>21490</v>
      </c>
      <c r="B43" s="46" t="s">
        <v>38</v>
      </c>
      <c r="C43" s="69">
        <f>F43+I43+L43</f>
        <v>0</v>
      </c>
      <c r="D43" s="75">
        <f>D44</f>
        <v>0</v>
      </c>
      <c r="E43" s="76">
        <f t="shared" ref="E43:L43" si="16">E44</f>
        <v>0</v>
      </c>
      <c r="F43" s="282">
        <f t="shared" si="16"/>
        <v>0</v>
      </c>
      <c r="G43" s="75">
        <f t="shared" si="16"/>
        <v>0</v>
      </c>
      <c r="H43" s="205">
        <f t="shared" si="16"/>
        <v>0</v>
      </c>
      <c r="I43" s="295">
        <f t="shared" si="16"/>
        <v>0</v>
      </c>
      <c r="J43" s="205">
        <f t="shared" si="16"/>
        <v>0</v>
      </c>
      <c r="K43" s="76">
        <f t="shared" si="16"/>
        <v>0</v>
      </c>
      <c r="L43" s="204">
        <f t="shared" si="16"/>
        <v>0</v>
      </c>
      <c r="M43" s="320" t="s">
        <v>23</v>
      </c>
      <c r="N43" s="49" t="s">
        <v>23</v>
      </c>
      <c r="O43" s="50" t="s">
        <v>23</v>
      </c>
      <c r="P43" s="978"/>
      <c r="R43" s="207"/>
      <c r="S43" s="207"/>
      <c r="T43" s="207"/>
    </row>
    <row r="44" spans="1:20" s="21" customFormat="1" ht="24" hidden="1" x14ac:dyDescent="0.25">
      <c r="A44" s="38">
        <v>21499</v>
      </c>
      <c r="B44" s="58" t="s">
        <v>39</v>
      </c>
      <c r="C44" s="209">
        <f>F44+I44+L44</f>
        <v>0</v>
      </c>
      <c r="D44" s="304"/>
      <c r="E44" s="71"/>
      <c r="F44" s="146">
        <f>D44+E44</f>
        <v>0</v>
      </c>
      <c r="G44" s="304"/>
      <c r="H44" s="305"/>
      <c r="I44" s="363">
        <f>G44+H44</f>
        <v>0</v>
      </c>
      <c r="J44" s="305"/>
      <c r="K44" s="71"/>
      <c r="L44" s="364">
        <f>J44+K44</f>
        <v>0</v>
      </c>
      <c r="M44" s="323" t="s">
        <v>23</v>
      </c>
      <c r="N44" s="66" t="s">
        <v>23</v>
      </c>
      <c r="O44" s="68" t="s">
        <v>23</v>
      </c>
      <c r="P44" s="981"/>
      <c r="R44" s="207"/>
      <c r="S44" s="207"/>
      <c r="T44" s="207"/>
    </row>
    <row r="45" spans="1:20"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984"/>
      <c r="R45" s="207"/>
      <c r="S45" s="207"/>
      <c r="T45" s="207"/>
    </row>
    <row r="46" spans="1:20" ht="24" hidden="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985"/>
      <c r="R46" s="207"/>
      <c r="S46" s="207"/>
      <c r="T46" s="207"/>
    </row>
    <row r="47" spans="1:20" ht="24" hidden="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985"/>
      <c r="R47" s="207"/>
      <c r="S47" s="207"/>
      <c r="T47" s="207"/>
    </row>
    <row r="48" spans="1:20" x14ac:dyDescent="0.25">
      <c r="A48" s="84"/>
      <c r="B48" s="79"/>
      <c r="C48" s="85"/>
      <c r="D48" s="366"/>
      <c r="E48" s="419"/>
      <c r="F48" s="418"/>
      <c r="G48" s="366"/>
      <c r="H48" s="1261"/>
      <c r="I48" s="1268"/>
      <c r="J48" s="371"/>
      <c r="K48" s="1263"/>
      <c r="L48" s="410"/>
      <c r="M48" s="326"/>
      <c r="N48" s="306"/>
      <c r="O48" s="172"/>
      <c r="P48" s="985"/>
      <c r="R48" s="207"/>
      <c r="S48" s="207"/>
      <c r="T48" s="207"/>
    </row>
    <row r="49" spans="1:20" s="21" customFormat="1" x14ac:dyDescent="0.25">
      <c r="A49" s="86"/>
      <c r="B49" s="87" t="s">
        <v>43</v>
      </c>
      <c r="C49" s="88"/>
      <c r="D49" s="367"/>
      <c r="E49" s="420"/>
      <c r="F49" s="421"/>
      <c r="G49" s="367"/>
      <c r="H49" s="1262"/>
      <c r="I49" s="421"/>
      <c r="J49" s="370"/>
      <c r="K49" s="420"/>
      <c r="L49" s="421"/>
      <c r="M49" s="373"/>
      <c r="N49" s="368"/>
      <c r="O49" s="173"/>
      <c r="P49" s="986"/>
      <c r="R49" s="207"/>
      <c r="S49" s="207"/>
      <c r="T49" s="207"/>
    </row>
    <row r="50" spans="1:20" s="21" customFormat="1" ht="12.75" thickBot="1" x14ac:dyDescent="0.3">
      <c r="A50" s="89"/>
      <c r="B50" s="22" t="s">
        <v>44</v>
      </c>
      <c r="C50" s="90">
        <f t="shared" si="4"/>
        <v>1106785</v>
      </c>
      <c r="D50" s="226">
        <f>SUM(D51,D283)</f>
        <v>549653</v>
      </c>
      <c r="E50" s="422">
        <f t="shared" ref="E50:F50" si="19">SUM(E51,E283)</f>
        <v>0</v>
      </c>
      <c r="F50" s="423">
        <f t="shared" si="19"/>
        <v>549653</v>
      </c>
      <c r="G50" s="226">
        <f>SUM(G51,G283)</f>
        <v>535169</v>
      </c>
      <c r="H50" s="182">
        <f t="shared" ref="H50:I50" si="20">SUM(H51,H283)</f>
        <v>0</v>
      </c>
      <c r="I50" s="423">
        <f t="shared" si="20"/>
        <v>535169</v>
      </c>
      <c r="J50" s="259">
        <f>SUM(J51,J283)</f>
        <v>21963</v>
      </c>
      <c r="K50" s="422">
        <f t="shared" ref="K50:L50" si="21">SUM(K51,K283)</f>
        <v>0</v>
      </c>
      <c r="L50" s="423">
        <f t="shared" si="21"/>
        <v>21963</v>
      </c>
      <c r="M50" s="90">
        <f>SUM(M51,M283)</f>
        <v>0</v>
      </c>
      <c r="N50" s="91">
        <f t="shared" ref="N50:O50" si="22">SUM(N51,N283)</f>
        <v>0</v>
      </c>
      <c r="O50" s="92">
        <f t="shared" si="22"/>
        <v>0</v>
      </c>
      <c r="P50" s="987"/>
      <c r="R50" s="207"/>
      <c r="S50" s="207"/>
      <c r="T50" s="207"/>
    </row>
    <row r="51" spans="1:20" s="21" customFormat="1" ht="36.75" thickTop="1" x14ac:dyDescent="0.25">
      <c r="A51" s="93"/>
      <c r="B51" s="94" t="s">
        <v>45</v>
      </c>
      <c r="C51" s="95">
        <f t="shared" si="4"/>
        <v>1106785</v>
      </c>
      <c r="D51" s="227">
        <f>SUM(D52,D194)</f>
        <v>549653</v>
      </c>
      <c r="E51" s="424">
        <f t="shared" ref="E51:F51" si="23">SUM(E52,E194)</f>
        <v>0</v>
      </c>
      <c r="F51" s="425">
        <f t="shared" si="23"/>
        <v>549653</v>
      </c>
      <c r="G51" s="227">
        <f>SUM(G52,G194)</f>
        <v>535169</v>
      </c>
      <c r="H51" s="206">
        <f t="shared" ref="H51:I51" si="24">SUM(H52,H194)</f>
        <v>0</v>
      </c>
      <c r="I51" s="425">
        <f t="shared" si="24"/>
        <v>535169</v>
      </c>
      <c r="J51" s="260">
        <f>SUM(J52,J194)</f>
        <v>21963</v>
      </c>
      <c r="K51" s="424">
        <f t="shared" ref="K51:L51" si="25">SUM(K52,K194)</f>
        <v>0</v>
      </c>
      <c r="L51" s="425">
        <f t="shared" si="25"/>
        <v>21963</v>
      </c>
      <c r="M51" s="95">
        <f>SUM(M52,M194)</f>
        <v>0</v>
      </c>
      <c r="N51" s="96">
        <f t="shared" ref="N51:O51" si="26">SUM(N52,N194)</f>
        <v>0</v>
      </c>
      <c r="O51" s="97">
        <f t="shared" si="26"/>
        <v>0</v>
      </c>
      <c r="P51" s="988"/>
      <c r="R51" s="207"/>
      <c r="S51" s="207"/>
      <c r="T51" s="207"/>
    </row>
    <row r="52" spans="1:20" s="21" customFormat="1" ht="24" x14ac:dyDescent="0.25">
      <c r="A52" s="98"/>
      <c r="B52" s="16" t="s">
        <v>46</v>
      </c>
      <c r="C52" s="99">
        <f t="shared" si="4"/>
        <v>1070061</v>
      </c>
      <c r="D52" s="228">
        <f>SUM(D53,D75,D173,D187)</f>
        <v>516929</v>
      </c>
      <c r="E52" s="426">
        <f t="shared" ref="E52:F52" si="27">SUM(E53,E75,E173,E187)</f>
        <v>0</v>
      </c>
      <c r="F52" s="427">
        <f t="shared" si="27"/>
        <v>516929</v>
      </c>
      <c r="G52" s="228">
        <f>SUM(G53,G75,G173,G187)</f>
        <v>531169</v>
      </c>
      <c r="H52" s="207">
        <f t="shared" ref="H52:I52" si="28">SUM(H53,H75,H173,H187)</f>
        <v>0</v>
      </c>
      <c r="I52" s="427">
        <f t="shared" si="28"/>
        <v>531169</v>
      </c>
      <c r="J52" s="261">
        <f>SUM(J53,J75,J173,J187)</f>
        <v>21963</v>
      </c>
      <c r="K52" s="426">
        <f t="shared" ref="K52:L52" si="29">SUM(K53,K75,K173,K187)</f>
        <v>0</v>
      </c>
      <c r="L52" s="427">
        <f t="shared" si="29"/>
        <v>21963</v>
      </c>
      <c r="M52" s="99">
        <f>SUM(M53,M75,M173,M187)</f>
        <v>0</v>
      </c>
      <c r="N52" s="100">
        <f t="shared" ref="N52:O52" si="30">SUM(N53,N75,N173,N187)</f>
        <v>0</v>
      </c>
      <c r="O52" s="101">
        <f t="shared" si="30"/>
        <v>0</v>
      </c>
      <c r="P52" s="989"/>
      <c r="R52" s="207"/>
      <c r="S52" s="207"/>
      <c r="T52" s="207"/>
    </row>
    <row r="53" spans="1:20" s="21" customFormat="1" x14ac:dyDescent="0.25">
      <c r="A53" s="102">
        <v>1000</v>
      </c>
      <c r="B53" s="102" t="s">
        <v>47</v>
      </c>
      <c r="C53" s="103">
        <f t="shared" si="4"/>
        <v>938677</v>
      </c>
      <c r="D53" s="229">
        <f>SUM(D54,D67)</f>
        <v>414952</v>
      </c>
      <c r="E53" s="428">
        <f t="shared" ref="E53:F53" si="31">SUM(E54,E67)</f>
        <v>0</v>
      </c>
      <c r="F53" s="429">
        <f t="shared" si="31"/>
        <v>414952</v>
      </c>
      <c r="G53" s="229">
        <f>SUM(G54,G67)</f>
        <v>523725</v>
      </c>
      <c r="H53" s="139">
        <f t="shared" ref="H53:I53" si="32">SUM(H54,H67)</f>
        <v>0</v>
      </c>
      <c r="I53" s="429">
        <f t="shared" si="32"/>
        <v>523725</v>
      </c>
      <c r="J53" s="262">
        <f>SUM(J54,J67)</f>
        <v>0</v>
      </c>
      <c r="K53" s="428">
        <f t="shared" ref="K53:L53" si="33">SUM(K54,K67)</f>
        <v>0</v>
      </c>
      <c r="L53" s="429">
        <f t="shared" si="33"/>
        <v>0</v>
      </c>
      <c r="M53" s="103">
        <f>SUM(M54,M67)</f>
        <v>0</v>
      </c>
      <c r="N53" s="104">
        <f t="shared" ref="N53:O53" si="34">SUM(N54,N67)</f>
        <v>0</v>
      </c>
      <c r="O53" s="105">
        <f t="shared" si="34"/>
        <v>0</v>
      </c>
      <c r="P53" s="990"/>
      <c r="R53" s="207"/>
      <c r="S53" s="207"/>
      <c r="T53" s="207"/>
    </row>
    <row r="54" spans="1:20" x14ac:dyDescent="0.25">
      <c r="A54" s="46">
        <v>1100</v>
      </c>
      <c r="B54" s="106" t="s">
        <v>48</v>
      </c>
      <c r="C54" s="47">
        <f t="shared" si="4"/>
        <v>703962</v>
      </c>
      <c r="D54" s="230">
        <f>SUM(D55,D58,D66)</f>
        <v>288603</v>
      </c>
      <c r="E54" s="430">
        <f t="shared" ref="E54:F54" si="35">SUM(E55,E58,E66)</f>
        <v>0</v>
      </c>
      <c r="F54" s="397">
        <f t="shared" si="35"/>
        <v>288603</v>
      </c>
      <c r="G54" s="230">
        <f>SUM(G55,G58,G66)</f>
        <v>416312</v>
      </c>
      <c r="H54" s="127">
        <f t="shared" ref="H54:I54" si="36">SUM(H55,H58,H66)</f>
        <v>-953</v>
      </c>
      <c r="I54" s="397">
        <f t="shared" si="36"/>
        <v>415359</v>
      </c>
      <c r="J54" s="107">
        <f>SUM(J55,J58,J66)</f>
        <v>0</v>
      </c>
      <c r="K54" s="430">
        <f t="shared" ref="K54:L54" si="37">SUM(K55,K58,K66)</f>
        <v>0</v>
      </c>
      <c r="L54" s="397">
        <f t="shared" si="37"/>
        <v>0</v>
      </c>
      <c r="M54" s="131">
        <f>SUM(M55,M58,M66)</f>
        <v>0</v>
      </c>
      <c r="N54" s="132">
        <f t="shared" ref="N54:O54" si="38">SUM(N55,N58,N66)</f>
        <v>0</v>
      </c>
      <c r="O54" s="296">
        <f t="shared" si="38"/>
        <v>0</v>
      </c>
      <c r="P54" s="991"/>
      <c r="R54" s="207"/>
      <c r="S54" s="207"/>
      <c r="T54" s="207"/>
    </row>
    <row r="55" spans="1:20" x14ac:dyDescent="0.25">
      <c r="A55" s="108">
        <v>1110</v>
      </c>
      <c r="B55" s="79" t="s">
        <v>49</v>
      </c>
      <c r="C55" s="85">
        <f t="shared" si="4"/>
        <v>638379</v>
      </c>
      <c r="D55" s="133">
        <f>SUM(D56:D57)</f>
        <v>243807</v>
      </c>
      <c r="E55" s="431">
        <f t="shared" ref="E55:F55" si="39">SUM(E56:E57)</f>
        <v>-383</v>
      </c>
      <c r="F55" s="432">
        <f t="shared" si="39"/>
        <v>243424</v>
      </c>
      <c r="G55" s="133">
        <f>SUM(G56:G57)</f>
        <v>395908</v>
      </c>
      <c r="H55" s="138">
        <f t="shared" ref="H55:I55" si="40">SUM(H56:H57)</f>
        <v>-953</v>
      </c>
      <c r="I55" s="432">
        <f t="shared" si="40"/>
        <v>394955</v>
      </c>
      <c r="J55" s="208">
        <f>SUM(J56:J57)</f>
        <v>0</v>
      </c>
      <c r="K55" s="431">
        <f t="shared" ref="K55:L55" si="41">SUM(K56:K57)</f>
        <v>0</v>
      </c>
      <c r="L55" s="432">
        <f t="shared" si="41"/>
        <v>0</v>
      </c>
      <c r="M55" s="85">
        <f>SUM(M56:M57)</f>
        <v>0</v>
      </c>
      <c r="N55" s="109">
        <f t="shared" ref="N55:O55" si="42">SUM(N56:N57)</f>
        <v>0</v>
      </c>
      <c r="O55" s="110">
        <f t="shared" si="42"/>
        <v>0</v>
      </c>
      <c r="P55" s="375"/>
      <c r="R55" s="207"/>
      <c r="S55" s="207"/>
      <c r="T55" s="207"/>
    </row>
    <row r="56" spans="1:20"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376"/>
      <c r="R56" s="207"/>
      <c r="S56" s="207"/>
      <c r="T56" s="207"/>
    </row>
    <row r="57" spans="1:20" s="567" customFormat="1" ht="92.25" customHeight="1" x14ac:dyDescent="0.25">
      <c r="A57" s="38">
        <v>1119</v>
      </c>
      <c r="B57" s="58" t="s">
        <v>51</v>
      </c>
      <c r="C57" s="59">
        <f t="shared" si="4"/>
        <v>638379</v>
      </c>
      <c r="D57" s="232">
        <v>243807</v>
      </c>
      <c r="E57" s="435">
        <v>-383</v>
      </c>
      <c r="F57" s="393">
        <f t="shared" si="43"/>
        <v>243424</v>
      </c>
      <c r="G57" s="232">
        <v>395908</v>
      </c>
      <c r="H57" s="1264">
        <v>-953</v>
      </c>
      <c r="I57" s="393">
        <f t="shared" si="44"/>
        <v>394955</v>
      </c>
      <c r="J57" s="264"/>
      <c r="K57" s="435"/>
      <c r="L57" s="393">
        <f t="shared" si="45"/>
        <v>0</v>
      </c>
      <c r="M57" s="328"/>
      <c r="N57" s="61"/>
      <c r="O57" s="115">
        <f>M57+N57</f>
        <v>0</v>
      </c>
      <c r="P57" s="377" t="s">
        <v>889</v>
      </c>
      <c r="R57" s="207"/>
      <c r="S57" s="207"/>
      <c r="T57" s="207"/>
    </row>
    <row r="58" spans="1:20" x14ac:dyDescent="0.25">
      <c r="A58" s="113">
        <v>1140</v>
      </c>
      <c r="B58" s="58" t="s">
        <v>295</v>
      </c>
      <c r="C58" s="59">
        <f t="shared" si="4"/>
        <v>63062</v>
      </c>
      <c r="D58" s="233">
        <f>SUM(D59:D65)</f>
        <v>42658</v>
      </c>
      <c r="E58" s="436">
        <f t="shared" ref="E58:F58" si="46">SUM(E59:E65)</f>
        <v>0</v>
      </c>
      <c r="F58" s="393">
        <f t="shared" si="46"/>
        <v>42658</v>
      </c>
      <c r="G58" s="233">
        <f>SUM(G59:G65)</f>
        <v>20404</v>
      </c>
      <c r="H58" s="137">
        <f t="shared" ref="H58:I58" si="47">SUM(H59:H65)</f>
        <v>0</v>
      </c>
      <c r="I58" s="393">
        <f t="shared" si="47"/>
        <v>20404</v>
      </c>
      <c r="J58" s="122">
        <f>SUM(J59:J65)</f>
        <v>0</v>
      </c>
      <c r="K58" s="436">
        <f t="shared" ref="K58:L58" si="48">SUM(K59:K65)</f>
        <v>0</v>
      </c>
      <c r="L58" s="393">
        <f t="shared" si="48"/>
        <v>0</v>
      </c>
      <c r="M58" s="59">
        <f>SUM(M59:M65)</f>
        <v>0</v>
      </c>
      <c r="N58" s="114">
        <f t="shared" ref="N58:O58" si="49">SUM(N59:N65)</f>
        <v>0</v>
      </c>
      <c r="O58" s="115">
        <f t="shared" si="49"/>
        <v>0</v>
      </c>
      <c r="P58" s="377"/>
      <c r="R58" s="207"/>
      <c r="S58" s="207"/>
      <c r="T58" s="207"/>
    </row>
    <row r="59" spans="1:20" x14ac:dyDescent="0.25">
      <c r="A59" s="38">
        <v>1141</v>
      </c>
      <c r="B59" s="58" t="s">
        <v>52</v>
      </c>
      <c r="C59" s="59">
        <f t="shared" si="4"/>
        <v>4153</v>
      </c>
      <c r="D59" s="232">
        <v>4153</v>
      </c>
      <c r="E59" s="435"/>
      <c r="F59" s="393">
        <f t="shared" ref="F59:F66" si="50">D59+E59</f>
        <v>4153</v>
      </c>
      <c r="G59" s="232"/>
      <c r="H59" s="1264"/>
      <c r="I59" s="393">
        <f t="shared" ref="I59:I66" si="51">G59+H59</f>
        <v>0</v>
      </c>
      <c r="J59" s="264"/>
      <c r="K59" s="435"/>
      <c r="L59" s="393">
        <f t="shared" ref="L59:L66" si="52">J59+K59</f>
        <v>0</v>
      </c>
      <c r="M59" s="328"/>
      <c r="N59" s="61"/>
      <c r="O59" s="115">
        <f t="shared" ref="O59:O66" si="53">M59+N59</f>
        <v>0</v>
      </c>
      <c r="P59" s="377"/>
      <c r="R59" s="207"/>
      <c r="S59" s="207"/>
      <c r="T59" s="207"/>
    </row>
    <row r="60" spans="1:20" ht="24.75" customHeight="1" x14ac:dyDescent="0.25">
      <c r="A60" s="38">
        <v>1142</v>
      </c>
      <c r="B60" s="58" t="s">
        <v>53</v>
      </c>
      <c r="C60" s="59">
        <f t="shared" si="4"/>
        <v>1093</v>
      </c>
      <c r="D60" s="232">
        <v>1093</v>
      </c>
      <c r="E60" s="435"/>
      <c r="F60" s="393">
        <f t="shared" si="50"/>
        <v>1093</v>
      </c>
      <c r="G60" s="232"/>
      <c r="H60" s="1264"/>
      <c r="I60" s="393">
        <f t="shared" si="51"/>
        <v>0</v>
      </c>
      <c r="J60" s="264"/>
      <c r="K60" s="435"/>
      <c r="L60" s="393">
        <f>J60+K60</f>
        <v>0</v>
      </c>
      <c r="M60" s="328"/>
      <c r="N60" s="61"/>
      <c r="O60" s="115">
        <f t="shared" si="53"/>
        <v>0</v>
      </c>
      <c r="P60" s="377"/>
      <c r="R60" s="207"/>
      <c r="S60" s="207"/>
      <c r="T60" s="207"/>
    </row>
    <row r="61" spans="1:20"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377"/>
      <c r="R61" s="207"/>
      <c r="S61" s="207"/>
      <c r="T61" s="207"/>
    </row>
    <row r="62" spans="1:20"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377"/>
      <c r="R62" s="207"/>
      <c r="S62" s="207"/>
      <c r="T62" s="207"/>
    </row>
    <row r="63" spans="1:20" x14ac:dyDescent="0.25">
      <c r="A63" s="38">
        <v>1147</v>
      </c>
      <c r="B63" s="58" t="s">
        <v>56</v>
      </c>
      <c r="C63" s="59">
        <f t="shared" si="4"/>
        <v>4183</v>
      </c>
      <c r="D63" s="232">
        <v>4183</v>
      </c>
      <c r="E63" s="435"/>
      <c r="F63" s="393">
        <f t="shared" si="50"/>
        <v>4183</v>
      </c>
      <c r="G63" s="232"/>
      <c r="H63" s="1264"/>
      <c r="I63" s="393">
        <f t="shared" si="51"/>
        <v>0</v>
      </c>
      <c r="J63" s="264"/>
      <c r="K63" s="435"/>
      <c r="L63" s="393">
        <f t="shared" si="52"/>
        <v>0</v>
      </c>
      <c r="M63" s="328"/>
      <c r="N63" s="61"/>
      <c r="O63" s="115">
        <f t="shared" si="53"/>
        <v>0</v>
      </c>
      <c r="P63" s="377"/>
      <c r="R63" s="207"/>
      <c r="S63" s="207"/>
      <c r="T63" s="207"/>
    </row>
    <row r="64" spans="1:20" x14ac:dyDescent="0.25">
      <c r="A64" s="38">
        <v>1148</v>
      </c>
      <c r="B64" s="58" t="s">
        <v>57</v>
      </c>
      <c r="C64" s="59">
        <f t="shared" si="4"/>
        <v>31196</v>
      </c>
      <c r="D64" s="232">
        <v>31196</v>
      </c>
      <c r="E64" s="435"/>
      <c r="F64" s="393">
        <f t="shared" si="50"/>
        <v>31196</v>
      </c>
      <c r="G64" s="232"/>
      <c r="H64" s="1264"/>
      <c r="I64" s="393">
        <f t="shared" si="51"/>
        <v>0</v>
      </c>
      <c r="J64" s="264"/>
      <c r="K64" s="435"/>
      <c r="L64" s="393">
        <f t="shared" si="52"/>
        <v>0</v>
      </c>
      <c r="M64" s="328"/>
      <c r="N64" s="61"/>
      <c r="O64" s="115">
        <f t="shared" si="53"/>
        <v>0</v>
      </c>
      <c r="P64" s="377"/>
      <c r="R64" s="207"/>
      <c r="S64" s="207"/>
      <c r="T64" s="207"/>
    </row>
    <row r="65" spans="1:20" ht="39.75" customHeight="1" x14ac:dyDescent="0.25">
      <c r="A65" s="38">
        <v>1149</v>
      </c>
      <c r="B65" s="58" t="s">
        <v>58</v>
      </c>
      <c r="C65" s="59">
        <f>F65+I65+L65+O65</f>
        <v>22437</v>
      </c>
      <c r="D65" s="232">
        <v>2033</v>
      </c>
      <c r="E65" s="435"/>
      <c r="F65" s="393">
        <f t="shared" si="50"/>
        <v>2033</v>
      </c>
      <c r="G65" s="232">
        <v>20404</v>
      </c>
      <c r="H65" s="1264"/>
      <c r="I65" s="393">
        <f t="shared" si="51"/>
        <v>20404</v>
      </c>
      <c r="J65" s="264"/>
      <c r="K65" s="435"/>
      <c r="L65" s="393">
        <f t="shared" si="52"/>
        <v>0</v>
      </c>
      <c r="M65" s="328"/>
      <c r="N65" s="61"/>
      <c r="O65" s="115">
        <f t="shared" si="53"/>
        <v>0</v>
      </c>
      <c r="P65" s="377"/>
      <c r="R65" s="207"/>
      <c r="S65" s="207"/>
      <c r="T65" s="207"/>
    </row>
    <row r="66" spans="1:20" s="567" customFormat="1" ht="60" x14ac:dyDescent="0.25">
      <c r="A66" s="108">
        <v>1150</v>
      </c>
      <c r="B66" s="79" t="s">
        <v>59</v>
      </c>
      <c r="C66" s="85">
        <f>F66+I66+L66+O66</f>
        <v>2521</v>
      </c>
      <c r="D66" s="234">
        <v>2138</v>
      </c>
      <c r="E66" s="437">
        <v>383</v>
      </c>
      <c r="F66" s="432">
        <f t="shared" si="50"/>
        <v>2521</v>
      </c>
      <c r="G66" s="234"/>
      <c r="H66" s="1265"/>
      <c r="I66" s="432">
        <f t="shared" si="51"/>
        <v>0</v>
      </c>
      <c r="J66" s="265"/>
      <c r="K66" s="437"/>
      <c r="L66" s="432">
        <f t="shared" si="52"/>
        <v>0</v>
      </c>
      <c r="M66" s="329"/>
      <c r="N66" s="116"/>
      <c r="O66" s="110">
        <f t="shared" si="53"/>
        <v>0</v>
      </c>
      <c r="P66" s="375" t="s">
        <v>890</v>
      </c>
      <c r="R66" s="207"/>
      <c r="S66" s="207"/>
      <c r="T66" s="207"/>
    </row>
    <row r="67" spans="1:20" ht="24" x14ac:dyDescent="0.25">
      <c r="A67" s="46">
        <v>1200</v>
      </c>
      <c r="B67" s="106" t="s">
        <v>296</v>
      </c>
      <c r="C67" s="47">
        <f t="shared" si="4"/>
        <v>234715</v>
      </c>
      <c r="D67" s="230">
        <f>SUM(D68:D69)</f>
        <v>126349</v>
      </c>
      <c r="E67" s="430">
        <f t="shared" ref="E67:F67" si="54">SUM(E68:E69)</f>
        <v>0</v>
      </c>
      <c r="F67" s="397">
        <f t="shared" si="54"/>
        <v>126349</v>
      </c>
      <c r="G67" s="230">
        <f>SUM(G68:G69)</f>
        <v>107413</v>
      </c>
      <c r="H67" s="127">
        <f t="shared" ref="H67:I67" si="55">SUM(H68:H69)</f>
        <v>953</v>
      </c>
      <c r="I67" s="397">
        <f t="shared" si="55"/>
        <v>108366</v>
      </c>
      <c r="J67" s="107">
        <f>SUM(J68:J69)</f>
        <v>0</v>
      </c>
      <c r="K67" s="430">
        <f t="shared" ref="K67:L67" si="56">SUM(K68:K69)</f>
        <v>0</v>
      </c>
      <c r="L67" s="397">
        <f t="shared" si="56"/>
        <v>0</v>
      </c>
      <c r="M67" s="47">
        <f>SUM(M68:M69)</f>
        <v>0</v>
      </c>
      <c r="N67" s="51">
        <f t="shared" ref="N67:O67" si="57">SUM(N68:N69)</f>
        <v>0</v>
      </c>
      <c r="O67" s="118">
        <f t="shared" si="57"/>
        <v>0</v>
      </c>
      <c r="P67" s="992"/>
      <c r="R67" s="207"/>
      <c r="S67" s="207"/>
      <c r="T67" s="207"/>
    </row>
    <row r="68" spans="1:20" ht="24" x14ac:dyDescent="0.25">
      <c r="A68" s="945">
        <v>1210</v>
      </c>
      <c r="B68" s="53" t="s">
        <v>60</v>
      </c>
      <c r="C68" s="54">
        <f t="shared" si="4"/>
        <v>178899</v>
      </c>
      <c r="D68" s="231">
        <v>77226</v>
      </c>
      <c r="E68" s="433"/>
      <c r="F68" s="434">
        <f>D68+E68</f>
        <v>77226</v>
      </c>
      <c r="G68" s="231">
        <v>101673</v>
      </c>
      <c r="H68" s="1266"/>
      <c r="I68" s="434">
        <f>G68+H68</f>
        <v>101673</v>
      </c>
      <c r="J68" s="263"/>
      <c r="K68" s="433"/>
      <c r="L68" s="434">
        <f>J68+K68</f>
        <v>0</v>
      </c>
      <c r="M68" s="327"/>
      <c r="N68" s="56"/>
      <c r="O68" s="121">
        <f>M68+N68</f>
        <v>0</v>
      </c>
      <c r="P68" s="376"/>
      <c r="R68" s="207"/>
      <c r="S68" s="207"/>
      <c r="T68" s="207"/>
    </row>
    <row r="69" spans="1:20" ht="24" x14ac:dyDescent="0.25">
      <c r="A69" s="113">
        <v>1220</v>
      </c>
      <c r="B69" s="58" t="s">
        <v>61</v>
      </c>
      <c r="C69" s="59">
        <f t="shared" si="4"/>
        <v>55816</v>
      </c>
      <c r="D69" s="233">
        <f>SUM(D70:D74)</f>
        <v>49123</v>
      </c>
      <c r="E69" s="436">
        <f t="shared" ref="E69:F69" si="58">SUM(E70:E74)</f>
        <v>0</v>
      </c>
      <c r="F69" s="393">
        <f t="shared" si="58"/>
        <v>49123</v>
      </c>
      <c r="G69" s="233">
        <f>SUM(G70:G74)</f>
        <v>5740</v>
      </c>
      <c r="H69" s="137">
        <f t="shared" ref="H69:I69" si="59">SUM(H70:H74)</f>
        <v>953</v>
      </c>
      <c r="I69" s="393">
        <f t="shared" si="59"/>
        <v>6693</v>
      </c>
      <c r="J69" s="122">
        <f>SUM(J70:J74)</f>
        <v>0</v>
      </c>
      <c r="K69" s="436">
        <f t="shared" ref="K69:L69" si="60">SUM(K70:K74)</f>
        <v>0</v>
      </c>
      <c r="L69" s="393">
        <f t="shared" si="60"/>
        <v>0</v>
      </c>
      <c r="M69" s="59">
        <f>SUM(M70:M74)</f>
        <v>0</v>
      </c>
      <c r="N69" s="114">
        <f t="shared" ref="N69:O69" si="61">SUM(N70:N74)</f>
        <v>0</v>
      </c>
      <c r="O69" s="115">
        <f t="shared" si="61"/>
        <v>0</v>
      </c>
      <c r="P69" s="377"/>
      <c r="R69" s="207"/>
      <c r="S69" s="207"/>
      <c r="T69" s="207"/>
    </row>
    <row r="70" spans="1:20" ht="50.25" customHeight="1" x14ac:dyDescent="0.25">
      <c r="A70" s="38">
        <v>1221</v>
      </c>
      <c r="B70" s="58" t="s">
        <v>297</v>
      </c>
      <c r="C70" s="59">
        <f t="shared" si="4"/>
        <v>38668</v>
      </c>
      <c r="D70" s="232">
        <v>31975</v>
      </c>
      <c r="E70" s="435"/>
      <c r="F70" s="393">
        <f t="shared" ref="F70:F74" si="62">D70+E70</f>
        <v>31975</v>
      </c>
      <c r="G70" s="232">
        <v>5740</v>
      </c>
      <c r="H70" s="1264">
        <v>953</v>
      </c>
      <c r="I70" s="393">
        <f t="shared" ref="I70:I74" si="63">G70+H70</f>
        <v>6693</v>
      </c>
      <c r="J70" s="264"/>
      <c r="K70" s="435"/>
      <c r="L70" s="393">
        <f t="shared" ref="L70:L74" si="64">J70+K70</f>
        <v>0</v>
      </c>
      <c r="M70" s="328"/>
      <c r="N70" s="61"/>
      <c r="O70" s="115">
        <f t="shared" ref="O70:O74" si="65">M70+N70</f>
        <v>0</v>
      </c>
      <c r="P70" s="993" t="s">
        <v>891</v>
      </c>
      <c r="R70" s="207"/>
      <c r="S70" s="207"/>
      <c r="T70" s="207"/>
    </row>
    <row r="71" spans="1:20"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377"/>
      <c r="R71" s="207"/>
      <c r="S71" s="207"/>
      <c r="T71" s="207"/>
    </row>
    <row r="72" spans="1:20"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377"/>
      <c r="R72" s="207"/>
      <c r="S72" s="207"/>
      <c r="T72" s="207"/>
    </row>
    <row r="73" spans="1:20" ht="36" x14ac:dyDescent="0.25">
      <c r="A73" s="38">
        <v>1227</v>
      </c>
      <c r="B73" s="58" t="s">
        <v>64</v>
      </c>
      <c r="C73" s="59">
        <f t="shared" si="4"/>
        <v>16648</v>
      </c>
      <c r="D73" s="232">
        <v>16648</v>
      </c>
      <c r="E73" s="435"/>
      <c r="F73" s="393">
        <f t="shared" si="62"/>
        <v>16648</v>
      </c>
      <c r="G73" s="232"/>
      <c r="H73" s="1264"/>
      <c r="I73" s="393">
        <f t="shared" si="63"/>
        <v>0</v>
      </c>
      <c r="J73" s="264"/>
      <c r="K73" s="435"/>
      <c r="L73" s="393">
        <f t="shared" si="64"/>
        <v>0</v>
      </c>
      <c r="M73" s="328"/>
      <c r="N73" s="61"/>
      <c r="O73" s="115">
        <f t="shared" si="65"/>
        <v>0</v>
      </c>
      <c r="P73" s="377"/>
      <c r="R73" s="207"/>
      <c r="S73" s="207"/>
      <c r="T73" s="207"/>
    </row>
    <row r="74" spans="1:20" ht="48" x14ac:dyDescent="0.25">
      <c r="A74" s="38">
        <v>1228</v>
      </c>
      <c r="B74" s="58" t="s">
        <v>298</v>
      </c>
      <c r="C74" s="59">
        <f t="shared" si="4"/>
        <v>500</v>
      </c>
      <c r="D74" s="232">
        <v>500</v>
      </c>
      <c r="E74" s="435"/>
      <c r="F74" s="393">
        <f t="shared" si="62"/>
        <v>500</v>
      </c>
      <c r="G74" s="232"/>
      <c r="H74" s="1264"/>
      <c r="I74" s="393">
        <f t="shared" si="63"/>
        <v>0</v>
      </c>
      <c r="J74" s="264"/>
      <c r="K74" s="435"/>
      <c r="L74" s="393">
        <f t="shared" si="64"/>
        <v>0</v>
      </c>
      <c r="M74" s="328"/>
      <c r="N74" s="61"/>
      <c r="O74" s="115">
        <f t="shared" si="65"/>
        <v>0</v>
      </c>
      <c r="P74" s="377"/>
      <c r="R74" s="207"/>
      <c r="S74" s="207"/>
      <c r="T74" s="207"/>
    </row>
    <row r="75" spans="1:20" x14ac:dyDescent="0.25">
      <c r="A75" s="102">
        <v>2000</v>
      </c>
      <c r="B75" s="102" t="s">
        <v>65</v>
      </c>
      <c r="C75" s="103">
        <f t="shared" si="4"/>
        <v>131384</v>
      </c>
      <c r="D75" s="229">
        <f>SUM(D76,D83,D130,D164,D165,D172)</f>
        <v>101977</v>
      </c>
      <c r="E75" s="428">
        <f t="shared" ref="E75:F75" si="66">SUM(E76,E83,E130,E164,E165,E172)</f>
        <v>0</v>
      </c>
      <c r="F75" s="429">
        <f t="shared" si="66"/>
        <v>101977</v>
      </c>
      <c r="G75" s="229">
        <f>SUM(G76,G83,G130,G164,G165,G172)</f>
        <v>7444</v>
      </c>
      <c r="H75" s="139">
        <f t="shared" ref="H75:I75" si="67">SUM(H76,H83,H130,H164,H165,H172)</f>
        <v>0</v>
      </c>
      <c r="I75" s="429">
        <f t="shared" si="67"/>
        <v>7444</v>
      </c>
      <c r="J75" s="262">
        <f>SUM(J76,J83,J130,J164,J165,J172)</f>
        <v>21963</v>
      </c>
      <c r="K75" s="428">
        <f t="shared" ref="K75:L75" si="68">SUM(K76,K83,K130,K164,K165,K172)</f>
        <v>0</v>
      </c>
      <c r="L75" s="429">
        <f t="shared" si="68"/>
        <v>21963</v>
      </c>
      <c r="M75" s="103">
        <f>SUM(M76,M83,M130,M164,M165,M172)</f>
        <v>0</v>
      </c>
      <c r="N75" s="104">
        <f t="shared" ref="N75:O75" si="69">SUM(N76,N83,N130,N164,N165,N172)</f>
        <v>0</v>
      </c>
      <c r="O75" s="105">
        <f t="shared" si="69"/>
        <v>0</v>
      </c>
      <c r="P75" s="990"/>
      <c r="R75" s="207"/>
      <c r="S75" s="207"/>
      <c r="T75" s="207"/>
    </row>
    <row r="76" spans="1:20" ht="24" x14ac:dyDescent="0.25">
      <c r="A76" s="46">
        <v>2100</v>
      </c>
      <c r="B76" s="106" t="s">
        <v>66</v>
      </c>
      <c r="C76" s="47">
        <f t="shared" si="4"/>
        <v>126</v>
      </c>
      <c r="D76" s="230">
        <f>SUM(D77,D80)</f>
        <v>252</v>
      </c>
      <c r="E76" s="430">
        <f t="shared" ref="E76:F76" si="70">SUM(E77,E80)</f>
        <v>-126</v>
      </c>
      <c r="F76" s="397">
        <f t="shared" si="70"/>
        <v>126</v>
      </c>
      <c r="G76" s="230">
        <f>SUM(G77,G80)</f>
        <v>0</v>
      </c>
      <c r="H76" s="127">
        <f t="shared" ref="H76:I76" si="71">SUM(H77,H80)</f>
        <v>0</v>
      </c>
      <c r="I76" s="397">
        <f t="shared" si="71"/>
        <v>0</v>
      </c>
      <c r="J76" s="107">
        <f>SUM(J77,J80)</f>
        <v>0</v>
      </c>
      <c r="K76" s="430">
        <f t="shared" ref="K76:L76" si="72">SUM(K77,K80)</f>
        <v>0</v>
      </c>
      <c r="L76" s="397">
        <f t="shared" si="72"/>
        <v>0</v>
      </c>
      <c r="M76" s="47">
        <f>SUM(M77,M80)</f>
        <v>0</v>
      </c>
      <c r="N76" s="51">
        <f t="shared" ref="N76:O76" si="73">SUM(N77,N80)</f>
        <v>0</v>
      </c>
      <c r="O76" s="118">
        <f t="shared" si="73"/>
        <v>0</v>
      </c>
      <c r="P76" s="992"/>
      <c r="R76" s="207"/>
      <c r="S76" s="207"/>
      <c r="T76" s="207"/>
    </row>
    <row r="77" spans="1:20" ht="24" x14ac:dyDescent="0.25">
      <c r="A77" s="945">
        <v>2110</v>
      </c>
      <c r="B77" s="53" t="s">
        <v>67</v>
      </c>
      <c r="C77" s="54">
        <f t="shared" si="4"/>
        <v>126</v>
      </c>
      <c r="D77" s="235">
        <f>SUM(D78:D79)</f>
        <v>252</v>
      </c>
      <c r="E77" s="438">
        <f t="shared" ref="E77:F77" si="74">SUM(E78:E79)</f>
        <v>-126</v>
      </c>
      <c r="F77" s="434">
        <f t="shared" si="74"/>
        <v>126</v>
      </c>
      <c r="G77" s="235">
        <f>SUM(G78:G79)</f>
        <v>0</v>
      </c>
      <c r="H77" s="141">
        <f t="shared" ref="H77:I77" si="75">SUM(H78:H79)</f>
        <v>0</v>
      </c>
      <c r="I77" s="434">
        <f t="shared" si="75"/>
        <v>0</v>
      </c>
      <c r="J77" s="266">
        <f>SUM(J78:J79)</f>
        <v>0</v>
      </c>
      <c r="K77" s="438">
        <f t="shared" ref="K77:L77" si="76">SUM(K78:K79)</f>
        <v>0</v>
      </c>
      <c r="L77" s="434">
        <f t="shared" si="76"/>
        <v>0</v>
      </c>
      <c r="M77" s="54">
        <f>SUM(M78:M79)</f>
        <v>0</v>
      </c>
      <c r="N77" s="120">
        <f t="shared" ref="N77:O77" si="77">SUM(N78:N79)</f>
        <v>0</v>
      </c>
      <c r="O77" s="121">
        <f t="shared" si="77"/>
        <v>0</v>
      </c>
      <c r="P77" s="376"/>
      <c r="R77" s="207"/>
      <c r="S77" s="207"/>
      <c r="T77" s="207"/>
    </row>
    <row r="78" spans="1:20" hidden="1" x14ac:dyDescent="0.25">
      <c r="A78" s="38">
        <v>2111</v>
      </c>
      <c r="B78" s="58" t="s">
        <v>68</v>
      </c>
      <c r="C78" s="59">
        <f t="shared" si="4"/>
        <v>0</v>
      </c>
      <c r="D78" s="232"/>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377"/>
      <c r="R78" s="207"/>
      <c r="S78" s="207"/>
      <c r="T78" s="207"/>
    </row>
    <row r="79" spans="1:20" ht="36" x14ac:dyDescent="0.25">
      <c r="A79" s="38">
        <v>2112</v>
      </c>
      <c r="B79" s="58" t="s">
        <v>69</v>
      </c>
      <c r="C79" s="59">
        <f t="shared" si="4"/>
        <v>126</v>
      </c>
      <c r="D79" s="232">
        <v>252</v>
      </c>
      <c r="E79" s="435">
        <v>-126</v>
      </c>
      <c r="F79" s="393">
        <f t="shared" si="78"/>
        <v>126</v>
      </c>
      <c r="G79" s="232"/>
      <c r="H79" s="1264"/>
      <c r="I79" s="393">
        <f t="shared" si="79"/>
        <v>0</v>
      </c>
      <c r="J79" s="264"/>
      <c r="K79" s="435"/>
      <c r="L79" s="393">
        <f t="shared" si="80"/>
        <v>0</v>
      </c>
      <c r="M79" s="328"/>
      <c r="N79" s="61"/>
      <c r="O79" s="115">
        <f t="shared" si="81"/>
        <v>0</v>
      </c>
      <c r="P79" s="377" t="s">
        <v>892</v>
      </c>
      <c r="R79" s="207"/>
      <c r="S79" s="207"/>
      <c r="T79" s="207"/>
    </row>
    <row r="80" spans="1:20"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377"/>
      <c r="R80" s="207"/>
      <c r="S80" s="207"/>
      <c r="T80" s="207"/>
    </row>
    <row r="81" spans="1:20" hidden="1" x14ac:dyDescent="0.25">
      <c r="A81" s="38">
        <v>2121</v>
      </c>
      <c r="B81" s="58" t="s">
        <v>68</v>
      </c>
      <c r="C81" s="59">
        <f t="shared" si="4"/>
        <v>0</v>
      </c>
      <c r="D81" s="232"/>
      <c r="E81" s="61"/>
      <c r="F81" s="148">
        <f t="shared" ref="F81:F82" si="86">D81+E81</f>
        <v>0</v>
      </c>
      <c r="G81" s="232"/>
      <c r="H81" s="264"/>
      <c r="I81" s="115">
        <f t="shared" ref="I81:I82" si="87">G81+H81</f>
        <v>0</v>
      </c>
      <c r="J81" s="264"/>
      <c r="K81" s="61"/>
      <c r="L81" s="137">
        <f t="shared" ref="L81:L82" si="88">J81+K81</f>
        <v>0</v>
      </c>
      <c r="M81" s="328"/>
      <c r="N81" s="61"/>
      <c r="O81" s="115">
        <f t="shared" ref="O81:O82" si="89">M81+N81</f>
        <v>0</v>
      </c>
      <c r="P81" s="377"/>
      <c r="R81" s="207"/>
      <c r="S81" s="207"/>
      <c r="T81" s="207"/>
    </row>
    <row r="82" spans="1:20" ht="24" hidden="1" x14ac:dyDescent="0.25">
      <c r="A82" s="38">
        <v>2122</v>
      </c>
      <c r="B82" s="58" t="s">
        <v>69</v>
      </c>
      <c r="C82" s="59">
        <f t="shared" si="4"/>
        <v>0</v>
      </c>
      <c r="D82" s="232"/>
      <c r="E82" s="61"/>
      <c r="F82" s="148">
        <f t="shared" si="86"/>
        <v>0</v>
      </c>
      <c r="G82" s="232"/>
      <c r="H82" s="264"/>
      <c r="I82" s="115">
        <f t="shared" si="87"/>
        <v>0</v>
      </c>
      <c r="J82" s="264"/>
      <c r="K82" s="61"/>
      <c r="L82" s="137">
        <f t="shared" si="88"/>
        <v>0</v>
      </c>
      <c r="M82" s="328"/>
      <c r="N82" s="61"/>
      <c r="O82" s="115">
        <f t="shared" si="89"/>
        <v>0</v>
      </c>
      <c r="P82" s="377"/>
      <c r="R82" s="207"/>
      <c r="S82" s="207"/>
      <c r="T82" s="207"/>
    </row>
    <row r="83" spans="1:20" x14ac:dyDescent="0.25">
      <c r="A83" s="46">
        <v>2200</v>
      </c>
      <c r="B83" s="106" t="s">
        <v>71</v>
      </c>
      <c r="C83" s="47">
        <f t="shared" si="4"/>
        <v>91153</v>
      </c>
      <c r="D83" s="230">
        <f>SUM(D84,D89,D95,D103,D112,D116,D122,D128)</f>
        <v>68812</v>
      </c>
      <c r="E83" s="430">
        <f t="shared" ref="E83:F83" si="90">SUM(E84,E89,E95,E103,E112,E116,E122,E128)</f>
        <v>-435</v>
      </c>
      <c r="F83" s="397">
        <f t="shared" si="90"/>
        <v>68377</v>
      </c>
      <c r="G83" s="230">
        <f>SUM(G84,G89,G95,G103,G112,G116,G122,G128)</f>
        <v>2954</v>
      </c>
      <c r="H83" s="127">
        <f t="shared" ref="H83:I83" si="91">SUM(H84,H89,H95,H103,H112,H116,H122,H128)</f>
        <v>0</v>
      </c>
      <c r="I83" s="397">
        <f t="shared" si="91"/>
        <v>2954</v>
      </c>
      <c r="J83" s="107">
        <f>SUM(J84,J89,J95,J103,J112,J116,J122,J128)</f>
        <v>19822</v>
      </c>
      <c r="K83" s="430">
        <f t="shared" ref="K83:L83" si="92">SUM(K84,K89,K95,K103,K112,K116,K122,K128)</f>
        <v>0</v>
      </c>
      <c r="L83" s="397">
        <f t="shared" si="92"/>
        <v>19822</v>
      </c>
      <c r="M83" s="167">
        <f>SUM(M84,M89,M95,M103,M112,M116,M122,M128)</f>
        <v>0</v>
      </c>
      <c r="N83" s="168">
        <f t="shared" ref="N83:O83" si="93">SUM(N84,N89,N95,N103,N112,N116,N122,N128)</f>
        <v>0</v>
      </c>
      <c r="O83" s="169">
        <f t="shared" si="93"/>
        <v>0</v>
      </c>
      <c r="P83" s="994"/>
      <c r="R83" s="207"/>
      <c r="S83" s="207"/>
      <c r="T83" s="207"/>
    </row>
    <row r="84" spans="1:20" ht="24" x14ac:dyDescent="0.25">
      <c r="A84" s="108">
        <v>2210</v>
      </c>
      <c r="B84" s="79" t="s">
        <v>72</v>
      </c>
      <c r="C84" s="85">
        <f t="shared" si="4"/>
        <v>2223</v>
      </c>
      <c r="D84" s="133">
        <f>SUM(D85:D88)</f>
        <v>2334</v>
      </c>
      <c r="E84" s="431">
        <f t="shared" ref="E84:F84" si="94">SUM(E85:E88)</f>
        <v>-111</v>
      </c>
      <c r="F84" s="432">
        <f t="shared" si="94"/>
        <v>2223</v>
      </c>
      <c r="G84" s="133">
        <f>SUM(G85:G88)</f>
        <v>0</v>
      </c>
      <c r="H84" s="138">
        <f t="shared" ref="H84:I84" si="95">SUM(H85:H88)</f>
        <v>0</v>
      </c>
      <c r="I84" s="432">
        <f t="shared" si="95"/>
        <v>0</v>
      </c>
      <c r="J84" s="208">
        <f>SUM(J85:J88)</f>
        <v>0</v>
      </c>
      <c r="K84" s="431">
        <f t="shared" ref="K84:L84" si="96">SUM(K85:K88)</f>
        <v>0</v>
      </c>
      <c r="L84" s="432">
        <f t="shared" si="96"/>
        <v>0</v>
      </c>
      <c r="M84" s="85">
        <f>SUM(M85:M88)</f>
        <v>0</v>
      </c>
      <c r="N84" s="109">
        <f t="shared" ref="N84:O84" si="97">SUM(N85:N88)</f>
        <v>0</v>
      </c>
      <c r="O84" s="110">
        <f t="shared" si="97"/>
        <v>0</v>
      </c>
      <c r="P84" s="375"/>
      <c r="R84" s="207"/>
      <c r="S84" s="207"/>
      <c r="T84" s="207"/>
    </row>
    <row r="85" spans="1:20"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376"/>
      <c r="R85" s="207"/>
      <c r="S85" s="207"/>
      <c r="T85" s="207"/>
    </row>
    <row r="86" spans="1:20" ht="24" customHeight="1" x14ac:dyDescent="0.25">
      <c r="A86" s="38">
        <v>2212</v>
      </c>
      <c r="B86" s="58" t="s">
        <v>74</v>
      </c>
      <c r="C86" s="59">
        <f t="shared" si="98"/>
        <v>1684</v>
      </c>
      <c r="D86" s="232">
        <v>1684</v>
      </c>
      <c r="E86" s="435"/>
      <c r="F86" s="393">
        <f t="shared" si="99"/>
        <v>1684</v>
      </c>
      <c r="G86" s="232"/>
      <c r="H86" s="1264"/>
      <c r="I86" s="393">
        <f t="shared" si="100"/>
        <v>0</v>
      </c>
      <c r="J86" s="264"/>
      <c r="K86" s="435"/>
      <c r="L86" s="393">
        <f t="shared" si="101"/>
        <v>0</v>
      </c>
      <c r="M86" s="328"/>
      <c r="N86" s="61"/>
      <c r="O86" s="115">
        <f t="shared" si="102"/>
        <v>0</v>
      </c>
      <c r="P86" s="377"/>
      <c r="R86" s="207"/>
      <c r="S86" s="207"/>
      <c r="T86" s="207"/>
    </row>
    <row r="87" spans="1:20" ht="24" x14ac:dyDescent="0.25">
      <c r="A87" s="38">
        <v>2214</v>
      </c>
      <c r="B87" s="58" t="s">
        <v>75</v>
      </c>
      <c r="C87" s="59">
        <f t="shared" si="98"/>
        <v>486</v>
      </c>
      <c r="D87" s="232">
        <v>597</v>
      </c>
      <c r="E87" s="435">
        <v>-111</v>
      </c>
      <c r="F87" s="393">
        <f t="shared" si="99"/>
        <v>486</v>
      </c>
      <c r="G87" s="232"/>
      <c r="H87" s="1264"/>
      <c r="I87" s="393">
        <f t="shared" si="100"/>
        <v>0</v>
      </c>
      <c r="J87" s="264"/>
      <c r="K87" s="435"/>
      <c r="L87" s="393">
        <f t="shared" si="101"/>
        <v>0</v>
      </c>
      <c r="M87" s="328"/>
      <c r="N87" s="61"/>
      <c r="O87" s="115">
        <f t="shared" si="102"/>
        <v>0</v>
      </c>
      <c r="P87" s="377" t="s">
        <v>893</v>
      </c>
      <c r="R87" s="207"/>
      <c r="S87" s="207"/>
      <c r="T87" s="207"/>
    </row>
    <row r="88" spans="1:20" x14ac:dyDescent="0.25">
      <c r="A88" s="38">
        <v>2219</v>
      </c>
      <c r="B88" s="58" t="s">
        <v>76</v>
      </c>
      <c r="C88" s="59">
        <f t="shared" si="98"/>
        <v>53</v>
      </c>
      <c r="D88" s="232">
        <v>53</v>
      </c>
      <c r="E88" s="435"/>
      <c r="F88" s="393">
        <f t="shared" si="99"/>
        <v>53</v>
      </c>
      <c r="G88" s="232"/>
      <c r="H88" s="1264"/>
      <c r="I88" s="393">
        <f t="shared" si="100"/>
        <v>0</v>
      </c>
      <c r="J88" s="264"/>
      <c r="K88" s="435"/>
      <c r="L88" s="393">
        <f t="shared" si="101"/>
        <v>0</v>
      </c>
      <c r="M88" s="328"/>
      <c r="N88" s="61"/>
      <c r="O88" s="115">
        <f t="shared" si="102"/>
        <v>0</v>
      </c>
      <c r="P88" s="377"/>
      <c r="R88" s="207"/>
      <c r="S88" s="207"/>
      <c r="T88" s="207"/>
    </row>
    <row r="89" spans="1:20" ht="24" x14ac:dyDescent="0.25">
      <c r="A89" s="113">
        <v>2220</v>
      </c>
      <c r="B89" s="58" t="s">
        <v>77</v>
      </c>
      <c r="C89" s="59">
        <f t="shared" si="98"/>
        <v>76809</v>
      </c>
      <c r="D89" s="233">
        <f>SUM(D90:D94)</f>
        <v>57484</v>
      </c>
      <c r="E89" s="436">
        <f t="shared" ref="E89:F89" si="103">SUM(E90:E94)</f>
        <v>0</v>
      </c>
      <c r="F89" s="393">
        <f t="shared" si="103"/>
        <v>57484</v>
      </c>
      <c r="G89" s="233">
        <f>SUM(G90:G94)</f>
        <v>0</v>
      </c>
      <c r="H89" s="137">
        <f t="shared" ref="H89:I89" si="104">SUM(H90:H94)</f>
        <v>0</v>
      </c>
      <c r="I89" s="393">
        <f t="shared" si="104"/>
        <v>0</v>
      </c>
      <c r="J89" s="122">
        <f>SUM(J90:J94)</f>
        <v>19325</v>
      </c>
      <c r="K89" s="436">
        <f t="shared" ref="K89:L89" si="105">SUM(K90:K94)</f>
        <v>0</v>
      </c>
      <c r="L89" s="393">
        <f t="shared" si="105"/>
        <v>19325</v>
      </c>
      <c r="M89" s="59">
        <f>SUM(M90:M94)</f>
        <v>0</v>
      </c>
      <c r="N89" s="114">
        <f t="shared" ref="N89:O89" si="106">SUM(N90:N94)</f>
        <v>0</v>
      </c>
      <c r="O89" s="115">
        <f t="shared" si="106"/>
        <v>0</v>
      </c>
      <c r="P89" s="377"/>
      <c r="R89" s="207"/>
      <c r="S89" s="207"/>
      <c r="T89" s="207"/>
    </row>
    <row r="90" spans="1:20" ht="24" x14ac:dyDescent="0.25">
      <c r="A90" s="38">
        <v>2221</v>
      </c>
      <c r="B90" s="58" t="s">
        <v>289</v>
      </c>
      <c r="C90" s="59">
        <f t="shared" si="98"/>
        <v>48899</v>
      </c>
      <c r="D90" s="232">
        <v>39162</v>
      </c>
      <c r="E90" s="435"/>
      <c r="F90" s="393">
        <f t="shared" ref="F90:F94" si="107">D90+E90</f>
        <v>39162</v>
      </c>
      <c r="G90" s="232"/>
      <c r="H90" s="1264"/>
      <c r="I90" s="393">
        <f t="shared" ref="I90:I94" si="108">G90+H90</f>
        <v>0</v>
      </c>
      <c r="J90" s="264">
        <v>9737</v>
      </c>
      <c r="K90" s="435"/>
      <c r="L90" s="393">
        <f t="shared" ref="L90:L94" si="109">J90+K90</f>
        <v>9737</v>
      </c>
      <c r="M90" s="328"/>
      <c r="N90" s="61"/>
      <c r="O90" s="115">
        <f t="shared" ref="O90:O94" si="110">M90+N90</f>
        <v>0</v>
      </c>
      <c r="P90" s="377"/>
      <c r="R90" s="207"/>
      <c r="S90" s="207"/>
      <c r="T90" s="207"/>
    </row>
    <row r="91" spans="1:20" x14ac:dyDescent="0.25">
      <c r="A91" s="38">
        <v>2222</v>
      </c>
      <c r="B91" s="58" t="s">
        <v>78</v>
      </c>
      <c r="C91" s="59">
        <f t="shared" si="98"/>
        <v>7399</v>
      </c>
      <c r="D91" s="232">
        <v>3199</v>
      </c>
      <c r="E91" s="435"/>
      <c r="F91" s="393">
        <f t="shared" si="107"/>
        <v>3199</v>
      </c>
      <c r="G91" s="232"/>
      <c r="H91" s="1264"/>
      <c r="I91" s="393">
        <f t="shared" si="108"/>
        <v>0</v>
      </c>
      <c r="J91" s="264">
        <v>4200</v>
      </c>
      <c r="K91" s="435"/>
      <c r="L91" s="393">
        <f t="shared" si="109"/>
        <v>4200</v>
      </c>
      <c r="M91" s="328"/>
      <c r="N91" s="61"/>
      <c r="O91" s="115">
        <f t="shared" si="110"/>
        <v>0</v>
      </c>
      <c r="P91" s="377"/>
      <c r="R91" s="207"/>
      <c r="S91" s="207"/>
      <c r="T91" s="207"/>
    </row>
    <row r="92" spans="1:20" x14ac:dyDescent="0.25">
      <c r="A92" s="38">
        <v>2223</v>
      </c>
      <c r="B92" s="58" t="s">
        <v>79</v>
      </c>
      <c r="C92" s="59">
        <f t="shared" si="98"/>
        <v>18828</v>
      </c>
      <c r="D92" s="232">
        <v>13940</v>
      </c>
      <c r="E92" s="435"/>
      <c r="F92" s="393">
        <f t="shared" si="107"/>
        <v>13940</v>
      </c>
      <c r="G92" s="232"/>
      <c r="H92" s="1264"/>
      <c r="I92" s="393">
        <f t="shared" si="108"/>
        <v>0</v>
      </c>
      <c r="J92" s="264">
        <v>4888</v>
      </c>
      <c r="K92" s="435"/>
      <c r="L92" s="393">
        <f t="shared" si="109"/>
        <v>4888</v>
      </c>
      <c r="M92" s="328"/>
      <c r="N92" s="61"/>
      <c r="O92" s="115">
        <f t="shared" si="110"/>
        <v>0</v>
      </c>
      <c r="P92" s="377"/>
      <c r="R92" s="207"/>
      <c r="S92" s="207"/>
      <c r="T92" s="207"/>
    </row>
    <row r="93" spans="1:20" ht="48" x14ac:dyDescent="0.25">
      <c r="A93" s="38">
        <v>2224</v>
      </c>
      <c r="B93" s="58" t="s">
        <v>299</v>
      </c>
      <c r="C93" s="59">
        <f t="shared" si="98"/>
        <v>1683</v>
      </c>
      <c r="D93" s="232">
        <v>1183</v>
      </c>
      <c r="E93" s="435"/>
      <c r="F93" s="393">
        <f t="shared" si="107"/>
        <v>1183</v>
      </c>
      <c r="G93" s="232"/>
      <c r="H93" s="1264"/>
      <c r="I93" s="393">
        <f t="shared" si="108"/>
        <v>0</v>
      </c>
      <c r="J93" s="264">
        <v>500</v>
      </c>
      <c r="K93" s="435"/>
      <c r="L93" s="393">
        <f t="shared" si="109"/>
        <v>500</v>
      </c>
      <c r="M93" s="328"/>
      <c r="N93" s="61"/>
      <c r="O93" s="115">
        <f t="shared" si="110"/>
        <v>0</v>
      </c>
      <c r="P93" s="993"/>
      <c r="R93" s="207"/>
      <c r="S93" s="207"/>
      <c r="T93" s="207"/>
    </row>
    <row r="94" spans="1:20"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377"/>
      <c r="R94" s="207"/>
      <c r="S94" s="207"/>
      <c r="T94" s="207"/>
    </row>
    <row r="95" spans="1:20" ht="36" x14ac:dyDescent="0.25">
      <c r="A95" s="113">
        <v>2230</v>
      </c>
      <c r="B95" s="58" t="s">
        <v>81</v>
      </c>
      <c r="C95" s="59">
        <f t="shared" si="98"/>
        <v>1725</v>
      </c>
      <c r="D95" s="233">
        <f>SUM(D96:D102)</f>
        <v>1725</v>
      </c>
      <c r="E95" s="436">
        <f t="shared" ref="E95:F95" si="111">SUM(E96:E102)</f>
        <v>0</v>
      </c>
      <c r="F95" s="393">
        <f t="shared" si="111"/>
        <v>1725</v>
      </c>
      <c r="G95" s="233">
        <f>SUM(G96:G102)</f>
        <v>0</v>
      </c>
      <c r="H95" s="137">
        <f t="shared" ref="H95:I95" si="112">SUM(H96:H102)</f>
        <v>0</v>
      </c>
      <c r="I95" s="393">
        <f t="shared" si="112"/>
        <v>0</v>
      </c>
      <c r="J95" s="122">
        <f>SUM(J96:J102)</f>
        <v>0</v>
      </c>
      <c r="K95" s="436">
        <f t="shared" ref="K95:L95" si="113">SUM(K96:K102)</f>
        <v>0</v>
      </c>
      <c r="L95" s="393">
        <f t="shared" si="113"/>
        <v>0</v>
      </c>
      <c r="M95" s="59">
        <f>SUM(M96:M102)</f>
        <v>0</v>
      </c>
      <c r="N95" s="114">
        <f t="shared" ref="N95:O95" si="114">SUM(N96:N102)</f>
        <v>0</v>
      </c>
      <c r="O95" s="115">
        <f t="shared" si="114"/>
        <v>0</v>
      </c>
      <c r="P95" s="377"/>
      <c r="R95" s="207"/>
      <c r="S95" s="207"/>
      <c r="T95" s="207"/>
    </row>
    <row r="96" spans="1:20" ht="24" hidden="1" x14ac:dyDescent="0.25">
      <c r="A96" s="38">
        <v>2231</v>
      </c>
      <c r="B96" s="58" t="s">
        <v>82</v>
      </c>
      <c r="C96" s="59">
        <f t="shared" si="98"/>
        <v>0</v>
      </c>
      <c r="D96" s="232"/>
      <c r="E96" s="61"/>
      <c r="F96" s="148">
        <f t="shared" ref="F96:F102" si="115">D96+E96</f>
        <v>0</v>
      </c>
      <c r="G96" s="232"/>
      <c r="H96" s="264"/>
      <c r="I96" s="115">
        <f t="shared" ref="I96:I102" si="116">G96+H96</f>
        <v>0</v>
      </c>
      <c r="J96" s="264"/>
      <c r="K96" s="61"/>
      <c r="L96" s="137">
        <f t="shared" ref="L96:L102" si="117">J96+K96</f>
        <v>0</v>
      </c>
      <c r="M96" s="328"/>
      <c r="N96" s="61"/>
      <c r="O96" s="115">
        <f t="shared" ref="O96:O102" si="118">M96+N96</f>
        <v>0</v>
      </c>
      <c r="P96" s="377"/>
      <c r="R96" s="207"/>
      <c r="S96" s="207"/>
      <c r="T96" s="207"/>
    </row>
    <row r="97" spans="1:20"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377"/>
      <c r="R97" s="207"/>
      <c r="S97" s="207"/>
      <c r="T97" s="207"/>
    </row>
    <row r="98" spans="1:20" ht="27.75" customHeight="1" x14ac:dyDescent="0.25">
      <c r="A98" s="33">
        <v>2233</v>
      </c>
      <c r="B98" s="53" t="s">
        <v>84</v>
      </c>
      <c r="C98" s="54">
        <f t="shared" si="98"/>
        <v>360</v>
      </c>
      <c r="D98" s="231">
        <v>360</v>
      </c>
      <c r="E98" s="433"/>
      <c r="F98" s="434">
        <f t="shared" si="115"/>
        <v>360</v>
      </c>
      <c r="G98" s="231"/>
      <c r="H98" s="1266"/>
      <c r="I98" s="434">
        <f t="shared" si="116"/>
        <v>0</v>
      </c>
      <c r="J98" s="263"/>
      <c r="K98" s="433"/>
      <c r="L98" s="434">
        <f t="shared" si="117"/>
        <v>0</v>
      </c>
      <c r="M98" s="327"/>
      <c r="N98" s="56"/>
      <c r="O98" s="121">
        <f t="shared" si="118"/>
        <v>0</v>
      </c>
      <c r="P98" s="376"/>
      <c r="R98" s="207"/>
      <c r="S98" s="207"/>
      <c r="T98" s="207"/>
    </row>
    <row r="99" spans="1:20" ht="36" x14ac:dyDescent="0.25">
      <c r="A99" s="38">
        <v>2234</v>
      </c>
      <c r="B99" s="58" t="s">
        <v>85</v>
      </c>
      <c r="C99" s="59">
        <f t="shared" si="98"/>
        <v>26</v>
      </c>
      <c r="D99" s="232">
        <v>26</v>
      </c>
      <c r="E99" s="435"/>
      <c r="F99" s="393">
        <f t="shared" si="115"/>
        <v>26</v>
      </c>
      <c r="G99" s="232"/>
      <c r="H99" s="1264"/>
      <c r="I99" s="393">
        <f t="shared" si="116"/>
        <v>0</v>
      </c>
      <c r="J99" s="264"/>
      <c r="K99" s="435"/>
      <c r="L99" s="393">
        <f t="shared" si="117"/>
        <v>0</v>
      </c>
      <c r="M99" s="328"/>
      <c r="N99" s="61"/>
      <c r="O99" s="115">
        <f t="shared" si="118"/>
        <v>0</v>
      </c>
      <c r="P99" s="377"/>
      <c r="R99" s="207"/>
      <c r="S99" s="207"/>
      <c r="T99" s="207"/>
    </row>
    <row r="100" spans="1:20" ht="24" hidden="1" x14ac:dyDescent="0.25">
      <c r="A100" s="38">
        <v>2235</v>
      </c>
      <c r="B100" s="58" t="s">
        <v>86</v>
      </c>
      <c r="C100" s="59">
        <f t="shared" si="98"/>
        <v>0</v>
      </c>
      <c r="D100" s="232"/>
      <c r="E100" s="61"/>
      <c r="F100" s="148">
        <f t="shared" si="115"/>
        <v>0</v>
      </c>
      <c r="G100" s="232"/>
      <c r="H100" s="264"/>
      <c r="I100" s="115">
        <f t="shared" si="116"/>
        <v>0</v>
      </c>
      <c r="J100" s="264"/>
      <c r="K100" s="61"/>
      <c r="L100" s="137">
        <f t="shared" si="117"/>
        <v>0</v>
      </c>
      <c r="M100" s="328"/>
      <c r="N100" s="61"/>
      <c r="O100" s="115">
        <f t="shared" si="118"/>
        <v>0</v>
      </c>
      <c r="P100" s="377"/>
      <c r="R100" s="207"/>
      <c r="S100" s="207"/>
      <c r="T100" s="207"/>
    </row>
    <row r="101" spans="1:20" hidden="1" x14ac:dyDescent="0.25">
      <c r="A101" s="38">
        <v>2236</v>
      </c>
      <c r="B101" s="58" t="s">
        <v>87</v>
      </c>
      <c r="C101" s="59">
        <f t="shared" si="98"/>
        <v>0</v>
      </c>
      <c r="D101" s="232"/>
      <c r="E101" s="61"/>
      <c r="F101" s="148">
        <f t="shared" si="115"/>
        <v>0</v>
      </c>
      <c r="G101" s="232"/>
      <c r="H101" s="264"/>
      <c r="I101" s="115">
        <f t="shared" si="116"/>
        <v>0</v>
      </c>
      <c r="J101" s="264"/>
      <c r="K101" s="61"/>
      <c r="L101" s="137">
        <f t="shared" si="117"/>
        <v>0</v>
      </c>
      <c r="M101" s="328"/>
      <c r="N101" s="61"/>
      <c r="O101" s="115">
        <f t="shared" si="118"/>
        <v>0</v>
      </c>
      <c r="P101" s="377"/>
      <c r="R101" s="207"/>
      <c r="S101" s="207"/>
      <c r="T101" s="207"/>
    </row>
    <row r="102" spans="1:20" ht="24" x14ac:dyDescent="0.25">
      <c r="A102" s="38">
        <v>2239</v>
      </c>
      <c r="B102" s="58" t="s">
        <v>88</v>
      </c>
      <c r="C102" s="59">
        <f t="shared" si="98"/>
        <v>1339</v>
      </c>
      <c r="D102" s="232">
        <v>1339</v>
      </c>
      <c r="E102" s="435"/>
      <c r="F102" s="393">
        <f t="shared" si="115"/>
        <v>1339</v>
      </c>
      <c r="G102" s="232"/>
      <c r="H102" s="1264"/>
      <c r="I102" s="393">
        <f t="shared" si="116"/>
        <v>0</v>
      </c>
      <c r="J102" s="264"/>
      <c r="K102" s="435"/>
      <c r="L102" s="393">
        <f t="shared" si="117"/>
        <v>0</v>
      </c>
      <c r="M102" s="328"/>
      <c r="N102" s="61"/>
      <c r="O102" s="115">
        <f t="shared" si="118"/>
        <v>0</v>
      </c>
      <c r="P102" s="377"/>
      <c r="R102" s="207"/>
      <c r="S102" s="207"/>
      <c r="T102" s="207"/>
    </row>
    <row r="103" spans="1:20" ht="36" x14ac:dyDescent="0.25">
      <c r="A103" s="113">
        <v>2240</v>
      </c>
      <c r="B103" s="58" t="s">
        <v>89</v>
      </c>
      <c r="C103" s="59">
        <f t="shared" si="98"/>
        <v>6574</v>
      </c>
      <c r="D103" s="233">
        <f>SUM(D104:D111)</f>
        <v>6367</v>
      </c>
      <c r="E103" s="436">
        <f t="shared" ref="E103:F103" si="119">SUM(E104:E111)</f>
        <v>-240</v>
      </c>
      <c r="F103" s="393">
        <f t="shared" si="119"/>
        <v>6127</v>
      </c>
      <c r="G103" s="233">
        <f>SUM(G104:G111)</f>
        <v>0</v>
      </c>
      <c r="H103" s="137">
        <f t="shared" ref="H103:I103" si="120">SUM(H104:H111)</f>
        <v>0</v>
      </c>
      <c r="I103" s="393">
        <f t="shared" si="120"/>
        <v>0</v>
      </c>
      <c r="J103" s="122">
        <f>SUM(J104:J111)</f>
        <v>447</v>
      </c>
      <c r="K103" s="436">
        <f t="shared" ref="K103:L103" si="121">SUM(K104:K111)</f>
        <v>0</v>
      </c>
      <c r="L103" s="393">
        <f t="shared" si="121"/>
        <v>447</v>
      </c>
      <c r="M103" s="59">
        <f>SUM(M104:M111)</f>
        <v>0</v>
      </c>
      <c r="N103" s="114">
        <f t="shared" ref="N103:O103" si="122">SUM(N104:N111)</f>
        <v>0</v>
      </c>
      <c r="O103" s="115">
        <f t="shared" si="122"/>
        <v>0</v>
      </c>
      <c r="P103" s="377"/>
      <c r="R103" s="207"/>
      <c r="S103" s="207"/>
      <c r="T103" s="207"/>
    </row>
    <row r="104" spans="1:20"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377"/>
      <c r="R104" s="207"/>
      <c r="S104" s="207"/>
      <c r="T104" s="207"/>
    </row>
    <row r="105" spans="1:20" ht="24" x14ac:dyDescent="0.25">
      <c r="A105" s="38">
        <v>2242</v>
      </c>
      <c r="B105" s="58" t="s">
        <v>91</v>
      </c>
      <c r="C105" s="59">
        <f t="shared" si="98"/>
        <v>327</v>
      </c>
      <c r="D105" s="232"/>
      <c r="E105" s="435"/>
      <c r="F105" s="393">
        <f t="shared" si="123"/>
        <v>0</v>
      </c>
      <c r="G105" s="232"/>
      <c r="H105" s="1264"/>
      <c r="I105" s="393">
        <f t="shared" si="124"/>
        <v>0</v>
      </c>
      <c r="J105" s="264">
        <v>327</v>
      </c>
      <c r="K105" s="435"/>
      <c r="L105" s="393">
        <f t="shared" si="125"/>
        <v>327</v>
      </c>
      <c r="M105" s="328"/>
      <c r="N105" s="61"/>
      <c r="O105" s="115">
        <f t="shared" si="126"/>
        <v>0</v>
      </c>
      <c r="P105" s="377"/>
      <c r="R105" s="207"/>
      <c r="S105" s="207"/>
      <c r="T105" s="207"/>
    </row>
    <row r="106" spans="1:20" ht="24" x14ac:dyDescent="0.25">
      <c r="A106" s="38">
        <v>2243</v>
      </c>
      <c r="B106" s="58" t="s">
        <v>92</v>
      </c>
      <c r="C106" s="59">
        <f t="shared" si="98"/>
        <v>528</v>
      </c>
      <c r="D106" s="232">
        <v>408</v>
      </c>
      <c r="E106" s="435"/>
      <c r="F106" s="393">
        <f t="shared" si="123"/>
        <v>408</v>
      </c>
      <c r="G106" s="232"/>
      <c r="H106" s="1264"/>
      <c r="I106" s="393">
        <f t="shared" si="124"/>
        <v>0</v>
      </c>
      <c r="J106" s="264">
        <v>120</v>
      </c>
      <c r="K106" s="435"/>
      <c r="L106" s="393">
        <f t="shared" si="125"/>
        <v>120</v>
      </c>
      <c r="M106" s="328"/>
      <c r="N106" s="61"/>
      <c r="O106" s="115">
        <f t="shared" si="126"/>
        <v>0</v>
      </c>
      <c r="P106" s="377"/>
      <c r="R106" s="207"/>
      <c r="S106" s="207"/>
      <c r="T106" s="207"/>
    </row>
    <row r="107" spans="1:20" x14ac:dyDescent="0.2">
      <c r="A107" s="38">
        <v>2244</v>
      </c>
      <c r="B107" s="58" t="s">
        <v>93</v>
      </c>
      <c r="C107" s="59">
        <f t="shared" si="98"/>
        <v>4892</v>
      </c>
      <c r="D107" s="232">
        <v>4892</v>
      </c>
      <c r="E107" s="435"/>
      <c r="F107" s="393">
        <f t="shared" si="123"/>
        <v>4892</v>
      </c>
      <c r="G107" s="232"/>
      <c r="H107" s="1264"/>
      <c r="I107" s="393">
        <f t="shared" si="124"/>
        <v>0</v>
      </c>
      <c r="J107" s="264"/>
      <c r="K107" s="435"/>
      <c r="L107" s="393">
        <f t="shared" si="125"/>
        <v>0</v>
      </c>
      <c r="M107" s="328"/>
      <c r="N107" s="61"/>
      <c r="O107" s="115">
        <f t="shared" si="126"/>
        <v>0</v>
      </c>
      <c r="P107" s="995"/>
      <c r="R107" s="207"/>
      <c r="S107" s="207"/>
      <c r="T107" s="207"/>
    </row>
    <row r="108" spans="1:20" ht="24" hidden="1" x14ac:dyDescent="0.25">
      <c r="A108" s="38">
        <v>2246</v>
      </c>
      <c r="B108" s="58" t="s">
        <v>94</v>
      </c>
      <c r="C108" s="59">
        <f t="shared" si="98"/>
        <v>0</v>
      </c>
      <c r="D108" s="232">
        <v>0</v>
      </c>
      <c r="E108" s="61"/>
      <c r="F108" s="148">
        <f t="shared" si="123"/>
        <v>0</v>
      </c>
      <c r="G108" s="232"/>
      <c r="H108" s="264"/>
      <c r="I108" s="115">
        <f t="shared" si="124"/>
        <v>0</v>
      </c>
      <c r="J108" s="264"/>
      <c r="K108" s="61"/>
      <c r="L108" s="137">
        <f t="shared" si="125"/>
        <v>0</v>
      </c>
      <c r="M108" s="328"/>
      <c r="N108" s="61"/>
      <c r="O108" s="115">
        <f t="shared" si="126"/>
        <v>0</v>
      </c>
      <c r="P108" s="377"/>
      <c r="R108" s="207"/>
      <c r="S108" s="207"/>
      <c r="T108" s="207"/>
    </row>
    <row r="109" spans="1:20" ht="24" x14ac:dyDescent="0.25">
      <c r="A109" s="38">
        <v>2247</v>
      </c>
      <c r="B109" s="58" t="s">
        <v>95</v>
      </c>
      <c r="C109" s="59">
        <f t="shared" si="98"/>
        <v>95</v>
      </c>
      <c r="D109" s="232">
        <v>128</v>
      </c>
      <c r="E109" s="435">
        <v>-33</v>
      </c>
      <c r="F109" s="393">
        <f t="shared" si="123"/>
        <v>95</v>
      </c>
      <c r="G109" s="232"/>
      <c r="H109" s="1264"/>
      <c r="I109" s="393">
        <f t="shared" si="124"/>
        <v>0</v>
      </c>
      <c r="J109" s="264"/>
      <c r="K109" s="435"/>
      <c r="L109" s="393">
        <f t="shared" si="125"/>
        <v>0</v>
      </c>
      <c r="M109" s="328"/>
      <c r="N109" s="61"/>
      <c r="O109" s="115">
        <f t="shared" si="126"/>
        <v>0</v>
      </c>
      <c r="P109" s="377" t="s">
        <v>894</v>
      </c>
      <c r="R109" s="207"/>
      <c r="S109" s="207"/>
      <c r="T109" s="207"/>
    </row>
    <row r="110" spans="1:20"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377"/>
      <c r="R110" s="207"/>
      <c r="S110" s="207"/>
      <c r="T110" s="207"/>
    </row>
    <row r="111" spans="1:20" ht="36" x14ac:dyDescent="0.25">
      <c r="A111" s="38">
        <v>2249</v>
      </c>
      <c r="B111" s="58" t="s">
        <v>96</v>
      </c>
      <c r="C111" s="59">
        <f t="shared" si="98"/>
        <v>732</v>
      </c>
      <c r="D111" s="232">
        <v>939</v>
      </c>
      <c r="E111" s="435">
        <v>-207</v>
      </c>
      <c r="F111" s="393">
        <f t="shared" si="123"/>
        <v>732</v>
      </c>
      <c r="G111" s="232"/>
      <c r="H111" s="1264"/>
      <c r="I111" s="393">
        <f t="shared" si="124"/>
        <v>0</v>
      </c>
      <c r="J111" s="264"/>
      <c r="K111" s="435"/>
      <c r="L111" s="393">
        <f t="shared" si="125"/>
        <v>0</v>
      </c>
      <c r="M111" s="328"/>
      <c r="N111" s="61"/>
      <c r="O111" s="115">
        <f t="shared" si="126"/>
        <v>0</v>
      </c>
      <c r="P111" s="993" t="s">
        <v>895</v>
      </c>
      <c r="R111" s="207"/>
      <c r="S111" s="207"/>
      <c r="T111" s="207"/>
    </row>
    <row r="112" spans="1:20" x14ac:dyDescent="0.25">
      <c r="A112" s="113">
        <v>2250</v>
      </c>
      <c r="B112" s="58" t="s">
        <v>97</v>
      </c>
      <c r="C112" s="59">
        <f t="shared" si="98"/>
        <v>571</v>
      </c>
      <c r="D112" s="233">
        <f>SUM(D113:D115)</f>
        <v>655</v>
      </c>
      <c r="E112" s="436">
        <f t="shared" ref="E112:F112" si="127">SUM(E113:E115)</f>
        <v>-84</v>
      </c>
      <c r="F112" s="393">
        <f t="shared" si="127"/>
        <v>571</v>
      </c>
      <c r="G112" s="233">
        <f>SUM(G113:G115)</f>
        <v>0</v>
      </c>
      <c r="H112" s="137">
        <f t="shared" ref="H112:I112" si="128">SUM(H113:H115)</f>
        <v>0</v>
      </c>
      <c r="I112" s="393">
        <f t="shared" si="128"/>
        <v>0</v>
      </c>
      <c r="J112" s="122">
        <f>SUM(J113:J115)</f>
        <v>0</v>
      </c>
      <c r="K112" s="436">
        <f t="shared" ref="K112:L112" si="129">SUM(K113:K115)</f>
        <v>0</v>
      </c>
      <c r="L112" s="393">
        <f t="shared" si="129"/>
        <v>0</v>
      </c>
      <c r="M112" s="59">
        <f>SUM(M113:M115)</f>
        <v>0</v>
      </c>
      <c r="N112" s="114">
        <f t="shared" ref="N112:O112" si="130">SUM(N113:N115)</f>
        <v>0</v>
      </c>
      <c r="O112" s="115">
        <f t="shared" si="130"/>
        <v>0</v>
      </c>
      <c r="P112" s="377"/>
      <c r="R112" s="207"/>
      <c r="S112" s="207"/>
      <c r="T112" s="207"/>
    </row>
    <row r="113" spans="1:20" ht="17.25" customHeight="1" x14ac:dyDescent="0.25">
      <c r="A113" s="38">
        <v>2251</v>
      </c>
      <c r="B113" s="58" t="s">
        <v>98</v>
      </c>
      <c r="C113" s="59">
        <f t="shared" si="98"/>
        <v>85</v>
      </c>
      <c r="D113" s="232">
        <v>85</v>
      </c>
      <c r="E113" s="435"/>
      <c r="F113" s="393">
        <f t="shared" ref="F113:F115" si="131">D113+E113</f>
        <v>85</v>
      </c>
      <c r="G113" s="232"/>
      <c r="H113" s="1264"/>
      <c r="I113" s="393">
        <f t="shared" ref="I113:I115" si="132">G113+H113</f>
        <v>0</v>
      </c>
      <c r="J113" s="264"/>
      <c r="K113" s="435"/>
      <c r="L113" s="393">
        <f t="shared" ref="L113:L115" si="133">J113+K113</f>
        <v>0</v>
      </c>
      <c r="M113" s="328"/>
      <c r="N113" s="61"/>
      <c r="O113" s="115">
        <f t="shared" ref="O113:O115" si="134">M113+N113</f>
        <v>0</v>
      </c>
      <c r="P113" s="377"/>
      <c r="R113" s="207"/>
      <c r="S113" s="207"/>
      <c r="T113" s="207"/>
    </row>
    <row r="114" spans="1:20"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377"/>
      <c r="R114" s="207"/>
      <c r="S114" s="207"/>
      <c r="T114" s="207"/>
    </row>
    <row r="115" spans="1:20" ht="24" x14ac:dyDescent="0.25">
      <c r="A115" s="38">
        <v>2259</v>
      </c>
      <c r="B115" s="58" t="s">
        <v>100</v>
      </c>
      <c r="C115" s="59">
        <f t="shared" si="98"/>
        <v>486</v>
      </c>
      <c r="D115" s="232">
        <v>570</v>
      </c>
      <c r="E115" s="435">
        <v>-84</v>
      </c>
      <c r="F115" s="393">
        <f t="shared" si="131"/>
        <v>486</v>
      </c>
      <c r="G115" s="232"/>
      <c r="H115" s="1264"/>
      <c r="I115" s="393">
        <f t="shared" si="132"/>
        <v>0</v>
      </c>
      <c r="J115" s="264"/>
      <c r="K115" s="435"/>
      <c r="L115" s="393">
        <f t="shared" si="133"/>
        <v>0</v>
      </c>
      <c r="M115" s="328"/>
      <c r="N115" s="61"/>
      <c r="O115" s="115">
        <f t="shared" si="134"/>
        <v>0</v>
      </c>
      <c r="P115" s="377" t="s">
        <v>896</v>
      </c>
      <c r="R115" s="207"/>
      <c r="S115" s="207"/>
      <c r="T115" s="207"/>
    </row>
    <row r="116" spans="1:20" x14ac:dyDescent="0.25">
      <c r="A116" s="113">
        <v>2260</v>
      </c>
      <c r="B116" s="58" t="s">
        <v>101</v>
      </c>
      <c r="C116" s="59">
        <f t="shared" si="98"/>
        <v>1221</v>
      </c>
      <c r="D116" s="233">
        <f>SUM(D117:D121)</f>
        <v>52</v>
      </c>
      <c r="E116" s="436">
        <f t="shared" ref="E116:F116" si="135">SUM(E117:E121)</f>
        <v>0</v>
      </c>
      <c r="F116" s="393">
        <f t="shared" si="135"/>
        <v>52</v>
      </c>
      <c r="G116" s="233">
        <f>SUM(G117:G121)</f>
        <v>0</v>
      </c>
      <c r="H116" s="137">
        <f t="shared" ref="H116:I116" si="136">SUM(H117:H121)</f>
        <v>1119</v>
      </c>
      <c r="I116" s="393">
        <f t="shared" si="136"/>
        <v>1119</v>
      </c>
      <c r="J116" s="122">
        <f>SUM(J117:J121)</f>
        <v>50</v>
      </c>
      <c r="K116" s="436">
        <f t="shared" ref="K116:L116" si="137">SUM(K117:K121)</f>
        <v>0</v>
      </c>
      <c r="L116" s="393">
        <f t="shared" si="137"/>
        <v>50</v>
      </c>
      <c r="M116" s="59">
        <f>SUM(M117:M121)</f>
        <v>0</v>
      </c>
      <c r="N116" s="114">
        <f t="shared" ref="N116:O116" si="138">SUM(N117:N121)</f>
        <v>0</v>
      </c>
      <c r="O116" s="115">
        <f t="shared" si="138"/>
        <v>0</v>
      </c>
      <c r="P116" s="377"/>
      <c r="R116" s="207"/>
      <c r="S116" s="207"/>
      <c r="T116" s="207"/>
    </row>
    <row r="117" spans="1:20" hidden="1" x14ac:dyDescent="0.25">
      <c r="A117" s="38">
        <v>2261</v>
      </c>
      <c r="B117" s="58" t="s">
        <v>102</v>
      </c>
      <c r="C117" s="59">
        <f t="shared" si="98"/>
        <v>0</v>
      </c>
      <c r="D117" s="232"/>
      <c r="E117" s="61"/>
      <c r="F117" s="148">
        <f t="shared" ref="F117:F121" si="139">D117+E117</f>
        <v>0</v>
      </c>
      <c r="G117" s="232"/>
      <c r="H117" s="264"/>
      <c r="I117" s="115">
        <f t="shared" ref="I117:I121" si="140">G117+H117</f>
        <v>0</v>
      </c>
      <c r="J117" s="264"/>
      <c r="K117" s="61"/>
      <c r="L117" s="137">
        <f t="shared" ref="L117:L121" si="141">J117+K117</f>
        <v>0</v>
      </c>
      <c r="M117" s="328"/>
      <c r="N117" s="61"/>
      <c r="O117" s="115">
        <f t="shared" ref="O117:O121" si="142">M117+N117</f>
        <v>0</v>
      </c>
      <c r="P117" s="377"/>
      <c r="R117" s="207"/>
      <c r="S117" s="207"/>
      <c r="T117" s="207"/>
    </row>
    <row r="118" spans="1:20" x14ac:dyDescent="0.25">
      <c r="A118" s="38">
        <v>2262</v>
      </c>
      <c r="B118" s="58" t="s">
        <v>103</v>
      </c>
      <c r="C118" s="59">
        <f t="shared" si="98"/>
        <v>1119</v>
      </c>
      <c r="D118" s="232"/>
      <c r="E118" s="435"/>
      <c r="F118" s="393">
        <f t="shared" si="139"/>
        <v>0</v>
      </c>
      <c r="G118" s="232"/>
      <c r="H118" s="1264">
        <v>1119</v>
      </c>
      <c r="I118" s="393">
        <f t="shared" si="140"/>
        <v>1119</v>
      </c>
      <c r="J118" s="264"/>
      <c r="K118" s="435"/>
      <c r="L118" s="393">
        <f t="shared" si="141"/>
        <v>0</v>
      </c>
      <c r="M118" s="328"/>
      <c r="N118" s="61"/>
      <c r="O118" s="115">
        <f t="shared" si="142"/>
        <v>0</v>
      </c>
      <c r="P118" s="377" t="s">
        <v>897</v>
      </c>
      <c r="R118" s="207"/>
      <c r="S118" s="207"/>
      <c r="T118" s="207"/>
    </row>
    <row r="119" spans="1:20" s="567" customFormat="1" hidden="1" x14ac:dyDescent="0.25">
      <c r="A119" s="532">
        <v>2263</v>
      </c>
      <c r="B119" s="533" t="s">
        <v>104</v>
      </c>
      <c r="C119" s="534">
        <f t="shared" si="98"/>
        <v>0</v>
      </c>
      <c r="D119" s="535"/>
      <c r="E119" s="536"/>
      <c r="F119" s="537">
        <f t="shared" si="139"/>
        <v>0</v>
      </c>
      <c r="G119" s="535"/>
      <c r="H119" s="538"/>
      <c r="I119" s="539">
        <f t="shared" si="140"/>
        <v>0</v>
      </c>
      <c r="J119" s="538"/>
      <c r="K119" s="536"/>
      <c r="L119" s="540">
        <f t="shared" si="141"/>
        <v>0</v>
      </c>
      <c r="M119" s="541"/>
      <c r="N119" s="536"/>
      <c r="O119" s="539">
        <f t="shared" si="142"/>
        <v>0</v>
      </c>
      <c r="P119" s="996"/>
      <c r="R119" s="207"/>
      <c r="S119" s="207"/>
      <c r="T119" s="207"/>
    </row>
    <row r="120" spans="1:20" ht="24" x14ac:dyDescent="0.25">
      <c r="A120" s="38">
        <v>2264</v>
      </c>
      <c r="B120" s="58" t="s">
        <v>105</v>
      </c>
      <c r="C120" s="59">
        <f t="shared" si="98"/>
        <v>50</v>
      </c>
      <c r="D120" s="232"/>
      <c r="E120" s="435"/>
      <c r="F120" s="393">
        <f t="shared" si="139"/>
        <v>0</v>
      </c>
      <c r="G120" s="232"/>
      <c r="H120" s="1264"/>
      <c r="I120" s="393">
        <f t="shared" si="140"/>
        <v>0</v>
      </c>
      <c r="J120" s="264">
        <v>50</v>
      </c>
      <c r="K120" s="435"/>
      <c r="L120" s="393">
        <f t="shared" si="141"/>
        <v>50</v>
      </c>
      <c r="M120" s="328"/>
      <c r="N120" s="61"/>
      <c r="O120" s="115">
        <f t="shared" si="142"/>
        <v>0</v>
      </c>
      <c r="P120" s="377"/>
      <c r="R120" s="207"/>
      <c r="S120" s="207"/>
      <c r="T120" s="207"/>
    </row>
    <row r="121" spans="1:20" x14ac:dyDescent="0.25">
      <c r="A121" s="38">
        <v>2269</v>
      </c>
      <c r="B121" s="58" t="s">
        <v>106</v>
      </c>
      <c r="C121" s="59">
        <f t="shared" si="98"/>
        <v>52</v>
      </c>
      <c r="D121" s="232">
        <v>52</v>
      </c>
      <c r="E121" s="435"/>
      <c r="F121" s="393">
        <f t="shared" si="139"/>
        <v>52</v>
      </c>
      <c r="G121" s="232"/>
      <c r="H121" s="1264"/>
      <c r="I121" s="393">
        <f t="shared" si="140"/>
        <v>0</v>
      </c>
      <c r="J121" s="264"/>
      <c r="K121" s="435"/>
      <c r="L121" s="393">
        <f t="shared" si="141"/>
        <v>0</v>
      </c>
      <c r="M121" s="328"/>
      <c r="N121" s="61"/>
      <c r="O121" s="115">
        <f t="shared" si="142"/>
        <v>0</v>
      </c>
      <c r="P121" s="377"/>
      <c r="R121" s="207"/>
      <c r="S121" s="207"/>
      <c r="T121" s="207"/>
    </row>
    <row r="122" spans="1:20" x14ac:dyDescent="0.25">
      <c r="A122" s="113">
        <v>2270</v>
      </c>
      <c r="B122" s="58" t="s">
        <v>107</v>
      </c>
      <c r="C122" s="59">
        <f t="shared" si="98"/>
        <v>2030</v>
      </c>
      <c r="D122" s="233">
        <f>SUM(D123:D127)</f>
        <v>195</v>
      </c>
      <c r="E122" s="436">
        <f t="shared" ref="E122:F122" si="143">SUM(E123:E127)</f>
        <v>0</v>
      </c>
      <c r="F122" s="393">
        <f t="shared" si="143"/>
        <v>195</v>
      </c>
      <c r="G122" s="233">
        <f>SUM(G123:G127)</f>
        <v>2954</v>
      </c>
      <c r="H122" s="137">
        <f t="shared" ref="H122:I122" si="144">SUM(H123:H127)</f>
        <v>-1119</v>
      </c>
      <c r="I122" s="393">
        <f t="shared" si="144"/>
        <v>1835</v>
      </c>
      <c r="J122" s="122">
        <f>SUM(J123:J127)</f>
        <v>0</v>
      </c>
      <c r="K122" s="436">
        <f t="shared" ref="K122:L122" si="145">SUM(K123:K127)</f>
        <v>0</v>
      </c>
      <c r="L122" s="393">
        <f t="shared" si="145"/>
        <v>0</v>
      </c>
      <c r="M122" s="59">
        <f>SUM(M123:M127)</f>
        <v>0</v>
      </c>
      <c r="N122" s="114">
        <f t="shared" ref="N122:O122" si="146">SUM(N123:N127)</f>
        <v>0</v>
      </c>
      <c r="O122" s="115">
        <f t="shared" si="146"/>
        <v>0</v>
      </c>
      <c r="P122" s="377"/>
      <c r="R122" s="207"/>
      <c r="S122" s="207"/>
      <c r="T122" s="207"/>
    </row>
    <row r="123" spans="1:20"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377"/>
      <c r="R123" s="207"/>
      <c r="S123" s="207"/>
      <c r="T123" s="207"/>
    </row>
    <row r="124" spans="1:20"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377"/>
      <c r="R124" s="207"/>
      <c r="S124" s="207"/>
      <c r="T124" s="207"/>
    </row>
    <row r="125" spans="1:20" ht="32.25" hidden="1" customHeight="1" x14ac:dyDescent="0.25">
      <c r="A125" s="949">
        <v>2275</v>
      </c>
      <c r="B125" s="950" t="s">
        <v>109</v>
      </c>
      <c r="C125" s="997">
        <f t="shared" si="98"/>
        <v>0</v>
      </c>
      <c r="D125" s="951">
        <v>0</v>
      </c>
      <c r="E125" s="952"/>
      <c r="F125" s="953">
        <f t="shared" si="147"/>
        <v>0</v>
      </c>
      <c r="G125" s="951">
        <v>2954</v>
      </c>
      <c r="H125" s="961">
        <v>-2954</v>
      </c>
      <c r="I125" s="962">
        <f t="shared" si="148"/>
        <v>0</v>
      </c>
      <c r="J125" s="961"/>
      <c r="K125" s="952"/>
      <c r="L125" s="998">
        <f t="shared" si="149"/>
        <v>0</v>
      </c>
      <c r="M125" s="999"/>
      <c r="N125" s="952"/>
      <c r="O125" s="962">
        <f t="shared" si="150"/>
        <v>0</v>
      </c>
      <c r="P125" s="954" t="s">
        <v>898</v>
      </c>
      <c r="R125" s="207"/>
      <c r="S125" s="207"/>
      <c r="T125" s="207"/>
    </row>
    <row r="126" spans="1:20" ht="23.25" hidden="1" customHeight="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377"/>
      <c r="R126" s="207"/>
      <c r="S126" s="207"/>
      <c r="T126" s="207"/>
    </row>
    <row r="127" spans="1:20" ht="24" x14ac:dyDescent="0.25">
      <c r="A127" s="38">
        <v>2279</v>
      </c>
      <c r="B127" s="58" t="s">
        <v>111</v>
      </c>
      <c r="C127" s="59">
        <f t="shared" si="98"/>
        <v>2030</v>
      </c>
      <c r="D127" s="232">
        <v>195</v>
      </c>
      <c r="E127" s="435"/>
      <c r="F127" s="393">
        <f t="shared" si="147"/>
        <v>195</v>
      </c>
      <c r="G127" s="232"/>
      <c r="H127" s="1264">
        <v>1835</v>
      </c>
      <c r="I127" s="393">
        <f t="shared" si="148"/>
        <v>1835</v>
      </c>
      <c r="J127" s="264"/>
      <c r="K127" s="435"/>
      <c r="L127" s="393">
        <f t="shared" si="149"/>
        <v>0</v>
      </c>
      <c r="M127" s="328"/>
      <c r="N127" s="61"/>
      <c r="O127" s="115">
        <f t="shared" si="150"/>
        <v>0</v>
      </c>
      <c r="P127" s="377" t="s">
        <v>899</v>
      </c>
      <c r="R127" s="207"/>
      <c r="S127" s="207"/>
      <c r="T127" s="207"/>
    </row>
    <row r="128" spans="1:20" ht="24" hidden="1" x14ac:dyDescent="0.25">
      <c r="A128" s="945">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377"/>
      <c r="R128" s="207"/>
      <c r="S128" s="207"/>
      <c r="T128" s="207"/>
    </row>
    <row r="129" spans="1:20"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377"/>
      <c r="R129" s="207"/>
      <c r="S129" s="207"/>
      <c r="T129" s="207"/>
    </row>
    <row r="130" spans="1:20" ht="36" x14ac:dyDescent="0.25">
      <c r="A130" s="46">
        <v>2300</v>
      </c>
      <c r="B130" s="106" t="s">
        <v>113</v>
      </c>
      <c r="C130" s="47">
        <f t="shared" si="98"/>
        <v>40004</v>
      </c>
      <c r="D130" s="230">
        <f>SUM(D131,D136,D140,D141,D144,D151,D159,D160,D163)</f>
        <v>32812</v>
      </c>
      <c r="E130" s="430">
        <f t="shared" ref="E130:F130" si="152">SUM(E131,E136,E140,E141,E144,E151,E159,E160,E163)</f>
        <v>561</v>
      </c>
      <c r="F130" s="397">
        <f t="shared" si="152"/>
        <v>33373</v>
      </c>
      <c r="G130" s="230">
        <f>SUM(G131,G136,G140,G141,G144,G151,G159,G160,G163)</f>
        <v>4490</v>
      </c>
      <c r="H130" s="127">
        <f t="shared" ref="H130:I130" si="153">SUM(H131,H136,H140,H141,H144,H151,H159,H160,H163)</f>
        <v>0</v>
      </c>
      <c r="I130" s="397">
        <f t="shared" si="153"/>
        <v>4490</v>
      </c>
      <c r="J130" s="107">
        <f>SUM(J131,J136,J140,J141,J144,J151,J159,J160,J163)</f>
        <v>2141</v>
      </c>
      <c r="K130" s="430">
        <f t="shared" ref="K130:L130" si="154">SUM(K131,K136,K140,K141,K144,K151,K159,K160,K163)</f>
        <v>0</v>
      </c>
      <c r="L130" s="397">
        <f t="shared" si="154"/>
        <v>2141</v>
      </c>
      <c r="M130" s="47">
        <f>SUM(M131,M136,M140,M141,M144,M151,M159,M160,M163)</f>
        <v>0</v>
      </c>
      <c r="N130" s="51">
        <f t="shared" ref="N130:O130" si="155">SUM(N131,N136,N140,N141,N144,N151,N159,N160,N163)</f>
        <v>0</v>
      </c>
      <c r="O130" s="118">
        <f t="shared" si="155"/>
        <v>0</v>
      </c>
      <c r="P130" s="992"/>
      <c r="R130" s="207"/>
      <c r="S130" s="207"/>
      <c r="T130" s="207"/>
    </row>
    <row r="131" spans="1:20" ht="24" x14ac:dyDescent="0.25">
      <c r="A131" s="1244">
        <v>2310</v>
      </c>
      <c r="B131" s="53" t="s">
        <v>114</v>
      </c>
      <c r="C131" s="54">
        <f t="shared" si="98"/>
        <v>15011</v>
      </c>
      <c r="D131" s="235">
        <f t="shared" ref="D131:O131" si="156">SUM(D132:D135)</f>
        <v>14651</v>
      </c>
      <c r="E131" s="438">
        <f t="shared" si="156"/>
        <v>360</v>
      </c>
      <c r="F131" s="434">
        <f t="shared" si="156"/>
        <v>15011</v>
      </c>
      <c r="G131" s="235">
        <f t="shared" si="156"/>
        <v>0</v>
      </c>
      <c r="H131" s="141">
        <f t="shared" si="156"/>
        <v>0</v>
      </c>
      <c r="I131" s="434">
        <f t="shared" si="156"/>
        <v>0</v>
      </c>
      <c r="J131" s="266">
        <f t="shared" si="156"/>
        <v>0</v>
      </c>
      <c r="K131" s="438">
        <f t="shared" si="156"/>
        <v>0</v>
      </c>
      <c r="L131" s="434">
        <f t="shared" si="156"/>
        <v>0</v>
      </c>
      <c r="M131" s="54">
        <f t="shared" si="156"/>
        <v>0</v>
      </c>
      <c r="N131" s="120">
        <f t="shared" si="156"/>
        <v>0</v>
      </c>
      <c r="O131" s="121">
        <f t="shared" si="156"/>
        <v>0</v>
      </c>
      <c r="P131" s="376"/>
      <c r="R131" s="207"/>
      <c r="S131" s="207"/>
      <c r="T131" s="207"/>
    </row>
    <row r="132" spans="1:20" ht="15.75" customHeight="1" x14ac:dyDescent="0.25">
      <c r="A132" s="38">
        <v>2311</v>
      </c>
      <c r="B132" s="58" t="s">
        <v>115</v>
      </c>
      <c r="C132" s="59">
        <f t="shared" si="98"/>
        <v>2185</v>
      </c>
      <c r="D132" s="232">
        <v>2185</v>
      </c>
      <c r="E132" s="435"/>
      <c r="F132" s="393">
        <f t="shared" ref="F132:F135" si="157">D132+E132</f>
        <v>2185</v>
      </c>
      <c r="G132" s="232"/>
      <c r="H132" s="1264"/>
      <c r="I132" s="393">
        <f t="shared" ref="I132:I135" si="158">G132+H132</f>
        <v>0</v>
      </c>
      <c r="J132" s="264"/>
      <c r="K132" s="435"/>
      <c r="L132" s="393">
        <f t="shared" ref="L132:L135" si="159">J132+K132</f>
        <v>0</v>
      </c>
      <c r="M132" s="328"/>
      <c r="N132" s="61"/>
      <c r="O132" s="115">
        <f t="shared" ref="O132:O135" si="160">M132+N132</f>
        <v>0</v>
      </c>
      <c r="P132" s="377"/>
      <c r="R132" s="207"/>
      <c r="S132" s="207"/>
      <c r="T132" s="207"/>
    </row>
    <row r="133" spans="1:20" ht="36" x14ac:dyDescent="0.25">
      <c r="A133" s="38">
        <v>2312</v>
      </c>
      <c r="B133" s="58" t="s">
        <v>116</v>
      </c>
      <c r="C133" s="59">
        <f t="shared" si="98"/>
        <v>12576</v>
      </c>
      <c r="D133" s="232">
        <v>12216</v>
      </c>
      <c r="E133" s="435">
        <v>360</v>
      </c>
      <c r="F133" s="393">
        <f t="shared" si="157"/>
        <v>12576</v>
      </c>
      <c r="G133" s="232"/>
      <c r="H133" s="1264"/>
      <c r="I133" s="393">
        <f t="shared" si="158"/>
        <v>0</v>
      </c>
      <c r="J133" s="264"/>
      <c r="K133" s="435"/>
      <c r="L133" s="393">
        <f t="shared" si="159"/>
        <v>0</v>
      </c>
      <c r="M133" s="328"/>
      <c r="N133" s="61"/>
      <c r="O133" s="115">
        <f t="shared" si="160"/>
        <v>0</v>
      </c>
      <c r="P133" s="377" t="s">
        <v>900</v>
      </c>
      <c r="R133" s="207"/>
      <c r="S133" s="207"/>
      <c r="T133" s="207"/>
    </row>
    <row r="134" spans="1:20"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377"/>
      <c r="R134" s="207"/>
      <c r="S134" s="207"/>
      <c r="T134" s="207"/>
    </row>
    <row r="135" spans="1:20" ht="36" customHeight="1" x14ac:dyDescent="0.25">
      <c r="A135" s="38">
        <v>2314</v>
      </c>
      <c r="B135" s="58" t="s">
        <v>291</v>
      </c>
      <c r="C135" s="59">
        <f t="shared" si="98"/>
        <v>250</v>
      </c>
      <c r="D135" s="232">
        <v>250</v>
      </c>
      <c r="E135" s="435"/>
      <c r="F135" s="393">
        <f t="shared" si="157"/>
        <v>250</v>
      </c>
      <c r="G135" s="232"/>
      <c r="H135" s="1264"/>
      <c r="I135" s="393">
        <f t="shared" si="158"/>
        <v>0</v>
      </c>
      <c r="J135" s="264"/>
      <c r="K135" s="435"/>
      <c r="L135" s="393">
        <f t="shared" si="159"/>
        <v>0</v>
      </c>
      <c r="M135" s="328"/>
      <c r="N135" s="61"/>
      <c r="O135" s="115">
        <f t="shared" si="160"/>
        <v>0</v>
      </c>
      <c r="P135" s="377"/>
      <c r="R135" s="207"/>
      <c r="S135" s="207"/>
      <c r="T135" s="207"/>
    </row>
    <row r="136" spans="1:20" x14ac:dyDescent="0.25">
      <c r="A136" s="113">
        <v>2320</v>
      </c>
      <c r="B136" s="58" t="s">
        <v>118</v>
      </c>
      <c r="C136" s="59">
        <f t="shared" si="98"/>
        <v>810</v>
      </c>
      <c r="D136" s="233">
        <f>SUM(D137:D139)</f>
        <v>0</v>
      </c>
      <c r="E136" s="436">
        <f t="shared" ref="E136:F136" si="161">SUM(E137:E139)</f>
        <v>0</v>
      </c>
      <c r="F136" s="393">
        <f t="shared" si="161"/>
        <v>0</v>
      </c>
      <c r="G136" s="233">
        <f>SUM(G137:G139)</f>
        <v>0</v>
      </c>
      <c r="H136" s="137">
        <f t="shared" ref="H136:I136" si="162">SUM(H137:H139)</f>
        <v>0</v>
      </c>
      <c r="I136" s="393">
        <f t="shared" si="162"/>
        <v>0</v>
      </c>
      <c r="J136" s="122">
        <f>SUM(J137:J139)</f>
        <v>810</v>
      </c>
      <c r="K136" s="436">
        <f t="shared" ref="K136:L136" si="163">SUM(K137:K139)</f>
        <v>0</v>
      </c>
      <c r="L136" s="393">
        <f t="shared" si="163"/>
        <v>810</v>
      </c>
      <c r="M136" s="59">
        <f>SUM(M137:M139)</f>
        <v>0</v>
      </c>
      <c r="N136" s="114">
        <f t="shared" ref="N136:O136" si="164">SUM(N137:N139)</f>
        <v>0</v>
      </c>
      <c r="O136" s="115">
        <f t="shared" si="164"/>
        <v>0</v>
      </c>
      <c r="P136" s="377"/>
      <c r="R136" s="207"/>
      <c r="S136" s="207"/>
      <c r="T136" s="207"/>
    </row>
    <row r="137" spans="1:20"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377"/>
      <c r="R137" s="207"/>
      <c r="S137" s="207"/>
      <c r="T137" s="207"/>
    </row>
    <row r="138" spans="1:20" x14ac:dyDescent="0.25">
      <c r="A138" s="38">
        <v>2322</v>
      </c>
      <c r="B138" s="58" t="s">
        <v>120</v>
      </c>
      <c r="C138" s="59">
        <f t="shared" si="98"/>
        <v>810</v>
      </c>
      <c r="D138" s="232"/>
      <c r="E138" s="435"/>
      <c r="F138" s="393">
        <f t="shared" si="165"/>
        <v>0</v>
      </c>
      <c r="G138" s="232"/>
      <c r="H138" s="1264"/>
      <c r="I138" s="393">
        <f t="shared" si="166"/>
        <v>0</v>
      </c>
      <c r="J138" s="264">
        <v>810</v>
      </c>
      <c r="K138" s="435"/>
      <c r="L138" s="393">
        <f t="shared" si="167"/>
        <v>810</v>
      </c>
      <c r="M138" s="328"/>
      <c r="N138" s="61"/>
      <c r="O138" s="115">
        <f t="shared" si="168"/>
        <v>0</v>
      </c>
      <c r="P138" s="377"/>
      <c r="R138" s="207"/>
      <c r="S138" s="207"/>
      <c r="T138" s="207"/>
    </row>
    <row r="139" spans="1:20"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377"/>
      <c r="R139" s="207"/>
      <c r="S139" s="207"/>
      <c r="T139" s="207"/>
    </row>
    <row r="140" spans="1:20"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377"/>
      <c r="R140" s="207"/>
      <c r="S140" s="207"/>
      <c r="T140" s="207"/>
    </row>
    <row r="141" spans="1:20" ht="48" x14ac:dyDescent="0.25">
      <c r="A141" s="113">
        <v>2340</v>
      </c>
      <c r="B141" s="58" t="s">
        <v>302</v>
      </c>
      <c r="C141" s="59">
        <f t="shared" si="98"/>
        <v>200</v>
      </c>
      <c r="D141" s="233">
        <f>SUM(D142:D143)</f>
        <v>200</v>
      </c>
      <c r="E141" s="436">
        <f t="shared" ref="E141:F141" si="169">SUM(E142:E143)</f>
        <v>0</v>
      </c>
      <c r="F141" s="393">
        <f t="shared" si="169"/>
        <v>200</v>
      </c>
      <c r="G141" s="233">
        <f>SUM(G142:G143)</f>
        <v>0</v>
      </c>
      <c r="H141" s="137">
        <f t="shared" ref="H141:I141" si="170">SUM(H142:H143)</f>
        <v>0</v>
      </c>
      <c r="I141" s="393">
        <f t="shared" si="170"/>
        <v>0</v>
      </c>
      <c r="J141" s="122">
        <f>SUM(J142:J143)</f>
        <v>0</v>
      </c>
      <c r="K141" s="436">
        <f t="shared" ref="K141:L141" si="171">SUM(K142:K143)</f>
        <v>0</v>
      </c>
      <c r="L141" s="393">
        <f t="shared" si="171"/>
        <v>0</v>
      </c>
      <c r="M141" s="59">
        <f>SUM(M142:M143)</f>
        <v>0</v>
      </c>
      <c r="N141" s="114">
        <f t="shared" ref="N141:O141" si="172">SUM(N142:N143)</f>
        <v>0</v>
      </c>
      <c r="O141" s="115">
        <f t="shared" si="172"/>
        <v>0</v>
      </c>
      <c r="P141" s="377"/>
      <c r="R141" s="207"/>
      <c r="S141" s="207"/>
      <c r="T141" s="207"/>
    </row>
    <row r="142" spans="1:20" x14ac:dyDescent="0.25">
      <c r="A142" s="38">
        <v>2341</v>
      </c>
      <c r="B142" s="58" t="s">
        <v>123</v>
      </c>
      <c r="C142" s="59">
        <f t="shared" si="98"/>
        <v>200</v>
      </c>
      <c r="D142" s="232">
        <v>200</v>
      </c>
      <c r="E142" s="435"/>
      <c r="F142" s="393">
        <f t="shared" ref="F142:F143" si="173">D142+E142</f>
        <v>200</v>
      </c>
      <c r="G142" s="232"/>
      <c r="H142" s="1264"/>
      <c r="I142" s="393">
        <f t="shared" ref="I142:I143" si="174">G142+H142</f>
        <v>0</v>
      </c>
      <c r="J142" s="264"/>
      <c r="K142" s="435"/>
      <c r="L142" s="393">
        <f t="shared" ref="L142:L143" si="175">J142+K142</f>
        <v>0</v>
      </c>
      <c r="M142" s="328"/>
      <c r="N142" s="61"/>
      <c r="O142" s="115">
        <f t="shared" ref="O142:O143" si="176">M142+N142</f>
        <v>0</v>
      </c>
      <c r="P142" s="377"/>
      <c r="R142" s="207"/>
      <c r="S142" s="207"/>
      <c r="T142" s="207"/>
    </row>
    <row r="143" spans="1:20"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377"/>
      <c r="R143" s="207"/>
      <c r="S143" s="207"/>
      <c r="T143" s="207"/>
    </row>
    <row r="144" spans="1:20" ht="24" x14ac:dyDescent="0.25">
      <c r="A144" s="108">
        <v>2350</v>
      </c>
      <c r="B144" s="79" t="s">
        <v>125</v>
      </c>
      <c r="C144" s="85">
        <f t="shared" si="98"/>
        <v>6231</v>
      </c>
      <c r="D144" s="133">
        <f>SUM(D145:D150)</f>
        <v>4750</v>
      </c>
      <c r="E144" s="431">
        <f t="shared" ref="E144:F144" si="177">SUM(E145:E150)</f>
        <v>150</v>
      </c>
      <c r="F144" s="432">
        <f t="shared" si="177"/>
        <v>4900</v>
      </c>
      <c r="G144" s="133">
        <f>SUM(G145:G150)</f>
        <v>0</v>
      </c>
      <c r="H144" s="138">
        <f t="shared" ref="H144:I144" si="178">SUM(H145:H150)</f>
        <v>0</v>
      </c>
      <c r="I144" s="432">
        <f t="shared" si="178"/>
        <v>0</v>
      </c>
      <c r="J144" s="208">
        <f>SUM(J145:J150)</f>
        <v>1331</v>
      </c>
      <c r="K144" s="431">
        <f t="shared" ref="K144:L144" si="179">SUM(K145:K150)</f>
        <v>0</v>
      </c>
      <c r="L144" s="432">
        <f t="shared" si="179"/>
        <v>1331</v>
      </c>
      <c r="M144" s="85">
        <f>SUM(M145:M150)</f>
        <v>0</v>
      </c>
      <c r="N144" s="109">
        <f t="shared" ref="N144:O144" si="180">SUM(N145:N150)</f>
        <v>0</v>
      </c>
      <c r="O144" s="110">
        <f t="shared" si="180"/>
        <v>0</v>
      </c>
      <c r="P144" s="375"/>
      <c r="R144" s="207"/>
      <c r="S144" s="207"/>
      <c r="T144" s="207"/>
    </row>
    <row r="145" spans="1:20" x14ac:dyDescent="0.25">
      <c r="A145" s="33">
        <v>2351</v>
      </c>
      <c r="B145" s="53" t="s">
        <v>126</v>
      </c>
      <c r="C145" s="54">
        <f t="shared" si="98"/>
        <v>2600</v>
      </c>
      <c r="D145" s="231">
        <v>2600</v>
      </c>
      <c r="E145" s="433"/>
      <c r="F145" s="434">
        <f t="shared" ref="F145:F150" si="181">D145+E145</f>
        <v>2600</v>
      </c>
      <c r="G145" s="231"/>
      <c r="H145" s="1266"/>
      <c r="I145" s="434">
        <f t="shared" ref="I145:I150" si="182">G145+H145</f>
        <v>0</v>
      </c>
      <c r="J145" s="263"/>
      <c r="K145" s="433"/>
      <c r="L145" s="434">
        <f t="shared" ref="L145:L150" si="183">J145+K145</f>
        <v>0</v>
      </c>
      <c r="M145" s="327"/>
      <c r="N145" s="56"/>
      <c r="O145" s="121">
        <f t="shared" ref="O145:O150" si="184">M145+N145</f>
        <v>0</v>
      </c>
      <c r="P145" s="571"/>
      <c r="R145" s="207"/>
      <c r="S145" s="207"/>
      <c r="T145" s="207"/>
    </row>
    <row r="146" spans="1:20" x14ac:dyDescent="0.25">
      <c r="A146" s="38">
        <v>2352</v>
      </c>
      <c r="B146" s="58" t="s">
        <v>127</v>
      </c>
      <c r="C146" s="59">
        <f t="shared" si="98"/>
        <v>2831</v>
      </c>
      <c r="D146" s="232">
        <v>2000</v>
      </c>
      <c r="E146" s="435"/>
      <c r="F146" s="393">
        <f t="shared" si="181"/>
        <v>2000</v>
      </c>
      <c r="G146" s="232"/>
      <c r="H146" s="1264"/>
      <c r="I146" s="393">
        <f t="shared" si="182"/>
        <v>0</v>
      </c>
      <c r="J146" s="264">
        <v>831</v>
      </c>
      <c r="K146" s="435"/>
      <c r="L146" s="393">
        <f t="shared" si="183"/>
        <v>831</v>
      </c>
      <c r="M146" s="328"/>
      <c r="N146" s="61"/>
      <c r="O146" s="115">
        <f t="shared" si="184"/>
        <v>0</v>
      </c>
      <c r="P146" s="377"/>
      <c r="R146" s="207"/>
      <c r="S146" s="207"/>
      <c r="T146" s="207"/>
    </row>
    <row r="147" spans="1:20" ht="24" hidden="1" x14ac:dyDescent="0.25">
      <c r="A147" s="38">
        <v>2353</v>
      </c>
      <c r="B147" s="58" t="s">
        <v>128</v>
      </c>
      <c r="C147" s="59">
        <f t="shared" si="98"/>
        <v>0</v>
      </c>
      <c r="D147" s="232"/>
      <c r="E147" s="61"/>
      <c r="F147" s="148">
        <f t="shared" si="181"/>
        <v>0</v>
      </c>
      <c r="G147" s="232"/>
      <c r="H147" s="264"/>
      <c r="I147" s="115">
        <f t="shared" si="182"/>
        <v>0</v>
      </c>
      <c r="J147" s="264"/>
      <c r="K147" s="61"/>
      <c r="L147" s="137">
        <f t="shared" si="183"/>
        <v>0</v>
      </c>
      <c r="M147" s="328"/>
      <c r="N147" s="61"/>
      <c r="O147" s="115">
        <f t="shared" si="184"/>
        <v>0</v>
      </c>
      <c r="P147" s="377"/>
      <c r="R147" s="207"/>
      <c r="S147" s="207"/>
      <c r="T147" s="207"/>
    </row>
    <row r="148" spans="1:20" ht="24" x14ac:dyDescent="0.25">
      <c r="A148" s="38">
        <v>2354</v>
      </c>
      <c r="B148" s="58" t="s">
        <v>129</v>
      </c>
      <c r="C148" s="59">
        <f t="shared" si="98"/>
        <v>500</v>
      </c>
      <c r="D148" s="232"/>
      <c r="E148" s="435"/>
      <c r="F148" s="393">
        <f t="shared" si="181"/>
        <v>0</v>
      </c>
      <c r="G148" s="232"/>
      <c r="H148" s="1264"/>
      <c r="I148" s="393">
        <f t="shared" si="182"/>
        <v>0</v>
      </c>
      <c r="J148" s="264">
        <v>500</v>
      </c>
      <c r="K148" s="435"/>
      <c r="L148" s="393">
        <f t="shared" si="183"/>
        <v>500</v>
      </c>
      <c r="M148" s="328"/>
      <c r="N148" s="61"/>
      <c r="O148" s="115">
        <f t="shared" si="184"/>
        <v>0</v>
      </c>
      <c r="P148" s="377"/>
      <c r="R148" s="207"/>
      <c r="S148" s="207"/>
      <c r="T148" s="207"/>
    </row>
    <row r="149" spans="1:20" ht="24" x14ac:dyDescent="0.25">
      <c r="A149" s="38">
        <v>2355</v>
      </c>
      <c r="B149" s="58" t="s">
        <v>130</v>
      </c>
      <c r="C149" s="59">
        <f t="shared" ref="C149:C212" si="185">F149+I149+L149+O149</f>
        <v>300</v>
      </c>
      <c r="D149" s="232">
        <v>150</v>
      </c>
      <c r="E149" s="435">
        <v>150</v>
      </c>
      <c r="F149" s="393">
        <f t="shared" si="181"/>
        <v>300</v>
      </c>
      <c r="G149" s="232"/>
      <c r="H149" s="1264"/>
      <c r="I149" s="393">
        <f t="shared" si="182"/>
        <v>0</v>
      </c>
      <c r="J149" s="264"/>
      <c r="K149" s="435"/>
      <c r="L149" s="393">
        <f t="shared" si="183"/>
        <v>0</v>
      </c>
      <c r="M149" s="328"/>
      <c r="N149" s="61"/>
      <c r="O149" s="115">
        <f t="shared" si="184"/>
        <v>0</v>
      </c>
      <c r="P149" s="377" t="s">
        <v>901</v>
      </c>
      <c r="R149" s="207"/>
      <c r="S149" s="207"/>
      <c r="T149" s="207"/>
    </row>
    <row r="150" spans="1:20"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377"/>
      <c r="R150" s="207"/>
      <c r="S150" s="207"/>
      <c r="T150" s="207"/>
    </row>
    <row r="151" spans="1:20" ht="24.75" customHeight="1" x14ac:dyDescent="0.25">
      <c r="A151" s="113">
        <v>2360</v>
      </c>
      <c r="B151" s="58" t="s">
        <v>132</v>
      </c>
      <c r="C151" s="59">
        <f t="shared" si="185"/>
        <v>4892</v>
      </c>
      <c r="D151" s="233">
        <f>SUM(D152:D158)</f>
        <v>4892</v>
      </c>
      <c r="E151" s="436">
        <f t="shared" ref="E151:F151" si="186">SUM(E152:E158)</f>
        <v>0</v>
      </c>
      <c r="F151" s="393">
        <f t="shared" si="186"/>
        <v>4892</v>
      </c>
      <c r="G151" s="233">
        <f>SUM(G152:G158)</f>
        <v>0</v>
      </c>
      <c r="H151" s="137">
        <f t="shared" ref="H151:I151" si="187">SUM(H152:H158)</f>
        <v>0</v>
      </c>
      <c r="I151" s="393">
        <f t="shared" si="187"/>
        <v>0</v>
      </c>
      <c r="J151" s="122">
        <f>SUM(J152:J158)</f>
        <v>0</v>
      </c>
      <c r="K151" s="436">
        <f t="shared" ref="K151:L151" si="188">SUM(K152:K158)</f>
        <v>0</v>
      </c>
      <c r="L151" s="393">
        <f t="shared" si="188"/>
        <v>0</v>
      </c>
      <c r="M151" s="59">
        <f>SUM(M152:M158)</f>
        <v>0</v>
      </c>
      <c r="N151" s="114">
        <f t="shared" ref="N151:O151" si="189">SUM(N152:N158)</f>
        <v>0</v>
      </c>
      <c r="O151" s="115">
        <f t="shared" si="189"/>
        <v>0</v>
      </c>
      <c r="P151" s="377"/>
      <c r="R151" s="207"/>
      <c r="S151" s="207"/>
      <c r="T151" s="207"/>
    </row>
    <row r="152" spans="1:20" x14ac:dyDescent="0.25">
      <c r="A152" s="37">
        <v>2361</v>
      </c>
      <c r="B152" s="58" t="s">
        <v>133</v>
      </c>
      <c r="C152" s="59">
        <f t="shared" si="185"/>
        <v>2504</v>
      </c>
      <c r="D152" s="232">
        <v>2504</v>
      </c>
      <c r="E152" s="435"/>
      <c r="F152" s="393">
        <f t="shared" ref="F152:F159" si="190">D152+E152</f>
        <v>2504</v>
      </c>
      <c r="G152" s="232"/>
      <c r="H152" s="1264"/>
      <c r="I152" s="393">
        <f t="shared" ref="I152:I159" si="191">G152+H152</f>
        <v>0</v>
      </c>
      <c r="J152" s="264"/>
      <c r="K152" s="435"/>
      <c r="L152" s="393">
        <f t="shared" ref="L152:L159" si="192">J152+K152</f>
        <v>0</v>
      </c>
      <c r="M152" s="328"/>
      <c r="N152" s="61"/>
      <c r="O152" s="115">
        <f t="shared" ref="O152:O159" si="193">M152+N152</f>
        <v>0</v>
      </c>
      <c r="P152" s="377"/>
      <c r="R152" s="207"/>
      <c r="S152" s="207"/>
      <c r="T152" s="207"/>
    </row>
    <row r="153" spans="1:20" ht="24" x14ac:dyDescent="0.25">
      <c r="A153" s="37">
        <v>2362</v>
      </c>
      <c r="B153" s="58" t="s">
        <v>134</v>
      </c>
      <c r="C153" s="59">
        <f t="shared" si="185"/>
        <v>288</v>
      </c>
      <c r="D153" s="232">
        <v>288</v>
      </c>
      <c r="E153" s="435"/>
      <c r="F153" s="393">
        <f t="shared" si="190"/>
        <v>288</v>
      </c>
      <c r="G153" s="232"/>
      <c r="H153" s="1264"/>
      <c r="I153" s="393">
        <f t="shared" si="191"/>
        <v>0</v>
      </c>
      <c r="J153" s="264"/>
      <c r="K153" s="435"/>
      <c r="L153" s="393">
        <f t="shared" si="192"/>
        <v>0</v>
      </c>
      <c r="M153" s="328"/>
      <c r="N153" s="61"/>
      <c r="O153" s="115">
        <f t="shared" si="193"/>
        <v>0</v>
      </c>
      <c r="P153" s="377"/>
      <c r="R153" s="207"/>
      <c r="S153" s="207"/>
      <c r="T153" s="207"/>
    </row>
    <row r="154" spans="1:20" x14ac:dyDescent="0.25">
      <c r="A154" s="37">
        <v>2363</v>
      </c>
      <c r="B154" s="58" t="s">
        <v>135</v>
      </c>
      <c r="C154" s="59">
        <f t="shared" si="185"/>
        <v>2100</v>
      </c>
      <c r="D154" s="232">
        <v>2100</v>
      </c>
      <c r="E154" s="435"/>
      <c r="F154" s="393">
        <f t="shared" si="190"/>
        <v>2100</v>
      </c>
      <c r="G154" s="232"/>
      <c r="H154" s="1264"/>
      <c r="I154" s="393">
        <f t="shared" si="191"/>
        <v>0</v>
      </c>
      <c r="J154" s="264"/>
      <c r="K154" s="435"/>
      <c r="L154" s="393">
        <f t="shared" si="192"/>
        <v>0</v>
      </c>
      <c r="M154" s="328"/>
      <c r="N154" s="61"/>
      <c r="O154" s="115">
        <f t="shared" si="193"/>
        <v>0</v>
      </c>
      <c r="P154" s="377"/>
      <c r="R154" s="207"/>
      <c r="S154" s="207"/>
      <c r="T154" s="207"/>
    </row>
    <row r="155" spans="1:20"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377"/>
      <c r="R155" s="207"/>
      <c r="S155" s="207"/>
      <c r="T155" s="207"/>
    </row>
    <row r="156" spans="1:20"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377"/>
      <c r="R156" s="207"/>
      <c r="S156" s="207"/>
      <c r="T156" s="207"/>
    </row>
    <row r="157" spans="1:20"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377"/>
      <c r="R157" s="207"/>
      <c r="S157" s="207"/>
      <c r="T157" s="207"/>
    </row>
    <row r="158" spans="1:20"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377"/>
      <c r="R158" s="207"/>
      <c r="S158" s="207"/>
      <c r="T158" s="207"/>
    </row>
    <row r="159" spans="1:20" ht="60" x14ac:dyDescent="0.25">
      <c r="A159" s="108">
        <v>2370</v>
      </c>
      <c r="B159" s="79" t="s">
        <v>140</v>
      </c>
      <c r="C159" s="85">
        <f t="shared" si="185"/>
        <v>12860</v>
      </c>
      <c r="D159" s="234">
        <v>8319</v>
      </c>
      <c r="E159" s="437">
        <v>51</v>
      </c>
      <c r="F159" s="432">
        <f t="shared" si="190"/>
        <v>8370</v>
      </c>
      <c r="G159" s="234">
        <v>4490</v>
      </c>
      <c r="H159" s="1265"/>
      <c r="I159" s="432">
        <f t="shared" si="191"/>
        <v>4490</v>
      </c>
      <c r="J159" s="265"/>
      <c r="K159" s="437"/>
      <c r="L159" s="432">
        <f t="shared" si="192"/>
        <v>0</v>
      </c>
      <c r="M159" s="329"/>
      <c r="N159" s="116"/>
      <c r="O159" s="110">
        <f t="shared" si="193"/>
        <v>0</v>
      </c>
      <c r="P159" s="375" t="s">
        <v>902</v>
      </c>
      <c r="R159" s="207"/>
      <c r="S159" s="207"/>
      <c r="T159" s="207"/>
    </row>
    <row r="160" spans="1:20"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375"/>
      <c r="R160" s="207"/>
      <c r="S160" s="207"/>
      <c r="T160" s="207"/>
    </row>
    <row r="161" spans="1:20"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376"/>
      <c r="R161" s="207"/>
      <c r="S161" s="207"/>
      <c r="T161" s="207"/>
    </row>
    <row r="162" spans="1:20"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377"/>
      <c r="R162" s="207"/>
      <c r="S162" s="207"/>
      <c r="T162" s="207"/>
    </row>
    <row r="163" spans="1:20" hidden="1" x14ac:dyDescent="0.25">
      <c r="A163" s="108">
        <v>2390</v>
      </c>
      <c r="B163" s="79" t="s">
        <v>144</v>
      </c>
      <c r="C163" s="85">
        <f t="shared" si="185"/>
        <v>0</v>
      </c>
      <c r="D163" s="234"/>
      <c r="E163" s="116"/>
      <c r="F163" s="288">
        <f t="shared" si="198"/>
        <v>0</v>
      </c>
      <c r="G163" s="234"/>
      <c r="H163" s="265"/>
      <c r="I163" s="110">
        <f t="shared" si="199"/>
        <v>0</v>
      </c>
      <c r="J163" s="265"/>
      <c r="K163" s="116"/>
      <c r="L163" s="138">
        <f t="shared" si="200"/>
        <v>0</v>
      </c>
      <c r="M163" s="329"/>
      <c r="N163" s="116"/>
      <c r="O163" s="110">
        <f t="shared" si="201"/>
        <v>0</v>
      </c>
      <c r="P163" s="375"/>
      <c r="R163" s="207"/>
      <c r="S163" s="207"/>
      <c r="T163" s="207"/>
    </row>
    <row r="164" spans="1:20" hidden="1" x14ac:dyDescent="0.25">
      <c r="A164" s="46">
        <v>2400</v>
      </c>
      <c r="B164" s="106" t="s">
        <v>145</v>
      </c>
      <c r="C164" s="47">
        <f t="shared" si="185"/>
        <v>0</v>
      </c>
      <c r="D164" s="236"/>
      <c r="E164" s="123"/>
      <c r="F164" s="287">
        <f t="shared" si="198"/>
        <v>0</v>
      </c>
      <c r="G164" s="236"/>
      <c r="H164" s="267"/>
      <c r="I164" s="118">
        <f t="shared" si="199"/>
        <v>0</v>
      </c>
      <c r="J164" s="267"/>
      <c r="K164" s="123"/>
      <c r="L164" s="127">
        <f t="shared" si="200"/>
        <v>0</v>
      </c>
      <c r="M164" s="330"/>
      <c r="N164" s="123"/>
      <c r="O164" s="118">
        <f t="shared" si="201"/>
        <v>0</v>
      </c>
      <c r="P164" s="992"/>
      <c r="R164" s="207"/>
      <c r="S164" s="207"/>
      <c r="T164" s="207"/>
    </row>
    <row r="165" spans="1:20" ht="24" x14ac:dyDescent="0.25">
      <c r="A165" s="46">
        <v>2500</v>
      </c>
      <c r="B165" s="106" t="s">
        <v>146</v>
      </c>
      <c r="C165" s="47">
        <f t="shared" si="185"/>
        <v>101</v>
      </c>
      <c r="D165" s="230">
        <f>SUM(D166,D171)</f>
        <v>101</v>
      </c>
      <c r="E165" s="430">
        <f t="shared" ref="E165:O165" si="202">SUM(E166,E171)</f>
        <v>0</v>
      </c>
      <c r="F165" s="397">
        <f t="shared" si="202"/>
        <v>101</v>
      </c>
      <c r="G165" s="230">
        <f t="shared" si="202"/>
        <v>0</v>
      </c>
      <c r="H165" s="127">
        <f t="shared" si="202"/>
        <v>0</v>
      </c>
      <c r="I165" s="397">
        <f t="shared" si="202"/>
        <v>0</v>
      </c>
      <c r="J165" s="107">
        <f t="shared" si="202"/>
        <v>0</v>
      </c>
      <c r="K165" s="430">
        <f t="shared" si="202"/>
        <v>0</v>
      </c>
      <c r="L165" s="397">
        <f t="shared" si="202"/>
        <v>0</v>
      </c>
      <c r="M165" s="131">
        <f t="shared" si="202"/>
        <v>0</v>
      </c>
      <c r="N165" s="132">
        <f t="shared" si="202"/>
        <v>0</v>
      </c>
      <c r="O165" s="296">
        <f t="shared" si="202"/>
        <v>0</v>
      </c>
      <c r="P165" s="991"/>
      <c r="R165" s="207"/>
      <c r="S165" s="207"/>
      <c r="T165" s="207"/>
    </row>
    <row r="166" spans="1:20" ht="16.5" customHeight="1" x14ac:dyDescent="0.25">
      <c r="A166" s="945">
        <v>2510</v>
      </c>
      <c r="B166" s="53" t="s">
        <v>147</v>
      </c>
      <c r="C166" s="54">
        <f t="shared" si="185"/>
        <v>101</v>
      </c>
      <c r="D166" s="235">
        <f>SUM(D167:D170)</f>
        <v>101</v>
      </c>
      <c r="E166" s="438">
        <f t="shared" ref="E166:O166" si="203">SUM(E167:E170)</f>
        <v>0</v>
      </c>
      <c r="F166" s="434">
        <f t="shared" si="203"/>
        <v>101</v>
      </c>
      <c r="G166" s="235">
        <f t="shared" si="203"/>
        <v>0</v>
      </c>
      <c r="H166" s="141">
        <f t="shared" si="203"/>
        <v>0</v>
      </c>
      <c r="I166" s="434">
        <f t="shared" si="203"/>
        <v>0</v>
      </c>
      <c r="J166" s="266">
        <f t="shared" si="203"/>
        <v>0</v>
      </c>
      <c r="K166" s="438">
        <f t="shared" si="203"/>
        <v>0</v>
      </c>
      <c r="L166" s="434">
        <f t="shared" si="203"/>
        <v>0</v>
      </c>
      <c r="M166" s="65">
        <f t="shared" si="203"/>
        <v>0</v>
      </c>
      <c r="N166" s="307">
        <f t="shared" si="203"/>
        <v>0</v>
      </c>
      <c r="O166" s="312">
        <f t="shared" si="203"/>
        <v>0</v>
      </c>
      <c r="P166" s="1000"/>
      <c r="R166" s="207"/>
      <c r="S166" s="207"/>
      <c r="T166" s="207"/>
    </row>
    <row r="167" spans="1:20"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377"/>
      <c r="R167" s="207"/>
      <c r="S167" s="207"/>
      <c r="T167" s="207"/>
    </row>
    <row r="168" spans="1:20" ht="38.25" hidden="1" customHeight="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377"/>
      <c r="R168" s="207"/>
      <c r="S168" s="207"/>
      <c r="T168" s="207"/>
    </row>
    <row r="169" spans="1:20"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377"/>
      <c r="R169" s="207"/>
      <c r="S169" s="207"/>
      <c r="T169" s="207"/>
    </row>
    <row r="170" spans="1:20" ht="24" x14ac:dyDescent="0.25">
      <c r="A170" s="38">
        <v>2519</v>
      </c>
      <c r="B170" s="58" t="s">
        <v>151</v>
      </c>
      <c r="C170" s="59">
        <f t="shared" si="185"/>
        <v>101</v>
      </c>
      <c r="D170" s="232">
        <v>101</v>
      </c>
      <c r="E170" s="435"/>
      <c r="F170" s="393">
        <f t="shared" si="204"/>
        <v>101</v>
      </c>
      <c r="G170" s="232"/>
      <c r="H170" s="1264"/>
      <c r="I170" s="393">
        <f t="shared" si="205"/>
        <v>0</v>
      </c>
      <c r="J170" s="264"/>
      <c r="K170" s="435"/>
      <c r="L170" s="393">
        <f t="shared" si="206"/>
        <v>0</v>
      </c>
      <c r="M170" s="328"/>
      <c r="N170" s="61"/>
      <c r="O170" s="115">
        <f t="shared" si="207"/>
        <v>0</v>
      </c>
      <c r="P170" s="377"/>
      <c r="R170" s="207"/>
      <c r="S170" s="207"/>
      <c r="T170" s="207"/>
    </row>
    <row r="171" spans="1:20"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377"/>
      <c r="R171" s="207"/>
      <c r="S171" s="207"/>
      <c r="T171" s="207"/>
    </row>
    <row r="172" spans="1:20"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976"/>
      <c r="R172" s="207"/>
      <c r="S172" s="207"/>
      <c r="T172" s="207"/>
    </row>
    <row r="173" spans="1:20"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990"/>
      <c r="R173" s="207"/>
      <c r="S173" s="207"/>
      <c r="T173" s="207"/>
    </row>
    <row r="174" spans="1:20"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991"/>
      <c r="R174" s="207"/>
      <c r="S174" s="207"/>
      <c r="T174" s="207"/>
    </row>
    <row r="175" spans="1:20" ht="36" hidden="1" x14ac:dyDescent="0.25">
      <c r="A175" s="945">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376"/>
      <c r="R175" s="207"/>
      <c r="S175" s="207"/>
      <c r="T175" s="207"/>
    </row>
    <row r="176" spans="1:20"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377"/>
      <c r="R176" s="207"/>
      <c r="S176" s="207"/>
      <c r="T176" s="207"/>
    </row>
    <row r="177" spans="1:20"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377"/>
      <c r="R177" s="207"/>
      <c r="S177" s="207"/>
      <c r="T177" s="207"/>
    </row>
    <row r="178" spans="1:20"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377"/>
      <c r="R178" s="207"/>
      <c r="S178" s="207"/>
      <c r="T178" s="207"/>
    </row>
    <row r="179" spans="1:20" ht="84" hidden="1" x14ac:dyDescent="0.25">
      <c r="A179" s="945">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001"/>
      <c r="R179" s="207"/>
      <c r="S179" s="207"/>
      <c r="T179" s="207"/>
    </row>
    <row r="180" spans="1:20"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377"/>
      <c r="R180" s="207"/>
      <c r="S180" s="207"/>
      <c r="T180" s="207"/>
    </row>
    <row r="181" spans="1:20"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377"/>
      <c r="R181" s="207"/>
      <c r="S181" s="207"/>
      <c r="T181" s="207"/>
    </row>
    <row r="182" spans="1:20"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377"/>
      <c r="R182" s="207"/>
      <c r="S182" s="207"/>
      <c r="T182" s="207"/>
    </row>
    <row r="183" spans="1:20"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001"/>
      <c r="R183" s="207"/>
      <c r="S183" s="207"/>
      <c r="T183" s="207"/>
    </row>
    <row r="184" spans="1:20"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991"/>
      <c r="R184" s="207"/>
      <c r="S184" s="207"/>
      <c r="T184" s="207"/>
    </row>
    <row r="185" spans="1:20"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375"/>
      <c r="R185" s="207"/>
      <c r="S185" s="207"/>
      <c r="T185" s="207"/>
    </row>
    <row r="186" spans="1:20"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376"/>
      <c r="R186" s="207"/>
      <c r="S186" s="207"/>
      <c r="T186" s="207"/>
    </row>
    <row r="187" spans="1:20"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990"/>
      <c r="R187" s="207"/>
      <c r="S187" s="207"/>
      <c r="T187" s="207"/>
    </row>
    <row r="188" spans="1:20"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992"/>
      <c r="R188" s="207"/>
      <c r="S188" s="207"/>
      <c r="T188" s="207"/>
    </row>
    <row r="189" spans="1:20" ht="36" hidden="1" x14ac:dyDescent="0.25">
      <c r="A189" s="945">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376"/>
      <c r="R189" s="207"/>
      <c r="S189" s="207"/>
      <c r="T189" s="207"/>
    </row>
    <row r="190" spans="1:20"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377"/>
      <c r="R190" s="207"/>
      <c r="S190" s="207"/>
      <c r="T190" s="207"/>
    </row>
    <row r="191" spans="1:20"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992"/>
      <c r="R191" s="207"/>
      <c r="S191" s="207"/>
      <c r="T191" s="207"/>
    </row>
    <row r="192" spans="1:20" ht="24" hidden="1" x14ac:dyDescent="0.25">
      <c r="A192" s="945">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376"/>
      <c r="R192" s="207"/>
      <c r="S192" s="207"/>
      <c r="T192" s="207"/>
    </row>
    <row r="193" spans="1:20"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377"/>
      <c r="R193" s="207"/>
      <c r="S193" s="207"/>
      <c r="T193" s="207"/>
    </row>
    <row r="194" spans="1:20" s="21" customFormat="1" ht="24" x14ac:dyDescent="0.25">
      <c r="A194" s="136"/>
      <c r="B194" s="17" t="s">
        <v>174</v>
      </c>
      <c r="C194" s="99">
        <f t="shared" si="185"/>
        <v>36724</v>
      </c>
      <c r="D194" s="228">
        <f>SUM(D195,D230,D269)</f>
        <v>32724</v>
      </c>
      <c r="E194" s="426">
        <f t="shared" ref="E194:F194" si="251">SUM(E195,E230,E269)</f>
        <v>0</v>
      </c>
      <c r="F194" s="427">
        <f t="shared" si="251"/>
        <v>32724</v>
      </c>
      <c r="G194" s="228">
        <f>SUM(G195,G230,G269)</f>
        <v>4000</v>
      </c>
      <c r="H194" s="207">
        <f t="shared" ref="H194:I194" si="252">SUM(H195,H230,H269)</f>
        <v>0</v>
      </c>
      <c r="I194" s="427">
        <f t="shared" si="252"/>
        <v>4000</v>
      </c>
      <c r="J194" s="261">
        <f>SUM(J195,J230,J269)</f>
        <v>0</v>
      </c>
      <c r="K194" s="426">
        <f t="shared" ref="K194:L194" si="253">SUM(K195,K230,K269)</f>
        <v>0</v>
      </c>
      <c r="L194" s="427">
        <f t="shared" si="253"/>
        <v>0</v>
      </c>
      <c r="M194" s="332">
        <f>SUM(M195,M230,M269)</f>
        <v>0</v>
      </c>
      <c r="N194" s="309">
        <f t="shared" ref="N194:O194" si="254">SUM(N195,N230,N269)</f>
        <v>0</v>
      </c>
      <c r="O194" s="314">
        <f t="shared" si="254"/>
        <v>0</v>
      </c>
      <c r="P194" s="1002"/>
      <c r="R194" s="207"/>
      <c r="S194" s="207"/>
      <c r="T194" s="207"/>
    </row>
    <row r="195" spans="1:20" x14ac:dyDescent="0.25">
      <c r="A195" s="102">
        <v>5000</v>
      </c>
      <c r="B195" s="102" t="s">
        <v>175</v>
      </c>
      <c r="C195" s="103">
        <f t="shared" si="185"/>
        <v>36724</v>
      </c>
      <c r="D195" s="229">
        <f>D196+D204</f>
        <v>32724</v>
      </c>
      <c r="E195" s="428">
        <f t="shared" ref="E195:F195" si="255">E196+E204</f>
        <v>0</v>
      </c>
      <c r="F195" s="429">
        <f t="shared" si="255"/>
        <v>32724</v>
      </c>
      <c r="G195" s="229">
        <f>G196+G204</f>
        <v>4000</v>
      </c>
      <c r="H195" s="139">
        <f t="shared" ref="H195:I195" si="256">H196+H204</f>
        <v>0</v>
      </c>
      <c r="I195" s="429">
        <f t="shared" si="256"/>
        <v>4000</v>
      </c>
      <c r="J195" s="262">
        <f>J196+J204</f>
        <v>0</v>
      </c>
      <c r="K195" s="428">
        <f t="shared" ref="K195:L195" si="257">K196+K204</f>
        <v>0</v>
      </c>
      <c r="L195" s="429">
        <f t="shared" si="257"/>
        <v>0</v>
      </c>
      <c r="M195" s="103">
        <f>M196+M204</f>
        <v>0</v>
      </c>
      <c r="N195" s="104">
        <f t="shared" ref="N195:O195" si="258">N196+N204</f>
        <v>0</v>
      </c>
      <c r="O195" s="105">
        <f t="shared" si="258"/>
        <v>0</v>
      </c>
      <c r="P195" s="990"/>
      <c r="R195" s="207"/>
      <c r="S195" s="207"/>
      <c r="T195" s="207"/>
    </row>
    <row r="196" spans="1:20" x14ac:dyDescent="0.25">
      <c r="A196" s="46">
        <v>5100</v>
      </c>
      <c r="B196" s="106" t="s">
        <v>176</v>
      </c>
      <c r="C196" s="47">
        <f t="shared" si="185"/>
        <v>1455</v>
      </c>
      <c r="D196" s="230">
        <f>D197+D198+D201+D202+D203</f>
        <v>1455</v>
      </c>
      <c r="E196" s="430">
        <f t="shared" ref="E196:F196" si="259">E197+E198+E201+E202+E203</f>
        <v>0</v>
      </c>
      <c r="F196" s="397">
        <f t="shared" si="259"/>
        <v>1455</v>
      </c>
      <c r="G196" s="230">
        <f>G197+G198+G201+G202+G203</f>
        <v>0</v>
      </c>
      <c r="H196" s="127">
        <f t="shared" ref="H196:I196" si="260">H197+H198+H201+H202+H203</f>
        <v>0</v>
      </c>
      <c r="I196" s="397">
        <f t="shared" si="260"/>
        <v>0</v>
      </c>
      <c r="J196" s="107">
        <f>J197+J198+J201+J202+J203</f>
        <v>0</v>
      </c>
      <c r="K196" s="430">
        <f t="shared" ref="K196:L196" si="261">K197+K198+K201+K202+K203</f>
        <v>0</v>
      </c>
      <c r="L196" s="397">
        <f t="shared" si="261"/>
        <v>0</v>
      </c>
      <c r="M196" s="47">
        <f>M197+M198+M201+M202+M203</f>
        <v>0</v>
      </c>
      <c r="N196" s="51">
        <f t="shared" ref="N196:O196" si="262">N197+N198+N201+N202+N203</f>
        <v>0</v>
      </c>
      <c r="O196" s="118">
        <f t="shared" si="262"/>
        <v>0</v>
      </c>
      <c r="P196" s="992"/>
      <c r="R196" s="207"/>
      <c r="S196" s="207"/>
      <c r="T196" s="207"/>
    </row>
    <row r="197" spans="1:20" hidden="1" x14ac:dyDescent="0.25">
      <c r="A197" s="945">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376"/>
      <c r="R197" s="207"/>
      <c r="S197" s="207"/>
      <c r="T197" s="207"/>
    </row>
    <row r="198" spans="1:20" ht="24" x14ac:dyDescent="0.25">
      <c r="A198" s="113">
        <v>5120</v>
      </c>
      <c r="B198" s="58" t="s">
        <v>178</v>
      </c>
      <c r="C198" s="59">
        <f t="shared" si="185"/>
        <v>1455</v>
      </c>
      <c r="D198" s="233">
        <f>D199+D200</f>
        <v>1455</v>
      </c>
      <c r="E198" s="436">
        <f t="shared" ref="E198:F198" si="263">E199+E200</f>
        <v>0</v>
      </c>
      <c r="F198" s="393">
        <f t="shared" si="263"/>
        <v>1455</v>
      </c>
      <c r="G198" s="233">
        <f>G199+G200</f>
        <v>0</v>
      </c>
      <c r="H198" s="137">
        <f t="shared" ref="H198:I198" si="264">H199+H200</f>
        <v>0</v>
      </c>
      <c r="I198" s="393">
        <f t="shared" si="264"/>
        <v>0</v>
      </c>
      <c r="J198" s="122">
        <f>J199+J200</f>
        <v>0</v>
      </c>
      <c r="K198" s="436">
        <f t="shared" ref="K198:L198" si="265">K199+K200</f>
        <v>0</v>
      </c>
      <c r="L198" s="393">
        <f t="shared" si="265"/>
        <v>0</v>
      </c>
      <c r="M198" s="59">
        <f>M199+M200</f>
        <v>0</v>
      </c>
      <c r="N198" s="114">
        <f t="shared" ref="N198:O198" si="266">N199+N200</f>
        <v>0</v>
      </c>
      <c r="O198" s="115">
        <f t="shared" si="266"/>
        <v>0</v>
      </c>
      <c r="P198" s="377"/>
      <c r="R198" s="207"/>
      <c r="S198" s="207"/>
      <c r="T198" s="207"/>
    </row>
    <row r="199" spans="1:20" x14ac:dyDescent="0.25">
      <c r="A199" s="38">
        <v>5121</v>
      </c>
      <c r="B199" s="58" t="s">
        <v>179</v>
      </c>
      <c r="C199" s="59">
        <f t="shared" si="185"/>
        <v>1455</v>
      </c>
      <c r="D199" s="232">
        <v>1455</v>
      </c>
      <c r="E199" s="435"/>
      <c r="F199" s="393">
        <f t="shared" ref="F199:F203" si="267">D199+E199</f>
        <v>1455</v>
      </c>
      <c r="G199" s="232"/>
      <c r="H199" s="1264"/>
      <c r="I199" s="393">
        <f t="shared" ref="I199:I203" si="268">G199+H199</f>
        <v>0</v>
      </c>
      <c r="J199" s="264"/>
      <c r="K199" s="435"/>
      <c r="L199" s="393">
        <f t="shared" ref="L199:L203" si="269">J199+K199</f>
        <v>0</v>
      </c>
      <c r="M199" s="328"/>
      <c r="N199" s="61"/>
      <c r="O199" s="115">
        <f t="shared" ref="O199:O203" si="270">M199+N199</f>
        <v>0</v>
      </c>
      <c r="P199" s="377"/>
      <c r="R199" s="207"/>
      <c r="S199" s="207"/>
      <c r="T199" s="207"/>
    </row>
    <row r="200" spans="1:20"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377"/>
      <c r="R200" s="207"/>
      <c r="S200" s="207"/>
      <c r="T200" s="207"/>
    </row>
    <row r="201" spans="1:20"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377"/>
      <c r="R201" s="207"/>
      <c r="S201" s="207"/>
      <c r="T201" s="207"/>
    </row>
    <row r="202" spans="1:20"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377"/>
      <c r="R202" s="207"/>
      <c r="S202" s="207"/>
      <c r="T202" s="207"/>
    </row>
    <row r="203" spans="1:20"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377"/>
      <c r="R203" s="207"/>
      <c r="S203" s="207"/>
      <c r="T203" s="207"/>
    </row>
    <row r="204" spans="1:20" x14ac:dyDescent="0.25">
      <c r="A204" s="46">
        <v>5200</v>
      </c>
      <c r="B204" s="106" t="s">
        <v>184</v>
      </c>
      <c r="C204" s="47">
        <f t="shared" si="185"/>
        <v>35269</v>
      </c>
      <c r="D204" s="230">
        <f>D205+D215+D216+D225+D226+D227+D229</f>
        <v>31269</v>
      </c>
      <c r="E204" s="430">
        <f t="shared" ref="E204:F204" si="271">E205+E215+E216+E225+E226+E227+E229</f>
        <v>0</v>
      </c>
      <c r="F204" s="397">
        <f t="shared" si="271"/>
        <v>31269</v>
      </c>
      <c r="G204" s="230">
        <f>G205+G215+G216+G225+G226+G227+G229</f>
        <v>4000</v>
      </c>
      <c r="H204" s="127">
        <f t="shared" ref="H204:I204" si="272">H205+H215+H216+H225+H226+H227+H229</f>
        <v>0</v>
      </c>
      <c r="I204" s="397">
        <f t="shared" si="272"/>
        <v>4000</v>
      </c>
      <c r="J204" s="107">
        <f>J205+J215+J216+J225+J226+J227+J229</f>
        <v>0</v>
      </c>
      <c r="K204" s="430">
        <f t="shared" ref="K204:L204" si="273">K205+K215+K216+K225+K226+K227+K229</f>
        <v>0</v>
      </c>
      <c r="L204" s="397">
        <f t="shared" si="273"/>
        <v>0</v>
      </c>
      <c r="M204" s="47">
        <f>M205+M215+M216+M225+M226+M227+M229</f>
        <v>0</v>
      </c>
      <c r="N204" s="51">
        <f t="shared" ref="N204:O204" si="274">N205+N215+N216+N225+N226+N227+N229</f>
        <v>0</v>
      </c>
      <c r="O204" s="118">
        <f t="shared" si="274"/>
        <v>0</v>
      </c>
      <c r="P204" s="992"/>
      <c r="R204" s="207"/>
      <c r="S204" s="207"/>
      <c r="T204" s="207"/>
    </row>
    <row r="205" spans="1:20"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375"/>
      <c r="R205" s="207"/>
      <c r="S205" s="207"/>
      <c r="T205" s="207"/>
    </row>
    <row r="206" spans="1:20"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376"/>
      <c r="R206" s="207"/>
      <c r="S206" s="207"/>
      <c r="T206" s="207"/>
    </row>
    <row r="207" spans="1:20"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377"/>
      <c r="R207" s="207"/>
      <c r="S207" s="207"/>
      <c r="T207" s="207"/>
    </row>
    <row r="208" spans="1:20"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377"/>
      <c r="R208" s="207"/>
      <c r="S208" s="207"/>
      <c r="T208" s="207"/>
    </row>
    <row r="209" spans="1:20"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377"/>
      <c r="R209" s="207"/>
      <c r="S209" s="207"/>
      <c r="T209" s="207"/>
    </row>
    <row r="210" spans="1:20"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377"/>
      <c r="R210" s="207"/>
      <c r="S210" s="207"/>
      <c r="T210" s="207"/>
    </row>
    <row r="211" spans="1:20"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377"/>
      <c r="R211" s="207"/>
      <c r="S211" s="207"/>
      <c r="T211" s="207"/>
    </row>
    <row r="212" spans="1:20"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377"/>
      <c r="R212" s="207"/>
      <c r="S212" s="207"/>
      <c r="T212" s="207"/>
    </row>
    <row r="213" spans="1:20"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377"/>
      <c r="R213" s="207"/>
      <c r="S213" s="207"/>
      <c r="T213" s="207"/>
    </row>
    <row r="214" spans="1:20"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377"/>
      <c r="R214" s="207"/>
      <c r="S214" s="207"/>
      <c r="T214" s="207"/>
    </row>
    <row r="215" spans="1:20"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377"/>
      <c r="R215" s="207"/>
      <c r="S215" s="207"/>
      <c r="T215" s="207"/>
    </row>
    <row r="216" spans="1:20" x14ac:dyDescent="0.25">
      <c r="A216" s="113">
        <v>5230</v>
      </c>
      <c r="B216" s="58" t="s">
        <v>196</v>
      </c>
      <c r="C216" s="59">
        <f t="shared" si="283"/>
        <v>35269</v>
      </c>
      <c r="D216" s="233">
        <f>SUM(D217:D224)</f>
        <v>31269</v>
      </c>
      <c r="E216" s="436">
        <f t="shared" ref="E216:F216" si="284">SUM(E217:E224)</f>
        <v>0</v>
      </c>
      <c r="F216" s="393">
        <f t="shared" si="284"/>
        <v>31269</v>
      </c>
      <c r="G216" s="233">
        <f>SUM(G217:G224)</f>
        <v>4000</v>
      </c>
      <c r="H216" s="137">
        <f t="shared" ref="H216:I216" si="285">SUM(H217:H224)</f>
        <v>0</v>
      </c>
      <c r="I216" s="393">
        <f t="shared" si="285"/>
        <v>4000</v>
      </c>
      <c r="J216" s="122">
        <f>SUM(J217:J224)</f>
        <v>0</v>
      </c>
      <c r="K216" s="436">
        <f t="shared" ref="K216:L216" si="286">SUM(K217:K224)</f>
        <v>0</v>
      </c>
      <c r="L216" s="393">
        <f t="shared" si="286"/>
        <v>0</v>
      </c>
      <c r="M216" s="59">
        <f>SUM(M217:M224)</f>
        <v>0</v>
      </c>
      <c r="N216" s="114">
        <f t="shared" ref="N216:O216" si="287">SUM(N217:N224)</f>
        <v>0</v>
      </c>
      <c r="O216" s="115">
        <f t="shared" si="287"/>
        <v>0</v>
      </c>
      <c r="P216" s="377"/>
      <c r="R216" s="207"/>
      <c r="S216" s="207"/>
      <c r="T216" s="207"/>
    </row>
    <row r="217" spans="1:20"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377"/>
      <c r="R217" s="207"/>
      <c r="S217" s="207"/>
      <c r="T217" s="207"/>
    </row>
    <row r="218" spans="1:20" ht="48" x14ac:dyDescent="0.25">
      <c r="A218" s="38">
        <v>5232</v>
      </c>
      <c r="B218" s="58" t="s">
        <v>198</v>
      </c>
      <c r="C218" s="59">
        <f t="shared" si="283"/>
        <v>3450</v>
      </c>
      <c r="D218" s="232">
        <v>3520</v>
      </c>
      <c r="E218" s="435">
        <v>-70</v>
      </c>
      <c r="F218" s="393">
        <f t="shared" si="288"/>
        <v>3450</v>
      </c>
      <c r="G218" s="232"/>
      <c r="H218" s="1264"/>
      <c r="I218" s="393">
        <f t="shared" si="289"/>
        <v>0</v>
      </c>
      <c r="J218" s="264"/>
      <c r="K218" s="435"/>
      <c r="L218" s="393">
        <f t="shared" si="290"/>
        <v>0</v>
      </c>
      <c r="M218" s="328"/>
      <c r="N218" s="61"/>
      <c r="O218" s="115">
        <f t="shared" si="291"/>
        <v>0</v>
      </c>
      <c r="P218" s="377" t="s">
        <v>903</v>
      </c>
      <c r="R218" s="207"/>
      <c r="S218" s="207"/>
      <c r="T218" s="207"/>
    </row>
    <row r="219" spans="1:20" x14ac:dyDescent="0.25">
      <c r="A219" s="38">
        <v>5233</v>
      </c>
      <c r="B219" s="58" t="s">
        <v>199</v>
      </c>
      <c r="C219" s="59">
        <f t="shared" si="283"/>
        <v>8714</v>
      </c>
      <c r="D219" s="232">
        <v>4714</v>
      </c>
      <c r="E219" s="435"/>
      <c r="F219" s="393">
        <f t="shared" si="288"/>
        <v>4714</v>
      </c>
      <c r="G219" s="232">
        <v>4000</v>
      </c>
      <c r="H219" s="1264"/>
      <c r="I219" s="393">
        <f t="shared" si="289"/>
        <v>4000</v>
      </c>
      <c r="J219" s="264"/>
      <c r="K219" s="435"/>
      <c r="L219" s="393">
        <f t="shared" si="290"/>
        <v>0</v>
      </c>
      <c r="M219" s="328"/>
      <c r="N219" s="61"/>
      <c r="O219" s="115">
        <f t="shared" si="291"/>
        <v>0</v>
      </c>
      <c r="P219" s="377"/>
      <c r="R219" s="207"/>
      <c r="S219" s="207"/>
      <c r="T219" s="207"/>
    </row>
    <row r="220" spans="1:20"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377"/>
      <c r="R220" s="207"/>
      <c r="S220" s="207"/>
      <c r="T220" s="207"/>
    </row>
    <row r="221" spans="1:20"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377"/>
      <c r="R221" s="207"/>
      <c r="S221" s="207"/>
      <c r="T221" s="207"/>
    </row>
    <row r="222" spans="1:20"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377"/>
      <c r="R222" s="207"/>
      <c r="S222" s="207"/>
      <c r="T222" s="207"/>
    </row>
    <row r="223" spans="1:20" ht="72" x14ac:dyDescent="0.25">
      <c r="A223" s="38">
        <v>5238</v>
      </c>
      <c r="B223" s="58" t="s">
        <v>203</v>
      </c>
      <c r="C223" s="59">
        <f t="shared" si="283"/>
        <v>23105</v>
      </c>
      <c r="D223" s="232">
        <v>23035</v>
      </c>
      <c r="E223" s="435">
        <v>70</v>
      </c>
      <c r="F223" s="393">
        <f t="shared" si="288"/>
        <v>23105</v>
      </c>
      <c r="G223" s="232"/>
      <c r="H223" s="1264"/>
      <c r="I223" s="393">
        <f t="shared" si="289"/>
        <v>0</v>
      </c>
      <c r="J223" s="264"/>
      <c r="K223" s="435"/>
      <c r="L223" s="393">
        <f t="shared" si="290"/>
        <v>0</v>
      </c>
      <c r="M223" s="328"/>
      <c r="N223" s="61"/>
      <c r="O223" s="115">
        <f t="shared" si="291"/>
        <v>0</v>
      </c>
      <c r="P223" s="377" t="s">
        <v>904</v>
      </c>
      <c r="R223" s="207"/>
      <c r="S223" s="207"/>
      <c r="T223" s="207"/>
    </row>
    <row r="224" spans="1:20" ht="24" hidden="1" x14ac:dyDescent="0.25">
      <c r="A224" s="38">
        <v>5239</v>
      </c>
      <c r="B224" s="58" t="s">
        <v>204</v>
      </c>
      <c r="C224" s="59">
        <f t="shared" si="283"/>
        <v>0</v>
      </c>
      <c r="D224" s="232"/>
      <c r="E224" s="61"/>
      <c r="F224" s="148">
        <f t="shared" si="288"/>
        <v>0</v>
      </c>
      <c r="G224" s="232"/>
      <c r="H224" s="264"/>
      <c r="I224" s="115">
        <f t="shared" si="289"/>
        <v>0</v>
      </c>
      <c r="J224" s="264"/>
      <c r="K224" s="61"/>
      <c r="L224" s="137">
        <f t="shared" si="290"/>
        <v>0</v>
      </c>
      <c r="M224" s="328"/>
      <c r="N224" s="61"/>
      <c r="O224" s="115">
        <f t="shared" si="291"/>
        <v>0</v>
      </c>
      <c r="P224" s="377"/>
      <c r="R224" s="207"/>
      <c r="S224" s="207"/>
      <c r="T224" s="207"/>
    </row>
    <row r="225" spans="1:20"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377"/>
      <c r="R225" s="207"/>
      <c r="S225" s="207"/>
      <c r="T225" s="207"/>
    </row>
    <row r="226" spans="1:20"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377"/>
      <c r="R226" s="207"/>
      <c r="S226" s="207"/>
      <c r="T226" s="207"/>
    </row>
    <row r="227" spans="1:20"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377"/>
      <c r="R227" s="207"/>
      <c r="S227" s="207"/>
      <c r="T227" s="207"/>
    </row>
    <row r="228" spans="1:20"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377"/>
      <c r="R228" s="207"/>
      <c r="S228" s="207"/>
      <c r="T228" s="207"/>
    </row>
    <row r="229" spans="1:20"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375"/>
      <c r="R229" s="207"/>
      <c r="S229" s="207"/>
      <c r="T229" s="207"/>
    </row>
    <row r="230" spans="1:20"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990"/>
      <c r="R230" s="207"/>
      <c r="S230" s="207"/>
      <c r="T230" s="207"/>
    </row>
    <row r="231" spans="1:20"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991"/>
      <c r="R231" s="207"/>
      <c r="S231" s="207"/>
      <c r="T231" s="207"/>
    </row>
    <row r="232" spans="1:20" ht="24" hidden="1" x14ac:dyDescent="0.25">
      <c r="A232" s="945">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376"/>
      <c r="R232" s="207"/>
      <c r="S232" s="207"/>
      <c r="T232" s="207"/>
    </row>
    <row r="233" spans="1:20"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377"/>
      <c r="R233" s="207"/>
      <c r="S233" s="207"/>
      <c r="T233" s="207"/>
    </row>
    <row r="234" spans="1:20"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376"/>
      <c r="R234" s="207"/>
      <c r="S234" s="207"/>
      <c r="T234" s="207"/>
    </row>
    <row r="235" spans="1:20"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377"/>
      <c r="R235" s="207"/>
      <c r="S235" s="207"/>
      <c r="T235" s="207"/>
    </row>
    <row r="236" spans="1:20"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377"/>
      <c r="R236" s="207"/>
      <c r="S236" s="207"/>
      <c r="T236" s="207"/>
    </row>
    <row r="237" spans="1:20"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377"/>
      <c r="R237" s="207"/>
      <c r="S237" s="207"/>
      <c r="T237" s="207"/>
    </row>
    <row r="238" spans="1:20"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377"/>
      <c r="R238" s="207"/>
      <c r="S238" s="207"/>
      <c r="T238" s="207"/>
    </row>
    <row r="239" spans="1:20"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377"/>
      <c r="R239" s="207"/>
      <c r="S239" s="207"/>
      <c r="T239" s="207"/>
    </row>
    <row r="240" spans="1:20"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377"/>
      <c r="R240" s="207"/>
      <c r="S240" s="207"/>
      <c r="T240" s="207"/>
    </row>
    <row r="241" spans="1:20"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377"/>
      <c r="R241" s="207"/>
      <c r="S241" s="207"/>
      <c r="T241" s="207"/>
    </row>
    <row r="242" spans="1:20"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377"/>
      <c r="R242" s="207"/>
      <c r="S242" s="207"/>
      <c r="T242" s="207"/>
    </row>
    <row r="243" spans="1:20"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377"/>
      <c r="R243" s="207"/>
      <c r="S243" s="207"/>
      <c r="T243" s="207"/>
    </row>
    <row r="244" spans="1:20"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377"/>
      <c r="R244" s="207"/>
      <c r="S244" s="207"/>
      <c r="T244" s="207"/>
    </row>
    <row r="245" spans="1:20"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377"/>
      <c r="R245" s="207"/>
      <c r="S245" s="207"/>
      <c r="T245" s="207"/>
    </row>
    <row r="246" spans="1:20" ht="24" hidden="1" x14ac:dyDescent="0.25">
      <c r="A246" s="945">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001"/>
      <c r="R246" s="207"/>
      <c r="S246" s="207"/>
      <c r="T246" s="207"/>
    </row>
    <row r="247" spans="1:20"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377"/>
      <c r="R247" s="207"/>
      <c r="S247" s="207"/>
      <c r="T247" s="207"/>
    </row>
    <row r="248" spans="1:20"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377"/>
      <c r="R248" s="207"/>
      <c r="S248" s="207"/>
      <c r="T248" s="207"/>
    </row>
    <row r="249" spans="1:20" ht="72"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377"/>
      <c r="R249" s="207"/>
      <c r="S249" s="207"/>
      <c r="T249" s="207"/>
    </row>
    <row r="250" spans="1:20"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377"/>
      <c r="R250" s="207"/>
      <c r="S250" s="207"/>
      <c r="T250" s="207"/>
    </row>
    <row r="251" spans="1:20"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994"/>
      <c r="R251" s="207"/>
      <c r="S251" s="207"/>
      <c r="T251" s="207"/>
    </row>
    <row r="252" spans="1:20" ht="24" hidden="1" x14ac:dyDescent="0.25">
      <c r="A252" s="945">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376"/>
      <c r="R252" s="207"/>
      <c r="S252" s="207"/>
      <c r="T252" s="207"/>
    </row>
    <row r="253" spans="1:20"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377"/>
      <c r="R253" s="207"/>
      <c r="S253" s="207"/>
      <c r="T253" s="207"/>
    </row>
    <row r="254" spans="1:20"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377"/>
      <c r="R254" s="207"/>
      <c r="S254" s="207"/>
      <c r="T254" s="207"/>
    </row>
    <row r="255" spans="1:20"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377"/>
      <c r="R255" s="207"/>
      <c r="S255" s="207"/>
      <c r="T255" s="207"/>
    </row>
    <row r="256" spans="1:20"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376"/>
      <c r="R256" s="207"/>
      <c r="S256" s="207"/>
      <c r="T256" s="207"/>
    </row>
    <row r="257" spans="1:20"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001"/>
      <c r="R257" s="207"/>
      <c r="S257" s="207"/>
      <c r="T257" s="207"/>
    </row>
    <row r="258" spans="1:20"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377"/>
      <c r="R258" s="207"/>
      <c r="S258" s="207"/>
      <c r="T258" s="207"/>
    </row>
    <row r="259" spans="1:20"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994"/>
      <c r="R259" s="207"/>
      <c r="S259" s="207"/>
      <c r="T259" s="207"/>
    </row>
    <row r="260" spans="1:20" ht="24" hidden="1" x14ac:dyDescent="0.25">
      <c r="A260" s="945">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000"/>
      <c r="R260" s="207"/>
      <c r="S260" s="207"/>
      <c r="T260" s="207"/>
    </row>
    <row r="261" spans="1:20"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377"/>
      <c r="R261" s="207"/>
      <c r="S261" s="207"/>
      <c r="T261" s="207"/>
    </row>
    <row r="262" spans="1:20"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377"/>
      <c r="R262" s="207"/>
      <c r="S262" s="207"/>
      <c r="T262" s="207"/>
    </row>
    <row r="263" spans="1:20"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377"/>
      <c r="R263" s="207"/>
      <c r="S263" s="207"/>
      <c r="T263" s="207"/>
    </row>
    <row r="264" spans="1:20"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377"/>
      <c r="R264" s="207"/>
      <c r="S264" s="207"/>
      <c r="T264" s="207"/>
    </row>
    <row r="265" spans="1:20"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377"/>
      <c r="R265" s="207"/>
      <c r="S265" s="207"/>
      <c r="T265" s="207"/>
    </row>
    <row r="266" spans="1:20"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377"/>
      <c r="R266" s="207"/>
      <c r="S266" s="207"/>
      <c r="T266" s="207"/>
    </row>
    <row r="267" spans="1:20"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377"/>
      <c r="R267" s="207"/>
      <c r="S267" s="207"/>
      <c r="T267" s="207"/>
    </row>
    <row r="268" spans="1:20"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377"/>
      <c r="R268" s="207"/>
      <c r="S268" s="207"/>
      <c r="T268" s="207"/>
    </row>
    <row r="269" spans="1:20" ht="36" hidden="1" x14ac:dyDescent="0.25">
      <c r="A269" s="150">
        <v>7000</v>
      </c>
      <c r="B269" s="150" t="s">
        <v>246</v>
      </c>
      <c r="C269" s="153">
        <f t="shared" si="283"/>
        <v>0</v>
      </c>
      <c r="D269" s="239">
        <f>SUM(D270,D281)</f>
        <v>0</v>
      </c>
      <c r="E269" s="152">
        <f t="shared" ref="E269:F269" si="350">SUM(E270,E281)</f>
        <v>0</v>
      </c>
      <c r="F269" s="291">
        <f t="shared" si="350"/>
        <v>0</v>
      </c>
      <c r="G269" s="239">
        <f>SUM(G270,G281)</f>
        <v>0</v>
      </c>
      <c r="H269" s="270">
        <f t="shared" ref="H269:I269" si="351">SUM(H270,H281)</f>
        <v>0</v>
      </c>
      <c r="I269" s="297">
        <f t="shared" si="351"/>
        <v>0</v>
      </c>
      <c r="J269" s="270">
        <f>SUM(J270,J281)</f>
        <v>0</v>
      </c>
      <c r="K269" s="152">
        <f t="shared" ref="K269:L269" si="352">SUM(K270,K281)</f>
        <v>0</v>
      </c>
      <c r="L269" s="151">
        <f t="shared" si="352"/>
        <v>0</v>
      </c>
      <c r="M269" s="333">
        <f>SUM(M270,M281)</f>
        <v>0</v>
      </c>
      <c r="N269" s="310">
        <f t="shared" ref="N269:O269" si="353">SUM(N270,N281)</f>
        <v>0</v>
      </c>
      <c r="O269" s="315">
        <f t="shared" si="353"/>
        <v>0</v>
      </c>
      <c r="P269" s="1003"/>
      <c r="R269" s="207"/>
      <c r="S269" s="207"/>
      <c r="T269" s="207"/>
    </row>
    <row r="270" spans="1:20"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991"/>
      <c r="R270" s="207"/>
      <c r="S270" s="207"/>
      <c r="T270" s="207"/>
    </row>
    <row r="271" spans="1:20" ht="24" hidden="1" x14ac:dyDescent="0.25">
      <c r="A271" s="945">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376"/>
      <c r="R271" s="207"/>
      <c r="S271" s="207"/>
      <c r="T271" s="207"/>
    </row>
    <row r="272" spans="1:20"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377"/>
      <c r="R272" s="207"/>
      <c r="S272" s="207"/>
      <c r="T272" s="207"/>
    </row>
    <row r="273" spans="1:20"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377"/>
      <c r="R273" s="207"/>
      <c r="S273" s="207"/>
      <c r="T273" s="207"/>
    </row>
    <row r="274" spans="1:20"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377"/>
      <c r="R274" s="207"/>
      <c r="S274" s="207"/>
      <c r="T274" s="207"/>
    </row>
    <row r="275" spans="1:20" ht="24" hidden="1" x14ac:dyDescent="0.25">
      <c r="A275" s="113">
        <v>7230</v>
      </c>
      <c r="B275" s="58" t="s">
        <v>292</v>
      </c>
      <c r="C275" s="59">
        <f t="shared" si="283"/>
        <v>0</v>
      </c>
      <c r="D275" s="232"/>
      <c r="E275" s="61"/>
      <c r="F275" s="148">
        <f t="shared" si="362"/>
        <v>0</v>
      </c>
      <c r="G275" s="232"/>
      <c r="H275" s="264"/>
      <c r="I275" s="115">
        <f t="shared" si="363"/>
        <v>0</v>
      </c>
      <c r="J275" s="264"/>
      <c r="K275" s="61"/>
      <c r="L275" s="137">
        <f t="shared" si="364"/>
        <v>0</v>
      </c>
      <c r="M275" s="328"/>
      <c r="N275" s="61"/>
      <c r="O275" s="115">
        <f t="shared" si="365"/>
        <v>0</v>
      </c>
      <c r="P275" s="377"/>
      <c r="R275" s="207"/>
      <c r="S275" s="207"/>
      <c r="T275" s="207"/>
    </row>
    <row r="276" spans="1:20"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377"/>
      <c r="R276" s="207"/>
      <c r="S276" s="207"/>
      <c r="T276" s="207"/>
    </row>
    <row r="277" spans="1:20"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377"/>
      <c r="R277" s="207"/>
      <c r="S277" s="207"/>
      <c r="T277" s="207"/>
    </row>
    <row r="278" spans="1:20"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377"/>
      <c r="R278" s="207"/>
      <c r="S278" s="207"/>
      <c r="T278" s="207"/>
    </row>
    <row r="279" spans="1:20"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377"/>
      <c r="R279" s="207"/>
      <c r="S279" s="207"/>
      <c r="T279" s="207"/>
    </row>
    <row r="280" spans="1:20" ht="24" hidden="1" x14ac:dyDescent="0.25">
      <c r="A280" s="945">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376"/>
      <c r="R280" s="207"/>
      <c r="S280" s="207"/>
      <c r="T280" s="207"/>
    </row>
    <row r="281" spans="1:20"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994"/>
      <c r="R281" s="207"/>
      <c r="S281" s="207"/>
      <c r="T281" s="207"/>
    </row>
    <row r="282" spans="1:20"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000"/>
      <c r="R282" s="207"/>
      <c r="S282" s="207"/>
      <c r="T282" s="207"/>
    </row>
    <row r="283" spans="1:20"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377"/>
      <c r="R283" s="207"/>
      <c r="S283" s="207"/>
      <c r="T283" s="207"/>
    </row>
    <row r="284" spans="1:20" hidden="1" x14ac:dyDescent="0.25">
      <c r="A284" s="147" t="s">
        <v>257</v>
      </c>
      <c r="B284" s="38" t="s">
        <v>258</v>
      </c>
      <c r="C284" s="59">
        <f t="shared" si="368"/>
        <v>0</v>
      </c>
      <c r="D284" s="232"/>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377"/>
      <c r="R284" s="207"/>
      <c r="S284" s="207"/>
      <c r="T284" s="207"/>
    </row>
    <row r="285" spans="1:20"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376"/>
      <c r="R285" s="207"/>
      <c r="S285" s="207"/>
      <c r="T285" s="207"/>
    </row>
    <row r="286" spans="1:20" ht="12.75" thickBot="1" x14ac:dyDescent="0.3">
      <c r="A286" s="175"/>
      <c r="B286" s="175" t="s">
        <v>261</v>
      </c>
      <c r="C286" s="316">
        <f t="shared" si="368"/>
        <v>1106785</v>
      </c>
      <c r="D286" s="242">
        <f t="shared" ref="D286:O286" si="382">SUM(D283,D269,D230,D195,D187,D173,D75,D53)</f>
        <v>549653</v>
      </c>
      <c r="E286" s="448">
        <f t="shared" si="382"/>
        <v>0</v>
      </c>
      <c r="F286" s="449">
        <f t="shared" si="382"/>
        <v>549653</v>
      </c>
      <c r="G286" s="242">
        <f t="shared" si="382"/>
        <v>535169</v>
      </c>
      <c r="H286" s="210">
        <f t="shared" si="382"/>
        <v>0</v>
      </c>
      <c r="I286" s="449">
        <f t="shared" si="382"/>
        <v>535169</v>
      </c>
      <c r="J286" s="177">
        <f t="shared" si="382"/>
        <v>21963</v>
      </c>
      <c r="K286" s="448">
        <f t="shared" si="382"/>
        <v>0</v>
      </c>
      <c r="L286" s="449">
        <f t="shared" si="382"/>
        <v>21963</v>
      </c>
      <c r="M286" s="316">
        <f t="shared" si="382"/>
        <v>0</v>
      </c>
      <c r="N286" s="176">
        <f t="shared" si="382"/>
        <v>0</v>
      </c>
      <c r="O286" s="298">
        <f t="shared" si="382"/>
        <v>0</v>
      </c>
      <c r="P286" s="1004"/>
      <c r="R286" s="207"/>
      <c r="S286" s="207"/>
      <c r="T286" s="207"/>
    </row>
    <row r="287" spans="1:20" s="21" customFormat="1" ht="13.5" thickTop="1" thickBot="1" x14ac:dyDescent="0.3">
      <c r="A287" s="1670" t="s">
        <v>262</v>
      </c>
      <c r="B287" s="1671"/>
      <c r="C287" s="184">
        <f t="shared" si="368"/>
        <v>-4775</v>
      </c>
      <c r="D287" s="243">
        <f>SUM(D24,D25,D41)-D51</f>
        <v>0</v>
      </c>
      <c r="E287" s="450">
        <f t="shared" ref="E287:F287" si="383">SUM(E24,E25,E41)-E51</f>
        <v>0</v>
      </c>
      <c r="F287" s="451">
        <f t="shared" si="383"/>
        <v>0</v>
      </c>
      <c r="G287" s="243">
        <f>SUM(G24,G25,G41)-G51</f>
        <v>0</v>
      </c>
      <c r="H287" s="178">
        <f t="shared" ref="H287:I287" si="384">SUM(H24,H25,H41)-H51</f>
        <v>0</v>
      </c>
      <c r="I287" s="451">
        <f t="shared" si="384"/>
        <v>0</v>
      </c>
      <c r="J287" s="273">
        <f>(J26+J43)-J51</f>
        <v>-4775</v>
      </c>
      <c r="K287" s="450">
        <f t="shared" ref="K287:L287" si="385">(K26+K43)-K51</f>
        <v>0</v>
      </c>
      <c r="L287" s="451">
        <f t="shared" si="385"/>
        <v>-4775</v>
      </c>
      <c r="M287" s="184">
        <f>M45-M51</f>
        <v>0</v>
      </c>
      <c r="N287" s="179">
        <f t="shared" ref="N287:O287" si="386">N45-N51</f>
        <v>0</v>
      </c>
      <c r="O287" s="299">
        <f t="shared" si="386"/>
        <v>0</v>
      </c>
      <c r="P287" s="1005"/>
      <c r="R287" s="207"/>
      <c r="S287" s="207"/>
      <c r="T287" s="207"/>
    </row>
    <row r="288" spans="1:20" s="21" customFormat="1" ht="12.75" thickTop="1" x14ac:dyDescent="0.25">
      <c r="A288" s="1672" t="s">
        <v>263</v>
      </c>
      <c r="B288" s="1673"/>
      <c r="C288" s="164">
        <f t="shared" si="368"/>
        <v>4775</v>
      </c>
      <c r="D288" s="244">
        <f t="shared" ref="D288:O288" si="387">SUM(D289,D290)-D297+D298</f>
        <v>0</v>
      </c>
      <c r="E288" s="452">
        <f t="shared" si="387"/>
        <v>0</v>
      </c>
      <c r="F288" s="453">
        <f t="shared" si="387"/>
        <v>0</v>
      </c>
      <c r="G288" s="244">
        <f t="shared" si="387"/>
        <v>0</v>
      </c>
      <c r="H288" s="160">
        <f t="shared" si="387"/>
        <v>0</v>
      </c>
      <c r="I288" s="453">
        <f t="shared" si="387"/>
        <v>0</v>
      </c>
      <c r="J288" s="274">
        <f t="shared" si="387"/>
        <v>4775</v>
      </c>
      <c r="K288" s="452">
        <f t="shared" si="387"/>
        <v>0</v>
      </c>
      <c r="L288" s="453">
        <f t="shared" si="387"/>
        <v>4775</v>
      </c>
      <c r="M288" s="164">
        <f t="shared" si="387"/>
        <v>0</v>
      </c>
      <c r="N288" s="161">
        <f t="shared" si="387"/>
        <v>0</v>
      </c>
      <c r="O288" s="162">
        <f t="shared" si="387"/>
        <v>0</v>
      </c>
      <c r="P288" s="1006"/>
      <c r="R288" s="207"/>
      <c r="S288" s="207"/>
      <c r="T288" s="207"/>
    </row>
    <row r="289" spans="1:20" s="21" customFormat="1" ht="12.75" thickBot="1" x14ac:dyDescent="0.3">
      <c r="A289" s="89" t="s">
        <v>264</v>
      </c>
      <c r="B289" s="89" t="s">
        <v>265</v>
      </c>
      <c r="C289" s="90">
        <f t="shared" si="368"/>
        <v>4775</v>
      </c>
      <c r="D289" s="226">
        <f t="shared" ref="D289:O289" si="388">D21-D283</f>
        <v>0</v>
      </c>
      <c r="E289" s="422">
        <f t="shared" si="388"/>
        <v>0</v>
      </c>
      <c r="F289" s="423">
        <f t="shared" si="388"/>
        <v>0</v>
      </c>
      <c r="G289" s="226">
        <f t="shared" si="388"/>
        <v>0</v>
      </c>
      <c r="H289" s="182">
        <f t="shared" si="388"/>
        <v>0</v>
      </c>
      <c r="I289" s="423">
        <f t="shared" si="388"/>
        <v>0</v>
      </c>
      <c r="J289" s="259">
        <f t="shared" si="388"/>
        <v>4775</v>
      </c>
      <c r="K289" s="422">
        <f t="shared" si="388"/>
        <v>0</v>
      </c>
      <c r="L289" s="423">
        <f t="shared" si="388"/>
        <v>4775</v>
      </c>
      <c r="M289" s="90">
        <f t="shared" si="388"/>
        <v>0</v>
      </c>
      <c r="N289" s="91">
        <f t="shared" si="388"/>
        <v>0</v>
      </c>
      <c r="O289" s="92">
        <f t="shared" si="388"/>
        <v>0</v>
      </c>
      <c r="P289" s="987"/>
      <c r="R289" s="207"/>
      <c r="S289" s="207"/>
      <c r="T289" s="207"/>
    </row>
    <row r="290" spans="1:20"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1006"/>
      <c r="R290" s="207"/>
      <c r="S290" s="207"/>
      <c r="T290" s="207"/>
    </row>
    <row r="291" spans="1:20"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000"/>
      <c r="R291" s="207"/>
      <c r="S291" s="207"/>
      <c r="T291" s="207"/>
    </row>
    <row r="292" spans="1:20"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377"/>
      <c r="R292" s="207"/>
      <c r="S292" s="207"/>
      <c r="T292" s="207"/>
    </row>
    <row r="293" spans="1:20"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377"/>
      <c r="R293" s="207"/>
      <c r="S293" s="207"/>
      <c r="T293" s="207"/>
    </row>
    <row r="294" spans="1:20"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377"/>
      <c r="R294" s="207"/>
      <c r="S294" s="207"/>
      <c r="T294" s="207"/>
    </row>
    <row r="295" spans="1:20"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377"/>
      <c r="R295" s="207"/>
      <c r="S295" s="207"/>
      <c r="T295" s="207"/>
    </row>
    <row r="296" spans="1:20"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001"/>
      <c r="R296" s="207"/>
      <c r="S296" s="207"/>
      <c r="T296" s="207"/>
    </row>
    <row r="297" spans="1:20"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005"/>
      <c r="R297" s="207"/>
      <c r="S297" s="207"/>
      <c r="T297" s="207"/>
    </row>
    <row r="298" spans="1:20"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992"/>
      <c r="R298" s="207"/>
      <c r="S298" s="207"/>
      <c r="T298" s="207"/>
    </row>
    <row r="299" spans="1:20" ht="12.75" thickTop="1" x14ac:dyDescent="0.25">
      <c r="A299" s="1"/>
      <c r="B299" s="1"/>
      <c r="C299" s="1"/>
      <c r="D299" s="1"/>
      <c r="E299" s="1"/>
      <c r="F299" s="1"/>
      <c r="G299" s="1"/>
      <c r="H299" s="1"/>
      <c r="I299" s="1"/>
      <c r="J299" s="1"/>
      <c r="K299" s="1"/>
      <c r="L299" s="1"/>
      <c r="M299" s="1"/>
    </row>
    <row r="300" spans="1:20" x14ac:dyDescent="0.25">
      <c r="A300" s="1"/>
      <c r="B300" s="1"/>
      <c r="C300" s="1"/>
      <c r="D300" s="1"/>
      <c r="E300" s="1"/>
      <c r="F300" s="1"/>
      <c r="G300" s="1"/>
      <c r="H300" s="1"/>
      <c r="I300" s="1"/>
      <c r="J300" s="1"/>
      <c r="K300" s="1"/>
      <c r="L300" s="1"/>
      <c r="M300" s="1"/>
    </row>
    <row r="301" spans="1:20" x14ac:dyDescent="0.25">
      <c r="A301" s="1"/>
      <c r="B301" s="1"/>
      <c r="C301" s="1"/>
      <c r="D301" s="1"/>
      <c r="E301" s="1"/>
      <c r="F301" s="1"/>
      <c r="G301" s="1"/>
      <c r="H301" s="1"/>
      <c r="I301" s="1"/>
      <c r="J301" s="1"/>
      <c r="K301" s="1"/>
      <c r="L301" s="1"/>
      <c r="M301" s="1"/>
    </row>
    <row r="302" spans="1:20" x14ac:dyDescent="0.25">
      <c r="A302" s="1"/>
      <c r="B302" s="1"/>
      <c r="C302" s="1"/>
      <c r="D302" s="1"/>
      <c r="E302" s="1"/>
      <c r="F302" s="1"/>
      <c r="G302" s="1"/>
      <c r="H302" s="1"/>
      <c r="I302" s="1"/>
      <c r="J302" s="1"/>
      <c r="K302" s="1"/>
      <c r="L302" s="1"/>
      <c r="M302" s="1"/>
    </row>
    <row r="303" spans="1:20" x14ac:dyDescent="0.25">
      <c r="A303" s="1"/>
      <c r="B303" s="1"/>
      <c r="C303" s="1"/>
      <c r="D303" s="1"/>
      <c r="E303" s="1"/>
      <c r="F303" s="1"/>
      <c r="G303" s="1"/>
      <c r="H303" s="1"/>
      <c r="I303" s="1"/>
      <c r="J303" s="1"/>
      <c r="K303" s="1"/>
      <c r="L303" s="1"/>
      <c r="M303" s="1"/>
    </row>
    <row r="304" spans="1:20"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4qoBZGzjHrWS9U6f3149Yeukbf9XhyOL3X3G/IWIHgNjzjJnBI54NPdP0faSZYbwV/5bWFIZtW1ceYcZMHJjiQ==" saltValue="A7kdES9Ww+PhaErcF2fQjw==" spinCount="100000" sheet="1" objects="1" scenarios="1" formatCells="0" formatColumns="0" formatRows="0"/>
  <autoFilter ref="A18:P298">
    <filterColumn colId="2">
      <filters blank="1">
        <filter val="1 070 061"/>
        <filter val="1 084 822"/>
        <filter val="1 093"/>
        <filter val="1 106 785"/>
        <filter val="1 119"/>
        <filter val="1 221"/>
        <filter val="1 339"/>
        <filter val="1 455"/>
        <filter val="1 683"/>
        <filter val="1 684"/>
        <filter val="1 725"/>
        <filter val="101"/>
        <filter val="11 744"/>
        <filter val="12 576"/>
        <filter val="12 860"/>
        <filter val="126"/>
        <filter val="131 384"/>
        <filter val="15 011"/>
        <filter val="16 648"/>
        <filter val="17 188"/>
        <filter val="178 899"/>
        <filter val="18 828"/>
        <filter val="2 030"/>
        <filter val="2 100"/>
        <filter val="2 185"/>
        <filter val="2 223"/>
        <filter val="2 504"/>
        <filter val="2 521"/>
        <filter val="2 600"/>
        <filter val="2 831"/>
        <filter val="200"/>
        <filter val="22 437"/>
        <filter val="23 105"/>
        <filter val="234 715"/>
        <filter val="250"/>
        <filter val="26"/>
        <filter val="288"/>
        <filter val="3 450"/>
        <filter val="300"/>
        <filter val="31 196"/>
        <filter val="327"/>
        <filter val="35 269"/>
        <filter val="36 724"/>
        <filter val="360"/>
        <filter val="38 668"/>
        <filter val="4 153"/>
        <filter val="4 183"/>
        <filter val="4 775"/>
        <filter val="-4 775"/>
        <filter val="4 892"/>
        <filter val="40 004"/>
        <filter val="48 899"/>
        <filter val="486"/>
        <filter val="5 444"/>
        <filter val="50"/>
        <filter val="500"/>
        <filter val="52"/>
        <filter val="528"/>
        <filter val="53"/>
        <filter val="55 816"/>
        <filter val="571"/>
        <filter val="6 231"/>
        <filter val="6 574"/>
        <filter val="63 062"/>
        <filter val="638 379"/>
        <filter val="7 399"/>
        <filter val="703 962"/>
        <filter val="732"/>
        <filter val="76 809"/>
        <filter val="8 714"/>
        <filter val="810"/>
        <filter val="85"/>
        <filter val="91 153"/>
        <filter val="938 677"/>
        <filter val="95"/>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&amp;R&amp;"Times New Roman,Regular"&amp;9 31.pielikums Jūrmalas pilsētas domes 
2018.gada 27.septembra saistošajiem noteikumiem Nr.33
(protokols Nr.13,  23.punkts)</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U1" sqref="U1"/>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336"/>
      <c r="O1" s="374" t="s">
        <v>714</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496</v>
      </c>
      <c r="D3" s="1713"/>
      <c r="E3" s="1713"/>
      <c r="F3" s="1713"/>
      <c r="G3" s="1713"/>
      <c r="H3" s="1713"/>
      <c r="I3" s="1713"/>
      <c r="J3" s="1713"/>
      <c r="K3" s="1713"/>
      <c r="L3" s="1713"/>
      <c r="M3" s="1713"/>
      <c r="N3" s="1713"/>
      <c r="O3" s="1713"/>
      <c r="P3" s="1714"/>
      <c r="Q3" s="382"/>
    </row>
    <row r="4" spans="1:17" ht="12.75" customHeight="1" x14ac:dyDescent="0.25">
      <c r="A4" s="4" t="s">
        <v>1</v>
      </c>
      <c r="B4" s="5"/>
      <c r="C4" s="1713" t="s">
        <v>497</v>
      </c>
      <c r="D4" s="1713"/>
      <c r="E4" s="1713"/>
      <c r="F4" s="1713"/>
      <c r="G4" s="1713"/>
      <c r="H4" s="1713"/>
      <c r="I4" s="1713"/>
      <c r="J4" s="1713"/>
      <c r="K4" s="1713"/>
      <c r="L4" s="1713"/>
      <c r="M4" s="1713"/>
      <c r="N4" s="1713"/>
      <c r="O4" s="1713"/>
      <c r="P4" s="1714"/>
      <c r="Q4" s="382"/>
    </row>
    <row r="5" spans="1:17" ht="12.75" customHeight="1" x14ac:dyDescent="0.25">
      <c r="A5" s="2" t="s">
        <v>2</v>
      </c>
      <c r="B5" s="3"/>
      <c r="C5" s="1708" t="s">
        <v>498</v>
      </c>
      <c r="D5" s="1708"/>
      <c r="E5" s="1708"/>
      <c r="F5" s="1708"/>
      <c r="G5" s="1708"/>
      <c r="H5" s="1708"/>
      <c r="I5" s="1708"/>
      <c r="J5" s="1708"/>
      <c r="K5" s="1708"/>
      <c r="L5" s="1708"/>
      <c r="M5" s="1708"/>
      <c r="N5" s="1708"/>
      <c r="O5" s="1708"/>
      <c r="P5" s="1709"/>
      <c r="Q5" s="382"/>
    </row>
    <row r="6" spans="1:17" ht="12.75" customHeight="1" x14ac:dyDescent="0.25">
      <c r="A6" s="2" t="s">
        <v>3</v>
      </c>
      <c r="B6" s="3"/>
      <c r="C6" s="1708" t="s">
        <v>613</v>
      </c>
      <c r="D6" s="1708"/>
      <c r="E6" s="1708"/>
      <c r="F6" s="1708"/>
      <c r="G6" s="1708"/>
      <c r="H6" s="1708"/>
      <c r="I6" s="1708"/>
      <c r="J6" s="1708"/>
      <c r="K6" s="1708"/>
      <c r="L6" s="1708"/>
      <c r="M6" s="1708"/>
      <c r="N6" s="1708"/>
      <c r="O6" s="1708"/>
      <c r="P6" s="1709"/>
      <c r="Q6" s="382"/>
    </row>
    <row r="7" spans="1:17" ht="15" customHeight="1" x14ac:dyDescent="0.25">
      <c r="A7" s="2" t="s">
        <v>4</v>
      </c>
      <c r="B7" s="3"/>
      <c r="C7" s="1713" t="s">
        <v>612</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500</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715</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280642</v>
      </c>
      <c r="D20" s="213">
        <f>SUM(D21,D24,D25,D41,D43)</f>
        <v>232418</v>
      </c>
      <c r="E20" s="386">
        <f t="shared" ref="E20:F20" si="0">SUM(E21,E24,E25,E41,E43)</f>
        <v>40400</v>
      </c>
      <c r="F20" s="387">
        <f t="shared" si="0"/>
        <v>272818</v>
      </c>
      <c r="G20" s="213">
        <f>SUM(G21,G24,G43)</f>
        <v>0</v>
      </c>
      <c r="H20" s="248">
        <f t="shared" ref="H20:I20" si="1">SUM(H21,H24,H43)</f>
        <v>0</v>
      </c>
      <c r="I20" s="26">
        <f t="shared" si="1"/>
        <v>0</v>
      </c>
      <c r="J20" s="248">
        <f>SUM(J21,J26,J43)</f>
        <v>7824</v>
      </c>
      <c r="K20" s="25">
        <f t="shared" ref="K20:L20" si="2">SUM(K21,K26,K43)</f>
        <v>0</v>
      </c>
      <c r="L20" s="26">
        <f t="shared" si="2"/>
        <v>7824</v>
      </c>
      <c r="M20" s="24">
        <f>SUM(M21,M45)</f>
        <v>0</v>
      </c>
      <c r="N20" s="25">
        <f t="shared" ref="N20:O20" si="3">SUM(N21,N45)</f>
        <v>0</v>
      </c>
      <c r="O20" s="26">
        <f t="shared" si="3"/>
        <v>0</v>
      </c>
      <c r="P20" s="337"/>
    </row>
    <row r="21" spans="1:16" ht="12.75" thickTop="1" x14ac:dyDescent="0.25">
      <c r="A21" s="27"/>
      <c r="B21" s="28" t="s">
        <v>20</v>
      </c>
      <c r="C21" s="29">
        <f t="shared" ref="C21:C84" si="4">F21+I21+L21+O21</f>
        <v>3662</v>
      </c>
      <c r="D21" s="214">
        <f>SUM(D22:D23)</f>
        <v>0</v>
      </c>
      <c r="E21" s="388">
        <f t="shared" ref="E21" si="5">SUM(E22:E23)</f>
        <v>0</v>
      </c>
      <c r="F21" s="389">
        <f>SUM(F22:F23)</f>
        <v>0</v>
      </c>
      <c r="G21" s="214">
        <f>SUM(G22:G23)</f>
        <v>0</v>
      </c>
      <c r="H21" s="249">
        <f t="shared" ref="H21:I21" si="6">SUM(H22:H23)</f>
        <v>0</v>
      </c>
      <c r="I21" s="31">
        <f t="shared" si="6"/>
        <v>0</v>
      </c>
      <c r="J21" s="249">
        <f>SUM(J22:J23)</f>
        <v>3662</v>
      </c>
      <c r="K21" s="30">
        <f t="shared" ref="K21:L21" si="7">SUM(K22:K23)</f>
        <v>0</v>
      </c>
      <c r="L21" s="31">
        <f t="shared" si="7"/>
        <v>3662</v>
      </c>
      <c r="M21" s="29">
        <f>SUM(M22:M23)</f>
        <v>0</v>
      </c>
      <c r="N21" s="30">
        <f t="shared" ref="N21:O21" si="8">SUM(N22:N23)</f>
        <v>0</v>
      </c>
      <c r="O21" s="31">
        <f t="shared" si="8"/>
        <v>0</v>
      </c>
      <c r="P21" s="338"/>
    </row>
    <row r="22" spans="1:16" hidden="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x14ac:dyDescent="0.25">
      <c r="A23" s="37"/>
      <c r="B23" s="38" t="s">
        <v>22</v>
      </c>
      <c r="C23" s="39">
        <f t="shared" si="4"/>
        <v>3662</v>
      </c>
      <c r="D23" s="216"/>
      <c r="E23" s="392"/>
      <c r="F23" s="393">
        <f>D23+E23</f>
        <v>0</v>
      </c>
      <c r="G23" s="216"/>
      <c r="H23" s="251"/>
      <c r="I23" s="311">
        <f>G23+H23</f>
        <v>0</v>
      </c>
      <c r="J23" s="251">
        <v>3662</v>
      </c>
      <c r="K23" s="40"/>
      <c r="L23" s="311">
        <f>J23+K23</f>
        <v>3662</v>
      </c>
      <c r="M23" s="372"/>
      <c r="N23" s="40"/>
      <c r="O23" s="311">
        <f>M23+N23</f>
        <v>0</v>
      </c>
      <c r="P23" s="170"/>
    </row>
    <row r="24" spans="1:16" s="21" customFormat="1" ht="24.75" thickBot="1" x14ac:dyDescent="0.3">
      <c r="A24" s="41">
        <v>19300</v>
      </c>
      <c r="B24" s="41" t="s">
        <v>304</v>
      </c>
      <c r="C24" s="42">
        <f>F24+I24</f>
        <v>272818</v>
      </c>
      <c r="D24" s="217">
        <f>D51</f>
        <v>232418</v>
      </c>
      <c r="E24" s="394">
        <f>-46+46+40400</f>
        <v>40400</v>
      </c>
      <c r="F24" s="395">
        <f>D24+E24</f>
        <v>272818</v>
      </c>
      <c r="G24" s="217"/>
      <c r="H24" s="252"/>
      <c r="I24" s="362">
        <f>G24+H24</f>
        <v>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thickTop="1" x14ac:dyDescent="0.25">
      <c r="A26" s="46">
        <v>21300</v>
      </c>
      <c r="B26" s="46" t="s">
        <v>305</v>
      </c>
      <c r="C26" s="47">
        <f>L26</f>
        <v>4162</v>
      </c>
      <c r="D26" s="219" t="s">
        <v>23</v>
      </c>
      <c r="E26" s="398" t="s">
        <v>23</v>
      </c>
      <c r="F26" s="399" t="s">
        <v>23</v>
      </c>
      <c r="G26" s="219" t="s">
        <v>23</v>
      </c>
      <c r="H26" s="253" t="s">
        <v>23</v>
      </c>
      <c r="I26" s="50" t="s">
        <v>23</v>
      </c>
      <c r="J26" s="107">
        <f>SUM(J27,J31,J33,J36)</f>
        <v>4162</v>
      </c>
      <c r="K26" s="51">
        <f t="shared" ref="K26:L26" si="9">SUM(K27,K31,K33,K36)</f>
        <v>0</v>
      </c>
      <c r="L26" s="118">
        <f t="shared" si="9"/>
        <v>4162</v>
      </c>
      <c r="M26" s="320" t="s">
        <v>23</v>
      </c>
      <c r="N26" s="49" t="s">
        <v>23</v>
      </c>
      <c r="O26" s="50" t="s">
        <v>23</v>
      </c>
      <c r="P26" s="340"/>
    </row>
    <row r="27" spans="1:16" s="21" customFormat="1" ht="24" hidden="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idden="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idden="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 hidden="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 hidden="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 hidden="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idden="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row>
    <row r="34" spans="1:16" hidden="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 hidden="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customHeight="1" x14ac:dyDescent="0.25">
      <c r="A36" s="52">
        <v>21390</v>
      </c>
      <c r="B36" s="46" t="s">
        <v>307</v>
      </c>
      <c r="C36" s="47">
        <f t="shared" si="10"/>
        <v>4162</v>
      </c>
      <c r="D36" s="219" t="s">
        <v>23</v>
      </c>
      <c r="E36" s="398" t="s">
        <v>23</v>
      </c>
      <c r="F36" s="399" t="s">
        <v>23</v>
      </c>
      <c r="G36" s="219" t="s">
        <v>23</v>
      </c>
      <c r="H36" s="253" t="s">
        <v>23</v>
      </c>
      <c r="I36" s="50" t="s">
        <v>23</v>
      </c>
      <c r="J36" s="107">
        <f>SUM(J37:J40)</f>
        <v>4162</v>
      </c>
      <c r="K36" s="51">
        <f t="shared" ref="K36:L36" si="14">SUM(K37:K40)</f>
        <v>0</v>
      </c>
      <c r="L36" s="118">
        <f t="shared" si="14"/>
        <v>4162</v>
      </c>
      <c r="M36" s="320" t="s">
        <v>23</v>
      </c>
      <c r="N36" s="49" t="s">
        <v>23</v>
      </c>
      <c r="O36" s="50" t="s">
        <v>23</v>
      </c>
      <c r="P36" s="340"/>
    </row>
    <row r="37" spans="1:16" ht="24" hidden="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idden="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idden="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 x14ac:dyDescent="0.25">
      <c r="A40" s="191">
        <v>21399</v>
      </c>
      <c r="B40" s="166" t="s">
        <v>36</v>
      </c>
      <c r="C40" s="167">
        <f t="shared" si="10"/>
        <v>4162</v>
      </c>
      <c r="D40" s="223" t="s">
        <v>23</v>
      </c>
      <c r="E40" s="406" t="s">
        <v>23</v>
      </c>
      <c r="F40" s="407" t="s">
        <v>23</v>
      </c>
      <c r="G40" s="223" t="s">
        <v>23</v>
      </c>
      <c r="H40" s="257" t="s">
        <v>23</v>
      </c>
      <c r="I40" s="193" t="s">
        <v>23</v>
      </c>
      <c r="J40" s="294">
        <f>3490+672</f>
        <v>4162</v>
      </c>
      <c r="K40" s="192"/>
      <c r="L40" s="408">
        <f>J40+K40</f>
        <v>4162</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 hidden="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row>
    <row r="44" spans="1:16" s="21" customFormat="1" ht="24" hidden="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 hidden="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x14ac:dyDescent="0.25">
      <c r="A48" s="84"/>
      <c r="B48" s="79"/>
      <c r="C48" s="85"/>
      <c r="D48" s="366"/>
      <c r="E48" s="419"/>
      <c r="F48" s="418"/>
      <c r="G48" s="366"/>
      <c r="H48" s="369"/>
      <c r="I48" s="311">
        <f>G48+H48</f>
        <v>0</v>
      </c>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si="4"/>
        <v>280642</v>
      </c>
      <c r="D50" s="226">
        <f>SUM(D51,D283)</f>
        <v>232418</v>
      </c>
      <c r="E50" s="422">
        <f t="shared" ref="E50:F50" si="19">SUM(E51,E283)</f>
        <v>40400</v>
      </c>
      <c r="F50" s="423">
        <f t="shared" si="19"/>
        <v>272818</v>
      </c>
      <c r="G50" s="226">
        <f>SUM(G51,G283)</f>
        <v>0</v>
      </c>
      <c r="H50" s="259">
        <f t="shared" ref="H50:I50" si="20">SUM(H51,H283)</f>
        <v>0</v>
      </c>
      <c r="I50" s="92">
        <f t="shared" si="20"/>
        <v>0</v>
      </c>
      <c r="J50" s="259">
        <f>SUM(J51,J283)</f>
        <v>7824</v>
      </c>
      <c r="K50" s="91">
        <f t="shared" ref="K50:L50" si="21">SUM(K51,K283)</f>
        <v>0</v>
      </c>
      <c r="L50" s="92">
        <f t="shared" si="21"/>
        <v>7824</v>
      </c>
      <c r="M50" s="90">
        <f>SUM(M51,M283)</f>
        <v>0</v>
      </c>
      <c r="N50" s="91">
        <f t="shared" ref="N50:O50" si="22">SUM(N51,N283)</f>
        <v>0</v>
      </c>
      <c r="O50" s="92">
        <f t="shared" si="22"/>
        <v>0</v>
      </c>
      <c r="P50" s="348"/>
    </row>
    <row r="51" spans="1:16" s="21" customFormat="1" ht="36.75" thickTop="1" x14ac:dyDescent="0.25">
      <c r="A51" s="93"/>
      <c r="B51" s="94" t="s">
        <v>45</v>
      </c>
      <c r="C51" s="95">
        <f t="shared" si="4"/>
        <v>279180</v>
      </c>
      <c r="D51" s="227">
        <f>SUM(D52,D194)</f>
        <v>232418</v>
      </c>
      <c r="E51" s="424">
        <f t="shared" ref="E51:F51" si="23">SUM(E52,E194)</f>
        <v>40400</v>
      </c>
      <c r="F51" s="425">
        <f t="shared" si="23"/>
        <v>272818</v>
      </c>
      <c r="G51" s="227">
        <f>SUM(G52,G194)</f>
        <v>0</v>
      </c>
      <c r="H51" s="260">
        <f t="shared" ref="H51:I51" si="24">SUM(H52,H194)</f>
        <v>0</v>
      </c>
      <c r="I51" s="97">
        <f t="shared" si="24"/>
        <v>0</v>
      </c>
      <c r="J51" s="260">
        <f>SUM(J52,J194)</f>
        <v>6362</v>
      </c>
      <c r="K51" s="96">
        <f t="shared" ref="K51:L51" si="25">SUM(K52,K194)</f>
        <v>0</v>
      </c>
      <c r="L51" s="97">
        <f t="shared" si="25"/>
        <v>6362</v>
      </c>
      <c r="M51" s="95">
        <f>SUM(M52,M194)</f>
        <v>0</v>
      </c>
      <c r="N51" s="96">
        <f t="shared" ref="N51:O51" si="26">SUM(N52,N194)</f>
        <v>0</v>
      </c>
      <c r="O51" s="97">
        <f t="shared" si="26"/>
        <v>0</v>
      </c>
      <c r="P51" s="349"/>
    </row>
    <row r="52" spans="1:16" s="21" customFormat="1" ht="24" x14ac:dyDescent="0.25">
      <c r="A52" s="98"/>
      <c r="B52" s="16" t="s">
        <v>46</v>
      </c>
      <c r="C52" s="99">
        <f t="shared" si="4"/>
        <v>254134</v>
      </c>
      <c r="D52" s="228">
        <f>SUM(D53,D75,D173,D187)</f>
        <v>207418</v>
      </c>
      <c r="E52" s="426">
        <f t="shared" ref="E52:F52" si="27">SUM(E53,E75,E173,E187)</f>
        <v>40354</v>
      </c>
      <c r="F52" s="427">
        <f t="shared" si="27"/>
        <v>247772</v>
      </c>
      <c r="G52" s="228">
        <f>SUM(G53,G75,G173,G187)</f>
        <v>0</v>
      </c>
      <c r="H52" s="261">
        <f t="shared" ref="H52:I52" si="28">SUM(H53,H75,H173,H187)</f>
        <v>0</v>
      </c>
      <c r="I52" s="101">
        <f t="shared" si="28"/>
        <v>0</v>
      </c>
      <c r="J52" s="261">
        <f>SUM(J53,J75,J173,J187)</f>
        <v>6362</v>
      </c>
      <c r="K52" s="100">
        <f t="shared" ref="K52:L52" si="29">SUM(K53,K75,K173,K187)</f>
        <v>0</v>
      </c>
      <c r="L52" s="101">
        <f t="shared" si="29"/>
        <v>6362</v>
      </c>
      <c r="M52" s="99">
        <f>SUM(M53,M75,M173,M187)</f>
        <v>0</v>
      </c>
      <c r="N52" s="100">
        <f t="shared" ref="N52:O52" si="30">SUM(N53,N75,N173,N187)</f>
        <v>0</v>
      </c>
      <c r="O52" s="101">
        <f t="shared" si="30"/>
        <v>0</v>
      </c>
      <c r="P52" s="350"/>
    </row>
    <row r="53" spans="1:16" s="21" customFormat="1" hidden="1" x14ac:dyDescent="0.25">
      <c r="A53" s="102">
        <v>1000</v>
      </c>
      <c r="B53" s="102" t="s">
        <v>47</v>
      </c>
      <c r="C53" s="103">
        <f t="shared" si="4"/>
        <v>0</v>
      </c>
      <c r="D53" s="229">
        <f>SUM(D54,D67)</f>
        <v>0</v>
      </c>
      <c r="E53" s="428">
        <f t="shared" ref="E53:F53" si="31">SUM(E54,E67)</f>
        <v>0</v>
      </c>
      <c r="F53" s="429">
        <f t="shared" si="31"/>
        <v>0</v>
      </c>
      <c r="G53" s="229">
        <f>SUM(G54,G67)</f>
        <v>0</v>
      </c>
      <c r="H53" s="262">
        <f t="shared" ref="H53:I53" si="32">SUM(H54,H67)</f>
        <v>0</v>
      </c>
      <c r="I53" s="105">
        <f t="shared" si="32"/>
        <v>0</v>
      </c>
      <c r="J53" s="262">
        <f>SUM(J54,J67)</f>
        <v>0</v>
      </c>
      <c r="K53" s="104">
        <f t="shared" ref="K53:L53" si="33">SUM(K54,K67)</f>
        <v>0</v>
      </c>
      <c r="L53" s="105">
        <f t="shared" si="33"/>
        <v>0</v>
      </c>
      <c r="M53" s="103">
        <f>SUM(M54,M67)</f>
        <v>0</v>
      </c>
      <c r="N53" s="104">
        <f t="shared" ref="N53:O53" si="34">SUM(N54,N67)</f>
        <v>0</v>
      </c>
      <c r="O53" s="105">
        <f t="shared" si="34"/>
        <v>0</v>
      </c>
      <c r="P53" s="351"/>
    </row>
    <row r="54" spans="1:16" hidden="1" x14ac:dyDescent="0.25">
      <c r="A54" s="46">
        <v>1100</v>
      </c>
      <c r="B54" s="106" t="s">
        <v>48</v>
      </c>
      <c r="C54" s="47">
        <f t="shared" si="4"/>
        <v>0</v>
      </c>
      <c r="D54" s="230">
        <f>SUM(D55,D58,D66)</f>
        <v>0</v>
      </c>
      <c r="E54" s="430">
        <f t="shared" ref="E54:F54" si="35">SUM(E55,E58,E66)</f>
        <v>0</v>
      </c>
      <c r="F54" s="397">
        <f t="shared" si="35"/>
        <v>0</v>
      </c>
      <c r="G54" s="230">
        <f>SUM(G55,G58,G66)</f>
        <v>0</v>
      </c>
      <c r="H54" s="107">
        <f t="shared" ref="H54:I54" si="36">SUM(H55,H58,H66)</f>
        <v>0</v>
      </c>
      <c r="I54" s="118">
        <f t="shared" si="36"/>
        <v>0</v>
      </c>
      <c r="J54" s="107">
        <f>SUM(J55,J58,J66)</f>
        <v>0</v>
      </c>
      <c r="K54" s="51">
        <f t="shared" ref="K54:L54" si="37">SUM(K55,K58,K66)</f>
        <v>0</v>
      </c>
      <c r="L54" s="118">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433"/>
      <c r="F56" s="434">
        <f t="shared" ref="F56:F57" si="43">D56+E56</f>
        <v>0</v>
      </c>
      <c r="G56" s="231"/>
      <c r="H56" s="263"/>
      <c r="I56" s="121">
        <f t="shared" ref="I56:I57" si="44">G56+H56</f>
        <v>0</v>
      </c>
      <c r="J56" s="263"/>
      <c r="K56" s="56"/>
      <c r="L56" s="121">
        <f t="shared" ref="L56:L57" si="45">J56+K56</f>
        <v>0</v>
      </c>
      <c r="M56" s="327"/>
      <c r="N56" s="56"/>
      <c r="O56" s="121">
        <f>M56+N56</f>
        <v>0</v>
      </c>
      <c r="P56" s="111"/>
    </row>
    <row r="57" spans="1:16" ht="24" hidden="1" customHeight="1" x14ac:dyDescent="0.25">
      <c r="A57" s="38">
        <v>1119</v>
      </c>
      <c r="B57" s="58" t="s">
        <v>51</v>
      </c>
      <c r="C57" s="59">
        <f t="shared" si="4"/>
        <v>0</v>
      </c>
      <c r="D57" s="232"/>
      <c r="E57" s="435"/>
      <c r="F57" s="393">
        <f t="shared" si="43"/>
        <v>0</v>
      </c>
      <c r="G57" s="232"/>
      <c r="H57" s="264"/>
      <c r="I57" s="115">
        <f t="shared" si="44"/>
        <v>0</v>
      </c>
      <c r="J57" s="264"/>
      <c r="K57" s="61"/>
      <c r="L57" s="115">
        <f t="shared" si="45"/>
        <v>0</v>
      </c>
      <c r="M57" s="328"/>
      <c r="N57" s="61"/>
      <c r="O57" s="115">
        <f>M57+N57</f>
        <v>0</v>
      </c>
      <c r="P57" s="112"/>
    </row>
    <row r="58" spans="1:16"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435"/>
      <c r="F60" s="393">
        <f t="shared" si="50"/>
        <v>0</v>
      </c>
      <c r="G60" s="232"/>
      <c r="H60" s="264"/>
      <c r="I60" s="115">
        <f t="shared" si="51"/>
        <v>0</v>
      </c>
      <c r="J60" s="264"/>
      <c r="K60" s="61"/>
      <c r="L60" s="115">
        <f>J60+K60</f>
        <v>0</v>
      </c>
      <c r="M60" s="328"/>
      <c r="N60" s="61"/>
      <c r="O60" s="115">
        <f t="shared" si="53"/>
        <v>0</v>
      </c>
      <c r="P60" s="112"/>
    </row>
    <row r="61" spans="1:16" ht="24" hidden="1" x14ac:dyDescent="0.25">
      <c r="A61" s="38">
        <v>1145</v>
      </c>
      <c r="B61" s="58" t="s">
        <v>54</v>
      </c>
      <c r="C61" s="59">
        <f t="shared" si="4"/>
        <v>0</v>
      </c>
      <c r="D61" s="232"/>
      <c r="E61" s="435"/>
      <c r="F61" s="393">
        <f t="shared" si="50"/>
        <v>0</v>
      </c>
      <c r="G61" s="232"/>
      <c r="H61" s="264"/>
      <c r="I61" s="115">
        <f t="shared" si="51"/>
        <v>0</v>
      </c>
      <c r="J61" s="264"/>
      <c r="K61" s="61"/>
      <c r="L61" s="115">
        <f t="shared" si="52"/>
        <v>0</v>
      </c>
      <c r="M61" s="328"/>
      <c r="N61" s="61"/>
      <c r="O61" s="115">
        <f>M61+N61</f>
        <v>0</v>
      </c>
      <c r="P61" s="112"/>
    </row>
    <row r="62" spans="1:16" ht="27.75" hidden="1" customHeight="1" x14ac:dyDescent="0.25">
      <c r="A62" s="38">
        <v>1146</v>
      </c>
      <c r="B62" s="58" t="s">
        <v>55</v>
      </c>
      <c r="C62" s="59">
        <f t="shared" si="4"/>
        <v>0</v>
      </c>
      <c r="D62" s="232"/>
      <c r="E62" s="435"/>
      <c r="F62" s="393">
        <f t="shared" si="50"/>
        <v>0</v>
      </c>
      <c r="G62" s="232"/>
      <c r="H62" s="264"/>
      <c r="I62" s="115">
        <f t="shared" si="51"/>
        <v>0</v>
      </c>
      <c r="J62" s="264"/>
      <c r="K62" s="61"/>
      <c r="L62" s="115">
        <f t="shared" si="52"/>
        <v>0</v>
      </c>
      <c r="M62" s="328"/>
      <c r="N62" s="61"/>
      <c r="O62" s="115">
        <f t="shared" si="53"/>
        <v>0</v>
      </c>
      <c r="P62" s="112"/>
    </row>
    <row r="63" spans="1:16" hidden="1" x14ac:dyDescent="0.25">
      <c r="A63" s="38">
        <v>1147</v>
      </c>
      <c r="B63" s="58" t="s">
        <v>56</v>
      </c>
      <c r="C63" s="59">
        <f t="shared" si="4"/>
        <v>0</v>
      </c>
      <c r="D63" s="232"/>
      <c r="E63" s="435"/>
      <c r="F63" s="393">
        <f t="shared" si="50"/>
        <v>0</v>
      </c>
      <c r="G63" s="232"/>
      <c r="H63" s="264"/>
      <c r="I63" s="115">
        <f t="shared" si="51"/>
        <v>0</v>
      </c>
      <c r="J63" s="264"/>
      <c r="K63" s="61"/>
      <c r="L63" s="115">
        <f t="shared" si="52"/>
        <v>0</v>
      </c>
      <c r="M63" s="328"/>
      <c r="N63" s="61"/>
      <c r="O63" s="115">
        <f t="shared" si="53"/>
        <v>0</v>
      </c>
      <c r="P63" s="112"/>
    </row>
    <row r="64" spans="1:16" hidden="1" x14ac:dyDescent="0.25">
      <c r="A64" s="38">
        <v>1148</v>
      </c>
      <c r="B64" s="58" t="s">
        <v>57</v>
      </c>
      <c r="C64" s="59">
        <f t="shared" si="4"/>
        <v>0</v>
      </c>
      <c r="D64" s="232"/>
      <c r="E64" s="435"/>
      <c r="F64" s="393">
        <f t="shared" si="50"/>
        <v>0</v>
      </c>
      <c r="G64" s="232"/>
      <c r="H64" s="264"/>
      <c r="I64" s="115">
        <f t="shared" si="51"/>
        <v>0</v>
      </c>
      <c r="J64" s="264"/>
      <c r="K64" s="61"/>
      <c r="L64" s="115">
        <f t="shared" si="52"/>
        <v>0</v>
      </c>
      <c r="M64" s="328"/>
      <c r="N64" s="61"/>
      <c r="O64" s="115">
        <f t="shared" si="53"/>
        <v>0</v>
      </c>
      <c r="P64" s="112"/>
    </row>
    <row r="65" spans="1:16" ht="24" hidden="1" customHeight="1" x14ac:dyDescent="0.25">
      <c r="A65" s="38">
        <v>1149</v>
      </c>
      <c r="B65" s="58" t="s">
        <v>58</v>
      </c>
      <c r="C65" s="59">
        <f>F65+I65+L65+O65</f>
        <v>0</v>
      </c>
      <c r="D65" s="232"/>
      <c r="E65" s="435"/>
      <c r="F65" s="393">
        <f t="shared" si="50"/>
        <v>0</v>
      </c>
      <c r="G65" s="232"/>
      <c r="H65" s="264"/>
      <c r="I65" s="115">
        <f t="shared" si="51"/>
        <v>0</v>
      </c>
      <c r="J65" s="264"/>
      <c r="K65" s="61"/>
      <c r="L65" s="115">
        <f t="shared" si="52"/>
        <v>0</v>
      </c>
      <c r="M65" s="328"/>
      <c r="N65" s="61"/>
      <c r="O65" s="115">
        <f t="shared" si="53"/>
        <v>0</v>
      </c>
      <c r="P65" s="112"/>
    </row>
    <row r="66" spans="1:16" ht="36" hidden="1" x14ac:dyDescent="0.25">
      <c r="A66" s="108">
        <v>1150</v>
      </c>
      <c r="B66" s="79" t="s">
        <v>59</v>
      </c>
      <c r="C66" s="85">
        <f>F66+I66+L66+O66</f>
        <v>0</v>
      </c>
      <c r="D66" s="234"/>
      <c r="E66" s="437"/>
      <c r="F66" s="432">
        <f t="shared" si="50"/>
        <v>0</v>
      </c>
      <c r="G66" s="234"/>
      <c r="H66" s="265"/>
      <c r="I66" s="110">
        <f t="shared" si="51"/>
        <v>0</v>
      </c>
      <c r="J66" s="265"/>
      <c r="K66" s="116"/>
      <c r="L66" s="110">
        <f t="shared" si="52"/>
        <v>0</v>
      </c>
      <c r="M66" s="329"/>
      <c r="N66" s="116"/>
      <c r="O66" s="110">
        <f t="shared" si="53"/>
        <v>0</v>
      </c>
      <c r="P66" s="117"/>
    </row>
    <row r="67" spans="1:16" ht="24" hidden="1" x14ac:dyDescent="0.25">
      <c r="A67" s="46">
        <v>1200</v>
      </c>
      <c r="B67" s="106" t="s">
        <v>296</v>
      </c>
      <c r="C67" s="47">
        <f t="shared" si="4"/>
        <v>0</v>
      </c>
      <c r="D67" s="230">
        <f>SUM(D68:D69)</f>
        <v>0</v>
      </c>
      <c r="E67" s="430">
        <f t="shared" ref="E67:F67" si="54">SUM(E68:E69)</f>
        <v>0</v>
      </c>
      <c r="F67" s="397">
        <f t="shared" si="54"/>
        <v>0</v>
      </c>
      <c r="G67" s="230">
        <f>SUM(G68:G69)</f>
        <v>0</v>
      </c>
      <c r="H67" s="107">
        <f t="shared" ref="H67:I67" si="55">SUM(H68:H69)</f>
        <v>0</v>
      </c>
      <c r="I67" s="118">
        <f t="shared" si="55"/>
        <v>0</v>
      </c>
      <c r="J67" s="107">
        <f>SUM(J68:J69)</f>
        <v>0</v>
      </c>
      <c r="K67" s="51">
        <f t="shared" ref="K67:L67" si="56">SUM(K68:K69)</f>
        <v>0</v>
      </c>
      <c r="L67" s="118">
        <f t="shared" si="56"/>
        <v>0</v>
      </c>
      <c r="M67" s="47">
        <f>SUM(M68:M69)</f>
        <v>0</v>
      </c>
      <c r="N67" s="51">
        <f t="shared" ref="N67:O67" si="57">SUM(N68:N69)</f>
        <v>0</v>
      </c>
      <c r="O67" s="118">
        <f t="shared" si="57"/>
        <v>0</v>
      </c>
      <c r="P67" s="124"/>
    </row>
    <row r="68" spans="1:16" ht="24" hidden="1" x14ac:dyDescent="0.25">
      <c r="A68" s="381">
        <v>1210</v>
      </c>
      <c r="B68" s="53" t="s">
        <v>60</v>
      </c>
      <c r="C68" s="54">
        <f t="shared" si="4"/>
        <v>0</v>
      </c>
      <c r="D68" s="231"/>
      <c r="E68" s="433"/>
      <c r="F68" s="434">
        <f>D68+E68</f>
        <v>0</v>
      </c>
      <c r="G68" s="231"/>
      <c r="H68" s="263"/>
      <c r="I68" s="121">
        <f>G68+H68</f>
        <v>0</v>
      </c>
      <c r="J68" s="263"/>
      <c r="K68" s="56"/>
      <c r="L68" s="121">
        <f>J68+K68</f>
        <v>0</v>
      </c>
      <c r="M68" s="327"/>
      <c r="N68" s="56"/>
      <c r="O68" s="121">
        <f>M68+N68</f>
        <v>0</v>
      </c>
      <c r="P68" s="111"/>
    </row>
    <row r="69" spans="1:16"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row>
    <row r="71" spans="1:16" hidden="1" x14ac:dyDescent="0.25">
      <c r="A71" s="38">
        <v>1223</v>
      </c>
      <c r="B71" s="58" t="s">
        <v>62</v>
      </c>
      <c r="C71" s="59">
        <f t="shared" si="4"/>
        <v>0</v>
      </c>
      <c r="D71" s="232"/>
      <c r="E71" s="435"/>
      <c r="F71" s="393">
        <f t="shared" si="62"/>
        <v>0</v>
      </c>
      <c r="G71" s="232"/>
      <c r="H71" s="264"/>
      <c r="I71" s="115">
        <f t="shared" si="63"/>
        <v>0</v>
      </c>
      <c r="J71" s="264"/>
      <c r="K71" s="61"/>
      <c r="L71" s="115">
        <f t="shared" si="64"/>
        <v>0</v>
      </c>
      <c r="M71" s="328"/>
      <c r="N71" s="61"/>
      <c r="O71" s="115">
        <f t="shared" si="65"/>
        <v>0</v>
      </c>
      <c r="P71" s="112"/>
    </row>
    <row r="72" spans="1:16" hidden="1" x14ac:dyDescent="0.25">
      <c r="A72" s="38">
        <v>1225</v>
      </c>
      <c r="B72" s="58" t="s">
        <v>63</v>
      </c>
      <c r="C72" s="59">
        <f t="shared" si="4"/>
        <v>0</v>
      </c>
      <c r="D72" s="232"/>
      <c r="E72" s="435"/>
      <c r="F72" s="393">
        <f t="shared" si="62"/>
        <v>0</v>
      </c>
      <c r="G72" s="232"/>
      <c r="H72" s="264"/>
      <c r="I72" s="115">
        <f t="shared" si="63"/>
        <v>0</v>
      </c>
      <c r="J72" s="264"/>
      <c r="K72" s="61"/>
      <c r="L72" s="115">
        <f t="shared" si="64"/>
        <v>0</v>
      </c>
      <c r="M72" s="328"/>
      <c r="N72" s="61"/>
      <c r="O72" s="115">
        <f t="shared" si="65"/>
        <v>0</v>
      </c>
      <c r="P72" s="112"/>
    </row>
    <row r="73" spans="1:16" ht="36" hidden="1" x14ac:dyDescent="0.25">
      <c r="A73" s="38">
        <v>1227</v>
      </c>
      <c r="B73" s="58" t="s">
        <v>64</v>
      </c>
      <c r="C73" s="59">
        <f t="shared" si="4"/>
        <v>0</v>
      </c>
      <c r="D73" s="232"/>
      <c r="E73" s="435"/>
      <c r="F73" s="393">
        <f t="shared" si="62"/>
        <v>0</v>
      </c>
      <c r="G73" s="232"/>
      <c r="H73" s="264"/>
      <c r="I73" s="115">
        <f t="shared" si="63"/>
        <v>0</v>
      </c>
      <c r="J73" s="264"/>
      <c r="K73" s="61"/>
      <c r="L73" s="115">
        <f t="shared" si="64"/>
        <v>0</v>
      </c>
      <c r="M73" s="328"/>
      <c r="N73" s="61"/>
      <c r="O73" s="115">
        <f t="shared" si="65"/>
        <v>0</v>
      </c>
      <c r="P73" s="112"/>
    </row>
    <row r="74" spans="1:16" ht="48" hidden="1" x14ac:dyDescent="0.25">
      <c r="A74" s="38">
        <v>1228</v>
      </c>
      <c r="B74" s="58" t="s">
        <v>298</v>
      </c>
      <c r="C74" s="59">
        <f t="shared" si="4"/>
        <v>0</v>
      </c>
      <c r="D74" s="232"/>
      <c r="E74" s="435"/>
      <c r="F74" s="393">
        <f t="shared" si="62"/>
        <v>0</v>
      </c>
      <c r="G74" s="232"/>
      <c r="H74" s="264"/>
      <c r="I74" s="115">
        <f t="shared" si="63"/>
        <v>0</v>
      </c>
      <c r="J74" s="264"/>
      <c r="K74" s="61"/>
      <c r="L74" s="115">
        <f t="shared" si="64"/>
        <v>0</v>
      </c>
      <c r="M74" s="328"/>
      <c r="N74" s="61"/>
      <c r="O74" s="115">
        <f t="shared" si="65"/>
        <v>0</v>
      </c>
      <c r="P74" s="112"/>
    </row>
    <row r="75" spans="1:16" x14ac:dyDescent="0.25">
      <c r="A75" s="102">
        <v>2000</v>
      </c>
      <c r="B75" s="102" t="s">
        <v>65</v>
      </c>
      <c r="C75" s="103">
        <f t="shared" si="4"/>
        <v>249620</v>
      </c>
      <c r="D75" s="229">
        <f>SUM(D76,D83,D130,D164,D165,D172)</f>
        <v>202904</v>
      </c>
      <c r="E75" s="428">
        <f t="shared" ref="E75:F75" si="66">SUM(E76,E83,E130,E164,E165,E172)</f>
        <v>40354</v>
      </c>
      <c r="F75" s="429">
        <f t="shared" si="66"/>
        <v>243258</v>
      </c>
      <c r="G75" s="229">
        <f>SUM(G76,G83,G130,G164,G165,G172)</f>
        <v>0</v>
      </c>
      <c r="H75" s="262">
        <f t="shared" ref="H75:I75" si="67">SUM(H76,H83,H130,H164,H165,H172)</f>
        <v>0</v>
      </c>
      <c r="I75" s="105">
        <f t="shared" si="67"/>
        <v>0</v>
      </c>
      <c r="J75" s="262">
        <f>SUM(J76,J83,J130,J164,J165,J172)</f>
        <v>6362</v>
      </c>
      <c r="K75" s="104">
        <f t="shared" ref="K75:L75" si="68">SUM(K76,K83,K130,K164,K165,K172)</f>
        <v>0</v>
      </c>
      <c r="L75" s="105">
        <f t="shared" si="68"/>
        <v>6362</v>
      </c>
      <c r="M75" s="103">
        <f>SUM(M76,M83,M130,M164,M165,M172)</f>
        <v>0</v>
      </c>
      <c r="N75" s="104">
        <f t="shared" ref="N75:O75" si="69">SUM(N76,N83,N130,N164,N165,N172)</f>
        <v>0</v>
      </c>
      <c r="O75" s="105">
        <f t="shared" si="69"/>
        <v>0</v>
      </c>
      <c r="P75" s="351"/>
    </row>
    <row r="76" spans="1:16" ht="24" x14ac:dyDescent="0.25">
      <c r="A76" s="46">
        <v>2100</v>
      </c>
      <c r="B76" s="106" t="s">
        <v>66</v>
      </c>
      <c r="C76" s="47">
        <f t="shared" si="4"/>
        <v>4723</v>
      </c>
      <c r="D76" s="230">
        <f>SUM(D77,D80)</f>
        <v>4723</v>
      </c>
      <c r="E76" s="430">
        <f t="shared" ref="E76:F76" si="70">SUM(E77,E80)</f>
        <v>0</v>
      </c>
      <c r="F76" s="397">
        <f t="shared" si="70"/>
        <v>4723</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row>
    <row r="77" spans="1:16" ht="24" hidden="1" x14ac:dyDescent="0.25">
      <c r="A77" s="381">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row>
    <row r="79" spans="1:16" ht="24" hidden="1" x14ac:dyDescent="0.25">
      <c r="A79" s="38">
        <v>2112</v>
      </c>
      <c r="B79" s="58" t="s">
        <v>69</v>
      </c>
      <c r="C79" s="59">
        <f t="shared" si="4"/>
        <v>0</v>
      </c>
      <c r="D79" s="232"/>
      <c r="E79" s="435"/>
      <c r="F79" s="393">
        <f t="shared" si="78"/>
        <v>0</v>
      </c>
      <c r="G79" s="232"/>
      <c r="H79" s="264"/>
      <c r="I79" s="115">
        <f t="shared" si="79"/>
        <v>0</v>
      </c>
      <c r="J79" s="264"/>
      <c r="K79" s="61"/>
      <c r="L79" s="115">
        <f t="shared" si="80"/>
        <v>0</v>
      </c>
      <c r="M79" s="328"/>
      <c r="N79" s="61"/>
      <c r="O79" s="115">
        <f t="shared" si="81"/>
        <v>0</v>
      </c>
      <c r="P79" s="112"/>
    </row>
    <row r="80" spans="1:16" ht="24" x14ac:dyDescent="0.25">
      <c r="A80" s="113">
        <v>2120</v>
      </c>
      <c r="B80" s="58" t="s">
        <v>70</v>
      </c>
      <c r="C80" s="59">
        <f t="shared" si="4"/>
        <v>4723</v>
      </c>
      <c r="D80" s="233">
        <f>SUM(D81:D82)</f>
        <v>4723</v>
      </c>
      <c r="E80" s="436">
        <f t="shared" ref="E80:F80" si="82">SUM(E81:E82)</f>
        <v>0</v>
      </c>
      <c r="F80" s="393">
        <f t="shared" si="82"/>
        <v>4723</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row>
    <row r="81" spans="1:16" x14ac:dyDescent="0.25">
      <c r="A81" s="38">
        <v>2121</v>
      </c>
      <c r="B81" s="58" t="s">
        <v>68</v>
      </c>
      <c r="C81" s="59">
        <f t="shared" si="4"/>
        <v>815</v>
      </c>
      <c r="D81" s="232">
        <v>815</v>
      </c>
      <c r="E81" s="435"/>
      <c r="F81" s="393">
        <f t="shared" ref="F81:F82" si="86">D81+E81</f>
        <v>815</v>
      </c>
      <c r="G81" s="232"/>
      <c r="H81" s="264"/>
      <c r="I81" s="115">
        <f t="shared" ref="I81:I82" si="87">G81+H81</f>
        <v>0</v>
      </c>
      <c r="J81" s="264"/>
      <c r="K81" s="61"/>
      <c r="L81" s="115">
        <f t="shared" ref="L81:L82" si="88">J81+K81</f>
        <v>0</v>
      </c>
      <c r="M81" s="328"/>
      <c r="N81" s="61"/>
      <c r="O81" s="115">
        <f t="shared" ref="O81:O82" si="89">M81+N81</f>
        <v>0</v>
      </c>
      <c r="P81" s="112"/>
    </row>
    <row r="82" spans="1:16" ht="24" x14ac:dyDescent="0.25">
      <c r="A82" s="38">
        <v>2122</v>
      </c>
      <c r="B82" s="58" t="s">
        <v>69</v>
      </c>
      <c r="C82" s="59">
        <f t="shared" si="4"/>
        <v>3908</v>
      </c>
      <c r="D82" s="232">
        <v>3908</v>
      </c>
      <c r="E82" s="435"/>
      <c r="F82" s="393">
        <f t="shared" si="86"/>
        <v>3908</v>
      </c>
      <c r="G82" s="232"/>
      <c r="H82" s="264"/>
      <c r="I82" s="115">
        <f t="shared" si="87"/>
        <v>0</v>
      </c>
      <c r="J82" s="264"/>
      <c r="K82" s="61"/>
      <c r="L82" s="115">
        <f t="shared" si="88"/>
        <v>0</v>
      </c>
      <c r="M82" s="328"/>
      <c r="N82" s="61"/>
      <c r="O82" s="115">
        <f t="shared" si="89"/>
        <v>0</v>
      </c>
      <c r="P82" s="112"/>
    </row>
    <row r="83" spans="1:16" x14ac:dyDescent="0.25">
      <c r="A83" s="46">
        <v>2200</v>
      </c>
      <c r="B83" s="106" t="s">
        <v>71</v>
      </c>
      <c r="C83" s="47">
        <f t="shared" si="4"/>
        <v>205582</v>
      </c>
      <c r="D83" s="230">
        <f>SUM(D84,D89,D95,D103,D112,D116,D122,D128)</f>
        <v>162356</v>
      </c>
      <c r="E83" s="430">
        <f t="shared" ref="E83:F83" si="90">SUM(E84,E89,E95,E103,E112,E116,E122,E128)</f>
        <v>40354</v>
      </c>
      <c r="F83" s="397">
        <f t="shared" si="90"/>
        <v>202710</v>
      </c>
      <c r="G83" s="230">
        <f>SUM(G84,G89,G95,G103,G112,G116,G122,G128)</f>
        <v>0</v>
      </c>
      <c r="H83" s="107">
        <f t="shared" ref="H83:I83" si="91">SUM(H84,H89,H95,H103,H112,H116,H122,H128)</f>
        <v>0</v>
      </c>
      <c r="I83" s="118">
        <f t="shared" si="91"/>
        <v>0</v>
      </c>
      <c r="J83" s="107">
        <f>SUM(J84,J89,J95,J103,J112,J116,J122,J128)</f>
        <v>2872</v>
      </c>
      <c r="K83" s="51">
        <f t="shared" ref="K83:L83" si="92">SUM(K84,K89,K95,K103,K112,K116,K122,K128)</f>
        <v>0</v>
      </c>
      <c r="L83" s="118">
        <f t="shared" si="92"/>
        <v>2872</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row>
    <row r="86" spans="1:16" ht="36" hidden="1" x14ac:dyDescent="0.25">
      <c r="A86" s="38">
        <v>2212</v>
      </c>
      <c r="B86" s="58" t="s">
        <v>74</v>
      </c>
      <c r="C86" s="59">
        <f t="shared" si="98"/>
        <v>0</v>
      </c>
      <c r="D86" s="232"/>
      <c r="E86" s="435"/>
      <c r="F86" s="393">
        <f t="shared" si="99"/>
        <v>0</v>
      </c>
      <c r="G86" s="232"/>
      <c r="H86" s="264"/>
      <c r="I86" s="115">
        <f t="shared" si="100"/>
        <v>0</v>
      </c>
      <c r="J86" s="264"/>
      <c r="K86" s="61"/>
      <c r="L86" s="115">
        <f t="shared" si="101"/>
        <v>0</v>
      </c>
      <c r="M86" s="328"/>
      <c r="N86" s="61"/>
      <c r="O86" s="115">
        <f t="shared" si="102"/>
        <v>0</v>
      </c>
      <c r="P86" s="112"/>
    </row>
    <row r="87" spans="1:16" ht="24" hidden="1" x14ac:dyDescent="0.25">
      <c r="A87" s="38">
        <v>2214</v>
      </c>
      <c r="B87" s="58" t="s">
        <v>75</v>
      </c>
      <c r="C87" s="59">
        <f t="shared" si="98"/>
        <v>0</v>
      </c>
      <c r="D87" s="232"/>
      <c r="E87" s="435"/>
      <c r="F87" s="393">
        <f t="shared" si="99"/>
        <v>0</v>
      </c>
      <c r="G87" s="232"/>
      <c r="H87" s="264"/>
      <c r="I87" s="115">
        <f t="shared" si="100"/>
        <v>0</v>
      </c>
      <c r="J87" s="264"/>
      <c r="K87" s="61"/>
      <c r="L87" s="115">
        <f t="shared" si="101"/>
        <v>0</v>
      </c>
      <c r="M87" s="328"/>
      <c r="N87" s="61"/>
      <c r="O87" s="115">
        <f t="shared" si="102"/>
        <v>0</v>
      </c>
      <c r="P87" s="112"/>
    </row>
    <row r="88" spans="1:16" hidden="1" x14ac:dyDescent="0.25">
      <c r="A88" s="38">
        <v>2219</v>
      </c>
      <c r="B88" s="58" t="s">
        <v>76</v>
      </c>
      <c r="C88" s="59">
        <f t="shared" si="98"/>
        <v>0</v>
      </c>
      <c r="D88" s="232"/>
      <c r="E88" s="435"/>
      <c r="F88" s="393">
        <f t="shared" si="99"/>
        <v>0</v>
      </c>
      <c r="G88" s="232"/>
      <c r="H88" s="264"/>
      <c r="I88" s="115">
        <f t="shared" si="100"/>
        <v>0</v>
      </c>
      <c r="J88" s="264"/>
      <c r="K88" s="61"/>
      <c r="L88" s="115">
        <f t="shared" si="101"/>
        <v>0</v>
      </c>
      <c r="M88" s="328"/>
      <c r="N88" s="61"/>
      <c r="O88" s="115">
        <f t="shared" si="102"/>
        <v>0</v>
      </c>
      <c r="P88" s="112"/>
    </row>
    <row r="89" spans="1:16" ht="24" hidden="1" x14ac:dyDescent="0.25">
      <c r="A89" s="113">
        <v>2220</v>
      </c>
      <c r="B89" s="58" t="s">
        <v>77</v>
      </c>
      <c r="C89" s="59">
        <f t="shared" si="98"/>
        <v>0</v>
      </c>
      <c r="D89" s="233">
        <f>SUM(D90:D94)</f>
        <v>0</v>
      </c>
      <c r="E89" s="436">
        <f t="shared" ref="E89:F89" si="103">SUM(E90:E94)</f>
        <v>0</v>
      </c>
      <c r="F89" s="393">
        <f t="shared" si="103"/>
        <v>0</v>
      </c>
      <c r="G89" s="233">
        <f>SUM(G90:G94)</f>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c r="E90" s="435"/>
      <c r="F90" s="393">
        <f t="shared" ref="F90:F94" si="107">D90+E90</f>
        <v>0</v>
      </c>
      <c r="G90" s="232"/>
      <c r="H90" s="264"/>
      <c r="I90" s="115">
        <f t="shared" ref="I90:I94" si="108">G90+H90</f>
        <v>0</v>
      </c>
      <c r="J90" s="264"/>
      <c r="K90" s="61"/>
      <c r="L90" s="115">
        <f t="shared" ref="L90:L94" si="109">J90+K90</f>
        <v>0</v>
      </c>
      <c r="M90" s="328"/>
      <c r="N90" s="61"/>
      <c r="O90" s="115">
        <f t="shared" ref="O90:O94" si="110">M90+N90</f>
        <v>0</v>
      </c>
      <c r="P90" s="112"/>
    </row>
    <row r="91" spans="1:16" hidden="1" x14ac:dyDescent="0.25">
      <c r="A91" s="38">
        <v>2222</v>
      </c>
      <c r="B91" s="58" t="s">
        <v>78</v>
      </c>
      <c r="C91" s="59">
        <f t="shared" si="98"/>
        <v>0</v>
      </c>
      <c r="D91" s="232"/>
      <c r="E91" s="435"/>
      <c r="F91" s="393">
        <f t="shared" si="107"/>
        <v>0</v>
      </c>
      <c r="G91" s="232"/>
      <c r="H91" s="264"/>
      <c r="I91" s="115">
        <f t="shared" si="108"/>
        <v>0</v>
      </c>
      <c r="J91" s="264"/>
      <c r="K91" s="61"/>
      <c r="L91" s="115">
        <f t="shared" si="109"/>
        <v>0</v>
      </c>
      <c r="M91" s="328"/>
      <c r="N91" s="61"/>
      <c r="O91" s="115">
        <f t="shared" si="110"/>
        <v>0</v>
      </c>
      <c r="P91" s="112"/>
    </row>
    <row r="92" spans="1:16" hidden="1" x14ac:dyDescent="0.25">
      <c r="A92" s="38">
        <v>2223</v>
      </c>
      <c r="B92" s="58" t="s">
        <v>79</v>
      </c>
      <c r="C92" s="59">
        <f t="shared" si="98"/>
        <v>0</v>
      </c>
      <c r="D92" s="232"/>
      <c r="E92" s="435"/>
      <c r="F92" s="393">
        <f t="shared" si="107"/>
        <v>0</v>
      </c>
      <c r="G92" s="232"/>
      <c r="H92" s="264"/>
      <c r="I92" s="115">
        <f t="shared" si="108"/>
        <v>0</v>
      </c>
      <c r="J92" s="264"/>
      <c r="K92" s="61"/>
      <c r="L92" s="115">
        <f t="shared" si="109"/>
        <v>0</v>
      </c>
      <c r="M92" s="328"/>
      <c r="N92" s="61"/>
      <c r="O92" s="115">
        <f t="shared" si="110"/>
        <v>0</v>
      </c>
      <c r="P92" s="112"/>
    </row>
    <row r="93" spans="1:16" ht="48" hidden="1" x14ac:dyDescent="0.25">
      <c r="A93" s="38">
        <v>2224</v>
      </c>
      <c r="B93" s="58" t="s">
        <v>299</v>
      </c>
      <c r="C93" s="59">
        <f t="shared" si="98"/>
        <v>0</v>
      </c>
      <c r="D93" s="232"/>
      <c r="E93" s="435"/>
      <c r="F93" s="393">
        <f t="shared" si="107"/>
        <v>0</v>
      </c>
      <c r="G93" s="232"/>
      <c r="H93" s="264"/>
      <c r="I93" s="115">
        <f t="shared" si="108"/>
        <v>0</v>
      </c>
      <c r="J93" s="264"/>
      <c r="K93" s="61"/>
      <c r="L93" s="115">
        <f t="shared" si="109"/>
        <v>0</v>
      </c>
      <c r="M93" s="328"/>
      <c r="N93" s="61"/>
      <c r="O93" s="115">
        <f t="shared" si="110"/>
        <v>0</v>
      </c>
      <c r="P93" s="112"/>
    </row>
    <row r="94" spans="1:16" ht="24" hidden="1" x14ac:dyDescent="0.25">
      <c r="A94" s="38">
        <v>2229</v>
      </c>
      <c r="B94" s="58" t="s">
        <v>80</v>
      </c>
      <c r="C94" s="59">
        <f t="shared" si="98"/>
        <v>0</v>
      </c>
      <c r="D94" s="232"/>
      <c r="E94" s="435"/>
      <c r="F94" s="393">
        <f t="shared" si="107"/>
        <v>0</v>
      </c>
      <c r="G94" s="232"/>
      <c r="H94" s="264"/>
      <c r="I94" s="115">
        <f t="shared" si="108"/>
        <v>0</v>
      </c>
      <c r="J94" s="264"/>
      <c r="K94" s="61"/>
      <c r="L94" s="115">
        <f t="shared" si="109"/>
        <v>0</v>
      </c>
      <c r="M94" s="328"/>
      <c r="N94" s="61"/>
      <c r="O94" s="115">
        <f t="shared" si="110"/>
        <v>0</v>
      </c>
      <c r="P94" s="112"/>
    </row>
    <row r="95" spans="1:16" ht="36" x14ac:dyDescent="0.25">
      <c r="A95" s="113">
        <v>2230</v>
      </c>
      <c r="B95" s="58" t="s">
        <v>81</v>
      </c>
      <c r="C95" s="59">
        <f t="shared" si="98"/>
        <v>138574</v>
      </c>
      <c r="D95" s="233">
        <f>SUM(D96:D102)</f>
        <v>136420</v>
      </c>
      <c r="E95" s="436">
        <f t="shared" ref="E95:F95" si="111">SUM(E96:E102)</f>
        <v>-46</v>
      </c>
      <c r="F95" s="393">
        <f t="shared" si="111"/>
        <v>136374</v>
      </c>
      <c r="G95" s="233">
        <f>SUM(G96:G102)</f>
        <v>0</v>
      </c>
      <c r="H95" s="122">
        <f t="shared" ref="H95:I95" si="112">SUM(H96:H102)</f>
        <v>0</v>
      </c>
      <c r="I95" s="115">
        <f t="shared" si="112"/>
        <v>0</v>
      </c>
      <c r="J95" s="122">
        <f>SUM(J96:J102)</f>
        <v>2200</v>
      </c>
      <c r="K95" s="114">
        <f t="shared" ref="K95:L95" si="113">SUM(K96:K102)</f>
        <v>0</v>
      </c>
      <c r="L95" s="115">
        <f t="shared" si="113"/>
        <v>2200</v>
      </c>
      <c r="M95" s="59">
        <f>SUM(M96:M102)</f>
        <v>0</v>
      </c>
      <c r="N95" s="114">
        <f t="shared" ref="N95:O95" si="114">SUM(N96:N102)</f>
        <v>0</v>
      </c>
      <c r="O95" s="115">
        <f t="shared" si="114"/>
        <v>0</v>
      </c>
      <c r="P95" s="112"/>
    </row>
    <row r="96" spans="1:16" ht="24" x14ac:dyDescent="0.25">
      <c r="A96" s="38">
        <v>2231</v>
      </c>
      <c r="B96" s="58" t="s">
        <v>82</v>
      </c>
      <c r="C96" s="59">
        <f t="shared" si="98"/>
        <v>14959</v>
      </c>
      <c r="D96" s="232">
        <v>14959</v>
      </c>
      <c r="E96" s="435"/>
      <c r="F96" s="393">
        <f t="shared" ref="F96:F102" si="115">D96+E96</f>
        <v>14959</v>
      </c>
      <c r="G96" s="232"/>
      <c r="H96" s="264"/>
      <c r="I96" s="115">
        <f t="shared" ref="I96:I102" si="116">G96+H96</f>
        <v>0</v>
      </c>
      <c r="J96" s="264"/>
      <c r="K96" s="61"/>
      <c r="L96" s="115">
        <f t="shared" ref="L96:L102" si="117">J96+K96</f>
        <v>0</v>
      </c>
      <c r="M96" s="328"/>
      <c r="N96" s="61"/>
      <c r="O96" s="115">
        <f t="shared" ref="O96:O102" si="118">M96+N96</f>
        <v>0</v>
      </c>
      <c r="P96" s="112"/>
    </row>
    <row r="97" spans="1:16" ht="24.75" customHeight="1" x14ac:dyDescent="0.25">
      <c r="A97" s="38">
        <v>2232</v>
      </c>
      <c r="B97" s="58" t="s">
        <v>83</v>
      </c>
      <c r="C97" s="59">
        <f t="shared" si="98"/>
        <v>4454</v>
      </c>
      <c r="D97" s="232">
        <v>4500</v>
      </c>
      <c r="E97" s="435">
        <v>-46</v>
      </c>
      <c r="F97" s="393">
        <f t="shared" si="115"/>
        <v>4454</v>
      </c>
      <c r="G97" s="232"/>
      <c r="H97" s="264"/>
      <c r="I97" s="115">
        <f t="shared" si="116"/>
        <v>0</v>
      </c>
      <c r="J97" s="264"/>
      <c r="K97" s="61"/>
      <c r="L97" s="115">
        <f t="shared" si="117"/>
        <v>0</v>
      </c>
      <c r="M97" s="328"/>
      <c r="N97" s="61"/>
      <c r="O97" s="115">
        <f t="shared" si="118"/>
        <v>0</v>
      </c>
      <c r="P97" s="112"/>
    </row>
    <row r="98" spans="1:16" ht="24" hidden="1" x14ac:dyDescent="0.25">
      <c r="A98" s="33">
        <v>2233</v>
      </c>
      <c r="B98" s="53" t="s">
        <v>84</v>
      </c>
      <c r="C98" s="54">
        <f t="shared" si="98"/>
        <v>0</v>
      </c>
      <c r="D98" s="231"/>
      <c r="E98" s="433"/>
      <c r="F98" s="434">
        <f t="shared" si="115"/>
        <v>0</v>
      </c>
      <c r="G98" s="231"/>
      <c r="H98" s="263"/>
      <c r="I98" s="121">
        <f t="shared" si="116"/>
        <v>0</v>
      </c>
      <c r="J98" s="263"/>
      <c r="K98" s="56"/>
      <c r="L98" s="121">
        <f t="shared" si="117"/>
        <v>0</v>
      </c>
      <c r="M98" s="327"/>
      <c r="N98" s="56"/>
      <c r="O98" s="121">
        <f t="shared" si="118"/>
        <v>0</v>
      </c>
      <c r="P98" s="111"/>
    </row>
    <row r="99" spans="1:16" ht="36" hidden="1" x14ac:dyDescent="0.25">
      <c r="A99" s="38">
        <v>2234</v>
      </c>
      <c r="B99" s="58" t="s">
        <v>85</v>
      </c>
      <c r="C99" s="59">
        <f t="shared" si="98"/>
        <v>0</v>
      </c>
      <c r="D99" s="232"/>
      <c r="E99" s="435"/>
      <c r="F99" s="393">
        <f t="shared" si="115"/>
        <v>0</v>
      </c>
      <c r="G99" s="232"/>
      <c r="H99" s="264"/>
      <c r="I99" s="115">
        <f t="shared" si="116"/>
        <v>0</v>
      </c>
      <c r="J99" s="264"/>
      <c r="K99" s="61"/>
      <c r="L99" s="115">
        <f t="shared" si="117"/>
        <v>0</v>
      </c>
      <c r="M99" s="328"/>
      <c r="N99" s="61"/>
      <c r="O99" s="115">
        <f t="shared" si="118"/>
        <v>0</v>
      </c>
      <c r="P99" s="112"/>
    </row>
    <row r="100" spans="1:16" ht="24" hidden="1" x14ac:dyDescent="0.25">
      <c r="A100" s="38">
        <v>2235</v>
      </c>
      <c r="B100" s="58" t="s">
        <v>86</v>
      </c>
      <c r="C100" s="59">
        <f t="shared" si="98"/>
        <v>0</v>
      </c>
      <c r="D100" s="232"/>
      <c r="E100" s="435"/>
      <c r="F100" s="393">
        <f t="shared" si="115"/>
        <v>0</v>
      </c>
      <c r="G100" s="232"/>
      <c r="H100" s="264"/>
      <c r="I100" s="115">
        <f t="shared" si="116"/>
        <v>0</v>
      </c>
      <c r="J100" s="264"/>
      <c r="K100" s="61"/>
      <c r="L100" s="115">
        <f t="shared" si="117"/>
        <v>0</v>
      </c>
      <c r="M100" s="328"/>
      <c r="N100" s="61"/>
      <c r="O100" s="115">
        <f t="shared" si="118"/>
        <v>0</v>
      </c>
      <c r="P100" s="112"/>
    </row>
    <row r="101" spans="1:16" hidden="1" x14ac:dyDescent="0.25">
      <c r="A101" s="38">
        <v>2236</v>
      </c>
      <c r="B101" s="58" t="s">
        <v>87</v>
      </c>
      <c r="C101" s="59">
        <f t="shared" si="98"/>
        <v>0</v>
      </c>
      <c r="D101" s="232"/>
      <c r="E101" s="435"/>
      <c r="F101" s="393">
        <f t="shared" si="115"/>
        <v>0</v>
      </c>
      <c r="G101" s="232"/>
      <c r="H101" s="264"/>
      <c r="I101" s="115">
        <f t="shared" si="116"/>
        <v>0</v>
      </c>
      <c r="J101" s="264"/>
      <c r="K101" s="61"/>
      <c r="L101" s="115">
        <f t="shared" si="117"/>
        <v>0</v>
      </c>
      <c r="M101" s="328"/>
      <c r="N101" s="61"/>
      <c r="O101" s="115">
        <f t="shared" si="118"/>
        <v>0</v>
      </c>
      <c r="P101" s="112"/>
    </row>
    <row r="102" spans="1:16" ht="24" x14ac:dyDescent="0.25">
      <c r="A102" s="38">
        <v>2239</v>
      </c>
      <c r="B102" s="58" t="s">
        <v>88</v>
      </c>
      <c r="C102" s="59">
        <f t="shared" si="98"/>
        <v>119161</v>
      </c>
      <c r="D102" s="232">
        <v>116961</v>
      </c>
      <c r="E102" s="435"/>
      <c r="F102" s="393">
        <f t="shared" si="115"/>
        <v>116961</v>
      </c>
      <c r="G102" s="232"/>
      <c r="H102" s="264"/>
      <c r="I102" s="115">
        <f t="shared" si="116"/>
        <v>0</v>
      </c>
      <c r="J102" s="264">
        <v>2200</v>
      </c>
      <c r="K102" s="61"/>
      <c r="L102" s="115">
        <f t="shared" si="117"/>
        <v>2200</v>
      </c>
      <c r="M102" s="328"/>
      <c r="N102" s="61"/>
      <c r="O102" s="115">
        <f t="shared" si="118"/>
        <v>0</v>
      </c>
      <c r="P102" s="112"/>
    </row>
    <row r="103" spans="1:16" ht="36" x14ac:dyDescent="0.25">
      <c r="A103" s="113">
        <v>2240</v>
      </c>
      <c r="B103" s="58" t="s">
        <v>89</v>
      </c>
      <c r="C103" s="59">
        <f t="shared" si="98"/>
        <v>40510</v>
      </c>
      <c r="D103" s="233">
        <f>SUM(D104:D111)</f>
        <v>110</v>
      </c>
      <c r="E103" s="436">
        <f t="shared" ref="E103:F103" si="119">SUM(E104:E111)</f>
        <v>40400</v>
      </c>
      <c r="F103" s="393">
        <f t="shared" si="119"/>
        <v>40510</v>
      </c>
      <c r="G103" s="233">
        <f>SUM(G104:G111)</f>
        <v>0</v>
      </c>
      <c r="H103" s="122">
        <f t="shared" ref="H103:I103" si="120">SUM(H104:H111)</f>
        <v>0</v>
      </c>
      <c r="I103" s="115">
        <f t="shared" si="120"/>
        <v>0</v>
      </c>
      <c r="J103" s="122">
        <f>SUM(J104:J111)</f>
        <v>0</v>
      </c>
      <c r="K103" s="114">
        <f t="shared" ref="K103:L103" si="121">SUM(K104:K111)</f>
        <v>0</v>
      </c>
      <c r="L103" s="115">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435"/>
      <c r="F104" s="393">
        <f t="shared" ref="F104:F111" si="123">D104+E104</f>
        <v>0</v>
      </c>
      <c r="G104" s="232"/>
      <c r="H104" s="264"/>
      <c r="I104" s="115">
        <f t="shared" ref="I104:I111" si="124">G104+H104</f>
        <v>0</v>
      </c>
      <c r="J104" s="264"/>
      <c r="K104" s="61"/>
      <c r="L104" s="115">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435"/>
      <c r="F105" s="393">
        <f t="shared" si="123"/>
        <v>0</v>
      </c>
      <c r="G105" s="232"/>
      <c r="H105" s="264"/>
      <c r="I105" s="115">
        <f t="shared" si="124"/>
        <v>0</v>
      </c>
      <c r="J105" s="264"/>
      <c r="K105" s="61"/>
      <c r="L105" s="115">
        <f t="shared" si="125"/>
        <v>0</v>
      </c>
      <c r="M105" s="328"/>
      <c r="N105" s="61"/>
      <c r="O105" s="115">
        <f t="shared" si="126"/>
        <v>0</v>
      </c>
      <c r="P105" s="112"/>
    </row>
    <row r="106" spans="1:16" ht="24" x14ac:dyDescent="0.25">
      <c r="A106" s="38">
        <v>2243</v>
      </c>
      <c r="B106" s="58" t="s">
        <v>92</v>
      </c>
      <c r="C106" s="59">
        <f t="shared" si="98"/>
        <v>110</v>
      </c>
      <c r="D106" s="232">
        <v>110</v>
      </c>
      <c r="E106" s="435"/>
      <c r="F106" s="393">
        <f t="shared" si="123"/>
        <v>110</v>
      </c>
      <c r="G106" s="232"/>
      <c r="H106" s="264"/>
      <c r="I106" s="115">
        <f t="shared" si="124"/>
        <v>0</v>
      </c>
      <c r="J106" s="264"/>
      <c r="K106" s="61"/>
      <c r="L106" s="115">
        <f t="shared" si="125"/>
        <v>0</v>
      </c>
      <c r="M106" s="328"/>
      <c r="N106" s="61"/>
      <c r="O106" s="115">
        <f t="shared" si="126"/>
        <v>0</v>
      </c>
      <c r="P106" s="112"/>
    </row>
    <row r="107" spans="1:16" x14ac:dyDescent="0.25">
      <c r="A107" s="38">
        <v>2244</v>
      </c>
      <c r="B107" s="58" t="s">
        <v>93</v>
      </c>
      <c r="C107" s="59">
        <f t="shared" si="98"/>
        <v>40400</v>
      </c>
      <c r="D107" s="232"/>
      <c r="E107" s="435">
        <v>40400</v>
      </c>
      <c r="F107" s="393">
        <f t="shared" si="123"/>
        <v>40400</v>
      </c>
      <c r="G107" s="232"/>
      <c r="H107" s="264"/>
      <c r="I107" s="115">
        <f t="shared" si="124"/>
        <v>0</v>
      </c>
      <c r="J107" s="264"/>
      <c r="K107" s="61"/>
      <c r="L107" s="115">
        <f t="shared" si="125"/>
        <v>0</v>
      </c>
      <c r="M107" s="328"/>
      <c r="N107" s="61"/>
      <c r="O107" s="115">
        <f t="shared" si="126"/>
        <v>0</v>
      </c>
      <c r="P107" s="112"/>
    </row>
    <row r="108" spans="1:16" ht="24" hidden="1" x14ac:dyDescent="0.25">
      <c r="A108" s="38">
        <v>2246</v>
      </c>
      <c r="B108" s="58" t="s">
        <v>94</v>
      </c>
      <c r="C108" s="59">
        <f t="shared" si="98"/>
        <v>0</v>
      </c>
      <c r="D108" s="232"/>
      <c r="E108" s="435"/>
      <c r="F108" s="393">
        <f t="shared" si="123"/>
        <v>0</v>
      </c>
      <c r="G108" s="232"/>
      <c r="H108" s="264"/>
      <c r="I108" s="115">
        <f t="shared" si="124"/>
        <v>0</v>
      </c>
      <c r="J108" s="264"/>
      <c r="K108" s="61"/>
      <c r="L108" s="115">
        <f t="shared" si="125"/>
        <v>0</v>
      </c>
      <c r="M108" s="328"/>
      <c r="N108" s="61"/>
      <c r="O108" s="115">
        <f t="shared" si="126"/>
        <v>0</v>
      </c>
      <c r="P108" s="112"/>
    </row>
    <row r="109" spans="1:16" hidden="1" x14ac:dyDescent="0.25">
      <c r="A109" s="38">
        <v>2247</v>
      </c>
      <c r="B109" s="58" t="s">
        <v>95</v>
      </c>
      <c r="C109" s="59">
        <f t="shared" si="98"/>
        <v>0</v>
      </c>
      <c r="D109" s="232"/>
      <c r="E109" s="435"/>
      <c r="F109" s="393">
        <f t="shared" si="123"/>
        <v>0</v>
      </c>
      <c r="G109" s="232"/>
      <c r="H109" s="264"/>
      <c r="I109" s="115">
        <f t="shared" si="124"/>
        <v>0</v>
      </c>
      <c r="J109" s="264"/>
      <c r="K109" s="61"/>
      <c r="L109" s="115">
        <f t="shared" si="125"/>
        <v>0</v>
      </c>
      <c r="M109" s="328"/>
      <c r="N109" s="61"/>
      <c r="O109" s="115">
        <f t="shared" si="126"/>
        <v>0</v>
      </c>
      <c r="P109" s="112"/>
    </row>
    <row r="110" spans="1:16" ht="24" hidden="1" x14ac:dyDescent="0.25">
      <c r="A110" s="38">
        <v>2248</v>
      </c>
      <c r="B110" s="58" t="s">
        <v>300</v>
      </c>
      <c r="C110" s="59">
        <f t="shared" si="98"/>
        <v>0</v>
      </c>
      <c r="D110" s="232"/>
      <c r="E110" s="435"/>
      <c r="F110" s="393">
        <f t="shared" si="123"/>
        <v>0</v>
      </c>
      <c r="G110" s="232"/>
      <c r="H110" s="264"/>
      <c r="I110" s="115">
        <f t="shared" si="124"/>
        <v>0</v>
      </c>
      <c r="J110" s="264"/>
      <c r="K110" s="61"/>
      <c r="L110" s="115">
        <f t="shared" si="125"/>
        <v>0</v>
      </c>
      <c r="M110" s="328"/>
      <c r="N110" s="61"/>
      <c r="O110" s="115">
        <f t="shared" si="126"/>
        <v>0</v>
      </c>
      <c r="P110" s="112"/>
    </row>
    <row r="111" spans="1:16" ht="24" hidden="1" x14ac:dyDescent="0.25">
      <c r="A111" s="38">
        <v>2249</v>
      </c>
      <c r="B111" s="58" t="s">
        <v>96</v>
      </c>
      <c r="C111" s="59">
        <f t="shared" si="98"/>
        <v>0</v>
      </c>
      <c r="D111" s="232"/>
      <c r="E111" s="435"/>
      <c r="F111" s="393">
        <f t="shared" si="123"/>
        <v>0</v>
      </c>
      <c r="G111" s="232"/>
      <c r="H111" s="264"/>
      <c r="I111" s="115">
        <f t="shared" si="124"/>
        <v>0</v>
      </c>
      <c r="J111" s="264"/>
      <c r="K111" s="61"/>
      <c r="L111" s="115">
        <f t="shared" si="125"/>
        <v>0</v>
      </c>
      <c r="M111" s="328"/>
      <c r="N111" s="61"/>
      <c r="O111" s="115">
        <f t="shared" si="126"/>
        <v>0</v>
      </c>
      <c r="P111" s="112"/>
    </row>
    <row r="112" spans="1:16" x14ac:dyDescent="0.25">
      <c r="A112" s="113">
        <v>2250</v>
      </c>
      <c r="B112" s="58" t="s">
        <v>97</v>
      </c>
      <c r="C112" s="59">
        <f t="shared" si="98"/>
        <v>5000</v>
      </c>
      <c r="D112" s="233">
        <f>SUM(D113:D115)</f>
        <v>5000</v>
      </c>
      <c r="E112" s="436">
        <f t="shared" ref="E112:F112" si="127">SUM(E113:E115)</f>
        <v>0</v>
      </c>
      <c r="F112" s="393">
        <f t="shared" si="127"/>
        <v>5000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435"/>
      <c r="F114" s="393">
        <f t="shared" si="131"/>
        <v>0</v>
      </c>
      <c r="G114" s="232"/>
      <c r="H114" s="264"/>
      <c r="I114" s="115">
        <f t="shared" si="132"/>
        <v>0</v>
      </c>
      <c r="J114" s="264"/>
      <c r="K114" s="61"/>
      <c r="L114" s="115">
        <f t="shared" si="133"/>
        <v>0</v>
      </c>
      <c r="M114" s="328"/>
      <c r="N114" s="61"/>
      <c r="O114" s="115">
        <f t="shared" si="134"/>
        <v>0</v>
      </c>
      <c r="P114" s="112"/>
    </row>
    <row r="115" spans="1:16" ht="24" x14ac:dyDescent="0.25">
      <c r="A115" s="38">
        <v>2259</v>
      </c>
      <c r="B115" s="58" t="s">
        <v>100</v>
      </c>
      <c r="C115" s="59">
        <f t="shared" si="98"/>
        <v>5000</v>
      </c>
      <c r="D115" s="232">
        <v>5000</v>
      </c>
      <c r="E115" s="435"/>
      <c r="F115" s="393">
        <f t="shared" si="131"/>
        <v>5000</v>
      </c>
      <c r="G115" s="232"/>
      <c r="H115" s="264"/>
      <c r="I115" s="115">
        <f t="shared" si="132"/>
        <v>0</v>
      </c>
      <c r="J115" s="264"/>
      <c r="K115" s="61"/>
      <c r="L115" s="115">
        <f t="shared" si="133"/>
        <v>0</v>
      </c>
      <c r="M115" s="328"/>
      <c r="N115" s="61"/>
      <c r="O115" s="115">
        <f t="shared" si="134"/>
        <v>0</v>
      </c>
      <c r="P115" s="112"/>
    </row>
    <row r="116" spans="1:16" hidden="1" x14ac:dyDescent="0.25">
      <c r="A116" s="113">
        <v>2260</v>
      </c>
      <c r="B116" s="58" t="s">
        <v>101</v>
      </c>
      <c r="C116" s="59">
        <f t="shared" si="98"/>
        <v>0</v>
      </c>
      <c r="D116" s="233">
        <f>SUM(D117:D121)</f>
        <v>0</v>
      </c>
      <c r="E116" s="436">
        <f t="shared" ref="E116:F116" si="135">SUM(E117:E121)</f>
        <v>0</v>
      </c>
      <c r="F116" s="393">
        <f t="shared" si="135"/>
        <v>0</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435"/>
      <c r="F118" s="393">
        <f t="shared" si="139"/>
        <v>0</v>
      </c>
      <c r="G118" s="232"/>
      <c r="H118" s="264"/>
      <c r="I118" s="115">
        <f t="shared" si="140"/>
        <v>0</v>
      </c>
      <c r="J118" s="264"/>
      <c r="K118" s="61"/>
      <c r="L118" s="115">
        <f t="shared" si="141"/>
        <v>0</v>
      </c>
      <c r="M118" s="328"/>
      <c r="N118" s="61"/>
      <c r="O118" s="115">
        <f t="shared" si="142"/>
        <v>0</v>
      </c>
      <c r="P118" s="112"/>
    </row>
    <row r="119" spans="1:16" hidden="1" x14ac:dyDescent="0.25">
      <c r="A119" s="38">
        <v>2263</v>
      </c>
      <c r="B119" s="58" t="s">
        <v>104</v>
      </c>
      <c r="C119" s="59">
        <f t="shared" si="98"/>
        <v>0</v>
      </c>
      <c r="D119" s="232"/>
      <c r="E119" s="435"/>
      <c r="F119" s="393">
        <f t="shared" si="139"/>
        <v>0</v>
      </c>
      <c r="G119" s="232"/>
      <c r="H119" s="264"/>
      <c r="I119" s="115">
        <f t="shared" si="140"/>
        <v>0</v>
      </c>
      <c r="J119" s="264"/>
      <c r="K119" s="61"/>
      <c r="L119" s="115">
        <f t="shared" si="141"/>
        <v>0</v>
      </c>
      <c r="M119" s="328"/>
      <c r="N119" s="61"/>
      <c r="O119" s="115">
        <f t="shared" si="142"/>
        <v>0</v>
      </c>
      <c r="P119" s="112"/>
    </row>
    <row r="120" spans="1:16" ht="24" hidden="1" x14ac:dyDescent="0.25">
      <c r="A120" s="38">
        <v>2264</v>
      </c>
      <c r="B120" s="58" t="s">
        <v>105</v>
      </c>
      <c r="C120" s="59">
        <f t="shared" si="98"/>
        <v>0</v>
      </c>
      <c r="D120" s="232"/>
      <c r="E120" s="435"/>
      <c r="F120" s="393">
        <f t="shared" si="139"/>
        <v>0</v>
      </c>
      <c r="G120" s="232"/>
      <c r="H120" s="264"/>
      <c r="I120" s="115">
        <f t="shared" si="140"/>
        <v>0</v>
      </c>
      <c r="J120" s="264"/>
      <c r="K120" s="61"/>
      <c r="L120" s="115">
        <f t="shared" si="141"/>
        <v>0</v>
      </c>
      <c r="M120" s="328"/>
      <c r="N120" s="61"/>
      <c r="O120" s="115">
        <f t="shared" si="142"/>
        <v>0</v>
      </c>
      <c r="P120" s="112"/>
    </row>
    <row r="121" spans="1:16" hidden="1" x14ac:dyDescent="0.25">
      <c r="A121" s="38">
        <v>2269</v>
      </c>
      <c r="B121" s="58" t="s">
        <v>106</v>
      </c>
      <c r="C121" s="59">
        <f t="shared" si="98"/>
        <v>0</v>
      </c>
      <c r="D121" s="232"/>
      <c r="E121" s="435"/>
      <c r="F121" s="393">
        <f t="shared" si="139"/>
        <v>0</v>
      </c>
      <c r="G121" s="232"/>
      <c r="H121" s="264"/>
      <c r="I121" s="115">
        <f t="shared" si="140"/>
        <v>0</v>
      </c>
      <c r="J121" s="264"/>
      <c r="K121" s="61"/>
      <c r="L121" s="115">
        <f t="shared" si="141"/>
        <v>0</v>
      </c>
      <c r="M121" s="328"/>
      <c r="N121" s="61"/>
      <c r="O121" s="115">
        <f t="shared" si="142"/>
        <v>0</v>
      </c>
      <c r="P121" s="112"/>
    </row>
    <row r="122" spans="1:16" x14ac:dyDescent="0.25">
      <c r="A122" s="113">
        <v>2270</v>
      </c>
      <c r="B122" s="58" t="s">
        <v>107</v>
      </c>
      <c r="C122" s="59">
        <f t="shared" si="98"/>
        <v>21498</v>
      </c>
      <c r="D122" s="233">
        <f>SUM(D123:D127)</f>
        <v>20826</v>
      </c>
      <c r="E122" s="436">
        <f t="shared" ref="E122:F122" si="143">SUM(E123:E127)</f>
        <v>0</v>
      </c>
      <c r="F122" s="393">
        <f t="shared" si="143"/>
        <v>20826</v>
      </c>
      <c r="G122" s="233">
        <f>SUM(G123:G127)</f>
        <v>0</v>
      </c>
      <c r="H122" s="122">
        <f t="shared" ref="H122:I122" si="144">SUM(H123:H127)</f>
        <v>0</v>
      </c>
      <c r="I122" s="115">
        <f t="shared" si="144"/>
        <v>0</v>
      </c>
      <c r="J122" s="122">
        <f>SUM(J123:J127)</f>
        <v>672</v>
      </c>
      <c r="K122" s="114">
        <f t="shared" ref="K122:L122" si="145">SUM(K123:K127)</f>
        <v>0</v>
      </c>
      <c r="L122" s="115">
        <f t="shared" si="145"/>
        <v>672</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435"/>
      <c r="F124" s="393">
        <f t="shared" si="147"/>
        <v>0</v>
      </c>
      <c r="G124" s="232"/>
      <c r="H124" s="264"/>
      <c r="I124" s="115">
        <f t="shared" si="148"/>
        <v>0</v>
      </c>
      <c r="J124" s="264"/>
      <c r="K124" s="61"/>
      <c r="L124" s="115">
        <f t="shared" si="149"/>
        <v>0</v>
      </c>
      <c r="M124" s="328"/>
      <c r="N124" s="61"/>
      <c r="O124" s="115">
        <f t="shared" si="150"/>
        <v>0</v>
      </c>
      <c r="P124" s="112"/>
    </row>
    <row r="125" spans="1:16" ht="24" hidden="1" x14ac:dyDescent="0.25">
      <c r="A125" s="38">
        <v>2275</v>
      </c>
      <c r="B125" s="58" t="s">
        <v>109</v>
      </c>
      <c r="C125" s="59">
        <f t="shared" si="98"/>
        <v>0</v>
      </c>
      <c r="D125" s="232"/>
      <c r="E125" s="435"/>
      <c r="F125" s="393">
        <f t="shared" si="147"/>
        <v>0</v>
      </c>
      <c r="G125" s="232"/>
      <c r="H125" s="264"/>
      <c r="I125" s="115">
        <f t="shared" si="148"/>
        <v>0</v>
      </c>
      <c r="J125" s="264"/>
      <c r="K125" s="61"/>
      <c r="L125" s="115">
        <f t="shared" si="149"/>
        <v>0</v>
      </c>
      <c r="M125" s="328"/>
      <c r="N125" s="61"/>
      <c r="O125" s="115">
        <f t="shared" si="150"/>
        <v>0</v>
      </c>
      <c r="P125" s="112"/>
    </row>
    <row r="126" spans="1:16" ht="36" hidden="1" x14ac:dyDescent="0.25">
      <c r="A126" s="38">
        <v>2276</v>
      </c>
      <c r="B126" s="58" t="s">
        <v>110</v>
      </c>
      <c r="C126" s="59">
        <f t="shared" si="98"/>
        <v>0</v>
      </c>
      <c r="D126" s="232"/>
      <c r="E126" s="435"/>
      <c r="F126" s="393">
        <f t="shared" si="147"/>
        <v>0</v>
      </c>
      <c r="G126" s="232"/>
      <c r="H126" s="264"/>
      <c r="I126" s="115">
        <f t="shared" si="148"/>
        <v>0</v>
      </c>
      <c r="J126" s="264"/>
      <c r="K126" s="61"/>
      <c r="L126" s="115">
        <f t="shared" si="149"/>
        <v>0</v>
      </c>
      <c r="M126" s="328"/>
      <c r="N126" s="61"/>
      <c r="O126" s="115">
        <f t="shared" si="150"/>
        <v>0</v>
      </c>
      <c r="P126" s="112"/>
    </row>
    <row r="127" spans="1:16" ht="24" x14ac:dyDescent="0.25">
      <c r="A127" s="38">
        <v>2279</v>
      </c>
      <c r="B127" s="58" t="s">
        <v>111</v>
      </c>
      <c r="C127" s="59">
        <f t="shared" si="98"/>
        <v>21498</v>
      </c>
      <c r="D127" s="232">
        <v>20826</v>
      </c>
      <c r="E127" s="435"/>
      <c r="F127" s="393">
        <f t="shared" si="147"/>
        <v>20826</v>
      </c>
      <c r="G127" s="232"/>
      <c r="H127" s="264"/>
      <c r="I127" s="115">
        <f t="shared" si="148"/>
        <v>0</v>
      </c>
      <c r="J127" s="264">
        <v>672</v>
      </c>
      <c r="K127" s="61"/>
      <c r="L127" s="115">
        <f t="shared" si="149"/>
        <v>672</v>
      </c>
      <c r="M127" s="328"/>
      <c r="N127" s="61"/>
      <c r="O127" s="115">
        <f t="shared" si="150"/>
        <v>0</v>
      </c>
      <c r="P127" s="112"/>
    </row>
    <row r="128" spans="1:16" ht="24" hidden="1" x14ac:dyDescent="0.25">
      <c r="A128" s="381">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435"/>
      <c r="F129" s="393">
        <f>D129+E129</f>
        <v>0</v>
      </c>
      <c r="G129" s="232"/>
      <c r="H129" s="264"/>
      <c r="I129" s="115">
        <f>G129+H129</f>
        <v>0</v>
      </c>
      <c r="J129" s="264"/>
      <c r="K129" s="61"/>
      <c r="L129" s="115">
        <f>J129+K129</f>
        <v>0</v>
      </c>
      <c r="M129" s="328"/>
      <c r="N129" s="61"/>
      <c r="O129" s="115">
        <f>M129+N129</f>
        <v>0</v>
      </c>
      <c r="P129" s="112"/>
    </row>
    <row r="130" spans="1:16" ht="38.25" customHeight="1" x14ac:dyDescent="0.25">
      <c r="A130" s="46">
        <v>2300</v>
      </c>
      <c r="B130" s="106" t="s">
        <v>113</v>
      </c>
      <c r="C130" s="47">
        <f t="shared" si="98"/>
        <v>37715</v>
      </c>
      <c r="D130" s="230">
        <f>SUM(D131,D136,D140,D141,D144,D151,D159,D160,D163)</f>
        <v>35825</v>
      </c>
      <c r="E130" s="430">
        <f t="shared" ref="E130:F130" si="152">SUM(E131,E136,E140,E141,E144,E151,E159,E160,E163)</f>
        <v>0</v>
      </c>
      <c r="F130" s="397">
        <f t="shared" si="152"/>
        <v>35825</v>
      </c>
      <c r="G130" s="230">
        <f>SUM(G131,G136,G140,G141,G144,G151,G159,G160,G163)</f>
        <v>0</v>
      </c>
      <c r="H130" s="107">
        <f t="shared" ref="H130:I130" si="153">SUM(H131,H136,H140,H141,H144,H151,H159,H160,H163)</f>
        <v>0</v>
      </c>
      <c r="I130" s="118">
        <f t="shared" si="153"/>
        <v>0</v>
      </c>
      <c r="J130" s="107">
        <f>SUM(J131,J136,J140,J141,J144,J151,J159,J160,J163)</f>
        <v>1890</v>
      </c>
      <c r="K130" s="51">
        <f t="shared" ref="K130:L130" si="154">SUM(K131,K136,K140,K141,K144,K151,K159,K160,K163)</f>
        <v>0</v>
      </c>
      <c r="L130" s="118">
        <f t="shared" si="154"/>
        <v>1890</v>
      </c>
      <c r="M130" s="47">
        <f>SUM(M131,M136,M140,M141,M144,M151,M159,M160,M163)</f>
        <v>0</v>
      </c>
      <c r="N130" s="51">
        <f t="shared" ref="N130:O130" si="155">SUM(N131,N136,N140,N141,N144,N151,N159,N160,N163)</f>
        <v>0</v>
      </c>
      <c r="O130" s="118">
        <f t="shared" si="155"/>
        <v>0</v>
      </c>
      <c r="P130" s="124"/>
    </row>
    <row r="131" spans="1:16" ht="24" x14ac:dyDescent="0.25">
      <c r="A131" s="381">
        <v>2310</v>
      </c>
      <c r="B131" s="53" t="s">
        <v>114</v>
      </c>
      <c r="C131" s="54">
        <f t="shared" si="98"/>
        <v>35800</v>
      </c>
      <c r="D131" s="235">
        <f t="shared" ref="D131:O131" si="156">SUM(D132:D135)</f>
        <v>35800</v>
      </c>
      <c r="E131" s="438">
        <f t="shared" si="156"/>
        <v>0</v>
      </c>
      <c r="F131" s="434">
        <f t="shared" si="156"/>
        <v>35800</v>
      </c>
      <c r="G131" s="235">
        <f t="shared" si="156"/>
        <v>0</v>
      </c>
      <c r="H131" s="266">
        <f t="shared" si="156"/>
        <v>0</v>
      </c>
      <c r="I131" s="121">
        <f t="shared" si="156"/>
        <v>0</v>
      </c>
      <c r="J131" s="266">
        <f t="shared" si="156"/>
        <v>0</v>
      </c>
      <c r="K131" s="120">
        <f t="shared" si="156"/>
        <v>0</v>
      </c>
      <c r="L131" s="121">
        <f t="shared" si="156"/>
        <v>0</v>
      </c>
      <c r="M131" s="54">
        <f t="shared" si="156"/>
        <v>0</v>
      </c>
      <c r="N131" s="120">
        <f t="shared" si="156"/>
        <v>0</v>
      </c>
      <c r="O131" s="121">
        <f t="shared" si="156"/>
        <v>0</v>
      </c>
      <c r="P131" s="111"/>
    </row>
    <row r="132" spans="1:16" hidden="1" x14ac:dyDescent="0.25">
      <c r="A132" s="38">
        <v>2311</v>
      </c>
      <c r="B132" s="58" t="s">
        <v>115</v>
      </c>
      <c r="C132" s="59">
        <f t="shared" si="98"/>
        <v>0</v>
      </c>
      <c r="D132" s="232"/>
      <c r="E132" s="435"/>
      <c r="F132" s="393">
        <f t="shared" ref="F132:F135" si="157">D132+E132</f>
        <v>0</v>
      </c>
      <c r="G132" s="232"/>
      <c r="H132" s="264"/>
      <c r="I132" s="115">
        <f t="shared" ref="I132:I135" si="158">G132+H132</f>
        <v>0</v>
      </c>
      <c r="J132" s="264"/>
      <c r="K132" s="61"/>
      <c r="L132" s="115">
        <f t="shared" ref="L132:L135" si="159">J132+K132</f>
        <v>0</v>
      </c>
      <c r="M132" s="328"/>
      <c r="N132" s="61"/>
      <c r="O132" s="115">
        <f t="shared" ref="O132:O135" si="160">M132+N132</f>
        <v>0</v>
      </c>
      <c r="P132" s="112"/>
    </row>
    <row r="133" spans="1:16" x14ac:dyDescent="0.25">
      <c r="A133" s="38">
        <v>2312</v>
      </c>
      <c r="B133" s="58" t="s">
        <v>116</v>
      </c>
      <c r="C133" s="59">
        <f t="shared" si="98"/>
        <v>2500</v>
      </c>
      <c r="D133" s="232">
        <v>2500</v>
      </c>
      <c r="E133" s="435"/>
      <c r="F133" s="393">
        <f t="shared" si="157"/>
        <v>2500</v>
      </c>
      <c r="G133" s="232"/>
      <c r="H133" s="264"/>
      <c r="I133" s="115">
        <f t="shared" si="158"/>
        <v>0</v>
      </c>
      <c r="J133" s="264"/>
      <c r="K133" s="61"/>
      <c r="L133" s="115">
        <f t="shared" si="159"/>
        <v>0</v>
      </c>
      <c r="M133" s="328"/>
      <c r="N133" s="61"/>
      <c r="O133" s="115">
        <f t="shared" si="160"/>
        <v>0</v>
      </c>
      <c r="P133" s="112"/>
    </row>
    <row r="134" spans="1:16" hidden="1" x14ac:dyDescent="0.25">
      <c r="A134" s="38">
        <v>2313</v>
      </c>
      <c r="B134" s="58" t="s">
        <v>117</v>
      </c>
      <c r="C134" s="59">
        <f t="shared" si="98"/>
        <v>0</v>
      </c>
      <c r="D134" s="232"/>
      <c r="E134" s="435"/>
      <c r="F134" s="393">
        <f t="shared" si="157"/>
        <v>0</v>
      </c>
      <c r="G134" s="232"/>
      <c r="H134" s="264"/>
      <c r="I134" s="115">
        <f t="shared" si="158"/>
        <v>0</v>
      </c>
      <c r="J134" s="264"/>
      <c r="K134" s="61"/>
      <c r="L134" s="115">
        <f t="shared" si="159"/>
        <v>0</v>
      </c>
      <c r="M134" s="328"/>
      <c r="N134" s="61"/>
      <c r="O134" s="115">
        <f t="shared" si="160"/>
        <v>0</v>
      </c>
      <c r="P134" s="112"/>
    </row>
    <row r="135" spans="1:16" ht="36" customHeight="1" x14ac:dyDescent="0.25">
      <c r="A135" s="38">
        <v>2314</v>
      </c>
      <c r="B135" s="58" t="s">
        <v>291</v>
      </c>
      <c r="C135" s="59">
        <f t="shared" si="98"/>
        <v>33300</v>
      </c>
      <c r="D135" s="232">
        <v>33300</v>
      </c>
      <c r="E135" s="435"/>
      <c r="F135" s="393">
        <f t="shared" si="157"/>
        <v>33300</v>
      </c>
      <c r="G135" s="232"/>
      <c r="H135" s="264"/>
      <c r="I135" s="115">
        <f t="shared" si="158"/>
        <v>0</v>
      </c>
      <c r="J135" s="264"/>
      <c r="K135" s="61"/>
      <c r="L135" s="115">
        <f t="shared" si="159"/>
        <v>0</v>
      </c>
      <c r="M135" s="328"/>
      <c r="N135" s="61"/>
      <c r="O135" s="115">
        <f t="shared" si="160"/>
        <v>0</v>
      </c>
      <c r="P135" s="112"/>
    </row>
    <row r="136" spans="1:16" hidden="1" x14ac:dyDescent="0.25">
      <c r="A136" s="113">
        <v>2320</v>
      </c>
      <c r="B136" s="58" t="s">
        <v>118</v>
      </c>
      <c r="C136" s="59">
        <f t="shared" si="98"/>
        <v>0</v>
      </c>
      <c r="D136" s="233">
        <f>SUM(D137:D139)</f>
        <v>0</v>
      </c>
      <c r="E136" s="436">
        <f t="shared" ref="E136:F136" si="161">SUM(E137:E139)</f>
        <v>0</v>
      </c>
      <c r="F136" s="393">
        <f t="shared" si="161"/>
        <v>0</v>
      </c>
      <c r="G136" s="233">
        <f>SUM(G137:G139)</f>
        <v>0</v>
      </c>
      <c r="H136" s="122">
        <f t="shared" ref="H136:I136" si="162">SUM(H137:H139)</f>
        <v>0</v>
      </c>
      <c r="I136" s="115">
        <f t="shared" si="162"/>
        <v>0</v>
      </c>
      <c r="J136" s="122">
        <f>SUM(J137:J139)</f>
        <v>0</v>
      </c>
      <c r="K136" s="114">
        <f t="shared" ref="K136:L136" si="163">SUM(K137:K139)</f>
        <v>0</v>
      </c>
      <c r="L136" s="115">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row>
    <row r="138" spans="1:16" hidden="1" x14ac:dyDescent="0.25">
      <c r="A138" s="38">
        <v>2322</v>
      </c>
      <c r="B138" s="58" t="s">
        <v>120</v>
      </c>
      <c r="C138" s="59">
        <f t="shared" si="98"/>
        <v>0</v>
      </c>
      <c r="D138" s="232"/>
      <c r="E138" s="435"/>
      <c r="F138" s="393">
        <f t="shared" si="165"/>
        <v>0</v>
      </c>
      <c r="G138" s="232"/>
      <c r="H138" s="264"/>
      <c r="I138" s="115">
        <f t="shared" si="166"/>
        <v>0</v>
      </c>
      <c r="J138" s="264"/>
      <c r="K138" s="61"/>
      <c r="L138" s="115">
        <f t="shared" si="167"/>
        <v>0</v>
      </c>
      <c r="M138" s="328"/>
      <c r="N138" s="61"/>
      <c r="O138" s="115">
        <f t="shared" si="168"/>
        <v>0</v>
      </c>
      <c r="P138" s="112"/>
    </row>
    <row r="139" spans="1:16" ht="10.5" hidden="1" customHeight="1" x14ac:dyDescent="0.25">
      <c r="A139" s="38">
        <v>2329</v>
      </c>
      <c r="B139" s="58" t="s">
        <v>121</v>
      </c>
      <c r="C139" s="59">
        <f t="shared" si="98"/>
        <v>0</v>
      </c>
      <c r="D139" s="232"/>
      <c r="E139" s="435"/>
      <c r="F139" s="393">
        <f t="shared" si="165"/>
        <v>0</v>
      </c>
      <c r="G139" s="232"/>
      <c r="H139" s="264"/>
      <c r="I139" s="115">
        <f t="shared" si="166"/>
        <v>0</v>
      </c>
      <c r="J139" s="264"/>
      <c r="K139" s="61"/>
      <c r="L139" s="115">
        <f t="shared" si="167"/>
        <v>0</v>
      </c>
      <c r="M139" s="328"/>
      <c r="N139" s="61"/>
      <c r="O139" s="115">
        <f t="shared" si="168"/>
        <v>0</v>
      </c>
      <c r="P139" s="112"/>
    </row>
    <row r="140" spans="1:16" hidden="1" x14ac:dyDescent="0.25">
      <c r="A140" s="113">
        <v>2330</v>
      </c>
      <c r="B140" s="58" t="s">
        <v>122</v>
      </c>
      <c r="C140" s="59">
        <f t="shared" si="98"/>
        <v>0</v>
      </c>
      <c r="D140" s="232"/>
      <c r="E140" s="435"/>
      <c r="F140" s="393">
        <f t="shared" si="165"/>
        <v>0</v>
      </c>
      <c r="G140" s="232"/>
      <c r="H140" s="264"/>
      <c r="I140" s="115">
        <f t="shared" si="166"/>
        <v>0</v>
      </c>
      <c r="J140" s="264"/>
      <c r="K140" s="61"/>
      <c r="L140" s="115">
        <f t="shared" si="167"/>
        <v>0</v>
      </c>
      <c r="M140" s="328"/>
      <c r="N140" s="61"/>
      <c r="O140" s="115">
        <f t="shared" si="168"/>
        <v>0</v>
      </c>
      <c r="P140" s="112"/>
    </row>
    <row r="141" spans="1:16"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435"/>
      <c r="F143" s="393">
        <f t="shared" si="173"/>
        <v>0</v>
      </c>
      <c r="G143" s="232"/>
      <c r="H143" s="264"/>
      <c r="I143" s="115">
        <f t="shared" si="174"/>
        <v>0</v>
      </c>
      <c r="J143" s="264"/>
      <c r="K143" s="61"/>
      <c r="L143" s="115">
        <f t="shared" si="175"/>
        <v>0</v>
      </c>
      <c r="M143" s="328"/>
      <c r="N143" s="61"/>
      <c r="O143" s="115">
        <f t="shared" si="176"/>
        <v>0</v>
      </c>
      <c r="P143" s="112"/>
    </row>
    <row r="144" spans="1:16" ht="24" hidden="1" x14ac:dyDescent="0.25">
      <c r="A144" s="108">
        <v>2350</v>
      </c>
      <c r="B144" s="79" t="s">
        <v>125</v>
      </c>
      <c r="C144" s="85">
        <f t="shared" si="98"/>
        <v>0</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433"/>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435"/>
      <c r="F146" s="393">
        <f t="shared" si="181"/>
        <v>0</v>
      </c>
      <c r="G146" s="232"/>
      <c r="H146" s="264"/>
      <c r="I146" s="115">
        <f t="shared" si="182"/>
        <v>0</v>
      </c>
      <c r="J146" s="264"/>
      <c r="K146" s="61"/>
      <c r="L146" s="115">
        <f t="shared" si="183"/>
        <v>0</v>
      </c>
      <c r="M146" s="328"/>
      <c r="N146" s="61"/>
      <c r="O146" s="115">
        <f t="shared" si="184"/>
        <v>0</v>
      </c>
      <c r="P146" s="112"/>
    </row>
    <row r="147" spans="1:16" ht="24" hidden="1" x14ac:dyDescent="0.25">
      <c r="A147" s="38">
        <v>2353</v>
      </c>
      <c r="B147" s="58" t="s">
        <v>128</v>
      </c>
      <c r="C147" s="59">
        <f t="shared" si="98"/>
        <v>0</v>
      </c>
      <c r="D147" s="232"/>
      <c r="E147" s="435"/>
      <c r="F147" s="393">
        <f t="shared" si="181"/>
        <v>0</v>
      </c>
      <c r="G147" s="232"/>
      <c r="H147" s="264"/>
      <c r="I147" s="115">
        <f t="shared" si="182"/>
        <v>0</v>
      </c>
      <c r="J147" s="264"/>
      <c r="K147" s="61"/>
      <c r="L147" s="115">
        <f t="shared" si="183"/>
        <v>0</v>
      </c>
      <c r="M147" s="328"/>
      <c r="N147" s="61"/>
      <c r="O147" s="115">
        <f t="shared" si="184"/>
        <v>0</v>
      </c>
      <c r="P147" s="112"/>
    </row>
    <row r="148" spans="1:16" ht="24" hidden="1" x14ac:dyDescent="0.25">
      <c r="A148" s="38">
        <v>2354</v>
      </c>
      <c r="B148" s="58" t="s">
        <v>129</v>
      </c>
      <c r="C148" s="59">
        <f t="shared" si="98"/>
        <v>0</v>
      </c>
      <c r="D148" s="232"/>
      <c r="E148" s="435"/>
      <c r="F148" s="393">
        <f t="shared" si="181"/>
        <v>0</v>
      </c>
      <c r="G148" s="232"/>
      <c r="H148" s="264"/>
      <c r="I148" s="115">
        <f t="shared" si="182"/>
        <v>0</v>
      </c>
      <c r="J148" s="264"/>
      <c r="K148" s="61"/>
      <c r="L148" s="115">
        <f t="shared" si="183"/>
        <v>0</v>
      </c>
      <c r="M148" s="328"/>
      <c r="N148" s="61"/>
      <c r="O148" s="115">
        <f t="shared" si="184"/>
        <v>0</v>
      </c>
      <c r="P148" s="112"/>
    </row>
    <row r="149" spans="1:16" ht="24" hidden="1" x14ac:dyDescent="0.25">
      <c r="A149" s="38">
        <v>2355</v>
      </c>
      <c r="B149" s="58" t="s">
        <v>130</v>
      </c>
      <c r="C149" s="59">
        <f t="shared" ref="C149:C212" si="185">F149+I149+L149+O149</f>
        <v>0</v>
      </c>
      <c r="D149" s="232"/>
      <c r="E149" s="435"/>
      <c r="F149" s="393">
        <f t="shared" si="181"/>
        <v>0</v>
      </c>
      <c r="G149" s="232"/>
      <c r="H149" s="264"/>
      <c r="I149" s="115">
        <f t="shared" si="182"/>
        <v>0</v>
      </c>
      <c r="J149" s="264"/>
      <c r="K149" s="61"/>
      <c r="L149" s="115">
        <f t="shared" si="183"/>
        <v>0</v>
      </c>
      <c r="M149" s="328"/>
      <c r="N149" s="61"/>
      <c r="O149" s="115">
        <f t="shared" si="184"/>
        <v>0</v>
      </c>
      <c r="P149" s="112"/>
    </row>
    <row r="150" spans="1:16" ht="24" hidden="1" x14ac:dyDescent="0.25">
      <c r="A150" s="38">
        <v>2359</v>
      </c>
      <c r="B150" s="58" t="s">
        <v>131</v>
      </c>
      <c r="C150" s="59">
        <f t="shared" si="185"/>
        <v>0</v>
      </c>
      <c r="D150" s="232"/>
      <c r="E150" s="435"/>
      <c r="F150" s="393">
        <f t="shared" si="181"/>
        <v>0</v>
      </c>
      <c r="G150" s="232"/>
      <c r="H150" s="264"/>
      <c r="I150" s="115">
        <f t="shared" si="182"/>
        <v>0</v>
      </c>
      <c r="J150" s="264"/>
      <c r="K150" s="61"/>
      <c r="L150" s="115">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435"/>
      <c r="F153" s="393">
        <f t="shared" si="190"/>
        <v>0</v>
      </c>
      <c r="G153" s="232"/>
      <c r="H153" s="264"/>
      <c r="I153" s="115">
        <f t="shared" si="191"/>
        <v>0</v>
      </c>
      <c r="J153" s="264"/>
      <c r="K153" s="61"/>
      <c r="L153" s="115">
        <f t="shared" si="192"/>
        <v>0</v>
      </c>
      <c r="M153" s="328"/>
      <c r="N153" s="61"/>
      <c r="O153" s="115">
        <f t="shared" si="193"/>
        <v>0</v>
      </c>
      <c r="P153" s="112"/>
    </row>
    <row r="154" spans="1:16" hidden="1" x14ac:dyDescent="0.25">
      <c r="A154" s="37">
        <v>2363</v>
      </c>
      <c r="B154" s="58" t="s">
        <v>135</v>
      </c>
      <c r="C154" s="59">
        <f t="shared" si="185"/>
        <v>0</v>
      </c>
      <c r="D154" s="232"/>
      <c r="E154" s="435"/>
      <c r="F154" s="393">
        <f t="shared" si="190"/>
        <v>0</v>
      </c>
      <c r="G154" s="232"/>
      <c r="H154" s="264"/>
      <c r="I154" s="115">
        <f t="shared" si="191"/>
        <v>0</v>
      </c>
      <c r="J154" s="264"/>
      <c r="K154" s="61"/>
      <c r="L154" s="115">
        <f t="shared" si="192"/>
        <v>0</v>
      </c>
      <c r="M154" s="328"/>
      <c r="N154" s="61"/>
      <c r="O154" s="115">
        <f t="shared" si="193"/>
        <v>0</v>
      </c>
      <c r="P154" s="112"/>
    </row>
    <row r="155" spans="1:16" hidden="1" x14ac:dyDescent="0.25">
      <c r="A155" s="37">
        <v>2364</v>
      </c>
      <c r="B155" s="58" t="s">
        <v>136</v>
      </c>
      <c r="C155" s="59">
        <f t="shared" si="185"/>
        <v>0</v>
      </c>
      <c r="D155" s="232">
        <v>0</v>
      </c>
      <c r="E155" s="435"/>
      <c r="F155" s="393">
        <f t="shared" si="190"/>
        <v>0</v>
      </c>
      <c r="G155" s="232"/>
      <c r="H155" s="264"/>
      <c r="I155" s="115">
        <f t="shared" si="191"/>
        <v>0</v>
      </c>
      <c r="J155" s="264"/>
      <c r="K155" s="61"/>
      <c r="L155" s="115">
        <f t="shared" si="192"/>
        <v>0</v>
      </c>
      <c r="M155" s="328"/>
      <c r="N155" s="61"/>
      <c r="O155" s="115">
        <f t="shared" si="193"/>
        <v>0</v>
      </c>
      <c r="P155" s="112"/>
    </row>
    <row r="156" spans="1:16" ht="12.75" hidden="1" customHeight="1" x14ac:dyDescent="0.25">
      <c r="A156" s="37">
        <v>2365</v>
      </c>
      <c r="B156" s="58" t="s">
        <v>137</v>
      </c>
      <c r="C156" s="59">
        <f t="shared" si="185"/>
        <v>0</v>
      </c>
      <c r="D156" s="232"/>
      <c r="E156" s="435"/>
      <c r="F156" s="393">
        <f t="shared" si="190"/>
        <v>0</v>
      </c>
      <c r="G156" s="232"/>
      <c r="H156" s="264"/>
      <c r="I156" s="115">
        <f t="shared" si="191"/>
        <v>0</v>
      </c>
      <c r="J156" s="264"/>
      <c r="K156" s="61"/>
      <c r="L156" s="115">
        <f t="shared" si="192"/>
        <v>0</v>
      </c>
      <c r="M156" s="328"/>
      <c r="N156" s="61"/>
      <c r="O156" s="115">
        <f t="shared" si="193"/>
        <v>0</v>
      </c>
      <c r="P156" s="112"/>
    </row>
    <row r="157" spans="1:16" ht="36" hidden="1" x14ac:dyDescent="0.25">
      <c r="A157" s="37">
        <v>2366</v>
      </c>
      <c r="B157" s="58" t="s">
        <v>138</v>
      </c>
      <c r="C157" s="59">
        <f t="shared" si="185"/>
        <v>0</v>
      </c>
      <c r="D157" s="232"/>
      <c r="E157" s="435"/>
      <c r="F157" s="393">
        <f t="shared" si="190"/>
        <v>0</v>
      </c>
      <c r="G157" s="232"/>
      <c r="H157" s="264"/>
      <c r="I157" s="115">
        <f t="shared" si="191"/>
        <v>0</v>
      </c>
      <c r="J157" s="264"/>
      <c r="K157" s="61"/>
      <c r="L157" s="115">
        <f t="shared" si="192"/>
        <v>0</v>
      </c>
      <c r="M157" s="328"/>
      <c r="N157" s="61"/>
      <c r="O157" s="115">
        <f t="shared" si="193"/>
        <v>0</v>
      </c>
      <c r="P157" s="112"/>
    </row>
    <row r="158" spans="1:16" ht="48" hidden="1" x14ac:dyDescent="0.25">
      <c r="A158" s="37">
        <v>2369</v>
      </c>
      <c r="B158" s="58" t="s">
        <v>139</v>
      </c>
      <c r="C158" s="59">
        <f t="shared" si="185"/>
        <v>0</v>
      </c>
      <c r="D158" s="232"/>
      <c r="E158" s="435"/>
      <c r="F158" s="393">
        <f t="shared" si="190"/>
        <v>0</v>
      </c>
      <c r="G158" s="232"/>
      <c r="H158" s="264"/>
      <c r="I158" s="115">
        <f t="shared" si="191"/>
        <v>0</v>
      </c>
      <c r="J158" s="264"/>
      <c r="K158" s="61"/>
      <c r="L158" s="115">
        <f t="shared" si="192"/>
        <v>0</v>
      </c>
      <c r="M158" s="328"/>
      <c r="N158" s="61"/>
      <c r="O158" s="115">
        <f t="shared" si="193"/>
        <v>0</v>
      </c>
      <c r="P158" s="112"/>
    </row>
    <row r="159" spans="1:16" hidden="1" x14ac:dyDescent="0.25">
      <c r="A159" s="108">
        <v>2370</v>
      </c>
      <c r="B159" s="79" t="s">
        <v>140</v>
      </c>
      <c r="C159" s="85">
        <f t="shared" si="185"/>
        <v>0</v>
      </c>
      <c r="D159" s="234"/>
      <c r="E159" s="437"/>
      <c r="F159" s="432">
        <f t="shared" si="190"/>
        <v>0</v>
      </c>
      <c r="G159" s="234"/>
      <c r="H159" s="265"/>
      <c r="I159" s="110">
        <f t="shared" si="191"/>
        <v>0</v>
      </c>
      <c r="J159" s="265"/>
      <c r="K159" s="116"/>
      <c r="L159" s="110">
        <f t="shared" si="192"/>
        <v>0</v>
      </c>
      <c r="M159" s="329"/>
      <c r="N159" s="116"/>
      <c r="O159" s="110">
        <f t="shared" si="193"/>
        <v>0</v>
      </c>
      <c r="P159" s="117"/>
    </row>
    <row r="160" spans="1:16"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435"/>
      <c r="F162" s="393">
        <f t="shared" si="198"/>
        <v>0</v>
      </c>
      <c r="G162" s="232"/>
      <c r="H162" s="264"/>
      <c r="I162" s="115">
        <f t="shared" si="199"/>
        <v>0</v>
      </c>
      <c r="J162" s="264"/>
      <c r="K162" s="61"/>
      <c r="L162" s="115">
        <f t="shared" si="200"/>
        <v>0</v>
      </c>
      <c r="M162" s="328"/>
      <c r="N162" s="61"/>
      <c r="O162" s="115">
        <f t="shared" si="201"/>
        <v>0</v>
      </c>
      <c r="P162" s="112"/>
    </row>
    <row r="163" spans="1:16" x14ac:dyDescent="0.25">
      <c r="A163" s="108">
        <v>2390</v>
      </c>
      <c r="B163" s="79" t="s">
        <v>144</v>
      </c>
      <c r="C163" s="85">
        <f t="shared" si="185"/>
        <v>1915</v>
      </c>
      <c r="D163" s="234">
        <v>25</v>
      </c>
      <c r="E163" s="437"/>
      <c r="F163" s="432">
        <f t="shared" si="198"/>
        <v>25</v>
      </c>
      <c r="G163" s="234"/>
      <c r="H163" s="265"/>
      <c r="I163" s="110">
        <f t="shared" si="199"/>
        <v>0</v>
      </c>
      <c r="J163" s="265">
        <v>1890</v>
      </c>
      <c r="K163" s="116"/>
      <c r="L163" s="110">
        <f t="shared" si="200"/>
        <v>1890</v>
      </c>
      <c r="M163" s="329"/>
      <c r="N163" s="116"/>
      <c r="O163" s="110">
        <f t="shared" si="201"/>
        <v>0</v>
      </c>
      <c r="P163" s="117"/>
    </row>
    <row r="164" spans="1:16" hidden="1" x14ac:dyDescent="0.25">
      <c r="A164" s="46">
        <v>2400</v>
      </c>
      <c r="B164" s="106" t="s">
        <v>145</v>
      </c>
      <c r="C164" s="47">
        <f t="shared" si="185"/>
        <v>0</v>
      </c>
      <c r="D164" s="236"/>
      <c r="E164" s="439"/>
      <c r="F164" s="397">
        <f t="shared" si="198"/>
        <v>0</v>
      </c>
      <c r="G164" s="236"/>
      <c r="H164" s="267"/>
      <c r="I164" s="118">
        <f t="shared" si="199"/>
        <v>0</v>
      </c>
      <c r="J164" s="267"/>
      <c r="K164" s="123"/>
      <c r="L164" s="118">
        <f t="shared" si="200"/>
        <v>0</v>
      </c>
      <c r="M164" s="330"/>
      <c r="N164" s="123"/>
      <c r="O164" s="118">
        <f t="shared" si="201"/>
        <v>0</v>
      </c>
      <c r="P164" s="124"/>
    </row>
    <row r="165" spans="1:16" ht="24" x14ac:dyDescent="0.25">
      <c r="A165" s="46">
        <v>2500</v>
      </c>
      <c r="B165" s="106" t="s">
        <v>146</v>
      </c>
      <c r="C165" s="47">
        <f t="shared" si="185"/>
        <v>1600</v>
      </c>
      <c r="D165" s="230">
        <f>SUM(D166,D171)</f>
        <v>0</v>
      </c>
      <c r="E165" s="430">
        <f t="shared" ref="E165:O165" si="202">SUM(E166,E171)</f>
        <v>0</v>
      </c>
      <c r="F165" s="397">
        <f t="shared" si="202"/>
        <v>0</v>
      </c>
      <c r="G165" s="230">
        <f t="shared" si="202"/>
        <v>0</v>
      </c>
      <c r="H165" s="107">
        <f t="shared" si="202"/>
        <v>0</v>
      </c>
      <c r="I165" s="118">
        <f t="shared" si="202"/>
        <v>0</v>
      </c>
      <c r="J165" s="107">
        <f t="shared" si="202"/>
        <v>1600</v>
      </c>
      <c r="K165" s="51">
        <f t="shared" si="202"/>
        <v>0</v>
      </c>
      <c r="L165" s="118">
        <f t="shared" si="202"/>
        <v>1600</v>
      </c>
      <c r="M165" s="131">
        <f t="shared" si="202"/>
        <v>0</v>
      </c>
      <c r="N165" s="132">
        <f t="shared" si="202"/>
        <v>0</v>
      </c>
      <c r="O165" s="296">
        <f t="shared" si="202"/>
        <v>0</v>
      </c>
      <c r="P165" s="352"/>
    </row>
    <row r="166" spans="1:16" ht="16.5" customHeight="1" x14ac:dyDescent="0.25">
      <c r="A166" s="381">
        <v>2510</v>
      </c>
      <c r="B166" s="53" t="s">
        <v>147</v>
      </c>
      <c r="C166" s="54">
        <f t="shared" si="185"/>
        <v>1600</v>
      </c>
      <c r="D166" s="235">
        <f>SUM(D167:D170)</f>
        <v>0</v>
      </c>
      <c r="E166" s="438">
        <f t="shared" ref="E166:O166" si="203">SUM(E167:E170)</f>
        <v>0</v>
      </c>
      <c r="F166" s="434">
        <f t="shared" si="203"/>
        <v>0</v>
      </c>
      <c r="G166" s="235">
        <f t="shared" si="203"/>
        <v>0</v>
      </c>
      <c r="H166" s="266">
        <f t="shared" si="203"/>
        <v>0</v>
      </c>
      <c r="I166" s="121">
        <f t="shared" si="203"/>
        <v>0</v>
      </c>
      <c r="J166" s="266">
        <f t="shared" si="203"/>
        <v>1600</v>
      </c>
      <c r="K166" s="120">
        <f t="shared" si="203"/>
        <v>0</v>
      </c>
      <c r="L166" s="121">
        <f t="shared" si="203"/>
        <v>1600</v>
      </c>
      <c r="M166" s="65">
        <f t="shared" si="203"/>
        <v>0</v>
      </c>
      <c r="N166" s="307">
        <f t="shared" si="203"/>
        <v>0</v>
      </c>
      <c r="O166" s="312">
        <f t="shared" si="203"/>
        <v>0</v>
      </c>
      <c r="P166" s="156"/>
    </row>
    <row r="167" spans="1:16" ht="24" x14ac:dyDescent="0.25">
      <c r="A167" s="38">
        <v>2512</v>
      </c>
      <c r="B167" s="58" t="s">
        <v>148</v>
      </c>
      <c r="C167" s="59">
        <f t="shared" si="185"/>
        <v>1600</v>
      </c>
      <c r="D167" s="232"/>
      <c r="E167" s="435"/>
      <c r="F167" s="393">
        <f t="shared" ref="F167:F172" si="204">D167+E167</f>
        <v>0</v>
      </c>
      <c r="G167" s="232"/>
      <c r="H167" s="264"/>
      <c r="I167" s="115">
        <f t="shared" ref="I167:I172" si="205">G167+H167</f>
        <v>0</v>
      </c>
      <c r="J167" s="264">
        <v>1600</v>
      </c>
      <c r="K167" s="61"/>
      <c r="L167" s="115">
        <f t="shared" ref="L167:L172" si="206">J167+K167</f>
        <v>1600</v>
      </c>
      <c r="M167" s="328"/>
      <c r="N167" s="61"/>
      <c r="O167" s="115">
        <f t="shared" ref="O167:O172" si="207">M167+N167</f>
        <v>0</v>
      </c>
      <c r="P167" s="112"/>
    </row>
    <row r="168" spans="1:16" ht="36" hidden="1" x14ac:dyDescent="0.25">
      <c r="A168" s="38">
        <v>2513</v>
      </c>
      <c r="B168" s="58" t="s">
        <v>149</v>
      </c>
      <c r="C168" s="59">
        <f t="shared" si="185"/>
        <v>0</v>
      </c>
      <c r="D168" s="232"/>
      <c r="E168" s="435"/>
      <c r="F168" s="393">
        <f t="shared" si="204"/>
        <v>0</v>
      </c>
      <c r="G168" s="232"/>
      <c r="H168" s="264"/>
      <c r="I168" s="115">
        <f t="shared" si="205"/>
        <v>0</v>
      </c>
      <c r="J168" s="264"/>
      <c r="K168" s="61"/>
      <c r="L168" s="115">
        <f t="shared" si="206"/>
        <v>0</v>
      </c>
      <c r="M168" s="328"/>
      <c r="N168" s="61"/>
      <c r="O168" s="115">
        <f t="shared" si="207"/>
        <v>0</v>
      </c>
      <c r="P168" s="112"/>
    </row>
    <row r="169" spans="1:16" ht="24" hidden="1" x14ac:dyDescent="0.25">
      <c r="A169" s="38">
        <v>2515</v>
      </c>
      <c r="B169" s="58" t="s">
        <v>150</v>
      </c>
      <c r="C169" s="59">
        <f t="shared" si="185"/>
        <v>0</v>
      </c>
      <c r="D169" s="232"/>
      <c r="E169" s="435"/>
      <c r="F169" s="393">
        <f t="shared" si="204"/>
        <v>0</v>
      </c>
      <c r="G169" s="232"/>
      <c r="H169" s="264"/>
      <c r="I169" s="115">
        <f t="shared" si="205"/>
        <v>0</v>
      </c>
      <c r="J169" s="264"/>
      <c r="K169" s="61"/>
      <c r="L169" s="115">
        <f t="shared" si="206"/>
        <v>0</v>
      </c>
      <c r="M169" s="328"/>
      <c r="N169" s="61"/>
      <c r="O169" s="115">
        <f t="shared" si="207"/>
        <v>0</v>
      </c>
      <c r="P169" s="112"/>
    </row>
    <row r="170" spans="1:16" ht="24" hidden="1" x14ac:dyDescent="0.25">
      <c r="A170" s="38">
        <v>2519</v>
      </c>
      <c r="B170" s="58" t="s">
        <v>151</v>
      </c>
      <c r="C170" s="59">
        <f t="shared" si="185"/>
        <v>0</v>
      </c>
      <c r="D170" s="232"/>
      <c r="E170" s="435"/>
      <c r="F170" s="393">
        <f t="shared" si="204"/>
        <v>0</v>
      </c>
      <c r="G170" s="232"/>
      <c r="H170" s="264"/>
      <c r="I170" s="115">
        <f t="shared" si="205"/>
        <v>0</v>
      </c>
      <c r="J170" s="264"/>
      <c r="K170" s="61"/>
      <c r="L170" s="115">
        <f t="shared" si="206"/>
        <v>0</v>
      </c>
      <c r="M170" s="328"/>
      <c r="N170" s="61"/>
      <c r="O170" s="115">
        <f t="shared" si="207"/>
        <v>0</v>
      </c>
      <c r="P170" s="112"/>
    </row>
    <row r="171" spans="1:16" ht="24" hidden="1" x14ac:dyDescent="0.25">
      <c r="A171" s="113">
        <v>2520</v>
      </c>
      <c r="B171" s="58" t="s">
        <v>152</v>
      </c>
      <c r="C171" s="59">
        <f t="shared" si="185"/>
        <v>0</v>
      </c>
      <c r="D171" s="232"/>
      <c r="E171" s="435"/>
      <c r="F171" s="393">
        <f t="shared" si="204"/>
        <v>0</v>
      </c>
      <c r="G171" s="232"/>
      <c r="H171" s="264"/>
      <c r="I171" s="115">
        <f t="shared" si="205"/>
        <v>0</v>
      </c>
      <c r="J171" s="264"/>
      <c r="K171" s="61"/>
      <c r="L171" s="115">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90"/>
      <c r="F172" s="391">
        <f t="shared" si="204"/>
        <v>0</v>
      </c>
      <c r="G172" s="215"/>
      <c r="H172" s="250"/>
      <c r="I172" s="361">
        <f t="shared" si="205"/>
        <v>0</v>
      </c>
      <c r="J172" s="250"/>
      <c r="K172" s="35"/>
      <c r="L172" s="361">
        <f t="shared" si="206"/>
        <v>0</v>
      </c>
      <c r="M172" s="318"/>
      <c r="N172" s="35"/>
      <c r="O172" s="361">
        <f t="shared" si="207"/>
        <v>0</v>
      </c>
      <c r="P172" s="36"/>
    </row>
    <row r="173" spans="1:16" x14ac:dyDescent="0.25">
      <c r="A173" s="102">
        <v>3000</v>
      </c>
      <c r="B173" s="102" t="s">
        <v>154</v>
      </c>
      <c r="C173" s="103">
        <f t="shared" si="185"/>
        <v>4514</v>
      </c>
      <c r="D173" s="229">
        <f>SUM(D174,D184)</f>
        <v>4514</v>
      </c>
      <c r="E173" s="428">
        <f t="shared" ref="E173:F173" si="208">SUM(E174,E184)</f>
        <v>0</v>
      </c>
      <c r="F173" s="429">
        <f t="shared" si="208"/>
        <v>4514</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row>
    <row r="174" spans="1:16" ht="24" x14ac:dyDescent="0.25">
      <c r="A174" s="46">
        <v>3200</v>
      </c>
      <c r="B174" s="126" t="s">
        <v>155</v>
      </c>
      <c r="C174" s="47">
        <f t="shared" si="185"/>
        <v>4514</v>
      </c>
      <c r="D174" s="230">
        <f>SUM(D175,D179)</f>
        <v>4514</v>
      </c>
      <c r="E174" s="430">
        <f t="shared" ref="E174:O174" si="212">SUM(E175,E179)</f>
        <v>0</v>
      </c>
      <c r="F174" s="397">
        <f t="shared" si="212"/>
        <v>4514</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row>
    <row r="175" spans="1:16" ht="36" x14ac:dyDescent="0.25">
      <c r="A175" s="381">
        <v>3260</v>
      </c>
      <c r="B175" s="53" t="s">
        <v>156</v>
      </c>
      <c r="C175" s="54">
        <f t="shared" si="185"/>
        <v>4514</v>
      </c>
      <c r="D175" s="235">
        <f>SUM(D176:D178)</f>
        <v>4514</v>
      </c>
      <c r="E175" s="438">
        <f t="shared" ref="E175:F175" si="213">SUM(E176:E178)</f>
        <v>0</v>
      </c>
      <c r="F175" s="434">
        <f t="shared" si="213"/>
        <v>4514</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435"/>
      <c r="F177" s="393">
        <f t="shared" si="217"/>
        <v>0</v>
      </c>
      <c r="G177" s="232"/>
      <c r="H177" s="264"/>
      <c r="I177" s="115">
        <f t="shared" si="218"/>
        <v>0</v>
      </c>
      <c r="J177" s="264"/>
      <c r="K177" s="61"/>
      <c r="L177" s="115">
        <f t="shared" si="219"/>
        <v>0</v>
      </c>
      <c r="M177" s="328"/>
      <c r="N177" s="61"/>
      <c r="O177" s="115">
        <f t="shared" si="220"/>
        <v>0</v>
      </c>
      <c r="P177" s="112"/>
    </row>
    <row r="178" spans="1:16" ht="24" x14ac:dyDescent="0.25">
      <c r="A178" s="38">
        <v>3263</v>
      </c>
      <c r="B178" s="58" t="s">
        <v>159</v>
      </c>
      <c r="C178" s="59">
        <f t="shared" si="185"/>
        <v>4514</v>
      </c>
      <c r="D178" s="232">
        <v>4514</v>
      </c>
      <c r="E178" s="435"/>
      <c r="F178" s="393">
        <f t="shared" si="217"/>
        <v>4514</v>
      </c>
      <c r="G178" s="232"/>
      <c r="H178" s="264"/>
      <c r="I178" s="115">
        <f t="shared" si="218"/>
        <v>0</v>
      </c>
      <c r="J178" s="264"/>
      <c r="K178" s="61"/>
      <c r="L178" s="115">
        <f t="shared" si="219"/>
        <v>0</v>
      </c>
      <c r="M178" s="328"/>
      <c r="N178" s="61"/>
      <c r="O178" s="115">
        <f t="shared" si="220"/>
        <v>0</v>
      </c>
      <c r="P178" s="112"/>
    </row>
    <row r="179" spans="1:16" ht="84" hidden="1" x14ac:dyDescent="0.25">
      <c r="A179" s="381">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435"/>
      <c r="F181" s="393">
        <f t="shared" si="222"/>
        <v>0</v>
      </c>
      <c r="G181" s="232"/>
      <c r="H181" s="264"/>
      <c r="I181" s="115">
        <f t="shared" si="223"/>
        <v>0</v>
      </c>
      <c r="J181" s="264"/>
      <c r="K181" s="61"/>
      <c r="L181" s="115">
        <f t="shared" si="224"/>
        <v>0</v>
      </c>
      <c r="M181" s="328"/>
      <c r="N181" s="61"/>
      <c r="O181" s="115">
        <f t="shared" si="225"/>
        <v>0</v>
      </c>
      <c r="P181" s="112"/>
    </row>
    <row r="182" spans="1:16" ht="72" hidden="1" x14ac:dyDescent="0.25">
      <c r="A182" s="38">
        <v>3293</v>
      </c>
      <c r="B182" s="58" t="s">
        <v>162</v>
      </c>
      <c r="C182" s="59">
        <f t="shared" si="185"/>
        <v>0</v>
      </c>
      <c r="D182" s="232"/>
      <c r="E182" s="435"/>
      <c r="F182" s="393">
        <f t="shared" si="222"/>
        <v>0</v>
      </c>
      <c r="G182" s="232"/>
      <c r="H182" s="264"/>
      <c r="I182" s="115">
        <f t="shared" si="223"/>
        <v>0</v>
      </c>
      <c r="J182" s="264"/>
      <c r="K182" s="61"/>
      <c r="L182" s="115">
        <f t="shared" si="224"/>
        <v>0</v>
      </c>
      <c r="M182" s="328"/>
      <c r="N182" s="61"/>
      <c r="O182" s="115">
        <f t="shared" si="225"/>
        <v>0</v>
      </c>
      <c r="P182" s="112"/>
    </row>
    <row r="183" spans="1:16" ht="60" hidden="1" x14ac:dyDescent="0.25">
      <c r="A183" s="129">
        <v>3294</v>
      </c>
      <c r="B183" s="58" t="s">
        <v>163</v>
      </c>
      <c r="C183" s="128">
        <f t="shared" si="185"/>
        <v>0</v>
      </c>
      <c r="D183" s="237"/>
      <c r="E183" s="440"/>
      <c r="F183" s="441">
        <f t="shared" si="222"/>
        <v>0</v>
      </c>
      <c r="G183" s="237"/>
      <c r="H183" s="268"/>
      <c r="I183" s="313">
        <f t="shared" si="223"/>
        <v>0</v>
      </c>
      <c r="J183" s="268"/>
      <c r="K183" s="130"/>
      <c r="L183" s="313">
        <f t="shared" si="224"/>
        <v>0</v>
      </c>
      <c r="M183" s="331"/>
      <c r="N183" s="130"/>
      <c r="O183" s="313">
        <f t="shared" si="225"/>
        <v>0</v>
      </c>
      <c r="P183" s="159"/>
    </row>
    <row r="184" spans="1:16"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433"/>
      <c r="F186" s="434">
        <f t="shared" si="227"/>
        <v>0</v>
      </c>
      <c r="G186" s="231"/>
      <c r="H186" s="263"/>
      <c r="I186" s="121">
        <f t="shared" si="228"/>
        <v>0</v>
      </c>
      <c r="J186" s="263"/>
      <c r="K186" s="56"/>
      <c r="L186" s="121">
        <f t="shared" si="229"/>
        <v>0</v>
      </c>
      <c r="M186" s="327"/>
      <c r="N186" s="56"/>
      <c r="O186" s="121">
        <f t="shared" si="230"/>
        <v>0</v>
      </c>
      <c r="P186" s="111"/>
    </row>
    <row r="187" spans="1:16"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row>
    <row r="189" spans="1:16" ht="36" hidden="1" x14ac:dyDescent="0.25">
      <c r="A189" s="381">
        <v>4240</v>
      </c>
      <c r="B189" s="53" t="s">
        <v>169</v>
      </c>
      <c r="C189" s="54">
        <f t="shared" si="185"/>
        <v>0</v>
      </c>
      <c r="D189" s="231"/>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435"/>
      <c r="F190" s="393">
        <f t="shared" si="239"/>
        <v>0</v>
      </c>
      <c r="G190" s="232"/>
      <c r="H190" s="264"/>
      <c r="I190" s="115">
        <f t="shared" si="240"/>
        <v>0</v>
      </c>
      <c r="J190" s="264"/>
      <c r="K190" s="61"/>
      <c r="L190" s="115">
        <f t="shared" si="241"/>
        <v>0</v>
      </c>
      <c r="M190" s="328"/>
      <c r="N190" s="61"/>
      <c r="O190" s="115">
        <f t="shared" si="242"/>
        <v>0</v>
      </c>
      <c r="P190" s="112"/>
    </row>
    <row r="191" spans="1:16"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row>
    <row r="192" spans="1:16" ht="24" hidden="1" x14ac:dyDescent="0.25">
      <c r="A192" s="381">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x14ac:dyDescent="0.25">
      <c r="A194" s="136"/>
      <c r="B194" s="17" t="s">
        <v>174</v>
      </c>
      <c r="C194" s="99">
        <f t="shared" si="185"/>
        <v>25046</v>
      </c>
      <c r="D194" s="228">
        <f>SUM(D195,D230,D269)</f>
        <v>25000</v>
      </c>
      <c r="E194" s="426">
        <f t="shared" ref="E194:F194" si="251">SUM(E195,E230,E269)</f>
        <v>46</v>
      </c>
      <c r="F194" s="427">
        <f t="shared" si="251"/>
        <v>25046</v>
      </c>
      <c r="G194" s="228">
        <f>SUM(G195,G230,G269)</f>
        <v>0</v>
      </c>
      <c r="H194" s="261">
        <f t="shared" ref="H194:I194" si="252">SUM(H195,H230,H269)</f>
        <v>0</v>
      </c>
      <c r="I194" s="101">
        <f t="shared" si="252"/>
        <v>0</v>
      </c>
      <c r="J194" s="261">
        <f>SUM(J195,J230,J269)</f>
        <v>0</v>
      </c>
      <c r="K194" s="100">
        <f t="shared" ref="K194:L194" si="253">SUM(K195,K230,K269)</f>
        <v>0</v>
      </c>
      <c r="L194" s="101">
        <f t="shared" si="253"/>
        <v>0</v>
      </c>
      <c r="M194" s="332">
        <f>SUM(M195,M230,M269)</f>
        <v>0</v>
      </c>
      <c r="N194" s="309">
        <f t="shared" ref="N194:O194" si="254">SUM(N195,N230,N269)</f>
        <v>0</v>
      </c>
      <c r="O194" s="314">
        <f t="shared" si="254"/>
        <v>0</v>
      </c>
      <c r="P194" s="354"/>
    </row>
    <row r="195" spans="1:16" x14ac:dyDescent="0.25">
      <c r="A195" s="102">
        <v>5000</v>
      </c>
      <c r="B195" s="102" t="s">
        <v>175</v>
      </c>
      <c r="C195" s="103">
        <f t="shared" si="185"/>
        <v>25046</v>
      </c>
      <c r="D195" s="229">
        <f>D196+D204</f>
        <v>25000</v>
      </c>
      <c r="E195" s="428">
        <f t="shared" ref="E195:F195" si="255">E196+E204</f>
        <v>46</v>
      </c>
      <c r="F195" s="429">
        <f t="shared" si="255"/>
        <v>25046</v>
      </c>
      <c r="G195" s="229">
        <f>G196+G204</f>
        <v>0</v>
      </c>
      <c r="H195" s="262">
        <f t="shared" ref="H195:I195" si="256">H196+H204</f>
        <v>0</v>
      </c>
      <c r="I195" s="105">
        <f t="shared" si="256"/>
        <v>0</v>
      </c>
      <c r="J195" s="262">
        <f>J196+J204</f>
        <v>0</v>
      </c>
      <c r="K195" s="104">
        <f t="shared" ref="K195:L195" si="257">K196+K204</f>
        <v>0</v>
      </c>
      <c r="L195" s="105">
        <f t="shared" si="257"/>
        <v>0</v>
      </c>
      <c r="M195" s="103">
        <f>M196+M204</f>
        <v>0</v>
      </c>
      <c r="N195" s="104">
        <f t="shared" ref="N195:O195" si="258">N196+N204</f>
        <v>0</v>
      </c>
      <c r="O195" s="105">
        <f t="shared" si="258"/>
        <v>0</v>
      </c>
      <c r="P195" s="351"/>
    </row>
    <row r="196" spans="1:16" x14ac:dyDescent="0.25">
      <c r="A196" s="46">
        <v>5100</v>
      </c>
      <c r="B196" s="106" t="s">
        <v>176</v>
      </c>
      <c r="C196" s="47">
        <f t="shared" si="185"/>
        <v>5046</v>
      </c>
      <c r="D196" s="230">
        <f>D197+D198+D201+D202+D203</f>
        <v>5000</v>
      </c>
      <c r="E196" s="430">
        <f t="shared" ref="E196:F196" si="259">E197+E198+E201+E202+E203</f>
        <v>46</v>
      </c>
      <c r="F196" s="397">
        <f t="shared" si="259"/>
        <v>5046</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row>
    <row r="197" spans="1:16" hidden="1" x14ac:dyDescent="0.25">
      <c r="A197" s="381">
        <v>5110</v>
      </c>
      <c r="B197" s="53" t="s">
        <v>177</v>
      </c>
      <c r="C197" s="54">
        <f t="shared" si="185"/>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435"/>
      <c r="F200" s="393">
        <f t="shared" si="267"/>
        <v>0</v>
      </c>
      <c r="G200" s="232"/>
      <c r="H200" s="264"/>
      <c r="I200" s="115">
        <f t="shared" si="268"/>
        <v>0</v>
      </c>
      <c r="J200" s="264"/>
      <c r="K200" s="61"/>
      <c r="L200" s="115">
        <f t="shared" si="269"/>
        <v>0</v>
      </c>
      <c r="M200" s="328"/>
      <c r="N200" s="61"/>
      <c r="O200" s="115">
        <f t="shared" si="270"/>
        <v>0</v>
      </c>
      <c r="P200" s="112"/>
    </row>
    <row r="201" spans="1:16" hidden="1" x14ac:dyDescent="0.25">
      <c r="A201" s="113">
        <v>5130</v>
      </c>
      <c r="B201" s="58" t="s">
        <v>181</v>
      </c>
      <c r="C201" s="59">
        <f t="shared" si="185"/>
        <v>0</v>
      </c>
      <c r="D201" s="232"/>
      <c r="E201" s="435"/>
      <c r="F201" s="393">
        <f t="shared" si="267"/>
        <v>0</v>
      </c>
      <c r="G201" s="232"/>
      <c r="H201" s="264"/>
      <c r="I201" s="115">
        <f t="shared" si="268"/>
        <v>0</v>
      </c>
      <c r="J201" s="264"/>
      <c r="K201" s="61"/>
      <c r="L201" s="115">
        <f t="shared" si="269"/>
        <v>0</v>
      </c>
      <c r="M201" s="328"/>
      <c r="N201" s="61"/>
      <c r="O201" s="115">
        <f t="shared" si="270"/>
        <v>0</v>
      </c>
      <c r="P201" s="112"/>
    </row>
    <row r="202" spans="1:16" x14ac:dyDescent="0.25">
      <c r="A202" s="113">
        <v>5140</v>
      </c>
      <c r="B202" s="58" t="s">
        <v>182</v>
      </c>
      <c r="C202" s="59">
        <f t="shared" si="185"/>
        <v>5046</v>
      </c>
      <c r="D202" s="232">
        <v>5000</v>
      </c>
      <c r="E202" s="435">
        <v>46</v>
      </c>
      <c r="F202" s="393">
        <f t="shared" si="267"/>
        <v>5046</v>
      </c>
      <c r="G202" s="232"/>
      <c r="H202" s="264"/>
      <c r="I202" s="115">
        <f t="shared" si="268"/>
        <v>0</v>
      </c>
      <c r="J202" s="264"/>
      <c r="K202" s="61"/>
      <c r="L202" s="115">
        <f t="shared" si="269"/>
        <v>0</v>
      </c>
      <c r="M202" s="328"/>
      <c r="N202" s="61"/>
      <c r="O202" s="115">
        <f t="shared" si="270"/>
        <v>0</v>
      </c>
      <c r="P202" s="112"/>
    </row>
    <row r="203" spans="1:16" ht="24" hidden="1" x14ac:dyDescent="0.25">
      <c r="A203" s="113">
        <v>5170</v>
      </c>
      <c r="B203" s="58" t="s">
        <v>183</v>
      </c>
      <c r="C203" s="59">
        <f t="shared" si="185"/>
        <v>0</v>
      </c>
      <c r="D203" s="232"/>
      <c r="E203" s="435"/>
      <c r="F203" s="393">
        <f t="shared" si="267"/>
        <v>0</v>
      </c>
      <c r="G203" s="232"/>
      <c r="H203" s="264"/>
      <c r="I203" s="115">
        <f t="shared" si="268"/>
        <v>0</v>
      </c>
      <c r="J203" s="264"/>
      <c r="K203" s="61"/>
      <c r="L203" s="115">
        <f t="shared" si="269"/>
        <v>0</v>
      </c>
      <c r="M203" s="328"/>
      <c r="N203" s="61"/>
      <c r="O203" s="115">
        <f t="shared" si="270"/>
        <v>0</v>
      </c>
      <c r="P203" s="112"/>
    </row>
    <row r="204" spans="1:16" x14ac:dyDescent="0.25">
      <c r="A204" s="46">
        <v>5200</v>
      </c>
      <c r="B204" s="106" t="s">
        <v>184</v>
      </c>
      <c r="C204" s="47">
        <f t="shared" si="185"/>
        <v>20000</v>
      </c>
      <c r="D204" s="230">
        <f>D205+D215+D216+D225+D226+D227+D229</f>
        <v>20000</v>
      </c>
      <c r="E204" s="430">
        <f t="shared" ref="E204:F204" si="271">E205+E215+E216+E225+E226+E227+E229</f>
        <v>0</v>
      </c>
      <c r="F204" s="397">
        <f t="shared" si="271"/>
        <v>20000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435"/>
      <c r="F207" s="393">
        <f t="shared" si="279"/>
        <v>0</v>
      </c>
      <c r="G207" s="232"/>
      <c r="H207" s="264"/>
      <c r="I207" s="115">
        <f t="shared" si="280"/>
        <v>0</v>
      </c>
      <c r="J207" s="264"/>
      <c r="K207" s="61"/>
      <c r="L207" s="115">
        <f t="shared" si="281"/>
        <v>0</v>
      </c>
      <c r="M207" s="328"/>
      <c r="N207" s="61"/>
      <c r="O207" s="115">
        <f t="shared" si="282"/>
        <v>0</v>
      </c>
      <c r="P207" s="112"/>
    </row>
    <row r="208" spans="1:16" hidden="1" x14ac:dyDescent="0.25">
      <c r="A208" s="38">
        <v>5213</v>
      </c>
      <c r="B208" s="58" t="s">
        <v>188</v>
      </c>
      <c r="C208" s="59">
        <f t="shared" si="185"/>
        <v>0</v>
      </c>
      <c r="D208" s="232"/>
      <c r="E208" s="435"/>
      <c r="F208" s="393">
        <f t="shared" si="279"/>
        <v>0</v>
      </c>
      <c r="G208" s="232"/>
      <c r="H208" s="264"/>
      <c r="I208" s="115">
        <f t="shared" si="280"/>
        <v>0</v>
      </c>
      <c r="J208" s="264"/>
      <c r="K208" s="61"/>
      <c r="L208" s="115">
        <f t="shared" si="281"/>
        <v>0</v>
      </c>
      <c r="M208" s="328"/>
      <c r="N208" s="61"/>
      <c r="O208" s="115">
        <f t="shared" si="282"/>
        <v>0</v>
      </c>
      <c r="P208" s="112"/>
    </row>
    <row r="209" spans="1:16" hidden="1" x14ac:dyDescent="0.25">
      <c r="A209" s="38">
        <v>5214</v>
      </c>
      <c r="B209" s="58" t="s">
        <v>189</v>
      </c>
      <c r="C209" s="59">
        <f t="shared" si="185"/>
        <v>0</v>
      </c>
      <c r="D209" s="232"/>
      <c r="E209" s="435"/>
      <c r="F209" s="393">
        <f t="shared" si="279"/>
        <v>0</v>
      </c>
      <c r="G209" s="232"/>
      <c r="H209" s="264"/>
      <c r="I209" s="115">
        <f t="shared" si="280"/>
        <v>0</v>
      </c>
      <c r="J209" s="264"/>
      <c r="K209" s="61"/>
      <c r="L209" s="115">
        <f t="shared" si="281"/>
        <v>0</v>
      </c>
      <c r="M209" s="328"/>
      <c r="N209" s="61"/>
      <c r="O209" s="115">
        <f t="shared" si="282"/>
        <v>0</v>
      </c>
      <c r="P209" s="112"/>
    </row>
    <row r="210" spans="1:16" hidden="1" x14ac:dyDescent="0.25">
      <c r="A210" s="38">
        <v>5215</v>
      </c>
      <c r="B210" s="58" t="s">
        <v>190</v>
      </c>
      <c r="C210" s="59">
        <f t="shared" si="185"/>
        <v>0</v>
      </c>
      <c r="D210" s="232"/>
      <c r="E210" s="435"/>
      <c r="F210" s="393">
        <f t="shared" si="279"/>
        <v>0</v>
      </c>
      <c r="G210" s="232"/>
      <c r="H210" s="264"/>
      <c r="I210" s="115">
        <f t="shared" si="280"/>
        <v>0</v>
      </c>
      <c r="J210" s="264"/>
      <c r="K210" s="61"/>
      <c r="L210" s="115">
        <f t="shared" si="281"/>
        <v>0</v>
      </c>
      <c r="M210" s="328"/>
      <c r="N210" s="61"/>
      <c r="O210" s="115">
        <f t="shared" si="282"/>
        <v>0</v>
      </c>
      <c r="P210" s="112"/>
    </row>
    <row r="211" spans="1:16" ht="14.25" hidden="1" customHeight="1" x14ac:dyDescent="0.25">
      <c r="A211" s="38">
        <v>5216</v>
      </c>
      <c r="B211" s="58" t="s">
        <v>191</v>
      </c>
      <c r="C211" s="59">
        <f t="shared" si="185"/>
        <v>0</v>
      </c>
      <c r="D211" s="232"/>
      <c r="E211" s="435"/>
      <c r="F211" s="393">
        <f t="shared" si="279"/>
        <v>0</v>
      </c>
      <c r="G211" s="232"/>
      <c r="H211" s="264"/>
      <c r="I211" s="115">
        <f t="shared" si="280"/>
        <v>0</v>
      </c>
      <c r="J211" s="264"/>
      <c r="K211" s="61"/>
      <c r="L211" s="115">
        <f t="shared" si="281"/>
        <v>0</v>
      </c>
      <c r="M211" s="328"/>
      <c r="N211" s="61"/>
      <c r="O211" s="115">
        <f t="shared" si="282"/>
        <v>0</v>
      </c>
      <c r="P211" s="112"/>
    </row>
    <row r="212" spans="1:16" hidden="1" x14ac:dyDescent="0.25">
      <c r="A212" s="38">
        <v>5217</v>
      </c>
      <c r="B212" s="58" t="s">
        <v>192</v>
      </c>
      <c r="C212" s="59">
        <f t="shared" si="185"/>
        <v>0</v>
      </c>
      <c r="D212" s="232"/>
      <c r="E212" s="435"/>
      <c r="F212" s="393">
        <f t="shared" si="279"/>
        <v>0</v>
      </c>
      <c r="G212" s="232"/>
      <c r="H212" s="264"/>
      <c r="I212" s="115">
        <f t="shared" si="280"/>
        <v>0</v>
      </c>
      <c r="J212" s="264"/>
      <c r="K212" s="61"/>
      <c r="L212" s="115">
        <f t="shared" si="281"/>
        <v>0</v>
      </c>
      <c r="M212" s="328"/>
      <c r="N212" s="61"/>
      <c r="O212" s="115">
        <f t="shared" si="282"/>
        <v>0</v>
      </c>
      <c r="P212" s="112"/>
    </row>
    <row r="213" spans="1:16" hidden="1" x14ac:dyDescent="0.25">
      <c r="A213" s="38">
        <v>5218</v>
      </c>
      <c r="B213" s="58" t="s">
        <v>193</v>
      </c>
      <c r="C213" s="59">
        <f t="shared" ref="C213:C276" si="283">F213+I213+L213+O213</f>
        <v>0</v>
      </c>
      <c r="D213" s="232"/>
      <c r="E213" s="435"/>
      <c r="F213" s="393">
        <f t="shared" si="279"/>
        <v>0</v>
      </c>
      <c r="G213" s="232"/>
      <c r="H213" s="264"/>
      <c r="I213" s="115">
        <f t="shared" si="280"/>
        <v>0</v>
      </c>
      <c r="J213" s="264"/>
      <c r="K213" s="61"/>
      <c r="L213" s="115">
        <f t="shared" si="281"/>
        <v>0</v>
      </c>
      <c r="M213" s="328"/>
      <c r="N213" s="61"/>
      <c r="O213" s="115">
        <f t="shared" si="282"/>
        <v>0</v>
      </c>
      <c r="P213" s="112"/>
    </row>
    <row r="214" spans="1:16" hidden="1" x14ac:dyDescent="0.25">
      <c r="A214" s="38">
        <v>5219</v>
      </c>
      <c r="B214" s="58" t="s">
        <v>194</v>
      </c>
      <c r="C214" s="59">
        <f t="shared" si="283"/>
        <v>0</v>
      </c>
      <c r="D214" s="232"/>
      <c r="E214" s="435"/>
      <c r="F214" s="393">
        <f t="shared" si="279"/>
        <v>0</v>
      </c>
      <c r="G214" s="232"/>
      <c r="H214" s="264"/>
      <c r="I214" s="115">
        <f t="shared" si="280"/>
        <v>0</v>
      </c>
      <c r="J214" s="264"/>
      <c r="K214" s="61"/>
      <c r="L214" s="115">
        <f t="shared" si="281"/>
        <v>0</v>
      </c>
      <c r="M214" s="328"/>
      <c r="N214" s="61"/>
      <c r="O214" s="115">
        <f t="shared" si="282"/>
        <v>0</v>
      </c>
      <c r="P214" s="112"/>
    </row>
    <row r="215" spans="1:16" ht="13.5" hidden="1" customHeight="1" x14ac:dyDescent="0.25">
      <c r="A215" s="113">
        <v>5220</v>
      </c>
      <c r="B215" s="58" t="s">
        <v>195</v>
      </c>
      <c r="C215" s="59">
        <f t="shared" si="283"/>
        <v>0</v>
      </c>
      <c r="D215" s="232"/>
      <c r="E215" s="435"/>
      <c r="F215" s="393">
        <f t="shared" si="279"/>
        <v>0</v>
      </c>
      <c r="G215" s="232"/>
      <c r="H215" s="264"/>
      <c r="I215" s="115">
        <f t="shared" si="280"/>
        <v>0</v>
      </c>
      <c r="J215" s="264"/>
      <c r="K215" s="61"/>
      <c r="L215" s="115">
        <f t="shared" si="281"/>
        <v>0</v>
      </c>
      <c r="M215" s="328"/>
      <c r="N215" s="61"/>
      <c r="O215" s="115">
        <f t="shared" si="282"/>
        <v>0</v>
      </c>
      <c r="P215" s="112"/>
    </row>
    <row r="216" spans="1:16" x14ac:dyDescent="0.25">
      <c r="A216" s="113">
        <v>5230</v>
      </c>
      <c r="B216" s="58" t="s">
        <v>196</v>
      </c>
      <c r="C216" s="59">
        <f t="shared" si="283"/>
        <v>20000</v>
      </c>
      <c r="D216" s="233">
        <f>SUM(D217:D224)</f>
        <v>20000</v>
      </c>
      <c r="E216" s="436">
        <f t="shared" ref="E216:F216" si="284">SUM(E217:E224)</f>
        <v>0</v>
      </c>
      <c r="F216" s="393">
        <f t="shared" si="284"/>
        <v>20000</v>
      </c>
      <c r="G216" s="233">
        <f>SUM(G217:G224)</f>
        <v>0</v>
      </c>
      <c r="H216" s="122">
        <f t="shared" ref="H216:I216" si="285">SUM(H217:H224)</f>
        <v>0</v>
      </c>
      <c r="I216" s="115">
        <f t="shared" si="285"/>
        <v>0</v>
      </c>
      <c r="J216" s="122">
        <f>SUM(J217:J224)</f>
        <v>0</v>
      </c>
      <c r="K216" s="114">
        <f t="shared" ref="K216:L216" si="286">SUM(K217:K224)</f>
        <v>0</v>
      </c>
      <c r="L216" s="115">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435"/>
      <c r="F217" s="393">
        <f t="shared" ref="F217:F226" si="288">D217+E217</f>
        <v>0</v>
      </c>
      <c r="G217" s="232"/>
      <c r="H217" s="264"/>
      <c r="I217" s="115">
        <f t="shared" ref="I217:I226" si="289">G217+H217</f>
        <v>0</v>
      </c>
      <c r="J217" s="264"/>
      <c r="K217" s="61"/>
      <c r="L217" s="115">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435"/>
      <c r="F218" s="393">
        <f t="shared" si="288"/>
        <v>0</v>
      </c>
      <c r="G218" s="232"/>
      <c r="H218" s="264"/>
      <c r="I218" s="115">
        <f t="shared" si="289"/>
        <v>0</v>
      </c>
      <c r="J218" s="264"/>
      <c r="K218" s="61"/>
      <c r="L218" s="115">
        <f t="shared" si="290"/>
        <v>0</v>
      </c>
      <c r="M218" s="328"/>
      <c r="N218" s="61"/>
      <c r="O218" s="115">
        <f t="shared" si="291"/>
        <v>0</v>
      </c>
      <c r="P218" s="112"/>
    </row>
    <row r="219" spans="1:16" hidden="1" x14ac:dyDescent="0.25">
      <c r="A219" s="38">
        <v>5233</v>
      </c>
      <c r="B219" s="58" t="s">
        <v>199</v>
      </c>
      <c r="C219" s="59">
        <f t="shared" si="283"/>
        <v>0</v>
      </c>
      <c r="D219" s="232"/>
      <c r="E219" s="435"/>
      <c r="F219" s="393">
        <f t="shared" si="288"/>
        <v>0</v>
      </c>
      <c r="G219" s="232"/>
      <c r="H219" s="264"/>
      <c r="I219" s="115">
        <f t="shared" si="289"/>
        <v>0</v>
      </c>
      <c r="J219" s="264"/>
      <c r="K219" s="61"/>
      <c r="L219" s="115">
        <f t="shared" si="290"/>
        <v>0</v>
      </c>
      <c r="M219" s="328"/>
      <c r="N219" s="61"/>
      <c r="O219" s="115">
        <f t="shared" si="291"/>
        <v>0</v>
      </c>
      <c r="P219" s="112"/>
    </row>
    <row r="220" spans="1:16" ht="24" x14ac:dyDescent="0.25">
      <c r="A220" s="38">
        <v>5234</v>
      </c>
      <c r="B220" s="58" t="s">
        <v>200</v>
      </c>
      <c r="C220" s="59">
        <f t="shared" si="283"/>
        <v>20000</v>
      </c>
      <c r="D220" s="232">
        <v>20000</v>
      </c>
      <c r="E220" s="435"/>
      <c r="F220" s="393">
        <f t="shared" si="288"/>
        <v>20000</v>
      </c>
      <c r="G220" s="232"/>
      <c r="H220" s="264"/>
      <c r="I220" s="115">
        <f t="shared" si="289"/>
        <v>0</v>
      </c>
      <c r="J220" s="264"/>
      <c r="K220" s="61"/>
      <c r="L220" s="115">
        <f t="shared" si="290"/>
        <v>0</v>
      </c>
      <c r="M220" s="328"/>
      <c r="N220" s="61"/>
      <c r="O220" s="115">
        <f t="shared" si="291"/>
        <v>0</v>
      </c>
      <c r="P220" s="112"/>
    </row>
    <row r="221" spans="1:16" ht="14.25" hidden="1" customHeight="1" x14ac:dyDescent="0.25">
      <c r="A221" s="38">
        <v>5236</v>
      </c>
      <c r="B221" s="58" t="s">
        <v>201</v>
      </c>
      <c r="C221" s="59">
        <f t="shared" si="283"/>
        <v>0</v>
      </c>
      <c r="D221" s="232"/>
      <c r="E221" s="435"/>
      <c r="F221" s="393">
        <f t="shared" si="288"/>
        <v>0</v>
      </c>
      <c r="G221" s="232"/>
      <c r="H221" s="264"/>
      <c r="I221" s="115">
        <f t="shared" si="289"/>
        <v>0</v>
      </c>
      <c r="J221" s="264"/>
      <c r="K221" s="61"/>
      <c r="L221" s="115">
        <f t="shared" si="290"/>
        <v>0</v>
      </c>
      <c r="M221" s="328"/>
      <c r="N221" s="61"/>
      <c r="O221" s="115">
        <f t="shared" si="291"/>
        <v>0</v>
      </c>
      <c r="P221" s="112"/>
    </row>
    <row r="222" spans="1:16" ht="14.25" hidden="1" customHeight="1" x14ac:dyDescent="0.25">
      <c r="A222" s="38">
        <v>5237</v>
      </c>
      <c r="B222" s="58" t="s">
        <v>202</v>
      </c>
      <c r="C222" s="59">
        <f t="shared" si="283"/>
        <v>0</v>
      </c>
      <c r="D222" s="232"/>
      <c r="E222" s="435"/>
      <c r="F222" s="393">
        <f t="shared" si="288"/>
        <v>0</v>
      </c>
      <c r="G222" s="232"/>
      <c r="H222" s="264"/>
      <c r="I222" s="115">
        <f t="shared" si="289"/>
        <v>0</v>
      </c>
      <c r="J222" s="264"/>
      <c r="K222" s="61"/>
      <c r="L222" s="115">
        <f t="shared" si="290"/>
        <v>0</v>
      </c>
      <c r="M222" s="328"/>
      <c r="N222" s="61"/>
      <c r="O222" s="115">
        <f t="shared" si="291"/>
        <v>0</v>
      </c>
      <c r="P222" s="112"/>
    </row>
    <row r="223" spans="1:16" ht="24" hidden="1" x14ac:dyDescent="0.25">
      <c r="A223" s="38">
        <v>5238</v>
      </c>
      <c r="B223" s="58" t="s">
        <v>203</v>
      </c>
      <c r="C223" s="59">
        <f t="shared" si="283"/>
        <v>0</v>
      </c>
      <c r="D223" s="232"/>
      <c r="E223" s="435"/>
      <c r="F223" s="393">
        <f t="shared" si="288"/>
        <v>0</v>
      </c>
      <c r="G223" s="232"/>
      <c r="H223" s="264"/>
      <c r="I223" s="115">
        <f t="shared" si="289"/>
        <v>0</v>
      </c>
      <c r="J223" s="264"/>
      <c r="K223" s="61"/>
      <c r="L223" s="115">
        <f t="shared" si="290"/>
        <v>0</v>
      </c>
      <c r="M223" s="328"/>
      <c r="N223" s="61"/>
      <c r="O223" s="115">
        <f t="shared" si="291"/>
        <v>0</v>
      </c>
      <c r="P223" s="112"/>
    </row>
    <row r="224" spans="1:16" ht="24" hidden="1" x14ac:dyDescent="0.25">
      <c r="A224" s="38">
        <v>5239</v>
      </c>
      <c r="B224" s="58" t="s">
        <v>204</v>
      </c>
      <c r="C224" s="59">
        <f t="shared" si="283"/>
        <v>0</v>
      </c>
      <c r="D224" s="232"/>
      <c r="E224" s="435"/>
      <c r="F224" s="393">
        <f t="shared" si="288"/>
        <v>0</v>
      </c>
      <c r="G224" s="232"/>
      <c r="H224" s="264"/>
      <c r="I224" s="115">
        <f t="shared" si="289"/>
        <v>0</v>
      </c>
      <c r="J224" s="264"/>
      <c r="K224" s="61"/>
      <c r="L224" s="115">
        <f t="shared" si="290"/>
        <v>0</v>
      </c>
      <c r="M224" s="328"/>
      <c r="N224" s="61"/>
      <c r="O224" s="115">
        <f t="shared" si="291"/>
        <v>0</v>
      </c>
      <c r="P224" s="112"/>
    </row>
    <row r="225" spans="1:16" ht="24" hidden="1" x14ac:dyDescent="0.25">
      <c r="A225" s="113">
        <v>5240</v>
      </c>
      <c r="B225" s="58" t="s">
        <v>205</v>
      </c>
      <c r="C225" s="59">
        <f t="shared" si="283"/>
        <v>0</v>
      </c>
      <c r="D225" s="232"/>
      <c r="E225" s="435"/>
      <c r="F225" s="393">
        <f t="shared" si="288"/>
        <v>0</v>
      </c>
      <c r="G225" s="232"/>
      <c r="H225" s="264"/>
      <c r="I225" s="115">
        <f t="shared" si="289"/>
        <v>0</v>
      </c>
      <c r="J225" s="264"/>
      <c r="K225" s="61"/>
      <c r="L225" s="115">
        <f t="shared" si="290"/>
        <v>0</v>
      </c>
      <c r="M225" s="328"/>
      <c r="N225" s="61"/>
      <c r="O225" s="115">
        <f t="shared" si="291"/>
        <v>0</v>
      </c>
      <c r="P225" s="112"/>
    </row>
    <row r="226" spans="1:16" hidden="1" x14ac:dyDescent="0.25">
      <c r="A226" s="113">
        <v>5250</v>
      </c>
      <c r="B226" s="58" t="s">
        <v>206</v>
      </c>
      <c r="C226" s="59">
        <f t="shared" si="283"/>
        <v>0</v>
      </c>
      <c r="D226" s="232"/>
      <c r="E226" s="435"/>
      <c r="F226" s="393">
        <f t="shared" si="288"/>
        <v>0</v>
      </c>
      <c r="G226" s="232"/>
      <c r="H226" s="264"/>
      <c r="I226" s="115">
        <f t="shared" si="289"/>
        <v>0</v>
      </c>
      <c r="J226" s="264"/>
      <c r="K226" s="61"/>
      <c r="L226" s="115">
        <f t="shared" si="290"/>
        <v>0</v>
      </c>
      <c r="M226" s="328"/>
      <c r="N226" s="61"/>
      <c r="O226" s="115">
        <f t="shared" si="291"/>
        <v>0</v>
      </c>
      <c r="P226" s="112"/>
    </row>
    <row r="227" spans="1:16"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437"/>
      <c r="F229" s="432">
        <f t="shared" si="296"/>
        <v>0</v>
      </c>
      <c r="G229" s="234"/>
      <c r="H229" s="265"/>
      <c r="I229" s="110">
        <f t="shared" si="297"/>
        <v>0</v>
      </c>
      <c r="J229" s="265"/>
      <c r="K229" s="116"/>
      <c r="L229" s="110">
        <f t="shared" si="298"/>
        <v>0</v>
      </c>
      <c r="M229" s="329"/>
      <c r="N229" s="116"/>
      <c r="O229" s="110">
        <f t="shared" si="299"/>
        <v>0</v>
      </c>
      <c r="P229" s="117"/>
    </row>
    <row r="230" spans="1:16" hidden="1" x14ac:dyDescent="0.25">
      <c r="A230" s="102">
        <v>6000</v>
      </c>
      <c r="B230" s="102" t="s">
        <v>210</v>
      </c>
      <c r="C230" s="103">
        <f t="shared" si="283"/>
        <v>0</v>
      </c>
      <c r="D230" s="229">
        <f>D231+D251+D259</f>
        <v>0</v>
      </c>
      <c r="E230" s="428">
        <f t="shared" ref="E230:F230" si="300">E231+E251+E259</f>
        <v>0</v>
      </c>
      <c r="F230" s="429">
        <f t="shared" si="300"/>
        <v>0</v>
      </c>
      <c r="G230" s="229">
        <f>G231+G251+G259</f>
        <v>0</v>
      </c>
      <c r="H230" s="262">
        <f t="shared" ref="H230:I230" si="301">H231+H251+H259</f>
        <v>0</v>
      </c>
      <c r="I230" s="105">
        <f t="shared" si="301"/>
        <v>0</v>
      </c>
      <c r="J230" s="262">
        <f>J231+J251+J259</f>
        <v>0</v>
      </c>
      <c r="K230" s="104">
        <f t="shared" ref="K230:L230" si="302">K231+K251+K259</f>
        <v>0</v>
      </c>
      <c r="L230" s="105">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442">
        <f t="shared" ref="E231:F231" si="304">SUM(E232,E233,E235,E238,E244,E245,E246)</f>
        <v>0</v>
      </c>
      <c r="F231" s="443">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row>
    <row r="232" spans="1:16" ht="24" hidden="1" x14ac:dyDescent="0.25">
      <c r="A232" s="381">
        <v>6220</v>
      </c>
      <c r="B232" s="53" t="s">
        <v>212</v>
      </c>
      <c r="C232" s="54">
        <f t="shared" si="283"/>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435"/>
      <c r="F237" s="393">
        <f t="shared" si="313"/>
        <v>0</v>
      </c>
      <c r="G237" s="232"/>
      <c r="H237" s="264"/>
      <c r="I237" s="115">
        <f t="shared" si="314"/>
        <v>0</v>
      </c>
      <c r="J237" s="264"/>
      <c r="K237" s="61"/>
      <c r="L237" s="115">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436">
        <f t="shared" ref="E238:F238" si="317">SUM(E239:E243)</f>
        <v>0</v>
      </c>
      <c r="F238" s="393">
        <f t="shared" si="317"/>
        <v>0</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435"/>
      <c r="F239" s="393">
        <f t="shared" ref="F239:F245" si="321">D239+E239</f>
        <v>0</v>
      </c>
      <c r="G239" s="232"/>
      <c r="H239" s="264"/>
      <c r="I239" s="115">
        <f t="shared" ref="I239:I245" si="322">G239+H239</f>
        <v>0</v>
      </c>
      <c r="J239" s="264"/>
      <c r="K239" s="61"/>
      <c r="L239" s="115">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435"/>
      <c r="F240" s="393">
        <f t="shared" si="321"/>
        <v>0</v>
      </c>
      <c r="G240" s="232"/>
      <c r="H240" s="264"/>
      <c r="I240" s="115">
        <f t="shared" si="322"/>
        <v>0</v>
      </c>
      <c r="J240" s="264"/>
      <c r="K240" s="61"/>
      <c r="L240" s="115">
        <f t="shared" si="323"/>
        <v>0</v>
      </c>
      <c r="M240" s="328"/>
      <c r="N240" s="61"/>
      <c r="O240" s="115">
        <f t="shared" si="324"/>
        <v>0</v>
      </c>
      <c r="P240" s="112"/>
    </row>
    <row r="241" spans="1:16" ht="24" hidden="1" x14ac:dyDescent="0.25">
      <c r="A241" s="38">
        <v>6254</v>
      </c>
      <c r="B241" s="58" t="s">
        <v>221</v>
      </c>
      <c r="C241" s="59">
        <f t="shared" si="283"/>
        <v>0</v>
      </c>
      <c r="D241" s="232"/>
      <c r="E241" s="435"/>
      <c r="F241" s="393">
        <f t="shared" si="321"/>
        <v>0</v>
      </c>
      <c r="G241" s="232"/>
      <c r="H241" s="264"/>
      <c r="I241" s="115">
        <f t="shared" si="322"/>
        <v>0</v>
      </c>
      <c r="J241" s="264"/>
      <c r="K241" s="61"/>
      <c r="L241" s="115">
        <f t="shared" si="323"/>
        <v>0</v>
      </c>
      <c r="M241" s="328"/>
      <c r="N241" s="61"/>
      <c r="O241" s="115">
        <f t="shared" si="324"/>
        <v>0</v>
      </c>
      <c r="P241" s="112"/>
    </row>
    <row r="242" spans="1:16" ht="24" hidden="1" x14ac:dyDescent="0.25">
      <c r="A242" s="38">
        <v>6255</v>
      </c>
      <c r="B242" s="58" t="s">
        <v>222</v>
      </c>
      <c r="C242" s="59">
        <f t="shared" si="283"/>
        <v>0</v>
      </c>
      <c r="D242" s="232"/>
      <c r="E242" s="435"/>
      <c r="F242" s="393">
        <f t="shared" si="321"/>
        <v>0</v>
      </c>
      <c r="G242" s="232"/>
      <c r="H242" s="264"/>
      <c r="I242" s="115">
        <f t="shared" si="322"/>
        <v>0</v>
      </c>
      <c r="J242" s="264"/>
      <c r="K242" s="61"/>
      <c r="L242" s="115">
        <f t="shared" si="323"/>
        <v>0</v>
      </c>
      <c r="M242" s="328"/>
      <c r="N242" s="61"/>
      <c r="O242" s="115">
        <f t="shared" si="324"/>
        <v>0</v>
      </c>
      <c r="P242" s="112"/>
    </row>
    <row r="243" spans="1:16" hidden="1" x14ac:dyDescent="0.25">
      <c r="A243" s="38">
        <v>6259</v>
      </c>
      <c r="B243" s="58" t="s">
        <v>223</v>
      </c>
      <c r="C243" s="59">
        <f t="shared" si="283"/>
        <v>0</v>
      </c>
      <c r="D243" s="232"/>
      <c r="E243" s="435"/>
      <c r="F243" s="393">
        <f t="shared" si="321"/>
        <v>0</v>
      </c>
      <c r="G243" s="232"/>
      <c r="H243" s="264"/>
      <c r="I243" s="115">
        <f t="shared" si="322"/>
        <v>0</v>
      </c>
      <c r="J243" s="264"/>
      <c r="K243" s="61"/>
      <c r="L243" s="115">
        <f t="shared" si="323"/>
        <v>0</v>
      </c>
      <c r="M243" s="328"/>
      <c r="N243" s="61"/>
      <c r="O243" s="115">
        <f t="shared" si="324"/>
        <v>0</v>
      </c>
      <c r="P243" s="112"/>
    </row>
    <row r="244" spans="1:16" ht="24" hidden="1" x14ac:dyDescent="0.25">
      <c r="A244" s="113">
        <v>6260</v>
      </c>
      <c r="B244" s="58" t="s">
        <v>224</v>
      </c>
      <c r="C244" s="59">
        <f t="shared" si="283"/>
        <v>0</v>
      </c>
      <c r="D244" s="232"/>
      <c r="E244" s="435"/>
      <c r="F244" s="393">
        <f t="shared" si="321"/>
        <v>0</v>
      </c>
      <c r="G244" s="232"/>
      <c r="H244" s="264"/>
      <c r="I244" s="115">
        <f t="shared" si="322"/>
        <v>0</v>
      </c>
      <c r="J244" s="264"/>
      <c r="K244" s="61"/>
      <c r="L244" s="115">
        <f t="shared" si="323"/>
        <v>0</v>
      </c>
      <c r="M244" s="328"/>
      <c r="N244" s="61"/>
      <c r="O244" s="115">
        <f t="shared" si="324"/>
        <v>0</v>
      </c>
      <c r="P244" s="112"/>
    </row>
    <row r="245" spans="1:16" hidden="1" x14ac:dyDescent="0.25">
      <c r="A245" s="113">
        <v>6270</v>
      </c>
      <c r="B245" s="58" t="s">
        <v>225</v>
      </c>
      <c r="C245" s="59">
        <f t="shared" si="283"/>
        <v>0</v>
      </c>
      <c r="D245" s="232"/>
      <c r="E245" s="435"/>
      <c r="F245" s="393">
        <f t="shared" si="321"/>
        <v>0</v>
      </c>
      <c r="G245" s="232"/>
      <c r="H245" s="264"/>
      <c r="I245" s="115">
        <f t="shared" si="322"/>
        <v>0</v>
      </c>
      <c r="J245" s="264"/>
      <c r="K245" s="61"/>
      <c r="L245" s="115">
        <f t="shared" si="323"/>
        <v>0</v>
      </c>
      <c r="M245" s="328"/>
      <c r="N245" s="61"/>
      <c r="O245" s="115">
        <f t="shared" si="324"/>
        <v>0</v>
      </c>
      <c r="P245" s="112"/>
    </row>
    <row r="246" spans="1:16" ht="24" hidden="1" x14ac:dyDescent="0.25">
      <c r="A246" s="381">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435"/>
      <c r="F248" s="393">
        <f t="shared" si="326"/>
        <v>0</v>
      </c>
      <c r="G248" s="232"/>
      <c r="H248" s="264"/>
      <c r="I248" s="115">
        <f t="shared" si="327"/>
        <v>0</v>
      </c>
      <c r="J248" s="264"/>
      <c r="K248" s="61"/>
      <c r="L248" s="115">
        <f t="shared" si="328"/>
        <v>0</v>
      </c>
      <c r="M248" s="328"/>
      <c r="N248" s="61"/>
      <c r="O248" s="115">
        <f t="shared" si="329"/>
        <v>0</v>
      </c>
      <c r="P248" s="112"/>
    </row>
    <row r="249" spans="1:16" ht="72" hidden="1" x14ac:dyDescent="0.25">
      <c r="A249" s="38">
        <v>6296</v>
      </c>
      <c r="B249" s="58" t="s">
        <v>229</v>
      </c>
      <c r="C249" s="59">
        <f t="shared" si="283"/>
        <v>0</v>
      </c>
      <c r="D249" s="232"/>
      <c r="E249" s="435"/>
      <c r="F249" s="393">
        <f t="shared" si="326"/>
        <v>0</v>
      </c>
      <c r="G249" s="232"/>
      <c r="H249" s="264"/>
      <c r="I249" s="115">
        <f t="shared" si="327"/>
        <v>0</v>
      </c>
      <c r="J249" s="264"/>
      <c r="K249" s="61"/>
      <c r="L249" s="115">
        <f t="shared" si="328"/>
        <v>0</v>
      </c>
      <c r="M249" s="328"/>
      <c r="N249" s="61"/>
      <c r="O249" s="115">
        <f t="shared" si="329"/>
        <v>0</v>
      </c>
      <c r="P249" s="112"/>
    </row>
    <row r="250" spans="1:16" ht="39.75" hidden="1" customHeight="1" x14ac:dyDescent="0.25">
      <c r="A250" s="38">
        <v>6299</v>
      </c>
      <c r="B250" s="58" t="s">
        <v>230</v>
      </c>
      <c r="C250" s="59">
        <f t="shared" si="283"/>
        <v>0</v>
      </c>
      <c r="D250" s="232"/>
      <c r="E250" s="435"/>
      <c r="F250" s="393">
        <f t="shared" si="326"/>
        <v>0</v>
      </c>
      <c r="G250" s="232"/>
      <c r="H250" s="264"/>
      <c r="I250" s="115">
        <f t="shared" si="327"/>
        <v>0</v>
      </c>
      <c r="J250" s="264"/>
      <c r="K250" s="61"/>
      <c r="L250" s="115">
        <f t="shared" si="328"/>
        <v>0</v>
      </c>
      <c r="M250" s="328"/>
      <c r="N250" s="61"/>
      <c r="O250" s="115">
        <f t="shared" si="329"/>
        <v>0</v>
      </c>
      <c r="P250" s="112"/>
    </row>
    <row r="251" spans="1:16" hidden="1" x14ac:dyDescent="0.25">
      <c r="A251" s="46">
        <v>6300</v>
      </c>
      <c r="B251" s="106" t="s">
        <v>231</v>
      </c>
      <c r="C251" s="47">
        <f t="shared" si="283"/>
        <v>0</v>
      </c>
      <c r="D251" s="230">
        <f>SUM(D252,D257,D258)</f>
        <v>0</v>
      </c>
      <c r="E251" s="430">
        <f t="shared" ref="E251:O251" si="330">SUM(E252,E257,E258)</f>
        <v>0</v>
      </c>
      <c r="F251" s="397">
        <f t="shared" si="330"/>
        <v>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row>
    <row r="252" spans="1:16" ht="24" hidden="1" x14ac:dyDescent="0.25">
      <c r="A252" s="381">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435"/>
      <c r="F254" s="393">
        <f t="shared" si="332"/>
        <v>0</v>
      </c>
      <c r="G254" s="232"/>
      <c r="H254" s="264"/>
      <c r="I254" s="115">
        <f t="shared" si="333"/>
        <v>0</v>
      </c>
      <c r="J254" s="264"/>
      <c r="K254" s="61"/>
      <c r="L254" s="115">
        <f t="shared" si="334"/>
        <v>0</v>
      </c>
      <c r="M254" s="328"/>
      <c r="N254" s="61"/>
      <c r="O254" s="115">
        <f t="shared" si="335"/>
        <v>0</v>
      </c>
      <c r="P254" s="112"/>
    </row>
    <row r="255" spans="1:16" ht="24" hidden="1" x14ac:dyDescent="0.25">
      <c r="A255" s="38">
        <v>6324</v>
      </c>
      <c r="B255" s="58" t="s">
        <v>287</v>
      </c>
      <c r="C255" s="59">
        <f t="shared" si="283"/>
        <v>0</v>
      </c>
      <c r="D255" s="232"/>
      <c r="E255" s="435"/>
      <c r="F255" s="393">
        <f t="shared" si="332"/>
        <v>0</v>
      </c>
      <c r="G255" s="232"/>
      <c r="H255" s="264"/>
      <c r="I255" s="115">
        <f t="shared" si="333"/>
        <v>0</v>
      </c>
      <c r="J255" s="264"/>
      <c r="K255" s="61"/>
      <c r="L255" s="115">
        <f t="shared" si="334"/>
        <v>0</v>
      </c>
      <c r="M255" s="328"/>
      <c r="N255" s="61"/>
      <c r="O255" s="115">
        <f t="shared" si="335"/>
        <v>0</v>
      </c>
      <c r="P255" s="112"/>
    </row>
    <row r="256" spans="1:16" hidden="1" x14ac:dyDescent="0.25">
      <c r="A256" s="33">
        <v>6329</v>
      </c>
      <c r="B256" s="53" t="s">
        <v>288</v>
      </c>
      <c r="C256" s="54">
        <f t="shared" si="283"/>
        <v>0</v>
      </c>
      <c r="D256" s="231"/>
      <c r="E256" s="433"/>
      <c r="F256" s="434">
        <f t="shared" si="332"/>
        <v>0</v>
      </c>
      <c r="G256" s="231"/>
      <c r="H256" s="263"/>
      <c r="I256" s="121">
        <f t="shared" si="333"/>
        <v>0</v>
      </c>
      <c r="J256" s="263"/>
      <c r="K256" s="56"/>
      <c r="L256" s="121">
        <f t="shared" si="334"/>
        <v>0</v>
      </c>
      <c r="M256" s="327"/>
      <c r="N256" s="56"/>
      <c r="O256" s="121">
        <f t="shared" si="335"/>
        <v>0</v>
      </c>
      <c r="P256" s="111"/>
    </row>
    <row r="257" spans="1:16" ht="24" hidden="1" x14ac:dyDescent="0.25">
      <c r="A257" s="144">
        <v>6330</v>
      </c>
      <c r="B257" s="145" t="s">
        <v>234</v>
      </c>
      <c r="C257" s="128">
        <f t="shared" si="283"/>
        <v>0</v>
      </c>
      <c r="D257" s="237"/>
      <c r="E257" s="440"/>
      <c r="F257" s="441">
        <f t="shared" si="332"/>
        <v>0</v>
      </c>
      <c r="G257" s="237"/>
      <c r="H257" s="268"/>
      <c r="I257" s="313">
        <f t="shared" si="333"/>
        <v>0</v>
      </c>
      <c r="J257" s="268"/>
      <c r="K257" s="130"/>
      <c r="L257" s="313">
        <f t="shared" si="334"/>
        <v>0</v>
      </c>
      <c r="M257" s="331"/>
      <c r="N257" s="130"/>
      <c r="O257" s="313">
        <f t="shared" si="335"/>
        <v>0</v>
      </c>
      <c r="P257" s="159"/>
    </row>
    <row r="258" spans="1:16" hidden="1" x14ac:dyDescent="0.25">
      <c r="A258" s="113">
        <v>6360</v>
      </c>
      <c r="B258" s="58" t="s">
        <v>235</v>
      </c>
      <c r="C258" s="59">
        <f t="shared" si="283"/>
        <v>0</v>
      </c>
      <c r="D258" s="232"/>
      <c r="E258" s="435"/>
      <c r="F258" s="393">
        <f t="shared" si="332"/>
        <v>0</v>
      </c>
      <c r="G258" s="232"/>
      <c r="H258" s="264"/>
      <c r="I258" s="115">
        <f t="shared" si="333"/>
        <v>0</v>
      </c>
      <c r="J258" s="264"/>
      <c r="K258" s="61"/>
      <c r="L258" s="115">
        <f t="shared" si="334"/>
        <v>0</v>
      </c>
      <c r="M258" s="328"/>
      <c r="N258" s="61"/>
      <c r="O258" s="115">
        <f t="shared" si="335"/>
        <v>0</v>
      </c>
      <c r="P258" s="112"/>
    </row>
    <row r="259" spans="1:16" ht="36" hidden="1" x14ac:dyDescent="0.25">
      <c r="A259" s="46">
        <v>6400</v>
      </c>
      <c r="B259" s="106" t="s">
        <v>236</v>
      </c>
      <c r="C259" s="47">
        <f t="shared" si="283"/>
        <v>0</v>
      </c>
      <c r="D259" s="230">
        <f>SUM(D260,D264)</f>
        <v>0</v>
      </c>
      <c r="E259" s="430">
        <f t="shared" ref="E259:O259" si="336">SUM(E260,E264)</f>
        <v>0</v>
      </c>
      <c r="F259" s="397">
        <f t="shared" si="336"/>
        <v>0</v>
      </c>
      <c r="G259" s="230">
        <f t="shared" si="336"/>
        <v>0</v>
      </c>
      <c r="H259" s="107">
        <f t="shared" si="336"/>
        <v>0</v>
      </c>
      <c r="I259" s="118">
        <f t="shared" si="336"/>
        <v>0</v>
      </c>
      <c r="J259" s="107">
        <f t="shared" si="336"/>
        <v>0</v>
      </c>
      <c r="K259" s="51">
        <f t="shared" si="336"/>
        <v>0</v>
      </c>
      <c r="L259" s="118">
        <f t="shared" si="336"/>
        <v>0</v>
      </c>
      <c r="M259" s="167">
        <f t="shared" si="336"/>
        <v>0</v>
      </c>
      <c r="N259" s="168">
        <f t="shared" si="336"/>
        <v>0</v>
      </c>
      <c r="O259" s="169">
        <f t="shared" si="336"/>
        <v>0</v>
      </c>
      <c r="P259" s="353"/>
    </row>
    <row r="260" spans="1:16" ht="24" hidden="1" x14ac:dyDescent="0.25">
      <c r="A260" s="381">
        <v>6410</v>
      </c>
      <c r="B260" s="53" t="s">
        <v>237</v>
      </c>
      <c r="C260" s="54">
        <f t="shared" si="283"/>
        <v>0</v>
      </c>
      <c r="D260" s="235">
        <f>SUM(D261:D263)</f>
        <v>0</v>
      </c>
      <c r="E260" s="438">
        <f t="shared" ref="E260:O260" si="337">SUM(E261:E263)</f>
        <v>0</v>
      </c>
      <c r="F260" s="434">
        <f t="shared" si="337"/>
        <v>0</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435"/>
      <c r="F262" s="393">
        <f t="shared" si="338"/>
        <v>0</v>
      </c>
      <c r="G262" s="232"/>
      <c r="H262" s="264"/>
      <c r="I262" s="115">
        <f t="shared" si="339"/>
        <v>0</v>
      </c>
      <c r="J262" s="264"/>
      <c r="K262" s="61"/>
      <c r="L262" s="115">
        <f t="shared" si="340"/>
        <v>0</v>
      </c>
      <c r="M262" s="328"/>
      <c r="N262" s="61"/>
      <c r="O262" s="115">
        <f t="shared" si="341"/>
        <v>0</v>
      </c>
      <c r="P262" s="112"/>
    </row>
    <row r="263" spans="1:16" ht="36" hidden="1" x14ac:dyDescent="0.25">
      <c r="A263" s="38">
        <v>6419</v>
      </c>
      <c r="B263" s="58" t="s">
        <v>240</v>
      </c>
      <c r="C263" s="59">
        <f t="shared" si="283"/>
        <v>0</v>
      </c>
      <c r="D263" s="232"/>
      <c r="E263" s="435"/>
      <c r="F263" s="393">
        <f t="shared" si="338"/>
        <v>0</v>
      </c>
      <c r="G263" s="232"/>
      <c r="H263" s="264"/>
      <c r="I263" s="115">
        <f t="shared" si="339"/>
        <v>0</v>
      </c>
      <c r="J263" s="264"/>
      <c r="K263" s="61"/>
      <c r="L263" s="115">
        <f t="shared" si="340"/>
        <v>0</v>
      </c>
      <c r="M263" s="328"/>
      <c r="N263" s="61"/>
      <c r="O263" s="115">
        <f t="shared" si="341"/>
        <v>0</v>
      </c>
      <c r="P263" s="112"/>
    </row>
    <row r="264" spans="1:16" ht="36" hidden="1" x14ac:dyDescent="0.25">
      <c r="A264" s="113">
        <v>6420</v>
      </c>
      <c r="B264" s="58" t="s">
        <v>241</v>
      </c>
      <c r="C264" s="59">
        <f t="shared" si="283"/>
        <v>0</v>
      </c>
      <c r="D264" s="233">
        <f>SUM(D265:D268)</f>
        <v>0</v>
      </c>
      <c r="E264" s="436">
        <f t="shared" ref="E264:F264" si="342">SUM(E265:E268)</f>
        <v>0</v>
      </c>
      <c r="F264" s="393">
        <f t="shared" si="342"/>
        <v>0</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435"/>
      <c r="F266" s="393">
        <f t="shared" si="346"/>
        <v>0</v>
      </c>
      <c r="G266" s="232"/>
      <c r="H266" s="264"/>
      <c r="I266" s="115">
        <f t="shared" si="347"/>
        <v>0</v>
      </c>
      <c r="J266" s="264"/>
      <c r="K266" s="61"/>
      <c r="L266" s="115">
        <f t="shared" si="348"/>
        <v>0</v>
      </c>
      <c r="M266" s="328"/>
      <c r="N266" s="61"/>
      <c r="O266" s="115">
        <f t="shared" si="349"/>
        <v>0</v>
      </c>
      <c r="P266" s="112"/>
    </row>
    <row r="267" spans="1:16" ht="13.5" hidden="1" customHeight="1" x14ac:dyDescent="0.25">
      <c r="A267" s="38">
        <v>6423</v>
      </c>
      <c r="B267" s="58" t="s">
        <v>244</v>
      </c>
      <c r="C267" s="59">
        <f t="shared" si="283"/>
        <v>0</v>
      </c>
      <c r="D267" s="232"/>
      <c r="E267" s="435"/>
      <c r="F267" s="393">
        <f t="shared" si="346"/>
        <v>0</v>
      </c>
      <c r="G267" s="232"/>
      <c r="H267" s="264"/>
      <c r="I267" s="115">
        <f t="shared" si="347"/>
        <v>0</v>
      </c>
      <c r="J267" s="264"/>
      <c r="K267" s="61"/>
      <c r="L267" s="115">
        <f t="shared" si="348"/>
        <v>0</v>
      </c>
      <c r="M267" s="328"/>
      <c r="N267" s="61"/>
      <c r="O267" s="115">
        <f t="shared" si="349"/>
        <v>0</v>
      </c>
      <c r="P267" s="112"/>
    </row>
    <row r="268" spans="1:16" ht="36" hidden="1" x14ac:dyDescent="0.25">
      <c r="A268" s="38">
        <v>6424</v>
      </c>
      <c r="B268" s="58" t="s">
        <v>245</v>
      </c>
      <c r="C268" s="59">
        <f t="shared" si="283"/>
        <v>0</v>
      </c>
      <c r="D268" s="232"/>
      <c r="E268" s="435"/>
      <c r="F268" s="393">
        <f t="shared" si="346"/>
        <v>0</v>
      </c>
      <c r="G268" s="232"/>
      <c r="H268" s="264"/>
      <c r="I268" s="115">
        <f t="shared" si="347"/>
        <v>0</v>
      </c>
      <c r="J268" s="264"/>
      <c r="K268" s="61"/>
      <c r="L268" s="115">
        <f t="shared" si="348"/>
        <v>0</v>
      </c>
      <c r="M268" s="328"/>
      <c r="N268" s="61"/>
      <c r="O268" s="115">
        <f t="shared" si="349"/>
        <v>0</v>
      </c>
      <c r="P268" s="112"/>
    </row>
    <row r="269" spans="1:16" ht="36" hidden="1" x14ac:dyDescent="0.25">
      <c r="A269" s="150">
        <v>7000</v>
      </c>
      <c r="B269" s="150" t="s">
        <v>246</v>
      </c>
      <c r="C269" s="153">
        <f t="shared" si="283"/>
        <v>0</v>
      </c>
      <c r="D269" s="239">
        <f>SUM(D270,D281)</f>
        <v>0</v>
      </c>
      <c r="E269" s="444">
        <f t="shared" ref="E269:F269" si="350">SUM(E270,E281)</f>
        <v>0</v>
      </c>
      <c r="F269" s="445">
        <f t="shared" si="350"/>
        <v>0</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row>
    <row r="271" spans="1:16" ht="24" hidden="1" x14ac:dyDescent="0.25">
      <c r="A271" s="381">
        <v>7210</v>
      </c>
      <c r="B271" s="53" t="s">
        <v>248</v>
      </c>
      <c r="C271" s="54">
        <f t="shared" si="283"/>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435"/>
      <c r="F274" s="393">
        <f t="shared" si="362"/>
        <v>0</v>
      </c>
      <c r="G274" s="232"/>
      <c r="H274" s="264"/>
      <c r="I274" s="115">
        <f t="shared" si="363"/>
        <v>0</v>
      </c>
      <c r="J274" s="264"/>
      <c r="K274" s="61"/>
      <c r="L274" s="115">
        <f t="shared" si="364"/>
        <v>0</v>
      </c>
      <c r="M274" s="328"/>
      <c r="N274" s="61"/>
      <c r="O274" s="115">
        <f t="shared" si="365"/>
        <v>0</v>
      </c>
      <c r="P274" s="112"/>
    </row>
    <row r="275" spans="1:16" ht="24" hidden="1" x14ac:dyDescent="0.25">
      <c r="A275" s="113">
        <v>7230</v>
      </c>
      <c r="B275" s="58" t="s">
        <v>292</v>
      </c>
      <c r="C275" s="59">
        <f t="shared" si="283"/>
        <v>0</v>
      </c>
      <c r="D275" s="232"/>
      <c r="E275" s="435"/>
      <c r="F275" s="393">
        <f t="shared" si="362"/>
        <v>0</v>
      </c>
      <c r="G275" s="232"/>
      <c r="H275" s="264"/>
      <c r="I275" s="115">
        <f t="shared" si="363"/>
        <v>0</v>
      </c>
      <c r="J275" s="264"/>
      <c r="K275" s="61"/>
      <c r="L275" s="115">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436">
        <f t="shared" si="366"/>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435"/>
      <c r="F278" s="393">
        <f t="shared" si="369"/>
        <v>0</v>
      </c>
      <c r="G278" s="232"/>
      <c r="H278" s="264"/>
      <c r="I278" s="115">
        <f t="shared" si="370"/>
        <v>0</v>
      </c>
      <c r="J278" s="264"/>
      <c r="K278" s="61"/>
      <c r="L278" s="115">
        <f t="shared" si="371"/>
        <v>0</v>
      </c>
      <c r="M278" s="328"/>
      <c r="N278" s="61"/>
      <c r="O278" s="115">
        <f t="shared" si="372"/>
        <v>0</v>
      </c>
      <c r="P278" s="112"/>
    </row>
    <row r="279" spans="1:16" ht="36" hidden="1" x14ac:dyDescent="0.25">
      <c r="A279" s="38">
        <v>7247</v>
      </c>
      <c r="B279" s="58" t="s">
        <v>309</v>
      </c>
      <c r="C279" s="59">
        <f t="shared" si="368"/>
        <v>0</v>
      </c>
      <c r="D279" s="232"/>
      <c r="E279" s="435"/>
      <c r="F279" s="393">
        <f t="shared" si="369"/>
        <v>0</v>
      </c>
      <c r="G279" s="232"/>
      <c r="H279" s="264"/>
      <c r="I279" s="115">
        <f t="shared" si="370"/>
        <v>0</v>
      </c>
      <c r="J279" s="264"/>
      <c r="K279" s="61"/>
      <c r="L279" s="115">
        <f t="shared" si="371"/>
        <v>0</v>
      </c>
      <c r="M279" s="328"/>
      <c r="N279" s="61"/>
      <c r="O279" s="115">
        <f t="shared" si="372"/>
        <v>0</v>
      </c>
      <c r="P279" s="112"/>
    </row>
    <row r="280" spans="1:16" ht="24" hidden="1" x14ac:dyDescent="0.25">
      <c r="A280" s="381">
        <v>7260</v>
      </c>
      <c r="B280" s="53" t="s">
        <v>255</v>
      </c>
      <c r="C280" s="54">
        <f t="shared" si="368"/>
        <v>0</v>
      </c>
      <c r="D280" s="231"/>
      <c r="E280" s="433"/>
      <c r="F280" s="434">
        <f t="shared" si="369"/>
        <v>0</v>
      </c>
      <c r="G280" s="231"/>
      <c r="H280" s="263"/>
      <c r="I280" s="121">
        <f t="shared" si="370"/>
        <v>0</v>
      </c>
      <c r="J280" s="263"/>
      <c r="K280" s="56"/>
      <c r="L280" s="12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446">
        <f t="shared" si="373"/>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447"/>
      <c r="F282" s="416">
        <f>D282+E282</f>
        <v>0</v>
      </c>
      <c r="G282" s="241"/>
      <c r="H282" s="272"/>
      <c r="I282" s="312">
        <f>G282+H282</f>
        <v>0</v>
      </c>
      <c r="J282" s="272"/>
      <c r="K282" s="67"/>
      <c r="L282" s="312">
        <f>J282+K282</f>
        <v>0</v>
      </c>
      <c r="M282" s="334"/>
      <c r="N282" s="67"/>
      <c r="O282" s="312">
        <f>M282+N282</f>
        <v>0</v>
      </c>
      <c r="P282" s="156"/>
    </row>
    <row r="283" spans="1:16" x14ac:dyDescent="0.25">
      <c r="A283" s="147"/>
      <c r="B283" s="58" t="s">
        <v>256</v>
      </c>
      <c r="C283" s="59">
        <f t="shared" si="368"/>
        <v>1462</v>
      </c>
      <c r="D283" s="233">
        <f>SUM(D284:D285)</f>
        <v>0</v>
      </c>
      <c r="E283" s="436">
        <f t="shared" ref="E283:F283" si="374">SUM(E284:E285)</f>
        <v>0</v>
      </c>
      <c r="F283" s="393">
        <f t="shared" si="374"/>
        <v>0</v>
      </c>
      <c r="G283" s="233">
        <f>SUM(G284:G285)</f>
        <v>0</v>
      </c>
      <c r="H283" s="122">
        <f t="shared" ref="H283:I283" si="375">SUM(H284:H285)</f>
        <v>0</v>
      </c>
      <c r="I283" s="115">
        <f t="shared" si="375"/>
        <v>0</v>
      </c>
      <c r="J283" s="122">
        <f>SUM(J284:J285)</f>
        <v>1462</v>
      </c>
      <c r="K283" s="114">
        <f t="shared" ref="K283:L283" si="376">SUM(K284:K285)</f>
        <v>0</v>
      </c>
      <c r="L283" s="115">
        <f t="shared" si="376"/>
        <v>1462</v>
      </c>
      <c r="M283" s="59">
        <f>SUM(M284:M285)</f>
        <v>0</v>
      </c>
      <c r="N283" s="114">
        <f t="shared" ref="N283:O283" si="377">SUM(N284:N285)</f>
        <v>0</v>
      </c>
      <c r="O283" s="115">
        <f t="shared" si="377"/>
        <v>0</v>
      </c>
      <c r="P283" s="112"/>
    </row>
    <row r="284" spans="1:16" x14ac:dyDescent="0.25">
      <c r="A284" s="147" t="s">
        <v>257</v>
      </c>
      <c r="B284" s="38" t="s">
        <v>258</v>
      </c>
      <c r="C284" s="59">
        <f t="shared" si="368"/>
        <v>1462</v>
      </c>
      <c r="D284" s="232"/>
      <c r="E284" s="435"/>
      <c r="F284" s="393">
        <f t="shared" ref="F284:F285" si="378">D284+E284</f>
        <v>0</v>
      </c>
      <c r="G284" s="232"/>
      <c r="H284" s="264"/>
      <c r="I284" s="115">
        <f t="shared" ref="I284:I285" si="379">G284+H284</f>
        <v>0</v>
      </c>
      <c r="J284" s="264">
        <v>1462</v>
      </c>
      <c r="K284" s="61"/>
      <c r="L284" s="115">
        <f t="shared" ref="L284:L285" si="380">J284+K284</f>
        <v>1462</v>
      </c>
      <c r="M284" s="328"/>
      <c r="N284" s="61"/>
      <c r="O284" s="115">
        <f t="shared" ref="O284:O285" si="381">M284+N284</f>
        <v>0</v>
      </c>
      <c r="P284" s="112"/>
    </row>
    <row r="285" spans="1:16" ht="24" hidden="1" x14ac:dyDescent="0.25">
      <c r="A285" s="147" t="s">
        <v>259</v>
      </c>
      <c r="B285" s="154" t="s">
        <v>260</v>
      </c>
      <c r="C285" s="54">
        <f t="shared" si="368"/>
        <v>0</v>
      </c>
      <c r="D285" s="231"/>
      <c r="E285" s="433"/>
      <c r="F285" s="434">
        <f t="shared" si="378"/>
        <v>0</v>
      </c>
      <c r="G285" s="231"/>
      <c r="H285" s="263"/>
      <c r="I285" s="121">
        <f t="shared" si="379"/>
        <v>0</v>
      </c>
      <c r="J285" s="263"/>
      <c r="K285" s="56"/>
      <c r="L285" s="121">
        <f t="shared" si="380"/>
        <v>0</v>
      </c>
      <c r="M285" s="327"/>
      <c r="N285" s="56"/>
      <c r="O285" s="121">
        <f t="shared" si="381"/>
        <v>0</v>
      </c>
      <c r="P285" s="111"/>
    </row>
    <row r="286" spans="1:16" ht="12.75" thickBot="1" x14ac:dyDescent="0.3">
      <c r="A286" s="175"/>
      <c r="B286" s="175" t="s">
        <v>261</v>
      </c>
      <c r="C286" s="316">
        <f t="shared" si="368"/>
        <v>280642</v>
      </c>
      <c r="D286" s="242">
        <f t="shared" ref="D286:O286" si="382">SUM(D283,D269,D230,D195,D187,D173,D75,D53)</f>
        <v>232418</v>
      </c>
      <c r="E286" s="448">
        <f t="shared" si="382"/>
        <v>40400</v>
      </c>
      <c r="F286" s="449">
        <f t="shared" si="382"/>
        <v>272818</v>
      </c>
      <c r="G286" s="242">
        <f t="shared" si="382"/>
        <v>0</v>
      </c>
      <c r="H286" s="177">
        <f t="shared" si="382"/>
        <v>0</v>
      </c>
      <c r="I286" s="298">
        <f t="shared" si="382"/>
        <v>0</v>
      </c>
      <c r="J286" s="177">
        <f t="shared" si="382"/>
        <v>7824</v>
      </c>
      <c r="K286" s="176">
        <f t="shared" si="382"/>
        <v>0</v>
      </c>
      <c r="L286" s="298">
        <f t="shared" si="382"/>
        <v>7824</v>
      </c>
      <c r="M286" s="316">
        <f t="shared" si="382"/>
        <v>0</v>
      </c>
      <c r="N286" s="176">
        <f t="shared" si="382"/>
        <v>0</v>
      </c>
      <c r="O286" s="298">
        <f t="shared" si="382"/>
        <v>0</v>
      </c>
      <c r="P286" s="356"/>
    </row>
    <row r="287" spans="1:16" s="21" customFormat="1" ht="13.5" thickTop="1" thickBot="1" x14ac:dyDescent="0.3">
      <c r="A287" s="1670" t="s">
        <v>262</v>
      </c>
      <c r="B287" s="1671"/>
      <c r="C287" s="184">
        <f t="shared" si="368"/>
        <v>-2200</v>
      </c>
      <c r="D287" s="243">
        <f>SUM(D24,D25,D41)-D51</f>
        <v>0</v>
      </c>
      <c r="E287" s="450">
        <f t="shared" ref="E287:F287" si="383">SUM(E24,E25,E41)-E51</f>
        <v>0</v>
      </c>
      <c r="F287" s="451">
        <f t="shared" si="383"/>
        <v>0</v>
      </c>
      <c r="G287" s="243">
        <f>SUM(G24,G25,G41)-G51</f>
        <v>0</v>
      </c>
      <c r="H287" s="273">
        <f t="shared" ref="H287:I287" si="384">SUM(H24,H25,H41)-H51</f>
        <v>0</v>
      </c>
      <c r="I287" s="299">
        <f t="shared" si="384"/>
        <v>0</v>
      </c>
      <c r="J287" s="273">
        <f>(J26+J43)-J51</f>
        <v>-2200</v>
      </c>
      <c r="K287" s="179">
        <f t="shared" ref="K287:L287" si="385">(K26+K43)-K51</f>
        <v>0</v>
      </c>
      <c r="L287" s="299">
        <f t="shared" si="385"/>
        <v>-2200</v>
      </c>
      <c r="M287" s="184">
        <f>M45-M51</f>
        <v>0</v>
      </c>
      <c r="N287" s="179">
        <f t="shared" ref="N287:O287" si="386">N45-N51</f>
        <v>0</v>
      </c>
      <c r="O287" s="299">
        <f t="shared" si="386"/>
        <v>0</v>
      </c>
      <c r="P287" s="186"/>
    </row>
    <row r="288" spans="1:16" s="21" customFormat="1" ht="12.75" thickTop="1" x14ac:dyDescent="0.25">
      <c r="A288" s="1672" t="s">
        <v>263</v>
      </c>
      <c r="B288" s="1673"/>
      <c r="C288" s="164">
        <f t="shared" si="368"/>
        <v>2200</v>
      </c>
      <c r="D288" s="244">
        <f t="shared" ref="D288:O288" si="387">SUM(D289,D290)-D297+D298</f>
        <v>0</v>
      </c>
      <c r="E288" s="452">
        <f t="shared" si="387"/>
        <v>0</v>
      </c>
      <c r="F288" s="453">
        <f t="shared" si="387"/>
        <v>0</v>
      </c>
      <c r="G288" s="244">
        <f t="shared" si="387"/>
        <v>0</v>
      </c>
      <c r="H288" s="274">
        <f t="shared" si="387"/>
        <v>0</v>
      </c>
      <c r="I288" s="162">
        <f t="shared" si="387"/>
        <v>0</v>
      </c>
      <c r="J288" s="274">
        <f t="shared" si="387"/>
        <v>2200</v>
      </c>
      <c r="K288" s="161">
        <f t="shared" si="387"/>
        <v>0</v>
      </c>
      <c r="L288" s="162">
        <f t="shared" si="387"/>
        <v>2200</v>
      </c>
      <c r="M288" s="164">
        <f t="shared" si="387"/>
        <v>0</v>
      </c>
      <c r="N288" s="161">
        <f t="shared" si="387"/>
        <v>0</v>
      </c>
      <c r="O288" s="162">
        <f t="shared" si="387"/>
        <v>0</v>
      </c>
      <c r="P288" s="357"/>
    </row>
    <row r="289" spans="1:16" s="21" customFormat="1" ht="12.75" thickBot="1" x14ac:dyDescent="0.3">
      <c r="A289" s="89" t="s">
        <v>264</v>
      </c>
      <c r="B289" s="89" t="s">
        <v>265</v>
      </c>
      <c r="C289" s="90">
        <f t="shared" si="368"/>
        <v>2200</v>
      </c>
      <c r="D289" s="226">
        <f t="shared" ref="D289:O289" si="388">D21-D283</f>
        <v>0</v>
      </c>
      <c r="E289" s="422">
        <f t="shared" si="388"/>
        <v>0</v>
      </c>
      <c r="F289" s="423">
        <f t="shared" si="388"/>
        <v>0</v>
      </c>
      <c r="G289" s="226">
        <f t="shared" si="388"/>
        <v>0</v>
      </c>
      <c r="H289" s="259">
        <f t="shared" si="388"/>
        <v>0</v>
      </c>
      <c r="I289" s="92">
        <f t="shared" si="388"/>
        <v>0</v>
      </c>
      <c r="J289" s="259">
        <f t="shared" si="388"/>
        <v>2200</v>
      </c>
      <c r="K289" s="91">
        <f t="shared" si="388"/>
        <v>0</v>
      </c>
      <c r="L289" s="92">
        <f t="shared" si="388"/>
        <v>2200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row>
    <row r="293" spans="1:16"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row>
    <row r="294" spans="1:16"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row>
    <row r="295" spans="1:16"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row>
    <row r="296" spans="1:16"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Cor6JdZeQ8GDSdHsS+ZnZyo3LisTAY1Ou+0o5BXGZqqXW0IcdgQf/jIQ+m4SjSCB09MpDYaGDHO5yE+CCz6fjw==" saltValue="0lGtQgseXLZIcXJZAyuAYw==" spinCount="100000" sheet="1" objects="1" scenarios="1" formatCells="0" formatColumns="0" formatRows="0"/>
  <autoFilter ref="A18:P298">
    <filterColumn colId="2">
      <filters blank="1">
        <filter val="1 462"/>
        <filter val="1 600"/>
        <filter val="1 915"/>
        <filter val="110"/>
        <filter val="119 161"/>
        <filter val="138 574"/>
        <filter val="14 959"/>
        <filter val="2 200"/>
        <filter val="-2 200"/>
        <filter val="2 500"/>
        <filter val="20 000"/>
        <filter val="205 582"/>
        <filter val="21 498"/>
        <filter val="249 620"/>
        <filter val="25 046"/>
        <filter val="254 134"/>
        <filter val="272 818"/>
        <filter val="279 180"/>
        <filter val="280 642"/>
        <filter val="3 662"/>
        <filter val="3 908"/>
        <filter val="33 300"/>
        <filter val="35 800"/>
        <filter val="37 715"/>
        <filter val="4 162"/>
        <filter val="4 454"/>
        <filter val="4 514"/>
        <filter val="4 723"/>
        <filter val="40 400"/>
        <filter val="40 510"/>
        <filter val="5 000"/>
        <filter val="5 046"/>
        <filter val="81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verticalDpi="4294967294" r:id="rId1"/>
  <headerFooter differentFirst="1">
    <oddFooter>&amp;L&amp;"Times New Roman,Regular"&amp;9&amp;D; &amp;T&amp;R&amp;"Times New Roman,Regular"&amp;9&amp;P (&amp;N)</oddFooter>
    <firstHeader xml:space="preserve">&amp;R&amp;"Times New Roman,Regular"&amp;9
5.pielikums Jūrmalas pilsētas domes 
2018.gada 27.septembra saistošajiem noteikumiem Nr.33
(protokols Nr.13,  23.punkts)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R2" sqref="R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6.7109375" style="1" customWidth="1" collapsed="1"/>
    <col min="18" max="16384" width="9.140625" style="1"/>
  </cols>
  <sheetData>
    <row r="1" spans="1:17" x14ac:dyDescent="0.25">
      <c r="A1" s="336"/>
      <c r="B1" s="336"/>
      <c r="C1" s="336"/>
      <c r="D1" s="336"/>
      <c r="E1" s="336"/>
      <c r="F1" s="336"/>
      <c r="G1" s="336"/>
      <c r="H1" s="336"/>
      <c r="I1" s="336"/>
      <c r="J1" s="336"/>
      <c r="K1" s="336"/>
      <c r="L1" s="336"/>
      <c r="M1" s="336"/>
      <c r="N1" s="165"/>
      <c r="O1" s="374" t="s">
        <v>1468</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883</v>
      </c>
      <c r="D3" s="1713"/>
      <c r="E3" s="1713"/>
      <c r="F3" s="1713"/>
      <c r="G3" s="1713"/>
      <c r="H3" s="1713"/>
      <c r="I3" s="1713"/>
      <c r="J3" s="1713"/>
      <c r="K3" s="1713"/>
      <c r="L3" s="1713"/>
      <c r="M3" s="1713"/>
      <c r="N3" s="1713"/>
      <c r="O3" s="1713"/>
      <c r="P3" s="1714"/>
      <c r="Q3" s="382"/>
    </row>
    <row r="4" spans="1:17" ht="12.75" customHeight="1" x14ac:dyDescent="0.25">
      <c r="A4" s="4" t="s">
        <v>1</v>
      </c>
      <c r="B4" s="5"/>
      <c r="C4" s="1713" t="s">
        <v>884</v>
      </c>
      <c r="D4" s="1713"/>
      <c r="E4" s="1713"/>
      <c r="F4" s="1713"/>
      <c r="G4" s="1713"/>
      <c r="H4" s="1713"/>
      <c r="I4" s="1713"/>
      <c r="J4" s="1713"/>
      <c r="K4" s="1713"/>
      <c r="L4" s="1713"/>
      <c r="M4" s="1713"/>
      <c r="N4" s="1713"/>
      <c r="O4" s="1713"/>
      <c r="P4" s="1714"/>
      <c r="Q4" s="382"/>
    </row>
    <row r="5" spans="1:17" ht="12.75" customHeight="1" x14ac:dyDescent="0.25">
      <c r="A5" s="2" t="s">
        <v>2</v>
      </c>
      <c r="B5" s="3"/>
      <c r="C5" s="1708" t="s">
        <v>885</v>
      </c>
      <c r="D5" s="1708"/>
      <c r="E5" s="1708"/>
      <c r="F5" s="1708"/>
      <c r="G5" s="1708"/>
      <c r="H5" s="1708"/>
      <c r="I5" s="1708"/>
      <c r="J5" s="1708"/>
      <c r="K5" s="1708"/>
      <c r="L5" s="1708"/>
      <c r="M5" s="1708"/>
      <c r="N5" s="1708"/>
      <c r="O5" s="1708"/>
      <c r="P5" s="1709"/>
      <c r="Q5" s="382"/>
    </row>
    <row r="6" spans="1:17" ht="12.75" customHeight="1" x14ac:dyDescent="0.25">
      <c r="A6" s="2" t="s">
        <v>3</v>
      </c>
      <c r="B6" s="3"/>
      <c r="C6" s="1708" t="s">
        <v>861</v>
      </c>
      <c r="D6" s="1708"/>
      <c r="E6" s="1708"/>
      <c r="F6" s="1708"/>
      <c r="G6" s="1708"/>
      <c r="H6" s="1708"/>
      <c r="I6" s="1708"/>
      <c r="J6" s="1708"/>
      <c r="K6" s="1708"/>
      <c r="L6" s="1708"/>
      <c r="M6" s="1708"/>
      <c r="N6" s="1708"/>
      <c r="O6" s="1708"/>
      <c r="P6" s="1709"/>
      <c r="Q6" s="382"/>
    </row>
    <row r="7" spans="1:17" ht="26.25" customHeight="1" x14ac:dyDescent="0.25">
      <c r="A7" s="2" t="s">
        <v>4</v>
      </c>
      <c r="B7" s="3"/>
      <c r="C7" s="1713" t="s">
        <v>1464</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t="s">
        <v>1469</v>
      </c>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8"/>
      <c r="D19" s="212"/>
      <c r="E19" s="385"/>
      <c r="F19" s="98"/>
      <c r="G19" s="212"/>
      <c r="H19" s="1255"/>
      <c r="I19" s="98"/>
      <c r="J19" s="247"/>
      <c r="K19" s="385"/>
      <c r="L19" s="98"/>
      <c r="M19" s="317"/>
      <c r="N19" s="19"/>
      <c r="O19" s="360"/>
      <c r="P19" s="20"/>
    </row>
    <row r="20" spans="1:16" s="21" customFormat="1" ht="12.75" thickBot="1" x14ac:dyDescent="0.3">
      <c r="A20" s="22"/>
      <c r="B20" s="23" t="s">
        <v>19</v>
      </c>
      <c r="C20" s="24">
        <f>F20+I20+L20+O20</f>
        <v>5016</v>
      </c>
      <c r="D20" s="213">
        <f>SUM(D21,D24,D25,D41,D43)</f>
        <v>4480</v>
      </c>
      <c r="E20" s="386">
        <f t="shared" ref="E20:F20" si="0">SUM(E21,E24,E25,E41,E43)</f>
        <v>536</v>
      </c>
      <c r="F20" s="387">
        <f t="shared" si="0"/>
        <v>5016</v>
      </c>
      <c r="G20" s="213">
        <f>SUM(G21,G24,G43)</f>
        <v>0</v>
      </c>
      <c r="H20" s="198">
        <f t="shared" ref="H20:I20" si="1">SUM(H21,H24,H43)</f>
        <v>0</v>
      </c>
      <c r="I20" s="387">
        <f t="shared" si="1"/>
        <v>0</v>
      </c>
      <c r="J20" s="248">
        <f>SUM(J21,J26,J43)</f>
        <v>0</v>
      </c>
      <c r="K20" s="386">
        <f t="shared" ref="K20:L20" si="2">SUM(K21,K26,K43)</f>
        <v>0</v>
      </c>
      <c r="L20" s="387">
        <f t="shared" si="2"/>
        <v>0</v>
      </c>
      <c r="M20" s="24">
        <f>SUM(M21,M45)</f>
        <v>0</v>
      </c>
      <c r="N20" s="25">
        <f t="shared" ref="N20:O20" si="3">SUM(N21,N45)</f>
        <v>0</v>
      </c>
      <c r="O20" s="26">
        <f t="shared" si="3"/>
        <v>0</v>
      </c>
      <c r="P20" s="337"/>
    </row>
    <row r="21" spans="1:16" ht="12.75" thickTop="1" x14ac:dyDescent="0.25">
      <c r="A21" s="27"/>
      <c r="B21" s="28" t="s">
        <v>20</v>
      </c>
      <c r="C21" s="29">
        <f t="shared" ref="C21:C84" si="4">F21+I21+L21+O21</f>
        <v>1</v>
      </c>
      <c r="D21" s="214">
        <f>SUM(D22:D23)</f>
        <v>1</v>
      </c>
      <c r="E21" s="388">
        <f t="shared" ref="E21" si="5">SUM(E22:E23)</f>
        <v>0</v>
      </c>
      <c r="F21" s="389">
        <f>SUM(F22:F23)</f>
        <v>1</v>
      </c>
      <c r="G21" s="214">
        <f>SUM(G22:G23)</f>
        <v>0</v>
      </c>
      <c r="H21" s="199">
        <f t="shared" ref="H21:I21" si="6">SUM(H22:H23)</f>
        <v>0</v>
      </c>
      <c r="I21" s="389">
        <f t="shared" si="6"/>
        <v>0</v>
      </c>
      <c r="J21" s="249">
        <f>SUM(J22:J23)</f>
        <v>0</v>
      </c>
      <c r="K21" s="388">
        <f t="shared" ref="K21:L21" si="7">SUM(K22:K23)</f>
        <v>0</v>
      </c>
      <c r="L21" s="389">
        <f t="shared" si="7"/>
        <v>0</v>
      </c>
      <c r="M21" s="29">
        <f>SUM(M22:M23)</f>
        <v>0</v>
      </c>
      <c r="N21" s="30">
        <f t="shared" ref="N21:O21" si="8">SUM(N22:N23)</f>
        <v>0</v>
      </c>
      <c r="O21" s="31">
        <f t="shared" si="8"/>
        <v>0</v>
      </c>
      <c r="P21" s="338"/>
    </row>
    <row r="22" spans="1:16" hidden="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row>
    <row r="23" spans="1:16" x14ac:dyDescent="0.25">
      <c r="A23" s="37"/>
      <c r="B23" s="38" t="s">
        <v>22</v>
      </c>
      <c r="C23" s="39">
        <f t="shared" si="4"/>
        <v>1</v>
      </c>
      <c r="D23" s="216">
        <v>1</v>
      </c>
      <c r="E23" s="392"/>
      <c r="F23" s="393">
        <f>D23+E23</f>
        <v>1</v>
      </c>
      <c r="G23" s="216"/>
      <c r="H23" s="1256"/>
      <c r="I23" s="1268">
        <f>G23+H23</f>
        <v>0</v>
      </c>
      <c r="J23" s="251"/>
      <c r="K23" s="392"/>
      <c r="L23" s="1268">
        <f>J23+K23</f>
        <v>0</v>
      </c>
      <c r="M23" s="372"/>
      <c r="N23" s="40"/>
      <c r="O23" s="311">
        <f>M23+N23</f>
        <v>0</v>
      </c>
      <c r="P23" s="170"/>
    </row>
    <row r="24" spans="1:16" s="21" customFormat="1" ht="24.75" thickBot="1" x14ac:dyDescent="0.3">
      <c r="A24" s="41">
        <v>19300</v>
      </c>
      <c r="B24" s="41" t="s">
        <v>304</v>
      </c>
      <c r="C24" s="42">
        <f>F24+I24</f>
        <v>5015</v>
      </c>
      <c r="D24" s="217">
        <v>4479</v>
      </c>
      <c r="E24" s="394">
        <v>536</v>
      </c>
      <c r="F24" s="395">
        <f>D24+E24</f>
        <v>5015</v>
      </c>
      <c r="G24" s="217"/>
      <c r="H24" s="1257"/>
      <c r="I24" s="395">
        <f>G24+H24</f>
        <v>0</v>
      </c>
      <c r="J24" s="293" t="s">
        <v>23</v>
      </c>
      <c r="K24" s="1258" t="s">
        <v>23</v>
      </c>
      <c r="L24" s="1269" t="s">
        <v>23</v>
      </c>
      <c r="M24" s="319" t="s">
        <v>23</v>
      </c>
      <c r="N24" s="44" t="s">
        <v>23</v>
      </c>
      <c r="O24" s="45" t="s">
        <v>23</v>
      </c>
      <c r="P24" s="339"/>
    </row>
    <row r="25" spans="1:16"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340"/>
    </row>
    <row r="26" spans="1:16" s="21" customFormat="1" ht="36.75" hidden="1" thickTop="1" x14ac:dyDescent="0.25">
      <c r="A26" s="46">
        <v>21300</v>
      </c>
      <c r="B26" s="46" t="s">
        <v>305</v>
      </c>
      <c r="C26" s="47">
        <f>L26</f>
        <v>0</v>
      </c>
      <c r="D26" s="219" t="s">
        <v>23</v>
      </c>
      <c r="E26" s="49" t="s">
        <v>23</v>
      </c>
      <c r="F26" s="277" t="s">
        <v>23</v>
      </c>
      <c r="G26" s="219" t="s">
        <v>23</v>
      </c>
      <c r="H26" s="253" t="s">
        <v>23</v>
      </c>
      <c r="I26" s="50" t="s">
        <v>23</v>
      </c>
      <c r="J26" s="107">
        <f>SUM(J27,J31,J33,J36)</f>
        <v>0</v>
      </c>
      <c r="K26" s="51">
        <f t="shared" ref="K26:L26" si="9">SUM(K27,K31,K33,K36)</f>
        <v>0</v>
      </c>
      <c r="L26" s="127">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row>
    <row r="28" spans="1:16" ht="12.75" hidden="1" thickTop="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row>
    <row r="29" spans="1:16" ht="12.75" hidden="1" thickTop="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row>
    <row r="30" spans="1:16" ht="24.75" hidden="1" thickTop="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row>
    <row r="31" spans="1:16" s="21" customFormat="1" ht="36.75" hidden="1" thickTop="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row>
    <row r="32" spans="1:16" ht="36.75" hidden="1" thickTop="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343"/>
    </row>
    <row r="33" spans="1:16" s="21" customFormat="1" ht="12.75" hidden="1" thickTop="1" x14ac:dyDescent="0.25">
      <c r="A33" s="52">
        <v>21380</v>
      </c>
      <c r="B33" s="46" t="s">
        <v>31</v>
      </c>
      <c r="C33" s="47">
        <f t="shared" si="10"/>
        <v>0</v>
      </c>
      <c r="D33" s="219" t="s">
        <v>23</v>
      </c>
      <c r="E33" s="49" t="s">
        <v>23</v>
      </c>
      <c r="F33" s="277" t="s">
        <v>23</v>
      </c>
      <c r="G33" s="219" t="s">
        <v>23</v>
      </c>
      <c r="H33" s="253" t="s">
        <v>23</v>
      </c>
      <c r="I33" s="50" t="s">
        <v>23</v>
      </c>
      <c r="J33" s="107">
        <f>SUM(J34:J35)</f>
        <v>0</v>
      </c>
      <c r="K33" s="51">
        <f t="shared" ref="K33:L33" si="13">SUM(K34:K35)</f>
        <v>0</v>
      </c>
      <c r="L33" s="127">
        <f t="shared" si="13"/>
        <v>0</v>
      </c>
      <c r="M33" s="320" t="s">
        <v>23</v>
      </c>
      <c r="N33" s="49" t="s">
        <v>23</v>
      </c>
      <c r="O33" s="50" t="s">
        <v>23</v>
      </c>
      <c r="P33" s="340"/>
    </row>
    <row r="34" spans="1:16" ht="12.75" hidden="1" thickTop="1" x14ac:dyDescent="0.25">
      <c r="A34" s="33">
        <v>21381</v>
      </c>
      <c r="B34" s="53" t="s">
        <v>306</v>
      </c>
      <c r="C34" s="54">
        <f t="shared" si="10"/>
        <v>0</v>
      </c>
      <c r="D34" s="220" t="s">
        <v>23</v>
      </c>
      <c r="E34" s="55" t="s">
        <v>23</v>
      </c>
      <c r="F34" s="278" t="s">
        <v>23</v>
      </c>
      <c r="G34" s="220" t="s">
        <v>23</v>
      </c>
      <c r="H34" s="254" t="s">
        <v>23</v>
      </c>
      <c r="I34" s="57" t="s">
        <v>23</v>
      </c>
      <c r="J34" s="263"/>
      <c r="K34" s="56"/>
      <c r="L34" s="200">
        <f>J34+K34</f>
        <v>0</v>
      </c>
      <c r="M34" s="321" t="s">
        <v>23</v>
      </c>
      <c r="N34" s="55" t="s">
        <v>23</v>
      </c>
      <c r="O34" s="57" t="s">
        <v>23</v>
      </c>
      <c r="P34" s="341"/>
    </row>
    <row r="35" spans="1:16" ht="24.75" hidden="1" thickTop="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49" t="s">
        <v>23</v>
      </c>
      <c r="F36" s="277" t="s">
        <v>23</v>
      </c>
      <c r="G36" s="219" t="s">
        <v>23</v>
      </c>
      <c r="H36" s="253" t="s">
        <v>23</v>
      </c>
      <c r="I36" s="50" t="s">
        <v>23</v>
      </c>
      <c r="J36" s="107">
        <f>SUM(J37:J40)</f>
        <v>0</v>
      </c>
      <c r="K36" s="51">
        <f t="shared" ref="K36:L36" si="14">SUM(K37:K40)</f>
        <v>0</v>
      </c>
      <c r="L36" s="127">
        <f t="shared" si="14"/>
        <v>0</v>
      </c>
      <c r="M36" s="320" t="s">
        <v>23</v>
      </c>
      <c r="N36" s="49" t="s">
        <v>23</v>
      </c>
      <c r="O36" s="50" t="s">
        <v>23</v>
      </c>
      <c r="P36" s="340"/>
    </row>
    <row r="37" spans="1:16" ht="24.75" hidden="1" thickTop="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row>
    <row r="38" spans="1:16" ht="12.75" hidden="1" thickTop="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342"/>
    </row>
    <row r="39" spans="1:16" ht="12.75" hidden="1" thickTop="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row>
    <row r="40" spans="1:16" ht="24.75" hidden="1" thickTop="1" x14ac:dyDescent="0.25">
      <c r="A40" s="191">
        <v>21399</v>
      </c>
      <c r="B40" s="166" t="s">
        <v>36</v>
      </c>
      <c r="C40" s="167">
        <f t="shared" si="10"/>
        <v>0</v>
      </c>
      <c r="D40" s="223" t="s">
        <v>23</v>
      </c>
      <c r="E40" s="77" t="s">
        <v>23</v>
      </c>
      <c r="F40" s="280" t="s">
        <v>23</v>
      </c>
      <c r="G40" s="223" t="s">
        <v>23</v>
      </c>
      <c r="H40" s="257" t="s">
        <v>23</v>
      </c>
      <c r="I40" s="193" t="s">
        <v>23</v>
      </c>
      <c r="J40" s="294"/>
      <c r="K40" s="192"/>
      <c r="L40" s="365">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row>
    <row r="43" spans="1:16" s="21" customFormat="1" ht="24.75" hidden="1" thickTop="1" x14ac:dyDescent="0.25">
      <c r="A43" s="52">
        <v>21490</v>
      </c>
      <c r="B43" s="46" t="s">
        <v>38</v>
      </c>
      <c r="C43" s="69">
        <f>F43+I43+L43</f>
        <v>0</v>
      </c>
      <c r="D43" s="75">
        <f>D44</f>
        <v>0</v>
      </c>
      <c r="E43" s="76">
        <f t="shared" ref="E43:L43" si="16">E44</f>
        <v>0</v>
      </c>
      <c r="F43" s="282">
        <f t="shared" si="16"/>
        <v>0</v>
      </c>
      <c r="G43" s="75">
        <f t="shared" si="16"/>
        <v>0</v>
      </c>
      <c r="H43" s="205">
        <f t="shared" si="16"/>
        <v>0</v>
      </c>
      <c r="I43" s="295">
        <f t="shared" si="16"/>
        <v>0</v>
      </c>
      <c r="J43" s="205">
        <f t="shared" si="16"/>
        <v>0</v>
      </c>
      <c r="K43" s="76">
        <f t="shared" si="16"/>
        <v>0</v>
      </c>
      <c r="L43" s="204">
        <f t="shared" si="16"/>
        <v>0</v>
      </c>
      <c r="M43" s="320" t="s">
        <v>23</v>
      </c>
      <c r="N43" s="49" t="s">
        <v>23</v>
      </c>
      <c r="O43" s="50" t="s">
        <v>23</v>
      </c>
      <c r="P43" s="340"/>
    </row>
    <row r="44" spans="1:16" s="21" customFormat="1" ht="24.75" hidden="1" thickTop="1" x14ac:dyDescent="0.25">
      <c r="A44" s="38">
        <v>21499</v>
      </c>
      <c r="B44" s="58" t="s">
        <v>39</v>
      </c>
      <c r="C44" s="209">
        <f>F44+I44+L44</f>
        <v>0</v>
      </c>
      <c r="D44" s="304"/>
      <c r="E44" s="71"/>
      <c r="F44" s="146">
        <f>D44+E44</f>
        <v>0</v>
      </c>
      <c r="G44" s="304"/>
      <c r="H44" s="305"/>
      <c r="I44" s="363">
        <f>G44+H44</f>
        <v>0</v>
      </c>
      <c r="J44" s="305"/>
      <c r="K44" s="71"/>
      <c r="L44" s="364">
        <f>J44+K44</f>
        <v>0</v>
      </c>
      <c r="M44" s="323" t="s">
        <v>23</v>
      </c>
      <c r="N44" s="66" t="s">
        <v>23</v>
      </c>
      <c r="O44" s="68" t="s">
        <v>23</v>
      </c>
      <c r="P44" s="343"/>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row>
    <row r="46" spans="1:16" ht="24.75" hidden="1" thickTop="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row>
    <row r="47" spans="1:16" ht="24.75" hidden="1" thickTop="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row>
    <row r="48" spans="1:16" ht="12.75" thickTop="1" x14ac:dyDescent="0.25">
      <c r="A48" s="84"/>
      <c r="B48" s="79"/>
      <c r="C48" s="85"/>
      <c r="D48" s="366"/>
      <c r="E48" s="419"/>
      <c r="F48" s="418"/>
      <c r="G48" s="366"/>
      <c r="H48" s="1261"/>
      <c r="I48" s="1268"/>
      <c r="J48" s="371"/>
      <c r="K48" s="1263"/>
      <c r="L48" s="410"/>
      <c r="M48" s="326"/>
      <c r="N48" s="306"/>
      <c r="O48" s="172"/>
      <c r="P48" s="82"/>
    </row>
    <row r="49" spans="1:16" s="21" customFormat="1" x14ac:dyDescent="0.25">
      <c r="A49" s="86"/>
      <c r="B49" s="87" t="s">
        <v>43</v>
      </c>
      <c r="C49" s="88"/>
      <c r="D49" s="367"/>
      <c r="E49" s="420"/>
      <c r="F49" s="421"/>
      <c r="G49" s="367"/>
      <c r="H49" s="1262"/>
      <c r="I49" s="421"/>
      <c r="J49" s="370"/>
      <c r="K49" s="420"/>
      <c r="L49" s="421"/>
      <c r="M49" s="373"/>
      <c r="N49" s="368"/>
      <c r="O49" s="173"/>
      <c r="P49" s="347"/>
    </row>
    <row r="50" spans="1:16" s="21" customFormat="1" ht="12.75" thickBot="1" x14ac:dyDescent="0.3">
      <c r="A50" s="89"/>
      <c r="B50" s="22" t="s">
        <v>44</v>
      </c>
      <c r="C50" s="90">
        <f t="shared" si="4"/>
        <v>5016</v>
      </c>
      <c r="D50" s="226">
        <f>SUM(D51,D283)</f>
        <v>4480</v>
      </c>
      <c r="E50" s="422">
        <f t="shared" ref="E50:F50" si="19">SUM(E51,E283)</f>
        <v>536</v>
      </c>
      <c r="F50" s="423">
        <f t="shared" si="19"/>
        <v>5016</v>
      </c>
      <c r="G50" s="226">
        <f>SUM(G51,G283)</f>
        <v>0</v>
      </c>
      <c r="H50" s="182">
        <f t="shared" ref="H50:I50" si="20">SUM(H51,H283)</f>
        <v>0</v>
      </c>
      <c r="I50" s="423">
        <f t="shared" si="20"/>
        <v>0</v>
      </c>
      <c r="J50" s="259">
        <f>SUM(J51,J283)</f>
        <v>0</v>
      </c>
      <c r="K50" s="422">
        <f t="shared" ref="K50:L50" si="21">SUM(K51,K283)</f>
        <v>0</v>
      </c>
      <c r="L50" s="423">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5016</v>
      </c>
      <c r="D51" s="227">
        <f>SUM(D52,D194)</f>
        <v>4480</v>
      </c>
      <c r="E51" s="424">
        <f t="shared" ref="E51:F51" si="23">SUM(E52,E194)</f>
        <v>536</v>
      </c>
      <c r="F51" s="425">
        <f t="shared" si="23"/>
        <v>5016</v>
      </c>
      <c r="G51" s="227">
        <f>SUM(G52,G194)</f>
        <v>0</v>
      </c>
      <c r="H51" s="206">
        <f t="shared" ref="H51:I51" si="24">SUM(H52,H194)</f>
        <v>0</v>
      </c>
      <c r="I51" s="425">
        <f t="shared" si="24"/>
        <v>0</v>
      </c>
      <c r="J51" s="260">
        <f>SUM(J52,J194)</f>
        <v>0</v>
      </c>
      <c r="K51" s="424">
        <f t="shared" ref="K51:L51" si="25">SUM(K52,K194)</f>
        <v>0</v>
      </c>
      <c r="L51" s="425">
        <f t="shared" si="25"/>
        <v>0</v>
      </c>
      <c r="M51" s="95">
        <f>SUM(M52,M194)</f>
        <v>0</v>
      </c>
      <c r="N51" s="96">
        <f t="shared" ref="N51:O51" si="26">SUM(N52,N194)</f>
        <v>0</v>
      </c>
      <c r="O51" s="97">
        <f t="shared" si="26"/>
        <v>0</v>
      </c>
      <c r="P51" s="349"/>
    </row>
    <row r="52" spans="1:16" s="21" customFormat="1" ht="24" x14ac:dyDescent="0.25">
      <c r="A52" s="98"/>
      <c r="B52" s="16" t="s">
        <v>46</v>
      </c>
      <c r="C52" s="99">
        <f t="shared" si="4"/>
        <v>5016</v>
      </c>
      <c r="D52" s="228">
        <f>SUM(D53,D75,D173,D187)</f>
        <v>4480</v>
      </c>
      <c r="E52" s="426">
        <f t="shared" ref="E52:F52" si="27">SUM(E53,E75,E173,E187)</f>
        <v>536</v>
      </c>
      <c r="F52" s="427">
        <f t="shared" si="27"/>
        <v>5016</v>
      </c>
      <c r="G52" s="228">
        <f>SUM(G53,G75,G173,G187)</f>
        <v>0</v>
      </c>
      <c r="H52" s="207">
        <f t="shared" ref="H52:I52" si="28">SUM(H53,H75,H173,H187)</f>
        <v>0</v>
      </c>
      <c r="I52" s="427">
        <f t="shared" si="28"/>
        <v>0</v>
      </c>
      <c r="J52" s="261">
        <f>SUM(J53,J75,J173,J187)</f>
        <v>0</v>
      </c>
      <c r="K52" s="426">
        <f t="shared" ref="K52:L52" si="29">SUM(K53,K75,K173,K187)</f>
        <v>0</v>
      </c>
      <c r="L52" s="427">
        <f t="shared" si="29"/>
        <v>0</v>
      </c>
      <c r="M52" s="99">
        <f>SUM(M53,M75,M173,M187)</f>
        <v>0</v>
      </c>
      <c r="N52" s="100">
        <f t="shared" ref="N52:O52" si="30">SUM(N53,N75,N173,N187)</f>
        <v>0</v>
      </c>
      <c r="O52" s="101">
        <f t="shared" si="30"/>
        <v>0</v>
      </c>
      <c r="P52" s="350"/>
    </row>
    <row r="53" spans="1:16" s="21" customFormat="1" x14ac:dyDescent="0.25">
      <c r="A53" s="102">
        <v>1000</v>
      </c>
      <c r="B53" s="102" t="s">
        <v>47</v>
      </c>
      <c r="C53" s="103">
        <f t="shared" si="4"/>
        <v>5016</v>
      </c>
      <c r="D53" s="229">
        <f>SUM(D54,D67)</f>
        <v>4480</v>
      </c>
      <c r="E53" s="428">
        <f t="shared" ref="E53:F53" si="31">SUM(E54,E67)</f>
        <v>536</v>
      </c>
      <c r="F53" s="429">
        <f t="shared" si="31"/>
        <v>5016</v>
      </c>
      <c r="G53" s="229">
        <f>SUM(G54,G67)</f>
        <v>0</v>
      </c>
      <c r="H53" s="139">
        <f t="shared" ref="H53:I53" si="32">SUM(H54,H67)</f>
        <v>0</v>
      </c>
      <c r="I53" s="429">
        <f t="shared" si="32"/>
        <v>0</v>
      </c>
      <c r="J53" s="262">
        <f>SUM(J54,J67)</f>
        <v>0</v>
      </c>
      <c r="K53" s="428">
        <f t="shared" ref="K53:L53" si="33">SUM(K54,K67)</f>
        <v>0</v>
      </c>
      <c r="L53" s="429">
        <f t="shared" si="33"/>
        <v>0</v>
      </c>
      <c r="M53" s="103">
        <f>SUM(M54,M67)</f>
        <v>0</v>
      </c>
      <c r="N53" s="104">
        <f t="shared" ref="N53:O53" si="34">SUM(N54,N67)</f>
        <v>0</v>
      </c>
      <c r="O53" s="105">
        <f t="shared" si="34"/>
        <v>0</v>
      </c>
      <c r="P53" s="351"/>
    </row>
    <row r="54" spans="1:16" x14ac:dyDescent="0.25">
      <c r="A54" s="46">
        <v>1100</v>
      </c>
      <c r="B54" s="106" t="s">
        <v>48</v>
      </c>
      <c r="C54" s="47">
        <f t="shared" si="4"/>
        <v>3967</v>
      </c>
      <c r="D54" s="230">
        <f>SUM(D55,D58,D66)</f>
        <v>3534</v>
      </c>
      <c r="E54" s="430">
        <f t="shared" ref="E54:F54" si="35">SUM(E55,E58,E66)</f>
        <v>433</v>
      </c>
      <c r="F54" s="397">
        <f t="shared" si="35"/>
        <v>3967</v>
      </c>
      <c r="G54" s="230">
        <f>SUM(G55,G58,G66)</f>
        <v>0</v>
      </c>
      <c r="H54" s="127">
        <f t="shared" ref="H54:I54" si="36">SUM(H55,H58,H66)</f>
        <v>0</v>
      </c>
      <c r="I54" s="397">
        <f t="shared" si="36"/>
        <v>0</v>
      </c>
      <c r="J54" s="107">
        <f>SUM(J55,J58,J66)</f>
        <v>0</v>
      </c>
      <c r="K54" s="430">
        <f t="shared" ref="K54:L54" si="37">SUM(K55,K58,K66)</f>
        <v>0</v>
      </c>
      <c r="L54" s="397">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109">
        <f t="shared" ref="E55:F55" si="39">SUM(E56:E57)</f>
        <v>0</v>
      </c>
      <c r="F55" s="288">
        <f t="shared" si="39"/>
        <v>0</v>
      </c>
      <c r="G55" s="133">
        <f>SUM(G56:G57)</f>
        <v>0</v>
      </c>
      <c r="H55" s="208">
        <f t="shared" ref="H55:I55" si="40">SUM(H56:H57)</f>
        <v>0</v>
      </c>
      <c r="I55" s="110">
        <f t="shared" si="40"/>
        <v>0</v>
      </c>
      <c r="J55" s="208">
        <f>SUM(J56:J57)</f>
        <v>0</v>
      </c>
      <c r="K55" s="109">
        <f t="shared" ref="K55:L55" si="41">SUM(K56:K57)</f>
        <v>0</v>
      </c>
      <c r="L55" s="138">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11"/>
    </row>
    <row r="57" spans="1:16" ht="24" hidden="1" customHeight="1" x14ac:dyDescent="0.25">
      <c r="A57" s="38">
        <v>1119</v>
      </c>
      <c r="B57" s="58" t="s">
        <v>51</v>
      </c>
      <c r="C57" s="59">
        <f t="shared" si="4"/>
        <v>0</v>
      </c>
      <c r="D57" s="232"/>
      <c r="E57" s="61"/>
      <c r="F57" s="148">
        <f t="shared" si="43"/>
        <v>0</v>
      </c>
      <c r="G57" s="232"/>
      <c r="H57" s="264"/>
      <c r="I57" s="115">
        <f t="shared" si="44"/>
        <v>0</v>
      </c>
      <c r="J57" s="264"/>
      <c r="K57" s="61"/>
      <c r="L57" s="137">
        <f t="shared" si="45"/>
        <v>0</v>
      </c>
      <c r="M57" s="328"/>
      <c r="N57" s="61"/>
      <c r="O57" s="115">
        <f>M57+N57</f>
        <v>0</v>
      </c>
      <c r="P57" s="112"/>
    </row>
    <row r="58" spans="1:16" hidden="1" x14ac:dyDescent="0.25">
      <c r="A58" s="113">
        <v>1140</v>
      </c>
      <c r="B58" s="58" t="s">
        <v>295</v>
      </c>
      <c r="C58" s="59">
        <f t="shared" si="4"/>
        <v>0</v>
      </c>
      <c r="D58" s="233">
        <f>SUM(D59:D65)</f>
        <v>0</v>
      </c>
      <c r="E58" s="114">
        <f t="shared" ref="E58:F58" si="46">SUM(E59:E65)</f>
        <v>0</v>
      </c>
      <c r="F58" s="148">
        <f t="shared" si="46"/>
        <v>0</v>
      </c>
      <c r="G58" s="233">
        <f>SUM(G59:G65)</f>
        <v>0</v>
      </c>
      <c r="H58" s="122">
        <f t="shared" ref="H58:I58" si="47">SUM(H59:H65)</f>
        <v>0</v>
      </c>
      <c r="I58" s="115">
        <f t="shared" si="47"/>
        <v>0</v>
      </c>
      <c r="J58" s="122">
        <f>SUM(J59:J65)</f>
        <v>0</v>
      </c>
      <c r="K58" s="114">
        <f t="shared" ref="K58:L58" si="48">SUM(K59:K65)</f>
        <v>0</v>
      </c>
      <c r="L58" s="137">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61"/>
      <c r="F59" s="148">
        <f t="shared" ref="F59:F66" si="50">D59+E59</f>
        <v>0</v>
      </c>
      <c r="G59" s="232"/>
      <c r="H59" s="264"/>
      <c r="I59" s="115">
        <f t="shared" ref="I59:I66" si="51">G59+H59</f>
        <v>0</v>
      </c>
      <c r="J59" s="264"/>
      <c r="K59" s="61"/>
      <c r="L59" s="137">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61"/>
      <c r="F60" s="148">
        <f t="shared" si="50"/>
        <v>0</v>
      </c>
      <c r="G60" s="232"/>
      <c r="H60" s="264"/>
      <c r="I60" s="115">
        <f t="shared" si="51"/>
        <v>0</v>
      </c>
      <c r="J60" s="264"/>
      <c r="K60" s="61"/>
      <c r="L60" s="137">
        <f>J60+K60</f>
        <v>0</v>
      </c>
      <c r="M60" s="328"/>
      <c r="N60" s="61"/>
      <c r="O60" s="115">
        <f t="shared" si="53"/>
        <v>0</v>
      </c>
      <c r="P60" s="112"/>
    </row>
    <row r="61" spans="1:16"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112"/>
    </row>
    <row r="62" spans="1:16"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112"/>
    </row>
    <row r="63" spans="1:16" hidden="1" x14ac:dyDescent="0.25">
      <c r="A63" s="38">
        <v>1147</v>
      </c>
      <c r="B63" s="58" t="s">
        <v>56</v>
      </c>
      <c r="C63" s="59">
        <f t="shared" si="4"/>
        <v>0</v>
      </c>
      <c r="D63" s="232"/>
      <c r="E63" s="61"/>
      <c r="F63" s="148">
        <f t="shared" si="50"/>
        <v>0</v>
      </c>
      <c r="G63" s="232"/>
      <c r="H63" s="264"/>
      <c r="I63" s="115">
        <f t="shared" si="51"/>
        <v>0</v>
      </c>
      <c r="J63" s="264"/>
      <c r="K63" s="61"/>
      <c r="L63" s="137">
        <f t="shared" si="52"/>
        <v>0</v>
      </c>
      <c r="M63" s="328"/>
      <c r="N63" s="61"/>
      <c r="O63" s="115">
        <f t="shared" si="53"/>
        <v>0</v>
      </c>
      <c r="P63" s="112"/>
    </row>
    <row r="64" spans="1:16" hidden="1" x14ac:dyDescent="0.25">
      <c r="A64" s="38">
        <v>1148</v>
      </c>
      <c r="B64" s="58" t="s">
        <v>57</v>
      </c>
      <c r="C64" s="59">
        <f t="shared" si="4"/>
        <v>0</v>
      </c>
      <c r="D64" s="232"/>
      <c r="E64" s="61"/>
      <c r="F64" s="148">
        <f t="shared" si="50"/>
        <v>0</v>
      </c>
      <c r="G64" s="232"/>
      <c r="H64" s="264"/>
      <c r="I64" s="115">
        <f t="shared" si="51"/>
        <v>0</v>
      </c>
      <c r="J64" s="264"/>
      <c r="K64" s="61"/>
      <c r="L64" s="137">
        <f t="shared" si="52"/>
        <v>0</v>
      </c>
      <c r="M64" s="328"/>
      <c r="N64" s="61"/>
      <c r="O64" s="115">
        <f t="shared" si="53"/>
        <v>0</v>
      </c>
      <c r="P64" s="112"/>
    </row>
    <row r="65" spans="1:16" ht="24" hidden="1" customHeight="1" x14ac:dyDescent="0.25">
      <c r="A65" s="38">
        <v>1149</v>
      </c>
      <c r="B65" s="58" t="s">
        <v>58</v>
      </c>
      <c r="C65" s="59">
        <f>F65+I65+L65+O65</f>
        <v>0</v>
      </c>
      <c r="D65" s="232"/>
      <c r="E65" s="61"/>
      <c r="F65" s="148">
        <f t="shared" si="50"/>
        <v>0</v>
      </c>
      <c r="G65" s="232"/>
      <c r="H65" s="264"/>
      <c r="I65" s="115">
        <f t="shared" si="51"/>
        <v>0</v>
      </c>
      <c r="J65" s="264"/>
      <c r="K65" s="61"/>
      <c r="L65" s="137">
        <f t="shared" si="52"/>
        <v>0</v>
      </c>
      <c r="M65" s="328"/>
      <c r="N65" s="61"/>
      <c r="O65" s="115">
        <f t="shared" si="53"/>
        <v>0</v>
      </c>
      <c r="P65" s="112"/>
    </row>
    <row r="66" spans="1:16" ht="36" x14ac:dyDescent="0.25">
      <c r="A66" s="108">
        <v>1150</v>
      </c>
      <c r="B66" s="79" t="s">
        <v>59</v>
      </c>
      <c r="C66" s="85">
        <f>F66+I66+L66+O66</f>
        <v>3967</v>
      </c>
      <c r="D66" s="234">
        <v>3534</v>
      </c>
      <c r="E66" s="437">
        <v>433</v>
      </c>
      <c r="F66" s="432">
        <f t="shared" si="50"/>
        <v>3967</v>
      </c>
      <c r="G66" s="234"/>
      <c r="H66" s="1265"/>
      <c r="I66" s="432">
        <f t="shared" si="51"/>
        <v>0</v>
      </c>
      <c r="J66" s="265"/>
      <c r="K66" s="437"/>
      <c r="L66" s="432">
        <f t="shared" si="52"/>
        <v>0</v>
      </c>
      <c r="M66" s="329"/>
      <c r="N66" s="116"/>
      <c r="O66" s="110">
        <f t="shared" si="53"/>
        <v>0</v>
      </c>
      <c r="P66" s="117"/>
    </row>
    <row r="67" spans="1:16" ht="24" x14ac:dyDescent="0.25">
      <c r="A67" s="46">
        <v>1200</v>
      </c>
      <c r="B67" s="106" t="s">
        <v>296</v>
      </c>
      <c r="C67" s="47">
        <f t="shared" si="4"/>
        <v>1049</v>
      </c>
      <c r="D67" s="230">
        <f>SUM(D68:D69)</f>
        <v>946</v>
      </c>
      <c r="E67" s="430">
        <f t="shared" ref="E67:F67" si="54">SUM(E68:E69)</f>
        <v>103</v>
      </c>
      <c r="F67" s="397">
        <f t="shared" si="54"/>
        <v>1049</v>
      </c>
      <c r="G67" s="230">
        <f>SUM(G68:G69)</f>
        <v>0</v>
      </c>
      <c r="H67" s="127">
        <f t="shared" ref="H67:I67" si="55">SUM(H68:H69)</f>
        <v>0</v>
      </c>
      <c r="I67" s="397">
        <f t="shared" si="55"/>
        <v>0</v>
      </c>
      <c r="J67" s="107">
        <f>SUM(J68:J69)</f>
        <v>0</v>
      </c>
      <c r="K67" s="430">
        <f t="shared" ref="K67:L67" si="56">SUM(K68:K69)</f>
        <v>0</v>
      </c>
      <c r="L67" s="397">
        <f t="shared" si="56"/>
        <v>0</v>
      </c>
      <c r="M67" s="47">
        <f>SUM(M68:M69)</f>
        <v>0</v>
      </c>
      <c r="N67" s="51">
        <f t="shared" ref="N67:O67" si="57">SUM(N68:N69)</f>
        <v>0</v>
      </c>
      <c r="O67" s="118">
        <f t="shared" si="57"/>
        <v>0</v>
      </c>
      <c r="P67" s="124"/>
    </row>
    <row r="68" spans="1:16" ht="24" x14ac:dyDescent="0.25">
      <c r="A68" s="1244">
        <v>1210</v>
      </c>
      <c r="B68" s="53" t="s">
        <v>60</v>
      </c>
      <c r="C68" s="54">
        <f t="shared" si="4"/>
        <v>972</v>
      </c>
      <c r="D68" s="231">
        <v>869</v>
      </c>
      <c r="E68" s="433">
        <v>103</v>
      </c>
      <c r="F68" s="434">
        <f>D68+E68</f>
        <v>972</v>
      </c>
      <c r="G68" s="231"/>
      <c r="H68" s="1266"/>
      <c r="I68" s="434">
        <f>G68+H68</f>
        <v>0</v>
      </c>
      <c r="J68" s="263"/>
      <c r="K68" s="433"/>
      <c r="L68" s="434">
        <f>J68+K68</f>
        <v>0</v>
      </c>
      <c r="M68" s="327"/>
      <c r="N68" s="56"/>
      <c r="O68" s="121">
        <f>M68+N68</f>
        <v>0</v>
      </c>
      <c r="P68" s="111"/>
    </row>
    <row r="69" spans="1:16" ht="24" x14ac:dyDescent="0.25">
      <c r="A69" s="113">
        <v>1220</v>
      </c>
      <c r="B69" s="58" t="s">
        <v>61</v>
      </c>
      <c r="C69" s="59">
        <f t="shared" si="4"/>
        <v>77</v>
      </c>
      <c r="D69" s="233">
        <f>SUM(D70:D74)</f>
        <v>77</v>
      </c>
      <c r="E69" s="436">
        <f t="shared" ref="E69:F69" si="58">SUM(E70:E74)</f>
        <v>0</v>
      </c>
      <c r="F69" s="393">
        <f t="shared" si="58"/>
        <v>77</v>
      </c>
      <c r="G69" s="233">
        <f>SUM(G70:G74)</f>
        <v>0</v>
      </c>
      <c r="H69" s="137">
        <f t="shared" ref="H69:I69" si="59">SUM(H70:H74)</f>
        <v>0</v>
      </c>
      <c r="I69" s="393">
        <f t="shared" si="59"/>
        <v>0</v>
      </c>
      <c r="J69" s="122">
        <f>SUM(J70:J74)</f>
        <v>0</v>
      </c>
      <c r="K69" s="436">
        <f t="shared" ref="K69:L69" si="60">SUM(K70:K74)</f>
        <v>0</v>
      </c>
      <c r="L69" s="393">
        <f t="shared" si="60"/>
        <v>0</v>
      </c>
      <c r="M69" s="59">
        <f>SUM(M70:M74)</f>
        <v>0</v>
      </c>
      <c r="N69" s="114">
        <f t="shared" ref="N69:O69" si="61">SUM(N70:N74)</f>
        <v>0</v>
      </c>
      <c r="O69" s="115">
        <f t="shared" si="61"/>
        <v>0</v>
      </c>
      <c r="P69" s="112"/>
    </row>
    <row r="70" spans="1:16" ht="48" x14ac:dyDescent="0.25">
      <c r="A70" s="38">
        <v>1221</v>
      </c>
      <c r="B70" s="58" t="s">
        <v>297</v>
      </c>
      <c r="C70" s="59">
        <f t="shared" si="4"/>
        <v>77</v>
      </c>
      <c r="D70" s="232">
        <v>77</v>
      </c>
      <c r="E70" s="435"/>
      <c r="F70" s="393">
        <f t="shared" ref="F70:F74" si="62">D70+E70</f>
        <v>77</v>
      </c>
      <c r="G70" s="232"/>
      <c r="H70" s="1264"/>
      <c r="I70" s="393">
        <f t="shared" ref="I70:I74" si="63">G70+H70</f>
        <v>0</v>
      </c>
      <c r="J70" s="264"/>
      <c r="K70" s="435"/>
      <c r="L70" s="393">
        <f t="shared" ref="L70:L74" si="64">J70+K70</f>
        <v>0</v>
      </c>
      <c r="M70" s="328"/>
      <c r="N70" s="61"/>
      <c r="O70" s="115">
        <f t="shared" ref="O70:O74" si="65">M70+N70</f>
        <v>0</v>
      </c>
      <c r="P70" s="112"/>
    </row>
    <row r="71" spans="1:16"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112"/>
    </row>
    <row r="72" spans="1:16"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112"/>
    </row>
    <row r="73" spans="1:16" ht="36" hidden="1" x14ac:dyDescent="0.25">
      <c r="A73" s="38">
        <v>1227</v>
      </c>
      <c r="B73" s="58" t="s">
        <v>64</v>
      </c>
      <c r="C73" s="59">
        <f t="shared" si="4"/>
        <v>0</v>
      </c>
      <c r="D73" s="232"/>
      <c r="E73" s="61"/>
      <c r="F73" s="148">
        <f t="shared" si="62"/>
        <v>0</v>
      </c>
      <c r="G73" s="232"/>
      <c r="H73" s="264"/>
      <c r="I73" s="115">
        <f t="shared" si="63"/>
        <v>0</v>
      </c>
      <c r="J73" s="264"/>
      <c r="K73" s="61"/>
      <c r="L73" s="137">
        <f t="shared" si="64"/>
        <v>0</v>
      </c>
      <c r="M73" s="328"/>
      <c r="N73" s="61"/>
      <c r="O73" s="115">
        <f t="shared" si="65"/>
        <v>0</v>
      </c>
      <c r="P73" s="112"/>
    </row>
    <row r="74" spans="1:16" ht="48" hidden="1" x14ac:dyDescent="0.25">
      <c r="A74" s="38">
        <v>1228</v>
      </c>
      <c r="B74" s="58" t="s">
        <v>298</v>
      </c>
      <c r="C74" s="59">
        <f t="shared" si="4"/>
        <v>0</v>
      </c>
      <c r="D74" s="232"/>
      <c r="E74" s="61"/>
      <c r="F74" s="148">
        <f t="shared" si="62"/>
        <v>0</v>
      </c>
      <c r="G74" s="232"/>
      <c r="H74" s="264"/>
      <c r="I74" s="115">
        <f t="shared" si="63"/>
        <v>0</v>
      </c>
      <c r="J74" s="264"/>
      <c r="K74" s="61"/>
      <c r="L74" s="137">
        <f t="shared" si="64"/>
        <v>0</v>
      </c>
      <c r="M74" s="328"/>
      <c r="N74" s="61"/>
      <c r="O74" s="115">
        <f t="shared" si="65"/>
        <v>0</v>
      </c>
      <c r="P74" s="112"/>
    </row>
    <row r="75" spans="1:16" hidden="1" x14ac:dyDescent="0.25">
      <c r="A75" s="102">
        <v>2000</v>
      </c>
      <c r="B75" s="102" t="s">
        <v>65</v>
      </c>
      <c r="C75" s="103">
        <f t="shared" si="4"/>
        <v>0</v>
      </c>
      <c r="D75" s="229">
        <f>SUM(D76,D83,D130,D164,D165,D172)</f>
        <v>0</v>
      </c>
      <c r="E75" s="104">
        <f t="shared" ref="E75:F75" si="66">SUM(E76,E83,E130,E164,E165,E172)</f>
        <v>0</v>
      </c>
      <c r="F75" s="286">
        <f t="shared" si="66"/>
        <v>0</v>
      </c>
      <c r="G75" s="229">
        <f>SUM(G76,G83,G130,G164,G165,G172)</f>
        <v>0</v>
      </c>
      <c r="H75" s="262">
        <f t="shared" ref="H75:I75" si="67">SUM(H76,H83,H130,H164,H165,H172)</f>
        <v>0</v>
      </c>
      <c r="I75" s="105">
        <f t="shared" si="67"/>
        <v>0</v>
      </c>
      <c r="J75" s="262">
        <f>SUM(J76,J83,J130,J164,J165,J172)</f>
        <v>0</v>
      </c>
      <c r="K75" s="104">
        <f t="shared" ref="K75:L75" si="68">SUM(K76,K83,K130,K164,K165,K172)</f>
        <v>0</v>
      </c>
      <c r="L75" s="139">
        <f t="shared" si="68"/>
        <v>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51">
        <f t="shared" ref="E76:F76" si="70">SUM(E77,E80)</f>
        <v>0</v>
      </c>
      <c r="F76" s="287">
        <f t="shared" si="70"/>
        <v>0</v>
      </c>
      <c r="G76" s="230">
        <f>SUM(G77,G80)</f>
        <v>0</v>
      </c>
      <c r="H76" s="107">
        <f t="shared" ref="H76:I76" si="71">SUM(H77,H80)</f>
        <v>0</v>
      </c>
      <c r="I76" s="118">
        <f t="shared" si="71"/>
        <v>0</v>
      </c>
      <c r="J76" s="107">
        <f>SUM(J77,J80)</f>
        <v>0</v>
      </c>
      <c r="K76" s="51">
        <f t="shared" ref="K76:L76" si="72">SUM(K77,K80)</f>
        <v>0</v>
      </c>
      <c r="L76" s="127">
        <f t="shared" si="72"/>
        <v>0</v>
      </c>
      <c r="M76" s="47">
        <f>SUM(M77,M80)</f>
        <v>0</v>
      </c>
      <c r="N76" s="51">
        <f t="shared" ref="N76:O76" si="73">SUM(N77,N80)</f>
        <v>0</v>
      </c>
      <c r="O76" s="118">
        <f t="shared" si="73"/>
        <v>0</v>
      </c>
      <c r="P76" s="124"/>
    </row>
    <row r="77" spans="1:16" ht="24" hidden="1" x14ac:dyDescent="0.25">
      <c r="A77" s="1244">
        <v>2110</v>
      </c>
      <c r="B77" s="53" t="s">
        <v>67</v>
      </c>
      <c r="C77" s="54">
        <f t="shared" si="4"/>
        <v>0</v>
      </c>
      <c r="D77" s="235">
        <f>SUM(D78:D79)</f>
        <v>0</v>
      </c>
      <c r="E77" s="120">
        <f t="shared" ref="E77:F77" si="74">SUM(E78:E79)</f>
        <v>0</v>
      </c>
      <c r="F77" s="289">
        <f t="shared" si="74"/>
        <v>0</v>
      </c>
      <c r="G77" s="235">
        <f>SUM(G78:G79)</f>
        <v>0</v>
      </c>
      <c r="H77" s="266">
        <f t="shared" ref="H77:I77" si="75">SUM(H78:H79)</f>
        <v>0</v>
      </c>
      <c r="I77" s="121">
        <f t="shared" si="75"/>
        <v>0</v>
      </c>
      <c r="J77" s="266">
        <f>SUM(J78:J79)</f>
        <v>0</v>
      </c>
      <c r="K77" s="120">
        <f t="shared" ref="K77:L77" si="76">SUM(K78:K79)</f>
        <v>0</v>
      </c>
      <c r="L77" s="14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112"/>
    </row>
    <row r="79" spans="1:16" ht="24" hidden="1" x14ac:dyDescent="0.25">
      <c r="A79" s="38">
        <v>2112</v>
      </c>
      <c r="B79" s="58" t="s">
        <v>69</v>
      </c>
      <c r="C79" s="59">
        <f t="shared" si="4"/>
        <v>0</v>
      </c>
      <c r="D79" s="232"/>
      <c r="E79" s="61"/>
      <c r="F79" s="148">
        <f t="shared" si="78"/>
        <v>0</v>
      </c>
      <c r="G79" s="232"/>
      <c r="H79" s="264"/>
      <c r="I79" s="115">
        <f t="shared" si="79"/>
        <v>0</v>
      </c>
      <c r="J79" s="264"/>
      <c r="K79" s="61"/>
      <c r="L79" s="137">
        <f t="shared" si="80"/>
        <v>0</v>
      </c>
      <c r="M79" s="328"/>
      <c r="N79" s="61"/>
      <c r="O79" s="115">
        <f t="shared" si="81"/>
        <v>0</v>
      </c>
      <c r="P79" s="112"/>
    </row>
    <row r="80" spans="1:16"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61"/>
      <c r="F81" s="148">
        <f t="shared" ref="F81:F82" si="86">D81+E81</f>
        <v>0</v>
      </c>
      <c r="G81" s="232"/>
      <c r="H81" s="264"/>
      <c r="I81" s="115">
        <f t="shared" ref="I81:I82" si="87">G81+H81</f>
        <v>0</v>
      </c>
      <c r="J81" s="264"/>
      <c r="K81" s="61"/>
      <c r="L81" s="137">
        <f t="shared" ref="L81:L82" si="88">J81+K81</f>
        <v>0</v>
      </c>
      <c r="M81" s="328"/>
      <c r="N81" s="61"/>
      <c r="O81" s="115">
        <f t="shared" ref="O81:O82" si="89">M81+N81</f>
        <v>0</v>
      </c>
      <c r="P81" s="377"/>
    </row>
    <row r="82" spans="1:16" ht="24" hidden="1" x14ac:dyDescent="0.25">
      <c r="A82" s="38">
        <v>2122</v>
      </c>
      <c r="B82" s="58" t="s">
        <v>69</v>
      </c>
      <c r="C82" s="59">
        <f t="shared" si="4"/>
        <v>0</v>
      </c>
      <c r="D82" s="232"/>
      <c r="E82" s="61"/>
      <c r="F82" s="148">
        <f t="shared" si="86"/>
        <v>0</v>
      </c>
      <c r="G82" s="232"/>
      <c r="H82" s="264"/>
      <c r="I82" s="115">
        <f t="shared" si="87"/>
        <v>0</v>
      </c>
      <c r="J82" s="264"/>
      <c r="K82" s="61"/>
      <c r="L82" s="137">
        <f t="shared" si="88"/>
        <v>0</v>
      </c>
      <c r="M82" s="328"/>
      <c r="N82" s="61"/>
      <c r="O82" s="115">
        <f t="shared" si="89"/>
        <v>0</v>
      </c>
      <c r="P82" s="112"/>
    </row>
    <row r="83" spans="1:16" hidden="1" x14ac:dyDescent="0.25">
      <c r="A83" s="46">
        <v>2200</v>
      </c>
      <c r="B83" s="106" t="s">
        <v>71</v>
      </c>
      <c r="C83" s="47">
        <f t="shared" si="4"/>
        <v>0</v>
      </c>
      <c r="D83" s="230">
        <f>SUM(D84,D89,D95,D103,D112,D116,D122,D128)</f>
        <v>0</v>
      </c>
      <c r="E83" s="51">
        <f t="shared" ref="E83:F83" si="90">SUM(E84,E89,E95,E103,E112,E116,E122,E128)</f>
        <v>0</v>
      </c>
      <c r="F83" s="287">
        <f t="shared" si="90"/>
        <v>0</v>
      </c>
      <c r="G83" s="230">
        <f>SUM(G84,G89,G95,G103,G112,G116,G122,G128)</f>
        <v>0</v>
      </c>
      <c r="H83" s="107">
        <f t="shared" ref="H83:I83" si="91">SUM(H84,H89,H95,H103,H112,H116,H122,H128)</f>
        <v>0</v>
      </c>
      <c r="I83" s="118">
        <f t="shared" si="91"/>
        <v>0</v>
      </c>
      <c r="J83" s="107">
        <f>SUM(J84,J89,J95,J103,J112,J116,J122,J128)</f>
        <v>0</v>
      </c>
      <c r="K83" s="51">
        <f t="shared" ref="K83:L83" si="92">SUM(K84,K89,K95,K103,K112,K116,K122,K128)</f>
        <v>0</v>
      </c>
      <c r="L83" s="127">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109">
        <f t="shared" ref="E84:F84" si="94">SUM(E85:E88)</f>
        <v>0</v>
      </c>
      <c r="F84" s="288">
        <f t="shared" si="94"/>
        <v>0</v>
      </c>
      <c r="G84" s="133">
        <f>SUM(G85:G88)</f>
        <v>0</v>
      </c>
      <c r="H84" s="208">
        <f t="shared" ref="H84:I84" si="95">SUM(H85:H88)</f>
        <v>0</v>
      </c>
      <c r="I84" s="110">
        <f t="shared" si="95"/>
        <v>0</v>
      </c>
      <c r="J84" s="208">
        <f>SUM(J85:J88)</f>
        <v>0</v>
      </c>
      <c r="K84" s="109">
        <f t="shared" ref="K84:L84" si="96">SUM(K85:K88)</f>
        <v>0</v>
      </c>
      <c r="L84" s="138">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11"/>
    </row>
    <row r="86" spans="1:16" ht="36" hidden="1" x14ac:dyDescent="0.25">
      <c r="A86" s="38">
        <v>2212</v>
      </c>
      <c r="B86" s="58" t="s">
        <v>74</v>
      </c>
      <c r="C86" s="59">
        <f t="shared" si="98"/>
        <v>0</v>
      </c>
      <c r="D86" s="232"/>
      <c r="E86" s="61"/>
      <c r="F86" s="148">
        <f t="shared" si="99"/>
        <v>0</v>
      </c>
      <c r="G86" s="232"/>
      <c r="H86" s="264"/>
      <c r="I86" s="115">
        <f t="shared" si="100"/>
        <v>0</v>
      </c>
      <c r="J86" s="264"/>
      <c r="K86" s="61"/>
      <c r="L86" s="137">
        <f t="shared" si="101"/>
        <v>0</v>
      </c>
      <c r="M86" s="328"/>
      <c r="N86" s="61"/>
      <c r="O86" s="115">
        <f t="shared" si="102"/>
        <v>0</v>
      </c>
      <c r="P86" s="112"/>
    </row>
    <row r="87" spans="1:16" ht="24" hidden="1" x14ac:dyDescent="0.25">
      <c r="A87" s="38">
        <v>2214</v>
      </c>
      <c r="B87" s="58" t="s">
        <v>75</v>
      </c>
      <c r="C87" s="59">
        <f t="shared" si="98"/>
        <v>0</v>
      </c>
      <c r="D87" s="232"/>
      <c r="E87" s="61"/>
      <c r="F87" s="148">
        <f t="shared" si="99"/>
        <v>0</v>
      </c>
      <c r="G87" s="232"/>
      <c r="H87" s="264"/>
      <c r="I87" s="115">
        <f t="shared" si="100"/>
        <v>0</v>
      </c>
      <c r="J87" s="264"/>
      <c r="K87" s="61"/>
      <c r="L87" s="137">
        <f t="shared" si="101"/>
        <v>0</v>
      </c>
      <c r="M87" s="328"/>
      <c r="N87" s="61"/>
      <c r="O87" s="115">
        <f t="shared" si="102"/>
        <v>0</v>
      </c>
      <c r="P87" s="112"/>
    </row>
    <row r="88" spans="1:16" hidden="1" x14ac:dyDescent="0.25">
      <c r="A88" s="38">
        <v>2219</v>
      </c>
      <c r="B88" s="58" t="s">
        <v>76</v>
      </c>
      <c r="C88" s="59">
        <f t="shared" si="98"/>
        <v>0</v>
      </c>
      <c r="D88" s="232"/>
      <c r="E88" s="61"/>
      <c r="F88" s="148">
        <f t="shared" si="99"/>
        <v>0</v>
      </c>
      <c r="G88" s="232"/>
      <c r="H88" s="264"/>
      <c r="I88" s="115">
        <f t="shared" si="100"/>
        <v>0</v>
      </c>
      <c r="J88" s="264"/>
      <c r="K88" s="61"/>
      <c r="L88" s="137">
        <f t="shared" si="101"/>
        <v>0</v>
      </c>
      <c r="M88" s="328"/>
      <c r="N88" s="61"/>
      <c r="O88" s="115">
        <f t="shared" si="102"/>
        <v>0</v>
      </c>
      <c r="P88" s="112"/>
    </row>
    <row r="89" spans="1:16" ht="24" hidden="1" x14ac:dyDescent="0.25">
      <c r="A89" s="113">
        <v>2220</v>
      </c>
      <c r="B89" s="58" t="s">
        <v>77</v>
      </c>
      <c r="C89" s="59">
        <f t="shared" si="98"/>
        <v>0</v>
      </c>
      <c r="D89" s="233">
        <f>SUM(D90:D94)</f>
        <v>0</v>
      </c>
      <c r="E89" s="114">
        <f t="shared" ref="E89:F89" si="103">SUM(E90:E94)</f>
        <v>0</v>
      </c>
      <c r="F89" s="148">
        <f t="shared" si="103"/>
        <v>0</v>
      </c>
      <c r="G89" s="233">
        <f>SUM(G90:G94)</f>
        <v>0</v>
      </c>
      <c r="H89" s="122">
        <f t="shared" ref="H89:I89" si="104">SUM(H90:H94)</f>
        <v>0</v>
      </c>
      <c r="I89" s="115">
        <f t="shared" si="104"/>
        <v>0</v>
      </c>
      <c r="J89" s="122">
        <f>SUM(J90:J94)</f>
        <v>0</v>
      </c>
      <c r="K89" s="114">
        <f t="shared" ref="K89:L89" si="105">SUM(K90:K94)</f>
        <v>0</v>
      </c>
      <c r="L89" s="137">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c r="E90" s="61"/>
      <c r="F90" s="148">
        <f t="shared" ref="F90:F94" si="107">D90+E90</f>
        <v>0</v>
      </c>
      <c r="G90" s="232"/>
      <c r="H90" s="264"/>
      <c r="I90" s="115">
        <f t="shared" ref="I90:I94" si="108">G90+H90</f>
        <v>0</v>
      </c>
      <c r="J90" s="264"/>
      <c r="K90" s="61"/>
      <c r="L90" s="137">
        <f t="shared" ref="L90:L94" si="109">J90+K90</f>
        <v>0</v>
      </c>
      <c r="M90" s="328"/>
      <c r="N90" s="61"/>
      <c r="O90" s="115">
        <f t="shared" ref="O90:O94" si="110">M90+N90</f>
        <v>0</v>
      </c>
      <c r="P90" s="112"/>
    </row>
    <row r="91" spans="1:16" hidden="1" x14ac:dyDescent="0.25">
      <c r="A91" s="38">
        <v>2222</v>
      </c>
      <c r="B91" s="58" t="s">
        <v>78</v>
      </c>
      <c r="C91" s="59">
        <f t="shared" si="98"/>
        <v>0</v>
      </c>
      <c r="D91" s="232"/>
      <c r="E91" s="61"/>
      <c r="F91" s="148">
        <f t="shared" si="107"/>
        <v>0</v>
      </c>
      <c r="G91" s="232"/>
      <c r="H91" s="264"/>
      <c r="I91" s="115">
        <f t="shared" si="108"/>
        <v>0</v>
      </c>
      <c r="J91" s="264"/>
      <c r="K91" s="61"/>
      <c r="L91" s="137">
        <f t="shared" si="109"/>
        <v>0</v>
      </c>
      <c r="M91" s="328"/>
      <c r="N91" s="61"/>
      <c r="O91" s="115">
        <f t="shared" si="110"/>
        <v>0</v>
      </c>
      <c r="P91" s="112"/>
    </row>
    <row r="92" spans="1:16" hidden="1" x14ac:dyDescent="0.25">
      <c r="A92" s="38">
        <v>2223</v>
      </c>
      <c r="B92" s="58" t="s">
        <v>79</v>
      </c>
      <c r="C92" s="59">
        <f t="shared" si="98"/>
        <v>0</v>
      </c>
      <c r="D92" s="232"/>
      <c r="E92" s="61"/>
      <c r="F92" s="148">
        <f t="shared" si="107"/>
        <v>0</v>
      </c>
      <c r="G92" s="232"/>
      <c r="H92" s="264"/>
      <c r="I92" s="115">
        <f t="shared" si="108"/>
        <v>0</v>
      </c>
      <c r="J92" s="264"/>
      <c r="K92" s="61"/>
      <c r="L92" s="137">
        <f t="shared" si="109"/>
        <v>0</v>
      </c>
      <c r="M92" s="328"/>
      <c r="N92" s="61"/>
      <c r="O92" s="115">
        <f t="shared" si="110"/>
        <v>0</v>
      </c>
      <c r="P92" s="112"/>
    </row>
    <row r="93" spans="1:16" ht="48" hidden="1" x14ac:dyDescent="0.25">
      <c r="A93" s="38">
        <v>2224</v>
      </c>
      <c r="B93" s="58" t="s">
        <v>299</v>
      </c>
      <c r="C93" s="59">
        <f t="shared" si="98"/>
        <v>0</v>
      </c>
      <c r="D93" s="232"/>
      <c r="E93" s="61"/>
      <c r="F93" s="148">
        <f t="shared" si="107"/>
        <v>0</v>
      </c>
      <c r="G93" s="232"/>
      <c r="H93" s="264"/>
      <c r="I93" s="115">
        <f t="shared" si="108"/>
        <v>0</v>
      </c>
      <c r="J93" s="264"/>
      <c r="K93" s="61"/>
      <c r="L93" s="137">
        <f t="shared" si="109"/>
        <v>0</v>
      </c>
      <c r="M93" s="328"/>
      <c r="N93" s="61"/>
      <c r="O93" s="115">
        <f t="shared" si="110"/>
        <v>0</v>
      </c>
      <c r="P93" s="112"/>
    </row>
    <row r="94" spans="1:16"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112"/>
    </row>
    <row r="95" spans="1:16" ht="36" hidden="1" x14ac:dyDescent="0.25">
      <c r="A95" s="113">
        <v>2230</v>
      </c>
      <c r="B95" s="58" t="s">
        <v>81</v>
      </c>
      <c r="C95" s="59">
        <f t="shared" si="98"/>
        <v>0</v>
      </c>
      <c r="D95" s="233">
        <f>SUM(D96:D102)</f>
        <v>0</v>
      </c>
      <c r="E95" s="114">
        <f t="shared" ref="E95:F95" si="111">SUM(E96:E102)</f>
        <v>0</v>
      </c>
      <c r="F95" s="148">
        <f t="shared" si="111"/>
        <v>0</v>
      </c>
      <c r="G95" s="233">
        <f>SUM(G96:G102)</f>
        <v>0</v>
      </c>
      <c r="H95" s="122">
        <f t="shared" ref="H95:I95" si="112">SUM(H96:H102)</f>
        <v>0</v>
      </c>
      <c r="I95" s="115">
        <f t="shared" si="112"/>
        <v>0</v>
      </c>
      <c r="J95" s="122">
        <f>SUM(J96:J102)</f>
        <v>0</v>
      </c>
      <c r="K95" s="114">
        <f t="shared" ref="K95:L95" si="113">SUM(K96:K102)</f>
        <v>0</v>
      </c>
      <c r="L95" s="137">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61"/>
      <c r="F96" s="148">
        <f t="shared" ref="F96:F102" si="115">D96+E96</f>
        <v>0</v>
      </c>
      <c r="G96" s="232"/>
      <c r="H96" s="264"/>
      <c r="I96" s="115">
        <f t="shared" ref="I96:I102" si="116">G96+H96</f>
        <v>0</v>
      </c>
      <c r="J96" s="264"/>
      <c r="K96" s="61"/>
      <c r="L96" s="137">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112"/>
    </row>
    <row r="98" spans="1:16" ht="24" hidden="1" x14ac:dyDescent="0.25">
      <c r="A98" s="33">
        <v>2233</v>
      </c>
      <c r="B98" s="53" t="s">
        <v>84</v>
      </c>
      <c r="C98" s="54">
        <f t="shared" si="98"/>
        <v>0</v>
      </c>
      <c r="D98" s="231"/>
      <c r="E98" s="56"/>
      <c r="F98" s="289">
        <f t="shared" si="115"/>
        <v>0</v>
      </c>
      <c r="G98" s="231"/>
      <c r="H98" s="263"/>
      <c r="I98" s="121">
        <f t="shared" si="116"/>
        <v>0</v>
      </c>
      <c r="J98" s="263"/>
      <c r="K98" s="56"/>
      <c r="L98" s="141">
        <f t="shared" si="117"/>
        <v>0</v>
      </c>
      <c r="M98" s="327"/>
      <c r="N98" s="56"/>
      <c r="O98" s="121">
        <f t="shared" si="118"/>
        <v>0</v>
      </c>
      <c r="P98" s="111"/>
    </row>
    <row r="99" spans="1:16" ht="36" hidden="1" x14ac:dyDescent="0.25">
      <c r="A99" s="38">
        <v>2234</v>
      </c>
      <c r="B99" s="58" t="s">
        <v>85</v>
      </c>
      <c r="C99" s="59">
        <f t="shared" si="98"/>
        <v>0</v>
      </c>
      <c r="D99" s="232"/>
      <c r="E99" s="61"/>
      <c r="F99" s="148">
        <f t="shared" si="115"/>
        <v>0</v>
      </c>
      <c r="G99" s="232"/>
      <c r="H99" s="264"/>
      <c r="I99" s="115">
        <f t="shared" si="116"/>
        <v>0</v>
      </c>
      <c r="J99" s="264"/>
      <c r="K99" s="61"/>
      <c r="L99" s="137">
        <f t="shared" si="117"/>
        <v>0</v>
      </c>
      <c r="M99" s="328"/>
      <c r="N99" s="61"/>
      <c r="O99" s="115">
        <f t="shared" si="118"/>
        <v>0</v>
      </c>
      <c r="P99" s="112"/>
    </row>
    <row r="100" spans="1:16" ht="24" hidden="1" x14ac:dyDescent="0.25">
      <c r="A100" s="38">
        <v>2235</v>
      </c>
      <c r="B100" s="58" t="s">
        <v>86</v>
      </c>
      <c r="C100" s="59">
        <f t="shared" si="98"/>
        <v>0</v>
      </c>
      <c r="D100" s="232"/>
      <c r="E100" s="61"/>
      <c r="F100" s="148">
        <f t="shared" si="115"/>
        <v>0</v>
      </c>
      <c r="G100" s="232"/>
      <c r="H100" s="264"/>
      <c r="I100" s="115">
        <f t="shared" si="116"/>
        <v>0</v>
      </c>
      <c r="J100" s="264"/>
      <c r="K100" s="61"/>
      <c r="L100" s="137">
        <f t="shared" si="117"/>
        <v>0</v>
      </c>
      <c r="M100" s="328"/>
      <c r="N100" s="61"/>
      <c r="O100" s="115">
        <f t="shared" si="118"/>
        <v>0</v>
      </c>
      <c r="P100" s="112"/>
    </row>
    <row r="101" spans="1:16" hidden="1" x14ac:dyDescent="0.25">
      <c r="A101" s="38">
        <v>2236</v>
      </c>
      <c r="B101" s="58" t="s">
        <v>87</v>
      </c>
      <c r="C101" s="59">
        <f t="shared" si="98"/>
        <v>0</v>
      </c>
      <c r="D101" s="232"/>
      <c r="E101" s="61"/>
      <c r="F101" s="148">
        <f t="shared" si="115"/>
        <v>0</v>
      </c>
      <c r="G101" s="232"/>
      <c r="H101" s="264"/>
      <c r="I101" s="115">
        <f t="shared" si="116"/>
        <v>0</v>
      </c>
      <c r="J101" s="264"/>
      <c r="K101" s="61"/>
      <c r="L101" s="137">
        <f t="shared" si="117"/>
        <v>0</v>
      </c>
      <c r="M101" s="328"/>
      <c r="N101" s="61"/>
      <c r="O101" s="115">
        <f t="shared" si="118"/>
        <v>0</v>
      </c>
      <c r="P101" s="112"/>
    </row>
    <row r="102" spans="1:16" ht="24" hidden="1" x14ac:dyDescent="0.25">
      <c r="A102" s="38">
        <v>2239</v>
      </c>
      <c r="B102" s="58" t="s">
        <v>88</v>
      </c>
      <c r="C102" s="59">
        <f t="shared" si="98"/>
        <v>0</v>
      </c>
      <c r="D102" s="232"/>
      <c r="E102" s="61"/>
      <c r="F102" s="148">
        <f t="shared" si="115"/>
        <v>0</v>
      </c>
      <c r="G102" s="232"/>
      <c r="H102" s="264"/>
      <c r="I102" s="115">
        <f t="shared" si="116"/>
        <v>0</v>
      </c>
      <c r="J102" s="264"/>
      <c r="K102" s="61"/>
      <c r="L102" s="137">
        <f t="shared" si="117"/>
        <v>0</v>
      </c>
      <c r="M102" s="328"/>
      <c r="N102" s="61"/>
      <c r="O102" s="115">
        <f t="shared" si="118"/>
        <v>0</v>
      </c>
      <c r="P102" s="112"/>
    </row>
    <row r="103" spans="1:16" ht="36" hidden="1" x14ac:dyDescent="0.25">
      <c r="A103" s="113">
        <v>2240</v>
      </c>
      <c r="B103" s="58" t="s">
        <v>89</v>
      </c>
      <c r="C103" s="59">
        <f t="shared" si="98"/>
        <v>0</v>
      </c>
      <c r="D103" s="233">
        <f>SUM(D104:D111)</f>
        <v>0</v>
      </c>
      <c r="E103" s="114">
        <f t="shared" ref="E103:F103" si="119">SUM(E104:E111)</f>
        <v>0</v>
      </c>
      <c r="F103" s="148">
        <f t="shared" si="119"/>
        <v>0</v>
      </c>
      <c r="G103" s="233">
        <f>SUM(G104:G111)</f>
        <v>0</v>
      </c>
      <c r="H103" s="122">
        <f t="shared" ref="H103:I103" si="120">SUM(H104:H111)</f>
        <v>0</v>
      </c>
      <c r="I103" s="115">
        <f t="shared" si="120"/>
        <v>0</v>
      </c>
      <c r="J103" s="122">
        <f>SUM(J104:J111)</f>
        <v>0</v>
      </c>
      <c r="K103" s="114">
        <f t="shared" ref="K103:L103" si="121">SUM(K104:K111)</f>
        <v>0</v>
      </c>
      <c r="L103" s="137">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61"/>
      <c r="F105" s="148">
        <f t="shared" si="123"/>
        <v>0</v>
      </c>
      <c r="G105" s="232"/>
      <c r="H105" s="264"/>
      <c r="I105" s="115">
        <f t="shared" si="124"/>
        <v>0</v>
      </c>
      <c r="J105" s="264"/>
      <c r="K105" s="61"/>
      <c r="L105" s="137">
        <f t="shared" si="125"/>
        <v>0</v>
      </c>
      <c r="M105" s="328"/>
      <c r="N105" s="61"/>
      <c r="O105" s="115">
        <f t="shared" si="126"/>
        <v>0</v>
      </c>
      <c r="P105" s="112"/>
    </row>
    <row r="106" spans="1:16" ht="24" hidden="1" x14ac:dyDescent="0.25">
      <c r="A106" s="38">
        <v>2243</v>
      </c>
      <c r="B106" s="58" t="s">
        <v>92</v>
      </c>
      <c r="C106" s="59">
        <f t="shared" si="98"/>
        <v>0</v>
      </c>
      <c r="D106" s="232"/>
      <c r="E106" s="61"/>
      <c r="F106" s="148">
        <f t="shared" si="123"/>
        <v>0</v>
      </c>
      <c r="G106" s="232"/>
      <c r="H106" s="264"/>
      <c r="I106" s="115">
        <f t="shared" si="124"/>
        <v>0</v>
      </c>
      <c r="J106" s="264"/>
      <c r="K106" s="61"/>
      <c r="L106" s="137">
        <f t="shared" si="125"/>
        <v>0</v>
      </c>
      <c r="M106" s="328"/>
      <c r="N106" s="61"/>
      <c r="O106" s="115">
        <f t="shared" si="126"/>
        <v>0</v>
      </c>
      <c r="P106" s="112"/>
    </row>
    <row r="107" spans="1:16" hidden="1" x14ac:dyDescent="0.25">
      <c r="A107" s="38">
        <v>2244</v>
      </c>
      <c r="B107" s="58" t="s">
        <v>93</v>
      </c>
      <c r="C107" s="59">
        <f t="shared" si="98"/>
        <v>0</v>
      </c>
      <c r="D107" s="232"/>
      <c r="E107" s="61"/>
      <c r="F107" s="148">
        <f t="shared" si="123"/>
        <v>0</v>
      </c>
      <c r="G107" s="232"/>
      <c r="H107" s="264"/>
      <c r="I107" s="115">
        <f t="shared" si="124"/>
        <v>0</v>
      </c>
      <c r="J107" s="264"/>
      <c r="K107" s="61"/>
      <c r="L107" s="137">
        <f t="shared" si="125"/>
        <v>0</v>
      </c>
      <c r="M107" s="328"/>
      <c r="N107" s="61"/>
      <c r="O107" s="115">
        <f t="shared" si="126"/>
        <v>0</v>
      </c>
      <c r="P107" s="112"/>
    </row>
    <row r="108" spans="1:16"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112"/>
    </row>
    <row r="109" spans="1:16" hidden="1" x14ac:dyDescent="0.25">
      <c r="A109" s="38">
        <v>2247</v>
      </c>
      <c r="B109" s="58" t="s">
        <v>95</v>
      </c>
      <c r="C109" s="59">
        <f t="shared" si="98"/>
        <v>0</v>
      </c>
      <c r="D109" s="232"/>
      <c r="E109" s="61"/>
      <c r="F109" s="148">
        <f t="shared" si="123"/>
        <v>0</v>
      </c>
      <c r="G109" s="232"/>
      <c r="H109" s="264"/>
      <c r="I109" s="115">
        <f t="shared" si="124"/>
        <v>0</v>
      </c>
      <c r="J109" s="264"/>
      <c r="K109" s="61"/>
      <c r="L109" s="137">
        <f t="shared" si="125"/>
        <v>0</v>
      </c>
      <c r="M109" s="328"/>
      <c r="N109" s="61"/>
      <c r="O109" s="115">
        <f t="shared" si="126"/>
        <v>0</v>
      </c>
      <c r="P109" s="112"/>
    </row>
    <row r="110" spans="1:16"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112"/>
    </row>
    <row r="111" spans="1:16" ht="24" hidden="1" x14ac:dyDescent="0.25">
      <c r="A111" s="38">
        <v>2249</v>
      </c>
      <c r="B111" s="58" t="s">
        <v>96</v>
      </c>
      <c r="C111" s="59">
        <f t="shared" si="98"/>
        <v>0</v>
      </c>
      <c r="D111" s="232"/>
      <c r="E111" s="61"/>
      <c r="F111" s="148">
        <f t="shared" si="123"/>
        <v>0</v>
      </c>
      <c r="G111" s="232"/>
      <c r="H111" s="264"/>
      <c r="I111" s="115">
        <f t="shared" si="124"/>
        <v>0</v>
      </c>
      <c r="J111" s="264"/>
      <c r="K111" s="61"/>
      <c r="L111" s="137">
        <f t="shared" si="125"/>
        <v>0</v>
      </c>
      <c r="M111" s="328"/>
      <c r="N111" s="61"/>
      <c r="O111" s="115">
        <f t="shared" si="126"/>
        <v>0</v>
      </c>
      <c r="P111" s="112"/>
    </row>
    <row r="112" spans="1:16" hidden="1" x14ac:dyDescent="0.25">
      <c r="A112" s="113">
        <v>2250</v>
      </c>
      <c r="B112" s="58" t="s">
        <v>97</v>
      </c>
      <c r="C112" s="59">
        <f t="shared" si="98"/>
        <v>0</v>
      </c>
      <c r="D112" s="233">
        <f>SUM(D113:D115)</f>
        <v>0</v>
      </c>
      <c r="E112" s="114">
        <f t="shared" ref="E112:F112" si="127">SUM(E113:E115)</f>
        <v>0</v>
      </c>
      <c r="F112" s="148">
        <f t="shared" si="127"/>
        <v>0</v>
      </c>
      <c r="G112" s="233">
        <f>SUM(G113:G115)</f>
        <v>0</v>
      </c>
      <c r="H112" s="122">
        <f t="shared" ref="H112:I112" si="128">SUM(H113:H115)</f>
        <v>0</v>
      </c>
      <c r="I112" s="115">
        <f t="shared" si="128"/>
        <v>0</v>
      </c>
      <c r="J112" s="122">
        <f>SUM(J113:J115)</f>
        <v>0</v>
      </c>
      <c r="K112" s="114">
        <f t="shared" ref="K112:L112" si="129">SUM(K113:K115)</f>
        <v>0</v>
      </c>
      <c r="L112" s="137">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61"/>
      <c r="F113" s="148">
        <f t="shared" ref="F113:F115" si="131">D113+E113</f>
        <v>0</v>
      </c>
      <c r="G113" s="232"/>
      <c r="H113" s="264"/>
      <c r="I113" s="115">
        <f t="shared" ref="I113:I115" si="132">G113+H113</f>
        <v>0</v>
      </c>
      <c r="J113" s="264"/>
      <c r="K113" s="61"/>
      <c r="L113" s="137">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112"/>
    </row>
    <row r="115" spans="1:16" ht="24" hidden="1" x14ac:dyDescent="0.25">
      <c r="A115" s="38">
        <v>2259</v>
      </c>
      <c r="B115" s="58" t="s">
        <v>100</v>
      </c>
      <c r="C115" s="59">
        <f t="shared" si="98"/>
        <v>0</v>
      </c>
      <c r="D115" s="232"/>
      <c r="E115" s="61"/>
      <c r="F115" s="148">
        <f t="shared" si="131"/>
        <v>0</v>
      </c>
      <c r="G115" s="232"/>
      <c r="H115" s="264"/>
      <c r="I115" s="115">
        <f t="shared" si="132"/>
        <v>0</v>
      </c>
      <c r="J115" s="264"/>
      <c r="K115" s="61"/>
      <c r="L115" s="137">
        <f t="shared" si="133"/>
        <v>0</v>
      </c>
      <c r="M115" s="328"/>
      <c r="N115" s="61"/>
      <c r="O115" s="115">
        <f t="shared" si="134"/>
        <v>0</v>
      </c>
      <c r="P115" s="112"/>
    </row>
    <row r="116" spans="1:16" hidden="1" x14ac:dyDescent="0.25">
      <c r="A116" s="113">
        <v>2260</v>
      </c>
      <c r="B116" s="58" t="s">
        <v>101</v>
      </c>
      <c r="C116" s="59">
        <f t="shared" si="98"/>
        <v>0</v>
      </c>
      <c r="D116" s="233">
        <f>SUM(D117:D121)</f>
        <v>0</v>
      </c>
      <c r="E116" s="114">
        <f t="shared" ref="E116:F116" si="135">SUM(E117:E121)</f>
        <v>0</v>
      </c>
      <c r="F116" s="148">
        <f t="shared" si="135"/>
        <v>0</v>
      </c>
      <c r="G116" s="233">
        <f>SUM(G117:G121)</f>
        <v>0</v>
      </c>
      <c r="H116" s="122">
        <f t="shared" ref="H116:I116" si="136">SUM(H117:H121)</f>
        <v>0</v>
      </c>
      <c r="I116" s="115">
        <f t="shared" si="136"/>
        <v>0</v>
      </c>
      <c r="J116" s="122">
        <f>SUM(J117:J121)</f>
        <v>0</v>
      </c>
      <c r="K116" s="114">
        <f t="shared" ref="K116:L116" si="137">SUM(K117:K121)</f>
        <v>0</v>
      </c>
      <c r="L116" s="137">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61"/>
      <c r="F117" s="148">
        <f t="shared" ref="F117:F121" si="139">D117+E117</f>
        <v>0</v>
      </c>
      <c r="G117" s="232"/>
      <c r="H117" s="264"/>
      <c r="I117" s="115">
        <f t="shared" ref="I117:I121" si="140">G117+H117</f>
        <v>0</v>
      </c>
      <c r="J117" s="264"/>
      <c r="K117" s="61"/>
      <c r="L117" s="137">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61"/>
      <c r="F118" s="148">
        <f t="shared" si="139"/>
        <v>0</v>
      </c>
      <c r="G118" s="232"/>
      <c r="H118" s="264"/>
      <c r="I118" s="115">
        <f t="shared" si="140"/>
        <v>0</v>
      </c>
      <c r="J118" s="264"/>
      <c r="K118" s="61"/>
      <c r="L118" s="137">
        <f t="shared" si="141"/>
        <v>0</v>
      </c>
      <c r="M118" s="328"/>
      <c r="N118" s="61"/>
      <c r="O118" s="115">
        <f t="shared" si="142"/>
        <v>0</v>
      </c>
      <c r="P118" s="112"/>
    </row>
    <row r="119" spans="1:16"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112"/>
    </row>
    <row r="120" spans="1:16" ht="24" hidden="1" x14ac:dyDescent="0.25">
      <c r="A120" s="38">
        <v>2264</v>
      </c>
      <c r="B120" s="58" t="s">
        <v>105</v>
      </c>
      <c r="C120" s="59">
        <f t="shared" si="98"/>
        <v>0</v>
      </c>
      <c r="D120" s="232"/>
      <c r="E120" s="61"/>
      <c r="F120" s="148">
        <f t="shared" si="139"/>
        <v>0</v>
      </c>
      <c r="G120" s="232"/>
      <c r="H120" s="264"/>
      <c r="I120" s="115">
        <f t="shared" si="140"/>
        <v>0</v>
      </c>
      <c r="J120" s="264"/>
      <c r="K120" s="61"/>
      <c r="L120" s="137">
        <f t="shared" si="141"/>
        <v>0</v>
      </c>
      <c r="M120" s="328"/>
      <c r="N120" s="61"/>
      <c r="O120" s="115">
        <f t="shared" si="142"/>
        <v>0</v>
      </c>
      <c r="P120" s="112"/>
    </row>
    <row r="121" spans="1:16" hidden="1" x14ac:dyDescent="0.25">
      <c r="A121" s="38">
        <v>2269</v>
      </c>
      <c r="B121" s="58" t="s">
        <v>106</v>
      </c>
      <c r="C121" s="59">
        <f t="shared" si="98"/>
        <v>0</v>
      </c>
      <c r="D121" s="232"/>
      <c r="E121" s="61"/>
      <c r="F121" s="148">
        <f t="shared" si="139"/>
        <v>0</v>
      </c>
      <c r="G121" s="232"/>
      <c r="H121" s="264"/>
      <c r="I121" s="115">
        <f t="shared" si="140"/>
        <v>0</v>
      </c>
      <c r="J121" s="264"/>
      <c r="K121" s="61"/>
      <c r="L121" s="137">
        <f t="shared" si="141"/>
        <v>0</v>
      </c>
      <c r="M121" s="328"/>
      <c r="N121" s="61"/>
      <c r="O121" s="115">
        <f t="shared" si="142"/>
        <v>0</v>
      </c>
      <c r="P121" s="112"/>
    </row>
    <row r="122" spans="1:16" hidden="1" x14ac:dyDescent="0.25">
      <c r="A122" s="113">
        <v>2270</v>
      </c>
      <c r="B122" s="58" t="s">
        <v>107</v>
      </c>
      <c r="C122" s="59">
        <f t="shared" si="98"/>
        <v>0</v>
      </c>
      <c r="D122" s="233">
        <f>SUM(D123:D127)</f>
        <v>0</v>
      </c>
      <c r="E122" s="114">
        <f t="shared" ref="E122:F122" si="143">SUM(E123:E127)</f>
        <v>0</v>
      </c>
      <c r="F122" s="148">
        <f t="shared" si="143"/>
        <v>0</v>
      </c>
      <c r="G122" s="233">
        <f>SUM(G123:G127)</f>
        <v>0</v>
      </c>
      <c r="H122" s="122">
        <f t="shared" ref="H122:I122" si="144">SUM(H123:H127)</f>
        <v>0</v>
      </c>
      <c r="I122" s="115">
        <f t="shared" si="144"/>
        <v>0</v>
      </c>
      <c r="J122" s="122">
        <f>SUM(J123:J127)</f>
        <v>0</v>
      </c>
      <c r="K122" s="114">
        <f t="shared" ref="K122:L122" si="145">SUM(K123:K127)</f>
        <v>0</v>
      </c>
      <c r="L122" s="137">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112"/>
    </row>
    <row r="125" spans="1:16" ht="24" hidden="1" x14ac:dyDescent="0.25">
      <c r="A125" s="38">
        <v>2275</v>
      </c>
      <c r="B125" s="58" t="s">
        <v>109</v>
      </c>
      <c r="C125" s="59">
        <f t="shared" si="98"/>
        <v>0</v>
      </c>
      <c r="D125" s="232"/>
      <c r="E125" s="61"/>
      <c r="F125" s="148">
        <f t="shared" si="147"/>
        <v>0</v>
      </c>
      <c r="G125" s="232"/>
      <c r="H125" s="264"/>
      <c r="I125" s="115">
        <f t="shared" si="148"/>
        <v>0</v>
      </c>
      <c r="J125" s="264"/>
      <c r="K125" s="61"/>
      <c r="L125" s="137">
        <f t="shared" si="149"/>
        <v>0</v>
      </c>
      <c r="M125" s="328"/>
      <c r="N125" s="61"/>
      <c r="O125" s="115">
        <f t="shared" si="150"/>
        <v>0</v>
      </c>
      <c r="P125" s="112"/>
    </row>
    <row r="126" spans="1:16" ht="36" hidden="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112"/>
    </row>
    <row r="127" spans="1:16" ht="24" hidden="1" x14ac:dyDescent="0.25">
      <c r="A127" s="38">
        <v>2279</v>
      </c>
      <c r="B127" s="58" t="s">
        <v>111</v>
      </c>
      <c r="C127" s="59">
        <f t="shared" si="98"/>
        <v>0</v>
      </c>
      <c r="D127" s="232"/>
      <c r="E127" s="61"/>
      <c r="F127" s="148">
        <f t="shared" si="147"/>
        <v>0</v>
      </c>
      <c r="G127" s="232"/>
      <c r="H127" s="264"/>
      <c r="I127" s="115">
        <f t="shared" si="148"/>
        <v>0</v>
      </c>
      <c r="J127" s="264"/>
      <c r="K127" s="61"/>
      <c r="L127" s="137">
        <f t="shared" si="149"/>
        <v>0</v>
      </c>
      <c r="M127" s="328"/>
      <c r="N127" s="61"/>
      <c r="O127" s="115">
        <f t="shared" si="150"/>
        <v>0</v>
      </c>
      <c r="P127" s="112"/>
    </row>
    <row r="128" spans="1:16" ht="24" hidden="1" x14ac:dyDescent="0.25">
      <c r="A128" s="1244">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112"/>
    </row>
    <row r="130" spans="1:16" ht="38.25" hidden="1" customHeight="1" x14ac:dyDescent="0.25">
      <c r="A130" s="46">
        <v>2300</v>
      </c>
      <c r="B130" s="106" t="s">
        <v>113</v>
      </c>
      <c r="C130" s="47">
        <f t="shared" si="98"/>
        <v>0</v>
      </c>
      <c r="D130" s="230">
        <f>SUM(D131,D136,D140,D141,D144,D151,D159,D160,D163)</f>
        <v>0</v>
      </c>
      <c r="E130" s="51">
        <f t="shared" ref="E130:F130" si="152">SUM(E131,E136,E140,E141,E144,E151,E159,E160,E163)</f>
        <v>0</v>
      </c>
      <c r="F130" s="287">
        <f t="shared" si="152"/>
        <v>0</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27">
        <f t="shared" si="154"/>
        <v>0</v>
      </c>
      <c r="M130" s="47">
        <f>SUM(M131,M136,M140,M141,M144,M151,M159,M160,M163)</f>
        <v>0</v>
      </c>
      <c r="N130" s="51">
        <f t="shared" ref="N130:O130" si="155">SUM(N131,N136,N140,N141,N144,N151,N159,N160,N163)</f>
        <v>0</v>
      </c>
      <c r="O130" s="118">
        <f t="shared" si="155"/>
        <v>0</v>
      </c>
      <c r="P130" s="124"/>
    </row>
    <row r="131" spans="1:16" ht="24" hidden="1" x14ac:dyDescent="0.25">
      <c r="A131" s="1244">
        <v>2310</v>
      </c>
      <c r="B131" s="53" t="s">
        <v>114</v>
      </c>
      <c r="C131" s="54">
        <f t="shared" si="98"/>
        <v>0</v>
      </c>
      <c r="D131" s="235">
        <f t="shared" ref="D131:O131" si="156">SUM(D132:D135)</f>
        <v>0</v>
      </c>
      <c r="E131" s="120">
        <f t="shared" si="156"/>
        <v>0</v>
      </c>
      <c r="F131" s="289">
        <f t="shared" si="156"/>
        <v>0</v>
      </c>
      <c r="G131" s="235">
        <f t="shared" si="156"/>
        <v>0</v>
      </c>
      <c r="H131" s="266">
        <f t="shared" si="156"/>
        <v>0</v>
      </c>
      <c r="I131" s="121">
        <f t="shared" si="156"/>
        <v>0</v>
      </c>
      <c r="J131" s="266">
        <f t="shared" si="156"/>
        <v>0</v>
      </c>
      <c r="K131" s="120">
        <f t="shared" si="156"/>
        <v>0</v>
      </c>
      <c r="L131" s="141">
        <f t="shared" si="156"/>
        <v>0</v>
      </c>
      <c r="M131" s="54">
        <f t="shared" si="156"/>
        <v>0</v>
      </c>
      <c r="N131" s="120">
        <f t="shared" si="156"/>
        <v>0</v>
      </c>
      <c r="O131" s="121">
        <f t="shared" si="156"/>
        <v>0</v>
      </c>
      <c r="P131" s="111"/>
    </row>
    <row r="132" spans="1:16" hidden="1" x14ac:dyDescent="0.25">
      <c r="A132" s="38">
        <v>2311</v>
      </c>
      <c r="B132" s="58" t="s">
        <v>115</v>
      </c>
      <c r="C132" s="59">
        <f t="shared" si="98"/>
        <v>0</v>
      </c>
      <c r="D132" s="232"/>
      <c r="E132" s="61"/>
      <c r="F132" s="148">
        <f t="shared" ref="F132:F135" si="157">D132+E132</f>
        <v>0</v>
      </c>
      <c r="G132" s="232"/>
      <c r="H132" s="264"/>
      <c r="I132" s="115">
        <f t="shared" ref="I132:I135" si="158">G132+H132</f>
        <v>0</v>
      </c>
      <c r="J132" s="264"/>
      <c r="K132" s="61"/>
      <c r="L132" s="137">
        <f t="shared" ref="L132:L135" si="159">J132+K132</f>
        <v>0</v>
      </c>
      <c r="M132" s="328"/>
      <c r="N132" s="61"/>
      <c r="O132" s="115">
        <f t="shared" ref="O132:O135" si="160">M132+N132</f>
        <v>0</v>
      </c>
      <c r="P132" s="112"/>
    </row>
    <row r="133" spans="1:16" hidden="1" x14ac:dyDescent="0.25">
      <c r="A133" s="38">
        <v>2312</v>
      </c>
      <c r="B133" s="58" t="s">
        <v>116</v>
      </c>
      <c r="C133" s="59">
        <f t="shared" si="98"/>
        <v>0</v>
      </c>
      <c r="D133" s="232"/>
      <c r="E133" s="61"/>
      <c r="F133" s="148">
        <f t="shared" si="157"/>
        <v>0</v>
      </c>
      <c r="G133" s="232"/>
      <c r="H133" s="264"/>
      <c r="I133" s="115">
        <f t="shared" si="158"/>
        <v>0</v>
      </c>
      <c r="J133" s="264"/>
      <c r="K133" s="61"/>
      <c r="L133" s="137">
        <f t="shared" si="159"/>
        <v>0</v>
      </c>
      <c r="M133" s="328"/>
      <c r="N133" s="61"/>
      <c r="O133" s="115">
        <f t="shared" si="160"/>
        <v>0</v>
      </c>
      <c r="P133" s="112"/>
    </row>
    <row r="134" spans="1:16"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112"/>
    </row>
    <row r="135" spans="1:16" ht="36" hidden="1" customHeight="1" x14ac:dyDescent="0.25">
      <c r="A135" s="38">
        <v>2314</v>
      </c>
      <c r="B135" s="58" t="s">
        <v>291</v>
      </c>
      <c r="C135" s="59">
        <f t="shared" si="98"/>
        <v>0</v>
      </c>
      <c r="D135" s="232"/>
      <c r="E135" s="61"/>
      <c r="F135" s="148">
        <f t="shared" si="157"/>
        <v>0</v>
      </c>
      <c r="G135" s="232"/>
      <c r="H135" s="264"/>
      <c r="I135" s="115">
        <f t="shared" si="158"/>
        <v>0</v>
      </c>
      <c r="J135" s="264"/>
      <c r="K135" s="61"/>
      <c r="L135" s="137">
        <f t="shared" si="159"/>
        <v>0</v>
      </c>
      <c r="M135" s="328"/>
      <c r="N135" s="61"/>
      <c r="O135" s="115">
        <f t="shared" si="160"/>
        <v>0</v>
      </c>
      <c r="P135" s="112"/>
    </row>
    <row r="136" spans="1:16" hidden="1" x14ac:dyDescent="0.25">
      <c r="A136" s="113">
        <v>2320</v>
      </c>
      <c r="B136" s="58" t="s">
        <v>118</v>
      </c>
      <c r="C136" s="59">
        <f t="shared" si="98"/>
        <v>0</v>
      </c>
      <c r="D136" s="233">
        <f>SUM(D137:D139)</f>
        <v>0</v>
      </c>
      <c r="E136" s="114">
        <f t="shared" ref="E136:F136" si="161">SUM(E137:E139)</f>
        <v>0</v>
      </c>
      <c r="F136" s="148">
        <f t="shared" si="161"/>
        <v>0</v>
      </c>
      <c r="G136" s="233">
        <f>SUM(G137:G139)</f>
        <v>0</v>
      </c>
      <c r="H136" s="122">
        <f t="shared" ref="H136:I136" si="162">SUM(H137:H139)</f>
        <v>0</v>
      </c>
      <c r="I136" s="115">
        <f t="shared" si="162"/>
        <v>0</v>
      </c>
      <c r="J136" s="122">
        <f>SUM(J137:J139)</f>
        <v>0</v>
      </c>
      <c r="K136" s="114">
        <f t="shared" ref="K136:L136" si="163">SUM(K137:K139)</f>
        <v>0</v>
      </c>
      <c r="L136" s="137">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12"/>
    </row>
    <row r="138" spans="1:16" hidden="1" x14ac:dyDescent="0.25">
      <c r="A138" s="38">
        <v>2322</v>
      </c>
      <c r="B138" s="58" t="s">
        <v>120</v>
      </c>
      <c r="C138" s="59">
        <f t="shared" si="98"/>
        <v>0</v>
      </c>
      <c r="D138" s="232"/>
      <c r="E138" s="61"/>
      <c r="F138" s="148">
        <f t="shared" si="165"/>
        <v>0</v>
      </c>
      <c r="G138" s="232"/>
      <c r="H138" s="264"/>
      <c r="I138" s="115">
        <f t="shared" si="166"/>
        <v>0</v>
      </c>
      <c r="J138" s="264"/>
      <c r="K138" s="61"/>
      <c r="L138" s="137">
        <f t="shared" si="167"/>
        <v>0</v>
      </c>
      <c r="M138" s="328"/>
      <c r="N138" s="61"/>
      <c r="O138" s="115">
        <f t="shared" si="168"/>
        <v>0</v>
      </c>
      <c r="P138" s="112"/>
    </row>
    <row r="139" spans="1:16"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112"/>
    </row>
    <row r="140" spans="1:16"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112"/>
    </row>
    <row r="141" spans="1:16" ht="48" hidden="1" x14ac:dyDescent="0.25">
      <c r="A141" s="113">
        <v>2340</v>
      </c>
      <c r="B141" s="58" t="s">
        <v>302</v>
      </c>
      <c r="C141" s="59">
        <f t="shared" si="98"/>
        <v>0</v>
      </c>
      <c r="D141" s="233">
        <f>SUM(D142:D143)</f>
        <v>0</v>
      </c>
      <c r="E141" s="114">
        <f t="shared" ref="E141:F141" si="169">SUM(E142:E143)</f>
        <v>0</v>
      </c>
      <c r="F141" s="148">
        <f t="shared" si="169"/>
        <v>0</v>
      </c>
      <c r="G141" s="233">
        <f>SUM(G142:G143)</f>
        <v>0</v>
      </c>
      <c r="H141" s="122">
        <f t="shared" ref="H141:I141" si="170">SUM(H142:H143)</f>
        <v>0</v>
      </c>
      <c r="I141" s="115">
        <f t="shared" si="170"/>
        <v>0</v>
      </c>
      <c r="J141" s="122">
        <f>SUM(J142:J143)</f>
        <v>0</v>
      </c>
      <c r="K141" s="114">
        <f t="shared" ref="K141:L141" si="171">SUM(K142:K143)</f>
        <v>0</v>
      </c>
      <c r="L141" s="137">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61"/>
      <c r="F142" s="148">
        <f t="shared" ref="F142:F143" si="173">D142+E142</f>
        <v>0</v>
      </c>
      <c r="G142" s="232"/>
      <c r="H142" s="264"/>
      <c r="I142" s="115">
        <f t="shared" ref="I142:I143" si="174">G142+H142</f>
        <v>0</v>
      </c>
      <c r="J142" s="264"/>
      <c r="K142" s="61"/>
      <c r="L142" s="137">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112"/>
    </row>
    <row r="144" spans="1:16" ht="24" hidden="1" x14ac:dyDescent="0.25">
      <c r="A144" s="108">
        <v>2350</v>
      </c>
      <c r="B144" s="79" t="s">
        <v>125</v>
      </c>
      <c r="C144" s="85">
        <f t="shared" si="98"/>
        <v>0</v>
      </c>
      <c r="D144" s="133">
        <f>SUM(D145:D150)</f>
        <v>0</v>
      </c>
      <c r="E144" s="109">
        <f t="shared" ref="E144:F144" si="177">SUM(E145:E150)</f>
        <v>0</v>
      </c>
      <c r="F144" s="288">
        <f t="shared" si="177"/>
        <v>0</v>
      </c>
      <c r="G144" s="133">
        <f>SUM(G145:G150)</f>
        <v>0</v>
      </c>
      <c r="H144" s="208">
        <f t="shared" ref="H144:I144" si="178">SUM(H145:H150)</f>
        <v>0</v>
      </c>
      <c r="I144" s="110">
        <f t="shared" si="178"/>
        <v>0</v>
      </c>
      <c r="J144" s="208">
        <f>SUM(J145:J150)</f>
        <v>0</v>
      </c>
      <c r="K144" s="109">
        <f t="shared" ref="K144:L144" si="179">SUM(K145:K150)</f>
        <v>0</v>
      </c>
      <c r="L144" s="138">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56"/>
      <c r="F145" s="289">
        <f t="shared" ref="F145:F150" si="181">D145+E145</f>
        <v>0</v>
      </c>
      <c r="G145" s="231"/>
      <c r="H145" s="263"/>
      <c r="I145" s="121">
        <f t="shared" ref="I145:I150" si="182">G145+H145</f>
        <v>0</v>
      </c>
      <c r="J145" s="263"/>
      <c r="K145" s="56"/>
      <c r="L145" s="14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61"/>
      <c r="F146" s="148">
        <f t="shared" si="181"/>
        <v>0</v>
      </c>
      <c r="G146" s="232"/>
      <c r="H146" s="264"/>
      <c r="I146" s="115">
        <f t="shared" si="182"/>
        <v>0</v>
      </c>
      <c r="J146" s="264"/>
      <c r="K146" s="61"/>
      <c r="L146" s="137">
        <f t="shared" si="183"/>
        <v>0</v>
      </c>
      <c r="M146" s="328"/>
      <c r="N146" s="61"/>
      <c r="O146" s="115">
        <f t="shared" si="184"/>
        <v>0</v>
      </c>
      <c r="P146" s="112"/>
    </row>
    <row r="147" spans="1:16" ht="24" hidden="1" x14ac:dyDescent="0.25">
      <c r="A147" s="38">
        <v>2353</v>
      </c>
      <c r="B147" s="58" t="s">
        <v>128</v>
      </c>
      <c r="C147" s="59">
        <f t="shared" si="98"/>
        <v>0</v>
      </c>
      <c r="D147" s="232"/>
      <c r="E147" s="61"/>
      <c r="F147" s="148">
        <f t="shared" si="181"/>
        <v>0</v>
      </c>
      <c r="G147" s="232"/>
      <c r="H147" s="264"/>
      <c r="I147" s="115">
        <f t="shared" si="182"/>
        <v>0</v>
      </c>
      <c r="J147" s="264"/>
      <c r="K147" s="61"/>
      <c r="L147" s="137">
        <f t="shared" si="183"/>
        <v>0</v>
      </c>
      <c r="M147" s="328"/>
      <c r="N147" s="61"/>
      <c r="O147" s="115">
        <f t="shared" si="184"/>
        <v>0</v>
      </c>
      <c r="P147" s="112"/>
    </row>
    <row r="148" spans="1:16" ht="24" hidden="1" x14ac:dyDescent="0.25">
      <c r="A148" s="38">
        <v>2354</v>
      </c>
      <c r="B148" s="58" t="s">
        <v>129</v>
      </c>
      <c r="C148" s="59">
        <f t="shared" si="98"/>
        <v>0</v>
      </c>
      <c r="D148" s="232"/>
      <c r="E148" s="61"/>
      <c r="F148" s="148">
        <f t="shared" si="181"/>
        <v>0</v>
      </c>
      <c r="G148" s="232"/>
      <c r="H148" s="264"/>
      <c r="I148" s="115">
        <f t="shared" si="182"/>
        <v>0</v>
      </c>
      <c r="J148" s="264"/>
      <c r="K148" s="61"/>
      <c r="L148" s="137">
        <f t="shared" si="183"/>
        <v>0</v>
      </c>
      <c r="M148" s="328"/>
      <c r="N148" s="61"/>
      <c r="O148" s="115">
        <f t="shared" si="184"/>
        <v>0</v>
      </c>
      <c r="P148" s="112"/>
    </row>
    <row r="149" spans="1:16" ht="24" hidden="1" x14ac:dyDescent="0.25">
      <c r="A149" s="38">
        <v>2355</v>
      </c>
      <c r="B149" s="58" t="s">
        <v>130</v>
      </c>
      <c r="C149" s="59">
        <f t="shared" ref="C149:C212" si="185">F149+I149+L149+O149</f>
        <v>0</v>
      </c>
      <c r="D149" s="232"/>
      <c r="E149" s="61"/>
      <c r="F149" s="148">
        <f t="shared" si="181"/>
        <v>0</v>
      </c>
      <c r="G149" s="232"/>
      <c r="H149" s="264"/>
      <c r="I149" s="115">
        <f t="shared" si="182"/>
        <v>0</v>
      </c>
      <c r="J149" s="264"/>
      <c r="K149" s="61"/>
      <c r="L149" s="137">
        <f t="shared" si="183"/>
        <v>0</v>
      </c>
      <c r="M149" s="328"/>
      <c r="N149" s="61"/>
      <c r="O149" s="115">
        <f t="shared" si="184"/>
        <v>0</v>
      </c>
      <c r="P149" s="112"/>
    </row>
    <row r="150" spans="1:16"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114">
        <f t="shared" ref="E151:F151" si="186">SUM(E152:E158)</f>
        <v>0</v>
      </c>
      <c r="F151" s="148">
        <f t="shared" si="186"/>
        <v>0</v>
      </c>
      <c r="G151" s="233">
        <f>SUM(G152:G158)</f>
        <v>0</v>
      </c>
      <c r="H151" s="122">
        <f t="shared" ref="H151:I151" si="187">SUM(H152:H158)</f>
        <v>0</v>
      </c>
      <c r="I151" s="115">
        <f t="shared" si="187"/>
        <v>0</v>
      </c>
      <c r="J151" s="122">
        <f>SUM(J152:J158)</f>
        <v>0</v>
      </c>
      <c r="K151" s="114">
        <f t="shared" ref="K151:L151" si="188">SUM(K152:K158)</f>
        <v>0</v>
      </c>
      <c r="L151" s="137">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61"/>
      <c r="F152" s="148">
        <f t="shared" ref="F152:F159" si="190">D152+E152</f>
        <v>0</v>
      </c>
      <c r="G152" s="232"/>
      <c r="H152" s="264"/>
      <c r="I152" s="115">
        <f t="shared" ref="I152:I159" si="191">G152+H152</f>
        <v>0</v>
      </c>
      <c r="J152" s="264"/>
      <c r="K152" s="61"/>
      <c r="L152" s="137">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112"/>
    </row>
    <row r="154" spans="1:16" hidden="1" x14ac:dyDescent="0.25">
      <c r="A154" s="37">
        <v>2363</v>
      </c>
      <c r="B154" s="58" t="s">
        <v>135</v>
      </c>
      <c r="C154" s="59">
        <f t="shared" si="185"/>
        <v>0</v>
      </c>
      <c r="D154" s="232"/>
      <c r="E154" s="61"/>
      <c r="F154" s="148">
        <f t="shared" si="190"/>
        <v>0</v>
      </c>
      <c r="G154" s="232"/>
      <c r="H154" s="264"/>
      <c r="I154" s="115">
        <f t="shared" si="191"/>
        <v>0</v>
      </c>
      <c r="J154" s="264"/>
      <c r="K154" s="61"/>
      <c r="L154" s="137">
        <f t="shared" si="192"/>
        <v>0</v>
      </c>
      <c r="M154" s="328"/>
      <c r="N154" s="61"/>
      <c r="O154" s="115">
        <f t="shared" si="193"/>
        <v>0</v>
      </c>
      <c r="P154" s="112"/>
    </row>
    <row r="155" spans="1:16"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112"/>
    </row>
    <row r="156" spans="1:16"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112"/>
    </row>
    <row r="157" spans="1:16"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112"/>
    </row>
    <row r="158" spans="1:16"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112"/>
    </row>
    <row r="159" spans="1:16" hidden="1" x14ac:dyDescent="0.25">
      <c r="A159" s="108">
        <v>2370</v>
      </c>
      <c r="B159" s="79" t="s">
        <v>140</v>
      </c>
      <c r="C159" s="85">
        <f t="shared" si="185"/>
        <v>0</v>
      </c>
      <c r="D159" s="234"/>
      <c r="E159" s="116"/>
      <c r="F159" s="288">
        <f t="shared" si="190"/>
        <v>0</v>
      </c>
      <c r="G159" s="234"/>
      <c r="H159" s="265"/>
      <c r="I159" s="110">
        <f t="shared" si="191"/>
        <v>0</v>
      </c>
      <c r="J159" s="265"/>
      <c r="K159" s="116"/>
      <c r="L159" s="138">
        <f t="shared" si="192"/>
        <v>0</v>
      </c>
      <c r="M159" s="329"/>
      <c r="N159" s="116"/>
      <c r="O159" s="110">
        <f t="shared" si="193"/>
        <v>0</v>
      </c>
      <c r="P159" s="117"/>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112"/>
    </row>
    <row r="163" spans="1:16" hidden="1" x14ac:dyDescent="0.25">
      <c r="A163" s="108">
        <v>2390</v>
      </c>
      <c r="B163" s="79" t="s">
        <v>144</v>
      </c>
      <c r="C163" s="85">
        <f t="shared" si="185"/>
        <v>0</v>
      </c>
      <c r="D163" s="234"/>
      <c r="E163" s="116"/>
      <c r="F163" s="288">
        <f t="shared" si="198"/>
        <v>0</v>
      </c>
      <c r="G163" s="234"/>
      <c r="H163" s="265"/>
      <c r="I163" s="110">
        <f t="shared" si="199"/>
        <v>0</v>
      </c>
      <c r="J163" s="265"/>
      <c r="K163" s="116"/>
      <c r="L163" s="138">
        <f t="shared" si="200"/>
        <v>0</v>
      </c>
      <c r="M163" s="329"/>
      <c r="N163" s="116"/>
      <c r="O163" s="110">
        <f t="shared" si="201"/>
        <v>0</v>
      </c>
      <c r="P163" s="117"/>
    </row>
    <row r="164" spans="1:16" hidden="1" x14ac:dyDescent="0.25">
      <c r="A164" s="46">
        <v>2400</v>
      </c>
      <c r="B164" s="106" t="s">
        <v>145</v>
      </c>
      <c r="C164" s="47">
        <f t="shared" si="185"/>
        <v>0</v>
      </c>
      <c r="D164" s="236"/>
      <c r="E164" s="123"/>
      <c r="F164" s="287">
        <f t="shared" si="198"/>
        <v>0</v>
      </c>
      <c r="G164" s="236"/>
      <c r="H164" s="267"/>
      <c r="I164" s="118">
        <f t="shared" si="199"/>
        <v>0</v>
      </c>
      <c r="J164" s="267"/>
      <c r="K164" s="123"/>
      <c r="L164" s="127">
        <f t="shared" si="200"/>
        <v>0</v>
      </c>
      <c r="M164" s="330"/>
      <c r="N164" s="123"/>
      <c r="O164" s="118">
        <f t="shared" si="201"/>
        <v>0</v>
      </c>
      <c r="P164" s="124"/>
    </row>
    <row r="165" spans="1:16" ht="24" hidden="1" x14ac:dyDescent="0.25">
      <c r="A165" s="46">
        <v>2500</v>
      </c>
      <c r="B165" s="106" t="s">
        <v>146</v>
      </c>
      <c r="C165" s="47">
        <f t="shared" si="185"/>
        <v>0</v>
      </c>
      <c r="D165" s="230">
        <f>SUM(D166,D171)</f>
        <v>0</v>
      </c>
      <c r="E165" s="51">
        <f t="shared" ref="E165:O165" si="202">SUM(E166,E171)</f>
        <v>0</v>
      </c>
      <c r="F165" s="287">
        <f t="shared" si="202"/>
        <v>0</v>
      </c>
      <c r="G165" s="230">
        <f t="shared" si="202"/>
        <v>0</v>
      </c>
      <c r="H165" s="107">
        <f t="shared" si="202"/>
        <v>0</v>
      </c>
      <c r="I165" s="118">
        <f t="shared" si="202"/>
        <v>0</v>
      </c>
      <c r="J165" s="107">
        <f t="shared" si="202"/>
        <v>0</v>
      </c>
      <c r="K165" s="51">
        <f t="shared" si="202"/>
        <v>0</v>
      </c>
      <c r="L165" s="127">
        <f t="shared" si="202"/>
        <v>0</v>
      </c>
      <c r="M165" s="131">
        <f t="shared" si="202"/>
        <v>0</v>
      </c>
      <c r="N165" s="132">
        <f t="shared" si="202"/>
        <v>0</v>
      </c>
      <c r="O165" s="296">
        <f t="shared" si="202"/>
        <v>0</v>
      </c>
      <c r="P165" s="352"/>
    </row>
    <row r="166" spans="1:16" ht="16.5" hidden="1" customHeight="1" x14ac:dyDescent="0.25">
      <c r="A166" s="1244">
        <v>2510</v>
      </c>
      <c r="B166" s="53" t="s">
        <v>147</v>
      </c>
      <c r="C166" s="54">
        <f t="shared" si="185"/>
        <v>0</v>
      </c>
      <c r="D166" s="235">
        <f>SUM(D167:D170)</f>
        <v>0</v>
      </c>
      <c r="E166" s="120">
        <f t="shared" ref="E166:O166" si="203">SUM(E167:E170)</f>
        <v>0</v>
      </c>
      <c r="F166" s="289">
        <f t="shared" si="203"/>
        <v>0</v>
      </c>
      <c r="G166" s="235">
        <f t="shared" si="203"/>
        <v>0</v>
      </c>
      <c r="H166" s="266">
        <f t="shared" si="203"/>
        <v>0</v>
      </c>
      <c r="I166" s="121">
        <f t="shared" si="203"/>
        <v>0</v>
      </c>
      <c r="J166" s="266">
        <f t="shared" si="203"/>
        <v>0</v>
      </c>
      <c r="K166" s="120">
        <f t="shared" si="203"/>
        <v>0</v>
      </c>
      <c r="L166" s="14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112"/>
    </row>
    <row r="169" spans="1:16"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112"/>
    </row>
    <row r="170" spans="1:16" ht="24" hidden="1" x14ac:dyDescent="0.25">
      <c r="A170" s="38">
        <v>2519</v>
      </c>
      <c r="B170" s="58" t="s">
        <v>151</v>
      </c>
      <c r="C170" s="59">
        <f t="shared" si="185"/>
        <v>0</v>
      </c>
      <c r="D170" s="232"/>
      <c r="E170" s="61"/>
      <c r="F170" s="148">
        <f t="shared" si="204"/>
        <v>0</v>
      </c>
      <c r="G170" s="232"/>
      <c r="H170" s="264"/>
      <c r="I170" s="115">
        <f t="shared" si="205"/>
        <v>0</v>
      </c>
      <c r="J170" s="264"/>
      <c r="K170" s="61"/>
      <c r="L170" s="137">
        <f t="shared" si="206"/>
        <v>0</v>
      </c>
      <c r="M170" s="328"/>
      <c r="N170" s="61"/>
      <c r="O170" s="115">
        <f t="shared" si="207"/>
        <v>0</v>
      </c>
      <c r="P170" s="112"/>
    </row>
    <row r="171" spans="1:16"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36"/>
    </row>
    <row r="173" spans="1:16"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352"/>
    </row>
    <row r="175" spans="1:16" ht="36" hidden="1" x14ac:dyDescent="0.25">
      <c r="A175" s="1244">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112"/>
    </row>
    <row r="178" spans="1:16"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112"/>
    </row>
    <row r="179" spans="1:16" ht="84" hidden="1" x14ac:dyDescent="0.25">
      <c r="A179" s="1244">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112"/>
    </row>
    <row r="182" spans="1:16"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112"/>
    </row>
    <row r="183" spans="1:16"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59"/>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111"/>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24"/>
    </row>
    <row r="189" spans="1:16" ht="36" hidden="1" x14ac:dyDescent="0.25">
      <c r="A189" s="1244">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112"/>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24"/>
    </row>
    <row r="192" spans="1:16" ht="24" hidden="1" x14ac:dyDescent="0.25">
      <c r="A192" s="1244">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112"/>
    </row>
    <row r="194" spans="1:16" s="21" customFormat="1" ht="24" hidden="1" x14ac:dyDescent="0.25">
      <c r="A194" s="136"/>
      <c r="B194" s="17" t="s">
        <v>174</v>
      </c>
      <c r="C194" s="99">
        <f t="shared" si="185"/>
        <v>0</v>
      </c>
      <c r="D194" s="228">
        <f>SUM(D195,D230,D269)</f>
        <v>0</v>
      </c>
      <c r="E194" s="100">
        <f t="shared" ref="E194:F194" si="251">SUM(E195,E230,E269)</f>
        <v>0</v>
      </c>
      <c r="F194" s="285">
        <f t="shared" si="251"/>
        <v>0</v>
      </c>
      <c r="G194" s="228">
        <f>SUM(G195,G230,G269)</f>
        <v>0</v>
      </c>
      <c r="H194" s="261">
        <f t="shared" ref="H194:I194" si="252">SUM(H195,H230,H269)</f>
        <v>0</v>
      </c>
      <c r="I194" s="101">
        <f t="shared" si="252"/>
        <v>0</v>
      </c>
      <c r="J194" s="261">
        <f>SUM(J195,J230,J269)</f>
        <v>0</v>
      </c>
      <c r="K194" s="100">
        <f t="shared" ref="K194:L194" si="253">SUM(K195,K230,K269)</f>
        <v>0</v>
      </c>
      <c r="L194" s="207">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104">
        <f t="shared" ref="E195:F195" si="255">E196+E204</f>
        <v>0</v>
      </c>
      <c r="F195" s="286">
        <f t="shared" si="255"/>
        <v>0</v>
      </c>
      <c r="G195" s="229">
        <f>G196+G204</f>
        <v>0</v>
      </c>
      <c r="H195" s="262">
        <f t="shared" ref="H195:I195" si="256">H196+H204</f>
        <v>0</v>
      </c>
      <c r="I195" s="105">
        <f t="shared" si="256"/>
        <v>0</v>
      </c>
      <c r="J195" s="262">
        <f>J196+J204</f>
        <v>0</v>
      </c>
      <c r="K195" s="104">
        <f t="shared" ref="K195:L195" si="257">K196+K204</f>
        <v>0</v>
      </c>
      <c r="L195" s="139">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51">
        <f t="shared" ref="E196:F196" si="259">E197+E198+E201+E202+E203</f>
        <v>0</v>
      </c>
      <c r="F196" s="28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27">
        <f t="shared" si="261"/>
        <v>0</v>
      </c>
      <c r="M196" s="47">
        <f>M197+M198+M201+M202+M203</f>
        <v>0</v>
      </c>
      <c r="N196" s="51">
        <f t="shared" ref="N196:O196" si="262">N197+N198+N201+N202+N203</f>
        <v>0</v>
      </c>
      <c r="O196" s="118">
        <f t="shared" si="262"/>
        <v>0</v>
      </c>
      <c r="P196" s="124"/>
    </row>
    <row r="197" spans="1:16" hidden="1" x14ac:dyDescent="0.25">
      <c r="A197" s="1244">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111"/>
    </row>
    <row r="198" spans="1:16" ht="24" hidden="1" x14ac:dyDescent="0.25">
      <c r="A198" s="113">
        <v>5120</v>
      </c>
      <c r="B198" s="58" t="s">
        <v>178</v>
      </c>
      <c r="C198" s="59">
        <f t="shared" si="185"/>
        <v>0</v>
      </c>
      <c r="D198" s="233">
        <f>D199+D200</f>
        <v>0</v>
      </c>
      <c r="E198" s="114">
        <f t="shared" ref="E198:F198" si="263">E199+E200</f>
        <v>0</v>
      </c>
      <c r="F198" s="148">
        <f t="shared" si="263"/>
        <v>0</v>
      </c>
      <c r="G198" s="233">
        <f>G199+G200</f>
        <v>0</v>
      </c>
      <c r="H198" s="122">
        <f t="shared" ref="H198:I198" si="264">H199+H200</f>
        <v>0</v>
      </c>
      <c r="I198" s="115">
        <f t="shared" si="264"/>
        <v>0</v>
      </c>
      <c r="J198" s="122">
        <f>J199+J200</f>
        <v>0</v>
      </c>
      <c r="K198" s="114">
        <f t="shared" ref="K198:L198" si="265">K199+K200</f>
        <v>0</v>
      </c>
      <c r="L198" s="137">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61"/>
      <c r="F199" s="148">
        <f t="shared" ref="F199:F203" si="267">D199+E199</f>
        <v>0</v>
      </c>
      <c r="G199" s="232"/>
      <c r="H199" s="264"/>
      <c r="I199" s="115">
        <f t="shared" ref="I199:I203" si="268">G199+H199</f>
        <v>0</v>
      </c>
      <c r="J199" s="264"/>
      <c r="K199" s="61"/>
      <c r="L199" s="137">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112"/>
    </row>
    <row r="201" spans="1:16"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112"/>
    </row>
    <row r="202" spans="1:16"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112"/>
    </row>
    <row r="203" spans="1:16"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51">
        <f t="shared" ref="E204:F204" si="271">E205+E215+E216+E225+E226+E227+E229</f>
        <v>0</v>
      </c>
      <c r="F204" s="28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27">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112"/>
    </row>
    <row r="208" spans="1:16"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112"/>
    </row>
    <row r="209" spans="1:16"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112"/>
    </row>
    <row r="210" spans="1:16"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112"/>
    </row>
    <row r="211" spans="1:16"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112"/>
    </row>
    <row r="212" spans="1:16"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112"/>
    </row>
    <row r="213" spans="1:16"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112"/>
    </row>
    <row r="214" spans="1:16"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112"/>
    </row>
    <row r="215" spans="1:16"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112"/>
    </row>
    <row r="216" spans="1:16" hidden="1" x14ac:dyDescent="0.25">
      <c r="A216" s="113">
        <v>5230</v>
      </c>
      <c r="B216" s="58" t="s">
        <v>196</v>
      </c>
      <c r="C216" s="59">
        <f t="shared" si="283"/>
        <v>0</v>
      </c>
      <c r="D216" s="233">
        <f>SUM(D217:D224)</f>
        <v>0</v>
      </c>
      <c r="E216" s="114">
        <f t="shared" ref="E216:F216" si="284">SUM(E217:E224)</f>
        <v>0</v>
      </c>
      <c r="F216" s="148">
        <f t="shared" si="284"/>
        <v>0</v>
      </c>
      <c r="G216" s="233">
        <f>SUM(G217:G224)</f>
        <v>0</v>
      </c>
      <c r="H216" s="122">
        <f t="shared" ref="H216:I216" si="285">SUM(H217:H224)</f>
        <v>0</v>
      </c>
      <c r="I216" s="115">
        <f t="shared" si="285"/>
        <v>0</v>
      </c>
      <c r="J216" s="122">
        <f>SUM(J217:J224)</f>
        <v>0</v>
      </c>
      <c r="K216" s="114">
        <f t="shared" ref="K216:L216" si="286">SUM(K217:K224)</f>
        <v>0</v>
      </c>
      <c r="L216" s="137">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61"/>
      <c r="F218" s="148">
        <f t="shared" si="288"/>
        <v>0</v>
      </c>
      <c r="G218" s="232"/>
      <c r="H218" s="264"/>
      <c r="I218" s="115">
        <f t="shared" si="289"/>
        <v>0</v>
      </c>
      <c r="J218" s="264"/>
      <c r="K218" s="61"/>
      <c r="L218" s="137">
        <f t="shared" si="290"/>
        <v>0</v>
      </c>
      <c r="M218" s="328"/>
      <c r="N218" s="61"/>
      <c r="O218" s="115">
        <f t="shared" si="291"/>
        <v>0</v>
      </c>
      <c r="P218" s="112"/>
    </row>
    <row r="219" spans="1:16" hidden="1" x14ac:dyDescent="0.25">
      <c r="A219" s="38">
        <v>5233</v>
      </c>
      <c r="B219" s="58" t="s">
        <v>199</v>
      </c>
      <c r="C219" s="59">
        <f t="shared" si="283"/>
        <v>0</v>
      </c>
      <c r="D219" s="232"/>
      <c r="E219" s="61"/>
      <c r="F219" s="148">
        <f t="shared" si="288"/>
        <v>0</v>
      </c>
      <c r="G219" s="232"/>
      <c r="H219" s="264"/>
      <c r="I219" s="115">
        <f t="shared" si="289"/>
        <v>0</v>
      </c>
      <c r="J219" s="264"/>
      <c r="K219" s="61"/>
      <c r="L219" s="137">
        <f t="shared" si="290"/>
        <v>0</v>
      </c>
      <c r="M219" s="328"/>
      <c r="N219" s="61"/>
      <c r="O219" s="115">
        <f t="shared" si="291"/>
        <v>0</v>
      </c>
      <c r="P219" s="112"/>
    </row>
    <row r="220" spans="1:16"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112"/>
    </row>
    <row r="221" spans="1:16"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112"/>
    </row>
    <row r="222" spans="1:16"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112"/>
    </row>
    <row r="223" spans="1:16" ht="24" hidden="1" x14ac:dyDescent="0.25">
      <c r="A223" s="38">
        <v>5238</v>
      </c>
      <c r="B223" s="58" t="s">
        <v>203</v>
      </c>
      <c r="C223" s="59">
        <f t="shared" si="283"/>
        <v>0</v>
      </c>
      <c r="D223" s="232"/>
      <c r="E223" s="61"/>
      <c r="F223" s="148">
        <f t="shared" si="288"/>
        <v>0</v>
      </c>
      <c r="G223" s="232"/>
      <c r="H223" s="264"/>
      <c r="I223" s="115">
        <f t="shared" si="289"/>
        <v>0</v>
      </c>
      <c r="J223" s="264"/>
      <c r="K223" s="61"/>
      <c r="L223" s="137">
        <f t="shared" si="290"/>
        <v>0</v>
      </c>
      <c r="M223" s="328"/>
      <c r="N223" s="61"/>
      <c r="O223" s="115">
        <f t="shared" si="291"/>
        <v>0</v>
      </c>
      <c r="P223" s="112"/>
    </row>
    <row r="224" spans="1:16" ht="24" hidden="1" x14ac:dyDescent="0.25">
      <c r="A224" s="38">
        <v>5239</v>
      </c>
      <c r="B224" s="58" t="s">
        <v>204</v>
      </c>
      <c r="C224" s="59">
        <f t="shared" si="283"/>
        <v>0</v>
      </c>
      <c r="D224" s="232"/>
      <c r="E224" s="61"/>
      <c r="F224" s="148">
        <f t="shared" si="288"/>
        <v>0</v>
      </c>
      <c r="G224" s="232"/>
      <c r="H224" s="264"/>
      <c r="I224" s="115">
        <f t="shared" si="289"/>
        <v>0</v>
      </c>
      <c r="J224" s="264"/>
      <c r="K224" s="61"/>
      <c r="L224" s="137">
        <f t="shared" si="290"/>
        <v>0</v>
      </c>
      <c r="M224" s="328"/>
      <c r="N224" s="61"/>
      <c r="O224" s="115">
        <f t="shared" si="291"/>
        <v>0</v>
      </c>
      <c r="P224" s="112"/>
    </row>
    <row r="225" spans="1:16"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112"/>
    </row>
    <row r="226" spans="1:16"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112"/>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117"/>
    </row>
    <row r="230" spans="1:16"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352"/>
    </row>
    <row r="232" spans="1:16" ht="24" hidden="1" x14ac:dyDescent="0.25">
      <c r="A232" s="1244">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111"/>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111"/>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112"/>
    </row>
    <row r="241" spans="1:16"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112"/>
    </row>
    <row r="242" spans="1:16"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112"/>
    </row>
    <row r="243" spans="1:16"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112"/>
    </row>
    <row r="244" spans="1:16"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112"/>
    </row>
    <row r="245" spans="1:16"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112"/>
    </row>
    <row r="246" spans="1:16" ht="24" hidden="1" x14ac:dyDescent="0.25">
      <c r="A246" s="1244">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112"/>
    </row>
    <row r="249" spans="1:16" ht="72"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112"/>
    </row>
    <row r="250" spans="1:16"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112"/>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353"/>
    </row>
    <row r="252" spans="1:16" ht="24" hidden="1" x14ac:dyDescent="0.25">
      <c r="A252" s="1244">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112"/>
    </row>
    <row r="255" spans="1:16"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112"/>
    </row>
    <row r="256" spans="1:16"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111"/>
    </row>
    <row r="257" spans="1:16"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59"/>
    </row>
    <row r="258" spans="1:16"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112"/>
    </row>
    <row r="259" spans="1:16"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353"/>
    </row>
    <row r="260" spans="1:16" ht="24" hidden="1" x14ac:dyDescent="0.25">
      <c r="A260" s="1244">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112"/>
    </row>
    <row r="263" spans="1:16"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112"/>
    </row>
    <row r="264" spans="1:16"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112"/>
    </row>
    <row r="267" spans="1:16"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112"/>
    </row>
    <row r="268" spans="1:16"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112"/>
    </row>
    <row r="269" spans="1:16" ht="36" hidden="1" x14ac:dyDescent="0.25">
      <c r="A269" s="150">
        <v>7000</v>
      </c>
      <c r="B269" s="150" t="s">
        <v>246</v>
      </c>
      <c r="C269" s="153">
        <f t="shared" si="283"/>
        <v>0</v>
      </c>
      <c r="D269" s="239">
        <f>SUM(D270,D281)</f>
        <v>0</v>
      </c>
      <c r="E269" s="152">
        <f t="shared" ref="E269:F269" si="350">SUM(E270,E281)</f>
        <v>0</v>
      </c>
      <c r="F269" s="291">
        <f t="shared" si="350"/>
        <v>0</v>
      </c>
      <c r="G269" s="239">
        <f>SUM(G270,G281)</f>
        <v>0</v>
      </c>
      <c r="H269" s="270">
        <f t="shared" ref="H269:I269" si="351">SUM(H270,H281)</f>
        <v>0</v>
      </c>
      <c r="I269" s="297">
        <f t="shared" si="351"/>
        <v>0</v>
      </c>
      <c r="J269" s="270">
        <f>SUM(J270,J281)</f>
        <v>0</v>
      </c>
      <c r="K269" s="152">
        <f t="shared" ref="K269:L269" si="352">SUM(K270,K281)</f>
        <v>0</v>
      </c>
      <c r="L269" s="151">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352"/>
    </row>
    <row r="271" spans="1:16" ht="24" hidden="1" x14ac:dyDescent="0.25">
      <c r="A271" s="1244">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112"/>
    </row>
    <row r="275" spans="1:16" ht="24" hidden="1" x14ac:dyDescent="0.25">
      <c r="A275" s="113">
        <v>7230</v>
      </c>
      <c r="B275" s="58" t="s">
        <v>292</v>
      </c>
      <c r="C275" s="59">
        <f t="shared" si="283"/>
        <v>0</v>
      </c>
      <c r="D275" s="232"/>
      <c r="E275" s="61"/>
      <c r="F275" s="148">
        <f t="shared" si="362"/>
        <v>0</v>
      </c>
      <c r="G275" s="232"/>
      <c r="H275" s="264"/>
      <c r="I275" s="115">
        <f t="shared" si="363"/>
        <v>0</v>
      </c>
      <c r="J275" s="264"/>
      <c r="K275" s="61"/>
      <c r="L275" s="137">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112"/>
    </row>
    <row r="279" spans="1:16"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112"/>
    </row>
    <row r="280" spans="1:16" ht="24" hidden="1" x14ac:dyDescent="0.25">
      <c r="A280" s="1244">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56"/>
    </row>
    <row r="283" spans="1:16"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111"/>
    </row>
    <row r="286" spans="1:16" ht="12.75" thickBot="1" x14ac:dyDescent="0.3">
      <c r="A286" s="175"/>
      <c r="B286" s="175" t="s">
        <v>261</v>
      </c>
      <c r="C286" s="316">
        <f t="shared" si="368"/>
        <v>5016</v>
      </c>
      <c r="D286" s="242">
        <f t="shared" ref="D286:O286" si="382">SUM(D283,D269,D230,D195,D187,D173,D75,D53)</f>
        <v>4480</v>
      </c>
      <c r="E286" s="448">
        <f t="shared" si="382"/>
        <v>536</v>
      </c>
      <c r="F286" s="449">
        <f t="shared" si="382"/>
        <v>5016</v>
      </c>
      <c r="G286" s="242">
        <f t="shared" si="382"/>
        <v>0</v>
      </c>
      <c r="H286" s="210">
        <f t="shared" si="382"/>
        <v>0</v>
      </c>
      <c r="I286" s="449">
        <f t="shared" si="382"/>
        <v>0</v>
      </c>
      <c r="J286" s="177">
        <f t="shared" si="382"/>
        <v>0</v>
      </c>
      <c r="K286" s="448">
        <f t="shared" si="382"/>
        <v>0</v>
      </c>
      <c r="L286" s="449">
        <f t="shared" si="382"/>
        <v>0</v>
      </c>
      <c r="M286" s="316">
        <f t="shared" si="382"/>
        <v>0</v>
      </c>
      <c r="N286" s="176">
        <f t="shared" si="382"/>
        <v>0</v>
      </c>
      <c r="O286" s="298">
        <f t="shared" si="382"/>
        <v>0</v>
      </c>
      <c r="P286" s="356"/>
    </row>
    <row r="287" spans="1:16" s="21" customFormat="1" ht="13.5" thickTop="1" thickBot="1" x14ac:dyDescent="0.3">
      <c r="A287" s="1670" t="s">
        <v>262</v>
      </c>
      <c r="B287" s="1671"/>
      <c r="C287" s="184">
        <f t="shared" si="368"/>
        <v>-1</v>
      </c>
      <c r="D287" s="243">
        <f>SUM(D24,D25,D41)-D51</f>
        <v>-1</v>
      </c>
      <c r="E287" s="450">
        <f t="shared" ref="E287:F287" si="383">SUM(E24,E25,E41)-E51</f>
        <v>0</v>
      </c>
      <c r="F287" s="451">
        <f t="shared" si="383"/>
        <v>-1</v>
      </c>
      <c r="G287" s="243">
        <f>SUM(G24,G25,G41)-G51</f>
        <v>0</v>
      </c>
      <c r="H287" s="178">
        <f t="shared" ref="H287:I287" si="384">SUM(H24,H25,H41)-H51</f>
        <v>0</v>
      </c>
      <c r="I287" s="451">
        <f t="shared" si="384"/>
        <v>0</v>
      </c>
      <c r="J287" s="273">
        <f>(J26+J43)-J51</f>
        <v>0</v>
      </c>
      <c r="K287" s="450">
        <f t="shared" ref="K287:L287" si="385">(K26+K43)-K51</f>
        <v>0</v>
      </c>
      <c r="L287" s="451">
        <f t="shared" si="385"/>
        <v>0</v>
      </c>
      <c r="M287" s="184">
        <f>M45-M51</f>
        <v>0</v>
      </c>
      <c r="N287" s="179">
        <f t="shared" ref="N287:O287" si="386">N45-N51</f>
        <v>0</v>
      </c>
      <c r="O287" s="299">
        <f t="shared" si="386"/>
        <v>0</v>
      </c>
      <c r="P287" s="186"/>
    </row>
    <row r="288" spans="1:16" s="21" customFormat="1" ht="12.75" thickTop="1" x14ac:dyDescent="0.25">
      <c r="A288" s="1672" t="s">
        <v>263</v>
      </c>
      <c r="B288" s="1673"/>
      <c r="C288" s="164">
        <f t="shared" si="368"/>
        <v>1</v>
      </c>
      <c r="D288" s="244">
        <f t="shared" ref="D288:O288" si="387">SUM(D289,D290)-D297+D298</f>
        <v>1</v>
      </c>
      <c r="E288" s="452">
        <f t="shared" si="387"/>
        <v>0</v>
      </c>
      <c r="F288" s="453">
        <f t="shared" si="387"/>
        <v>1</v>
      </c>
      <c r="G288" s="244">
        <f t="shared" si="387"/>
        <v>0</v>
      </c>
      <c r="H288" s="160">
        <f t="shared" si="387"/>
        <v>0</v>
      </c>
      <c r="I288" s="453">
        <f t="shared" si="387"/>
        <v>0</v>
      </c>
      <c r="J288" s="274">
        <f t="shared" si="387"/>
        <v>0</v>
      </c>
      <c r="K288" s="452">
        <f t="shared" si="387"/>
        <v>0</v>
      </c>
      <c r="L288" s="453">
        <f t="shared" si="387"/>
        <v>0</v>
      </c>
      <c r="M288" s="164">
        <f t="shared" si="387"/>
        <v>0</v>
      </c>
      <c r="N288" s="161">
        <f t="shared" si="387"/>
        <v>0</v>
      </c>
      <c r="O288" s="162">
        <f t="shared" si="387"/>
        <v>0</v>
      </c>
      <c r="P288" s="357"/>
    </row>
    <row r="289" spans="1:16" s="21" customFormat="1" ht="12.75" thickBot="1" x14ac:dyDescent="0.3">
      <c r="A289" s="89" t="s">
        <v>264</v>
      </c>
      <c r="B289" s="89" t="s">
        <v>265</v>
      </c>
      <c r="C289" s="90">
        <f t="shared" si="368"/>
        <v>1</v>
      </c>
      <c r="D289" s="226">
        <f t="shared" ref="D289:O289" si="388">D21-D283</f>
        <v>1</v>
      </c>
      <c r="E289" s="422">
        <f t="shared" si="388"/>
        <v>0</v>
      </c>
      <c r="F289" s="423">
        <f t="shared" si="388"/>
        <v>1</v>
      </c>
      <c r="G289" s="226">
        <f t="shared" si="388"/>
        <v>0</v>
      </c>
      <c r="H289" s="182">
        <f t="shared" si="388"/>
        <v>0</v>
      </c>
      <c r="I289" s="423">
        <f t="shared" si="388"/>
        <v>0</v>
      </c>
      <c r="J289" s="259">
        <f t="shared" si="388"/>
        <v>0</v>
      </c>
      <c r="K289" s="422">
        <f t="shared" si="388"/>
        <v>0</v>
      </c>
      <c r="L289" s="423">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12"/>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12"/>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12"/>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12"/>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8PsIZzcJuFgs1226h+a7AAuP9ROsoNuZ1o18wqEVcu+DwgATjmJRZmZ/PwrKVc1jwerwWTd+sFkmVyaxb9bbiA==" saltValue="eYZJ1m2gtyHPLxKX0Fq55g==" spinCount="100000" sheet="1" objects="1" scenarios="1" formatCells="0" formatColumns="0" formatRows="0"/>
  <autoFilter ref="A18:P298">
    <filterColumn colId="2">
      <filters blank="1">
        <filter val="1"/>
        <filter val="-1"/>
        <filter val="1 049"/>
        <filter val="3 967"/>
        <filter val="5 015"/>
        <filter val="5 016"/>
        <filter val="77"/>
        <filter val="97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verticalDpi="4294967294" r:id="rId1"/>
  <headerFooter differentFirst="1">
    <oddFooter>&amp;L&amp;"Times New Roman,Regular"&amp;9&amp;D; &amp;T&amp;R&amp;"Times New Roman,Regular"&amp;9&amp;P (&amp;N)</oddFooter>
    <firstHeader xml:space="preserve">&amp;R&amp;"Times New Roman,Regular"&amp;9
32.pielikums Jūrmalas pilsētas domes 
2018.gada 27.septembra saistošajiem noteikumiem Nr.33
(protokols Nr.13,  23.punkts)
 </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13" sqref="T13"/>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1453</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1442</v>
      </c>
      <c r="D3" s="1713"/>
      <c r="E3" s="1713"/>
      <c r="F3" s="1713"/>
      <c r="G3" s="1713"/>
      <c r="H3" s="1713"/>
      <c r="I3" s="1713"/>
      <c r="J3" s="1713"/>
      <c r="K3" s="1713"/>
      <c r="L3" s="1713"/>
      <c r="M3" s="1713"/>
      <c r="N3" s="1713"/>
      <c r="O3" s="1713"/>
      <c r="P3" s="1714"/>
      <c r="Q3" s="382"/>
    </row>
    <row r="4" spans="1:17" ht="12.75" customHeight="1" x14ac:dyDescent="0.25">
      <c r="A4" s="4" t="s">
        <v>1</v>
      </c>
      <c r="B4" s="5"/>
      <c r="C4" s="1713" t="s">
        <v>1443</v>
      </c>
      <c r="D4" s="1713"/>
      <c r="E4" s="1713"/>
      <c r="F4" s="1713"/>
      <c r="G4" s="1713"/>
      <c r="H4" s="1713"/>
      <c r="I4" s="1713"/>
      <c r="J4" s="1713"/>
      <c r="K4" s="1713"/>
      <c r="L4" s="1713"/>
      <c r="M4" s="1713"/>
      <c r="N4" s="1713"/>
      <c r="O4" s="1713"/>
      <c r="P4" s="1714"/>
      <c r="Q4" s="382"/>
    </row>
    <row r="5" spans="1:17" ht="12.75" customHeight="1" x14ac:dyDescent="0.25">
      <c r="A5" s="2" t="s">
        <v>2</v>
      </c>
      <c r="B5" s="3"/>
      <c r="C5" s="1708" t="s">
        <v>1444</v>
      </c>
      <c r="D5" s="1708"/>
      <c r="E5" s="1708"/>
      <c r="F5" s="1708"/>
      <c r="G5" s="1708"/>
      <c r="H5" s="1708"/>
      <c r="I5" s="1708"/>
      <c r="J5" s="1708"/>
      <c r="K5" s="1708"/>
      <c r="L5" s="1708"/>
      <c r="M5" s="1708"/>
      <c r="N5" s="1708"/>
      <c r="O5" s="1708"/>
      <c r="P5" s="1709"/>
      <c r="Q5" s="382"/>
    </row>
    <row r="6" spans="1:17" ht="12.75" customHeight="1" x14ac:dyDescent="0.25">
      <c r="A6" s="2" t="s">
        <v>3</v>
      </c>
      <c r="B6" s="3"/>
      <c r="C6" s="1708" t="s">
        <v>929</v>
      </c>
      <c r="D6" s="1708"/>
      <c r="E6" s="1708"/>
      <c r="F6" s="1708"/>
      <c r="G6" s="1708"/>
      <c r="H6" s="1708"/>
      <c r="I6" s="1708"/>
      <c r="J6" s="1708"/>
      <c r="K6" s="1708"/>
      <c r="L6" s="1708"/>
      <c r="M6" s="1708"/>
      <c r="N6" s="1708"/>
      <c r="O6" s="1708"/>
      <c r="P6" s="1709"/>
      <c r="Q6" s="382"/>
    </row>
    <row r="7" spans="1:17" ht="24.75" customHeight="1" x14ac:dyDescent="0.25">
      <c r="A7" s="2" t="s">
        <v>4</v>
      </c>
      <c r="B7" s="3"/>
      <c r="C7" s="1713" t="s">
        <v>1454</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1445</v>
      </c>
      <c r="D9" s="1708" t="s">
        <v>1445</v>
      </c>
      <c r="E9" s="1708" t="s">
        <v>1445</v>
      </c>
      <c r="F9" s="1708" t="s">
        <v>1445</v>
      </c>
      <c r="G9" s="1708" t="s">
        <v>1445</v>
      </c>
      <c r="H9" s="1708" t="s">
        <v>1445</v>
      </c>
      <c r="I9" s="1708" t="s">
        <v>1445</v>
      </c>
      <c r="J9" s="1708" t="s">
        <v>1445</v>
      </c>
      <c r="K9" s="1708" t="s">
        <v>1445</v>
      </c>
      <c r="L9" s="1708" t="s">
        <v>1445</v>
      </c>
      <c r="M9" s="1708" t="s">
        <v>1445</v>
      </c>
      <c r="N9" s="1708" t="s">
        <v>1445</v>
      </c>
      <c r="O9" s="1708" t="s">
        <v>1445</v>
      </c>
      <c r="P9" s="1709" t="s">
        <v>1445</v>
      </c>
      <c r="Q9" s="382"/>
    </row>
    <row r="10" spans="1:17" ht="12.75" customHeight="1" x14ac:dyDescent="0.25">
      <c r="A10" s="2"/>
      <c r="B10" s="3" t="s">
        <v>7</v>
      </c>
      <c r="C10" s="1708" t="s">
        <v>1446</v>
      </c>
      <c r="D10" s="1708" t="s">
        <v>1446</v>
      </c>
      <c r="E10" s="1708" t="s">
        <v>1446</v>
      </c>
      <c r="F10" s="1708" t="s">
        <v>1446</v>
      </c>
      <c r="G10" s="1708" t="s">
        <v>1446</v>
      </c>
      <c r="H10" s="1708" t="s">
        <v>1446</v>
      </c>
      <c r="I10" s="1708" t="s">
        <v>1446</v>
      </c>
      <c r="J10" s="1708" t="s">
        <v>1446</v>
      </c>
      <c r="K10" s="1708" t="s">
        <v>1446</v>
      </c>
      <c r="L10" s="1708" t="s">
        <v>1446</v>
      </c>
      <c r="M10" s="1708" t="s">
        <v>1446</v>
      </c>
      <c r="N10" s="1708" t="s">
        <v>1446</v>
      </c>
      <c r="O10" s="1708" t="s">
        <v>1446</v>
      </c>
      <c r="P10" s="1709" t="s">
        <v>1446</v>
      </c>
      <c r="Q10" s="382"/>
    </row>
    <row r="11" spans="1:17" ht="12.75" customHeight="1" x14ac:dyDescent="0.25">
      <c r="A11" s="2"/>
      <c r="B11" s="3" t="s">
        <v>8</v>
      </c>
      <c r="C11" s="1708"/>
      <c r="D11" s="1708"/>
      <c r="E11" s="1708"/>
      <c r="F11" s="1708"/>
      <c r="G11" s="1708"/>
      <c r="H11" s="1708"/>
      <c r="I11" s="1708"/>
      <c r="J11" s="1708"/>
      <c r="K11" s="1708"/>
      <c r="L11" s="1708"/>
      <c r="M11" s="1708"/>
      <c r="N11" s="1708"/>
      <c r="O11" s="1708"/>
      <c r="P11" s="1709"/>
      <c r="Q11" s="382"/>
    </row>
    <row r="12" spans="1:17" ht="12.75" customHeight="1" x14ac:dyDescent="0.25">
      <c r="A12" s="2"/>
      <c r="B12" s="3" t="s">
        <v>9</v>
      </c>
      <c r="C12" s="1708" t="s">
        <v>1447</v>
      </c>
      <c r="D12" s="1708" t="s">
        <v>1447</v>
      </c>
      <c r="E12" s="1708" t="s">
        <v>1447</v>
      </c>
      <c r="F12" s="1708" t="s">
        <v>1447</v>
      </c>
      <c r="G12" s="1708" t="s">
        <v>1447</v>
      </c>
      <c r="H12" s="1708" t="s">
        <v>1447</v>
      </c>
      <c r="I12" s="1708" t="s">
        <v>1447</v>
      </c>
      <c r="J12" s="1708" t="s">
        <v>1447</v>
      </c>
      <c r="K12" s="1708" t="s">
        <v>1447</v>
      </c>
      <c r="L12" s="1708" t="s">
        <v>1447</v>
      </c>
      <c r="M12" s="1708" t="s">
        <v>1447</v>
      </c>
      <c r="N12" s="1708" t="s">
        <v>1447</v>
      </c>
      <c r="O12" s="1708" t="s">
        <v>1447</v>
      </c>
      <c r="P12" s="1709" t="s">
        <v>1447</v>
      </c>
      <c r="Q12" s="382"/>
    </row>
    <row r="13" spans="1:17" ht="12.75" customHeight="1" x14ac:dyDescent="0.25">
      <c r="A13" s="2"/>
      <c r="B13" s="3" t="s">
        <v>10</v>
      </c>
      <c r="C13" s="1708" t="s">
        <v>1448</v>
      </c>
      <c r="D13" s="1708" t="s">
        <v>1448</v>
      </c>
      <c r="E13" s="1708" t="s">
        <v>1448</v>
      </c>
      <c r="F13" s="1708" t="s">
        <v>1448</v>
      </c>
      <c r="G13" s="1708" t="s">
        <v>1448</v>
      </c>
      <c r="H13" s="1708" t="s">
        <v>1448</v>
      </c>
      <c r="I13" s="1708" t="s">
        <v>1448</v>
      </c>
      <c r="J13" s="1708" t="s">
        <v>1448</v>
      </c>
      <c r="K13" s="1708" t="s">
        <v>1448</v>
      </c>
      <c r="L13" s="1708" t="s">
        <v>1448</v>
      </c>
      <c r="M13" s="1708" t="s">
        <v>1448</v>
      </c>
      <c r="N13" s="1708" t="s">
        <v>1448</v>
      </c>
      <c r="O13" s="1708" t="s">
        <v>1448</v>
      </c>
      <c r="P13" s="1709" t="s">
        <v>1448</v>
      </c>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465"/>
      <c r="D19" s="1466"/>
      <c r="E19" s="1510"/>
      <c r="F19" s="1514"/>
      <c r="G19" s="1466"/>
      <c r="H19" s="1511"/>
      <c r="I19" s="1514"/>
      <c r="J19" s="1468"/>
      <c r="K19" s="1510"/>
      <c r="L19" s="1514"/>
      <c r="M19" s="1470"/>
      <c r="N19" s="1467"/>
      <c r="O19" s="1469"/>
      <c r="P19" s="1471"/>
    </row>
    <row r="20" spans="1:16" s="21" customFormat="1" ht="12.75" thickBot="1" x14ac:dyDescent="0.3">
      <c r="A20" s="22"/>
      <c r="B20" s="23" t="s">
        <v>19</v>
      </c>
      <c r="C20" s="24">
        <f>F20+I20+L20+O20</f>
        <v>1146910</v>
      </c>
      <c r="D20" s="213">
        <f>SUM(D21,D24,D25,D41,D43)</f>
        <v>606638</v>
      </c>
      <c r="E20" s="386">
        <f t="shared" ref="E20:F20" si="0">SUM(E21,E24,E25,E41,E43)</f>
        <v>0</v>
      </c>
      <c r="F20" s="387">
        <f t="shared" si="0"/>
        <v>606638</v>
      </c>
      <c r="G20" s="213">
        <f>SUM(G21,G24,G43)</f>
        <v>439420</v>
      </c>
      <c r="H20" s="198">
        <f t="shared" ref="H20:I20" si="1">SUM(H21,H24,H43)</f>
        <v>0</v>
      </c>
      <c r="I20" s="387">
        <f t="shared" si="1"/>
        <v>439420</v>
      </c>
      <c r="J20" s="248">
        <f>SUM(J21,J26,J43)</f>
        <v>100822</v>
      </c>
      <c r="K20" s="386">
        <f t="shared" ref="K20:L20" si="2">SUM(K21,K26,K43)</f>
        <v>0</v>
      </c>
      <c r="L20" s="387">
        <f t="shared" si="2"/>
        <v>100822</v>
      </c>
      <c r="M20" s="24">
        <f>SUM(M21,M45)</f>
        <v>30</v>
      </c>
      <c r="N20" s="25">
        <f t="shared" ref="N20:O20" si="3">SUM(N21,N45)</f>
        <v>0</v>
      </c>
      <c r="O20" s="26">
        <f t="shared" si="3"/>
        <v>30</v>
      </c>
      <c r="P20" s="1472"/>
    </row>
    <row r="21" spans="1:16" ht="12.75" thickTop="1" x14ac:dyDescent="0.25">
      <c r="A21" s="27"/>
      <c r="B21" s="28" t="s">
        <v>20</v>
      </c>
      <c r="C21" s="29">
        <f t="shared" ref="C21:C84" si="4">F21+I21+L21+O21</f>
        <v>11311</v>
      </c>
      <c r="D21" s="214">
        <f>SUM(D22:D23)</f>
        <v>0</v>
      </c>
      <c r="E21" s="388">
        <f t="shared" ref="E21" si="5">SUM(E22:E23)</f>
        <v>0</v>
      </c>
      <c r="F21" s="389">
        <f>SUM(F22:F23)</f>
        <v>0</v>
      </c>
      <c r="G21" s="214">
        <f>SUM(G22:G23)</f>
        <v>0</v>
      </c>
      <c r="H21" s="199">
        <f t="shared" ref="H21:I21" si="6">SUM(H22:H23)</f>
        <v>0</v>
      </c>
      <c r="I21" s="389">
        <f t="shared" si="6"/>
        <v>0</v>
      </c>
      <c r="J21" s="249">
        <f>SUM(J22:J23)</f>
        <v>11281</v>
      </c>
      <c r="K21" s="388">
        <f t="shared" ref="K21:L21" si="7">SUM(K22:K23)</f>
        <v>0</v>
      </c>
      <c r="L21" s="389">
        <f t="shared" si="7"/>
        <v>11281</v>
      </c>
      <c r="M21" s="29">
        <f>SUM(M22:M23)</f>
        <v>30</v>
      </c>
      <c r="N21" s="30">
        <f t="shared" ref="N21:O21" si="8">SUM(N22:N23)</f>
        <v>0</v>
      </c>
      <c r="O21" s="31">
        <f t="shared" si="8"/>
        <v>30</v>
      </c>
      <c r="P21" s="1473"/>
    </row>
    <row r="22" spans="1:16" hidden="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1474"/>
    </row>
    <row r="23" spans="1:16" x14ac:dyDescent="0.25">
      <c r="A23" s="37"/>
      <c r="B23" s="38" t="s">
        <v>22</v>
      </c>
      <c r="C23" s="39">
        <f t="shared" si="4"/>
        <v>11311</v>
      </c>
      <c r="D23" s="216"/>
      <c r="E23" s="392"/>
      <c r="F23" s="393">
        <f>D23+E23</f>
        <v>0</v>
      </c>
      <c r="G23" s="216"/>
      <c r="H23" s="1256"/>
      <c r="I23" s="1268">
        <f>G23+H23</f>
        <v>0</v>
      </c>
      <c r="J23" s="251">
        <v>11281</v>
      </c>
      <c r="K23" s="392"/>
      <c r="L23" s="1268">
        <f>J23+K23</f>
        <v>11281</v>
      </c>
      <c r="M23" s="372">
        <v>30</v>
      </c>
      <c r="N23" s="40"/>
      <c r="O23" s="311">
        <f>M23+N23</f>
        <v>30</v>
      </c>
      <c r="P23" s="1475"/>
    </row>
    <row r="24" spans="1:16" s="21" customFormat="1" ht="24.75" thickBot="1" x14ac:dyDescent="0.25">
      <c r="A24" s="41">
        <v>19300</v>
      </c>
      <c r="B24" s="41" t="s">
        <v>304</v>
      </c>
      <c r="C24" s="42">
        <f>F24+I24</f>
        <v>1046058</v>
      </c>
      <c r="D24" s="217">
        <v>606638</v>
      </c>
      <c r="E24" s="1512"/>
      <c r="F24" s="395">
        <f>D24+E24</f>
        <v>606638</v>
      </c>
      <c r="G24" s="217">
        <v>439420</v>
      </c>
      <c r="H24" s="1257"/>
      <c r="I24" s="395">
        <f>G24+H24</f>
        <v>439420</v>
      </c>
      <c r="J24" s="293" t="s">
        <v>23</v>
      </c>
      <c r="K24" s="1258" t="s">
        <v>23</v>
      </c>
      <c r="L24" s="1269" t="s">
        <v>23</v>
      </c>
      <c r="M24" s="319" t="s">
        <v>23</v>
      </c>
      <c r="N24" s="44" t="s">
        <v>23</v>
      </c>
      <c r="O24" s="45" t="s">
        <v>23</v>
      </c>
      <c r="P24" s="1476"/>
    </row>
    <row r="25" spans="1:16"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1477"/>
    </row>
    <row r="26" spans="1:16" s="21" customFormat="1" ht="36.75" thickTop="1" x14ac:dyDescent="0.25">
      <c r="A26" s="46">
        <v>21300</v>
      </c>
      <c r="B26" s="46" t="s">
        <v>305</v>
      </c>
      <c r="C26" s="47">
        <f>L26</f>
        <v>89331</v>
      </c>
      <c r="D26" s="219" t="s">
        <v>23</v>
      </c>
      <c r="E26" s="398" t="s">
        <v>23</v>
      </c>
      <c r="F26" s="399" t="s">
        <v>23</v>
      </c>
      <c r="G26" s="219" t="s">
        <v>23</v>
      </c>
      <c r="H26" s="301" t="s">
        <v>23</v>
      </c>
      <c r="I26" s="399" t="s">
        <v>23</v>
      </c>
      <c r="J26" s="107">
        <f>SUM(J27,J31,J33,J36)</f>
        <v>89331</v>
      </c>
      <c r="K26" s="430">
        <f t="shared" ref="K26:L26" si="9">SUM(K27,K31,K33,K36)</f>
        <v>0</v>
      </c>
      <c r="L26" s="397">
        <f t="shared" si="9"/>
        <v>89331</v>
      </c>
      <c r="M26" s="320" t="s">
        <v>23</v>
      </c>
      <c r="N26" s="49" t="s">
        <v>23</v>
      </c>
      <c r="O26" s="50" t="s">
        <v>23</v>
      </c>
      <c r="P26" s="1477"/>
    </row>
    <row r="27" spans="1:16" s="21" customFormat="1" ht="24" x14ac:dyDescent="0.25">
      <c r="A27" s="52">
        <v>21350</v>
      </c>
      <c r="B27" s="46" t="s">
        <v>25</v>
      </c>
      <c r="C27" s="47">
        <f t="shared" ref="C27:C40" si="10">L27</f>
        <v>87354</v>
      </c>
      <c r="D27" s="219" t="s">
        <v>23</v>
      </c>
      <c r="E27" s="398" t="s">
        <v>23</v>
      </c>
      <c r="F27" s="399" t="s">
        <v>23</v>
      </c>
      <c r="G27" s="219" t="s">
        <v>23</v>
      </c>
      <c r="H27" s="301" t="s">
        <v>23</v>
      </c>
      <c r="I27" s="399" t="s">
        <v>23</v>
      </c>
      <c r="J27" s="107">
        <f>SUM(J28:J30)</f>
        <v>87354</v>
      </c>
      <c r="K27" s="430">
        <f t="shared" ref="K27:L27" si="11">SUM(K28:K30)</f>
        <v>0</v>
      </c>
      <c r="L27" s="397">
        <f t="shared" si="11"/>
        <v>87354</v>
      </c>
      <c r="M27" s="320" t="s">
        <v>23</v>
      </c>
      <c r="N27" s="49" t="s">
        <v>23</v>
      </c>
      <c r="O27" s="50" t="s">
        <v>23</v>
      </c>
      <c r="P27" s="1477"/>
    </row>
    <row r="28" spans="1:16" hidden="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1478"/>
    </row>
    <row r="29" spans="1:16" hidden="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1479"/>
    </row>
    <row r="30" spans="1:16" ht="24" x14ac:dyDescent="0.25">
      <c r="A30" s="37">
        <v>21359</v>
      </c>
      <c r="B30" s="58" t="s">
        <v>28</v>
      </c>
      <c r="C30" s="59">
        <f t="shared" si="10"/>
        <v>87354</v>
      </c>
      <c r="D30" s="221" t="s">
        <v>23</v>
      </c>
      <c r="E30" s="402" t="s">
        <v>23</v>
      </c>
      <c r="F30" s="403" t="s">
        <v>23</v>
      </c>
      <c r="G30" s="221" t="s">
        <v>23</v>
      </c>
      <c r="H30" s="1513" t="s">
        <v>23</v>
      </c>
      <c r="I30" s="403" t="s">
        <v>23</v>
      </c>
      <c r="J30" s="264">
        <v>87354</v>
      </c>
      <c r="K30" s="435"/>
      <c r="L30" s="1268">
        <f>J30+K30</f>
        <v>87354</v>
      </c>
      <c r="M30" s="322" t="s">
        <v>23</v>
      </c>
      <c r="N30" s="60" t="s">
        <v>23</v>
      </c>
      <c r="O30" s="62" t="s">
        <v>23</v>
      </c>
      <c r="P30" s="1479"/>
    </row>
    <row r="31" spans="1:16" s="21" customFormat="1" ht="36" hidden="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1477"/>
    </row>
    <row r="32" spans="1:16" ht="36" hidden="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1480"/>
    </row>
    <row r="33" spans="1:16" s="21" customFormat="1" x14ac:dyDescent="0.25">
      <c r="A33" s="52">
        <v>21380</v>
      </c>
      <c r="B33" s="46" t="s">
        <v>31</v>
      </c>
      <c r="C33" s="47">
        <f t="shared" si="10"/>
        <v>1977</v>
      </c>
      <c r="D33" s="219" t="s">
        <v>23</v>
      </c>
      <c r="E33" s="398" t="s">
        <v>23</v>
      </c>
      <c r="F33" s="399" t="s">
        <v>23</v>
      </c>
      <c r="G33" s="219" t="s">
        <v>23</v>
      </c>
      <c r="H33" s="301" t="s">
        <v>23</v>
      </c>
      <c r="I33" s="399" t="s">
        <v>23</v>
      </c>
      <c r="J33" s="107">
        <f>SUM(J34:J35)</f>
        <v>1977</v>
      </c>
      <c r="K33" s="430">
        <f t="shared" ref="K33:L33" si="13">SUM(K34:K35)</f>
        <v>0</v>
      </c>
      <c r="L33" s="397">
        <f t="shared" si="13"/>
        <v>1977</v>
      </c>
      <c r="M33" s="320" t="s">
        <v>23</v>
      </c>
      <c r="N33" s="49" t="s">
        <v>23</v>
      </c>
      <c r="O33" s="50" t="s">
        <v>23</v>
      </c>
      <c r="P33" s="1477"/>
    </row>
    <row r="34" spans="1:16" x14ac:dyDescent="0.25">
      <c r="A34" s="33">
        <v>21381</v>
      </c>
      <c r="B34" s="53" t="s">
        <v>306</v>
      </c>
      <c r="C34" s="54">
        <f t="shared" si="10"/>
        <v>654</v>
      </c>
      <c r="D34" s="220" t="s">
        <v>23</v>
      </c>
      <c r="E34" s="400" t="s">
        <v>23</v>
      </c>
      <c r="F34" s="401" t="s">
        <v>23</v>
      </c>
      <c r="G34" s="220" t="s">
        <v>23</v>
      </c>
      <c r="H34" s="1259" t="s">
        <v>23</v>
      </c>
      <c r="I34" s="401" t="s">
        <v>23</v>
      </c>
      <c r="J34" s="263">
        <v>654</v>
      </c>
      <c r="K34" s="433"/>
      <c r="L34" s="391">
        <f>J34+K34</f>
        <v>654</v>
      </c>
      <c r="M34" s="321" t="s">
        <v>23</v>
      </c>
      <c r="N34" s="55" t="s">
        <v>23</v>
      </c>
      <c r="O34" s="57" t="s">
        <v>23</v>
      </c>
      <c r="P34" s="1478"/>
    </row>
    <row r="35" spans="1:16" ht="24" x14ac:dyDescent="0.25">
      <c r="A35" s="38">
        <v>21383</v>
      </c>
      <c r="B35" s="58" t="s">
        <v>32</v>
      </c>
      <c r="C35" s="59">
        <f t="shared" si="10"/>
        <v>1323</v>
      </c>
      <c r="D35" s="221" t="s">
        <v>23</v>
      </c>
      <c r="E35" s="402" t="s">
        <v>23</v>
      </c>
      <c r="F35" s="403" t="s">
        <v>23</v>
      </c>
      <c r="G35" s="221" t="s">
        <v>23</v>
      </c>
      <c r="H35" s="1513" t="s">
        <v>23</v>
      </c>
      <c r="I35" s="403" t="s">
        <v>23</v>
      </c>
      <c r="J35" s="264">
        <v>1323</v>
      </c>
      <c r="K35" s="435"/>
      <c r="L35" s="1268">
        <f>J35+K35</f>
        <v>1323</v>
      </c>
      <c r="M35" s="322" t="s">
        <v>23</v>
      </c>
      <c r="N35" s="60" t="s">
        <v>23</v>
      </c>
      <c r="O35" s="62" t="s">
        <v>23</v>
      </c>
      <c r="P35" s="1479"/>
    </row>
    <row r="36" spans="1:16" s="21" customFormat="1" ht="25.5" hidden="1" customHeight="1" x14ac:dyDescent="0.25">
      <c r="A36" s="52">
        <v>21390</v>
      </c>
      <c r="B36" s="46" t="s">
        <v>307</v>
      </c>
      <c r="C36" s="47">
        <f t="shared" si="10"/>
        <v>0</v>
      </c>
      <c r="D36" s="219" t="s">
        <v>23</v>
      </c>
      <c r="E36" s="49" t="s">
        <v>23</v>
      </c>
      <c r="F36" s="277" t="s">
        <v>23</v>
      </c>
      <c r="G36" s="219" t="s">
        <v>23</v>
      </c>
      <c r="H36" s="253" t="s">
        <v>23</v>
      </c>
      <c r="I36" s="50" t="s">
        <v>23</v>
      </c>
      <c r="J36" s="107">
        <f>SUM(J37:J40)</f>
        <v>0</v>
      </c>
      <c r="K36" s="51">
        <f t="shared" ref="K36:L36" si="14">SUM(K37:K40)</f>
        <v>0</v>
      </c>
      <c r="L36" s="127">
        <f t="shared" si="14"/>
        <v>0</v>
      </c>
      <c r="M36" s="320" t="s">
        <v>23</v>
      </c>
      <c r="N36" s="49" t="s">
        <v>23</v>
      </c>
      <c r="O36" s="50" t="s">
        <v>23</v>
      </c>
      <c r="P36" s="1477"/>
    </row>
    <row r="37" spans="1:16" ht="24" hidden="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1478"/>
    </row>
    <row r="38" spans="1:16" hidden="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1479"/>
    </row>
    <row r="39" spans="1:16" hidden="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1479"/>
    </row>
    <row r="40" spans="1:16" ht="24" hidden="1" x14ac:dyDescent="0.25">
      <c r="A40" s="191">
        <v>21399</v>
      </c>
      <c r="B40" s="166" t="s">
        <v>36</v>
      </c>
      <c r="C40" s="167">
        <f t="shared" si="10"/>
        <v>0</v>
      </c>
      <c r="D40" s="223" t="s">
        <v>23</v>
      </c>
      <c r="E40" s="77" t="s">
        <v>23</v>
      </c>
      <c r="F40" s="280" t="s">
        <v>23</v>
      </c>
      <c r="G40" s="223" t="s">
        <v>23</v>
      </c>
      <c r="H40" s="257" t="s">
        <v>23</v>
      </c>
      <c r="I40" s="193" t="s">
        <v>23</v>
      </c>
      <c r="J40" s="294"/>
      <c r="K40" s="192"/>
      <c r="L40" s="365">
        <f>J40+K40</f>
        <v>0</v>
      </c>
      <c r="M40" s="324" t="s">
        <v>23</v>
      </c>
      <c r="N40" s="77" t="s">
        <v>23</v>
      </c>
      <c r="O40" s="193" t="s">
        <v>23</v>
      </c>
      <c r="P40" s="1481"/>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1482"/>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1481"/>
    </row>
    <row r="43" spans="1:16" s="21" customFormat="1" ht="24" x14ac:dyDescent="0.25">
      <c r="A43" s="52">
        <v>21490</v>
      </c>
      <c r="B43" s="46" t="s">
        <v>38</v>
      </c>
      <c r="C43" s="69">
        <f>F43+I43+L43</f>
        <v>210</v>
      </c>
      <c r="D43" s="75">
        <f>D44</f>
        <v>0</v>
      </c>
      <c r="E43" s="413">
        <f t="shared" ref="E43:L43" si="16">E44</f>
        <v>0</v>
      </c>
      <c r="F43" s="414">
        <f t="shared" si="16"/>
        <v>0</v>
      </c>
      <c r="G43" s="75">
        <f t="shared" si="16"/>
        <v>0</v>
      </c>
      <c r="H43" s="204">
        <f t="shared" si="16"/>
        <v>0</v>
      </c>
      <c r="I43" s="414">
        <f t="shared" si="16"/>
        <v>0</v>
      </c>
      <c r="J43" s="205">
        <f t="shared" si="16"/>
        <v>210</v>
      </c>
      <c r="K43" s="413">
        <f t="shared" si="16"/>
        <v>0</v>
      </c>
      <c r="L43" s="414">
        <f t="shared" si="16"/>
        <v>210</v>
      </c>
      <c r="M43" s="320" t="s">
        <v>23</v>
      </c>
      <c r="N43" s="49" t="s">
        <v>23</v>
      </c>
      <c r="O43" s="50" t="s">
        <v>23</v>
      </c>
      <c r="P43" s="1477"/>
    </row>
    <row r="44" spans="1:16" s="21" customFormat="1" ht="24" x14ac:dyDescent="0.25">
      <c r="A44" s="38">
        <v>21499</v>
      </c>
      <c r="B44" s="58" t="s">
        <v>39</v>
      </c>
      <c r="C44" s="209">
        <f>F44+I44+L44</f>
        <v>210</v>
      </c>
      <c r="D44" s="304"/>
      <c r="E44" s="415"/>
      <c r="F44" s="416">
        <f>D44+E44</f>
        <v>0</v>
      </c>
      <c r="G44" s="304"/>
      <c r="H44" s="1271"/>
      <c r="I44" s="1276">
        <f>G44+H44</f>
        <v>0</v>
      </c>
      <c r="J44" s="305">
        <v>210</v>
      </c>
      <c r="K44" s="415"/>
      <c r="L44" s="1276">
        <f>J44+K44</f>
        <v>210</v>
      </c>
      <c r="M44" s="323" t="s">
        <v>23</v>
      </c>
      <c r="N44" s="66" t="s">
        <v>23</v>
      </c>
      <c r="O44" s="68" t="s">
        <v>23</v>
      </c>
      <c r="P44" s="1480"/>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1483"/>
    </row>
    <row r="46" spans="1:16" ht="24" hidden="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1484"/>
    </row>
    <row r="47" spans="1:16" ht="24" hidden="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v>0</v>
      </c>
      <c r="O47" s="172">
        <f>M47+N47</f>
        <v>0</v>
      </c>
      <c r="P47" s="1485"/>
    </row>
    <row r="48" spans="1:16" x14ac:dyDescent="0.25">
      <c r="A48" s="84"/>
      <c r="B48" s="79"/>
      <c r="C48" s="85"/>
      <c r="D48" s="366"/>
      <c r="E48" s="419"/>
      <c r="F48" s="418"/>
      <c r="G48" s="366"/>
      <c r="H48" s="1261"/>
      <c r="I48" s="1268"/>
      <c r="J48" s="371"/>
      <c r="K48" s="1263"/>
      <c r="L48" s="410"/>
      <c r="M48" s="326"/>
      <c r="N48" s="306"/>
      <c r="O48" s="172"/>
      <c r="P48" s="1485"/>
    </row>
    <row r="49" spans="1:16" s="21" customFormat="1" x14ac:dyDescent="0.25">
      <c r="A49" s="86"/>
      <c r="B49" s="87" t="s">
        <v>43</v>
      </c>
      <c r="C49" s="88"/>
      <c r="D49" s="367"/>
      <c r="E49" s="420"/>
      <c r="F49" s="421"/>
      <c r="G49" s="367"/>
      <c r="H49" s="1262"/>
      <c r="I49" s="421"/>
      <c r="J49" s="370"/>
      <c r="K49" s="420"/>
      <c r="L49" s="421"/>
      <c r="M49" s="373"/>
      <c r="N49" s="368"/>
      <c r="O49" s="173"/>
      <c r="P49" s="1486"/>
    </row>
    <row r="50" spans="1:16" s="21" customFormat="1" ht="12.75" thickBot="1" x14ac:dyDescent="0.3">
      <c r="A50" s="89"/>
      <c r="B50" s="22" t="s">
        <v>44</v>
      </c>
      <c r="C50" s="90">
        <f t="shared" si="4"/>
        <v>1146910</v>
      </c>
      <c r="D50" s="226">
        <f>SUM(D51,D283)</f>
        <v>606638</v>
      </c>
      <c r="E50" s="422">
        <f t="shared" ref="E50:F50" si="19">SUM(E51,E283)</f>
        <v>0</v>
      </c>
      <c r="F50" s="423">
        <f t="shared" si="19"/>
        <v>606638</v>
      </c>
      <c r="G50" s="226">
        <f>SUM(G51,G283)</f>
        <v>439420</v>
      </c>
      <c r="H50" s="182">
        <f t="shared" ref="H50:I50" si="20">SUM(H51,H283)</f>
        <v>0</v>
      </c>
      <c r="I50" s="423">
        <f t="shared" si="20"/>
        <v>439420</v>
      </c>
      <c r="J50" s="259">
        <f>SUM(J51,J283)</f>
        <v>100822</v>
      </c>
      <c r="K50" s="422">
        <f t="shared" ref="K50:L50" si="21">SUM(K51,K283)</f>
        <v>0</v>
      </c>
      <c r="L50" s="423">
        <f t="shared" si="21"/>
        <v>100822</v>
      </c>
      <c r="M50" s="90">
        <f>SUM(M51,M283)</f>
        <v>30</v>
      </c>
      <c r="N50" s="91">
        <f t="shared" ref="N50:O50" si="22">SUM(N51,N283)</f>
        <v>0</v>
      </c>
      <c r="O50" s="92">
        <f t="shared" si="22"/>
        <v>30</v>
      </c>
      <c r="P50" s="1487"/>
    </row>
    <row r="51" spans="1:16" s="21" customFormat="1" ht="36.75" thickTop="1" x14ac:dyDescent="0.25">
      <c r="A51" s="93"/>
      <c r="B51" s="94" t="s">
        <v>45</v>
      </c>
      <c r="C51" s="95">
        <f t="shared" si="4"/>
        <v>1146910</v>
      </c>
      <c r="D51" s="227">
        <f>SUM(D52,D194)</f>
        <v>606638</v>
      </c>
      <c r="E51" s="424">
        <f t="shared" ref="E51:F51" si="23">SUM(E52,E194)</f>
        <v>0</v>
      </c>
      <c r="F51" s="425">
        <f t="shared" si="23"/>
        <v>606638</v>
      </c>
      <c r="G51" s="227">
        <f>SUM(G52,G194)</f>
        <v>439420</v>
      </c>
      <c r="H51" s="206">
        <f t="shared" ref="H51:I51" si="24">SUM(H52,H194)</f>
        <v>0</v>
      </c>
      <c r="I51" s="425">
        <f t="shared" si="24"/>
        <v>439420</v>
      </c>
      <c r="J51" s="260">
        <f>SUM(J52,J194)</f>
        <v>100822</v>
      </c>
      <c r="K51" s="424">
        <f t="shared" ref="K51:L51" si="25">SUM(K52,K194)</f>
        <v>0</v>
      </c>
      <c r="L51" s="425">
        <f t="shared" si="25"/>
        <v>100822</v>
      </c>
      <c r="M51" s="95">
        <f>SUM(M52,M194)</f>
        <v>30</v>
      </c>
      <c r="N51" s="96">
        <f t="shared" ref="N51:O51" si="26">SUM(N52,N194)</f>
        <v>0</v>
      </c>
      <c r="O51" s="97">
        <f t="shared" si="26"/>
        <v>30</v>
      </c>
      <c r="P51" s="1488"/>
    </row>
    <row r="52" spans="1:16" s="21" customFormat="1" ht="24" x14ac:dyDescent="0.25">
      <c r="A52" s="98"/>
      <c r="B52" s="16" t="s">
        <v>46</v>
      </c>
      <c r="C52" s="99">
        <f t="shared" si="4"/>
        <v>911454</v>
      </c>
      <c r="D52" s="228">
        <f>SUM(D53,D75,D173,D187)</f>
        <v>388845</v>
      </c>
      <c r="E52" s="426">
        <f t="shared" ref="E52:F52" si="27">SUM(E53,E75,E173,E187)</f>
        <v>134</v>
      </c>
      <c r="F52" s="427">
        <f t="shared" si="27"/>
        <v>388979</v>
      </c>
      <c r="G52" s="228">
        <f>SUM(G53,G75,G173,G187)</f>
        <v>439420</v>
      </c>
      <c r="H52" s="207">
        <f t="shared" ref="H52:I52" si="28">SUM(H53,H75,H173,H187)</f>
        <v>0</v>
      </c>
      <c r="I52" s="427">
        <f t="shared" si="28"/>
        <v>439420</v>
      </c>
      <c r="J52" s="261">
        <f>SUM(J53,J75,J173,J187)</f>
        <v>83025</v>
      </c>
      <c r="K52" s="426">
        <f t="shared" ref="K52:L52" si="29">SUM(K53,K75,K173,K187)</f>
        <v>0</v>
      </c>
      <c r="L52" s="427">
        <f t="shared" si="29"/>
        <v>83025</v>
      </c>
      <c r="M52" s="99">
        <f>SUM(M53,M75,M173,M187)</f>
        <v>30</v>
      </c>
      <c r="N52" s="100">
        <f t="shared" ref="N52:O52" si="30">SUM(N53,N75,N173,N187)</f>
        <v>0</v>
      </c>
      <c r="O52" s="101">
        <f t="shared" si="30"/>
        <v>30</v>
      </c>
      <c r="P52" s="1471"/>
    </row>
    <row r="53" spans="1:16" s="21" customFormat="1" x14ac:dyDescent="0.25">
      <c r="A53" s="102">
        <v>1000</v>
      </c>
      <c r="B53" s="102" t="s">
        <v>47</v>
      </c>
      <c r="C53" s="103">
        <f t="shared" si="4"/>
        <v>847853</v>
      </c>
      <c r="D53" s="229">
        <f>SUM(D54,D67)</f>
        <v>344960</v>
      </c>
      <c r="E53" s="428">
        <f t="shared" ref="E53:F53" si="31">SUM(E54,E67)</f>
        <v>0</v>
      </c>
      <c r="F53" s="429">
        <f t="shared" si="31"/>
        <v>344960</v>
      </c>
      <c r="G53" s="229">
        <f>SUM(G54,G67)</f>
        <v>439420</v>
      </c>
      <c r="H53" s="139">
        <f t="shared" ref="H53:I53" si="32">SUM(H54,H67)</f>
        <v>0</v>
      </c>
      <c r="I53" s="429">
        <f t="shared" si="32"/>
        <v>439420</v>
      </c>
      <c r="J53" s="262">
        <f>SUM(J54,J67)</f>
        <v>63473</v>
      </c>
      <c r="K53" s="428">
        <f t="shared" ref="K53:L53" si="33">SUM(K54,K67)</f>
        <v>0</v>
      </c>
      <c r="L53" s="429">
        <f t="shared" si="33"/>
        <v>63473</v>
      </c>
      <c r="M53" s="103">
        <f>SUM(M54,M67)</f>
        <v>0</v>
      </c>
      <c r="N53" s="104">
        <f t="shared" ref="N53:O53" si="34">SUM(N54,N67)</f>
        <v>0</v>
      </c>
      <c r="O53" s="105">
        <f t="shared" si="34"/>
        <v>0</v>
      </c>
      <c r="P53" s="1489"/>
    </row>
    <row r="54" spans="1:16" x14ac:dyDescent="0.25">
      <c r="A54" s="46">
        <v>1100</v>
      </c>
      <c r="B54" s="106" t="s">
        <v>48</v>
      </c>
      <c r="C54" s="47">
        <f t="shared" si="4"/>
        <v>645270</v>
      </c>
      <c r="D54" s="230">
        <f>SUM(D55,D58,D66)</f>
        <v>243240</v>
      </c>
      <c r="E54" s="430">
        <f t="shared" ref="E54:F54" si="35">SUM(E55,E58,E66)</f>
        <v>0</v>
      </c>
      <c r="F54" s="397">
        <f t="shared" si="35"/>
        <v>243240</v>
      </c>
      <c r="G54" s="230">
        <f>SUM(G55,G58,G66)</f>
        <v>352914</v>
      </c>
      <c r="H54" s="127">
        <f t="shared" ref="H54:I54" si="36">SUM(H55,H58,H66)</f>
        <v>0</v>
      </c>
      <c r="I54" s="397">
        <f t="shared" si="36"/>
        <v>352914</v>
      </c>
      <c r="J54" s="107">
        <f>SUM(J55,J58,J66)</f>
        <v>49116</v>
      </c>
      <c r="K54" s="430">
        <f t="shared" ref="K54:L54" si="37">SUM(K55,K58,K66)</f>
        <v>0</v>
      </c>
      <c r="L54" s="397">
        <f t="shared" si="37"/>
        <v>49116</v>
      </c>
      <c r="M54" s="131">
        <f>SUM(M55,M58,M66)</f>
        <v>0</v>
      </c>
      <c r="N54" s="132">
        <f t="shared" ref="N54:O54" si="38">SUM(N55,N58,N66)</f>
        <v>0</v>
      </c>
      <c r="O54" s="296">
        <f t="shared" si="38"/>
        <v>0</v>
      </c>
      <c r="P54" s="1490"/>
    </row>
    <row r="55" spans="1:16" x14ac:dyDescent="0.25">
      <c r="A55" s="108">
        <v>1110</v>
      </c>
      <c r="B55" s="79" t="s">
        <v>49</v>
      </c>
      <c r="C55" s="85">
        <f t="shared" si="4"/>
        <v>583867</v>
      </c>
      <c r="D55" s="133">
        <f>SUM(D56:D57)</f>
        <v>213560</v>
      </c>
      <c r="E55" s="431">
        <f t="shared" ref="E55:F55" si="39">SUM(E56:E57)</f>
        <v>0</v>
      </c>
      <c r="F55" s="432">
        <f t="shared" si="39"/>
        <v>213560</v>
      </c>
      <c r="G55" s="133">
        <f>SUM(G56:G57)</f>
        <v>321191</v>
      </c>
      <c r="H55" s="138">
        <f t="shared" ref="H55:I55" si="40">SUM(H56:H57)</f>
        <v>0</v>
      </c>
      <c r="I55" s="432">
        <f t="shared" si="40"/>
        <v>321191</v>
      </c>
      <c r="J55" s="208">
        <f>SUM(J56:J57)</f>
        <v>49116</v>
      </c>
      <c r="K55" s="431">
        <f t="shared" ref="K55:L55" si="41">SUM(K56:K57)</f>
        <v>0</v>
      </c>
      <c r="L55" s="432">
        <f t="shared" si="41"/>
        <v>49116</v>
      </c>
      <c r="M55" s="85">
        <f>SUM(M56:M57)</f>
        <v>0</v>
      </c>
      <c r="N55" s="109">
        <f t="shared" ref="N55:O55" si="42">SUM(N56:N57)</f>
        <v>0</v>
      </c>
      <c r="O55" s="110">
        <f t="shared" si="42"/>
        <v>0</v>
      </c>
      <c r="P55" s="1491"/>
    </row>
    <row r="56" spans="1:16"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492"/>
    </row>
    <row r="57" spans="1:16" ht="24" x14ac:dyDescent="0.25">
      <c r="A57" s="38">
        <v>1119</v>
      </c>
      <c r="B57" s="58" t="s">
        <v>51</v>
      </c>
      <c r="C57" s="59">
        <f t="shared" si="4"/>
        <v>583867</v>
      </c>
      <c r="D57" s="232">
        <v>213560</v>
      </c>
      <c r="E57" s="435"/>
      <c r="F57" s="393">
        <f t="shared" si="43"/>
        <v>213560</v>
      </c>
      <c r="G57" s="232">
        <v>321191</v>
      </c>
      <c r="H57" s="1264"/>
      <c r="I57" s="393">
        <f t="shared" si="44"/>
        <v>321191</v>
      </c>
      <c r="J57" s="264">
        <v>49116</v>
      </c>
      <c r="K57" s="435"/>
      <c r="L57" s="393">
        <f t="shared" si="45"/>
        <v>49116</v>
      </c>
      <c r="M57" s="328"/>
      <c r="N57" s="61"/>
      <c r="O57" s="115">
        <f>M57+N57</f>
        <v>0</v>
      </c>
      <c r="P57" s="1493"/>
    </row>
    <row r="58" spans="1:16" x14ac:dyDescent="0.25">
      <c r="A58" s="113">
        <v>1140</v>
      </c>
      <c r="B58" s="58" t="s">
        <v>295</v>
      </c>
      <c r="C58" s="59">
        <f t="shared" si="4"/>
        <v>59903</v>
      </c>
      <c r="D58" s="233">
        <f>SUM(D59:D65)</f>
        <v>28180</v>
      </c>
      <c r="E58" s="436">
        <f t="shared" ref="E58:F58" si="46">SUM(E59:E65)</f>
        <v>0</v>
      </c>
      <c r="F58" s="393">
        <f t="shared" si="46"/>
        <v>28180</v>
      </c>
      <c r="G58" s="233">
        <f>SUM(G59:G65)</f>
        <v>31723</v>
      </c>
      <c r="H58" s="137">
        <f t="shared" ref="H58:I58" si="47">SUM(H59:H65)</f>
        <v>0</v>
      </c>
      <c r="I58" s="393">
        <f t="shared" si="47"/>
        <v>31723</v>
      </c>
      <c r="J58" s="122">
        <f>SUM(J59:J65)</f>
        <v>0</v>
      </c>
      <c r="K58" s="436">
        <f t="shared" ref="K58:L58" si="48">SUM(K59:K65)</f>
        <v>0</v>
      </c>
      <c r="L58" s="393">
        <f t="shared" si="48"/>
        <v>0</v>
      </c>
      <c r="M58" s="59">
        <f>SUM(M59:M65)</f>
        <v>0</v>
      </c>
      <c r="N58" s="114">
        <f t="shared" ref="N58:O58" si="49">SUM(N59:N65)</f>
        <v>0</v>
      </c>
      <c r="O58" s="115">
        <f t="shared" si="49"/>
        <v>0</v>
      </c>
      <c r="P58" s="1494"/>
    </row>
    <row r="59" spans="1:16" hidden="1" x14ac:dyDescent="0.25">
      <c r="A59" s="38">
        <v>1141</v>
      </c>
      <c r="B59" s="58" t="s">
        <v>52</v>
      </c>
      <c r="C59" s="59">
        <f t="shared" si="4"/>
        <v>0</v>
      </c>
      <c r="D59" s="232"/>
      <c r="E59" s="61"/>
      <c r="F59" s="148">
        <f t="shared" ref="F59:F66" si="50">D59+E59</f>
        <v>0</v>
      </c>
      <c r="G59" s="232"/>
      <c r="H59" s="264"/>
      <c r="I59" s="115">
        <f t="shared" ref="I59:I66" si="51">G59+H59</f>
        <v>0</v>
      </c>
      <c r="J59" s="264"/>
      <c r="K59" s="61"/>
      <c r="L59" s="137">
        <f t="shared" ref="L59:L66" si="52">J59+K59</f>
        <v>0</v>
      </c>
      <c r="M59" s="328"/>
      <c r="N59" s="61"/>
      <c r="O59" s="115">
        <f t="shared" ref="O59:O66" si="53">M59+N59</f>
        <v>0</v>
      </c>
      <c r="P59" s="1494"/>
    </row>
    <row r="60" spans="1:16" ht="24.75" hidden="1" customHeight="1" x14ac:dyDescent="0.25">
      <c r="A60" s="38">
        <v>1142</v>
      </c>
      <c r="B60" s="58" t="s">
        <v>53</v>
      </c>
      <c r="C60" s="59">
        <f t="shared" si="4"/>
        <v>0</v>
      </c>
      <c r="D60" s="232"/>
      <c r="E60" s="61"/>
      <c r="F60" s="148">
        <f t="shared" si="50"/>
        <v>0</v>
      </c>
      <c r="G60" s="232"/>
      <c r="H60" s="264"/>
      <c r="I60" s="115">
        <f t="shared" si="51"/>
        <v>0</v>
      </c>
      <c r="J60" s="264"/>
      <c r="K60" s="61"/>
      <c r="L60" s="137">
        <f>J60+K60</f>
        <v>0</v>
      </c>
      <c r="M60" s="328"/>
      <c r="N60" s="61"/>
      <c r="O60" s="115">
        <f t="shared" si="53"/>
        <v>0</v>
      </c>
      <c r="P60" s="1494"/>
    </row>
    <row r="61" spans="1:16"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1494"/>
    </row>
    <row r="62" spans="1:16"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1494"/>
    </row>
    <row r="63" spans="1:16" ht="15" customHeight="1" x14ac:dyDescent="0.25">
      <c r="A63" s="38">
        <v>1147</v>
      </c>
      <c r="B63" s="58" t="s">
        <v>56</v>
      </c>
      <c r="C63" s="59">
        <f t="shared" si="4"/>
        <v>16174</v>
      </c>
      <c r="D63" s="232">
        <v>2232</v>
      </c>
      <c r="E63" s="1212"/>
      <c r="F63" s="393">
        <f t="shared" si="50"/>
        <v>2232</v>
      </c>
      <c r="G63" s="232">
        <v>13942</v>
      </c>
      <c r="H63" s="1264"/>
      <c r="I63" s="393">
        <f t="shared" si="51"/>
        <v>13942</v>
      </c>
      <c r="J63" s="264"/>
      <c r="K63" s="435"/>
      <c r="L63" s="393">
        <f t="shared" si="52"/>
        <v>0</v>
      </c>
      <c r="M63" s="328"/>
      <c r="N63" s="61"/>
      <c r="O63" s="115">
        <f t="shared" si="53"/>
        <v>0</v>
      </c>
      <c r="P63" s="1493"/>
    </row>
    <row r="64" spans="1:16" x14ac:dyDescent="0.25">
      <c r="A64" s="38">
        <v>1148</v>
      </c>
      <c r="B64" s="58" t="s">
        <v>57</v>
      </c>
      <c r="C64" s="59">
        <f t="shared" si="4"/>
        <v>25948</v>
      </c>
      <c r="D64" s="232">
        <v>25948</v>
      </c>
      <c r="E64" s="435"/>
      <c r="F64" s="393">
        <f t="shared" si="50"/>
        <v>25948</v>
      </c>
      <c r="G64" s="232"/>
      <c r="H64" s="1264"/>
      <c r="I64" s="393">
        <f t="shared" si="51"/>
        <v>0</v>
      </c>
      <c r="J64" s="264"/>
      <c r="K64" s="435"/>
      <c r="L64" s="393">
        <f t="shared" si="52"/>
        <v>0</v>
      </c>
      <c r="M64" s="328"/>
      <c r="N64" s="61"/>
      <c r="O64" s="115">
        <f t="shared" si="53"/>
        <v>0</v>
      </c>
      <c r="P64" s="1494"/>
    </row>
    <row r="65" spans="1:16" ht="28.5" customHeight="1" x14ac:dyDescent="0.25">
      <c r="A65" s="38">
        <v>1149</v>
      </c>
      <c r="B65" s="58" t="s">
        <v>58</v>
      </c>
      <c r="C65" s="59">
        <f>F65+I65+L65+O65</f>
        <v>17781</v>
      </c>
      <c r="D65" s="232"/>
      <c r="E65" s="435"/>
      <c r="F65" s="393">
        <f t="shared" si="50"/>
        <v>0</v>
      </c>
      <c r="G65" s="232">
        <v>17781</v>
      </c>
      <c r="H65" s="1264"/>
      <c r="I65" s="393">
        <f t="shared" si="51"/>
        <v>17781</v>
      </c>
      <c r="J65" s="264"/>
      <c r="K65" s="435"/>
      <c r="L65" s="393">
        <f t="shared" si="52"/>
        <v>0</v>
      </c>
      <c r="M65" s="328"/>
      <c r="N65" s="61"/>
      <c r="O65" s="115">
        <f t="shared" si="53"/>
        <v>0</v>
      </c>
      <c r="P65" s="970"/>
    </row>
    <row r="66" spans="1:16" ht="36" x14ac:dyDescent="0.25">
      <c r="A66" s="108">
        <v>1150</v>
      </c>
      <c r="B66" s="79" t="s">
        <v>59</v>
      </c>
      <c r="C66" s="85">
        <f>F66+I66+L66+O66</f>
        <v>1500</v>
      </c>
      <c r="D66" s="234">
        <v>1500</v>
      </c>
      <c r="E66" s="437"/>
      <c r="F66" s="432">
        <f t="shared" si="50"/>
        <v>1500</v>
      </c>
      <c r="G66" s="234"/>
      <c r="H66" s="1265"/>
      <c r="I66" s="432">
        <f t="shared" si="51"/>
        <v>0</v>
      </c>
      <c r="J66" s="265"/>
      <c r="K66" s="437"/>
      <c r="L66" s="432">
        <f t="shared" si="52"/>
        <v>0</v>
      </c>
      <c r="M66" s="329"/>
      <c r="N66" s="116"/>
      <c r="O66" s="110">
        <f t="shared" si="53"/>
        <v>0</v>
      </c>
      <c r="P66" s="1491"/>
    </row>
    <row r="67" spans="1:16" ht="24" x14ac:dyDescent="0.25">
      <c r="A67" s="46">
        <v>1200</v>
      </c>
      <c r="B67" s="106" t="s">
        <v>296</v>
      </c>
      <c r="C67" s="47">
        <f t="shared" si="4"/>
        <v>202583</v>
      </c>
      <c r="D67" s="230">
        <f>SUM(D68:D69)</f>
        <v>101720</v>
      </c>
      <c r="E67" s="430">
        <f t="shared" ref="E67:F67" si="54">SUM(E68:E69)</f>
        <v>0</v>
      </c>
      <c r="F67" s="397">
        <f t="shared" si="54"/>
        <v>101720</v>
      </c>
      <c r="G67" s="230">
        <f>SUM(G68:G69)</f>
        <v>86506</v>
      </c>
      <c r="H67" s="127">
        <f t="shared" ref="H67:I67" si="55">SUM(H68:H69)</f>
        <v>0</v>
      </c>
      <c r="I67" s="397">
        <f t="shared" si="55"/>
        <v>86506</v>
      </c>
      <c r="J67" s="107">
        <f>SUM(J68:J69)</f>
        <v>14357</v>
      </c>
      <c r="K67" s="430">
        <f t="shared" ref="K67:L67" si="56">SUM(K68:K69)</f>
        <v>0</v>
      </c>
      <c r="L67" s="397">
        <f t="shared" si="56"/>
        <v>14357</v>
      </c>
      <c r="M67" s="47">
        <f>SUM(M68:M69)</f>
        <v>0</v>
      </c>
      <c r="N67" s="51">
        <f t="shared" ref="N67:O67" si="57">SUM(N68:N69)</f>
        <v>0</v>
      </c>
      <c r="O67" s="118">
        <f t="shared" si="57"/>
        <v>0</v>
      </c>
      <c r="P67" s="1495"/>
    </row>
    <row r="68" spans="1:16" ht="32.25" customHeight="1" x14ac:dyDescent="0.25">
      <c r="A68" s="1244">
        <v>1210</v>
      </c>
      <c r="B68" s="53" t="s">
        <v>60</v>
      </c>
      <c r="C68" s="54">
        <f t="shared" si="4"/>
        <v>161285</v>
      </c>
      <c r="D68" s="231">
        <v>63674</v>
      </c>
      <c r="E68" s="1211"/>
      <c r="F68" s="434">
        <f>D68+E68</f>
        <v>63674</v>
      </c>
      <c r="G68" s="231">
        <v>85306</v>
      </c>
      <c r="H68" s="1266"/>
      <c r="I68" s="434">
        <f>G68+H68</f>
        <v>85306</v>
      </c>
      <c r="J68" s="263">
        <v>12305</v>
      </c>
      <c r="K68" s="433"/>
      <c r="L68" s="434">
        <f>J68+K68</f>
        <v>12305</v>
      </c>
      <c r="M68" s="327"/>
      <c r="N68" s="56"/>
      <c r="O68" s="121">
        <f>M68+N68</f>
        <v>0</v>
      </c>
      <c r="P68" s="1496"/>
    </row>
    <row r="69" spans="1:16" ht="24" x14ac:dyDescent="0.25">
      <c r="A69" s="113">
        <v>1220</v>
      </c>
      <c r="B69" s="58" t="s">
        <v>61</v>
      </c>
      <c r="C69" s="59">
        <f t="shared" si="4"/>
        <v>41298</v>
      </c>
      <c r="D69" s="233">
        <f>SUM(D70:D74)</f>
        <v>38046</v>
      </c>
      <c r="E69" s="436">
        <f t="shared" ref="E69:F69" si="58">SUM(E70:E74)</f>
        <v>0</v>
      </c>
      <c r="F69" s="393">
        <f t="shared" si="58"/>
        <v>38046</v>
      </c>
      <c r="G69" s="233">
        <f>SUM(G70:G74)</f>
        <v>1200</v>
      </c>
      <c r="H69" s="137">
        <f t="shared" ref="H69:I69" si="59">SUM(H70:H74)</f>
        <v>0</v>
      </c>
      <c r="I69" s="393">
        <f t="shared" si="59"/>
        <v>1200</v>
      </c>
      <c r="J69" s="122">
        <f>SUM(J70:J74)</f>
        <v>2052</v>
      </c>
      <c r="K69" s="436">
        <f t="shared" ref="K69:L69" si="60">SUM(K70:K74)</f>
        <v>0</v>
      </c>
      <c r="L69" s="393">
        <f t="shared" si="60"/>
        <v>2052</v>
      </c>
      <c r="M69" s="59">
        <f>SUM(M70:M74)</f>
        <v>0</v>
      </c>
      <c r="N69" s="114">
        <f t="shared" ref="N69:O69" si="61">SUM(N70:N74)</f>
        <v>0</v>
      </c>
      <c r="O69" s="115">
        <f t="shared" si="61"/>
        <v>0</v>
      </c>
      <c r="P69" s="1494"/>
    </row>
    <row r="70" spans="1:16" ht="48" x14ac:dyDescent="0.25">
      <c r="A70" s="38">
        <v>1221</v>
      </c>
      <c r="B70" s="58" t="s">
        <v>297</v>
      </c>
      <c r="C70" s="59">
        <f t="shared" si="4"/>
        <v>25287</v>
      </c>
      <c r="D70" s="232">
        <v>22126</v>
      </c>
      <c r="E70" s="435"/>
      <c r="F70" s="393">
        <f t="shared" ref="F70:F74" si="62">D70+E70</f>
        <v>22126</v>
      </c>
      <c r="G70" s="232">
        <v>1200</v>
      </c>
      <c r="H70" s="1264"/>
      <c r="I70" s="393">
        <f t="shared" ref="I70:I74" si="63">G70+H70</f>
        <v>1200</v>
      </c>
      <c r="J70" s="264">
        <v>1961</v>
      </c>
      <c r="K70" s="435"/>
      <c r="L70" s="393">
        <f t="shared" ref="L70:L74" si="64">J70+K70</f>
        <v>1961</v>
      </c>
      <c r="M70" s="328"/>
      <c r="N70" s="61"/>
      <c r="O70" s="115">
        <f t="shared" ref="O70:O74" si="65">M70+N70</f>
        <v>0</v>
      </c>
      <c r="P70" s="1493"/>
    </row>
    <row r="71" spans="1:16"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1494"/>
    </row>
    <row r="72" spans="1:16"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1494"/>
    </row>
    <row r="73" spans="1:16" ht="36" x14ac:dyDescent="0.25">
      <c r="A73" s="38">
        <v>1227</v>
      </c>
      <c r="B73" s="58" t="s">
        <v>64</v>
      </c>
      <c r="C73" s="59">
        <f t="shared" si="4"/>
        <v>14970</v>
      </c>
      <c r="D73" s="232">
        <v>14970</v>
      </c>
      <c r="E73" s="435"/>
      <c r="F73" s="393">
        <f t="shared" si="62"/>
        <v>14970</v>
      </c>
      <c r="G73" s="232"/>
      <c r="H73" s="1264"/>
      <c r="I73" s="393">
        <f t="shared" si="63"/>
        <v>0</v>
      </c>
      <c r="J73" s="264"/>
      <c r="K73" s="435"/>
      <c r="L73" s="393">
        <f t="shared" si="64"/>
        <v>0</v>
      </c>
      <c r="M73" s="328"/>
      <c r="N73" s="61"/>
      <c r="O73" s="115">
        <f t="shared" si="65"/>
        <v>0</v>
      </c>
      <c r="P73" s="1494"/>
    </row>
    <row r="74" spans="1:16" ht="48" x14ac:dyDescent="0.25">
      <c r="A74" s="38">
        <v>1228</v>
      </c>
      <c r="B74" s="58" t="s">
        <v>298</v>
      </c>
      <c r="C74" s="59">
        <f t="shared" si="4"/>
        <v>1041</v>
      </c>
      <c r="D74" s="232">
        <v>950</v>
      </c>
      <c r="E74" s="435"/>
      <c r="F74" s="393">
        <f t="shared" si="62"/>
        <v>950</v>
      </c>
      <c r="G74" s="232"/>
      <c r="H74" s="1264"/>
      <c r="I74" s="393">
        <f t="shared" si="63"/>
        <v>0</v>
      </c>
      <c r="J74" s="264">
        <v>91</v>
      </c>
      <c r="K74" s="435"/>
      <c r="L74" s="393">
        <f t="shared" si="64"/>
        <v>91</v>
      </c>
      <c r="M74" s="328"/>
      <c r="N74" s="61"/>
      <c r="O74" s="115">
        <f t="shared" si="65"/>
        <v>0</v>
      </c>
      <c r="P74" s="1493"/>
    </row>
    <row r="75" spans="1:16" x14ac:dyDescent="0.25">
      <c r="A75" s="102">
        <v>2000</v>
      </c>
      <c r="B75" s="102" t="s">
        <v>65</v>
      </c>
      <c r="C75" s="103">
        <f t="shared" si="4"/>
        <v>63601</v>
      </c>
      <c r="D75" s="229">
        <f>SUM(D76,D83,D130,D164,D165,D172)</f>
        <v>43885</v>
      </c>
      <c r="E75" s="428">
        <f t="shared" ref="E75:F75" si="66">SUM(E76,E83,E130,E164,E165,E172)</f>
        <v>134</v>
      </c>
      <c r="F75" s="429">
        <f t="shared" si="66"/>
        <v>44019</v>
      </c>
      <c r="G75" s="229">
        <f>SUM(G76,G83,G130,G164,G165,G172)</f>
        <v>0</v>
      </c>
      <c r="H75" s="139">
        <f t="shared" ref="H75:I75" si="67">SUM(H76,H83,H130,H164,H165,H172)</f>
        <v>0</v>
      </c>
      <c r="I75" s="429">
        <f t="shared" si="67"/>
        <v>0</v>
      </c>
      <c r="J75" s="262">
        <f>SUM(J76,J83,J130,J164,J165,J172)</f>
        <v>19552</v>
      </c>
      <c r="K75" s="428">
        <f t="shared" ref="K75:L75" si="68">SUM(K76,K83,K130,K164,K165,K172)</f>
        <v>0</v>
      </c>
      <c r="L75" s="429">
        <f t="shared" si="68"/>
        <v>19552</v>
      </c>
      <c r="M75" s="103">
        <f>SUM(M76,M83,M130,M164,M165,M172)</f>
        <v>30</v>
      </c>
      <c r="N75" s="104">
        <f t="shared" ref="N75:O75" si="69">SUM(N76,N83,N130,N164,N165,N172)</f>
        <v>0</v>
      </c>
      <c r="O75" s="105">
        <f t="shared" si="69"/>
        <v>30</v>
      </c>
      <c r="P75" s="1489"/>
    </row>
    <row r="76" spans="1:16" ht="24" x14ac:dyDescent="0.25">
      <c r="A76" s="46">
        <v>2100</v>
      </c>
      <c r="B76" s="106" t="s">
        <v>66</v>
      </c>
      <c r="C76" s="47">
        <f t="shared" si="4"/>
        <v>3038</v>
      </c>
      <c r="D76" s="230">
        <f>SUM(D77,D80)</f>
        <v>2438</v>
      </c>
      <c r="E76" s="430">
        <f t="shared" ref="E76:F76" si="70">SUM(E77,E80)</f>
        <v>0</v>
      </c>
      <c r="F76" s="397">
        <f t="shared" si="70"/>
        <v>2438</v>
      </c>
      <c r="G76" s="230">
        <f>SUM(G77,G80)</f>
        <v>0</v>
      </c>
      <c r="H76" s="127">
        <f t="shared" ref="H76:I76" si="71">SUM(H77,H80)</f>
        <v>0</v>
      </c>
      <c r="I76" s="397">
        <f t="shared" si="71"/>
        <v>0</v>
      </c>
      <c r="J76" s="107">
        <f>SUM(J77,J80)</f>
        <v>600</v>
      </c>
      <c r="K76" s="430">
        <f t="shared" ref="K76:L76" si="72">SUM(K77,K80)</f>
        <v>0</v>
      </c>
      <c r="L76" s="397">
        <f t="shared" si="72"/>
        <v>600</v>
      </c>
      <c r="M76" s="47">
        <f>SUM(M77,M80)</f>
        <v>0</v>
      </c>
      <c r="N76" s="51">
        <f t="shared" ref="N76:O76" si="73">SUM(N77,N80)</f>
        <v>0</v>
      </c>
      <c r="O76" s="118">
        <f t="shared" si="73"/>
        <v>0</v>
      </c>
      <c r="P76" s="1495"/>
    </row>
    <row r="77" spans="1:16" ht="24" x14ac:dyDescent="0.25">
      <c r="A77" s="1244">
        <v>2110</v>
      </c>
      <c r="B77" s="53" t="s">
        <v>67</v>
      </c>
      <c r="C77" s="54">
        <f t="shared" si="4"/>
        <v>300</v>
      </c>
      <c r="D77" s="235">
        <f>SUM(D78:D79)</f>
        <v>0</v>
      </c>
      <c r="E77" s="438">
        <f t="shared" ref="E77:F77" si="74">SUM(E78:E79)</f>
        <v>0</v>
      </c>
      <c r="F77" s="434">
        <f t="shared" si="74"/>
        <v>0</v>
      </c>
      <c r="G77" s="235">
        <f>SUM(G78:G79)</f>
        <v>0</v>
      </c>
      <c r="H77" s="141">
        <f t="shared" ref="H77:I77" si="75">SUM(H78:H79)</f>
        <v>0</v>
      </c>
      <c r="I77" s="434">
        <f t="shared" si="75"/>
        <v>0</v>
      </c>
      <c r="J77" s="266">
        <f>SUM(J78:J79)</f>
        <v>300</v>
      </c>
      <c r="K77" s="438">
        <f t="shared" ref="K77:L77" si="76">SUM(K78:K79)</f>
        <v>0</v>
      </c>
      <c r="L77" s="434">
        <f t="shared" si="76"/>
        <v>300</v>
      </c>
      <c r="M77" s="54">
        <f>SUM(M78:M79)</f>
        <v>0</v>
      </c>
      <c r="N77" s="120">
        <f t="shared" ref="N77:O77" si="77">SUM(N78:N79)</f>
        <v>0</v>
      </c>
      <c r="O77" s="121">
        <f t="shared" si="77"/>
        <v>0</v>
      </c>
      <c r="P77" s="1492"/>
    </row>
    <row r="78" spans="1:16" x14ac:dyDescent="0.25">
      <c r="A78" s="38">
        <v>2111</v>
      </c>
      <c r="B78" s="58" t="s">
        <v>68</v>
      </c>
      <c r="C78" s="59">
        <f t="shared" si="4"/>
        <v>78</v>
      </c>
      <c r="D78" s="232"/>
      <c r="E78" s="435"/>
      <c r="F78" s="393">
        <f t="shared" ref="F78:F79" si="78">D78+E78</f>
        <v>0</v>
      </c>
      <c r="G78" s="232"/>
      <c r="H78" s="1264"/>
      <c r="I78" s="393">
        <f t="shared" ref="I78:I79" si="79">G78+H78</f>
        <v>0</v>
      </c>
      <c r="J78" s="264">
        <v>78</v>
      </c>
      <c r="K78" s="435"/>
      <c r="L78" s="393">
        <f t="shared" ref="L78:L79" si="80">J78+K78</f>
        <v>78</v>
      </c>
      <c r="M78" s="328"/>
      <c r="N78" s="61"/>
      <c r="O78" s="115">
        <f t="shared" ref="O78:O79" si="81">M78+N78</f>
        <v>0</v>
      </c>
      <c r="P78" s="1497"/>
    </row>
    <row r="79" spans="1:16" ht="24" x14ac:dyDescent="0.25">
      <c r="A79" s="38">
        <v>2112</v>
      </c>
      <c r="B79" s="58" t="s">
        <v>69</v>
      </c>
      <c r="C79" s="59">
        <f t="shared" si="4"/>
        <v>222</v>
      </c>
      <c r="D79" s="232"/>
      <c r="E79" s="435"/>
      <c r="F79" s="393">
        <f t="shared" si="78"/>
        <v>0</v>
      </c>
      <c r="G79" s="232"/>
      <c r="H79" s="1264"/>
      <c r="I79" s="393">
        <f t="shared" si="79"/>
        <v>0</v>
      </c>
      <c r="J79" s="264">
        <v>222</v>
      </c>
      <c r="K79" s="435"/>
      <c r="L79" s="393">
        <f t="shared" si="80"/>
        <v>222</v>
      </c>
      <c r="M79" s="328"/>
      <c r="N79" s="61"/>
      <c r="O79" s="115">
        <f t="shared" si="81"/>
        <v>0</v>
      </c>
      <c r="P79" s="1498"/>
    </row>
    <row r="80" spans="1:16" ht="24" x14ac:dyDescent="0.25">
      <c r="A80" s="113">
        <v>2120</v>
      </c>
      <c r="B80" s="58" t="s">
        <v>70</v>
      </c>
      <c r="C80" s="59">
        <f t="shared" si="4"/>
        <v>2738</v>
      </c>
      <c r="D80" s="233">
        <f>SUM(D81:D82)</f>
        <v>2438</v>
      </c>
      <c r="E80" s="436">
        <f t="shared" ref="E80:F80" si="82">SUM(E81:E82)</f>
        <v>0</v>
      </c>
      <c r="F80" s="393">
        <f t="shared" si="82"/>
        <v>2438</v>
      </c>
      <c r="G80" s="233">
        <f>SUM(G81:G82)</f>
        <v>0</v>
      </c>
      <c r="H80" s="137">
        <f t="shared" ref="H80:I80" si="83">SUM(H81:H82)</f>
        <v>0</v>
      </c>
      <c r="I80" s="393">
        <f t="shared" si="83"/>
        <v>0</v>
      </c>
      <c r="J80" s="122">
        <f>SUM(J81:J82)</f>
        <v>300</v>
      </c>
      <c r="K80" s="436">
        <f t="shared" ref="K80:L80" si="84">SUM(K81:K82)</f>
        <v>0</v>
      </c>
      <c r="L80" s="393">
        <f t="shared" si="84"/>
        <v>300</v>
      </c>
      <c r="M80" s="59">
        <f>SUM(M81:M82)</f>
        <v>0</v>
      </c>
      <c r="N80" s="114">
        <f t="shared" ref="N80:O80" si="85">SUM(N81:N82)</f>
        <v>0</v>
      </c>
      <c r="O80" s="115">
        <f t="shared" si="85"/>
        <v>0</v>
      </c>
      <c r="P80" s="1494"/>
    </row>
    <row r="81" spans="1:16" x14ac:dyDescent="0.25">
      <c r="A81" s="38">
        <v>2121</v>
      </c>
      <c r="B81" s="58" t="s">
        <v>68</v>
      </c>
      <c r="C81" s="59">
        <f t="shared" si="4"/>
        <v>972</v>
      </c>
      <c r="D81" s="232">
        <v>798</v>
      </c>
      <c r="E81" s="435"/>
      <c r="F81" s="393">
        <f t="shared" ref="F81:F82" si="86">D81+E81</f>
        <v>798</v>
      </c>
      <c r="G81" s="232"/>
      <c r="H81" s="1264"/>
      <c r="I81" s="393">
        <f t="shared" ref="I81:I82" si="87">G81+H81</f>
        <v>0</v>
      </c>
      <c r="J81" s="264">
        <v>174</v>
      </c>
      <c r="K81" s="435"/>
      <c r="L81" s="393">
        <f t="shared" ref="L81:L82" si="88">J81+K81</f>
        <v>174</v>
      </c>
      <c r="M81" s="328"/>
      <c r="N81" s="61"/>
      <c r="O81" s="115">
        <f t="shared" ref="O81:O82" si="89">M81+N81</f>
        <v>0</v>
      </c>
      <c r="P81" s="1494"/>
    </row>
    <row r="82" spans="1:16" ht="24" x14ac:dyDescent="0.25">
      <c r="A82" s="38">
        <v>2122</v>
      </c>
      <c r="B82" s="58" t="s">
        <v>69</v>
      </c>
      <c r="C82" s="59">
        <f t="shared" si="4"/>
        <v>1766</v>
      </c>
      <c r="D82" s="232">
        <v>1640</v>
      </c>
      <c r="E82" s="435"/>
      <c r="F82" s="393">
        <f t="shared" si="86"/>
        <v>1640</v>
      </c>
      <c r="G82" s="232"/>
      <c r="H82" s="1264"/>
      <c r="I82" s="393">
        <f t="shared" si="87"/>
        <v>0</v>
      </c>
      <c r="J82" s="264">
        <v>126</v>
      </c>
      <c r="K82" s="435"/>
      <c r="L82" s="393">
        <f t="shared" si="88"/>
        <v>126</v>
      </c>
      <c r="M82" s="328"/>
      <c r="N82" s="61"/>
      <c r="O82" s="115">
        <f t="shared" si="89"/>
        <v>0</v>
      </c>
      <c r="P82" s="1494"/>
    </row>
    <row r="83" spans="1:16" x14ac:dyDescent="0.25">
      <c r="A83" s="46">
        <v>2200</v>
      </c>
      <c r="B83" s="106" t="s">
        <v>71</v>
      </c>
      <c r="C83" s="47">
        <f t="shared" si="4"/>
        <v>48937</v>
      </c>
      <c r="D83" s="230">
        <f>SUM(D84,D89,D95,D103,D112,D116,D122,D128)</f>
        <v>34762</v>
      </c>
      <c r="E83" s="430">
        <f t="shared" ref="E83:F83" si="90">SUM(E84,E89,E95,E103,E112,E116,E122,E128)</f>
        <v>-466</v>
      </c>
      <c r="F83" s="397">
        <f t="shared" si="90"/>
        <v>34296</v>
      </c>
      <c r="G83" s="230">
        <f>SUM(G84,G89,G95,G103,G112,G116,G122,G128)</f>
        <v>0</v>
      </c>
      <c r="H83" s="127">
        <f t="shared" ref="H83:I83" si="91">SUM(H84,H89,H95,H103,H112,H116,H122,H128)</f>
        <v>0</v>
      </c>
      <c r="I83" s="397">
        <f t="shared" si="91"/>
        <v>0</v>
      </c>
      <c r="J83" s="107">
        <f>SUM(J84,J89,J95,J103,J112,J116,J122,J128)</f>
        <v>14641</v>
      </c>
      <c r="K83" s="430">
        <f t="shared" ref="K83:L83" si="92">SUM(K84,K89,K95,K103,K112,K116,K122,K128)</f>
        <v>0</v>
      </c>
      <c r="L83" s="397">
        <f t="shared" si="92"/>
        <v>14641</v>
      </c>
      <c r="M83" s="167">
        <f>SUM(M84,M89,M95,M103,M112,M116,M122,M128)</f>
        <v>0</v>
      </c>
      <c r="N83" s="168">
        <f t="shared" ref="N83:O83" si="93">SUM(N84,N89,N95,N103,N112,N116,N122,N128)</f>
        <v>0</v>
      </c>
      <c r="O83" s="169">
        <f t="shared" si="93"/>
        <v>0</v>
      </c>
      <c r="P83" s="1499"/>
    </row>
    <row r="84" spans="1:16" ht="24" x14ac:dyDescent="0.25">
      <c r="A84" s="108">
        <v>2210</v>
      </c>
      <c r="B84" s="79" t="s">
        <v>72</v>
      </c>
      <c r="C84" s="85">
        <f t="shared" si="4"/>
        <v>1352</v>
      </c>
      <c r="D84" s="133">
        <f>SUM(D85:D88)</f>
        <v>549</v>
      </c>
      <c r="E84" s="431">
        <f t="shared" ref="E84:F84" si="94">SUM(E85:E88)</f>
        <v>0</v>
      </c>
      <c r="F84" s="432">
        <f t="shared" si="94"/>
        <v>549</v>
      </c>
      <c r="G84" s="133">
        <f>SUM(G85:G88)</f>
        <v>0</v>
      </c>
      <c r="H84" s="138">
        <f t="shared" ref="H84:I84" si="95">SUM(H85:H88)</f>
        <v>0</v>
      </c>
      <c r="I84" s="432">
        <f t="shared" si="95"/>
        <v>0</v>
      </c>
      <c r="J84" s="208">
        <f>SUM(J85:J88)</f>
        <v>803</v>
      </c>
      <c r="K84" s="431">
        <f t="shared" ref="K84:L84" si="96">SUM(K85:K88)</f>
        <v>0</v>
      </c>
      <c r="L84" s="432">
        <f t="shared" si="96"/>
        <v>803</v>
      </c>
      <c r="M84" s="85">
        <f>SUM(M85:M88)</f>
        <v>0</v>
      </c>
      <c r="N84" s="109">
        <f t="shared" ref="N84:O84" si="97">SUM(N85:N88)</f>
        <v>0</v>
      </c>
      <c r="O84" s="110">
        <f t="shared" si="97"/>
        <v>0</v>
      </c>
      <c r="P84" s="1491"/>
    </row>
    <row r="85" spans="1:16"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492"/>
    </row>
    <row r="86" spans="1:16" ht="36" x14ac:dyDescent="0.25">
      <c r="A86" s="38">
        <v>2212</v>
      </c>
      <c r="B86" s="58" t="s">
        <v>74</v>
      </c>
      <c r="C86" s="59">
        <f t="shared" si="98"/>
        <v>1097</v>
      </c>
      <c r="D86" s="232">
        <v>549</v>
      </c>
      <c r="E86" s="435"/>
      <c r="F86" s="393">
        <f t="shared" si="99"/>
        <v>549</v>
      </c>
      <c r="G86" s="232"/>
      <c r="H86" s="1264"/>
      <c r="I86" s="393">
        <f t="shared" si="100"/>
        <v>0</v>
      </c>
      <c r="J86" s="264">
        <v>548</v>
      </c>
      <c r="K86" s="435"/>
      <c r="L86" s="393">
        <f t="shared" si="101"/>
        <v>548</v>
      </c>
      <c r="M86" s="328"/>
      <c r="N86" s="61"/>
      <c r="O86" s="115">
        <f t="shared" si="102"/>
        <v>0</v>
      </c>
      <c r="P86" s="1494"/>
    </row>
    <row r="87" spans="1:16" ht="24" x14ac:dyDescent="0.25">
      <c r="A87" s="38">
        <v>2214</v>
      </c>
      <c r="B87" s="58" t="s">
        <v>75</v>
      </c>
      <c r="C87" s="59">
        <f t="shared" si="98"/>
        <v>180</v>
      </c>
      <c r="D87" s="232"/>
      <c r="E87" s="435"/>
      <c r="F87" s="393">
        <f t="shared" si="99"/>
        <v>0</v>
      </c>
      <c r="G87" s="232"/>
      <c r="H87" s="1264"/>
      <c r="I87" s="393">
        <f t="shared" si="100"/>
        <v>0</v>
      </c>
      <c r="J87" s="264">
        <v>180</v>
      </c>
      <c r="K87" s="435"/>
      <c r="L87" s="393">
        <f t="shared" si="101"/>
        <v>180</v>
      </c>
      <c r="M87" s="328"/>
      <c r="N87" s="61"/>
      <c r="O87" s="115">
        <f t="shared" si="102"/>
        <v>0</v>
      </c>
      <c r="P87" s="1494"/>
    </row>
    <row r="88" spans="1:16" x14ac:dyDescent="0.25">
      <c r="A88" s="38">
        <v>2219</v>
      </c>
      <c r="B88" s="58" t="s">
        <v>76</v>
      </c>
      <c r="C88" s="59">
        <f t="shared" si="98"/>
        <v>75</v>
      </c>
      <c r="D88" s="232"/>
      <c r="E88" s="435"/>
      <c r="F88" s="393">
        <f t="shared" si="99"/>
        <v>0</v>
      </c>
      <c r="G88" s="232"/>
      <c r="H88" s="1264"/>
      <c r="I88" s="393">
        <f t="shared" si="100"/>
        <v>0</v>
      </c>
      <c r="J88" s="264">
        <v>75</v>
      </c>
      <c r="K88" s="435"/>
      <c r="L88" s="393">
        <f t="shared" si="101"/>
        <v>75</v>
      </c>
      <c r="M88" s="328"/>
      <c r="N88" s="61"/>
      <c r="O88" s="115">
        <f t="shared" si="102"/>
        <v>0</v>
      </c>
      <c r="P88" s="1494"/>
    </row>
    <row r="89" spans="1:16" ht="24" x14ac:dyDescent="0.25">
      <c r="A89" s="113">
        <v>2220</v>
      </c>
      <c r="B89" s="58" t="s">
        <v>77</v>
      </c>
      <c r="C89" s="59">
        <f t="shared" si="98"/>
        <v>25082</v>
      </c>
      <c r="D89" s="233">
        <f>SUM(D90:D94)</f>
        <v>21289</v>
      </c>
      <c r="E89" s="436">
        <f t="shared" ref="E89:F89" si="103">SUM(E90:E94)</f>
        <v>0</v>
      </c>
      <c r="F89" s="393">
        <f t="shared" si="103"/>
        <v>21289</v>
      </c>
      <c r="G89" s="233">
        <f>SUM(G90:G94)</f>
        <v>0</v>
      </c>
      <c r="H89" s="137">
        <f t="shared" ref="H89:I89" si="104">SUM(H90:H94)</f>
        <v>0</v>
      </c>
      <c r="I89" s="393">
        <f t="shared" si="104"/>
        <v>0</v>
      </c>
      <c r="J89" s="122">
        <f>SUM(J90:J94)</f>
        <v>3793</v>
      </c>
      <c r="K89" s="436">
        <f t="shared" ref="K89:L89" si="105">SUM(K90:K94)</f>
        <v>0</v>
      </c>
      <c r="L89" s="393">
        <f t="shared" si="105"/>
        <v>3793</v>
      </c>
      <c r="M89" s="59">
        <f>SUM(M90:M94)</f>
        <v>0</v>
      </c>
      <c r="N89" s="114">
        <f t="shared" ref="N89:O89" si="106">SUM(N90:N94)</f>
        <v>0</v>
      </c>
      <c r="O89" s="115">
        <f t="shared" si="106"/>
        <v>0</v>
      </c>
      <c r="P89" s="1494"/>
    </row>
    <row r="90" spans="1:16" ht="24" x14ac:dyDescent="0.25">
      <c r="A90" s="38">
        <v>2221</v>
      </c>
      <c r="B90" s="58" t="s">
        <v>289</v>
      </c>
      <c r="C90" s="59">
        <f t="shared" si="98"/>
        <v>14385</v>
      </c>
      <c r="D90" s="232">
        <v>13262</v>
      </c>
      <c r="E90" s="435"/>
      <c r="F90" s="393">
        <f t="shared" ref="F90:F94" si="107">D90+E90</f>
        <v>13262</v>
      </c>
      <c r="G90" s="232"/>
      <c r="H90" s="1264"/>
      <c r="I90" s="393">
        <f t="shared" ref="I90:I94" si="108">G90+H90</f>
        <v>0</v>
      </c>
      <c r="J90" s="264">
        <v>1123</v>
      </c>
      <c r="K90" s="435"/>
      <c r="L90" s="393">
        <f t="shared" ref="L90:L94" si="109">J90+K90</f>
        <v>1123</v>
      </c>
      <c r="M90" s="328"/>
      <c r="N90" s="61"/>
      <c r="O90" s="115">
        <f t="shared" ref="O90:O94" si="110">M90+N90</f>
        <v>0</v>
      </c>
      <c r="P90" s="1494"/>
    </row>
    <row r="91" spans="1:16" x14ac:dyDescent="0.25">
      <c r="A91" s="38">
        <v>2222</v>
      </c>
      <c r="B91" s="58" t="s">
        <v>78</v>
      </c>
      <c r="C91" s="59">
        <f t="shared" si="98"/>
        <v>1369</v>
      </c>
      <c r="D91" s="232">
        <v>759</v>
      </c>
      <c r="E91" s="435"/>
      <c r="F91" s="393">
        <f t="shared" si="107"/>
        <v>759</v>
      </c>
      <c r="G91" s="232"/>
      <c r="H91" s="1264"/>
      <c r="I91" s="393">
        <f t="shared" si="108"/>
        <v>0</v>
      </c>
      <c r="J91" s="264">
        <v>610</v>
      </c>
      <c r="K91" s="435"/>
      <c r="L91" s="393">
        <f t="shared" si="109"/>
        <v>610</v>
      </c>
      <c r="M91" s="328"/>
      <c r="N91" s="61"/>
      <c r="O91" s="115">
        <f t="shared" si="110"/>
        <v>0</v>
      </c>
      <c r="P91" s="1494"/>
    </row>
    <row r="92" spans="1:16" x14ac:dyDescent="0.25">
      <c r="A92" s="38">
        <v>2223</v>
      </c>
      <c r="B92" s="58" t="s">
        <v>79</v>
      </c>
      <c r="C92" s="59">
        <f t="shared" si="98"/>
        <v>8968</v>
      </c>
      <c r="D92" s="232">
        <v>7118</v>
      </c>
      <c r="E92" s="435"/>
      <c r="F92" s="393">
        <f t="shared" si="107"/>
        <v>7118</v>
      </c>
      <c r="G92" s="232"/>
      <c r="H92" s="1264"/>
      <c r="I92" s="393">
        <f t="shared" si="108"/>
        <v>0</v>
      </c>
      <c r="J92" s="264">
        <v>1850</v>
      </c>
      <c r="K92" s="435"/>
      <c r="L92" s="393">
        <f t="shared" si="109"/>
        <v>1850</v>
      </c>
      <c r="M92" s="328"/>
      <c r="N92" s="61"/>
      <c r="O92" s="115">
        <f t="shared" si="110"/>
        <v>0</v>
      </c>
      <c r="P92" s="1494"/>
    </row>
    <row r="93" spans="1:16" ht="48" x14ac:dyDescent="0.25">
      <c r="A93" s="38">
        <v>2224</v>
      </c>
      <c r="B93" s="58" t="s">
        <v>299</v>
      </c>
      <c r="C93" s="59">
        <f t="shared" si="98"/>
        <v>360</v>
      </c>
      <c r="D93" s="232">
        <v>150</v>
      </c>
      <c r="E93" s="435"/>
      <c r="F93" s="393">
        <f t="shared" si="107"/>
        <v>150</v>
      </c>
      <c r="G93" s="232"/>
      <c r="H93" s="1264"/>
      <c r="I93" s="393">
        <f t="shared" si="108"/>
        <v>0</v>
      </c>
      <c r="J93" s="264">
        <v>210</v>
      </c>
      <c r="K93" s="435"/>
      <c r="L93" s="393">
        <f t="shared" si="109"/>
        <v>210</v>
      </c>
      <c r="M93" s="328"/>
      <c r="N93" s="61"/>
      <c r="O93" s="115">
        <f t="shared" si="110"/>
        <v>0</v>
      </c>
      <c r="P93" s="1494"/>
    </row>
    <row r="94" spans="1:16"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1494"/>
    </row>
    <row r="95" spans="1:16" ht="36" x14ac:dyDescent="0.25">
      <c r="A95" s="113">
        <v>2230</v>
      </c>
      <c r="B95" s="58" t="s">
        <v>81</v>
      </c>
      <c r="C95" s="59">
        <f t="shared" si="98"/>
        <v>8650</v>
      </c>
      <c r="D95" s="233">
        <f>SUM(D96:D102)</f>
        <v>6428</v>
      </c>
      <c r="E95" s="436">
        <f t="shared" ref="E95:F95" si="111">SUM(E96:E102)</f>
        <v>607</v>
      </c>
      <c r="F95" s="393">
        <f t="shared" si="111"/>
        <v>7035</v>
      </c>
      <c r="G95" s="233">
        <f>SUM(G96:G102)</f>
        <v>0</v>
      </c>
      <c r="H95" s="137">
        <f t="shared" ref="H95:I95" si="112">SUM(H96:H102)</f>
        <v>0</v>
      </c>
      <c r="I95" s="393">
        <f t="shared" si="112"/>
        <v>0</v>
      </c>
      <c r="J95" s="122">
        <f>SUM(J96:J102)</f>
        <v>1615</v>
      </c>
      <c r="K95" s="436">
        <f t="shared" ref="K95:L95" si="113">SUM(K96:K102)</f>
        <v>0</v>
      </c>
      <c r="L95" s="393">
        <f t="shared" si="113"/>
        <v>1615</v>
      </c>
      <c r="M95" s="59">
        <f>SUM(M96:M102)</f>
        <v>0</v>
      </c>
      <c r="N95" s="114">
        <f t="shared" ref="N95:O95" si="114">SUM(N96:N102)</f>
        <v>0</v>
      </c>
      <c r="O95" s="115">
        <f t="shared" si="114"/>
        <v>0</v>
      </c>
      <c r="P95" s="1494"/>
    </row>
    <row r="96" spans="1:16" ht="24" hidden="1" x14ac:dyDescent="0.25">
      <c r="A96" s="38">
        <v>2231</v>
      </c>
      <c r="B96" s="58" t="s">
        <v>82</v>
      </c>
      <c r="C96" s="59">
        <f t="shared" si="98"/>
        <v>0</v>
      </c>
      <c r="D96" s="232"/>
      <c r="E96" s="61"/>
      <c r="F96" s="148">
        <f t="shared" ref="F96:F102" si="115">D96+E96</f>
        <v>0</v>
      </c>
      <c r="G96" s="232"/>
      <c r="H96" s="264"/>
      <c r="I96" s="115">
        <f t="shared" ref="I96:I102" si="116">G96+H96</f>
        <v>0</v>
      </c>
      <c r="J96" s="264"/>
      <c r="K96" s="61"/>
      <c r="L96" s="137">
        <f t="shared" ref="L96:L102" si="117">J96+K96</f>
        <v>0</v>
      </c>
      <c r="M96" s="328"/>
      <c r="N96" s="61"/>
      <c r="O96" s="115">
        <f t="shared" ref="O96:O102" si="118">M96+N96</f>
        <v>0</v>
      </c>
      <c r="P96" s="1494"/>
    </row>
    <row r="97" spans="1:16"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1494"/>
    </row>
    <row r="98" spans="1:16" ht="24" hidden="1" x14ac:dyDescent="0.25">
      <c r="A98" s="33">
        <v>2233</v>
      </c>
      <c r="B98" s="53" t="s">
        <v>84</v>
      </c>
      <c r="C98" s="54">
        <f t="shared" si="98"/>
        <v>0</v>
      </c>
      <c r="D98" s="231"/>
      <c r="E98" s="56"/>
      <c r="F98" s="289">
        <f t="shared" si="115"/>
        <v>0</v>
      </c>
      <c r="G98" s="231"/>
      <c r="H98" s="263"/>
      <c r="I98" s="121">
        <f t="shared" si="116"/>
        <v>0</v>
      </c>
      <c r="J98" s="263"/>
      <c r="K98" s="56"/>
      <c r="L98" s="141">
        <f t="shared" si="117"/>
        <v>0</v>
      </c>
      <c r="M98" s="327"/>
      <c r="N98" s="56"/>
      <c r="O98" s="121">
        <f t="shared" si="118"/>
        <v>0</v>
      </c>
      <c r="P98" s="1492"/>
    </row>
    <row r="99" spans="1:16" ht="36" hidden="1" x14ac:dyDescent="0.25">
      <c r="A99" s="38">
        <v>2234</v>
      </c>
      <c r="B99" s="58" t="s">
        <v>85</v>
      </c>
      <c r="C99" s="59">
        <f t="shared" si="98"/>
        <v>0</v>
      </c>
      <c r="D99" s="232"/>
      <c r="E99" s="61"/>
      <c r="F99" s="148">
        <f t="shared" si="115"/>
        <v>0</v>
      </c>
      <c r="G99" s="232"/>
      <c r="H99" s="264"/>
      <c r="I99" s="115">
        <f t="shared" si="116"/>
        <v>0</v>
      </c>
      <c r="J99" s="264"/>
      <c r="K99" s="61"/>
      <c r="L99" s="137">
        <f t="shared" si="117"/>
        <v>0</v>
      </c>
      <c r="M99" s="328"/>
      <c r="N99" s="61"/>
      <c r="O99" s="115">
        <f t="shared" si="118"/>
        <v>0</v>
      </c>
      <c r="P99" s="1494"/>
    </row>
    <row r="100" spans="1:16" ht="24" x14ac:dyDescent="0.25">
      <c r="A100" s="38">
        <v>2235</v>
      </c>
      <c r="B100" s="58" t="s">
        <v>86</v>
      </c>
      <c r="C100" s="59">
        <f t="shared" si="98"/>
        <v>240</v>
      </c>
      <c r="D100" s="232"/>
      <c r="E100" s="435"/>
      <c r="F100" s="393">
        <f t="shared" si="115"/>
        <v>0</v>
      </c>
      <c r="G100" s="232"/>
      <c r="H100" s="1264"/>
      <c r="I100" s="393">
        <f t="shared" si="116"/>
        <v>0</v>
      </c>
      <c r="J100" s="264">
        <v>240</v>
      </c>
      <c r="K100" s="435"/>
      <c r="L100" s="393">
        <f t="shared" si="117"/>
        <v>240</v>
      </c>
      <c r="M100" s="328"/>
      <c r="N100" s="61"/>
      <c r="O100" s="115">
        <f t="shared" si="118"/>
        <v>0</v>
      </c>
      <c r="P100" s="970"/>
    </row>
    <row r="101" spans="1:16" hidden="1" x14ac:dyDescent="0.25">
      <c r="A101" s="38">
        <v>2236</v>
      </c>
      <c r="B101" s="58" t="s">
        <v>87</v>
      </c>
      <c r="C101" s="59">
        <f t="shared" si="98"/>
        <v>0</v>
      </c>
      <c r="D101" s="232"/>
      <c r="E101" s="61"/>
      <c r="F101" s="148">
        <f t="shared" si="115"/>
        <v>0</v>
      </c>
      <c r="G101" s="232"/>
      <c r="H101" s="264"/>
      <c r="I101" s="115">
        <f t="shared" si="116"/>
        <v>0</v>
      </c>
      <c r="J101" s="264"/>
      <c r="K101" s="61"/>
      <c r="L101" s="137">
        <f t="shared" si="117"/>
        <v>0</v>
      </c>
      <c r="M101" s="328"/>
      <c r="N101" s="61"/>
      <c r="O101" s="115">
        <f t="shared" si="118"/>
        <v>0</v>
      </c>
      <c r="P101" s="1494"/>
    </row>
    <row r="102" spans="1:16" ht="108" x14ac:dyDescent="0.25">
      <c r="A102" s="38">
        <v>2239</v>
      </c>
      <c r="B102" s="58" t="s">
        <v>88</v>
      </c>
      <c r="C102" s="59">
        <f t="shared" si="98"/>
        <v>8410</v>
      </c>
      <c r="D102" s="232">
        <v>6428</v>
      </c>
      <c r="E102" s="435">
        <v>607</v>
      </c>
      <c r="F102" s="393">
        <f t="shared" si="115"/>
        <v>7035</v>
      </c>
      <c r="G102" s="232"/>
      <c r="H102" s="1264"/>
      <c r="I102" s="393">
        <f t="shared" si="116"/>
        <v>0</v>
      </c>
      <c r="J102" s="264">
        <v>1375</v>
      </c>
      <c r="K102" s="435"/>
      <c r="L102" s="393">
        <f t="shared" si="117"/>
        <v>1375</v>
      </c>
      <c r="M102" s="328"/>
      <c r="N102" s="61"/>
      <c r="O102" s="115">
        <f t="shared" si="118"/>
        <v>0</v>
      </c>
      <c r="P102" s="1007" t="s">
        <v>1449</v>
      </c>
    </row>
    <row r="103" spans="1:16" ht="36" x14ac:dyDescent="0.25">
      <c r="A103" s="113">
        <v>2240</v>
      </c>
      <c r="B103" s="58" t="s">
        <v>89</v>
      </c>
      <c r="C103" s="59">
        <f t="shared" si="98"/>
        <v>3112</v>
      </c>
      <c r="D103" s="233">
        <f>SUM(D104:D111)</f>
        <v>1119</v>
      </c>
      <c r="E103" s="436">
        <f t="shared" ref="E103:F103" si="119">SUM(E104:E111)</f>
        <v>0</v>
      </c>
      <c r="F103" s="393">
        <f t="shared" si="119"/>
        <v>1119</v>
      </c>
      <c r="G103" s="233">
        <f>SUM(G104:G111)</f>
        <v>0</v>
      </c>
      <c r="H103" s="137">
        <f t="shared" ref="H103:I103" si="120">SUM(H104:H111)</f>
        <v>0</v>
      </c>
      <c r="I103" s="393">
        <f t="shared" si="120"/>
        <v>0</v>
      </c>
      <c r="J103" s="122">
        <f>SUM(J104:J111)</f>
        <v>1993</v>
      </c>
      <c r="K103" s="436">
        <f t="shared" ref="K103:L103" si="121">SUM(K104:K111)</f>
        <v>0</v>
      </c>
      <c r="L103" s="393">
        <f t="shared" si="121"/>
        <v>1993</v>
      </c>
      <c r="M103" s="59">
        <f>SUM(M104:M111)</f>
        <v>0</v>
      </c>
      <c r="N103" s="114">
        <f t="shared" ref="N103:O103" si="122">SUM(N104:N111)</f>
        <v>0</v>
      </c>
      <c r="O103" s="115">
        <f t="shared" si="122"/>
        <v>0</v>
      </c>
      <c r="P103" s="1494"/>
    </row>
    <row r="104" spans="1:16"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494"/>
    </row>
    <row r="105" spans="1:16" ht="24" hidden="1" x14ac:dyDescent="0.25">
      <c r="A105" s="38">
        <v>2242</v>
      </c>
      <c r="B105" s="58" t="s">
        <v>91</v>
      </c>
      <c r="C105" s="59">
        <f t="shared" si="98"/>
        <v>0</v>
      </c>
      <c r="D105" s="232"/>
      <c r="E105" s="61"/>
      <c r="F105" s="148">
        <f t="shared" si="123"/>
        <v>0</v>
      </c>
      <c r="G105" s="232"/>
      <c r="H105" s="264"/>
      <c r="I105" s="115">
        <f t="shared" si="124"/>
        <v>0</v>
      </c>
      <c r="J105" s="264"/>
      <c r="K105" s="61"/>
      <c r="L105" s="137">
        <f t="shared" si="125"/>
        <v>0</v>
      </c>
      <c r="M105" s="328"/>
      <c r="N105" s="61"/>
      <c r="O105" s="115">
        <f t="shared" si="126"/>
        <v>0</v>
      </c>
      <c r="P105" s="1494"/>
    </row>
    <row r="106" spans="1:16" ht="24" x14ac:dyDescent="0.25">
      <c r="A106" s="38">
        <v>2243</v>
      </c>
      <c r="B106" s="58" t="s">
        <v>92</v>
      </c>
      <c r="C106" s="59">
        <f t="shared" si="98"/>
        <v>934</v>
      </c>
      <c r="D106" s="232"/>
      <c r="E106" s="435"/>
      <c r="F106" s="393">
        <f t="shared" si="123"/>
        <v>0</v>
      </c>
      <c r="G106" s="232"/>
      <c r="H106" s="1264"/>
      <c r="I106" s="393">
        <f t="shared" si="124"/>
        <v>0</v>
      </c>
      <c r="J106" s="264">
        <v>934</v>
      </c>
      <c r="K106" s="435"/>
      <c r="L106" s="393">
        <f t="shared" si="125"/>
        <v>934</v>
      </c>
      <c r="M106" s="328"/>
      <c r="N106" s="61"/>
      <c r="O106" s="115">
        <f t="shared" si="126"/>
        <v>0</v>
      </c>
      <c r="P106" s="1494"/>
    </row>
    <row r="107" spans="1:16" x14ac:dyDescent="0.25">
      <c r="A107" s="38">
        <v>2244</v>
      </c>
      <c r="B107" s="58" t="s">
        <v>93</v>
      </c>
      <c r="C107" s="59">
        <f t="shared" si="98"/>
        <v>2178</v>
      </c>
      <c r="D107" s="232">
        <v>1119</v>
      </c>
      <c r="E107" s="435"/>
      <c r="F107" s="393">
        <f t="shared" si="123"/>
        <v>1119</v>
      </c>
      <c r="G107" s="232"/>
      <c r="H107" s="1264"/>
      <c r="I107" s="393">
        <f t="shared" si="124"/>
        <v>0</v>
      </c>
      <c r="J107" s="264">
        <v>1059</v>
      </c>
      <c r="K107" s="435"/>
      <c r="L107" s="393">
        <f t="shared" si="125"/>
        <v>1059</v>
      </c>
      <c r="M107" s="328"/>
      <c r="N107" s="61"/>
      <c r="O107" s="115">
        <f t="shared" si="126"/>
        <v>0</v>
      </c>
      <c r="P107" s="1494"/>
    </row>
    <row r="108" spans="1:16"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1494"/>
    </row>
    <row r="109" spans="1:16" hidden="1" x14ac:dyDescent="0.25">
      <c r="A109" s="38">
        <v>2247</v>
      </c>
      <c r="B109" s="58" t="s">
        <v>95</v>
      </c>
      <c r="C109" s="59">
        <f t="shared" si="98"/>
        <v>0</v>
      </c>
      <c r="D109" s="232"/>
      <c r="E109" s="61"/>
      <c r="F109" s="148">
        <f t="shared" si="123"/>
        <v>0</v>
      </c>
      <c r="G109" s="232"/>
      <c r="H109" s="264"/>
      <c r="I109" s="115">
        <f t="shared" si="124"/>
        <v>0</v>
      </c>
      <c r="J109" s="264"/>
      <c r="K109" s="61"/>
      <c r="L109" s="137">
        <f t="shared" si="125"/>
        <v>0</v>
      </c>
      <c r="M109" s="328"/>
      <c r="N109" s="61"/>
      <c r="O109" s="115">
        <f t="shared" si="126"/>
        <v>0</v>
      </c>
      <c r="P109" s="1494"/>
    </row>
    <row r="110" spans="1:16"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1494"/>
    </row>
    <row r="111" spans="1:16" ht="24" hidden="1" x14ac:dyDescent="0.25">
      <c r="A111" s="38">
        <v>2249</v>
      </c>
      <c r="B111" s="58" t="s">
        <v>96</v>
      </c>
      <c r="C111" s="59">
        <f t="shared" si="98"/>
        <v>0</v>
      </c>
      <c r="D111" s="232"/>
      <c r="E111" s="61"/>
      <c r="F111" s="148">
        <f t="shared" si="123"/>
        <v>0</v>
      </c>
      <c r="G111" s="232"/>
      <c r="H111" s="264"/>
      <c r="I111" s="115">
        <f t="shared" si="124"/>
        <v>0</v>
      </c>
      <c r="J111" s="264"/>
      <c r="K111" s="61"/>
      <c r="L111" s="137">
        <f t="shared" si="125"/>
        <v>0</v>
      </c>
      <c r="M111" s="328"/>
      <c r="N111" s="61"/>
      <c r="O111" s="115">
        <f t="shared" si="126"/>
        <v>0</v>
      </c>
      <c r="P111" s="1494"/>
    </row>
    <row r="112" spans="1:16" x14ac:dyDescent="0.25">
      <c r="A112" s="113">
        <v>2250</v>
      </c>
      <c r="B112" s="58" t="s">
        <v>97</v>
      </c>
      <c r="C112" s="59">
        <f t="shared" si="98"/>
        <v>146</v>
      </c>
      <c r="D112" s="233">
        <f>SUM(D113:D115)</f>
        <v>146</v>
      </c>
      <c r="E112" s="436">
        <f t="shared" ref="E112:F112" si="127">SUM(E113:E115)</f>
        <v>0</v>
      </c>
      <c r="F112" s="393">
        <f t="shared" si="127"/>
        <v>146</v>
      </c>
      <c r="G112" s="233">
        <f>SUM(G113:G115)</f>
        <v>0</v>
      </c>
      <c r="H112" s="137">
        <f t="shared" ref="H112:I112" si="128">SUM(H113:H115)</f>
        <v>0</v>
      </c>
      <c r="I112" s="393">
        <f t="shared" si="128"/>
        <v>0</v>
      </c>
      <c r="J112" s="122">
        <f>SUM(J113:J115)</f>
        <v>0</v>
      </c>
      <c r="K112" s="436">
        <f t="shared" ref="K112:L112" si="129">SUM(K113:K115)</f>
        <v>0</v>
      </c>
      <c r="L112" s="393">
        <f t="shared" si="129"/>
        <v>0</v>
      </c>
      <c r="M112" s="59">
        <f>SUM(M113:M115)</f>
        <v>0</v>
      </c>
      <c r="N112" s="114">
        <f t="shared" ref="N112:O112" si="130">SUM(N113:N115)</f>
        <v>0</v>
      </c>
      <c r="O112" s="115">
        <f t="shared" si="130"/>
        <v>0</v>
      </c>
      <c r="P112" s="1494"/>
    </row>
    <row r="113" spans="1:16" hidden="1" x14ac:dyDescent="0.25">
      <c r="A113" s="38">
        <v>2251</v>
      </c>
      <c r="B113" s="58" t="s">
        <v>98</v>
      </c>
      <c r="C113" s="59">
        <f t="shared" si="98"/>
        <v>0</v>
      </c>
      <c r="D113" s="232"/>
      <c r="E113" s="61"/>
      <c r="F113" s="148">
        <f t="shared" ref="F113:F115" si="131">D113+E113</f>
        <v>0</v>
      </c>
      <c r="G113" s="232"/>
      <c r="H113" s="264"/>
      <c r="I113" s="115">
        <f t="shared" ref="I113:I115" si="132">G113+H113</f>
        <v>0</v>
      </c>
      <c r="J113" s="264"/>
      <c r="K113" s="61"/>
      <c r="L113" s="137">
        <f t="shared" ref="L113:L115" si="133">J113+K113</f>
        <v>0</v>
      </c>
      <c r="M113" s="328"/>
      <c r="N113" s="61"/>
      <c r="O113" s="115">
        <f t="shared" ref="O113:O115" si="134">M113+N113</f>
        <v>0</v>
      </c>
      <c r="P113" s="1494"/>
    </row>
    <row r="114" spans="1:16"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1494"/>
    </row>
    <row r="115" spans="1:16" ht="24" x14ac:dyDescent="0.25">
      <c r="A115" s="38">
        <v>2259</v>
      </c>
      <c r="B115" s="58" t="s">
        <v>100</v>
      </c>
      <c r="C115" s="59">
        <f t="shared" si="98"/>
        <v>146</v>
      </c>
      <c r="D115" s="232">
        <v>146</v>
      </c>
      <c r="E115" s="435"/>
      <c r="F115" s="393">
        <f t="shared" si="131"/>
        <v>146</v>
      </c>
      <c r="G115" s="232"/>
      <c r="H115" s="1264"/>
      <c r="I115" s="393">
        <f t="shared" si="132"/>
        <v>0</v>
      </c>
      <c r="J115" s="264"/>
      <c r="K115" s="435"/>
      <c r="L115" s="393">
        <f t="shared" si="133"/>
        <v>0</v>
      </c>
      <c r="M115" s="328"/>
      <c r="N115" s="61"/>
      <c r="O115" s="115">
        <f t="shared" si="134"/>
        <v>0</v>
      </c>
      <c r="P115" s="1494"/>
    </row>
    <row r="116" spans="1:16" x14ac:dyDescent="0.2">
      <c r="A116" s="113">
        <v>2260</v>
      </c>
      <c r="B116" s="58" t="s">
        <v>101</v>
      </c>
      <c r="C116" s="59">
        <f t="shared" si="98"/>
        <v>3745</v>
      </c>
      <c r="D116" s="233">
        <f>SUM(D117:D121)</f>
        <v>1551</v>
      </c>
      <c r="E116" s="436">
        <f t="shared" ref="E116:F116" si="135">SUM(E117:E121)</f>
        <v>-1073</v>
      </c>
      <c r="F116" s="393">
        <f t="shared" si="135"/>
        <v>478</v>
      </c>
      <c r="G116" s="233">
        <f>SUM(G117:G121)</f>
        <v>0</v>
      </c>
      <c r="H116" s="137">
        <f t="shared" ref="H116:I116" si="136">SUM(H117:H121)</f>
        <v>0</v>
      </c>
      <c r="I116" s="393">
        <f t="shared" si="136"/>
        <v>0</v>
      </c>
      <c r="J116" s="122">
        <f>SUM(J117:J121)</f>
        <v>3267</v>
      </c>
      <c r="K116" s="436">
        <f t="shared" ref="K116:L116" si="137">SUM(K117:K121)</f>
        <v>0</v>
      </c>
      <c r="L116" s="393">
        <f t="shared" si="137"/>
        <v>3267</v>
      </c>
      <c r="M116" s="59">
        <f>SUM(M117:M121)</f>
        <v>0</v>
      </c>
      <c r="N116" s="114">
        <f t="shared" ref="N116:O116" si="138">SUM(N117:N121)</f>
        <v>0</v>
      </c>
      <c r="O116" s="115">
        <f t="shared" si="138"/>
        <v>0</v>
      </c>
      <c r="P116" s="1500"/>
    </row>
    <row r="117" spans="1:16" ht="60" x14ac:dyDescent="0.2">
      <c r="A117" s="38">
        <v>2261</v>
      </c>
      <c r="B117" s="58" t="s">
        <v>102</v>
      </c>
      <c r="C117" s="59">
        <f t="shared" si="98"/>
        <v>452</v>
      </c>
      <c r="D117" s="232">
        <v>1525</v>
      </c>
      <c r="E117" s="435">
        <v>-1073</v>
      </c>
      <c r="F117" s="393">
        <f t="shared" ref="F117:F121" si="139">D117+E117</f>
        <v>452</v>
      </c>
      <c r="G117" s="232"/>
      <c r="H117" s="1264"/>
      <c r="I117" s="393">
        <f t="shared" ref="I117:I121" si="140">G117+H117</f>
        <v>0</v>
      </c>
      <c r="J117" s="264"/>
      <c r="K117" s="435"/>
      <c r="L117" s="393">
        <f t="shared" ref="L117:L121" si="141">J117+K117</f>
        <v>0</v>
      </c>
      <c r="M117" s="328"/>
      <c r="N117" s="61"/>
      <c r="O117" s="115">
        <f t="shared" ref="O117:O121" si="142">M117+N117</f>
        <v>0</v>
      </c>
      <c r="P117" s="1500" t="s">
        <v>1450</v>
      </c>
    </row>
    <row r="118" spans="1:16" x14ac:dyDescent="0.25">
      <c r="A118" s="38">
        <v>2262</v>
      </c>
      <c r="B118" s="58" t="s">
        <v>103</v>
      </c>
      <c r="C118" s="59">
        <f t="shared" si="98"/>
        <v>3267</v>
      </c>
      <c r="D118" s="232"/>
      <c r="E118" s="435"/>
      <c r="F118" s="393">
        <f t="shared" si="139"/>
        <v>0</v>
      </c>
      <c r="G118" s="232"/>
      <c r="H118" s="1264"/>
      <c r="I118" s="393">
        <f t="shared" si="140"/>
        <v>0</v>
      </c>
      <c r="J118" s="264">
        <v>3267</v>
      </c>
      <c r="K118" s="435"/>
      <c r="L118" s="393">
        <f t="shared" si="141"/>
        <v>3267</v>
      </c>
      <c r="M118" s="328"/>
      <c r="N118" s="61"/>
      <c r="O118" s="115">
        <f t="shared" si="142"/>
        <v>0</v>
      </c>
      <c r="P118" s="1007"/>
    </row>
    <row r="119" spans="1:16"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1494"/>
    </row>
    <row r="120" spans="1:16" ht="24" hidden="1" x14ac:dyDescent="0.25">
      <c r="A120" s="38">
        <v>2264</v>
      </c>
      <c r="B120" s="58" t="s">
        <v>105</v>
      </c>
      <c r="C120" s="59">
        <f t="shared" si="98"/>
        <v>0</v>
      </c>
      <c r="D120" s="232"/>
      <c r="E120" s="61"/>
      <c r="F120" s="148">
        <f t="shared" si="139"/>
        <v>0</v>
      </c>
      <c r="G120" s="232"/>
      <c r="H120" s="264"/>
      <c r="I120" s="115">
        <f t="shared" si="140"/>
        <v>0</v>
      </c>
      <c r="J120" s="264"/>
      <c r="K120" s="61"/>
      <c r="L120" s="137">
        <f t="shared" si="141"/>
        <v>0</v>
      </c>
      <c r="M120" s="328"/>
      <c r="N120" s="61"/>
      <c r="O120" s="115">
        <f t="shared" si="142"/>
        <v>0</v>
      </c>
      <c r="P120" s="1494"/>
    </row>
    <row r="121" spans="1:16" x14ac:dyDescent="0.25">
      <c r="A121" s="38">
        <v>2269</v>
      </c>
      <c r="B121" s="58" t="s">
        <v>106</v>
      </c>
      <c r="C121" s="59">
        <f t="shared" si="98"/>
        <v>26</v>
      </c>
      <c r="D121" s="232">
        <v>26</v>
      </c>
      <c r="E121" s="435"/>
      <c r="F121" s="393">
        <f t="shared" si="139"/>
        <v>26</v>
      </c>
      <c r="G121" s="232"/>
      <c r="H121" s="1264"/>
      <c r="I121" s="393">
        <f t="shared" si="140"/>
        <v>0</v>
      </c>
      <c r="J121" s="264"/>
      <c r="K121" s="435"/>
      <c r="L121" s="393">
        <f t="shared" si="141"/>
        <v>0</v>
      </c>
      <c r="M121" s="328"/>
      <c r="N121" s="61"/>
      <c r="O121" s="115">
        <f t="shared" si="142"/>
        <v>0</v>
      </c>
      <c r="P121" s="1494"/>
    </row>
    <row r="122" spans="1:16" x14ac:dyDescent="0.25">
      <c r="A122" s="113">
        <v>2270</v>
      </c>
      <c r="B122" s="58" t="s">
        <v>107</v>
      </c>
      <c r="C122" s="59">
        <f t="shared" si="98"/>
        <v>6850</v>
      </c>
      <c r="D122" s="233">
        <f>SUM(D123:D127)</f>
        <v>3680</v>
      </c>
      <c r="E122" s="436">
        <f t="shared" ref="E122:F122" si="143">SUM(E123:E127)</f>
        <v>0</v>
      </c>
      <c r="F122" s="393">
        <f t="shared" si="143"/>
        <v>3680</v>
      </c>
      <c r="G122" s="233">
        <f>SUM(G123:G127)</f>
        <v>0</v>
      </c>
      <c r="H122" s="137">
        <f t="shared" ref="H122:I122" si="144">SUM(H123:H127)</f>
        <v>0</v>
      </c>
      <c r="I122" s="393">
        <f t="shared" si="144"/>
        <v>0</v>
      </c>
      <c r="J122" s="122">
        <f>SUM(J123:J127)</f>
        <v>3170</v>
      </c>
      <c r="K122" s="436">
        <f t="shared" ref="K122:L122" si="145">SUM(K123:K127)</f>
        <v>0</v>
      </c>
      <c r="L122" s="393">
        <f t="shared" si="145"/>
        <v>3170</v>
      </c>
      <c r="M122" s="59">
        <f>SUM(M123:M127)</f>
        <v>0</v>
      </c>
      <c r="N122" s="114">
        <f t="shared" ref="N122:O122" si="146">SUM(N123:N127)</f>
        <v>0</v>
      </c>
      <c r="O122" s="115">
        <f t="shared" si="146"/>
        <v>0</v>
      </c>
      <c r="P122" s="1494"/>
    </row>
    <row r="123" spans="1:16"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494"/>
    </row>
    <row r="124" spans="1:16"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1494"/>
    </row>
    <row r="125" spans="1:16" ht="31.5" hidden="1" customHeight="1" x14ac:dyDescent="0.25">
      <c r="A125" s="38">
        <v>2275</v>
      </c>
      <c r="B125" s="58" t="s">
        <v>109</v>
      </c>
      <c r="C125" s="59">
        <f t="shared" si="98"/>
        <v>0</v>
      </c>
      <c r="D125" s="232"/>
      <c r="E125" s="61"/>
      <c r="F125" s="148">
        <f t="shared" si="147"/>
        <v>0</v>
      </c>
      <c r="G125" s="232"/>
      <c r="H125" s="264"/>
      <c r="I125" s="115">
        <f t="shared" si="148"/>
        <v>0</v>
      </c>
      <c r="J125" s="264"/>
      <c r="K125" s="61"/>
      <c r="L125" s="137">
        <f t="shared" si="149"/>
        <v>0</v>
      </c>
      <c r="M125" s="328"/>
      <c r="N125" s="61"/>
      <c r="O125" s="115">
        <f t="shared" si="150"/>
        <v>0</v>
      </c>
      <c r="P125" s="1501"/>
    </row>
    <row r="126" spans="1:16" ht="36" hidden="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1494"/>
    </row>
    <row r="127" spans="1:16" ht="24" x14ac:dyDescent="0.25">
      <c r="A127" s="38">
        <v>2279</v>
      </c>
      <c r="B127" s="58" t="s">
        <v>111</v>
      </c>
      <c r="C127" s="59">
        <f t="shared" si="98"/>
        <v>6850</v>
      </c>
      <c r="D127" s="232">
        <v>3680</v>
      </c>
      <c r="E127" s="435"/>
      <c r="F127" s="393">
        <f t="shared" si="147"/>
        <v>3680</v>
      </c>
      <c r="G127" s="232"/>
      <c r="H127" s="1264"/>
      <c r="I127" s="393">
        <f t="shared" si="148"/>
        <v>0</v>
      </c>
      <c r="J127" s="264">
        <v>3170</v>
      </c>
      <c r="K127" s="435"/>
      <c r="L127" s="393">
        <f t="shared" si="149"/>
        <v>3170</v>
      </c>
      <c r="M127" s="328"/>
      <c r="N127" s="61"/>
      <c r="O127" s="115">
        <f t="shared" si="150"/>
        <v>0</v>
      </c>
      <c r="P127" s="970"/>
    </row>
    <row r="128" spans="1:16" ht="24" hidden="1" x14ac:dyDescent="0.25">
      <c r="A128" s="1244">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494"/>
    </row>
    <row r="129" spans="1:16"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1494"/>
    </row>
    <row r="130" spans="1:16" ht="38.25" customHeight="1" x14ac:dyDescent="0.25">
      <c r="A130" s="46">
        <v>2300</v>
      </c>
      <c r="B130" s="106" t="s">
        <v>113</v>
      </c>
      <c r="C130" s="47">
        <f t="shared" si="98"/>
        <v>11558</v>
      </c>
      <c r="D130" s="230">
        <f>SUM(D131,D136,D140,D141,D144,D151,D159,D160,D163)</f>
        <v>6617</v>
      </c>
      <c r="E130" s="430">
        <f t="shared" ref="E130:F130" si="152">SUM(E131,E136,E140,E141,E144,E151,E159,E160,E163)</f>
        <v>600</v>
      </c>
      <c r="F130" s="397">
        <f t="shared" si="152"/>
        <v>7217</v>
      </c>
      <c r="G130" s="230">
        <f>SUM(G131,G136,G140,G141,G144,G151,G159,G160,G163)</f>
        <v>0</v>
      </c>
      <c r="H130" s="127">
        <f t="shared" ref="H130:I130" si="153">SUM(H131,H136,H140,H141,H144,H151,H159,H160,H163)</f>
        <v>0</v>
      </c>
      <c r="I130" s="397">
        <f t="shared" si="153"/>
        <v>0</v>
      </c>
      <c r="J130" s="107">
        <f>SUM(J131,J136,J140,J141,J144,J151,J159,J160,J163)</f>
        <v>4311</v>
      </c>
      <c r="K130" s="430">
        <f t="shared" ref="K130:L130" si="154">SUM(K131,K136,K140,K141,K144,K151,K159,K160,K163)</f>
        <v>0</v>
      </c>
      <c r="L130" s="397">
        <f t="shared" si="154"/>
        <v>4311</v>
      </c>
      <c r="M130" s="47">
        <f>SUM(M131,M136,M140,M141,M144,M151,M159,M160,M163)</f>
        <v>30</v>
      </c>
      <c r="N130" s="51">
        <f t="shared" ref="N130:O130" si="155">SUM(N131,N136,N140,N141,N144,N151,N159,N160,N163)</f>
        <v>0</v>
      </c>
      <c r="O130" s="118">
        <f t="shared" si="155"/>
        <v>30</v>
      </c>
      <c r="P130" s="1495"/>
    </row>
    <row r="131" spans="1:16" ht="24" x14ac:dyDescent="0.25">
      <c r="A131" s="1244">
        <v>2310</v>
      </c>
      <c r="B131" s="53" t="s">
        <v>114</v>
      </c>
      <c r="C131" s="54">
        <f t="shared" si="98"/>
        <v>7233</v>
      </c>
      <c r="D131" s="235">
        <f t="shared" ref="D131:O131" si="156">SUM(D132:D135)</f>
        <v>4654</v>
      </c>
      <c r="E131" s="438">
        <f t="shared" si="156"/>
        <v>0</v>
      </c>
      <c r="F131" s="434">
        <f t="shared" si="156"/>
        <v>4654</v>
      </c>
      <c r="G131" s="235">
        <f t="shared" si="156"/>
        <v>0</v>
      </c>
      <c r="H131" s="141">
        <f t="shared" si="156"/>
        <v>0</v>
      </c>
      <c r="I131" s="434">
        <f t="shared" si="156"/>
        <v>0</v>
      </c>
      <c r="J131" s="266">
        <f t="shared" si="156"/>
        <v>2579</v>
      </c>
      <c r="K131" s="438">
        <f t="shared" si="156"/>
        <v>0</v>
      </c>
      <c r="L131" s="434">
        <f t="shared" si="156"/>
        <v>2579</v>
      </c>
      <c r="M131" s="54">
        <f t="shared" si="156"/>
        <v>0</v>
      </c>
      <c r="N131" s="120">
        <f t="shared" si="156"/>
        <v>0</v>
      </c>
      <c r="O131" s="121">
        <f t="shared" si="156"/>
        <v>0</v>
      </c>
      <c r="P131" s="1492"/>
    </row>
    <row r="132" spans="1:16" ht="18" customHeight="1" x14ac:dyDescent="0.25">
      <c r="A132" s="38">
        <v>2311</v>
      </c>
      <c r="B132" s="58" t="s">
        <v>115</v>
      </c>
      <c r="C132" s="59">
        <f t="shared" si="98"/>
        <v>1409</v>
      </c>
      <c r="D132" s="232">
        <v>644</v>
      </c>
      <c r="E132" s="1212"/>
      <c r="F132" s="393">
        <f t="shared" ref="F132:F135" si="157">D132+E132</f>
        <v>644</v>
      </c>
      <c r="G132" s="232"/>
      <c r="H132" s="1264"/>
      <c r="I132" s="393">
        <f t="shared" ref="I132:I135" si="158">G132+H132</f>
        <v>0</v>
      </c>
      <c r="J132" s="264">
        <v>765</v>
      </c>
      <c r="K132" s="435"/>
      <c r="L132" s="393">
        <f t="shared" ref="L132:L135" si="159">J132+K132</f>
        <v>765</v>
      </c>
      <c r="M132" s="328"/>
      <c r="N132" s="61"/>
      <c r="O132" s="115">
        <f t="shared" ref="O132:O135" si="160">M132+N132</f>
        <v>0</v>
      </c>
      <c r="P132" s="1007"/>
    </row>
    <row r="133" spans="1:16" x14ac:dyDescent="0.25">
      <c r="A133" s="38">
        <v>2312</v>
      </c>
      <c r="B133" s="58" t="s">
        <v>116</v>
      </c>
      <c r="C133" s="59">
        <f t="shared" si="98"/>
        <v>3510</v>
      </c>
      <c r="D133" s="232">
        <v>3310</v>
      </c>
      <c r="E133" s="435"/>
      <c r="F133" s="393">
        <f t="shared" si="157"/>
        <v>3310</v>
      </c>
      <c r="G133" s="232"/>
      <c r="H133" s="1264"/>
      <c r="I133" s="393">
        <f t="shared" si="158"/>
        <v>0</v>
      </c>
      <c r="J133" s="264">
        <v>200</v>
      </c>
      <c r="K133" s="435"/>
      <c r="L133" s="393">
        <f t="shared" si="159"/>
        <v>200</v>
      </c>
      <c r="M133" s="328"/>
      <c r="N133" s="61"/>
      <c r="O133" s="115">
        <f t="shared" si="160"/>
        <v>0</v>
      </c>
      <c r="P133" s="970"/>
    </row>
    <row r="134" spans="1:16"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1494"/>
    </row>
    <row r="135" spans="1:16" ht="36" customHeight="1" x14ac:dyDescent="0.25">
      <c r="A135" s="38">
        <v>2314</v>
      </c>
      <c r="B135" s="58" t="s">
        <v>291</v>
      </c>
      <c r="C135" s="59">
        <f t="shared" si="98"/>
        <v>2314</v>
      </c>
      <c r="D135" s="232">
        <v>700</v>
      </c>
      <c r="E135" s="435"/>
      <c r="F135" s="393">
        <f t="shared" si="157"/>
        <v>700</v>
      </c>
      <c r="G135" s="232"/>
      <c r="H135" s="1264"/>
      <c r="I135" s="393">
        <f t="shared" si="158"/>
        <v>0</v>
      </c>
      <c r="J135" s="264">
        <v>1614</v>
      </c>
      <c r="K135" s="435"/>
      <c r="L135" s="393">
        <f t="shared" si="159"/>
        <v>1614</v>
      </c>
      <c r="M135" s="328"/>
      <c r="N135" s="61"/>
      <c r="O135" s="115">
        <f t="shared" si="160"/>
        <v>0</v>
      </c>
      <c r="P135" s="1007"/>
    </row>
    <row r="136" spans="1:16" x14ac:dyDescent="0.25">
      <c r="A136" s="113">
        <v>2320</v>
      </c>
      <c r="B136" s="58" t="s">
        <v>118</v>
      </c>
      <c r="C136" s="59">
        <f t="shared" si="98"/>
        <v>549</v>
      </c>
      <c r="D136" s="233">
        <f>SUM(D137:D139)</f>
        <v>0</v>
      </c>
      <c r="E136" s="436">
        <f t="shared" ref="E136:F136" si="161">SUM(E137:E139)</f>
        <v>0</v>
      </c>
      <c r="F136" s="393">
        <f t="shared" si="161"/>
        <v>0</v>
      </c>
      <c r="G136" s="233">
        <f>SUM(G137:G139)</f>
        <v>0</v>
      </c>
      <c r="H136" s="137">
        <f t="shared" ref="H136:I136" si="162">SUM(H137:H139)</f>
        <v>0</v>
      </c>
      <c r="I136" s="393">
        <f t="shared" si="162"/>
        <v>0</v>
      </c>
      <c r="J136" s="122">
        <f>SUM(J137:J139)</f>
        <v>549</v>
      </c>
      <c r="K136" s="436">
        <f t="shared" ref="K136:L136" si="163">SUM(K137:K139)</f>
        <v>0</v>
      </c>
      <c r="L136" s="393">
        <f t="shared" si="163"/>
        <v>549</v>
      </c>
      <c r="M136" s="59">
        <f>SUM(M137:M139)</f>
        <v>0</v>
      </c>
      <c r="N136" s="114">
        <f t="shared" ref="N136:O136" si="164">SUM(N137:N139)</f>
        <v>0</v>
      </c>
      <c r="O136" s="115">
        <f t="shared" si="164"/>
        <v>0</v>
      </c>
      <c r="P136" s="1494"/>
    </row>
    <row r="137" spans="1:16"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494"/>
    </row>
    <row r="138" spans="1:16" x14ac:dyDescent="0.25">
      <c r="A138" s="38">
        <v>2322</v>
      </c>
      <c r="B138" s="58" t="s">
        <v>120</v>
      </c>
      <c r="C138" s="59">
        <f t="shared" si="98"/>
        <v>549</v>
      </c>
      <c r="D138" s="232"/>
      <c r="E138" s="435"/>
      <c r="F138" s="393">
        <f t="shared" si="165"/>
        <v>0</v>
      </c>
      <c r="G138" s="232"/>
      <c r="H138" s="1264"/>
      <c r="I138" s="393">
        <f t="shared" si="166"/>
        <v>0</v>
      </c>
      <c r="J138" s="264">
        <v>549</v>
      </c>
      <c r="K138" s="435"/>
      <c r="L138" s="393">
        <f t="shared" si="167"/>
        <v>549</v>
      </c>
      <c r="M138" s="328"/>
      <c r="N138" s="61"/>
      <c r="O138" s="115">
        <f t="shared" si="168"/>
        <v>0</v>
      </c>
      <c r="P138" s="1494"/>
    </row>
    <row r="139" spans="1:16"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1494"/>
    </row>
    <row r="140" spans="1:16"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1494"/>
    </row>
    <row r="141" spans="1:16" ht="48" x14ac:dyDescent="0.25">
      <c r="A141" s="113">
        <v>2340</v>
      </c>
      <c r="B141" s="58" t="s">
        <v>302</v>
      </c>
      <c r="C141" s="59">
        <f t="shared" si="98"/>
        <v>75</v>
      </c>
      <c r="D141" s="233">
        <f>SUM(D142:D143)</f>
        <v>0</v>
      </c>
      <c r="E141" s="436">
        <f t="shared" ref="E141:F141" si="169">SUM(E142:E143)</f>
        <v>0</v>
      </c>
      <c r="F141" s="393">
        <f t="shared" si="169"/>
        <v>0</v>
      </c>
      <c r="G141" s="233">
        <f>SUM(G142:G143)</f>
        <v>0</v>
      </c>
      <c r="H141" s="137">
        <f t="shared" ref="H141:I141" si="170">SUM(H142:H143)</f>
        <v>0</v>
      </c>
      <c r="I141" s="393">
        <f t="shared" si="170"/>
        <v>0</v>
      </c>
      <c r="J141" s="122">
        <f>SUM(J142:J143)</f>
        <v>75</v>
      </c>
      <c r="K141" s="436">
        <f t="shared" ref="K141:L141" si="171">SUM(K142:K143)</f>
        <v>0</v>
      </c>
      <c r="L141" s="393">
        <f t="shared" si="171"/>
        <v>75</v>
      </c>
      <c r="M141" s="59">
        <f>SUM(M142:M143)</f>
        <v>0</v>
      </c>
      <c r="N141" s="114">
        <f t="shared" ref="N141:O141" si="172">SUM(N142:N143)</f>
        <v>0</v>
      </c>
      <c r="O141" s="115">
        <f t="shared" si="172"/>
        <v>0</v>
      </c>
      <c r="P141" s="1494"/>
    </row>
    <row r="142" spans="1:16" x14ac:dyDescent="0.25">
      <c r="A142" s="38">
        <v>2341</v>
      </c>
      <c r="B142" s="58" t="s">
        <v>123</v>
      </c>
      <c r="C142" s="59">
        <f t="shared" si="98"/>
        <v>75</v>
      </c>
      <c r="D142" s="232"/>
      <c r="E142" s="435"/>
      <c r="F142" s="393">
        <f t="shared" ref="F142:F143" si="173">D142+E142</f>
        <v>0</v>
      </c>
      <c r="G142" s="232"/>
      <c r="H142" s="1264"/>
      <c r="I142" s="393">
        <f t="shared" ref="I142:I143" si="174">G142+H142</f>
        <v>0</v>
      </c>
      <c r="J142" s="264">
        <v>75</v>
      </c>
      <c r="K142" s="435"/>
      <c r="L142" s="393">
        <f t="shared" ref="L142:L143" si="175">J142+K142</f>
        <v>75</v>
      </c>
      <c r="M142" s="328"/>
      <c r="N142" s="61"/>
      <c r="O142" s="115">
        <f t="shared" ref="O142:O143" si="176">M142+N142</f>
        <v>0</v>
      </c>
      <c r="P142" s="1494"/>
    </row>
    <row r="143" spans="1:16"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1494"/>
    </row>
    <row r="144" spans="1:16" ht="24" x14ac:dyDescent="0.25">
      <c r="A144" s="108">
        <v>2350</v>
      </c>
      <c r="B144" s="79" t="s">
        <v>125</v>
      </c>
      <c r="C144" s="85">
        <f t="shared" si="98"/>
        <v>2181</v>
      </c>
      <c r="D144" s="133">
        <f>SUM(D145:D150)</f>
        <v>1273</v>
      </c>
      <c r="E144" s="431">
        <f t="shared" ref="E144:F144" si="177">SUM(E145:E150)</f>
        <v>0</v>
      </c>
      <c r="F144" s="432">
        <f t="shared" si="177"/>
        <v>1273</v>
      </c>
      <c r="G144" s="133">
        <f>SUM(G145:G150)</f>
        <v>0</v>
      </c>
      <c r="H144" s="138">
        <f t="shared" ref="H144:I144" si="178">SUM(H145:H150)</f>
        <v>0</v>
      </c>
      <c r="I144" s="432">
        <f t="shared" si="178"/>
        <v>0</v>
      </c>
      <c r="J144" s="208">
        <f>SUM(J145:J150)</f>
        <v>908</v>
      </c>
      <c r="K144" s="431">
        <f t="shared" ref="K144:L144" si="179">SUM(K145:K150)</f>
        <v>0</v>
      </c>
      <c r="L144" s="432">
        <f t="shared" si="179"/>
        <v>908</v>
      </c>
      <c r="M144" s="85">
        <f>SUM(M145:M150)</f>
        <v>0</v>
      </c>
      <c r="N144" s="109">
        <f t="shared" ref="N144:O144" si="180">SUM(N145:N150)</f>
        <v>0</v>
      </c>
      <c r="O144" s="110">
        <f t="shared" si="180"/>
        <v>0</v>
      </c>
      <c r="P144" s="1491"/>
    </row>
    <row r="145" spans="1:16" x14ac:dyDescent="0.25">
      <c r="A145" s="33">
        <v>2351</v>
      </c>
      <c r="B145" s="53" t="s">
        <v>126</v>
      </c>
      <c r="C145" s="54">
        <f t="shared" si="98"/>
        <v>160</v>
      </c>
      <c r="D145" s="231">
        <v>80</v>
      </c>
      <c r="E145" s="433"/>
      <c r="F145" s="434">
        <f t="shared" ref="F145:F150" si="181">D145+E145</f>
        <v>80</v>
      </c>
      <c r="G145" s="231"/>
      <c r="H145" s="1266"/>
      <c r="I145" s="434">
        <f t="shared" ref="I145:I150" si="182">G145+H145</f>
        <v>0</v>
      </c>
      <c r="J145" s="263">
        <v>80</v>
      </c>
      <c r="K145" s="433"/>
      <c r="L145" s="434">
        <f t="shared" ref="L145:L150" si="183">J145+K145</f>
        <v>80</v>
      </c>
      <c r="M145" s="327"/>
      <c r="N145" s="56"/>
      <c r="O145" s="121">
        <f t="shared" ref="O145:O150" si="184">M145+N145</f>
        <v>0</v>
      </c>
      <c r="P145" s="1492"/>
    </row>
    <row r="146" spans="1:16" x14ac:dyDescent="0.25">
      <c r="A146" s="38">
        <v>2352</v>
      </c>
      <c r="B146" s="58" t="s">
        <v>127</v>
      </c>
      <c r="C146" s="59">
        <f t="shared" si="98"/>
        <v>1971</v>
      </c>
      <c r="D146" s="232">
        <v>1193</v>
      </c>
      <c r="E146" s="1212"/>
      <c r="F146" s="393">
        <f t="shared" si="181"/>
        <v>1193</v>
      </c>
      <c r="G146" s="232"/>
      <c r="H146" s="1264"/>
      <c r="I146" s="393">
        <f t="shared" si="182"/>
        <v>0</v>
      </c>
      <c r="J146" s="264">
        <v>778</v>
      </c>
      <c r="K146" s="435"/>
      <c r="L146" s="393">
        <f t="shared" si="183"/>
        <v>778</v>
      </c>
      <c r="M146" s="328"/>
      <c r="N146" s="61"/>
      <c r="O146" s="115">
        <f t="shared" si="184"/>
        <v>0</v>
      </c>
      <c r="P146" s="1007"/>
    </row>
    <row r="147" spans="1:16" ht="24" hidden="1" x14ac:dyDescent="0.25">
      <c r="A147" s="38">
        <v>2353</v>
      </c>
      <c r="B147" s="58" t="s">
        <v>128</v>
      </c>
      <c r="C147" s="59">
        <f t="shared" si="98"/>
        <v>0</v>
      </c>
      <c r="D147" s="232"/>
      <c r="E147" s="61"/>
      <c r="F147" s="148">
        <f t="shared" si="181"/>
        <v>0</v>
      </c>
      <c r="G147" s="232"/>
      <c r="H147" s="264"/>
      <c r="I147" s="115">
        <f t="shared" si="182"/>
        <v>0</v>
      </c>
      <c r="J147" s="264"/>
      <c r="K147" s="61"/>
      <c r="L147" s="137">
        <f t="shared" si="183"/>
        <v>0</v>
      </c>
      <c r="M147" s="328"/>
      <c r="N147" s="61"/>
      <c r="O147" s="115">
        <f t="shared" si="184"/>
        <v>0</v>
      </c>
      <c r="P147" s="1494"/>
    </row>
    <row r="148" spans="1:16" ht="24" hidden="1" x14ac:dyDescent="0.25">
      <c r="A148" s="38">
        <v>2354</v>
      </c>
      <c r="B148" s="58" t="s">
        <v>129</v>
      </c>
      <c r="C148" s="59">
        <f t="shared" si="98"/>
        <v>0</v>
      </c>
      <c r="D148" s="232"/>
      <c r="E148" s="61"/>
      <c r="F148" s="148">
        <f t="shared" si="181"/>
        <v>0</v>
      </c>
      <c r="G148" s="232"/>
      <c r="H148" s="264"/>
      <c r="I148" s="115">
        <f t="shared" si="182"/>
        <v>0</v>
      </c>
      <c r="J148" s="264"/>
      <c r="K148" s="61"/>
      <c r="L148" s="137">
        <f t="shared" si="183"/>
        <v>0</v>
      </c>
      <c r="M148" s="328"/>
      <c r="N148" s="61"/>
      <c r="O148" s="115">
        <f t="shared" si="184"/>
        <v>0</v>
      </c>
      <c r="P148" s="1494"/>
    </row>
    <row r="149" spans="1:16" ht="24" x14ac:dyDescent="0.25">
      <c r="A149" s="38">
        <v>2355</v>
      </c>
      <c r="B149" s="58" t="s">
        <v>130</v>
      </c>
      <c r="C149" s="59">
        <f t="shared" ref="C149:C212" si="185">F149+I149+L149+O149</f>
        <v>50</v>
      </c>
      <c r="D149" s="232"/>
      <c r="E149" s="435"/>
      <c r="F149" s="393">
        <f t="shared" si="181"/>
        <v>0</v>
      </c>
      <c r="G149" s="232"/>
      <c r="H149" s="1264"/>
      <c r="I149" s="393">
        <f t="shared" si="182"/>
        <v>0</v>
      </c>
      <c r="J149" s="264">
        <v>50</v>
      </c>
      <c r="K149" s="435"/>
      <c r="L149" s="393">
        <f t="shared" si="183"/>
        <v>50</v>
      </c>
      <c r="M149" s="328"/>
      <c r="N149" s="61"/>
      <c r="O149" s="115">
        <f t="shared" si="184"/>
        <v>0</v>
      </c>
      <c r="P149" s="1494"/>
    </row>
    <row r="150" spans="1:16"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1494"/>
    </row>
    <row r="151" spans="1:16" ht="24.75" hidden="1" customHeight="1" x14ac:dyDescent="0.25">
      <c r="A151" s="113">
        <v>2360</v>
      </c>
      <c r="B151" s="58" t="s">
        <v>132</v>
      </c>
      <c r="C151" s="59">
        <f t="shared" si="185"/>
        <v>0</v>
      </c>
      <c r="D151" s="233">
        <f>SUM(D152:D158)</f>
        <v>0</v>
      </c>
      <c r="E151" s="114">
        <f t="shared" ref="E151:F151" si="186">SUM(E152:E158)</f>
        <v>0</v>
      </c>
      <c r="F151" s="148">
        <f t="shared" si="186"/>
        <v>0</v>
      </c>
      <c r="G151" s="233">
        <f>SUM(G152:G158)</f>
        <v>0</v>
      </c>
      <c r="H151" s="122">
        <f t="shared" ref="H151:I151" si="187">SUM(H152:H158)</f>
        <v>0</v>
      </c>
      <c r="I151" s="115">
        <f t="shared" si="187"/>
        <v>0</v>
      </c>
      <c r="J151" s="122">
        <f>SUM(J152:J158)</f>
        <v>0</v>
      </c>
      <c r="K151" s="114">
        <f t="shared" ref="K151:L151" si="188">SUM(K152:K158)</f>
        <v>0</v>
      </c>
      <c r="L151" s="137">
        <f t="shared" si="188"/>
        <v>0</v>
      </c>
      <c r="M151" s="59">
        <f>SUM(M152:M158)</f>
        <v>0</v>
      </c>
      <c r="N151" s="114">
        <f t="shared" ref="N151:O151" si="189">SUM(N152:N158)</f>
        <v>0</v>
      </c>
      <c r="O151" s="115">
        <f t="shared" si="189"/>
        <v>0</v>
      </c>
      <c r="P151" s="1494"/>
    </row>
    <row r="152" spans="1:16" hidden="1" x14ac:dyDescent="0.25">
      <c r="A152" s="37">
        <v>2361</v>
      </c>
      <c r="B152" s="58" t="s">
        <v>133</v>
      </c>
      <c r="C152" s="59">
        <f t="shared" si="185"/>
        <v>0</v>
      </c>
      <c r="D152" s="232"/>
      <c r="E152" s="61"/>
      <c r="F152" s="148">
        <f t="shared" ref="F152:F159" si="190">D152+E152</f>
        <v>0</v>
      </c>
      <c r="G152" s="232"/>
      <c r="H152" s="264"/>
      <c r="I152" s="115">
        <f t="shared" ref="I152:I159" si="191">G152+H152</f>
        <v>0</v>
      </c>
      <c r="J152" s="264"/>
      <c r="K152" s="61"/>
      <c r="L152" s="137">
        <f t="shared" ref="L152:L159" si="192">J152+K152</f>
        <v>0</v>
      </c>
      <c r="M152" s="328"/>
      <c r="N152" s="61"/>
      <c r="O152" s="115">
        <f t="shared" ref="O152:O159" si="193">M152+N152</f>
        <v>0</v>
      </c>
      <c r="P152" s="1494"/>
    </row>
    <row r="153" spans="1:16"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1494"/>
    </row>
    <row r="154" spans="1:16" hidden="1" x14ac:dyDescent="0.25">
      <c r="A154" s="37">
        <v>2363</v>
      </c>
      <c r="B154" s="58" t="s">
        <v>135</v>
      </c>
      <c r="C154" s="59">
        <f t="shared" si="185"/>
        <v>0</v>
      </c>
      <c r="D154" s="232"/>
      <c r="E154" s="61"/>
      <c r="F154" s="148">
        <f t="shared" si="190"/>
        <v>0</v>
      </c>
      <c r="G154" s="232"/>
      <c r="H154" s="264"/>
      <c r="I154" s="115">
        <f t="shared" si="191"/>
        <v>0</v>
      </c>
      <c r="J154" s="264"/>
      <c r="K154" s="61"/>
      <c r="L154" s="137">
        <f t="shared" si="192"/>
        <v>0</v>
      </c>
      <c r="M154" s="328"/>
      <c r="N154" s="61"/>
      <c r="O154" s="115">
        <f t="shared" si="193"/>
        <v>0</v>
      </c>
      <c r="P154" s="1494"/>
    </row>
    <row r="155" spans="1:16"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1494"/>
    </row>
    <row r="156" spans="1:16"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1494"/>
    </row>
    <row r="157" spans="1:16"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1494"/>
    </row>
    <row r="158" spans="1:16"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1494"/>
    </row>
    <row r="159" spans="1:16" ht="48" x14ac:dyDescent="0.25">
      <c r="A159" s="108">
        <v>2370</v>
      </c>
      <c r="B159" s="79" t="s">
        <v>140</v>
      </c>
      <c r="C159" s="85">
        <f t="shared" si="185"/>
        <v>1520</v>
      </c>
      <c r="D159" s="234">
        <v>690</v>
      </c>
      <c r="E159" s="437">
        <v>600</v>
      </c>
      <c r="F159" s="432">
        <f t="shared" si="190"/>
        <v>1290</v>
      </c>
      <c r="G159" s="234"/>
      <c r="H159" s="1265"/>
      <c r="I159" s="432">
        <f t="shared" si="191"/>
        <v>0</v>
      </c>
      <c r="J159" s="265">
        <v>200</v>
      </c>
      <c r="K159" s="437"/>
      <c r="L159" s="432">
        <f t="shared" si="192"/>
        <v>200</v>
      </c>
      <c r="M159" s="329">
        <v>30</v>
      </c>
      <c r="N159" s="116"/>
      <c r="O159" s="110">
        <f t="shared" si="193"/>
        <v>30</v>
      </c>
      <c r="P159" s="1502" t="s">
        <v>1451</v>
      </c>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491"/>
    </row>
    <row r="161" spans="1:16"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492"/>
    </row>
    <row r="162" spans="1:16"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1494"/>
    </row>
    <row r="163" spans="1:16" hidden="1" x14ac:dyDescent="0.25">
      <c r="A163" s="108">
        <v>2390</v>
      </c>
      <c r="B163" s="79" t="s">
        <v>144</v>
      </c>
      <c r="C163" s="85">
        <f t="shared" si="185"/>
        <v>0</v>
      </c>
      <c r="D163" s="234"/>
      <c r="E163" s="116"/>
      <c r="F163" s="288">
        <f t="shared" si="198"/>
        <v>0</v>
      </c>
      <c r="G163" s="234"/>
      <c r="H163" s="265"/>
      <c r="I163" s="110">
        <f t="shared" si="199"/>
        <v>0</v>
      </c>
      <c r="J163" s="265"/>
      <c r="K163" s="116"/>
      <c r="L163" s="138">
        <f t="shared" si="200"/>
        <v>0</v>
      </c>
      <c r="M163" s="329"/>
      <c r="N163" s="116"/>
      <c r="O163" s="110">
        <f t="shared" si="201"/>
        <v>0</v>
      </c>
      <c r="P163" s="1491"/>
    </row>
    <row r="164" spans="1:16" hidden="1" x14ac:dyDescent="0.25">
      <c r="A164" s="46">
        <v>2400</v>
      </c>
      <c r="B164" s="106" t="s">
        <v>145</v>
      </c>
      <c r="C164" s="47">
        <f t="shared" si="185"/>
        <v>0</v>
      </c>
      <c r="D164" s="236"/>
      <c r="E164" s="123"/>
      <c r="F164" s="287">
        <f t="shared" si="198"/>
        <v>0</v>
      </c>
      <c r="G164" s="236"/>
      <c r="H164" s="267"/>
      <c r="I164" s="118">
        <f t="shared" si="199"/>
        <v>0</v>
      </c>
      <c r="J164" s="267"/>
      <c r="K164" s="123"/>
      <c r="L164" s="127">
        <f t="shared" si="200"/>
        <v>0</v>
      </c>
      <c r="M164" s="330"/>
      <c r="N164" s="123"/>
      <c r="O164" s="121">
        <f t="shared" si="201"/>
        <v>0</v>
      </c>
      <c r="P164" s="1495"/>
    </row>
    <row r="165" spans="1:16" ht="24" x14ac:dyDescent="0.25">
      <c r="A165" s="46">
        <v>2500</v>
      </c>
      <c r="B165" s="106" t="s">
        <v>146</v>
      </c>
      <c r="C165" s="47">
        <f t="shared" si="185"/>
        <v>68</v>
      </c>
      <c r="D165" s="230">
        <f>SUM(D166,D171)</f>
        <v>68</v>
      </c>
      <c r="E165" s="430">
        <f t="shared" ref="E165:O165" si="202">SUM(E166,E171)</f>
        <v>0</v>
      </c>
      <c r="F165" s="397">
        <f t="shared" si="202"/>
        <v>68</v>
      </c>
      <c r="G165" s="230">
        <f t="shared" si="202"/>
        <v>0</v>
      </c>
      <c r="H165" s="127">
        <f t="shared" si="202"/>
        <v>0</v>
      </c>
      <c r="I165" s="397">
        <f t="shared" si="202"/>
        <v>0</v>
      </c>
      <c r="J165" s="107">
        <f t="shared" si="202"/>
        <v>0</v>
      </c>
      <c r="K165" s="430">
        <f t="shared" si="202"/>
        <v>0</v>
      </c>
      <c r="L165" s="397">
        <f t="shared" si="202"/>
        <v>0</v>
      </c>
      <c r="M165" s="131">
        <f t="shared" si="202"/>
        <v>0</v>
      </c>
      <c r="N165" s="132">
        <f t="shared" si="202"/>
        <v>0</v>
      </c>
      <c r="O165" s="292">
        <f t="shared" si="202"/>
        <v>0</v>
      </c>
      <c r="P165" s="1490"/>
    </row>
    <row r="166" spans="1:16" ht="16.5" customHeight="1" x14ac:dyDescent="0.25">
      <c r="A166" s="1244">
        <v>2510</v>
      </c>
      <c r="B166" s="53" t="s">
        <v>147</v>
      </c>
      <c r="C166" s="54">
        <f t="shared" si="185"/>
        <v>68</v>
      </c>
      <c r="D166" s="235">
        <f>SUM(D167:D170)</f>
        <v>68</v>
      </c>
      <c r="E166" s="438">
        <f t="shared" ref="E166:O166" si="203">SUM(E167:E170)</f>
        <v>0</v>
      </c>
      <c r="F166" s="434">
        <f t="shared" si="203"/>
        <v>68</v>
      </c>
      <c r="G166" s="235">
        <f t="shared" si="203"/>
        <v>0</v>
      </c>
      <c r="H166" s="141">
        <f t="shared" si="203"/>
        <v>0</v>
      </c>
      <c r="I166" s="434">
        <f t="shared" si="203"/>
        <v>0</v>
      </c>
      <c r="J166" s="266">
        <f t="shared" si="203"/>
        <v>0</v>
      </c>
      <c r="K166" s="438">
        <f t="shared" si="203"/>
        <v>0</v>
      </c>
      <c r="L166" s="434">
        <f t="shared" si="203"/>
        <v>0</v>
      </c>
      <c r="M166" s="65">
        <f t="shared" si="203"/>
        <v>0</v>
      </c>
      <c r="N166" s="307">
        <f t="shared" si="203"/>
        <v>0</v>
      </c>
      <c r="O166" s="312">
        <f t="shared" si="203"/>
        <v>0</v>
      </c>
      <c r="P166" s="1503"/>
    </row>
    <row r="167" spans="1:16"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494"/>
    </row>
    <row r="168" spans="1:16" ht="36" x14ac:dyDescent="0.25">
      <c r="A168" s="38">
        <v>2513</v>
      </c>
      <c r="B168" s="58" t="s">
        <v>149</v>
      </c>
      <c r="C168" s="59">
        <f t="shared" si="185"/>
        <v>68</v>
      </c>
      <c r="D168" s="232">
        <v>68</v>
      </c>
      <c r="E168" s="435"/>
      <c r="F168" s="393">
        <f t="shared" si="204"/>
        <v>68</v>
      </c>
      <c r="G168" s="232"/>
      <c r="H168" s="1264"/>
      <c r="I168" s="393">
        <f t="shared" si="205"/>
        <v>0</v>
      </c>
      <c r="J168" s="264"/>
      <c r="K168" s="435"/>
      <c r="L168" s="393">
        <f t="shared" si="206"/>
        <v>0</v>
      </c>
      <c r="M168" s="328"/>
      <c r="N168" s="61"/>
      <c r="O168" s="115">
        <f t="shared" si="207"/>
        <v>0</v>
      </c>
      <c r="P168" s="1494"/>
    </row>
    <row r="169" spans="1:16"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1494"/>
    </row>
    <row r="170" spans="1:16" ht="24" hidden="1" x14ac:dyDescent="0.25">
      <c r="A170" s="38">
        <v>2519</v>
      </c>
      <c r="B170" s="58" t="s">
        <v>151</v>
      </c>
      <c r="C170" s="59">
        <f t="shared" si="185"/>
        <v>0</v>
      </c>
      <c r="D170" s="232"/>
      <c r="E170" s="61"/>
      <c r="F170" s="148">
        <f t="shared" si="204"/>
        <v>0</v>
      </c>
      <c r="G170" s="232"/>
      <c r="H170" s="264"/>
      <c r="I170" s="115">
        <f t="shared" si="205"/>
        <v>0</v>
      </c>
      <c r="J170" s="264"/>
      <c r="K170" s="61"/>
      <c r="L170" s="137">
        <f t="shared" si="206"/>
        <v>0</v>
      </c>
      <c r="M170" s="328"/>
      <c r="N170" s="61"/>
      <c r="O170" s="115">
        <f t="shared" si="207"/>
        <v>0</v>
      </c>
      <c r="P170" s="1494"/>
    </row>
    <row r="171" spans="1:16"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1494"/>
    </row>
    <row r="172" spans="1:16"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1474"/>
    </row>
    <row r="173" spans="1:16"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1489"/>
    </row>
    <row r="174" spans="1:16"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1490"/>
    </row>
    <row r="175" spans="1:16" ht="36" hidden="1" x14ac:dyDescent="0.25">
      <c r="A175" s="1244">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492"/>
    </row>
    <row r="176" spans="1:16"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494"/>
    </row>
    <row r="177" spans="1:16"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1494"/>
    </row>
    <row r="178" spans="1:16"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1494"/>
    </row>
    <row r="179" spans="1:16" ht="84" hidden="1" x14ac:dyDescent="0.25">
      <c r="A179" s="1244">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04"/>
    </row>
    <row r="180" spans="1:16"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494"/>
    </row>
    <row r="181" spans="1:16"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1494"/>
    </row>
    <row r="182" spans="1:16"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1494"/>
    </row>
    <row r="183" spans="1:16"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504"/>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1490"/>
    </row>
    <row r="185" spans="1:16"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491"/>
    </row>
    <row r="186" spans="1:16"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1492"/>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1489"/>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495"/>
    </row>
    <row r="189" spans="1:16" ht="36" hidden="1" x14ac:dyDescent="0.25">
      <c r="A189" s="1244">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492"/>
    </row>
    <row r="190" spans="1:16"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1494"/>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495"/>
    </row>
    <row r="192" spans="1:16" ht="24" hidden="1" x14ac:dyDescent="0.25">
      <c r="A192" s="1244">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492"/>
    </row>
    <row r="193" spans="1:16"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1494"/>
    </row>
    <row r="194" spans="1:16" s="21" customFormat="1" ht="24" x14ac:dyDescent="0.25">
      <c r="A194" s="136"/>
      <c r="B194" s="17" t="s">
        <v>174</v>
      </c>
      <c r="C194" s="99">
        <f t="shared" si="185"/>
        <v>235456</v>
      </c>
      <c r="D194" s="228">
        <f>SUM(D195,D230,D269)</f>
        <v>217793</v>
      </c>
      <c r="E194" s="426">
        <f t="shared" ref="E194:F194" si="251">SUM(E195,E230,E269)</f>
        <v>-134</v>
      </c>
      <c r="F194" s="427">
        <f t="shared" si="251"/>
        <v>217659</v>
      </c>
      <c r="G194" s="228">
        <f>SUM(G195,G230,G269)</f>
        <v>0</v>
      </c>
      <c r="H194" s="207">
        <f t="shared" ref="H194:I194" si="252">SUM(H195,H230,H269)</f>
        <v>0</v>
      </c>
      <c r="I194" s="427">
        <f t="shared" si="252"/>
        <v>0</v>
      </c>
      <c r="J194" s="261">
        <f>SUM(J195,J230,J269)</f>
        <v>17797</v>
      </c>
      <c r="K194" s="426">
        <f t="shared" ref="K194:L194" si="253">SUM(K195,K230,K269)</f>
        <v>0</v>
      </c>
      <c r="L194" s="427">
        <f t="shared" si="253"/>
        <v>17797</v>
      </c>
      <c r="M194" s="332">
        <f>SUM(M195,M230,M269)</f>
        <v>0</v>
      </c>
      <c r="N194" s="309">
        <f t="shared" ref="N194:O194" si="254">SUM(N195,N230,N269)</f>
        <v>0</v>
      </c>
      <c r="O194" s="314">
        <f t="shared" si="254"/>
        <v>0</v>
      </c>
      <c r="P194" s="1505"/>
    </row>
    <row r="195" spans="1:16" x14ac:dyDescent="0.25">
      <c r="A195" s="102">
        <v>5000</v>
      </c>
      <c r="B195" s="102" t="s">
        <v>175</v>
      </c>
      <c r="C195" s="103">
        <f t="shared" si="185"/>
        <v>220351</v>
      </c>
      <c r="D195" s="229">
        <f>D196+D204</f>
        <v>217793</v>
      </c>
      <c r="E195" s="428">
        <f t="shared" ref="E195:F195" si="255">E196+E204</f>
        <v>-134</v>
      </c>
      <c r="F195" s="429">
        <f t="shared" si="255"/>
        <v>217659</v>
      </c>
      <c r="G195" s="229">
        <f>G196+G204</f>
        <v>0</v>
      </c>
      <c r="H195" s="139">
        <f t="shared" ref="H195:I195" si="256">H196+H204</f>
        <v>0</v>
      </c>
      <c r="I195" s="429">
        <f t="shared" si="256"/>
        <v>0</v>
      </c>
      <c r="J195" s="262">
        <f>J196+J204</f>
        <v>2692</v>
      </c>
      <c r="K195" s="428">
        <f t="shared" ref="K195:L195" si="257">K196+K204</f>
        <v>0</v>
      </c>
      <c r="L195" s="429">
        <f t="shared" si="257"/>
        <v>2692</v>
      </c>
      <c r="M195" s="103">
        <f>M196+M204</f>
        <v>0</v>
      </c>
      <c r="N195" s="104">
        <f t="shared" ref="N195:O195" si="258">N196+N204</f>
        <v>0</v>
      </c>
      <c r="O195" s="105">
        <f t="shared" si="258"/>
        <v>0</v>
      </c>
      <c r="P195" s="1489"/>
    </row>
    <row r="196" spans="1:16" x14ac:dyDescent="0.25">
      <c r="A196" s="46">
        <v>5100</v>
      </c>
      <c r="B196" s="106" t="s">
        <v>176</v>
      </c>
      <c r="C196" s="47">
        <f t="shared" si="185"/>
        <v>260</v>
      </c>
      <c r="D196" s="230">
        <f>D197+D198+D201+D202+D203</f>
        <v>260</v>
      </c>
      <c r="E196" s="430">
        <f t="shared" ref="E196:F196" si="259">E197+E198+E201+E202+E203</f>
        <v>0</v>
      </c>
      <c r="F196" s="397">
        <f t="shared" si="259"/>
        <v>260</v>
      </c>
      <c r="G196" s="230">
        <f>G197+G198+G201+G202+G203</f>
        <v>0</v>
      </c>
      <c r="H196" s="127">
        <f t="shared" ref="H196:I196" si="260">H197+H198+H201+H202+H203</f>
        <v>0</v>
      </c>
      <c r="I196" s="397">
        <f t="shared" si="260"/>
        <v>0</v>
      </c>
      <c r="J196" s="107">
        <f>J197+J198+J201+J202+J203</f>
        <v>0</v>
      </c>
      <c r="K196" s="430">
        <f t="shared" ref="K196:L196" si="261">K197+K198+K201+K202+K203</f>
        <v>0</v>
      </c>
      <c r="L196" s="397">
        <f t="shared" si="261"/>
        <v>0</v>
      </c>
      <c r="M196" s="47">
        <f>M197+M198+M201+M202+M203</f>
        <v>0</v>
      </c>
      <c r="N196" s="51">
        <f t="shared" ref="N196:O196" si="262">N197+N198+N201+N202+N203</f>
        <v>0</v>
      </c>
      <c r="O196" s="118">
        <f t="shared" si="262"/>
        <v>0</v>
      </c>
      <c r="P196" s="1495"/>
    </row>
    <row r="197" spans="1:16" hidden="1" x14ac:dyDescent="0.25">
      <c r="A197" s="1244">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1492"/>
    </row>
    <row r="198" spans="1:16" ht="24" x14ac:dyDescent="0.25">
      <c r="A198" s="113">
        <v>5120</v>
      </c>
      <c r="B198" s="58" t="s">
        <v>178</v>
      </c>
      <c r="C198" s="59">
        <f t="shared" si="185"/>
        <v>260</v>
      </c>
      <c r="D198" s="233">
        <f>D199+D200</f>
        <v>260</v>
      </c>
      <c r="E198" s="436">
        <f t="shared" ref="E198:F198" si="263">E199+E200</f>
        <v>0</v>
      </c>
      <c r="F198" s="393">
        <f t="shared" si="263"/>
        <v>260</v>
      </c>
      <c r="G198" s="233">
        <f>G199+G200</f>
        <v>0</v>
      </c>
      <c r="H198" s="137">
        <f t="shared" ref="H198:I198" si="264">H199+H200</f>
        <v>0</v>
      </c>
      <c r="I198" s="393">
        <f t="shared" si="264"/>
        <v>0</v>
      </c>
      <c r="J198" s="122">
        <f>J199+J200</f>
        <v>0</v>
      </c>
      <c r="K198" s="436">
        <f t="shared" ref="K198:L198" si="265">K199+K200</f>
        <v>0</v>
      </c>
      <c r="L198" s="393">
        <f t="shared" si="265"/>
        <v>0</v>
      </c>
      <c r="M198" s="59">
        <f>M199+M200</f>
        <v>0</v>
      </c>
      <c r="N198" s="114">
        <f t="shared" ref="N198:O198" si="266">N199+N200</f>
        <v>0</v>
      </c>
      <c r="O198" s="115">
        <f t="shared" si="266"/>
        <v>0</v>
      </c>
      <c r="P198" s="1494"/>
    </row>
    <row r="199" spans="1:16" x14ac:dyDescent="0.25">
      <c r="A199" s="38">
        <v>5121</v>
      </c>
      <c r="B199" s="58" t="s">
        <v>179</v>
      </c>
      <c r="C199" s="59">
        <f t="shared" si="185"/>
        <v>260</v>
      </c>
      <c r="D199" s="232">
        <v>260</v>
      </c>
      <c r="E199" s="1212"/>
      <c r="F199" s="393">
        <f t="shared" ref="F199:F203" si="267">D199+E199</f>
        <v>260</v>
      </c>
      <c r="G199" s="232"/>
      <c r="H199" s="1264"/>
      <c r="I199" s="393">
        <f t="shared" ref="I199:I203" si="268">G199+H199</f>
        <v>0</v>
      </c>
      <c r="J199" s="264"/>
      <c r="K199" s="435"/>
      <c r="L199" s="393">
        <f t="shared" ref="L199:L203" si="269">J199+K199</f>
        <v>0</v>
      </c>
      <c r="M199" s="328"/>
      <c r="N199" s="61"/>
      <c r="O199" s="115">
        <f t="shared" ref="O199:O203" si="270">M199+N199</f>
        <v>0</v>
      </c>
      <c r="P199" s="1493"/>
    </row>
    <row r="200" spans="1:16"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1494"/>
    </row>
    <row r="201" spans="1:16"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1494"/>
    </row>
    <row r="202" spans="1:16"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1494"/>
    </row>
    <row r="203" spans="1:16"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1494"/>
    </row>
    <row r="204" spans="1:16" x14ac:dyDescent="0.25">
      <c r="A204" s="46">
        <v>5200</v>
      </c>
      <c r="B204" s="106" t="s">
        <v>184</v>
      </c>
      <c r="C204" s="47">
        <f t="shared" si="185"/>
        <v>220091</v>
      </c>
      <c r="D204" s="230">
        <f>D205+D215+D216+D225+D226+D227+D229</f>
        <v>217533</v>
      </c>
      <c r="E204" s="430">
        <f t="shared" ref="E204:F204" si="271">E205+E215+E216+E225+E226+E227+E229</f>
        <v>-134</v>
      </c>
      <c r="F204" s="397">
        <f t="shared" si="271"/>
        <v>217399</v>
      </c>
      <c r="G204" s="230">
        <f>G205+G215+G216+G225+G226+G227+G229</f>
        <v>0</v>
      </c>
      <c r="H204" s="127">
        <f t="shared" ref="H204:I204" si="272">H205+H215+H216+H225+H226+H227+H229</f>
        <v>0</v>
      </c>
      <c r="I204" s="397">
        <f t="shared" si="272"/>
        <v>0</v>
      </c>
      <c r="J204" s="107">
        <f>J205+J215+J216+J225+J226+J227+J229</f>
        <v>2692</v>
      </c>
      <c r="K204" s="430">
        <f t="shared" ref="K204:L204" si="273">K205+K215+K216+K225+K226+K227+K229</f>
        <v>0</v>
      </c>
      <c r="L204" s="397">
        <f t="shared" si="273"/>
        <v>2692</v>
      </c>
      <c r="M204" s="47">
        <f>M205+M215+M216+M225+M226+M227+M229</f>
        <v>0</v>
      </c>
      <c r="N204" s="51">
        <f t="shared" ref="N204:O204" si="274">N205+N215+N216+N225+N226+N227+N229</f>
        <v>0</v>
      </c>
      <c r="O204" s="118">
        <f t="shared" si="274"/>
        <v>0</v>
      </c>
      <c r="P204" s="1495"/>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491"/>
    </row>
    <row r="206" spans="1:16"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492"/>
    </row>
    <row r="207" spans="1:16"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1494"/>
    </row>
    <row r="208" spans="1:16"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1494"/>
    </row>
    <row r="209" spans="1:16"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1494"/>
    </row>
    <row r="210" spans="1:16"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1494"/>
    </row>
    <row r="211" spans="1:16"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1494"/>
    </row>
    <row r="212" spans="1:16"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1494"/>
    </row>
    <row r="213" spans="1:16"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1494"/>
    </row>
    <row r="214" spans="1:16"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1494"/>
    </row>
    <row r="215" spans="1:16"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1494"/>
    </row>
    <row r="216" spans="1:16" x14ac:dyDescent="0.25">
      <c r="A216" s="113">
        <v>5230</v>
      </c>
      <c r="B216" s="58" t="s">
        <v>196</v>
      </c>
      <c r="C216" s="59">
        <f t="shared" si="283"/>
        <v>220091</v>
      </c>
      <c r="D216" s="233">
        <f>SUM(D217:D224)</f>
        <v>217533</v>
      </c>
      <c r="E216" s="436">
        <f t="shared" ref="E216:F216" si="284">SUM(E217:E224)</f>
        <v>-134</v>
      </c>
      <c r="F216" s="393">
        <f t="shared" si="284"/>
        <v>217399</v>
      </c>
      <c r="G216" s="233">
        <f>SUM(G217:G224)</f>
        <v>0</v>
      </c>
      <c r="H216" s="137">
        <f t="shared" ref="H216:I216" si="285">SUM(H217:H224)</f>
        <v>0</v>
      </c>
      <c r="I216" s="393">
        <f t="shared" si="285"/>
        <v>0</v>
      </c>
      <c r="J216" s="122">
        <f>SUM(J217:J224)</f>
        <v>2692</v>
      </c>
      <c r="K216" s="436">
        <f t="shared" ref="K216:L216" si="286">SUM(K217:K224)</f>
        <v>0</v>
      </c>
      <c r="L216" s="393">
        <f t="shared" si="286"/>
        <v>2692</v>
      </c>
      <c r="M216" s="59">
        <f>SUM(M217:M224)</f>
        <v>0</v>
      </c>
      <c r="N216" s="114">
        <f t="shared" ref="N216:O216" si="287">SUM(N217:N224)</f>
        <v>0</v>
      </c>
      <c r="O216" s="115">
        <f t="shared" si="287"/>
        <v>0</v>
      </c>
      <c r="P216" s="1494"/>
    </row>
    <row r="217" spans="1:16"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494"/>
    </row>
    <row r="218" spans="1:16" ht="24" x14ac:dyDescent="0.25">
      <c r="A218" s="38">
        <v>5232</v>
      </c>
      <c r="B218" s="58" t="s">
        <v>198</v>
      </c>
      <c r="C218" s="59">
        <f t="shared" si="283"/>
        <v>1558</v>
      </c>
      <c r="D218" s="232">
        <v>1692</v>
      </c>
      <c r="E218" s="435">
        <v>-134</v>
      </c>
      <c r="F218" s="393">
        <f t="shared" si="288"/>
        <v>1558</v>
      </c>
      <c r="G218" s="232"/>
      <c r="H218" s="1264"/>
      <c r="I218" s="393">
        <f t="shared" si="289"/>
        <v>0</v>
      </c>
      <c r="J218" s="264"/>
      <c r="K218" s="435"/>
      <c r="L218" s="393">
        <f t="shared" si="290"/>
        <v>0</v>
      </c>
      <c r="M218" s="328"/>
      <c r="N218" s="61"/>
      <c r="O218" s="115">
        <f t="shared" si="291"/>
        <v>0</v>
      </c>
      <c r="P218" s="1493" t="s">
        <v>1452</v>
      </c>
    </row>
    <row r="219" spans="1:16" x14ac:dyDescent="0.25">
      <c r="A219" s="38">
        <v>5233</v>
      </c>
      <c r="B219" s="58" t="s">
        <v>199</v>
      </c>
      <c r="C219" s="59">
        <f t="shared" si="283"/>
        <v>400</v>
      </c>
      <c r="D219" s="232"/>
      <c r="E219" s="435"/>
      <c r="F219" s="393">
        <f t="shared" si="288"/>
        <v>0</v>
      </c>
      <c r="G219" s="232"/>
      <c r="H219" s="1264"/>
      <c r="I219" s="393">
        <f t="shared" si="289"/>
        <v>0</v>
      </c>
      <c r="J219" s="264">
        <v>400</v>
      </c>
      <c r="K219" s="435"/>
      <c r="L219" s="393">
        <f t="shared" si="290"/>
        <v>400</v>
      </c>
      <c r="M219" s="328"/>
      <c r="N219" s="61"/>
      <c r="O219" s="115">
        <f t="shared" si="291"/>
        <v>0</v>
      </c>
      <c r="P219" s="1493"/>
    </row>
    <row r="220" spans="1:16"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1494"/>
    </row>
    <row r="221" spans="1:16"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1494"/>
    </row>
    <row r="222" spans="1:16"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1494"/>
    </row>
    <row r="223" spans="1:16" ht="24" x14ac:dyDescent="0.25">
      <c r="A223" s="38">
        <v>5238</v>
      </c>
      <c r="B223" s="58" t="s">
        <v>203</v>
      </c>
      <c r="C223" s="59">
        <f t="shared" si="283"/>
        <v>13320</v>
      </c>
      <c r="D223" s="232">
        <v>13320</v>
      </c>
      <c r="E223" s="435"/>
      <c r="F223" s="393">
        <f t="shared" si="288"/>
        <v>13320</v>
      </c>
      <c r="G223" s="232"/>
      <c r="H223" s="1264"/>
      <c r="I223" s="393">
        <f t="shared" si="289"/>
        <v>0</v>
      </c>
      <c r="J223" s="264"/>
      <c r="K223" s="435"/>
      <c r="L223" s="393">
        <f t="shared" si="290"/>
        <v>0</v>
      </c>
      <c r="M223" s="328"/>
      <c r="N223" s="61"/>
      <c r="O223" s="115">
        <f t="shared" si="291"/>
        <v>0</v>
      </c>
      <c r="P223" s="970"/>
    </row>
    <row r="224" spans="1:16" ht="24" x14ac:dyDescent="0.25">
      <c r="A224" s="38">
        <v>5239</v>
      </c>
      <c r="B224" s="58" t="s">
        <v>204</v>
      </c>
      <c r="C224" s="59">
        <f t="shared" si="283"/>
        <v>204813</v>
      </c>
      <c r="D224" s="232">
        <v>202521</v>
      </c>
      <c r="E224" s="435"/>
      <c r="F224" s="393">
        <f t="shared" si="288"/>
        <v>202521</v>
      </c>
      <c r="G224" s="232"/>
      <c r="H224" s="1264"/>
      <c r="I224" s="393">
        <f t="shared" si="289"/>
        <v>0</v>
      </c>
      <c r="J224" s="264">
        <v>2292</v>
      </c>
      <c r="K224" s="435"/>
      <c r="L224" s="393">
        <f t="shared" si="290"/>
        <v>2292</v>
      </c>
      <c r="M224" s="328"/>
      <c r="N224" s="61"/>
      <c r="O224" s="115">
        <f t="shared" si="291"/>
        <v>0</v>
      </c>
      <c r="P224" s="1493"/>
    </row>
    <row r="225" spans="1:16"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1494"/>
    </row>
    <row r="226" spans="1:16"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1494"/>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494"/>
    </row>
    <row r="228" spans="1:16"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494"/>
    </row>
    <row r="229" spans="1:16"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1491"/>
    </row>
    <row r="230" spans="1:16"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1489"/>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1490"/>
    </row>
    <row r="232" spans="1:16" ht="24" hidden="1" x14ac:dyDescent="0.25">
      <c r="A232" s="1244">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1492"/>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494"/>
    </row>
    <row r="234" spans="1:16"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1492"/>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494"/>
    </row>
    <row r="236" spans="1:16"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494"/>
    </row>
    <row r="237" spans="1:16"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1494"/>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494"/>
    </row>
    <row r="239" spans="1:16"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494"/>
    </row>
    <row r="240" spans="1:16"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1494"/>
    </row>
    <row r="241" spans="1:16"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1494"/>
    </row>
    <row r="242" spans="1:16"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1494"/>
    </row>
    <row r="243" spans="1:16"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1494"/>
    </row>
    <row r="244" spans="1:16"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1494"/>
    </row>
    <row r="245" spans="1:16"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1494"/>
    </row>
    <row r="246" spans="1:16" ht="24" hidden="1" x14ac:dyDescent="0.25">
      <c r="A246" s="1244">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04"/>
    </row>
    <row r="247" spans="1:16"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494"/>
    </row>
    <row r="248" spans="1:16"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1494"/>
    </row>
    <row r="249" spans="1:16" ht="72"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1494"/>
    </row>
    <row r="250" spans="1:16"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1494"/>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1499"/>
    </row>
    <row r="252" spans="1:16" ht="24" hidden="1" x14ac:dyDescent="0.25">
      <c r="A252" s="1244">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492"/>
    </row>
    <row r="253" spans="1:16"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494"/>
    </row>
    <row r="254" spans="1:16"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1494"/>
    </row>
    <row r="255" spans="1:16"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1494"/>
    </row>
    <row r="256" spans="1:16"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1492"/>
    </row>
    <row r="257" spans="1:16"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504"/>
    </row>
    <row r="258" spans="1:16"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1494"/>
    </row>
    <row r="259" spans="1:16"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1499"/>
    </row>
    <row r="260" spans="1:16" ht="24" hidden="1" x14ac:dyDescent="0.25">
      <c r="A260" s="1244">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03"/>
    </row>
    <row r="261" spans="1:16"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494"/>
    </row>
    <row r="262" spans="1:16"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1494"/>
    </row>
    <row r="263" spans="1:16"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1494"/>
    </row>
    <row r="264" spans="1:16"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1494"/>
    </row>
    <row r="265" spans="1:16"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494"/>
    </row>
    <row r="266" spans="1:16"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1494"/>
    </row>
    <row r="267" spans="1:16"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1494"/>
    </row>
    <row r="268" spans="1:16"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1494"/>
    </row>
    <row r="269" spans="1:16" ht="36" x14ac:dyDescent="0.25">
      <c r="A269" s="150">
        <v>7000</v>
      </c>
      <c r="B269" s="150" t="s">
        <v>246</v>
      </c>
      <c r="C269" s="153">
        <f t="shared" si="283"/>
        <v>15105</v>
      </c>
      <c r="D269" s="239">
        <f>SUM(D270,D281)</f>
        <v>0</v>
      </c>
      <c r="E269" s="444">
        <f t="shared" ref="E269:F269" si="350">SUM(E270,E281)</f>
        <v>0</v>
      </c>
      <c r="F269" s="445">
        <f t="shared" si="350"/>
        <v>0</v>
      </c>
      <c r="G269" s="239">
        <f>SUM(G270,G281)</f>
        <v>0</v>
      </c>
      <c r="H269" s="151">
        <f t="shared" ref="H269:I269" si="351">SUM(H270,H281)</f>
        <v>0</v>
      </c>
      <c r="I269" s="445">
        <f t="shared" si="351"/>
        <v>0</v>
      </c>
      <c r="J269" s="270">
        <f>SUM(J270,J281)</f>
        <v>15105</v>
      </c>
      <c r="K269" s="444">
        <f t="shared" ref="K269:L269" si="352">SUM(K270,K281)</f>
        <v>0</v>
      </c>
      <c r="L269" s="445">
        <f t="shared" si="352"/>
        <v>15105</v>
      </c>
      <c r="M269" s="333">
        <f>SUM(M270,M281)</f>
        <v>0</v>
      </c>
      <c r="N269" s="310">
        <f t="shared" ref="N269:O269" si="353">SUM(N270,N281)</f>
        <v>0</v>
      </c>
      <c r="O269" s="315">
        <f t="shared" si="353"/>
        <v>0</v>
      </c>
      <c r="P269" s="1506"/>
    </row>
    <row r="270" spans="1:16" ht="24" x14ac:dyDescent="0.25">
      <c r="A270" s="46">
        <v>7200</v>
      </c>
      <c r="B270" s="106" t="s">
        <v>247</v>
      </c>
      <c r="C270" s="47">
        <f t="shared" si="283"/>
        <v>15105</v>
      </c>
      <c r="D270" s="230">
        <f>SUM(D271,D272,D275,D276,D280)</f>
        <v>0</v>
      </c>
      <c r="E270" s="430">
        <f t="shared" ref="E270:F270" si="354">SUM(E271,E272,E275,E276,E280)</f>
        <v>0</v>
      </c>
      <c r="F270" s="397">
        <f t="shared" si="354"/>
        <v>0</v>
      </c>
      <c r="G270" s="230">
        <f>SUM(G271,G272,G275,G276,G280)</f>
        <v>0</v>
      </c>
      <c r="H270" s="127">
        <f t="shared" ref="H270:I270" si="355">SUM(H271,H272,H275,H276,H280)</f>
        <v>0</v>
      </c>
      <c r="I270" s="397">
        <f t="shared" si="355"/>
        <v>0</v>
      </c>
      <c r="J270" s="107">
        <f>SUM(J271,J272,J275,J276,J280)</f>
        <v>15105</v>
      </c>
      <c r="K270" s="430">
        <f t="shared" ref="K270:L270" si="356">SUM(K271,K272,K275,K276,K280)</f>
        <v>0</v>
      </c>
      <c r="L270" s="397">
        <f t="shared" si="356"/>
        <v>15105</v>
      </c>
      <c r="M270" s="131">
        <f>SUM(M271,M272,M275,M276,M280)</f>
        <v>0</v>
      </c>
      <c r="N270" s="132">
        <f t="shared" ref="N270:O270" si="357">SUM(N271,N272,N275,N276,N280)</f>
        <v>0</v>
      </c>
      <c r="O270" s="296">
        <f t="shared" si="357"/>
        <v>0</v>
      </c>
      <c r="P270" s="1490"/>
    </row>
    <row r="271" spans="1:16" ht="24" hidden="1" x14ac:dyDescent="0.25">
      <c r="A271" s="1244">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1492"/>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494"/>
    </row>
    <row r="273" spans="1:16"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494"/>
    </row>
    <row r="274" spans="1:16"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1494"/>
    </row>
    <row r="275" spans="1:16" ht="24" x14ac:dyDescent="0.25">
      <c r="A275" s="113">
        <v>7230</v>
      </c>
      <c r="B275" s="58" t="s">
        <v>292</v>
      </c>
      <c r="C275" s="59">
        <f t="shared" si="283"/>
        <v>15105</v>
      </c>
      <c r="D275" s="232"/>
      <c r="E275" s="435"/>
      <c r="F275" s="393">
        <f t="shared" si="362"/>
        <v>0</v>
      </c>
      <c r="G275" s="232"/>
      <c r="H275" s="1264"/>
      <c r="I275" s="393">
        <f t="shared" si="363"/>
        <v>0</v>
      </c>
      <c r="J275" s="264">
        <v>15105</v>
      </c>
      <c r="K275" s="435"/>
      <c r="L275" s="393">
        <f t="shared" si="364"/>
        <v>15105</v>
      </c>
      <c r="M275" s="328"/>
      <c r="N275" s="61"/>
      <c r="O275" s="115">
        <f t="shared" si="365"/>
        <v>0</v>
      </c>
      <c r="P275" s="1501"/>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494"/>
    </row>
    <row r="277" spans="1:16"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494"/>
    </row>
    <row r="278" spans="1:16"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1494"/>
    </row>
    <row r="279" spans="1:16"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1494"/>
    </row>
    <row r="280" spans="1:16" ht="24" hidden="1" x14ac:dyDescent="0.25">
      <c r="A280" s="1244">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1492"/>
    </row>
    <row r="281" spans="1:16"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1499"/>
    </row>
    <row r="282" spans="1:16"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503"/>
    </row>
    <row r="283" spans="1:16"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1494"/>
    </row>
    <row r="284" spans="1:16" hidden="1" x14ac:dyDescent="0.25">
      <c r="A284" s="147" t="s">
        <v>257</v>
      </c>
      <c r="B284" s="38" t="s">
        <v>258</v>
      </c>
      <c r="C284" s="59">
        <f t="shared" si="368"/>
        <v>0</v>
      </c>
      <c r="D284" s="232"/>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1494"/>
    </row>
    <row r="285" spans="1:16"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1492"/>
    </row>
    <row r="286" spans="1:16" ht="12.75" thickBot="1" x14ac:dyDescent="0.3">
      <c r="A286" s="175"/>
      <c r="B286" s="175" t="s">
        <v>261</v>
      </c>
      <c r="C286" s="316">
        <f t="shared" si="368"/>
        <v>1146910</v>
      </c>
      <c r="D286" s="242">
        <f t="shared" ref="D286:O286" si="382">SUM(D283,D269,D230,D195,D187,D173,D75,D53)</f>
        <v>606638</v>
      </c>
      <c r="E286" s="448">
        <f t="shared" si="382"/>
        <v>0</v>
      </c>
      <c r="F286" s="449">
        <f t="shared" si="382"/>
        <v>606638</v>
      </c>
      <c r="G286" s="242">
        <f t="shared" si="382"/>
        <v>439420</v>
      </c>
      <c r="H286" s="210">
        <f t="shared" si="382"/>
        <v>0</v>
      </c>
      <c r="I286" s="449">
        <f t="shared" si="382"/>
        <v>439420</v>
      </c>
      <c r="J286" s="177">
        <f t="shared" si="382"/>
        <v>100822</v>
      </c>
      <c r="K286" s="448">
        <f t="shared" si="382"/>
        <v>0</v>
      </c>
      <c r="L286" s="449">
        <f t="shared" si="382"/>
        <v>100822</v>
      </c>
      <c r="M286" s="316">
        <f t="shared" si="382"/>
        <v>30</v>
      </c>
      <c r="N286" s="176">
        <f t="shared" si="382"/>
        <v>0</v>
      </c>
      <c r="O286" s="298">
        <f t="shared" si="382"/>
        <v>30</v>
      </c>
      <c r="P286" s="1507"/>
    </row>
    <row r="287" spans="1:16" s="21" customFormat="1" ht="13.5" thickTop="1" thickBot="1" x14ac:dyDescent="0.3">
      <c r="A287" s="1670" t="s">
        <v>262</v>
      </c>
      <c r="B287" s="1671"/>
      <c r="C287" s="184">
        <f t="shared" si="368"/>
        <v>-11311</v>
      </c>
      <c r="D287" s="243">
        <f>SUM(D24,D25,D41)-D51</f>
        <v>0</v>
      </c>
      <c r="E287" s="450">
        <f t="shared" ref="E287:F287" si="383">SUM(E24,E25,E41)-E51</f>
        <v>0</v>
      </c>
      <c r="F287" s="451">
        <f t="shared" si="383"/>
        <v>0</v>
      </c>
      <c r="G287" s="243">
        <f>SUM(G24,G25,G41)-G51</f>
        <v>0</v>
      </c>
      <c r="H287" s="178">
        <f t="shared" ref="H287:I287" si="384">SUM(H24,H25,H41)-H51</f>
        <v>0</v>
      </c>
      <c r="I287" s="451">
        <f t="shared" si="384"/>
        <v>0</v>
      </c>
      <c r="J287" s="273">
        <f>(J26+J43)-J51</f>
        <v>-11281</v>
      </c>
      <c r="K287" s="450">
        <f t="shared" ref="K287:L287" si="385">(K26+K43)-K51</f>
        <v>0</v>
      </c>
      <c r="L287" s="451">
        <f t="shared" si="385"/>
        <v>-11281</v>
      </c>
      <c r="M287" s="184">
        <f>M45-M51</f>
        <v>-30</v>
      </c>
      <c r="N287" s="179">
        <f t="shared" ref="N287:O287" si="386">N45-N51</f>
        <v>0</v>
      </c>
      <c r="O287" s="299">
        <f t="shared" si="386"/>
        <v>-30</v>
      </c>
      <c r="P287" s="1508"/>
    </row>
    <row r="288" spans="1:16" s="21" customFormat="1" ht="12.75" thickTop="1" x14ac:dyDescent="0.25">
      <c r="A288" s="1672" t="s">
        <v>263</v>
      </c>
      <c r="B288" s="1673"/>
      <c r="C288" s="164">
        <f t="shared" si="368"/>
        <v>11311</v>
      </c>
      <c r="D288" s="244">
        <f t="shared" ref="D288:O288" si="387">SUM(D289,D290)-D297+D298</f>
        <v>0</v>
      </c>
      <c r="E288" s="452">
        <f t="shared" si="387"/>
        <v>0</v>
      </c>
      <c r="F288" s="453">
        <f t="shared" si="387"/>
        <v>0</v>
      </c>
      <c r="G288" s="244">
        <f t="shared" si="387"/>
        <v>0</v>
      </c>
      <c r="H288" s="160">
        <f t="shared" si="387"/>
        <v>0</v>
      </c>
      <c r="I288" s="453">
        <f t="shared" si="387"/>
        <v>0</v>
      </c>
      <c r="J288" s="274">
        <f t="shared" si="387"/>
        <v>11281</v>
      </c>
      <c r="K288" s="452">
        <f t="shared" si="387"/>
        <v>0</v>
      </c>
      <c r="L288" s="453">
        <f t="shared" si="387"/>
        <v>11281</v>
      </c>
      <c r="M288" s="164">
        <f t="shared" si="387"/>
        <v>30</v>
      </c>
      <c r="N288" s="161">
        <f t="shared" si="387"/>
        <v>0</v>
      </c>
      <c r="O288" s="162">
        <f t="shared" si="387"/>
        <v>30</v>
      </c>
      <c r="P288" s="1509"/>
    </row>
    <row r="289" spans="1:16" s="21" customFormat="1" ht="12.75" thickBot="1" x14ac:dyDescent="0.3">
      <c r="A289" s="89" t="s">
        <v>264</v>
      </c>
      <c r="B289" s="89" t="s">
        <v>265</v>
      </c>
      <c r="C289" s="90">
        <f t="shared" si="368"/>
        <v>11311</v>
      </c>
      <c r="D289" s="226">
        <f t="shared" ref="D289:O289" si="388">D21-D283</f>
        <v>0</v>
      </c>
      <c r="E289" s="422">
        <f t="shared" si="388"/>
        <v>0</v>
      </c>
      <c r="F289" s="423">
        <f t="shared" si="388"/>
        <v>0</v>
      </c>
      <c r="G289" s="226">
        <f t="shared" si="388"/>
        <v>0</v>
      </c>
      <c r="H289" s="182">
        <f t="shared" si="388"/>
        <v>0</v>
      </c>
      <c r="I289" s="423">
        <f t="shared" si="388"/>
        <v>0</v>
      </c>
      <c r="J289" s="259">
        <f t="shared" si="388"/>
        <v>11281</v>
      </c>
      <c r="K289" s="422">
        <f t="shared" si="388"/>
        <v>0</v>
      </c>
      <c r="L289" s="423">
        <f t="shared" si="388"/>
        <v>11281</v>
      </c>
      <c r="M289" s="90">
        <f t="shared" si="388"/>
        <v>30</v>
      </c>
      <c r="N289" s="91">
        <f t="shared" si="388"/>
        <v>0</v>
      </c>
      <c r="O289" s="92">
        <f t="shared" si="388"/>
        <v>30</v>
      </c>
      <c r="P289" s="1487"/>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1509"/>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03"/>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494"/>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494"/>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494"/>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494"/>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04"/>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508"/>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495"/>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RGvUL51U3cRI6FyMgysjDnVmqzeuBQc1RJTzcOu9DReVL82Y+BnN8AzgbKTuvZawn/opHTBltTMd2aZP2e5ytw==" saltValue="bbkme1Q515z0umPm1txCkw==" spinCount="100000" sheet="1" objects="1" scenarios="1" formatCells="0" formatColumns="0" formatRows="0"/>
  <autoFilter ref="A18:P298">
    <filterColumn colId="2">
      <filters blank="1">
        <filter val="1 041"/>
        <filter val="1 046 058"/>
        <filter val="1 097"/>
        <filter val="1 146 910"/>
        <filter val="1 323"/>
        <filter val="1 352"/>
        <filter val="1 369"/>
        <filter val="1 409"/>
        <filter val="1 500"/>
        <filter val="1 520"/>
        <filter val="1 558"/>
        <filter val="1 766"/>
        <filter val="1 971"/>
        <filter val="1 977"/>
        <filter val="11 311"/>
        <filter val="-11 311"/>
        <filter val="11 558"/>
        <filter val="13 320"/>
        <filter val="14 385"/>
        <filter val="14 970"/>
        <filter val="146"/>
        <filter val="15 105"/>
        <filter val="16 174"/>
        <filter val="160"/>
        <filter val="161 285"/>
        <filter val="17 781"/>
        <filter val="180"/>
        <filter val="2 178"/>
        <filter val="2 181"/>
        <filter val="2 314"/>
        <filter val="2 738"/>
        <filter val="202 583"/>
        <filter val="204 813"/>
        <filter val="210"/>
        <filter val="220 091"/>
        <filter val="220 351"/>
        <filter val="222"/>
        <filter val="235 456"/>
        <filter val="240"/>
        <filter val="25 082"/>
        <filter val="25 287"/>
        <filter val="25 948"/>
        <filter val="26"/>
        <filter val="260"/>
        <filter val="3 038"/>
        <filter val="3 112"/>
        <filter val="3 267"/>
        <filter val="3 510"/>
        <filter val="3 745"/>
        <filter val="300"/>
        <filter val="360"/>
        <filter val="400"/>
        <filter val="41 298"/>
        <filter val="452"/>
        <filter val="48 937"/>
        <filter val="50"/>
        <filter val="549"/>
        <filter val="583 867"/>
        <filter val="59 903"/>
        <filter val="6 850"/>
        <filter val="63 601"/>
        <filter val="645 270"/>
        <filter val="654"/>
        <filter val="68"/>
        <filter val="7 233"/>
        <filter val="75"/>
        <filter val="78"/>
        <filter val="8 410"/>
        <filter val="8 650"/>
        <filter val="8 968"/>
        <filter val="847 853"/>
        <filter val="87 354"/>
        <filter val="89 331"/>
        <filter val="911 454"/>
        <filter val="934"/>
        <filter val="97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33.pielikums Jūrmalas pilsētas domes 
2018.gada 27.septembra saistošajiem noteikumiem Nr.33
(protokols Nr.13,  23.punkts)
 </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T316"/>
  <sheetViews>
    <sheetView view="pageLayout" zoomScaleNormal="100" workbookViewId="0">
      <selection activeCell="R2" sqref="R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906</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926</v>
      </c>
      <c r="D3" s="1713"/>
      <c r="E3" s="1713"/>
      <c r="F3" s="1713"/>
      <c r="G3" s="1713"/>
      <c r="H3" s="1713"/>
      <c r="I3" s="1713"/>
      <c r="J3" s="1713"/>
      <c r="K3" s="1713"/>
      <c r="L3" s="1713"/>
      <c r="M3" s="1713"/>
      <c r="N3" s="1713"/>
      <c r="O3" s="1713"/>
      <c r="P3" s="1714"/>
      <c r="Q3" s="382"/>
    </row>
    <row r="4" spans="1:17" ht="12.75" customHeight="1" x14ac:dyDescent="0.25">
      <c r="A4" s="4" t="s">
        <v>1</v>
      </c>
      <c r="B4" s="5"/>
      <c r="C4" s="1713" t="s">
        <v>907</v>
      </c>
      <c r="D4" s="1713"/>
      <c r="E4" s="1713"/>
      <c r="F4" s="1713"/>
      <c r="G4" s="1713"/>
      <c r="H4" s="1713"/>
      <c r="I4" s="1713"/>
      <c r="J4" s="1713"/>
      <c r="K4" s="1713"/>
      <c r="L4" s="1713"/>
      <c r="M4" s="1713"/>
      <c r="N4" s="1713"/>
      <c r="O4" s="1713"/>
      <c r="P4" s="1714"/>
      <c r="Q4" s="382"/>
    </row>
    <row r="5" spans="1:17" ht="12.75" customHeight="1" x14ac:dyDescent="0.25">
      <c r="A5" s="2" t="s">
        <v>2</v>
      </c>
      <c r="B5" s="3"/>
      <c r="C5" s="1708" t="s">
        <v>908</v>
      </c>
      <c r="D5" s="1708"/>
      <c r="E5" s="1708"/>
      <c r="F5" s="1708"/>
      <c r="G5" s="1708"/>
      <c r="H5" s="1708"/>
      <c r="I5" s="1708"/>
      <c r="J5" s="1708"/>
      <c r="K5" s="1708"/>
      <c r="L5" s="1708"/>
      <c r="M5" s="1708"/>
      <c r="N5" s="1708"/>
      <c r="O5" s="1708"/>
      <c r="P5" s="1709"/>
      <c r="Q5" s="382"/>
    </row>
    <row r="6" spans="1:17" ht="12.75" customHeight="1" x14ac:dyDescent="0.25">
      <c r="A6" s="2" t="s">
        <v>3</v>
      </c>
      <c r="B6" s="3"/>
      <c r="C6" s="1708" t="s">
        <v>861</v>
      </c>
      <c r="D6" s="1708"/>
      <c r="E6" s="1708"/>
      <c r="F6" s="1708"/>
      <c r="G6" s="1708"/>
      <c r="H6" s="1708"/>
      <c r="I6" s="1708"/>
      <c r="J6" s="1708"/>
      <c r="K6" s="1708"/>
      <c r="L6" s="1708"/>
      <c r="M6" s="1708"/>
      <c r="N6" s="1708"/>
      <c r="O6" s="1708"/>
      <c r="P6" s="1709"/>
      <c r="Q6" s="382"/>
    </row>
    <row r="7" spans="1:17" ht="26.25" customHeight="1" x14ac:dyDescent="0.25">
      <c r="A7" s="2" t="s">
        <v>4</v>
      </c>
      <c r="B7" s="3"/>
      <c r="C7" s="1713" t="s">
        <v>876</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909</v>
      </c>
      <c r="D9" s="1708"/>
      <c r="E9" s="1708"/>
      <c r="F9" s="1708"/>
      <c r="G9" s="1708"/>
      <c r="H9" s="1708"/>
      <c r="I9" s="1708"/>
      <c r="J9" s="1708"/>
      <c r="K9" s="1708"/>
      <c r="L9" s="1708"/>
      <c r="M9" s="1708"/>
      <c r="N9" s="1708"/>
      <c r="O9" s="1708"/>
      <c r="P9" s="1709"/>
      <c r="Q9" s="382"/>
    </row>
    <row r="10" spans="1:17" ht="12.75" customHeight="1" x14ac:dyDescent="0.25">
      <c r="A10" s="2"/>
      <c r="B10" s="3" t="s">
        <v>7</v>
      </c>
      <c r="C10" s="1708" t="s">
        <v>910</v>
      </c>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911</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20"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20"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20" s="21" customFormat="1" x14ac:dyDescent="0.25">
      <c r="A19" s="16"/>
      <c r="B19" s="17" t="s">
        <v>18</v>
      </c>
      <c r="C19" s="18"/>
      <c r="D19" s="212"/>
      <c r="E19" s="385"/>
      <c r="F19" s="98"/>
      <c r="G19" s="212"/>
      <c r="H19" s="1255"/>
      <c r="I19" s="98"/>
      <c r="J19" s="247"/>
      <c r="K19" s="385"/>
      <c r="L19" s="98"/>
      <c r="M19" s="317"/>
      <c r="N19" s="19"/>
      <c r="O19" s="360"/>
      <c r="P19" s="20"/>
    </row>
    <row r="20" spans="1:20" s="21" customFormat="1" ht="12.75" thickBot="1" x14ac:dyDescent="0.3">
      <c r="A20" s="22"/>
      <c r="B20" s="23" t="s">
        <v>19</v>
      </c>
      <c r="C20" s="24">
        <f>F20+I20+L20+O20</f>
        <v>1381612</v>
      </c>
      <c r="D20" s="213">
        <f>SUM(D21,D24,D25,D41,D43)</f>
        <v>570357</v>
      </c>
      <c r="E20" s="386">
        <f t="shared" ref="E20:F20" si="0">SUM(E21,E24,E25,E41,E43)</f>
        <v>-7115</v>
      </c>
      <c r="F20" s="387">
        <f t="shared" si="0"/>
        <v>563242</v>
      </c>
      <c r="G20" s="213">
        <f>SUM(G21,G24,G43)</f>
        <v>781294</v>
      </c>
      <c r="H20" s="198">
        <f t="shared" ref="H20:I20" si="1">SUM(H21,H24,H43)</f>
        <v>0</v>
      </c>
      <c r="I20" s="387">
        <f t="shared" si="1"/>
        <v>781294</v>
      </c>
      <c r="J20" s="248">
        <f>SUM(J21,J26,J43)</f>
        <v>28723</v>
      </c>
      <c r="K20" s="386">
        <f t="shared" ref="K20:L20" si="2">SUM(K21,K26,K43)</f>
        <v>8353</v>
      </c>
      <c r="L20" s="387">
        <f t="shared" si="2"/>
        <v>37076</v>
      </c>
      <c r="M20" s="24">
        <f>SUM(M21,M45)</f>
        <v>0</v>
      </c>
      <c r="N20" s="25">
        <f t="shared" ref="N20:O20" si="3">SUM(N21,N45)</f>
        <v>0</v>
      </c>
      <c r="O20" s="26">
        <f t="shared" si="3"/>
        <v>0</v>
      </c>
      <c r="P20" s="337"/>
      <c r="R20" s="207"/>
      <c r="S20" s="207"/>
      <c r="T20" s="207"/>
    </row>
    <row r="21" spans="1:20" ht="12.75" thickTop="1" x14ac:dyDescent="0.25">
      <c r="A21" s="27"/>
      <c r="B21" s="28" t="s">
        <v>20</v>
      </c>
      <c r="C21" s="29">
        <f t="shared" ref="C21:C84" si="4">F21+I21+L21+O21</f>
        <v>2853</v>
      </c>
      <c r="D21" s="214">
        <f>SUM(D22:D23)</f>
        <v>0</v>
      </c>
      <c r="E21" s="388">
        <f t="shared" ref="E21" si="5">SUM(E22:E23)</f>
        <v>0</v>
      </c>
      <c r="F21" s="389">
        <f>SUM(F22:F23)</f>
        <v>0</v>
      </c>
      <c r="G21" s="214">
        <f>SUM(G22:G23)</f>
        <v>0</v>
      </c>
      <c r="H21" s="199">
        <f t="shared" ref="H21:I21" si="6">SUM(H22:H23)</f>
        <v>0</v>
      </c>
      <c r="I21" s="389">
        <f t="shared" si="6"/>
        <v>0</v>
      </c>
      <c r="J21" s="249">
        <f>SUM(J22:J23)</f>
        <v>2853</v>
      </c>
      <c r="K21" s="388">
        <f t="shared" ref="K21:L21" si="7">SUM(K22:K23)</f>
        <v>0</v>
      </c>
      <c r="L21" s="389">
        <f t="shared" si="7"/>
        <v>2853</v>
      </c>
      <c r="M21" s="29">
        <f>SUM(M22:M23)</f>
        <v>0</v>
      </c>
      <c r="N21" s="30">
        <f t="shared" ref="N21:O21" si="8">SUM(N22:N23)</f>
        <v>0</v>
      </c>
      <c r="O21" s="31">
        <f t="shared" si="8"/>
        <v>0</v>
      </c>
      <c r="P21" s="338"/>
      <c r="R21" s="207"/>
      <c r="S21" s="207"/>
      <c r="T21" s="207"/>
    </row>
    <row r="22" spans="1:20" hidden="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c r="R22" s="207"/>
      <c r="S22" s="207"/>
      <c r="T22" s="207"/>
    </row>
    <row r="23" spans="1:20" x14ac:dyDescent="0.25">
      <c r="A23" s="37"/>
      <c r="B23" s="38" t="s">
        <v>22</v>
      </c>
      <c r="C23" s="39">
        <f t="shared" si="4"/>
        <v>2853</v>
      </c>
      <c r="D23" s="216"/>
      <c r="E23" s="392"/>
      <c r="F23" s="393">
        <f>D23+E23</f>
        <v>0</v>
      </c>
      <c r="G23" s="216"/>
      <c r="H23" s="1256"/>
      <c r="I23" s="1268">
        <f>G23+H23</f>
        <v>0</v>
      </c>
      <c r="J23" s="251">
        <v>2853</v>
      </c>
      <c r="K23" s="392">
        <v>0</v>
      </c>
      <c r="L23" s="1268">
        <f>J23+K23</f>
        <v>2853</v>
      </c>
      <c r="M23" s="372"/>
      <c r="N23" s="40"/>
      <c r="O23" s="311">
        <f>M23+N23</f>
        <v>0</v>
      </c>
      <c r="P23" s="946"/>
      <c r="R23" s="207"/>
      <c r="S23" s="207"/>
      <c r="T23" s="207"/>
    </row>
    <row r="24" spans="1:20" s="21" customFormat="1" ht="48.75" thickBot="1" x14ac:dyDescent="0.3">
      <c r="A24" s="41">
        <v>19300</v>
      </c>
      <c r="B24" s="41" t="s">
        <v>304</v>
      </c>
      <c r="C24" s="42">
        <f>F24+I24</f>
        <v>1344536</v>
      </c>
      <c r="D24" s="217">
        <v>570357</v>
      </c>
      <c r="E24" s="394">
        <v>-7115</v>
      </c>
      <c r="F24" s="395">
        <f>D24+E24</f>
        <v>563242</v>
      </c>
      <c r="G24" s="217">
        <v>781294</v>
      </c>
      <c r="H24" s="1257">
        <v>0</v>
      </c>
      <c r="I24" s="395">
        <f>G24+H24</f>
        <v>781294</v>
      </c>
      <c r="J24" s="293" t="s">
        <v>23</v>
      </c>
      <c r="K24" s="1258" t="s">
        <v>23</v>
      </c>
      <c r="L24" s="1269" t="s">
        <v>23</v>
      </c>
      <c r="M24" s="319" t="s">
        <v>23</v>
      </c>
      <c r="N24" s="44" t="s">
        <v>23</v>
      </c>
      <c r="O24" s="45" t="s">
        <v>23</v>
      </c>
      <c r="P24" s="822" t="s">
        <v>912</v>
      </c>
      <c r="R24" s="207"/>
      <c r="S24" s="207"/>
      <c r="T24" s="207"/>
    </row>
    <row r="25" spans="1:20"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340"/>
      <c r="R25" s="207"/>
      <c r="S25" s="207"/>
      <c r="T25" s="207"/>
    </row>
    <row r="26" spans="1:20" s="21" customFormat="1" ht="36.75" thickTop="1" x14ac:dyDescent="0.25">
      <c r="A26" s="46">
        <v>21300</v>
      </c>
      <c r="B26" s="46" t="s">
        <v>305</v>
      </c>
      <c r="C26" s="47">
        <f>L26</f>
        <v>34223</v>
      </c>
      <c r="D26" s="219" t="s">
        <v>23</v>
      </c>
      <c r="E26" s="398" t="s">
        <v>23</v>
      </c>
      <c r="F26" s="399" t="s">
        <v>23</v>
      </c>
      <c r="G26" s="219" t="s">
        <v>23</v>
      </c>
      <c r="H26" s="301" t="s">
        <v>23</v>
      </c>
      <c r="I26" s="399" t="s">
        <v>23</v>
      </c>
      <c r="J26" s="107">
        <f>SUM(J27,J31,J33,J36)</f>
        <v>25870</v>
      </c>
      <c r="K26" s="430">
        <f t="shared" ref="K26:L26" si="9">SUM(K27,K31,K33,K36)</f>
        <v>8353</v>
      </c>
      <c r="L26" s="397">
        <f t="shared" si="9"/>
        <v>34223</v>
      </c>
      <c r="M26" s="320" t="s">
        <v>23</v>
      </c>
      <c r="N26" s="49" t="s">
        <v>23</v>
      </c>
      <c r="O26" s="50" t="s">
        <v>23</v>
      </c>
      <c r="P26" s="340"/>
      <c r="R26" s="207"/>
      <c r="S26" s="207"/>
      <c r="T26" s="207"/>
    </row>
    <row r="27" spans="1:20" s="21" customFormat="1" ht="24" hidden="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c r="R27" s="207"/>
      <c r="S27" s="207"/>
      <c r="T27" s="207"/>
    </row>
    <row r="28" spans="1:20" hidden="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c r="R28" s="207"/>
      <c r="S28" s="207"/>
      <c r="T28" s="207"/>
    </row>
    <row r="29" spans="1:20" hidden="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c r="R29" s="207"/>
      <c r="S29" s="207"/>
      <c r="T29" s="207"/>
    </row>
    <row r="30" spans="1:20" ht="24" hidden="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c r="R30" s="207"/>
      <c r="S30" s="207"/>
      <c r="T30" s="207"/>
    </row>
    <row r="31" spans="1:20" s="21" customFormat="1" ht="36" hidden="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c r="R31" s="207"/>
      <c r="S31" s="207"/>
      <c r="T31" s="207"/>
    </row>
    <row r="32" spans="1:20" ht="36" hidden="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343"/>
      <c r="R32" s="207"/>
      <c r="S32" s="207"/>
      <c r="T32" s="207"/>
    </row>
    <row r="33" spans="1:20" s="21" customFormat="1" x14ac:dyDescent="0.25">
      <c r="A33" s="52">
        <v>21380</v>
      </c>
      <c r="B33" s="46" t="s">
        <v>31</v>
      </c>
      <c r="C33" s="47">
        <f t="shared" si="10"/>
        <v>30303</v>
      </c>
      <c r="D33" s="219" t="s">
        <v>23</v>
      </c>
      <c r="E33" s="398" t="s">
        <v>23</v>
      </c>
      <c r="F33" s="399" t="s">
        <v>23</v>
      </c>
      <c r="G33" s="219" t="s">
        <v>23</v>
      </c>
      <c r="H33" s="301" t="s">
        <v>23</v>
      </c>
      <c r="I33" s="399" t="s">
        <v>23</v>
      </c>
      <c r="J33" s="107">
        <f>SUM(J34:J35)</f>
        <v>21950</v>
      </c>
      <c r="K33" s="430">
        <f t="shared" ref="K33:L33" si="13">SUM(K34:K35)</f>
        <v>8353</v>
      </c>
      <c r="L33" s="397">
        <f t="shared" si="13"/>
        <v>30303</v>
      </c>
      <c r="M33" s="320" t="s">
        <v>23</v>
      </c>
      <c r="N33" s="49" t="s">
        <v>23</v>
      </c>
      <c r="O33" s="50" t="s">
        <v>23</v>
      </c>
      <c r="P33" s="340"/>
      <c r="R33" s="207"/>
      <c r="S33" s="207"/>
      <c r="T33" s="207"/>
    </row>
    <row r="34" spans="1:20" ht="24" x14ac:dyDescent="0.25">
      <c r="A34" s="33">
        <v>21381</v>
      </c>
      <c r="B34" s="53" t="s">
        <v>306</v>
      </c>
      <c r="C34" s="54">
        <f t="shared" si="10"/>
        <v>30303</v>
      </c>
      <c r="D34" s="220" t="s">
        <v>23</v>
      </c>
      <c r="E34" s="400" t="s">
        <v>23</v>
      </c>
      <c r="F34" s="401" t="s">
        <v>23</v>
      </c>
      <c r="G34" s="220" t="s">
        <v>23</v>
      </c>
      <c r="H34" s="1259" t="s">
        <v>23</v>
      </c>
      <c r="I34" s="401" t="s">
        <v>23</v>
      </c>
      <c r="J34" s="263">
        <v>21950</v>
      </c>
      <c r="K34" s="433">
        <v>8353</v>
      </c>
      <c r="L34" s="391">
        <f>J34+K34</f>
        <v>30303</v>
      </c>
      <c r="M34" s="321" t="s">
        <v>23</v>
      </c>
      <c r="N34" s="55" t="s">
        <v>23</v>
      </c>
      <c r="O34" s="57" t="s">
        <v>23</v>
      </c>
      <c r="P34" s="979" t="s">
        <v>913</v>
      </c>
      <c r="R34" s="207"/>
      <c r="S34" s="207"/>
      <c r="T34" s="207"/>
    </row>
    <row r="35" spans="1:20" ht="24" hidden="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c r="R35" s="207"/>
      <c r="S35" s="207"/>
      <c r="T35" s="207"/>
    </row>
    <row r="36" spans="1:20" s="21" customFormat="1" ht="25.5" customHeight="1" x14ac:dyDescent="0.25">
      <c r="A36" s="52">
        <v>21390</v>
      </c>
      <c r="B36" s="46" t="s">
        <v>307</v>
      </c>
      <c r="C36" s="47">
        <f t="shared" si="10"/>
        <v>3920</v>
      </c>
      <c r="D36" s="219" t="s">
        <v>23</v>
      </c>
      <c r="E36" s="398" t="s">
        <v>23</v>
      </c>
      <c r="F36" s="399" t="s">
        <v>23</v>
      </c>
      <c r="G36" s="219" t="s">
        <v>23</v>
      </c>
      <c r="H36" s="301" t="s">
        <v>23</v>
      </c>
      <c r="I36" s="399" t="s">
        <v>23</v>
      </c>
      <c r="J36" s="107">
        <f>SUM(J37:J40)</f>
        <v>3920</v>
      </c>
      <c r="K36" s="430">
        <f t="shared" ref="K36:L36" si="14">SUM(K37:K40)</f>
        <v>0</v>
      </c>
      <c r="L36" s="397">
        <f t="shared" si="14"/>
        <v>3920</v>
      </c>
      <c r="M36" s="320" t="s">
        <v>23</v>
      </c>
      <c r="N36" s="49" t="s">
        <v>23</v>
      </c>
      <c r="O36" s="50" t="s">
        <v>23</v>
      </c>
      <c r="P36" s="340"/>
      <c r="R36" s="207"/>
      <c r="S36" s="207"/>
      <c r="T36" s="207"/>
    </row>
    <row r="37" spans="1:20" ht="24" hidden="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c r="R37" s="207"/>
      <c r="S37" s="207"/>
      <c r="T37" s="207"/>
    </row>
    <row r="38" spans="1:20" hidden="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342"/>
      <c r="R38" s="207"/>
      <c r="S38" s="207"/>
      <c r="T38" s="207"/>
    </row>
    <row r="39" spans="1:20" hidden="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c r="R39" s="207"/>
      <c r="S39" s="207"/>
      <c r="T39" s="207"/>
    </row>
    <row r="40" spans="1:20" ht="24" x14ac:dyDescent="0.25">
      <c r="A40" s="191">
        <v>21399</v>
      </c>
      <c r="B40" s="166" t="s">
        <v>36</v>
      </c>
      <c r="C40" s="167">
        <f t="shared" si="10"/>
        <v>3920</v>
      </c>
      <c r="D40" s="223" t="s">
        <v>23</v>
      </c>
      <c r="E40" s="406" t="s">
        <v>23</v>
      </c>
      <c r="F40" s="407" t="s">
        <v>23</v>
      </c>
      <c r="G40" s="223" t="s">
        <v>23</v>
      </c>
      <c r="H40" s="303" t="s">
        <v>23</v>
      </c>
      <c r="I40" s="407" t="s">
        <v>23</v>
      </c>
      <c r="J40" s="294">
        <v>3920</v>
      </c>
      <c r="K40" s="1260"/>
      <c r="L40" s="1270">
        <f>J40+K40</f>
        <v>3920</v>
      </c>
      <c r="M40" s="324" t="s">
        <v>23</v>
      </c>
      <c r="N40" s="77" t="s">
        <v>23</v>
      </c>
      <c r="O40" s="193" t="s">
        <v>23</v>
      </c>
      <c r="P40" s="344"/>
      <c r="R40" s="207"/>
      <c r="S40" s="207"/>
      <c r="T40" s="207"/>
    </row>
    <row r="41" spans="1:20"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c r="R41" s="207"/>
      <c r="S41" s="207"/>
      <c r="T41" s="207"/>
    </row>
    <row r="42" spans="1:20"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c r="R42" s="207"/>
      <c r="S42" s="207"/>
      <c r="T42" s="207"/>
    </row>
    <row r="43" spans="1:20" s="21" customFormat="1" ht="24" hidden="1" x14ac:dyDescent="0.25">
      <c r="A43" s="52">
        <v>21490</v>
      </c>
      <c r="B43" s="46" t="s">
        <v>38</v>
      </c>
      <c r="C43" s="69">
        <f>F43+I43+L43</f>
        <v>0</v>
      </c>
      <c r="D43" s="75">
        <f>D44</f>
        <v>0</v>
      </c>
      <c r="E43" s="76">
        <f t="shared" ref="E43:L43" si="16">E44</f>
        <v>0</v>
      </c>
      <c r="F43" s="282">
        <f t="shared" si="16"/>
        <v>0</v>
      </c>
      <c r="G43" s="75">
        <f t="shared" si="16"/>
        <v>0</v>
      </c>
      <c r="H43" s="205">
        <f t="shared" si="16"/>
        <v>0</v>
      </c>
      <c r="I43" s="295">
        <f t="shared" si="16"/>
        <v>0</v>
      </c>
      <c r="J43" s="205">
        <f t="shared" si="16"/>
        <v>0</v>
      </c>
      <c r="K43" s="76">
        <f t="shared" si="16"/>
        <v>0</v>
      </c>
      <c r="L43" s="204">
        <f t="shared" si="16"/>
        <v>0</v>
      </c>
      <c r="M43" s="320" t="s">
        <v>23</v>
      </c>
      <c r="N43" s="49" t="s">
        <v>23</v>
      </c>
      <c r="O43" s="50" t="s">
        <v>23</v>
      </c>
      <c r="P43" s="340"/>
      <c r="R43" s="207"/>
      <c r="S43" s="207"/>
      <c r="T43" s="207"/>
    </row>
    <row r="44" spans="1:20" s="21" customFormat="1" ht="24" hidden="1" x14ac:dyDescent="0.25">
      <c r="A44" s="38">
        <v>21499</v>
      </c>
      <c r="B44" s="58" t="s">
        <v>39</v>
      </c>
      <c r="C44" s="209">
        <f>F44+I44+L44</f>
        <v>0</v>
      </c>
      <c r="D44" s="304"/>
      <c r="E44" s="71"/>
      <c r="F44" s="146">
        <f>D44+E44</f>
        <v>0</v>
      </c>
      <c r="G44" s="304"/>
      <c r="H44" s="305"/>
      <c r="I44" s="363">
        <f>G44+H44</f>
        <v>0</v>
      </c>
      <c r="J44" s="305"/>
      <c r="K44" s="71"/>
      <c r="L44" s="364">
        <f>J44+K44</f>
        <v>0</v>
      </c>
      <c r="M44" s="323" t="s">
        <v>23</v>
      </c>
      <c r="N44" s="66" t="s">
        <v>23</v>
      </c>
      <c r="O44" s="68" t="s">
        <v>23</v>
      </c>
      <c r="P44" s="343"/>
      <c r="R44" s="207"/>
      <c r="S44" s="207"/>
      <c r="T44" s="207"/>
    </row>
    <row r="45" spans="1:20"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c r="R45" s="207"/>
      <c r="S45" s="207"/>
      <c r="T45" s="207"/>
    </row>
    <row r="46" spans="1:20" ht="24" hidden="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c r="R46" s="207"/>
      <c r="S46" s="207"/>
      <c r="T46" s="207"/>
    </row>
    <row r="47" spans="1:20" ht="24" hidden="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c r="R47" s="207"/>
      <c r="S47" s="207"/>
      <c r="T47" s="207"/>
    </row>
    <row r="48" spans="1:20" x14ac:dyDescent="0.25">
      <c r="A48" s="84"/>
      <c r="B48" s="79"/>
      <c r="C48" s="85"/>
      <c r="D48" s="366"/>
      <c r="E48" s="419"/>
      <c r="F48" s="418"/>
      <c r="G48" s="366"/>
      <c r="H48" s="1261"/>
      <c r="I48" s="1268"/>
      <c r="J48" s="371"/>
      <c r="K48" s="1263"/>
      <c r="L48" s="410"/>
      <c r="M48" s="326"/>
      <c r="N48" s="306"/>
      <c r="O48" s="172"/>
      <c r="P48" s="82"/>
      <c r="R48" s="207"/>
      <c r="S48" s="207"/>
      <c r="T48" s="207"/>
    </row>
    <row r="49" spans="1:20" s="21" customFormat="1" x14ac:dyDescent="0.25">
      <c r="A49" s="86"/>
      <c r="B49" s="87" t="s">
        <v>43</v>
      </c>
      <c r="C49" s="88"/>
      <c r="D49" s="367"/>
      <c r="E49" s="420"/>
      <c r="F49" s="421"/>
      <c r="G49" s="367"/>
      <c r="H49" s="1262"/>
      <c r="I49" s="421"/>
      <c r="J49" s="370"/>
      <c r="K49" s="420"/>
      <c r="L49" s="421"/>
      <c r="M49" s="373"/>
      <c r="N49" s="368"/>
      <c r="O49" s="173"/>
      <c r="P49" s="347"/>
      <c r="R49" s="207"/>
      <c r="S49" s="207"/>
      <c r="T49" s="207"/>
    </row>
    <row r="50" spans="1:20" s="21" customFormat="1" ht="12.75" thickBot="1" x14ac:dyDescent="0.3">
      <c r="A50" s="89"/>
      <c r="B50" s="22" t="s">
        <v>44</v>
      </c>
      <c r="C50" s="90">
        <f t="shared" si="4"/>
        <v>1381612</v>
      </c>
      <c r="D50" s="226">
        <f>SUM(D51,D283)</f>
        <v>570357</v>
      </c>
      <c r="E50" s="422">
        <f t="shared" ref="E50:F50" si="19">SUM(E51,E283)</f>
        <v>-7115</v>
      </c>
      <c r="F50" s="423">
        <f t="shared" si="19"/>
        <v>563242</v>
      </c>
      <c r="G50" s="226">
        <f>SUM(G51,G283)</f>
        <v>781294</v>
      </c>
      <c r="H50" s="182">
        <f t="shared" ref="H50:I50" si="20">SUM(H51,H283)</f>
        <v>0</v>
      </c>
      <c r="I50" s="423">
        <f t="shared" si="20"/>
        <v>781294</v>
      </c>
      <c r="J50" s="259">
        <f>SUM(J51,J283)</f>
        <v>28723</v>
      </c>
      <c r="K50" s="422">
        <f t="shared" ref="K50:L50" si="21">SUM(K51,K283)</f>
        <v>8353</v>
      </c>
      <c r="L50" s="423">
        <f t="shared" si="21"/>
        <v>37076</v>
      </c>
      <c r="M50" s="90">
        <f>SUM(M51,M283)</f>
        <v>0</v>
      </c>
      <c r="N50" s="91">
        <f t="shared" ref="N50:O50" si="22">SUM(N51,N283)</f>
        <v>0</v>
      </c>
      <c r="O50" s="92">
        <f t="shared" si="22"/>
        <v>0</v>
      </c>
      <c r="P50" s="348"/>
      <c r="R50" s="207"/>
      <c r="S50" s="207"/>
      <c r="T50" s="207"/>
    </row>
    <row r="51" spans="1:20" s="21" customFormat="1" ht="36.75" thickTop="1" x14ac:dyDescent="0.25">
      <c r="A51" s="93"/>
      <c r="B51" s="94" t="s">
        <v>45</v>
      </c>
      <c r="C51" s="95">
        <f t="shared" si="4"/>
        <v>1381612</v>
      </c>
      <c r="D51" s="227">
        <f>SUM(D52,D194)</f>
        <v>570357</v>
      </c>
      <c r="E51" s="424">
        <f t="shared" ref="E51:F51" si="23">SUM(E52,E194)</f>
        <v>-7115</v>
      </c>
      <c r="F51" s="425">
        <f t="shared" si="23"/>
        <v>563242</v>
      </c>
      <c r="G51" s="227">
        <f>SUM(G52,G194)</f>
        <v>781294</v>
      </c>
      <c r="H51" s="206">
        <f t="shared" ref="H51:I51" si="24">SUM(H52,H194)</f>
        <v>0</v>
      </c>
      <c r="I51" s="425">
        <f t="shared" si="24"/>
        <v>781294</v>
      </c>
      <c r="J51" s="260">
        <f>SUM(J52,J194)</f>
        <v>28723</v>
      </c>
      <c r="K51" s="424">
        <f t="shared" ref="K51:L51" si="25">SUM(K52,K194)</f>
        <v>8353</v>
      </c>
      <c r="L51" s="425">
        <f t="shared" si="25"/>
        <v>37076</v>
      </c>
      <c r="M51" s="95">
        <f>SUM(M52,M194)</f>
        <v>0</v>
      </c>
      <c r="N51" s="96">
        <f t="shared" ref="N51:O51" si="26">SUM(N52,N194)</f>
        <v>0</v>
      </c>
      <c r="O51" s="97">
        <f t="shared" si="26"/>
        <v>0</v>
      </c>
      <c r="P51" s="349"/>
      <c r="R51" s="207"/>
      <c r="S51" s="207"/>
      <c r="T51" s="207"/>
    </row>
    <row r="52" spans="1:20" s="21" customFormat="1" ht="24" x14ac:dyDescent="0.25">
      <c r="A52" s="98"/>
      <c r="B52" s="16" t="s">
        <v>46</v>
      </c>
      <c r="C52" s="99">
        <f t="shared" si="4"/>
        <v>1312285</v>
      </c>
      <c r="D52" s="228">
        <f>SUM(D53,D75,D173,D187)</f>
        <v>507212</v>
      </c>
      <c r="E52" s="426">
        <f t="shared" ref="E52:F52" si="27">SUM(E53,E75,E173,E187)</f>
        <v>-7115</v>
      </c>
      <c r="F52" s="427">
        <f t="shared" si="27"/>
        <v>500097</v>
      </c>
      <c r="G52" s="228">
        <f>SUM(G53,G75,G173,G187)</f>
        <v>775112</v>
      </c>
      <c r="H52" s="207">
        <f t="shared" ref="H52:I52" si="28">SUM(H53,H75,H173,H187)</f>
        <v>0</v>
      </c>
      <c r="I52" s="427">
        <f t="shared" si="28"/>
        <v>775112</v>
      </c>
      <c r="J52" s="261">
        <f>SUM(J53,J75,J173,J187)</f>
        <v>28723</v>
      </c>
      <c r="K52" s="426">
        <f t="shared" ref="K52:L52" si="29">SUM(K53,K75,K173,K187)</f>
        <v>8353</v>
      </c>
      <c r="L52" s="427">
        <f t="shared" si="29"/>
        <v>37076</v>
      </c>
      <c r="M52" s="99">
        <f>SUM(M53,M75,M173,M187)</f>
        <v>0</v>
      </c>
      <c r="N52" s="100">
        <f t="shared" ref="N52:O52" si="30">SUM(N53,N75,N173,N187)</f>
        <v>0</v>
      </c>
      <c r="O52" s="101">
        <f t="shared" si="30"/>
        <v>0</v>
      </c>
      <c r="P52" s="350"/>
      <c r="R52" s="207"/>
      <c r="S52" s="207"/>
      <c r="T52" s="207"/>
    </row>
    <row r="53" spans="1:20" s="21" customFormat="1" x14ac:dyDescent="0.25">
      <c r="A53" s="102">
        <v>1000</v>
      </c>
      <c r="B53" s="102" t="s">
        <v>47</v>
      </c>
      <c r="C53" s="103">
        <f t="shared" si="4"/>
        <v>1187422</v>
      </c>
      <c r="D53" s="229">
        <f>SUM(D54,D67)</f>
        <v>420565</v>
      </c>
      <c r="E53" s="428">
        <f t="shared" ref="E53:F53" si="31">SUM(E54,E67)</f>
        <v>0</v>
      </c>
      <c r="F53" s="429">
        <f t="shared" si="31"/>
        <v>420565</v>
      </c>
      <c r="G53" s="229">
        <f>SUM(G54,G67)</f>
        <v>766857</v>
      </c>
      <c r="H53" s="139">
        <f t="shared" ref="H53:I53" si="32">SUM(H54,H67)</f>
        <v>0</v>
      </c>
      <c r="I53" s="429">
        <f t="shared" si="32"/>
        <v>766857</v>
      </c>
      <c r="J53" s="262">
        <f>SUM(J54,J67)</f>
        <v>0</v>
      </c>
      <c r="K53" s="428">
        <f t="shared" ref="K53:L53" si="33">SUM(K54,K67)</f>
        <v>0</v>
      </c>
      <c r="L53" s="429">
        <f t="shared" si="33"/>
        <v>0</v>
      </c>
      <c r="M53" s="103">
        <f>SUM(M54,M67)</f>
        <v>0</v>
      </c>
      <c r="N53" s="104">
        <f t="shared" ref="N53:O53" si="34">SUM(N54,N67)</f>
        <v>0</v>
      </c>
      <c r="O53" s="105">
        <f t="shared" si="34"/>
        <v>0</v>
      </c>
      <c r="P53" s="351"/>
      <c r="R53" s="207"/>
      <c r="S53" s="207"/>
      <c r="T53" s="207"/>
    </row>
    <row r="54" spans="1:20" x14ac:dyDescent="0.25">
      <c r="A54" s="46">
        <v>1100</v>
      </c>
      <c r="B54" s="106" t="s">
        <v>48</v>
      </c>
      <c r="C54" s="47">
        <f t="shared" si="4"/>
        <v>909657</v>
      </c>
      <c r="D54" s="230">
        <f>SUM(D55,D58,D66)</f>
        <v>294772</v>
      </c>
      <c r="E54" s="430">
        <f t="shared" ref="E54:F54" si="35">SUM(E55,E58,E66)</f>
        <v>0</v>
      </c>
      <c r="F54" s="397">
        <f t="shared" si="35"/>
        <v>294772</v>
      </c>
      <c r="G54" s="230">
        <f>SUM(G55,G58,G66)</f>
        <v>615385</v>
      </c>
      <c r="H54" s="127">
        <f t="shared" ref="H54:I54" si="36">SUM(H55,H58,H66)</f>
        <v>-500</v>
      </c>
      <c r="I54" s="397">
        <f t="shared" si="36"/>
        <v>614885</v>
      </c>
      <c r="J54" s="107">
        <f>SUM(J55,J58,J66)</f>
        <v>0</v>
      </c>
      <c r="K54" s="430">
        <f t="shared" ref="K54:L54" si="37">SUM(K55,K58,K66)</f>
        <v>0</v>
      </c>
      <c r="L54" s="397">
        <f t="shared" si="37"/>
        <v>0</v>
      </c>
      <c r="M54" s="131">
        <f>SUM(M55,M58,M66)</f>
        <v>0</v>
      </c>
      <c r="N54" s="132">
        <f t="shared" ref="N54:O54" si="38">SUM(N55,N58,N66)</f>
        <v>0</v>
      </c>
      <c r="O54" s="296">
        <f t="shared" si="38"/>
        <v>0</v>
      </c>
      <c r="P54" s="352"/>
      <c r="R54" s="207"/>
      <c r="S54" s="207"/>
      <c r="T54" s="207"/>
    </row>
    <row r="55" spans="1:20" x14ac:dyDescent="0.25">
      <c r="A55" s="108">
        <v>1110</v>
      </c>
      <c r="B55" s="79" t="s">
        <v>49</v>
      </c>
      <c r="C55" s="85">
        <f t="shared" si="4"/>
        <v>832199</v>
      </c>
      <c r="D55" s="133">
        <f>SUM(D56:D57)</f>
        <v>247471</v>
      </c>
      <c r="E55" s="431">
        <f t="shared" ref="E55:F55" si="39">SUM(E56:E57)</f>
        <v>0</v>
      </c>
      <c r="F55" s="432">
        <f t="shared" si="39"/>
        <v>247471</v>
      </c>
      <c r="G55" s="133">
        <f>SUM(G56:G57)</f>
        <v>587948</v>
      </c>
      <c r="H55" s="138">
        <f t="shared" ref="H55:I55" si="40">SUM(H56:H57)</f>
        <v>-3220</v>
      </c>
      <c r="I55" s="432">
        <f t="shared" si="40"/>
        <v>584728</v>
      </c>
      <c r="J55" s="208">
        <f>SUM(J56:J57)</f>
        <v>0</v>
      </c>
      <c r="K55" s="431">
        <f t="shared" ref="K55:L55" si="41">SUM(K56:K57)</f>
        <v>0</v>
      </c>
      <c r="L55" s="432">
        <f t="shared" si="41"/>
        <v>0</v>
      </c>
      <c r="M55" s="85">
        <f>SUM(M56:M57)</f>
        <v>0</v>
      </c>
      <c r="N55" s="109">
        <f t="shared" ref="N55:O55" si="42">SUM(N56:N57)</f>
        <v>0</v>
      </c>
      <c r="O55" s="110">
        <f t="shared" si="42"/>
        <v>0</v>
      </c>
      <c r="P55" s="117"/>
      <c r="R55" s="207"/>
      <c r="S55" s="207"/>
      <c r="T55" s="207"/>
    </row>
    <row r="56" spans="1:20"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11"/>
      <c r="R56" s="207"/>
      <c r="S56" s="207"/>
      <c r="T56" s="207"/>
    </row>
    <row r="57" spans="1:20" ht="60" x14ac:dyDescent="0.25">
      <c r="A57" s="38">
        <v>1119</v>
      </c>
      <c r="B57" s="58" t="s">
        <v>51</v>
      </c>
      <c r="C57" s="59">
        <f t="shared" si="4"/>
        <v>832199</v>
      </c>
      <c r="D57" s="232">
        <v>247471</v>
      </c>
      <c r="E57" s="435"/>
      <c r="F57" s="393">
        <f t="shared" si="43"/>
        <v>247471</v>
      </c>
      <c r="G57" s="232">
        <v>587948</v>
      </c>
      <c r="H57" s="1264">
        <v>-3220</v>
      </c>
      <c r="I57" s="393">
        <f t="shared" si="44"/>
        <v>584728</v>
      </c>
      <c r="J57" s="264"/>
      <c r="K57" s="435"/>
      <c r="L57" s="393">
        <f t="shared" si="45"/>
        <v>0</v>
      </c>
      <c r="M57" s="328"/>
      <c r="N57" s="61"/>
      <c r="O57" s="115">
        <f>M57+N57</f>
        <v>0</v>
      </c>
      <c r="P57" s="970" t="s">
        <v>914</v>
      </c>
      <c r="R57" s="207"/>
      <c r="S57" s="207"/>
      <c r="T57" s="207"/>
    </row>
    <row r="58" spans="1:20" x14ac:dyDescent="0.25">
      <c r="A58" s="113">
        <v>1140</v>
      </c>
      <c r="B58" s="58" t="s">
        <v>295</v>
      </c>
      <c r="C58" s="59">
        <f t="shared" si="4"/>
        <v>75065</v>
      </c>
      <c r="D58" s="233">
        <f>SUM(D59:D65)</f>
        <v>44908</v>
      </c>
      <c r="E58" s="436">
        <f t="shared" ref="E58:F58" si="46">SUM(E59:E65)</f>
        <v>0</v>
      </c>
      <c r="F58" s="393">
        <f t="shared" si="46"/>
        <v>44908</v>
      </c>
      <c r="G58" s="233">
        <f>SUM(G59:G65)</f>
        <v>27437</v>
      </c>
      <c r="H58" s="137">
        <f t="shared" ref="H58:I58" si="47">SUM(H59:H65)</f>
        <v>2720</v>
      </c>
      <c r="I58" s="393">
        <f t="shared" si="47"/>
        <v>30157</v>
      </c>
      <c r="J58" s="122">
        <f>SUM(J59:J65)</f>
        <v>0</v>
      </c>
      <c r="K58" s="436">
        <f t="shared" ref="K58:L58" si="48">SUM(K59:K65)</f>
        <v>0</v>
      </c>
      <c r="L58" s="393">
        <f t="shared" si="48"/>
        <v>0</v>
      </c>
      <c r="M58" s="59">
        <f>SUM(M59:M65)</f>
        <v>0</v>
      </c>
      <c r="N58" s="114">
        <f t="shared" ref="N58:O58" si="49">SUM(N59:N65)</f>
        <v>0</v>
      </c>
      <c r="O58" s="115">
        <f t="shared" si="49"/>
        <v>0</v>
      </c>
      <c r="P58" s="112"/>
      <c r="R58" s="207"/>
      <c r="S58" s="207"/>
      <c r="T58" s="207"/>
    </row>
    <row r="59" spans="1:20" x14ac:dyDescent="0.25">
      <c r="A59" s="38">
        <v>1141</v>
      </c>
      <c r="B59" s="58" t="s">
        <v>52</v>
      </c>
      <c r="C59" s="59">
        <f t="shared" si="4"/>
        <v>4153</v>
      </c>
      <c r="D59" s="232">
        <v>4153</v>
      </c>
      <c r="E59" s="435"/>
      <c r="F59" s="393">
        <f t="shared" ref="F59:F66" si="50">D59+E59</f>
        <v>4153</v>
      </c>
      <c r="G59" s="232"/>
      <c r="H59" s="1264"/>
      <c r="I59" s="393">
        <f t="shared" ref="I59:I66" si="51">G59+H59</f>
        <v>0</v>
      </c>
      <c r="J59" s="264"/>
      <c r="K59" s="435"/>
      <c r="L59" s="393">
        <f t="shared" ref="L59:L66" si="52">J59+K59</f>
        <v>0</v>
      </c>
      <c r="M59" s="328"/>
      <c r="N59" s="61"/>
      <c r="O59" s="115">
        <f t="shared" ref="O59:O66" si="53">M59+N59</f>
        <v>0</v>
      </c>
      <c r="P59" s="112"/>
      <c r="R59" s="207"/>
      <c r="S59" s="207"/>
      <c r="T59" s="207"/>
    </row>
    <row r="60" spans="1:20" ht="33.75" customHeight="1" x14ac:dyDescent="0.25">
      <c r="A60" s="38">
        <v>1142</v>
      </c>
      <c r="B60" s="58" t="s">
        <v>53</v>
      </c>
      <c r="C60" s="59">
        <f t="shared" si="4"/>
        <v>1156</v>
      </c>
      <c r="D60" s="232">
        <v>1093</v>
      </c>
      <c r="E60" s="435">
        <v>63</v>
      </c>
      <c r="F60" s="393">
        <f t="shared" si="50"/>
        <v>1156</v>
      </c>
      <c r="G60" s="232"/>
      <c r="H60" s="1264"/>
      <c r="I60" s="393">
        <f t="shared" si="51"/>
        <v>0</v>
      </c>
      <c r="J60" s="264"/>
      <c r="K60" s="435"/>
      <c r="L60" s="393">
        <f>J60+K60</f>
        <v>0</v>
      </c>
      <c r="M60" s="328"/>
      <c r="N60" s="61"/>
      <c r="O60" s="115">
        <f t="shared" si="53"/>
        <v>0</v>
      </c>
      <c r="P60" s="377" t="s">
        <v>915</v>
      </c>
      <c r="R60" s="207"/>
      <c r="S60" s="207"/>
      <c r="T60" s="207"/>
    </row>
    <row r="61" spans="1:20"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112"/>
      <c r="R61" s="207"/>
      <c r="S61" s="207"/>
      <c r="T61" s="207"/>
    </row>
    <row r="62" spans="1:20"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112"/>
      <c r="R62" s="207"/>
      <c r="S62" s="207"/>
      <c r="T62" s="207"/>
    </row>
    <row r="63" spans="1:20" ht="72" x14ac:dyDescent="0.25">
      <c r="A63" s="38">
        <v>1147</v>
      </c>
      <c r="B63" s="58" t="s">
        <v>56</v>
      </c>
      <c r="C63" s="59">
        <f t="shared" si="4"/>
        <v>6711</v>
      </c>
      <c r="D63" s="232">
        <v>3991</v>
      </c>
      <c r="E63" s="435"/>
      <c r="F63" s="393">
        <f t="shared" si="50"/>
        <v>3991</v>
      </c>
      <c r="G63" s="232"/>
      <c r="H63" s="1264">
        <v>2720</v>
      </c>
      <c r="I63" s="393">
        <f t="shared" si="51"/>
        <v>2720</v>
      </c>
      <c r="J63" s="264"/>
      <c r="K63" s="435"/>
      <c r="L63" s="393">
        <f t="shared" si="52"/>
        <v>0</v>
      </c>
      <c r="M63" s="328"/>
      <c r="N63" s="61"/>
      <c r="O63" s="115">
        <f t="shared" si="53"/>
        <v>0</v>
      </c>
      <c r="P63" s="377" t="s">
        <v>916</v>
      </c>
      <c r="R63" s="207"/>
      <c r="S63" s="207"/>
      <c r="T63" s="207"/>
    </row>
    <row r="64" spans="1:20" x14ac:dyDescent="0.25">
      <c r="A64" s="38">
        <v>1148</v>
      </c>
      <c r="B64" s="58" t="s">
        <v>57</v>
      </c>
      <c r="C64" s="59">
        <f t="shared" si="4"/>
        <v>33830</v>
      </c>
      <c r="D64" s="232">
        <v>33830</v>
      </c>
      <c r="E64" s="435">
        <v>0</v>
      </c>
      <c r="F64" s="393">
        <f t="shared" si="50"/>
        <v>33830</v>
      </c>
      <c r="G64" s="232"/>
      <c r="H64" s="1264"/>
      <c r="I64" s="393">
        <f t="shared" si="51"/>
        <v>0</v>
      </c>
      <c r="J64" s="264"/>
      <c r="K64" s="435"/>
      <c r="L64" s="393">
        <f t="shared" si="52"/>
        <v>0</v>
      </c>
      <c r="M64" s="328"/>
      <c r="N64" s="61"/>
      <c r="O64" s="115">
        <f t="shared" si="53"/>
        <v>0</v>
      </c>
      <c r="P64" s="377"/>
      <c r="R64" s="207"/>
      <c r="S64" s="207"/>
      <c r="T64" s="207"/>
    </row>
    <row r="65" spans="1:20" ht="48" x14ac:dyDescent="0.25">
      <c r="A65" s="38">
        <v>1149</v>
      </c>
      <c r="B65" s="58" t="s">
        <v>58</v>
      </c>
      <c r="C65" s="59">
        <f>F65+I65+L65+O65</f>
        <v>29215</v>
      </c>
      <c r="D65" s="232">
        <v>1841</v>
      </c>
      <c r="E65" s="435">
        <v>-63</v>
      </c>
      <c r="F65" s="393">
        <f t="shared" si="50"/>
        <v>1778</v>
      </c>
      <c r="G65" s="232">
        <v>27437</v>
      </c>
      <c r="H65" s="1264">
        <v>0</v>
      </c>
      <c r="I65" s="393">
        <f t="shared" si="51"/>
        <v>27437</v>
      </c>
      <c r="J65" s="264"/>
      <c r="K65" s="435"/>
      <c r="L65" s="393">
        <f t="shared" si="52"/>
        <v>0</v>
      </c>
      <c r="M65" s="328"/>
      <c r="N65" s="61"/>
      <c r="O65" s="115">
        <f t="shared" si="53"/>
        <v>0</v>
      </c>
      <c r="P65" s="1007" t="s">
        <v>917</v>
      </c>
      <c r="R65" s="207"/>
      <c r="S65" s="207"/>
      <c r="T65" s="207"/>
    </row>
    <row r="66" spans="1:20" ht="36" x14ac:dyDescent="0.25">
      <c r="A66" s="108">
        <v>1150</v>
      </c>
      <c r="B66" s="79" t="s">
        <v>59</v>
      </c>
      <c r="C66" s="85">
        <f>F66+I66+L66+O66</f>
        <v>2393</v>
      </c>
      <c r="D66" s="234">
        <v>2393</v>
      </c>
      <c r="E66" s="437"/>
      <c r="F66" s="432">
        <f t="shared" si="50"/>
        <v>2393</v>
      </c>
      <c r="G66" s="234"/>
      <c r="H66" s="1265"/>
      <c r="I66" s="432">
        <f t="shared" si="51"/>
        <v>0</v>
      </c>
      <c r="J66" s="265"/>
      <c r="K66" s="437"/>
      <c r="L66" s="432">
        <f t="shared" si="52"/>
        <v>0</v>
      </c>
      <c r="M66" s="329"/>
      <c r="N66" s="116"/>
      <c r="O66" s="110">
        <f t="shared" si="53"/>
        <v>0</v>
      </c>
      <c r="P66" s="117"/>
      <c r="R66" s="207"/>
      <c r="S66" s="207"/>
      <c r="T66" s="207"/>
    </row>
    <row r="67" spans="1:20" ht="24" x14ac:dyDescent="0.25">
      <c r="A67" s="46">
        <v>1200</v>
      </c>
      <c r="B67" s="106" t="s">
        <v>296</v>
      </c>
      <c r="C67" s="47">
        <f t="shared" si="4"/>
        <v>277765</v>
      </c>
      <c r="D67" s="230">
        <f>SUM(D68:D69)</f>
        <v>125793</v>
      </c>
      <c r="E67" s="430">
        <f t="shared" ref="E67:F67" si="54">SUM(E68:E69)</f>
        <v>0</v>
      </c>
      <c r="F67" s="397">
        <f t="shared" si="54"/>
        <v>125793</v>
      </c>
      <c r="G67" s="230">
        <f>SUM(G68:G69)</f>
        <v>151472</v>
      </c>
      <c r="H67" s="127">
        <f t="shared" ref="H67:I67" si="55">SUM(H68:H69)</f>
        <v>500</v>
      </c>
      <c r="I67" s="397">
        <f t="shared" si="55"/>
        <v>151972</v>
      </c>
      <c r="J67" s="107">
        <f>SUM(J68:J69)</f>
        <v>0</v>
      </c>
      <c r="K67" s="430">
        <f t="shared" ref="K67:L67" si="56">SUM(K68:K69)</f>
        <v>0</v>
      </c>
      <c r="L67" s="397">
        <f t="shared" si="56"/>
        <v>0</v>
      </c>
      <c r="M67" s="47">
        <f>SUM(M68:M69)</f>
        <v>0</v>
      </c>
      <c r="N67" s="51">
        <f t="shared" ref="N67:O67" si="57">SUM(N68:N69)</f>
        <v>0</v>
      </c>
      <c r="O67" s="118">
        <f t="shared" si="57"/>
        <v>0</v>
      </c>
      <c r="P67" s="124"/>
      <c r="R67" s="207"/>
      <c r="S67" s="207"/>
      <c r="T67" s="207"/>
    </row>
    <row r="68" spans="1:20" ht="24" x14ac:dyDescent="0.25">
      <c r="A68" s="945">
        <v>1210</v>
      </c>
      <c r="B68" s="53" t="s">
        <v>60</v>
      </c>
      <c r="C68" s="54">
        <f t="shared" si="4"/>
        <v>226855</v>
      </c>
      <c r="D68" s="231">
        <v>77983</v>
      </c>
      <c r="E68" s="433">
        <v>0</v>
      </c>
      <c r="F68" s="434">
        <f>D68+E68</f>
        <v>77983</v>
      </c>
      <c r="G68" s="231">
        <v>148872</v>
      </c>
      <c r="H68" s="1266">
        <v>0</v>
      </c>
      <c r="I68" s="434">
        <f>G68+H68</f>
        <v>148872</v>
      </c>
      <c r="J68" s="263"/>
      <c r="K68" s="433"/>
      <c r="L68" s="434">
        <f>J68+K68</f>
        <v>0</v>
      </c>
      <c r="M68" s="327"/>
      <c r="N68" s="56"/>
      <c r="O68" s="121">
        <f>M68+N68</f>
        <v>0</v>
      </c>
      <c r="P68" s="376"/>
      <c r="R68" s="207"/>
      <c r="S68" s="207"/>
      <c r="T68" s="207"/>
    </row>
    <row r="69" spans="1:20" ht="24" x14ac:dyDescent="0.25">
      <c r="A69" s="113">
        <v>1220</v>
      </c>
      <c r="B69" s="58" t="s">
        <v>61</v>
      </c>
      <c r="C69" s="59">
        <f t="shared" si="4"/>
        <v>50910</v>
      </c>
      <c r="D69" s="233">
        <f>SUM(D70:D74)</f>
        <v>47810</v>
      </c>
      <c r="E69" s="436">
        <f t="shared" ref="E69:F69" si="58">SUM(E70:E74)</f>
        <v>0</v>
      </c>
      <c r="F69" s="393">
        <f t="shared" si="58"/>
        <v>47810</v>
      </c>
      <c r="G69" s="233">
        <f>SUM(G70:G74)</f>
        <v>2600</v>
      </c>
      <c r="H69" s="137">
        <f t="shared" ref="H69:I69" si="59">SUM(H70:H74)</f>
        <v>500</v>
      </c>
      <c r="I69" s="393">
        <f t="shared" si="59"/>
        <v>3100</v>
      </c>
      <c r="J69" s="122">
        <f>SUM(J70:J74)</f>
        <v>0</v>
      </c>
      <c r="K69" s="436">
        <f t="shared" ref="K69:L69" si="60">SUM(K70:K74)</f>
        <v>0</v>
      </c>
      <c r="L69" s="393">
        <f t="shared" si="60"/>
        <v>0</v>
      </c>
      <c r="M69" s="59">
        <f>SUM(M70:M74)</f>
        <v>0</v>
      </c>
      <c r="N69" s="114">
        <f t="shared" ref="N69:O69" si="61">SUM(N70:N74)</f>
        <v>0</v>
      </c>
      <c r="O69" s="115">
        <f t="shared" si="61"/>
        <v>0</v>
      </c>
      <c r="P69" s="112"/>
      <c r="R69" s="207"/>
      <c r="S69" s="207"/>
      <c r="T69" s="207"/>
    </row>
    <row r="70" spans="1:20" ht="48" x14ac:dyDescent="0.25">
      <c r="A70" s="38">
        <v>1221</v>
      </c>
      <c r="B70" s="58" t="s">
        <v>297</v>
      </c>
      <c r="C70" s="59">
        <f t="shared" si="4"/>
        <v>35550</v>
      </c>
      <c r="D70" s="232">
        <v>32450</v>
      </c>
      <c r="E70" s="435"/>
      <c r="F70" s="393">
        <f t="shared" ref="F70:F74" si="62">D70+E70</f>
        <v>32450</v>
      </c>
      <c r="G70" s="232">
        <v>2600</v>
      </c>
      <c r="H70" s="1264">
        <v>500</v>
      </c>
      <c r="I70" s="393">
        <f t="shared" ref="I70:I74" si="63">G70+H70</f>
        <v>3100</v>
      </c>
      <c r="J70" s="264"/>
      <c r="K70" s="435"/>
      <c r="L70" s="393">
        <f t="shared" ref="L70:L74" si="64">J70+K70</f>
        <v>0</v>
      </c>
      <c r="M70" s="328"/>
      <c r="N70" s="61"/>
      <c r="O70" s="115">
        <f t="shared" ref="O70:O74" si="65">M70+N70</f>
        <v>0</v>
      </c>
      <c r="P70" s="377" t="s">
        <v>918</v>
      </c>
      <c r="R70" s="207"/>
      <c r="S70" s="207"/>
      <c r="T70" s="207"/>
    </row>
    <row r="71" spans="1:20"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112"/>
      <c r="R71" s="207"/>
      <c r="S71" s="207"/>
      <c r="T71" s="207"/>
    </row>
    <row r="72" spans="1:20"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112"/>
      <c r="R72" s="207"/>
      <c r="S72" s="207"/>
      <c r="T72" s="207"/>
    </row>
    <row r="73" spans="1:20" ht="36" x14ac:dyDescent="0.25">
      <c r="A73" s="38">
        <v>1227</v>
      </c>
      <c r="B73" s="58" t="s">
        <v>64</v>
      </c>
      <c r="C73" s="59">
        <f t="shared" si="4"/>
        <v>14300</v>
      </c>
      <c r="D73" s="232">
        <v>14300</v>
      </c>
      <c r="E73" s="435"/>
      <c r="F73" s="393">
        <f t="shared" si="62"/>
        <v>14300</v>
      </c>
      <c r="G73" s="232"/>
      <c r="H73" s="1264"/>
      <c r="I73" s="393">
        <f t="shared" si="63"/>
        <v>0</v>
      </c>
      <c r="J73" s="264"/>
      <c r="K73" s="435"/>
      <c r="L73" s="393">
        <f t="shared" si="64"/>
        <v>0</v>
      </c>
      <c r="M73" s="328"/>
      <c r="N73" s="61"/>
      <c r="O73" s="115">
        <f t="shared" si="65"/>
        <v>0</v>
      </c>
      <c r="P73" s="112"/>
      <c r="R73" s="207"/>
      <c r="S73" s="207"/>
      <c r="T73" s="207"/>
    </row>
    <row r="74" spans="1:20" ht="48" x14ac:dyDescent="0.25">
      <c r="A74" s="38">
        <v>1228</v>
      </c>
      <c r="B74" s="58" t="s">
        <v>298</v>
      </c>
      <c r="C74" s="59">
        <f t="shared" si="4"/>
        <v>1060</v>
      </c>
      <c r="D74" s="232">
        <v>1060</v>
      </c>
      <c r="E74" s="435"/>
      <c r="F74" s="393">
        <f t="shared" si="62"/>
        <v>1060</v>
      </c>
      <c r="G74" s="232"/>
      <c r="H74" s="1264"/>
      <c r="I74" s="393">
        <f t="shared" si="63"/>
        <v>0</v>
      </c>
      <c r="J74" s="264"/>
      <c r="K74" s="435"/>
      <c r="L74" s="393">
        <f t="shared" si="64"/>
        <v>0</v>
      </c>
      <c r="M74" s="328"/>
      <c r="N74" s="61"/>
      <c r="O74" s="115">
        <f t="shared" si="65"/>
        <v>0</v>
      </c>
      <c r="P74" s="112"/>
      <c r="R74" s="207"/>
      <c r="S74" s="207"/>
      <c r="T74" s="207"/>
    </row>
    <row r="75" spans="1:20" x14ac:dyDescent="0.25">
      <c r="A75" s="102">
        <v>2000</v>
      </c>
      <c r="B75" s="102" t="s">
        <v>65</v>
      </c>
      <c r="C75" s="103">
        <f t="shared" si="4"/>
        <v>124863</v>
      </c>
      <c r="D75" s="229">
        <f>SUM(D76,D83,D130,D164,D165,D172)</f>
        <v>86647</v>
      </c>
      <c r="E75" s="428">
        <f t="shared" ref="E75:F75" si="66">SUM(E76,E83,E130,E164,E165,E172)</f>
        <v>-7115</v>
      </c>
      <c r="F75" s="429">
        <f t="shared" si="66"/>
        <v>79532</v>
      </c>
      <c r="G75" s="229">
        <f>SUM(G76,G83,G130,G164,G165,G172)</f>
        <v>8255</v>
      </c>
      <c r="H75" s="139">
        <f t="shared" ref="H75:I75" si="67">SUM(H76,H83,H130,H164,H165,H172)</f>
        <v>0</v>
      </c>
      <c r="I75" s="429">
        <f t="shared" si="67"/>
        <v>8255</v>
      </c>
      <c r="J75" s="262">
        <f>SUM(J76,J83,J130,J164,J165,J172)</f>
        <v>28723</v>
      </c>
      <c r="K75" s="428">
        <f t="shared" ref="K75:L75" si="68">SUM(K76,K83,K130,K164,K165,K172)</f>
        <v>8353</v>
      </c>
      <c r="L75" s="429">
        <f t="shared" si="68"/>
        <v>37076</v>
      </c>
      <c r="M75" s="103">
        <f>SUM(M76,M83,M130,M164,M165,M172)</f>
        <v>0</v>
      </c>
      <c r="N75" s="104">
        <f t="shared" ref="N75:O75" si="69">SUM(N76,N83,N130,N164,N165,N172)</f>
        <v>0</v>
      </c>
      <c r="O75" s="105">
        <f t="shared" si="69"/>
        <v>0</v>
      </c>
      <c r="P75" s="351"/>
      <c r="R75" s="207"/>
      <c r="S75" s="207"/>
      <c r="T75" s="207"/>
    </row>
    <row r="76" spans="1:20" ht="24" hidden="1" x14ac:dyDescent="0.25">
      <c r="A76" s="46">
        <v>2100</v>
      </c>
      <c r="B76" s="106" t="s">
        <v>66</v>
      </c>
      <c r="C76" s="47">
        <f t="shared" si="4"/>
        <v>0</v>
      </c>
      <c r="D76" s="230">
        <f>SUM(D77,D80)</f>
        <v>0</v>
      </c>
      <c r="E76" s="51">
        <f t="shared" ref="E76:F76" si="70">SUM(E77,E80)</f>
        <v>0</v>
      </c>
      <c r="F76" s="287">
        <f t="shared" si="70"/>
        <v>0</v>
      </c>
      <c r="G76" s="230">
        <f>SUM(G77,G80)</f>
        <v>0</v>
      </c>
      <c r="H76" s="107">
        <f t="shared" ref="H76:I76" si="71">SUM(H77,H80)</f>
        <v>0</v>
      </c>
      <c r="I76" s="118">
        <f t="shared" si="71"/>
        <v>0</v>
      </c>
      <c r="J76" s="107">
        <f>SUM(J77,J80)</f>
        <v>0</v>
      </c>
      <c r="K76" s="51">
        <f t="shared" ref="K76:L76" si="72">SUM(K77,K80)</f>
        <v>0</v>
      </c>
      <c r="L76" s="127">
        <f t="shared" si="72"/>
        <v>0</v>
      </c>
      <c r="M76" s="47">
        <f>SUM(M77,M80)</f>
        <v>0</v>
      </c>
      <c r="N76" s="51">
        <f t="shared" ref="N76:O76" si="73">SUM(N77,N80)</f>
        <v>0</v>
      </c>
      <c r="O76" s="118">
        <f t="shared" si="73"/>
        <v>0</v>
      </c>
      <c r="P76" s="124"/>
      <c r="R76" s="207"/>
      <c r="S76" s="207"/>
      <c r="T76" s="207"/>
    </row>
    <row r="77" spans="1:20" ht="24" hidden="1" x14ac:dyDescent="0.25">
      <c r="A77" s="945">
        <v>2110</v>
      </c>
      <c r="B77" s="53" t="s">
        <v>67</v>
      </c>
      <c r="C77" s="54">
        <f t="shared" si="4"/>
        <v>0</v>
      </c>
      <c r="D77" s="235">
        <f>SUM(D78:D79)</f>
        <v>0</v>
      </c>
      <c r="E77" s="120">
        <f t="shared" ref="E77:F77" si="74">SUM(E78:E79)</f>
        <v>0</v>
      </c>
      <c r="F77" s="289">
        <f t="shared" si="74"/>
        <v>0</v>
      </c>
      <c r="G77" s="235">
        <f>SUM(G78:G79)</f>
        <v>0</v>
      </c>
      <c r="H77" s="266">
        <f t="shared" ref="H77:I77" si="75">SUM(H78:H79)</f>
        <v>0</v>
      </c>
      <c r="I77" s="121">
        <f t="shared" si="75"/>
        <v>0</v>
      </c>
      <c r="J77" s="266">
        <f>SUM(J78:J79)</f>
        <v>0</v>
      </c>
      <c r="K77" s="120">
        <f t="shared" ref="K77:L77" si="76">SUM(K78:K79)</f>
        <v>0</v>
      </c>
      <c r="L77" s="141">
        <f t="shared" si="76"/>
        <v>0</v>
      </c>
      <c r="M77" s="54">
        <f>SUM(M78:M79)</f>
        <v>0</v>
      </c>
      <c r="N77" s="120">
        <f t="shared" ref="N77:O77" si="77">SUM(N78:N79)</f>
        <v>0</v>
      </c>
      <c r="O77" s="121">
        <f t="shared" si="77"/>
        <v>0</v>
      </c>
      <c r="P77" s="111"/>
      <c r="R77" s="207"/>
      <c r="S77" s="207"/>
      <c r="T77" s="207"/>
    </row>
    <row r="78" spans="1:20" hidden="1" x14ac:dyDescent="0.25">
      <c r="A78" s="38">
        <v>2111</v>
      </c>
      <c r="B78" s="58" t="s">
        <v>68</v>
      </c>
      <c r="C78" s="59">
        <f t="shared" si="4"/>
        <v>0</v>
      </c>
      <c r="D78" s="232"/>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112"/>
      <c r="R78" s="207"/>
      <c r="S78" s="207"/>
      <c r="T78" s="207"/>
    </row>
    <row r="79" spans="1:20" ht="24" hidden="1" x14ac:dyDescent="0.25">
      <c r="A79" s="38">
        <v>2112</v>
      </c>
      <c r="B79" s="58" t="s">
        <v>69</v>
      </c>
      <c r="C79" s="59">
        <f t="shared" si="4"/>
        <v>0</v>
      </c>
      <c r="D79" s="232"/>
      <c r="E79" s="61"/>
      <c r="F79" s="148">
        <f t="shared" si="78"/>
        <v>0</v>
      </c>
      <c r="G79" s="232"/>
      <c r="H79" s="264"/>
      <c r="I79" s="115">
        <f t="shared" si="79"/>
        <v>0</v>
      </c>
      <c r="J79" s="264"/>
      <c r="K79" s="61"/>
      <c r="L79" s="137">
        <f t="shared" si="80"/>
        <v>0</v>
      </c>
      <c r="M79" s="328"/>
      <c r="N79" s="61"/>
      <c r="O79" s="115">
        <f t="shared" si="81"/>
        <v>0</v>
      </c>
      <c r="P79" s="112"/>
      <c r="R79" s="207"/>
      <c r="S79" s="207"/>
      <c r="T79" s="207"/>
    </row>
    <row r="80" spans="1:20"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112"/>
      <c r="R80" s="207"/>
      <c r="S80" s="207"/>
      <c r="T80" s="207"/>
    </row>
    <row r="81" spans="1:20" hidden="1" x14ac:dyDescent="0.25">
      <c r="A81" s="38">
        <v>2121</v>
      </c>
      <c r="B81" s="58" t="s">
        <v>68</v>
      </c>
      <c r="C81" s="59">
        <f t="shared" si="4"/>
        <v>0</v>
      </c>
      <c r="D81" s="232"/>
      <c r="E81" s="61"/>
      <c r="F81" s="148">
        <f t="shared" ref="F81:F82" si="86">D81+E81</f>
        <v>0</v>
      </c>
      <c r="G81" s="232"/>
      <c r="H81" s="264"/>
      <c r="I81" s="115">
        <f t="shared" ref="I81:I82" si="87">G81+H81</f>
        <v>0</v>
      </c>
      <c r="J81" s="264"/>
      <c r="K81" s="61"/>
      <c r="L81" s="137">
        <f t="shared" ref="L81:L82" si="88">J81+K81</f>
        <v>0</v>
      </c>
      <c r="M81" s="328"/>
      <c r="N81" s="61"/>
      <c r="O81" s="115">
        <f t="shared" ref="O81:O82" si="89">M81+N81</f>
        <v>0</v>
      </c>
      <c r="P81" s="112"/>
      <c r="R81" s="207"/>
      <c r="S81" s="207"/>
      <c r="T81" s="207"/>
    </row>
    <row r="82" spans="1:20" ht="24" hidden="1" x14ac:dyDescent="0.25">
      <c r="A82" s="38">
        <v>2122</v>
      </c>
      <c r="B82" s="58" t="s">
        <v>69</v>
      </c>
      <c r="C82" s="59">
        <f t="shared" si="4"/>
        <v>0</v>
      </c>
      <c r="D82" s="232"/>
      <c r="E82" s="61"/>
      <c r="F82" s="148">
        <f t="shared" si="86"/>
        <v>0</v>
      </c>
      <c r="G82" s="232"/>
      <c r="H82" s="264"/>
      <c r="I82" s="115">
        <f t="shared" si="87"/>
        <v>0</v>
      </c>
      <c r="J82" s="264"/>
      <c r="K82" s="61"/>
      <c r="L82" s="137">
        <f t="shared" si="88"/>
        <v>0</v>
      </c>
      <c r="M82" s="328"/>
      <c r="N82" s="61"/>
      <c r="O82" s="115">
        <f t="shared" si="89"/>
        <v>0</v>
      </c>
      <c r="P82" s="112"/>
      <c r="R82" s="207"/>
      <c r="S82" s="207"/>
      <c r="T82" s="207"/>
    </row>
    <row r="83" spans="1:20" x14ac:dyDescent="0.25">
      <c r="A83" s="46">
        <v>2200</v>
      </c>
      <c r="B83" s="106" t="s">
        <v>71</v>
      </c>
      <c r="C83" s="47">
        <f t="shared" si="4"/>
        <v>88434</v>
      </c>
      <c r="D83" s="230">
        <f>SUM(D84,D89,D95,D103,D112,D116,D122,D128)</f>
        <v>56410</v>
      </c>
      <c r="E83" s="430">
        <f t="shared" ref="E83:F83" si="90">SUM(E84,E89,E95,E103,E112,E116,E122,E128)</f>
        <v>-7235</v>
      </c>
      <c r="F83" s="397">
        <f t="shared" si="90"/>
        <v>49175</v>
      </c>
      <c r="G83" s="230">
        <f>SUM(G84,G89,G95,G103,G112,G116,G122,G128)</f>
        <v>3745</v>
      </c>
      <c r="H83" s="127">
        <f t="shared" ref="H83:I83" si="91">SUM(H84,H89,H95,H103,H112,H116,H122,H128)</f>
        <v>0</v>
      </c>
      <c r="I83" s="397">
        <f t="shared" si="91"/>
        <v>3745</v>
      </c>
      <c r="J83" s="107">
        <f>SUM(J84,J89,J95,J103,J112,J116,J122,J128)</f>
        <v>27995</v>
      </c>
      <c r="K83" s="430">
        <f t="shared" ref="K83:L83" si="92">SUM(K84,K89,K95,K103,K112,K116,K122,K128)</f>
        <v>7519</v>
      </c>
      <c r="L83" s="397">
        <f t="shared" si="92"/>
        <v>35514</v>
      </c>
      <c r="M83" s="167">
        <f>SUM(M84,M89,M95,M103,M112,M116,M122,M128)</f>
        <v>0</v>
      </c>
      <c r="N83" s="168">
        <f t="shared" ref="N83:O83" si="93">SUM(N84,N89,N95,N103,N112,N116,N122,N128)</f>
        <v>0</v>
      </c>
      <c r="O83" s="169">
        <f t="shared" si="93"/>
        <v>0</v>
      </c>
      <c r="P83" s="353"/>
      <c r="R83" s="207"/>
      <c r="S83" s="207"/>
      <c r="T83" s="207"/>
    </row>
    <row r="84" spans="1:20" ht="24" x14ac:dyDescent="0.25">
      <c r="A84" s="108">
        <v>2210</v>
      </c>
      <c r="B84" s="79" t="s">
        <v>72</v>
      </c>
      <c r="C84" s="85">
        <f t="shared" si="4"/>
        <v>1569</v>
      </c>
      <c r="D84" s="133">
        <f>SUM(D85:D88)</f>
        <v>1569</v>
      </c>
      <c r="E84" s="431">
        <f t="shared" ref="E84:F84" si="94">SUM(E85:E88)</f>
        <v>0</v>
      </c>
      <c r="F84" s="432">
        <f t="shared" si="94"/>
        <v>1569</v>
      </c>
      <c r="G84" s="133">
        <f>SUM(G85:G88)</f>
        <v>0</v>
      </c>
      <c r="H84" s="138">
        <f t="shared" ref="H84:I84" si="95">SUM(H85:H88)</f>
        <v>0</v>
      </c>
      <c r="I84" s="432">
        <f t="shared" si="95"/>
        <v>0</v>
      </c>
      <c r="J84" s="208">
        <f>SUM(J85:J88)</f>
        <v>0</v>
      </c>
      <c r="K84" s="431">
        <f t="shared" ref="K84:L84" si="96">SUM(K85:K88)</f>
        <v>0</v>
      </c>
      <c r="L84" s="432">
        <f t="shared" si="96"/>
        <v>0</v>
      </c>
      <c r="M84" s="85">
        <f>SUM(M85:M88)</f>
        <v>0</v>
      </c>
      <c r="N84" s="109">
        <f t="shared" ref="N84:O84" si="97">SUM(N85:N88)</f>
        <v>0</v>
      </c>
      <c r="O84" s="110">
        <f t="shared" si="97"/>
        <v>0</v>
      </c>
      <c r="P84" s="117"/>
      <c r="R84" s="207"/>
      <c r="S84" s="207"/>
      <c r="T84" s="207"/>
    </row>
    <row r="85" spans="1:20"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11"/>
      <c r="R85" s="207"/>
      <c r="S85" s="207"/>
      <c r="T85" s="207"/>
    </row>
    <row r="86" spans="1:20" ht="36" x14ac:dyDescent="0.25">
      <c r="A86" s="38">
        <v>2212</v>
      </c>
      <c r="B86" s="58" t="s">
        <v>74</v>
      </c>
      <c r="C86" s="59">
        <f t="shared" si="98"/>
        <v>1271</v>
      </c>
      <c r="D86" s="232">
        <v>1271</v>
      </c>
      <c r="E86" s="435"/>
      <c r="F86" s="393">
        <f t="shared" si="99"/>
        <v>1271</v>
      </c>
      <c r="G86" s="232"/>
      <c r="H86" s="1264"/>
      <c r="I86" s="393">
        <f t="shared" si="100"/>
        <v>0</v>
      </c>
      <c r="J86" s="264"/>
      <c r="K86" s="435"/>
      <c r="L86" s="393">
        <f t="shared" si="101"/>
        <v>0</v>
      </c>
      <c r="M86" s="328"/>
      <c r="N86" s="61"/>
      <c r="O86" s="115">
        <f t="shared" si="102"/>
        <v>0</v>
      </c>
      <c r="P86" s="112"/>
      <c r="R86" s="207"/>
      <c r="S86" s="207"/>
      <c r="T86" s="207"/>
    </row>
    <row r="87" spans="1:20" ht="24" x14ac:dyDescent="0.25">
      <c r="A87" s="38">
        <v>2214</v>
      </c>
      <c r="B87" s="58" t="s">
        <v>75</v>
      </c>
      <c r="C87" s="59">
        <f t="shared" si="98"/>
        <v>260</v>
      </c>
      <c r="D87" s="232">
        <v>260</v>
      </c>
      <c r="E87" s="435"/>
      <c r="F87" s="393">
        <f t="shared" si="99"/>
        <v>260</v>
      </c>
      <c r="G87" s="232"/>
      <c r="H87" s="1264"/>
      <c r="I87" s="393">
        <f t="shared" si="100"/>
        <v>0</v>
      </c>
      <c r="J87" s="264"/>
      <c r="K87" s="435"/>
      <c r="L87" s="393">
        <f t="shared" si="101"/>
        <v>0</v>
      </c>
      <c r="M87" s="328"/>
      <c r="N87" s="61"/>
      <c r="O87" s="115">
        <f t="shared" si="102"/>
        <v>0</v>
      </c>
      <c r="P87" s="112"/>
      <c r="R87" s="207"/>
      <c r="S87" s="207"/>
      <c r="T87" s="207"/>
    </row>
    <row r="88" spans="1:20" x14ac:dyDescent="0.25">
      <c r="A88" s="38">
        <v>2219</v>
      </c>
      <c r="B88" s="58" t="s">
        <v>76</v>
      </c>
      <c r="C88" s="59">
        <f t="shared" si="98"/>
        <v>38</v>
      </c>
      <c r="D88" s="232">
        <v>38</v>
      </c>
      <c r="E88" s="435"/>
      <c r="F88" s="393">
        <f t="shared" si="99"/>
        <v>38</v>
      </c>
      <c r="G88" s="232"/>
      <c r="H88" s="1264"/>
      <c r="I88" s="393">
        <f t="shared" si="100"/>
        <v>0</v>
      </c>
      <c r="J88" s="264"/>
      <c r="K88" s="435"/>
      <c r="L88" s="393">
        <f t="shared" si="101"/>
        <v>0</v>
      </c>
      <c r="M88" s="328"/>
      <c r="N88" s="61"/>
      <c r="O88" s="115">
        <f t="shared" si="102"/>
        <v>0</v>
      </c>
      <c r="P88" s="112"/>
      <c r="R88" s="207"/>
      <c r="S88" s="207"/>
      <c r="T88" s="207"/>
    </row>
    <row r="89" spans="1:20" ht="24" x14ac:dyDescent="0.25">
      <c r="A89" s="113">
        <v>2220</v>
      </c>
      <c r="B89" s="58" t="s">
        <v>77</v>
      </c>
      <c r="C89" s="59">
        <f t="shared" si="98"/>
        <v>66687</v>
      </c>
      <c r="D89" s="233">
        <f>SUM(D90:D94)</f>
        <v>38868</v>
      </c>
      <c r="E89" s="436">
        <f t="shared" ref="E89:F89" si="103">SUM(E90:E94)</f>
        <v>-7235</v>
      </c>
      <c r="F89" s="393">
        <f t="shared" si="103"/>
        <v>31633</v>
      </c>
      <c r="G89" s="233">
        <f>SUM(G90:G94)</f>
        <v>0</v>
      </c>
      <c r="H89" s="137">
        <f t="shared" ref="H89:I89" si="104">SUM(H90:H94)</f>
        <v>0</v>
      </c>
      <c r="I89" s="393">
        <f t="shared" si="104"/>
        <v>0</v>
      </c>
      <c r="J89" s="122">
        <f>SUM(J90:J94)</f>
        <v>27535</v>
      </c>
      <c r="K89" s="436">
        <f t="shared" ref="K89:L89" si="105">SUM(K90:K94)</f>
        <v>7519</v>
      </c>
      <c r="L89" s="393">
        <f t="shared" si="105"/>
        <v>35054</v>
      </c>
      <c r="M89" s="59">
        <f>SUM(M90:M94)</f>
        <v>0</v>
      </c>
      <c r="N89" s="114">
        <f t="shared" ref="N89:O89" si="106">SUM(N90:N94)</f>
        <v>0</v>
      </c>
      <c r="O89" s="115">
        <f t="shared" si="106"/>
        <v>0</v>
      </c>
      <c r="P89" s="112"/>
      <c r="R89" s="207"/>
      <c r="S89" s="207"/>
      <c r="T89" s="207"/>
    </row>
    <row r="90" spans="1:20" ht="24" x14ac:dyDescent="0.25">
      <c r="A90" s="38">
        <v>2221</v>
      </c>
      <c r="B90" s="58" t="s">
        <v>289</v>
      </c>
      <c r="C90" s="59">
        <f t="shared" si="98"/>
        <v>37795</v>
      </c>
      <c r="D90" s="232">
        <v>26299</v>
      </c>
      <c r="E90" s="435">
        <v>-4995</v>
      </c>
      <c r="F90" s="393">
        <f t="shared" ref="F90:F94" si="107">D90+E90</f>
        <v>21304</v>
      </c>
      <c r="G90" s="232"/>
      <c r="H90" s="1264"/>
      <c r="I90" s="393">
        <f t="shared" ref="I90:I94" si="108">G90+H90</f>
        <v>0</v>
      </c>
      <c r="J90" s="264">
        <v>11496</v>
      </c>
      <c r="K90" s="435">
        <v>4995</v>
      </c>
      <c r="L90" s="393">
        <f t="shared" ref="L90:L94" si="109">J90+K90</f>
        <v>16491</v>
      </c>
      <c r="M90" s="328"/>
      <c r="N90" s="61"/>
      <c r="O90" s="115">
        <f t="shared" ref="O90:O94" si="110">M90+N90</f>
        <v>0</v>
      </c>
      <c r="P90" s="377" t="s">
        <v>919</v>
      </c>
      <c r="R90" s="207"/>
      <c r="S90" s="207"/>
      <c r="T90" s="207"/>
    </row>
    <row r="91" spans="1:20" ht="36" x14ac:dyDescent="0.25">
      <c r="A91" s="38">
        <v>2222</v>
      </c>
      <c r="B91" s="58" t="s">
        <v>78</v>
      </c>
      <c r="C91" s="59">
        <f t="shared" si="98"/>
        <v>7181</v>
      </c>
      <c r="D91" s="232">
        <v>2169</v>
      </c>
      <c r="E91" s="435"/>
      <c r="F91" s="393">
        <f t="shared" si="107"/>
        <v>2169</v>
      </c>
      <c r="G91" s="232"/>
      <c r="H91" s="1264"/>
      <c r="I91" s="393">
        <f t="shared" si="108"/>
        <v>0</v>
      </c>
      <c r="J91" s="264">
        <v>4728</v>
      </c>
      <c r="K91" s="435">
        <v>284</v>
      </c>
      <c r="L91" s="393">
        <f t="shared" si="109"/>
        <v>5012</v>
      </c>
      <c r="M91" s="328"/>
      <c r="N91" s="61"/>
      <c r="O91" s="115">
        <f t="shared" si="110"/>
        <v>0</v>
      </c>
      <c r="P91" s="377" t="s">
        <v>920</v>
      </c>
      <c r="R91" s="207"/>
      <c r="S91" s="207"/>
      <c r="T91" s="207"/>
    </row>
    <row r="92" spans="1:20" ht="36" x14ac:dyDescent="0.25">
      <c r="A92" s="38">
        <v>2223</v>
      </c>
      <c r="B92" s="58" t="s">
        <v>79</v>
      </c>
      <c r="C92" s="59">
        <f t="shared" si="98"/>
        <v>20916</v>
      </c>
      <c r="D92" s="232">
        <v>9605</v>
      </c>
      <c r="E92" s="435">
        <v>-2240</v>
      </c>
      <c r="F92" s="393">
        <f t="shared" si="107"/>
        <v>7365</v>
      </c>
      <c r="G92" s="232"/>
      <c r="H92" s="1264"/>
      <c r="I92" s="393">
        <f t="shared" si="108"/>
        <v>0</v>
      </c>
      <c r="J92" s="264">
        <v>11311</v>
      </c>
      <c r="K92" s="435">
        <v>2240</v>
      </c>
      <c r="L92" s="393">
        <f t="shared" si="109"/>
        <v>13551</v>
      </c>
      <c r="M92" s="328"/>
      <c r="N92" s="61"/>
      <c r="O92" s="115">
        <f t="shared" si="110"/>
        <v>0</v>
      </c>
      <c r="P92" s="377" t="s">
        <v>921</v>
      </c>
      <c r="R92" s="207"/>
      <c r="S92" s="207"/>
      <c r="T92" s="207"/>
    </row>
    <row r="93" spans="1:20" ht="48" x14ac:dyDescent="0.25">
      <c r="A93" s="38">
        <v>2224</v>
      </c>
      <c r="B93" s="58" t="s">
        <v>299</v>
      </c>
      <c r="C93" s="59">
        <f t="shared" si="98"/>
        <v>795</v>
      </c>
      <c r="D93" s="232">
        <v>795</v>
      </c>
      <c r="E93" s="435"/>
      <c r="F93" s="393">
        <f t="shared" si="107"/>
        <v>795</v>
      </c>
      <c r="G93" s="232"/>
      <c r="H93" s="1264"/>
      <c r="I93" s="393">
        <f t="shared" si="108"/>
        <v>0</v>
      </c>
      <c r="J93" s="264"/>
      <c r="K93" s="435"/>
      <c r="L93" s="393">
        <f t="shared" si="109"/>
        <v>0</v>
      </c>
      <c r="M93" s="328"/>
      <c r="N93" s="61"/>
      <c r="O93" s="115">
        <f t="shared" si="110"/>
        <v>0</v>
      </c>
      <c r="P93" s="112"/>
      <c r="R93" s="207"/>
      <c r="S93" s="207"/>
      <c r="T93" s="207"/>
    </row>
    <row r="94" spans="1:20"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112"/>
      <c r="R94" s="207"/>
      <c r="S94" s="207"/>
      <c r="T94" s="207"/>
    </row>
    <row r="95" spans="1:20" ht="36" x14ac:dyDescent="0.25">
      <c r="A95" s="113">
        <v>2230</v>
      </c>
      <c r="B95" s="58" t="s">
        <v>81</v>
      </c>
      <c r="C95" s="59">
        <f t="shared" si="98"/>
        <v>1437</v>
      </c>
      <c r="D95" s="233">
        <f>SUM(D96:D102)</f>
        <v>1437</v>
      </c>
      <c r="E95" s="436">
        <f t="shared" ref="E95:F95" si="111">SUM(E96:E102)</f>
        <v>0</v>
      </c>
      <c r="F95" s="393">
        <f t="shared" si="111"/>
        <v>1437</v>
      </c>
      <c r="G95" s="233">
        <f>SUM(G96:G102)</f>
        <v>0</v>
      </c>
      <c r="H95" s="137">
        <f t="shared" ref="H95:I95" si="112">SUM(H96:H102)</f>
        <v>0</v>
      </c>
      <c r="I95" s="393">
        <f t="shared" si="112"/>
        <v>0</v>
      </c>
      <c r="J95" s="122">
        <f>SUM(J96:J102)</f>
        <v>0</v>
      </c>
      <c r="K95" s="436">
        <f t="shared" ref="K95:L95" si="113">SUM(K96:K102)</f>
        <v>0</v>
      </c>
      <c r="L95" s="393">
        <f t="shared" si="113"/>
        <v>0</v>
      </c>
      <c r="M95" s="59">
        <f>SUM(M96:M102)</f>
        <v>0</v>
      </c>
      <c r="N95" s="114">
        <f t="shared" ref="N95:O95" si="114">SUM(N96:N102)</f>
        <v>0</v>
      </c>
      <c r="O95" s="115">
        <f t="shared" si="114"/>
        <v>0</v>
      </c>
      <c r="P95" s="112"/>
      <c r="R95" s="207"/>
      <c r="S95" s="207"/>
      <c r="T95" s="207"/>
    </row>
    <row r="96" spans="1:20" ht="24" hidden="1" x14ac:dyDescent="0.25">
      <c r="A96" s="38">
        <v>2231</v>
      </c>
      <c r="B96" s="58" t="s">
        <v>82</v>
      </c>
      <c r="C96" s="59">
        <f t="shared" si="98"/>
        <v>0</v>
      </c>
      <c r="D96" s="232"/>
      <c r="E96" s="61"/>
      <c r="F96" s="148">
        <f t="shared" ref="F96:F102" si="115">D96+E96</f>
        <v>0</v>
      </c>
      <c r="G96" s="232"/>
      <c r="H96" s="264"/>
      <c r="I96" s="115">
        <f t="shared" ref="I96:I102" si="116">G96+H96</f>
        <v>0</v>
      </c>
      <c r="J96" s="264"/>
      <c r="K96" s="61"/>
      <c r="L96" s="137">
        <f t="shared" ref="L96:L102" si="117">J96+K96</f>
        <v>0</v>
      </c>
      <c r="M96" s="328"/>
      <c r="N96" s="61"/>
      <c r="O96" s="115">
        <f t="shared" ref="O96:O102" si="118">M96+N96</f>
        <v>0</v>
      </c>
      <c r="P96" s="112"/>
      <c r="R96" s="207"/>
      <c r="S96" s="207"/>
      <c r="T96" s="207"/>
    </row>
    <row r="97" spans="1:20"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112"/>
      <c r="R97" s="207"/>
      <c r="S97" s="207"/>
      <c r="T97" s="207"/>
    </row>
    <row r="98" spans="1:20" ht="24" hidden="1" x14ac:dyDescent="0.25">
      <c r="A98" s="33">
        <v>2233</v>
      </c>
      <c r="B98" s="53" t="s">
        <v>84</v>
      </c>
      <c r="C98" s="54">
        <f t="shared" si="98"/>
        <v>0</v>
      </c>
      <c r="D98" s="231"/>
      <c r="E98" s="56"/>
      <c r="F98" s="289">
        <f t="shared" si="115"/>
        <v>0</v>
      </c>
      <c r="G98" s="231"/>
      <c r="H98" s="263"/>
      <c r="I98" s="121">
        <f t="shared" si="116"/>
        <v>0</v>
      </c>
      <c r="J98" s="263"/>
      <c r="K98" s="56"/>
      <c r="L98" s="141">
        <f t="shared" si="117"/>
        <v>0</v>
      </c>
      <c r="M98" s="327"/>
      <c r="N98" s="56"/>
      <c r="O98" s="121">
        <f t="shared" si="118"/>
        <v>0</v>
      </c>
      <c r="P98" s="111"/>
      <c r="R98" s="207"/>
      <c r="S98" s="207"/>
      <c r="T98" s="207"/>
    </row>
    <row r="99" spans="1:20" ht="36" hidden="1" x14ac:dyDescent="0.25">
      <c r="A99" s="38">
        <v>2234</v>
      </c>
      <c r="B99" s="58" t="s">
        <v>85</v>
      </c>
      <c r="C99" s="59">
        <f t="shared" si="98"/>
        <v>0</v>
      </c>
      <c r="D99" s="232"/>
      <c r="E99" s="61"/>
      <c r="F99" s="148">
        <f t="shared" si="115"/>
        <v>0</v>
      </c>
      <c r="G99" s="232"/>
      <c r="H99" s="264"/>
      <c r="I99" s="115">
        <f t="shared" si="116"/>
        <v>0</v>
      </c>
      <c r="J99" s="264"/>
      <c r="K99" s="61"/>
      <c r="L99" s="137">
        <f t="shared" si="117"/>
        <v>0</v>
      </c>
      <c r="M99" s="328"/>
      <c r="N99" s="61"/>
      <c r="O99" s="115">
        <f t="shared" si="118"/>
        <v>0</v>
      </c>
      <c r="P99" s="112"/>
      <c r="R99" s="207"/>
      <c r="S99" s="207"/>
      <c r="T99" s="207"/>
    </row>
    <row r="100" spans="1:20" ht="24" hidden="1" x14ac:dyDescent="0.25">
      <c r="A100" s="38">
        <v>2235</v>
      </c>
      <c r="B100" s="58" t="s">
        <v>86</v>
      </c>
      <c r="C100" s="59">
        <f t="shared" si="98"/>
        <v>0</v>
      </c>
      <c r="D100" s="232"/>
      <c r="E100" s="61"/>
      <c r="F100" s="148">
        <f t="shared" si="115"/>
        <v>0</v>
      </c>
      <c r="G100" s="232"/>
      <c r="H100" s="264"/>
      <c r="I100" s="115">
        <f t="shared" si="116"/>
        <v>0</v>
      </c>
      <c r="J100" s="264"/>
      <c r="K100" s="61"/>
      <c r="L100" s="137">
        <f t="shared" si="117"/>
        <v>0</v>
      </c>
      <c r="M100" s="328"/>
      <c r="N100" s="61"/>
      <c r="O100" s="115">
        <f t="shared" si="118"/>
        <v>0</v>
      </c>
      <c r="P100" s="112"/>
      <c r="R100" s="207"/>
      <c r="S100" s="207"/>
      <c r="T100" s="207"/>
    </row>
    <row r="101" spans="1:20" hidden="1" x14ac:dyDescent="0.25">
      <c r="A101" s="38">
        <v>2236</v>
      </c>
      <c r="B101" s="58" t="s">
        <v>87</v>
      </c>
      <c r="C101" s="59">
        <f t="shared" si="98"/>
        <v>0</v>
      </c>
      <c r="D101" s="232"/>
      <c r="E101" s="61"/>
      <c r="F101" s="148">
        <f t="shared" si="115"/>
        <v>0</v>
      </c>
      <c r="G101" s="232"/>
      <c r="H101" s="264"/>
      <c r="I101" s="115">
        <f t="shared" si="116"/>
        <v>0</v>
      </c>
      <c r="J101" s="264"/>
      <c r="K101" s="61"/>
      <c r="L101" s="137">
        <f t="shared" si="117"/>
        <v>0</v>
      </c>
      <c r="M101" s="328"/>
      <c r="N101" s="61"/>
      <c r="O101" s="115">
        <f t="shared" si="118"/>
        <v>0</v>
      </c>
      <c r="P101" s="112"/>
      <c r="R101" s="207"/>
      <c r="S101" s="207"/>
      <c r="T101" s="207"/>
    </row>
    <row r="102" spans="1:20" ht="24" x14ac:dyDescent="0.25">
      <c r="A102" s="38">
        <v>2239</v>
      </c>
      <c r="B102" s="58" t="s">
        <v>88</v>
      </c>
      <c r="C102" s="59">
        <f t="shared" si="98"/>
        <v>1437</v>
      </c>
      <c r="D102" s="232">
        <v>1437</v>
      </c>
      <c r="E102" s="435"/>
      <c r="F102" s="393">
        <f t="shared" si="115"/>
        <v>1437</v>
      </c>
      <c r="G102" s="232"/>
      <c r="H102" s="1264"/>
      <c r="I102" s="393">
        <f t="shared" si="116"/>
        <v>0</v>
      </c>
      <c r="J102" s="264"/>
      <c r="K102" s="435"/>
      <c r="L102" s="393">
        <f t="shared" si="117"/>
        <v>0</v>
      </c>
      <c r="M102" s="328"/>
      <c r="N102" s="61"/>
      <c r="O102" s="115">
        <f t="shared" si="118"/>
        <v>0</v>
      </c>
      <c r="P102" s="112"/>
      <c r="R102" s="207"/>
      <c r="S102" s="207"/>
      <c r="T102" s="207"/>
    </row>
    <row r="103" spans="1:20" ht="36" x14ac:dyDescent="0.25">
      <c r="A103" s="113">
        <v>2240</v>
      </c>
      <c r="B103" s="58" t="s">
        <v>89</v>
      </c>
      <c r="C103" s="59">
        <f t="shared" si="98"/>
        <v>8701</v>
      </c>
      <c r="D103" s="233">
        <f>SUM(D104:D111)</f>
        <v>8701</v>
      </c>
      <c r="E103" s="436">
        <f t="shared" ref="E103:F103" si="119">SUM(E104:E111)</f>
        <v>0</v>
      </c>
      <c r="F103" s="393">
        <f t="shared" si="119"/>
        <v>8701</v>
      </c>
      <c r="G103" s="233">
        <f>SUM(G104:G111)</f>
        <v>0</v>
      </c>
      <c r="H103" s="137">
        <f t="shared" ref="H103:I103" si="120">SUM(H104:H111)</f>
        <v>0</v>
      </c>
      <c r="I103" s="393">
        <f t="shared" si="120"/>
        <v>0</v>
      </c>
      <c r="J103" s="122">
        <f>SUM(J104:J111)</f>
        <v>0</v>
      </c>
      <c r="K103" s="436">
        <f t="shared" ref="K103:L103" si="121">SUM(K104:K111)</f>
        <v>0</v>
      </c>
      <c r="L103" s="393">
        <f t="shared" si="121"/>
        <v>0</v>
      </c>
      <c r="M103" s="59">
        <f>SUM(M104:M111)</f>
        <v>0</v>
      </c>
      <c r="N103" s="114">
        <f t="shared" ref="N103:O103" si="122">SUM(N104:N111)</f>
        <v>0</v>
      </c>
      <c r="O103" s="115">
        <f t="shared" si="122"/>
        <v>0</v>
      </c>
      <c r="P103" s="112"/>
      <c r="R103" s="207"/>
      <c r="S103" s="207"/>
      <c r="T103" s="207"/>
    </row>
    <row r="104" spans="1:20"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12"/>
      <c r="R104" s="207"/>
      <c r="S104" s="207"/>
      <c r="T104" s="207"/>
    </row>
    <row r="105" spans="1:20" ht="24" hidden="1" x14ac:dyDescent="0.25">
      <c r="A105" s="38">
        <v>2242</v>
      </c>
      <c r="B105" s="58" t="s">
        <v>91</v>
      </c>
      <c r="C105" s="59">
        <f t="shared" si="98"/>
        <v>0</v>
      </c>
      <c r="D105" s="232"/>
      <c r="E105" s="61"/>
      <c r="F105" s="148">
        <f t="shared" si="123"/>
        <v>0</v>
      </c>
      <c r="G105" s="232"/>
      <c r="H105" s="264"/>
      <c r="I105" s="115">
        <f t="shared" si="124"/>
        <v>0</v>
      </c>
      <c r="J105" s="264"/>
      <c r="K105" s="61"/>
      <c r="L105" s="137">
        <f t="shared" si="125"/>
        <v>0</v>
      </c>
      <c r="M105" s="328"/>
      <c r="N105" s="61"/>
      <c r="O105" s="115">
        <f t="shared" si="126"/>
        <v>0</v>
      </c>
      <c r="P105" s="112"/>
      <c r="R105" s="207"/>
      <c r="S105" s="207"/>
      <c r="T105" s="207"/>
    </row>
    <row r="106" spans="1:20" ht="24" x14ac:dyDescent="0.25">
      <c r="A106" s="38">
        <v>2243</v>
      </c>
      <c r="B106" s="58" t="s">
        <v>92</v>
      </c>
      <c r="C106" s="59">
        <f t="shared" si="98"/>
        <v>963</v>
      </c>
      <c r="D106" s="232">
        <v>963</v>
      </c>
      <c r="E106" s="435"/>
      <c r="F106" s="393">
        <f t="shared" si="123"/>
        <v>963</v>
      </c>
      <c r="G106" s="232"/>
      <c r="H106" s="1264"/>
      <c r="I106" s="393">
        <f t="shared" si="124"/>
        <v>0</v>
      </c>
      <c r="J106" s="264"/>
      <c r="K106" s="435"/>
      <c r="L106" s="393">
        <f t="shared" si="125"/>
        <v>0</v>
      </c>
      <c r="M106" s="328"/>
      <c r="N106" s="61"/>
      <c r="O106" s="115">
        <f t="shared" si="126"/>
        <v>0</v>
      </c>
      <c r="P106" s="112"/>
      <c r="R106" s="207"/>
      <c r="S106" s="207"/>
      <c r="T106" s="207"/>
    </row>
    <row r="107" spans="1:20" x14ac:dyDescent="0.25">
      <c r="A107" s="38">
        <v>2244</v>
      </c>
      <c r="B107" s="58" t="s">
        <v>93</v>
      </c>
      <c r="C107" s="59">
        <f t="shared" si="98"/>
        <v>7254</v>
      </c>
      <c r="D107" s="232">
        <v>7254</v>
      </c>
      <c r="E107" s="435"/>
      <c r="F107" s="393">
        <f t="shared" si="123"/>
        <v>7254</v>
      </c>
      <c r="G107" s="232"/>
      <c r="H107" s="1264"/>
      <c r="I107" s="393">
        <f t="shared" si="124"/>
        <v>0</v>
      </c>
      <c r="J107" s="264"/>
      <c r="K107" s="435"/>
      <c r="L107" s="393">
        <f t="shared" si="125"/>
        <v>0</v>
      </c>
      <c r="M107" s="328"/>
      <c r="N107" s="61"/>
      <c r="O107" s="115">
        <f t="shared" si="126"/>
        <v>0</v>
      </c>
      <c r="P107" s="377"/>
      <c r="R107" s="207"/>
      <c r="S107" s="207"/>
      <c r="T107" s="207"/>
    </row>
    <row r="108" spans="1:20"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112"/>
      <c r="R108" s="207"/>
      <c r="S108" s="207"/>
      <c r="T108" s="207"/>
    </row>
    <row r="109" spans="1:20" hidden="1" x14ac:dyDescent="0.25">
      <c r="A109" s="38">
        <v>2247</v>
      </c>
      <c r="B109" s="58" t="s">
        <v>95</v>
      </c>
      <c r="C109" s="59">
        <f t="shared" si="98"/>
        <v>0</v>
      </c>
      <c r="D109" s="232"/>
      <c r="E109" s="61"/>
      <c r="F109" s="148">
        <f t="shared" si="123"/>
        <v>0</v>
      </c>
      <c r="G109" s="232"/>
      <c r="H109" s="264"/>
      <c r="I109" s="115">
        <f t="shared" si="124"/>
        <v>0</v>
      </c>
      <c r="J109" s="264"/>
      <c r="K109" s="61"/>
      <c r="L109" s="137">
        <f t="shared" si="125"/>
        <v>0</v>
      </c>
      <c r="M109" s="328"/>
      <c r="N109" s="61"/>
      <c r="O109" s="115">
        <f t="shared" si="126"/>
        <v>0</v>
      </c>
      <c r="P109" s="112"/>
      <c r="R109" s="207"/>
      <c r="S109" s="207"/>
      <c r="T109" s="207"/>
    </row>
    <row r="110" spans="1:20"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112"/>
      <c r="R110" s="207"/>
      <c r="S110" s="207"/>
      <c r="T110" s="207"/>
    </row>
    <row r="111" spans="1:20" ht="24" x14ac:dyDescent="0.25">
      <c r="A111" s="38">
        <v>2249</v>
      </c>
      <c r="B111" s="58" t="s">
        <v>96</v>
      </c>
      <c r="C111" s="59">
        <f t="shared" si="98"/>
        <v>484</v>
      </c>
      <c r="D111" s="232">
        <v>484</v>
      </c>
      <c r="E111" s="435"/>
      <c r="F111" s="393">
        <f t="shared" si="123"/>
        <v>484</v>
      </c>
      <c r="G111" s="232"/>
      <c r="H111" s="1264"/>
      <c r="I111" s="393">
        <f t="shared" si="124"/>
        <v>0</v>
      </c>
      <c r="J111" s="264"/>
      <c r="K111" s="435"/>
      <c r="L111" s="393">
        <f t="shared" si="125"/>
        <v>0</v>
      </c>
      <c r="M111" s="328"/>
      <c r="N111" s="61"/>
      <c r="O111" s="115">
        <f t="shared" si="126"/>
        <v>0</v>
      </c>
      <c r="P111" s="112"/>
      <c r="R111" s="207"/>
      <c r="S111" s="207"/>
      <c r="T111" s="207"/>
    </row>
    <row r="112" spans="1:20" x14ac:dyDescent="0.25">
      <c r="A112" s="113">
        <v>2250</v>
      </c>
      <c r="B112" s="58" t="s">
        <v>97</v>
      </c>
      <c r="C112" s="59">
        <f t="shared" si="98"/>
        <v>499</v>
      </c>
      <c r="D112" s="233">
        <f>SUM(D113:D115)</f>
        <v>499</v>
      </c>
      <c r="E112" s="436">
        <f t="shared" ref="E112:F112" si="127">SUM(E113:E115)</f>
        <v>0</v>
      </c>
      <c r="F112" s="393">
        <f t="shared" si="127"/>
        <v>499</v>
      </c>
      <c r="G112" s="233">
        <f>SUM(G113:G115)</f>
        <v>0</v>
      </c>
      <c r="H112" s="137">
        <f t="shared" ref="H112:I112" si="128">SUM(H113:H115)</f>
        <v>0</v>
      </c>
      <c r="I112" s="393">
        <f t="shared" si="128"/>
        <v>0</v>
      </c>
      <c r="J112" s="122">
        <f>SUM(J113:J115)</f>
        <v>0</v>
      </c>
      <c r="K112" s="436">
        <f t="shared" ref="K112:L112" si="129">SUM(K113:K115)</f>
        <v>0</v>
      </c>
      <c r="L112" s="393">
        <f t="shared" si="129"/>
        <v>0</v>
      </c>
      <c r="M112" s="59">
        <f>SUM(M113:M115)</f>
        <v>0</v>
      </c>
      <c r="N112" s="114">
        <f t="shared" ref="N112:O112" si="130">SUM(N113:N115)</f>
        <v>0</v>
      </c>
      <c r="O112" s="115">
        <f t="shared" si="130"/>
        <v>0</v>
      </c>
      <c r="P112" s="112"/>
      <c r="R112" s="207"/>
      <c r="S112" s="207"/>
      <c r="T112" s="207"/>
    </row>
    <row r="113" spans="1:20" x14ac:dyDescent="0.25">
      <c r="A113" s="38">
        <v>2251</v>
      </c>
      <c r="B113" s="58" t="s">
        <v>98</v>
      </c>
      <c r="C113" s="59">
        <f t="shared" si="98"/>
        <v>85</v>
      </c>
      <c r="D113" s="232">
        <v>85</v>
      </c>
      <c r="E113" s="435"/>
      <c r="F113" s="393">
        <f t="shared" ref="F113:F115" si="131">D113+E113</f>
        <v>85</v>
      </c>
      <c r="G113" s="232"/>
      <c r="H113" s="1264"/>
      <c r="I113" s="393">
        <f t="shared" ref="I113:I115" si="132">G113+H113</f>
        <v>0</v>
      </c>
      <c r="J113" s="264"/>
      <c r="K113" s="435"/>
      <c r="L113" s="393">
        <f t="shared" ref="L113:L115" si="133">J113+K113</f>
        <v>0</v>
      </c>
      <c r="M113" s="328"/>
      <c r="N113" s="61"/>
      <c r="O113" s="115">
        <f t="shared" ref="O113:O115" si="134">M113+N113</f>
        <v>0</v>
      </c>
      <c r="P113" s="112"/>
      <c r="R113" s="207"/>
      <c r="S113" s="207"/>
      <c r="T113" s="207"/>
    </row>
    <row r="114" spans="1:20"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112"/>
      <c r="R114" s="207"/>
      <c r="S114" s="207"/>
      <c r="T114" s="207"/>
    </row>
    <row r="115" spans="1:20" ht="24" x14ac:dyDescent="0.25">
      <c r="A115" s="38">
        <v>2259</v>
      </c>
      <c r="B115" s="58" t="s">
        <v>100</v>
      </c>
      <c r="C115" s="59">
        <f t="shared" si="98"/>
        <v>414</v>
      </c>
      <c r="D115" s="232">
        <v>414</v>
      </c>
      <c r="E115" s="435"/>
      <c r="F115" s="393">
        <f t="shared" si="131"/>
        <v>414</v>
      </c>
      <c r="G115" s="232"/>
      <c r="H115" s="1264"/>
      <c r="I115" s="393">
        <f t="shared" si="132"/>
        <v>0</v>
      </c>
      <c r="J115" s="264"/>
      <c r="K115" s="435"/>
      <c r="L115" s="393">
        <f t="shared" si="133"/>
        <v>0</v>
      </c>
      <c r="M115" s="328"/>
      <c r="N115" s="61"/>
      <c r="O115" s="115">
        <f t="shared" si="134"/>
        <v>0</v>
      </c>
      <c r="P115" s="112"/>
      <c r="R115" s="207"/>
      <c r="S115" s="207"/>
      <c r="T115" s="207"/>
    </row>
    <row r="116" spans="1:20" x14ac:dyDescent="0.25">
      <c r="A116" s="113">
        <v>2260</v>
      </c>
      <c r="B116" s="58" t="s">
        <v>101</v>
      </c>
      <c r="C116" s="59">
        <f t="shared" si="98"/>
        <v>4868</v>
      </c>
      <c r="D116" s="233">
        <f>SUM(D117:D121)</f>
        <v>4408</v>
      </c>
      <c r="E116" s="436">
        <f t="shared" ref="E116:F116" si="135">SUM(E117:E121)</f>
        <v>0</v>
      </c>
      <c r="F116" s="393">
        <f t="shared" si="135"/>
        <v>4408</v>
      </c>
      <c r="G116" s="233">
        <f>SUM(G117:G121)</f>
        <v>0</v>
      </c>
      <c r="H116" s="137">
        <f t="shared" ref="H116:I116" si="136">SUM(H117:H121)</f>
        <v>0</v>
      </c>
      <c r="I116" s="393">
        <f t="shared" si="136"/>
        <v>0</v>
      </c>
      <c r="J116" s="122">
        <f>SUM(J117:J121)</f>
        <v>460</v>
      </c>
      <c r="K116" s="436">
        <f t="shared" ref="K116:L116" si="137">SUM(K117:K121)</f>
        <v>0</v>
      </c>
      <c r="L116" s="393">
        <f t="shared" si="137"/>
        <v>460</v>
      </c>
      <c r="M116" s="59">
        <f>SUM(M117:M121)</f>
        <v>0</v>
      </c>
      <c r="N116" s="114">
        <f t="shared" ref="N116:O116" si="138">SUM(N117:N121)</f>
        <v>0</v>
      </c>
      <c r="O116" s="115">
        <f t="shared" si="138"/>
        <v>0</v>
      </c>
      <c r="P116" s="112"/>
      <c r="R116" s="207"/>
      <c r="S116" s="207"/>
      <c r="T116" s="207"/>
    </row>
    <row r="117" spans="1:20" x14ac:dyDescent="0.25">
      <c r="A117" s="38">
        <v>2261</v>
      </c>
      <c r="B117" s="58" t="s">
        <v>102</v>
      </c>
      <c r="C117" s="59">
        <f t="shared" si="98"/>
        <v>4356</v>
      </c>
      <c r="D117" s="232">
        <v>4356</v>
      </c>
      <c r="E117" s="435"/>
      <c r="F117" s="393">
        <f t="shared" ref="F117:F121" si="139">D117+E117</f>
        <v>4356</v>
      </c>
      <c r="G117" s="232"/>
      <c r="H117" s="1264"/>
      <c r="I117" s="393">
        <f t="shared" ref="I117:I121" si="140">G117+H117</f>
        <v>0</v>
      </c>
      <c r="J117" s="264"/>
      <c r="K117" s="435"/>
      <c r="L117" s="393">
        <f t="shared" ref="L117:L121" si="141">J117+K117</f>
        <v>0</v>
      </c>
      <c r="M117" s="328"/>
      <c r="N117" s="61"/>
      <c r="O117" s="115">
        <f t="shared" ref="O117:O121" si="142">M117+N117</f>
        <v>0</v>
      </c>
      <c r="P117" s="112"/>
      <c r="R117" s="207"/>
      <c r="S117" s="207"/>
      <c r="T117" s="207"/>
    </row>
    <row r="118" spans="1:20" x14ac:dyDescent="0.25">
      <c r="A118" s="38">
        <v>2262</v>
      </c>
      <c r="B118" s="58" t="s">
        <v>103</v>
      </c>
      <c r="C118" s="59">
        <f t="shared" si="98"/>
        <v>460</v>
      </c>
      <c r="D118" s="232"/>
      <c r="E118" s="435"/>
      <c r="F118" s="393">
        <f t="shared" si="139"/>
        <v>0</v>
      </c>
      <c r="G118" s="232"/>
      <c r="H118" s="1264"/>
      <c r="I118" s="393">
        <f t="shared" si="140"/>
        <v>0</v>
      </c>
      <c r="J118" s="264">
        <v>460</v>
      </c>
      <c r="K118" s="435"/>
      <c r="L118" s="393">
        <f t="shared" si="141"/>
        <v>460</v>
      </c>
      <c r="M118" s="328"/>
      <c r="N118" s="61"/>
      <c r="O118" s="115">
        <f t="shared" si="142"/>
        <v>0</v>
      </c>
      <c r="P118" s="112"/>
      <c r="R118" s="207"/>
      <c r="S118" s="207"/>
      <c r="T118" s="207"/>
    </row>
    <row r="119" spans="1:20"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112"/>
      <c r="R119" s="207"/>
      <c r="S119" s="207"/>
      <c r="T119" s="207"/>
    </row>
    <row r="120" spans="1:20" ht="24" hidden="1" x14ac:dyDescent="0.25">
      <c r="A120" s="38">
        <v>2264</v>
      </c>
      <c r="B120" s="58" t="s">
        <v>105</v>
      </c>
      <c r="C120" s="59">
        <f t="shared" si="98"/>
        <v>0</v>
      </c>
      <c r="D120" s="232"/>
      <c r="E120" s="61"/>
      <c r="F120" s="148">
        <f t="shared" si="139"/>
        <v>0</v>
      </c>
      <c r="G120" s="232"/>
      <c r="H120" s="264"/>
      <c r="I120" s="115">
        <f t="shared" si="140"/>
        <v>0</v>
      </c>
      <c r="J120" s="264"/>
      <c r="K120" s="61"/>
      <c r="L120" s="137">
        <f t="shared" si="141"/>
        <v>0</v>
      </c>
      <c r="M120" s="328"/>
      <c r="N120" s="61"/>
      <c r="O120" s="115">
        <f t="shared" si="142"/>
        <v>0</v>
      </c>
      <c r="P120" s="112"/>
      <c r="R120" s="207"/>
      <c r="S120" s="207"/>
      <c r="T120" s="207"/>
    </row>
    <row r="121" spans="1:20" x14ac:dyDescent="0.25">
      <c r="A121" s="38">
        <v>2269</v>
      </c>
      <c r="B121" s="58" t="s">
        <v>106</v>
      </c>
      <c r="C121" s="59">
        <f t="shared" si="98"/>
        <v>52</v>
      </c>
      <c r="D121" s="232">
        <v>52</v>
      </c>
      <c r="E121" s="435"/>
      <c r="F121" s="393">
        <f t="shared" si="139"/>
        <v>52</v>
      </c>
      <c r="G121" s="232"/>
      <c r="H121" s="1264"/>
      <c r="I121" s="393">
        <f t="shared" si="140"/>
        <v>0</v>
      </c>
      <c r="J121" s="264"/>
      <c r="K121" s="435"/>
      <c r="L121" s="393">
        <f t="shared" si="141"/>
        <v>0</v>
      </c>
      <c r="M121" s="328"/>
      <c r="N121" s="61"/>
      <c r="O121" s="115">
        <f t="shared" si="142"/>
        <v>0</v>
      </c>
      <c r="P121" s="112"/>
      <c r="R121" s="207"/>
      <c r="S121" s="207"/>
      <c r="T121" s="207"/>
    </row>
    <row r="122" spans="1:20" x14ac:dyDescent="0.25">
      <c r="A122" s="113">
        <v>2270</v>
      </c>
      <c r="B122" s="58" t="s">
        <v>107</v>
      </c>
      <c r="C122" s="59">
        <f t="shared" si="98"/>
        <v>4673</v>
      </c>
      <c r="D122" s="233">
        <f>SUM(D123:D127)</f>
        <v>928</v>
      </c>
      <c r="E122" s="436">
        <f t="shared" ref="E122:F122" si="143">SUM(E123:E127)</f>
        <v>0</v>
      </c>
      <c r="F122" s="393">
        <f t="shared" si="143"/>
        <v>928</v>
      </c>
      <c r="G122" s="233">
        <f>SUM(G123:G127)</f>
        <v>3745</v>
      </c>
      <c r="H122" s="137">
        <f t="shared" ref="H122:I122" si="144">SUM(H123:H127)</f>
        <v>0</v>
      </c>
      <c r="I122" s="393">
        <f t="shared" si="144"/>
        <v>3745</v>
      </c>
      <c r="J122" s="122">
        <f>SUM(J123:J127)</f>
        <v>0</v>
      </c>
      <c r="K122" s="436">
        <f t="shared" ref="K122:L122" si="145">SUM(K123:K127)</f>
        <v>0</v>
      </c>
      <c r="L122" s="393">
        <f t="shared" si="145"/>
        <v>0</v>
      </c>
      <c r="M122" s="59">
        <f>SUM(M123:M127)</f>
        <v>0</v>
      </c>
      <c r="N122" s="114">
        <f t="shared" ref="N122:O122" si="146">SUM(N123:N127)</f>
        <v>0</v>
      </c>
      <c r="O122" s="115">
        <f t="shared" si="146"/>
        <v>0</v>
      </c>
      <c r="P122" s="112"/>
      <c r="R122" s="207"/>
      <c r="S122" s="207"/>
      <c r="T122" s="207"/>
    </row>
    <row r="123" spans="1:20"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12"/>
      <c r="R123" s="207"/>
      <c r="S123" s="207"/>
      <c r="T123" s="207"/>
    </row>
    <row r="124" spans="1:20"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112"/>
      <c r="R124" s="207"/>
      <c r="S124" s="207"/>
      <c r="T124" s="207"/>
    </row>
    <row r="125" spans="1:20" ht="36" hidden="1" x14ac:dyDescent="0.25">
      <c r="A125" s="38">
        <v>2275</v>
      </c>
      <c r="B125" s="58" t="s">
        <v>109</v>
      </c>
      <c r="C125" s="59">
        <f t="shared" si="98"/>
        <v>0</v>
      </c>
      <c r="D125" s="232"/>
      <c r="E125" s="61"/>
      <c r="F125" s="148">
        <f t="shared" si="147"/>
        <v>0</v>
      </c>
      <c r="G125" s="232">
        <v>3745</v>
      </c>
      <c r="H125" s="264">
        <v>-3745</v>
      </c>
      <c r="I125" s="115">
        <f t="shared" si="148"/>
        <v>0</v>
      </c>
      <c r="J125" s="264"/>
      <c r="K125" s="61"/>
      <c r="L125" s="137">
        <f t="shared" si="149"/>
        <v>0</v>
      </c>
      <c r="M125" s="328"/>
      <c r="N125" s="61"/>
      <c r="O125" s="115">
        <f t="shared" si="150"/>
        <v>0</v>
      </c>
      <c r="P125" s="377" t="s">
        <v>922</v>
      </c>
      <c r="R125" s="207"/>
      <c r="S125" s="207"/>
      <c r="T125" s="207"/>
    </row>
    <row r="126" spans="1:20" ht="36" hidden="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112"/>
      <c r="R126" s="207"/>
      <c r="S126" s="207"/>
      <c r="T126" s="207"/>
    </row>
    <row r="127" spans="1:20" ht="48" x14ac:dyDescent="0.25">
      <c r="A127" s="38">
        <v>2279</v>
      </c>
      <c r="B127" s="58" t="s">
        <v>111</v>
      </c>
      <c r="C127" s="59">
        <f t="shared" si="98"/>
        <v>4673</v>
      </c>
      <c r="D127" s="232">
        <v>928</v>
      </c>
      <c r="E127" s="435"/>
      <c r="F127" s="393">
        <f t="shared" si="147"/>
        <v>928</v>
      </c>
      <c r="G127" s="232"/>
      <c r="H127" s="1264">
        <v>3745</v>
      </c>
      <c r="I127" s="393">
        <f t="shared" si="148"/>
        <v>3745</v>
      </c>
      <c r="J127" s="264"/>
      <c r="K127" s="435"/>
      <c r="L127" s="393">
        <f t="shared" si="149"/>
        <v>0</v>
      </c>
      <c r="M127" s="328"/>
      <c r="N127" s="61"/>
      <c r="O127" s="115">
        <f t="shared" si="150"/>
        <v>0</v>
      </c>
      <c r="P127" s="377" t="s">
        <v>923</v>
      </c>
      <c r="R127" s="207"/>
      <c r="S127" s="207"/>
      <c r="T127" s="207"/>
    </row>
    <row r="128" spans="1:20" ht="24" hidden="1" x14ac:dyDescent="0.25">
      <c r="A128" s="945">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12"/>
      <c r="R128" s="207"/>
      <c r="S128" s="207"/>
      <c r="T128" s="207"/>
    </row>
    <row r="129" spans="1:20"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112"/>
      <c r="R129" s="207"/>
      <c r="S129" s="207"/>
      <c r="T129" s="207"/>
    </row>
    <row r="130" spans="1:20" ht="38.25" customHeight="1" x14ac:dyDescent="0.25">
      <c r="A130" s="46">
        <v>2300</v>
      </c>
      <c r="B130" s="106" t="s">
        <v>113</v>
      </c>
      <c r="C130" s="47">
        <f t="shared" si="98"/>
        <v>36336</v>
      </c>
      <c r="D130" s="230">
        <f>SUM(D131,D136,D140,D141,D144,D151,D159,D160,D163)</f>
        <v>30144</v>
      </c>
      <c r="E130" s="430">
        <f t="shared" ref="E130:F130" si="152">SUM(E131,E136,E140,E141,E144,E151,E159,E160,E163)</f>
        <v>120</v>
      </c>
      <c r="F130" s="397">
        <f t="shared" si="152"/>
        <v>30264</v>
      </c>
      <c r="G130" s="230">
        <f>SUM(G131,G136,G140,G141,G144,G151,G159,G160,G163)</f>
        <v>4510</v>
      </c>
      <c r="H130" s="127">
        <f t="shared" ref="H130:I130" si="153">SUM(H131,H136,H140,H141,H144,H151,H159,H160,H163)</f>
        <v>0</v>
      </c>
      <c r="I130" s="397">
        <f t="shared" si="153"/>
        <v>4510</v>
      </c>
      <c r="J130" s="107">
        <f>SUM(J131,J136,J140,J141,J144,J151,J159,J160,J163)</f>
        <v>728</v>
      </c>
      <c r="K130" s="430">
        <f t="shared" ref="K130:L130" si="154">SUM(K131,K136,K140,K141,K144,K151,K159,K160,K163)</f>
        <v>834</v>
      </c>
      <c r="L130" s="397">
        <f t="shared" si="154"/>
        <v>1562</v>
      </c>
      <c r="M130" s="47">
        <f>SUM(M131,M136,M140,M141,M144,M151,M159,M160,M163)</f>
        <v>0</v>
      </c>
      <c r="N130" s="51">
        <f t="shared" ref="N130:O130" si="155">SUM(N131,N136,N140,N141,N144,N151,N159,N160,N163)</f>
        <v>0</v>
      </c>
      <c r="O130" s="118">
        <f t="shared" si="155"/>
        <v>0</v>
      </c>
      <c r="P130" s="124"/>
      <c r="R130" s="207"/>
      <c r="S130" s="207"/>
      <c r="T130" s="207"/>
    </row>
    <row r="131" spans="1:20" ht="24" x14ac:dyDescent="0.25">
      <c r="A131" s="945">
        <v>2310</v>
      </c>
      <c r="B131" s="53" t="s">
        <v>114</v>
      </c>
      <c r="C131" s="54">
        <f t="shared" si="98"/>
        <v>12246</v>
      </c>
      <c r="D131" s="235">
        <f t="shared" ref="D131:O131" si="156">SUM(D132:D135)</f>
        <v>12246</v>
      </c>
      <c r="E131" s="438">
        <f t="shared" si="156"/>
        <v>0</v>
      </c>
      <c r="F131" s="434">
        <f t="shared" si="156"/>
        <v>12246</v>
      </c>
      <c r="G131" s="235">
        <f t="shared" si="156"/>
        <v>0</v>
      </c>
      <c r="H131" s="141">
        <f t="shared" si="156"/>
        <v>0</v>
      </c>
      <c r="I131" s="434">
        <f t="shared" si="156"/>
        <v>0</v>
      </c>
      <c r="J131" s="266">
        <f t="shared" si="156"/>
        <v>0</v>
      </c>
      <c r="K131" s="438">
        <f t="shared" si="156"/>
        <v>0</v>
      </c>
      <c r="L131" s="434">
        <f t="shared" si="156"/>
        <v>0</v>
      </c>
      <c r="M131" s="54">
        <f t="shared" si="156"/>
        <v>0</v>
      </c>
      <c r="N131" s="120">
        <f t="shared" si="156"/>
        <v>0</v>
      </c>
      <c r="O131" s="121">
        <f t="shared" si="156"/>
        <v>0</v>
      </c>
      <c r="P131" s="111"/>
      <c r="R131" s="207"/>
      <c r="S131" s="207"/>
      <c r="T131" s="207"/>
    </row>
    <row r="132" spans="1:20" x14ac:dyDescent="0.25">
      <c r="A132" s="38">
        <v>2311</v>
      </c>
      <c r="B132" s="58" t="s">
        <v>115</v>
      </c>
      <c r="C132" s="59">
        <f t="shared" si="98"/>
        <v>1670</v>
      </c>
      <c r="D132" s="232">
        <v>1670</v>
      </c>
      <c r="E132" s="435"/>
      <c r="F132" s="393">
        <f t="shared" ref="F132:F135" si="157">D132+E132</f>
        <v>1670</v>
      </c>
      <c r="G132" s="232"/>
      <c r="H132" s="1264"/>
      <c r="I132" s="393">
        <f t="shared" ref="I132:I135" si="158">G132+H132</f>
        <v>0</v>
      </c>
      <c r="J132" s="264"/>
      <c r="K132" s="435"/>
      <c r="L132" s="393">
        <f t="shared" ref="L132:L135" si="159">J132+K132</f>
        <v>0</v>
      </c>
      <c r="M132" s="328"/>
      <c r="N132" s="61"/>
      <c r="O132" s="115">
        <f t="shared" ref="O132:O135" si="160">M132+N132</f>
        <v>0</v>
      </c>
      <c r="P132" s="112"/>
      <c r="R132" s="207"/>
      <c r="S132" s="207"/>
      <c r="T132" s="207"/>
    </row>
    <row r="133" spans="1:20" x14ac:dyDescent="0.25">
      <c r="A133" s="38">
        <v>2312</v>
      </c>
      <c r="B133" s="58" t="s">
        <v>116</v>
      </c>
      <c r="C133" s="59">
        <f t="shared" si="98"/>
        <v>10514</v>
      </c>
      <c r="D133" s="232">
        <v>10514</v>
      </c>
      <c r="E133" s="435"/>
      <c r="F133" s="393">
        <f t="shared" si="157"/>
        <v>10514</v>
      </c>
      <c r="G133" s="232"/>
      <c r="H133" s="1264"/>
      <c r="I133" s="393">
        <f t="shared" si="158"/>
        <v>0</v>
      </c>
      <c r="J133" s="264"/>
      <c r="K133" s="435"/>
      <c r="L133" s="393">
        <f t="shared" si="159"/>
        <v>0</v>
      </c>
      <c r="M133" s="328"/>
      <c r="N133" s="61"/>
      <c r="O133" s="115">
        <f t="shared" si="160"/>
        <v>0</v>
      </c>
      <c r="P133" s="112"/>
      <c r="R133" s="207"/>
      <c r="S133" s="207"/>
      <c r="T133" s="207"/>
    </row>
    <row r="134" spans="1:20"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112"/>
      <c r="R134" s="207"/>
      <c r="S134" s="207"/>
      <c r="T134" s="207"/>
    </row>
    <row r="135" spans="1:20" ht="36" customHeight="1" x14ac:dyDescent="0.25">
      <c r="A135" s="38">
        <v>2314</v>
      </c>
      <c r="B135" s="58" t="s">
        <v>291</v>
      </c>
      <c r="C135" s="59">
        <f t="shared" si="98"/>
        <v>62</v>
      </c>
      <c r="D135" s="232">
        <v>62</v>
      </c>
      <c r="E135" s="435"/>
      <c r="F135" s="393">
        <f t="shared" si="157"/>
        <v>62</v>
      </c>
      <c r="G135" s="232"/>
      <c r="H135" s="1264"/>
      <c r="I135" s="393">
        <f t="shared" si="158"/>
        <v>0</v>
      </c>
      <c r="J135" s="264"/>
      <c r="K135" s="435"/>
      <c r="L135" s="393">
        <f t="shared" si="159"/>
        <v>0</v>
      </c>
      <c r="M135" s="328"/>
      <c r="N135" s="61"/>
      <c r="O135" s="115">
        <f t="shared" si="160"/>
        <v>0</v>
      </c>
      <c r="P135" s="112"/>
      <c r="R135" s="207"/>
      <c r="S135" s="207"/>
      <c r="T135" s="207"/>
    </row>
    <row r="136" spans="1:20" x14ac:dyDescent="0.25">
      <c r="A136" s="113">
        <v>2320</v>
      </c>
      <c r="B136" s="58" t="s">
        <v>118</v>
      </c>
      <c r="C136" s="59">
        <f t="shared" si="98"/>
        <v>392</v>
      </c>
      <c r="D136" s="233">
        <f>SUM(D137:D139)</f>
        <v>234</v>
      </c>
      <c r="E136" s="436">
        <f t="shared" ref="E136:F136" si="161">SUM(E137:E139)</f>
        <v>0</v>
      </c>
      <c r="F136" s="393">
        <f t="shared" si="161"/>
        <v>234</v>
      </c>
      <c r="G136" s="233">
        <f>SUM(G137:G139)</f>
        <v>0</v>
      </c>
      <c r="H136" s="137">
        <f t="shared" ref="H136:I136" si="162">SUM(H137:H139)</f>
        <v>0</v>
      </c>
      <c r="I136" s="393">
        <f t="shared" si="162"/>
        <v>0</v>
      </c>
      <c r="J136" s="122">
        <f>SUM(J137:J139)</f>
        <v>158</v>
      </c>
      <c r="K136" s="436">
        <f t="shared" ref="K136:L136" si="163">SUM(K137:K139)</f>
        <v>0</v>
      </c>
      <c r="L136" s="393">
        <f t="shared" si="163"/>
        <v>158</v>
      </c>
      <c r="M136" s="59">
        <f>SUM(M137:M139)</f>
        <v>0</v>
      </c>
      <c r="N136" s="114">
        <f t="shared" ref="N136:O136" si="164">SUM(N137:N139)</f>
        <v>0</v>
      </c>
      <c r="O136" s="115">
        <f t="shared" si="164"/>
        <v>0</v>
      </c>
      <c r="P136" s="112"/>
      <c r="R136" s="207"/>
      <c r="S136" s="207"/>
      <c r="T136" s="207"/>
    </row>
    <row r="137" spans="1:20"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12"/>
      <c r="R137" s="207"/>
      <c r="S137" s="207"/>
      <c r="T137" s="207"/>
    </row>
    <row r="138" spans="1:20" x14ac:dyDescent="0.25">
      <c r="A138" s="38">
        <v>2322</v>
      </c>
      <c r="B138" s="58" t="s">
        <v>120</v>
      </c>
      <c r="C138" s="59">
        <f t="shared" si="98"/>
        <v>392</v>
      </c>
      <c r="D138" s="232">
        <v>234</v>
      </c>
      <c r="E138" s="435"/>
      <c r="F138" s="393">
        <f t="shared" si="165"/>
        <v>234</v>
      </c>
      <c r="G138" s="232"/>
      <c r="H138" s="1264"/>
      <c r="I138" s="393">
        <f t="shared" si="166"/>
        <v>0</v>
      </c>
      <c r="J138" s="264">
        <v>158</v>
      </c>
      <c r="K138" s="435"/>
      <c r="L138" s="393">
        <f t="shared" si="167"/>
        <v>158</v>
      </c>
      <c r="M138" s="328"/>
      <c r="N138" s="61"/>
      <c r="O138" s="115">
        <f t="shared" si="168"/>
        <v>0</v>
      </c>
      <c r="P138" s="112"/>
      <c r="R138" s="207"/>
      <c r="S138" s="207"/>
      <c r="T138" s="207"/>
    </row>
    <row r="139" spans="1:20"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112"/>
      <c r="R139" s="207"/>
      <c r="S139" s="207"/>
      <c r="T139" s="207"/>
    </row>
    <row r="140" spans="1:20"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112"/>
      <c r="R140" s="207"/>
      <c r="S140" s="207"/>
      <c r="T140" s="207"/>
    </row>
    <row r="141" spans="1:20" ht="48" x14ac:dyDescent="0.25">
      <c r="A141" s="113">
        <v>2340</v>
      </c>
      <c r="B141" s="58" t="s">
        <v>302</v>
      </c>
      <c r="C141" s="59">
        <f t="shared" si="98"/>
        <v>340</v>
      </c>
      <c r="D141" s="233">
        <f>SUM(D142:D143)</f>
        <v>220</v>
      </c>
      <c r="E141" s="436">
        <f t="shared" ref="E141:F141" si="169">SUM(E142:E143)</f>
        <v>120</v>
      </c>
      <c r="F141" s="393">
        <f t="shared" si="169"/>
        <v>340</v>
      </c>
      <c r="G141" s="233">
        <f>SUM(G142:G143)</f>
        <v>0</v>
      </c>
      <c r="H141" s="137">
        <f t="shared" ref="H141:I141" si="170">SUM(H142:H143)</f>
        <v>0</v>
      </c>
      <c r="I141" s="393">
        <f t="shared" si="170"/>
        <v>0</v>
      </c>
      <c r="J141" s="122">
        <f>SUM(J142:J143)</f>
        <v>0</v>
      </c>
      <c r="K141" s="436">
        <f t="shared" ref="K141:L141" si="171">SUM(K142:K143)</f>
        <v>0</v>
      </c>
      <c r="L141" s="393">
        <f t="shared" si="171"/>
        <v>0</v>
      </c>
      <c r="M141" s="59">
        <f>SUM(M142:M143)</f>
        <v>0</v>
      </c>
      <c r="N141" s="114">
        <f t="shared" ref="N141:O141" si="172">SUM(N142:N143)</f>
        <v>0</v>
      </c>
      <c r="O141" s="115">
        <f t="shared" si="172"/>
        <v>0</v>
      </c>
      <c r="P141" s="112"/>
      <c r="R141" s="207"/>
      <c r="S141" s="207"/>
      <c r="T141" s="207"/>
    </row>
    <row r="142" spans="1:20" ht="36" x14ac:dyDescent="0.25">
      <c r="A142" s="38">
        <v>2341</v>
      </c>
      <c r="B142" s="58" t="s">
        <v>123</v>
      </c>
      <c r="C142" s="59">
        <f t="shared" si="98"/>
        <v>340</v>
      </c>
      <c r="D142" s="232">
        <v>220</v>
      </c>
      <c r="E142" s="435">
        <v>120</v>
      </c>
      <c r="F142" s="393">
        <f t="shared" ref="F142:F143" si="173">D142+E142</f>
        <v>340</v>
      </c>
      <c r="G142" s="232"/>
      <c r="H142" s="1264"/>
      <c r="I142" s="393">
        <f t="shared" ref="I142:I143" si="174">G142+H142</f>
        <v>0</v>
      </c>
      <c r="J142" s="264"/>
      <c r="K142" s="435"/>
      <c r="L142" s="393">
        <f t="shared" ref="L142:L143" si="175">J142+K142</f>
        <v>0</v>
      </c>
      <c r="M142" s="328"/>
      <c r="N142" s="61"/>
      <c r="O142" s="115">
        <f t="shared" ref="O142:O143" si="176">M142+N142</f>
        <v>0</v>
      </c>
      <c r="P142" s="377" t="s">
        <v>924</v>
      </c>
      <c r="R142" s="207"/>
      <c r="S142" s="207"/>
      <c r="T142" s="207"/>
    </row>
    <row r="143" spans="1:20"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112"/>
      <c r="R143" s="207"/>
      <c r="S143" s="207"/>
      <c r="T143" s="207"/>
    </row>
    <row r="144" spans="1:20" ht="24" x14ac:dyDescent="0.25">
      <c r="A144" s="108">
        <v>2350</v>
      </c>
      <c r="B144" s="79" t="s">
        <v>125</v>
      </c>
      <c r="C144" s="85">
        <f t="shared" si="98"/>
        <v>6765</v>
      </c>
      <c r="D144" s="133">
        <f>SUM(D145:D150)</f>
        <v>5361</v>
      </c>
      <c r="E144" s="431">
        <f t="shared" ref="E144:F144" si="177">SUM(E145:E150)</f>
        <v>0</v>
      </c>
      <c r="F144" s="432">
        <f t="shared" si="177"/>
        <v>5361</v>
      </c>
      <c r="G144" s="133">
        <f>SUM(G145:G150)</f>
        <v>0</v>
      </c>
      <c r="H144" s="138">
        <f t="shared" ref="H144:I144" si="178">SUM(H145:H150)</f>
        <v>0</v>
      </c>
      <c r="I144" s="432">
        <f t="shared" si="178"/>
        <v>0</v>
      </c>
      <c r="J144" s="208">
        <f>SUM(J145:J150)</f>
        <v>570</v>
      </c>
      <c r="K144" s="431">
        <f t="shared" ref="K144:L144" si="179">SUM(K145:K150)</f>
        <v>834</v>
      </c>
      <c r="L144" s="432">
        <f t="shared" si="179"/>
        <v>1404</v>
      </c>
      <c r="M144" s="85">
        <f>SUM(M145:M150)</f>
        <v>0</v>
      </c>
      <c r="N144" s="109">
        <f t="shared" ref="N144:O144" si="180">SUM(N145:N150)</f>
        <v>0</v>
      </c>
      <c r="O144" s="110">
        <f t="shared" si="180"/>
        <v>0</v>
      </c>
      <c r="P144" s="117"/>
      <c r="R144" s="207"/>
      <c r="S144" s="207"/>
      <c r="T144" s="207"/>
    </row>
    <row r="145" spans="1:20" x14ac:dyDescent="0.25">
      <c r="A145" s="33">
        <v>2351</v>
      </c>
      <c r="B145" s="53" t="s">
        <v>126</v>
      </c>
      <c r="C145" s="54">
        <f t="shared" si="98"/>
        <v>1200</v>
      </c>
      <c r="D145" s="231">
        <v>1010</v>
      </c>
      <c r="E145" s="433"/>
      <c r="F145" s="434">
        <f t="shared" ref="F145:F150" si="181">D145+E145</f>
        <v>1010</v>
      </c>
      <c r="G145" s="231"/>
      <c r="H145" s="1266"/>
      <c r="I145" s="434">
        <f t="shared" ref="I145:I150" si="182">G145+H145</f>
        <v>0</v>
      </c>
      <c r="J145" s="263">
        <v>190</v>
      </c>
      <c r="K145" s="433"/>
      <c r="L145" s="434">
        <f t="shared" ref="L145:L150" si="183">J145+K145</f>
        <v>190</v>
      </c>
      <c r="M145" s="327"/>
      <c r="N145" s="56"/>
      <c r="O145" s="121">
        <f t="shared" ref="O145:O150" si="184">M145+N145</f>
        <v>0</v>
      </c>
      <c r="P145" s="111"/>
      <c r="R145" s="207"/>
      <c r="S145" s="207"/>
      <c r="T145" s="207"/>
    </row>
    <row r="146" spans="1:20" ht="72" x14ac:dyDescent="0.25">
      <c r="A146" s="38">
        <v>2352</v>
      </c>
      <c r="B146" s="58" t="s">
        <v>127</v>
      </c>
      <c r="C146" s="59">
        <f t="shared" si="98"/>
        <v>4144</v>
      </c>
      <c r="D146" s="232">
        <v>2930</v>
      </c>
      <c r="E146" s="435"/>
      <c r="F146" s="393">
        <f t="shared" si="181"/>
        <v>2930</v>
      </c>
      <c r="G146" s="232"/>
      <c r="H146" s="1264"/>
      <c r="I146" s="393">
        <f t="shared" si="182"/>
        <v>0</v>
      </c>
      <c r="J146" s="264">
        <v>380</v>
      </c>
      <c r="K146" s="435">
        <v>834</v>
      </c>
      <c r="L146" s="393">
        <f t="shared" si="183"/>
        <v>1214</v>
      </c>
      <c r="M146" s="328"/>
      <c r="N146" s="61"/>
      <c r="O146" s="115">
        <f t="shared" si="184"/>
        <v>0</v>
      </c>
      <c r="P146" s="377" t="s">
        <v>925</v>
      </c>
      <c r="R146" s="207"/>
      <c r="S146" s="207"/>
      <c r="T146" s="207"/>
    </row>
    <row r="147" spans="1:20" ht="24" x14ac:dyDescent="0.25">
      <c r="A147" s="38">
        <v>2353</v>
      </c>
      <c r="B147" s="58" t="s">
        <v>128</v>
      </c>
      <c r="C147" s="59">
        <f t="shared" si="98"/>
        <v>758</v>
      </c>
      <c r="D147" s="232">
        <v>758</v>
      </c>
      <c r="E147" s="435"/>
      <c r="F147" s="393">
        <f t="shared" si="181"/>
        <v>758</v>
      </c>
      <c r="G147" s="232"/>
      <c r="H147" s="1264"/>
      <c r="I147" s="393">
        <f t="shared" si="182"/>
        <v>0</v>
      </c>
      <c r="J147" s="264"/>
      <c r="K147" s="435"/>
      <c r="L147" s="393">
        <f t="shared" si="183"/>
        <v>0</v>
      </c>
      <c r="M147" s="328"/>
      <c r="N147" s="61"/>
      <c r="O147" s="115">
        <f t="shared" si="184"/>
        <v>0</v>
      </c>
      <c r="P147" s="112"/>
      <c r="R147" s="207"/>
      <c r="S147" s="207"/>
      <c r="T147" s="207"/>
    </row>
    <row r="148" spans="1:20" ht="24" hidden="1" x14ac:dyDescent="0.25">
      <c r="A148" s="38">
        <v>2354</v>
      </c>
      <c r="B148" s="58" t="s">
        <v>129</v>
      </c>
      <c r="C148" s="59">
        <f t="shared" si="98"/>
        <v>0</v>
      </c>
      <c r="D148" s="232"/>
      <c r="E148" s="61"/>
      <c r="F148" s="148">
        <f t="shared" si="181"/>
        <v>0</v>
      </c>
      <c r="G148" s="232"/>
      <c r="H148" s="264"/>
      <c r="I148" s="115">
        <f t="shared" si="182"/>
        <v>0</v>
      </c>
      <c r="J148" s="264"/>
      <c r="K148" s="61"/>
      <c r="L148" s="137">
        <f t="shared" si="183"/>
        <v>0</v>
      </c>
      <c r="M148" s="328"/>
      <c r="N148" s="61"/>
      <c r="O148" s="115">
        <f t="shared" si="184"/>
        <v>0</v>
      </c>
      <c r="P148" s="112"/>
      <c r="R148" s="207"/>
      <c r="S148" s="207"/>
      <c r="T148" s="207"/>
    </row>
    <row r="149" spans="1:20" ht="24" x14ac:dyDescent="0.25">
      <c r="A149" s="38">
        <v>2355</v>
      </c>
      <c r="B149" s="58" t="s">
        <v>130</v>
      </c>
      <c r="C149" s="59">
        <f t="shared" ref="C149:C212" si="185">F149+I149+L149+O149</f>
        <v>663</v>
      </c>
      <c r="D149" s="232">
        <v>663</v>
      </c>
      <c r="E149" s="435"/>
      <c r="F149" s="393">
        <f t="shared" si="181"/>
        <v>663</v>
      </c>
      <c r="G149" s="232"/>
      <c r="H149" s="1264"/>
      <c r="I149" s="393">
        <f t="shared" si="182"/>
        <v>0</v>
      </c>
      <c r="J149" s="264"/>
      <c r="K149" s="435"/>
      <c r="L149" s="393">
        <f t="shared" si="183"/>
        <v>0</v>
      </c>
      <c r="M149" s="328"/>
      <c r="N149" s="61"/>
      <c r="O149" s="115">
        <f t="shared" si="184"/>
        <v>0</v>
      </c>
      <c r="P149" s="112"/>
      <c r="R149" s="207"/>
      <c r="S149" s="207"/>
      <c r="T149" s="207"/>
    </row>
    <row r="150" spans="1:20"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112"/>
      <c r="R150" s="207"/>
      <c r="S150" s="207"/>
      <c r="T150" s="207"/>
    </row>
    <row r="151" spans="1:20" ht="24.75" customHeight="1" x14ac:dyDescent="0.25">
      <c r="A151" s="113">
        <v>2360</v>
      </c>
      <c r="B151" s="58" t="s">
        <v>132</v>
      </c>
      <c r="C151" s="59">
        <f t="shared" si="185"/>
        <v>513</v>
      </c>
      <c r="D151" s="233">
        <f>SUM(D152:D158)</f>
        <v>513</v>
      </c>
      <c r="E151" s="436">
        <f t="shared" ref="E151:F151" si="186">SUM(E152:E158)</f>
        <v>0</v>
      </c>
      <c r="F151" s="393">
        <f t="shared" si="186"/>
        <v>513</v>
      </c>
      <c r="G151" s="233">
        <f>SUM(G152:G158)</f>
        <v>0</v>
      </c>
      <c r="H151" s="137">
        <f t="shared" ref="H151:I151" si="187">SUM(H152:H158)</f>
        <v>0</v>
      </c>
      <c r="I151" s="393">
        <f t="shared" si="187"/>
        <v>0</v>
      </c>
      <c r="J151" s="122">
        <f>SUM(J152:J158)</f>
        <v>0</v>
      </c>
      <c r="K151" s="436">
        <f t="shared" ref="K151:L151" si="188">SUM(K152:K158)</f>
        <v>0</v>
      </c>
      <c r="L151" s="393">
        <f t="shared" si="188"/>
        <v>0</v>
      </c>
      <c r="M151" s="59">
        <f>SUM(M152:M158)</f>
        <v>0</v>
      </c>
      <c r="N151" s="114">
        <f t="shared" ref="N151:O151" si="189">SUM(N152:N158)</f>
        <v>0</v>
      </c>
      <c r="O151" s="115">
        <f t="shared" si="189"/>
        <v>0</v>
      </c>
      <c r="P151" s="112"/>
      <c r="R151" s="207"/>
      <c r="S151" s="207"/>
      <c r="T151" s="207"/>
    </row>
    <row r="152" spans="1:20" x14ac:dyDescent="0.25">
      <c r="A152" s="37">
        <v>2361</v>
      </c>
      <c r="B152" s="58" t="s">
        <v>133</v>
      </c>
      <c r="C152" s="59">
        <f t="shared" si="185"/>
        <v>513</v>
      </c>
      <c r="D152" s="232">
        <v>513</v>
      </c>
      <c r="E152" s="435"/>
      <c r="F152" s="393">
        <f t="shared" ref="F152:F159" si="190">D152+E152</f>
        <v>513</v>
      </c>
      <c r="G152" s="232"/>
      <c r="H152" s="1264"/>
      <c r="I152" s="393">
        <f t="shared" ref="I152:I159" si="191">G152+H152</f>
        <v>0</v>
      </c>
      <c r="J152" s="264"/>
      <c r="K152" s="435"/>
      <c r="L152" s="393">
        <f t="shared" ref="L152:L159" si="192">J152+K152</f>
        <v>0</v>
      </c>
      <c r="M152" s="328"/>
      <c r="N152" s="61"/>
      <c r="O152" s="115">
        <f t="shared" ref="O152:O159" si="193">M152+N152</f>
        <v>0</v>
      </c>
      <c r="P152" s="112"/>
      <c r="R152" s="207"/>
      <c r="S152" s="207"/>
      <c r="T152" s="207"/>
    </row>
    <row r="153" spans="1:20"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112"/>
      <c r="R153" s="207"/>
      <c r="S153" s="207"/>
      <c r="T153" s="207"/>
    </row>
    <row r="154" spans="1:20" hidden="1" x14ac:dyDescent="0.25">
      <c r="A154" s="37">
        <v>2363</v>
      </c>
      <c r="B154" s="58" t="s">
        <v>135</v>
      </c>
      <c r="C154" s="59">
        <f t="shared" si="185"/>
        <v>0</v>
      </c>
      <c r="D154" s="232"/>
      <c r="E154" s="61"/>
      <c r="F154" s="148">
        <f t="shared" si="190"/>
        <v>0</v>
      </c>
      <c r="G154" s="232"/>
      <c r="H154" s="264"/>
      <c r="I154" s="115">
        <f t="shared" si="191"/>
        <v>0</v>
      </c>
      <c r="J154" s="264"/>
      <c r="K154" s="61"/>
      <c r="L154" s="137">
        <f t="shared" si="192"/>
        <v>0</v>
      </c>
      <c r="M154" s="328"/>
      <c r="N154" s="61"/>
      <c r="O154" s="115">
        <f t="shared" si="193"/>
        <v>0</v>
      </c>
      <c r="P154" s="112"/>
      <c r="R154" s="207"/>
      <c r="S154" s="207"/>
      <c r="T154" s="207"/>
    </row>
    <row r="155" spans="1:20"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112"/>
      <c r="R155" s="207"/>
      <c r="S155" s="207"/>
      <c r="T155" s="207"/>
    </row>
    <row r="156" spans="1:20"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112"/>
      <c r="R156" s="207"/>
      <c r="S156" s="207"/>
      <c r="T156" s="207"/>
    </row>
    <row r="157" spans="1:20"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112"/>
      <c r="R157" s="207"/>
      <c r="S157" s="207"/>
      <c r="T157" s="207"/>
    </row>
    <row r="158" spans="1:20"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112"/>
      <c r="R158" s="207"/>
      <c r="S158" s="207"/>
      <c r="T158" s="207"/>
    </row>
    <row r="159" spans="1:20" x14ac:dyDescent="0.25">
      <c r="A159" s="108">
        <v>2370</v>
      </c>
      <c r="B159" s="79" t="s">
        <v>140</v>
      </c>
      <c r="C159" s="85">
        <f t="shared" si="185"/>
        <v>16080</v>
      </c>
      <c r="D159" s="234">
        <v>11570</v>
      </c>
      <c r="E159" s="437"/>
      <c r="F159" s="432">
        <f t="shared" si="190"/>
        <v>11570</v>
      </c>
      <c r="G159" s="234">
        <v>4510</v>
      </c>
      <c r="H159" s="1265"/>
      <c r="I159" s="432">
        <f t="shared" si="191"/>
        <v>4510</v>
      </c>
      <c r="J159" s="265"/>
      <c r="K159" s="437"/>
      <c r="L159" s="432">
        <f t="shared" si="192"/>
        <v>0</v>
      </c>
      <c r="M159" s="329"/>
      <c r="N159" s="116"/>
      <c r="O159" s="110">
        <f t="shared" si="193"/>
        <v>0</v>
      </c>
      <c r="P159" s="117"/>
      <c r="R159" s="207"/>
      <c r="S159" s="207"/>
      <c r="T159" s="207"/>
    </row>
    <row r="160" spans="1:20"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17"/>
      <c r="R160" s="207"/>
      <c r="S160" s="207"/>
      <c r="T160" s="207"/>
    </row>
    <row r="161" spans="1:20"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11"/>
      <c r="R161" s="207"/>
      <c r="S161" s="207"/>
      <c r="T161" s="207"/>
    </row>
    <row r="162" spans="1:20"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112"/>
      <c r="R162" s="207"/>
      <c r="S162" s="207"/>
      <c r="T162" s="207"/>
    </row>
    <row r="163" spans="1:20" hidden="1" x14ac:dyDescent="0.25">
      <c r="A163" s="108">
        <v>2390</v>
      </c>
      <c r="B163" s="79" t="s">
        <v>144</v>
      </c>
      <c r="C163" s="85">
        <f t="shared" si="185"/>
        <v>0</v>
      </c>
      <c r="D163" s="234"/>
      <c r="E163" s="116"/>
      <c r="F163" s="288">
        <f t="shared" si="198"/>
        <v>0</v>
      </c>
      <c r="G163" s="234"/>
      <c r="H163" s="265"/>
      <c r="I163" s="110">
        <f t="shared" si="199"/>
        <v>0</v>
      </c>
      <c r="J163" s="265"/>
      <c r="K163" s="116"/>
      <c r="L163" s="138">
        <f t="shared" si="200"/>
        <v>0</v>
      </c>
      <c r="M163" s="329"/>
      <c r="N163" s="116"/>
      <c r="O163" s="110">
        <f t="shared" si="201"/>
        <v>0</v>
      </c>
      <c r="P163" s="117"/>
      <c r="R163" s="207"/>
      <c r="S163" s="207"/>
      <c r="T163" s="207"/>
    </row>
    <row r="164" spans="1:20" x14ac:dyDescent="0.25">
      <c r="A164" s="46">
        <v>2400</v>
      </c>
      <c r="B164" s="106" t="s">
        <v>145</v>
      </c>
      <c r="C164" s="47">
        <f t="shared" si="185"/>
        <v>93</v>
      </c>
      <c r="D164" s="236">
        <v>93</v>
      </c>
      <c r="E164" s="439"/>
      <c r="F164" s="397">
        <f t="shared" si="198"/>
        <v>93</v>
      </c>
      <c r="G164" s="236"/>
      <c r="H164" s="1267"/>
      <c r="I164" s="397">
        <f t="shared" si="199"/>
        <v>0</v>
      </c>
      <c r="J164" s="267"/>
      <c r="K164" s="439"/>
      <c r="L164" s="397">
        <f t="shared" si="200"/>
        <v>0</v>
      </c>
      <c r="M164" s="330"/>
      <c r="N164" s="123"/>
      <c r="O164" s="118">
        <f t="shared" si="201"/>
        <v>0</v>
      </c>
      <c r="P164" s="124"/>
      <c r="R164" s="207"/>
      <c r="S164" s="207"/>
      <c r="T164" s="207"/>
    </row>
    <row r="165" spans="1:20" ht="24" hidden="1" x14ac:dyDescent="0.25">
      <c r="A165" s="46">
        <v>2500</v>
      </c>
      <c r="B165" s="106" t="s">
        <v>146</v>
      </c>
      <c r="C165" s="47">
        <f t="shared" si="185"/>
        <v>0</v>
      </c>
      <c r="D165" s="230">
        <f>SUM(D166,D171)</f>
        <v>0</v>
      </c>
      <c r="E165" s="51">
        <f t="shared" ref="E165:O165" si="202">SUM(E166,E171)</f>
        <v>0</v>
      </c>
      <c r="F165" s="287">
        <f t="shared" si="202"/>
        <v>0</v>
      </c>
      <c r="G165" s="230">
        <f t="shared" si="202"/>
        <v>0</v>
      </c>
      <c r="H165" s="107">
        <f t="shared" si="202"/>
        <v>0</v>
      </c>
      <c r="I165" s="118">
        <f t="shared" si="202"/>
        <v>0</v>
      </c>
      <c r="J165" s="107">
        <f t="shared" si="202"/>
        <v>0</v>
      </c>
      <c r="K165" s="51">
        <f t="shared" si="202"/>
        <v>0</v>
      </c>
      <c r="L165" s="127">
        <f t="shared" si="202"/>
        <v>0</v>
      </c>
      <c r="M165" s="131">
        <f t="shared" si="202"/>
        <v>0</v>
      </c>
      <c r="N165" s="132">
        <f t="shared" si="202"/>
        <v>0</v>
      </c>
      <c r="O165" s="296">
        <f t="shared" si="202"/>
        <v>0</v>
      </c>
      <c r="P165" s="352"/>
      <c r="R165" s="207"/>
      <c r="S165" s="207"/>
      <c r="T165" s="207"/>
    </row>
    <row r="166" spans="1:20" ht="16.5" hidden="1" customHeight="1" x14ac:dyDescent="0.25">
      <c r="A166" s="945">
        <v>2510</v>
      </c>
      <c r="B166" s="53" t="s">
        <v>147</v>
      </c>
      <c r="C166" s="54">
        <f t="shared" si="185"/>
        <v>0</v>
      </c>
      <c r="D166" s="235">
        <f>SUM(D167:D170)</f>
        <v>0</v>
      </c>
      <c r="E166" s="120">
        <f t="shared" ref="E166:O166" si="203">SUM(E167:E170)</f>
        <v>0</v>
      </c>
      <c r="F166" s="289">
        <f t="shared" si="203"/>
        <v>0</v>
      </c>
      <c r="G166" s="235">
        <f t="shared" si="203"/>
        <v>0</v>
      </c>
      <c r="H166" s="266">
        <f t="shared" si="203"/>
        <v>0</v>
      </c>
      <c r="I166" s="121">
        <f t="shared" si="203"/>
        <v>0</v>
      </c>
      <c r="J166" s="266">
        <f t="shared" si="203"/>
        <v>0</v>
      </c>
      <c r="K166" s="120">
        <f t="shared" si="203"/>
        <v>0</v>
      </c>
      <c r="L166" s="141">
        <f t="shared" si="203"/>
        <v>0</v>
      </c>
      <c r="M166" s="65">
        <f t="shared" si="203"/>
        <v>0</v>
      </c>
      <c r="N166" s="307">
        <f t="shared" si="203"/>
        <v>0</v>
      </c>
      <c r="O166" s="312">
        <f t="shared" si="203"/>
        <v>0</v>
      </c>
      <c r="P166" s="156"/>
      <c r="R166" s="207"/>
      <c r="S166" s="207"/>
      <c r="T166" s="207"/>
    </row>
    <row r="167" spans="1:20"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12"/>
      <c r="R167" s="207"/>
      <c r="S167" s="207"/>
      <c r="T167" s="207"/>
    </row>
    <row r="168" spans="1:20" ht="36" hidden="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112"/>
      <c r="R168" s="207"/>
      <c r="S168" s="207"/>
      <c r="T168" s="207"/>
    </row>
    <row r="169" spans="1:20"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112"/>
      <c r="R169" s="207"/>
      <c r="S169" s="207"/>
      <c r="T169" s="207"/>
    </row>
    <row r="170" spans="1:20" ht="24" hidden="1" x14ac:dyDescent="0.25">
      <c r="A170" s="38">
        <v>2519</v>
      </c>
      <c r="B170" s="58" t="s">
        <v>151</v>
      </c>
      <c r="C170" s="59">
        <f t="shared" si="185"/>
        <v>0</v>
      </c>
      <c r="D170" s="232"/>
      <c r="E170" s="61"/>
      <c r="F170" s="148">
        <f t="shared" si="204"/>
        <v>0</v>
      </c>
      <c r="G170" s="232"/>
      <c r="H170" s="264"/>
      <c r="I170" s="115">
        <f t="shared" si="205"/>
        <v>0</v>
      </c>
      <c r="J170" s="264"/>
      <c r="K170" s="61"/>
      <c r="L170" s="137">
        <f t="shared" si="206"/>
        <v>0</v>
      </c>
      <c r="M170" s="328"/>
      <c r="N170" s="61"/>
      <c r="O170" s="115">
        <f t="shared" si="207"/>
        <v>0</v>
      </c>
      <c r="P170" s="112"/>
      <c r="R170" s="207"/>
      <c r="S170" s="207"/>
      <c r="T170" s="207"/>
    </row>
    <row r="171" spans="1:20"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112"/>
      <c r="R171" s="207"/>
      <c r="S171" s="207"/>
      <c r="T171" s="207"/>
    </row>
    <row r="172" spans="1:20"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36"/>
      <c r="R172" s="207"/>
      <c r="S172" s="207"/>
      <c r="T172" s="207"/>
    </row>
    <row r="173" spans="1:20"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351"/>
      <c r="R173" s="207"/>
      <c r="S173" s="207"/>
      <c r="T173" s="207"/>
    </row>
    <row r="174" spans="1:20"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352"/>
      <c r="R174" s="207"/>
      <c r="S174" s="207"/>
      <c r="T174" s="207"/>
    </row>
    <row r="175" spans="1:20" ht="36" hidden="1" x14ac:dyDescent="0.25">
      <c r="A175" s="945">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11"/>
      <c r="R175" s="207"/>
      <c r="S175" s="207"/>
      <c r="T175" s="207"/>
    </row>
    <row r="176" spans="1:20"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12"/>
      <c r="R176" s="207"/>
      <c r="S176" s="207"/>
      <c r="T176" s="207"/>
    </row>
    <row r="177" spans="1:20"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112"/>
      <c r="R177" s="207"/>
      <c r="S177" s="207"/>
      <c r="T177" s="207"/>
    </row>
    <row r="178" spans="1:20"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112"/>
      <c r="R178" s="207"/>
      <c r="S178" s="207"/>
      <c r="T178" s="207"/>
    </row>
    <row r="179" spans="1:20" ht="84" hidden="1" x14ac:dyDescent="0.25">
      <c r="A179" s="945">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9"/>
      <c r="R179" s="207"/>
      <c r="S179" s="207"/>
      <c r="T179" s="207"/>
    </row>
    <row r="180" spans="1:20"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12"/>
      <c r="R180" s="207"/>
      <c r="S180" s="207"/>
      <c r="T180" s="207"/>
    </row>
    <row r="181" spans="1:20"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112"/>
      <c r="R181" s="207"/>
      <c r="S181" s="207"/>
      <c r="T181" s="207"/>
    </row>
    <row r="182" spans="1:20"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112"/>
      <c r="R182" s="207"/>
      <c r="S182" s="207"/>
      <c r="T182" s="207"/>
    </row>
    <row r="183" spans="1:20"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59"/>
      <c r="R183" s="207"/>
      <c r="S183" s="207"/>
      <c r="T183" s="207"/>
    </row>
    <row r="184" spans="1:20"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352"/>
      <c r="R184" s="207"/>
      <c r="S184" s="207"/>
      <c r="T184" s="207"/>
    </row>
    <row r="185" spans="1:20"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17"/>
      <c r="R185" s="207"/>
      <c r="S185" s="207"/>
      <c r="T185" s="207"/>
    </row>
    <row r="186" spans="1:20"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111"/>
      <c r="R186" s="207"/>
      <c r="S186" s="207"/>
      <c r="T186" s="207"/>
    </row>
    <row r="187" spans="1:20"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351"/>
      <c r="R187" s="207"/>
      <c r="S187" s="207"/>
      <c r="T187" s="207"/>
    </row>
    <row r="188" spans="1:20"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24"/>
      <c r="R188" s="207"/>
      <c r="S188" s="207"/>
      <c r="T188" s="207"/>
    </row>
    <row r="189" spans="1:20" ht="36" hidden="1" x14ac:dyDescent="0.25">
      <c r="A189" s="945">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11"/>
      <c r="R189" s="207"/>
      <c r="S189" s="207"/>
      <c r="T189" s="207"/>
    </row>
    <row r="190" spans="1:20"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112"/>
      <c r="R190" s="207"/>
      <c r="S190" s="207"/>
      <c r="T190" s="207"/>
    </row>
    <row r="191" spans="1:20"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24"/>
      <c r="R191" s="207"/>
      <c r="S191" s="207"/>
      <c r="T191" s="207"/>
    </row>
    <row r="192" spans="1:20" ht="24" hidden="1" x14ac:dyDescent="0.25">
      <c r="A192" s="945">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11"/>
      <c r="R192" s="207"/>
      <c r="S192" s="207"/>
      <c r="T192" s="207"/>
    </row>
    <row r="193" spans="1:20"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112"/>
      <c r="R193" s="207"/>
      <c r="S193" s="207"/>
      <c r="T193" s="207"/>
    </row>
    <row r="194" spans="1:20" s="21" customFormat="1" ht="24" x14ac:dyDescent="0.25">
      <c r="A194" s="136"/>
      <c r="B194" s="17" t="s">
        <v>174</v>
      </c>
      <c r="C194" s="99">
        <f t="shared" si="185"/>
        <v>69327</v>
      </c>
      <c r="D194" s="228">
        <f>SUM(D195,D230,D269)</f>
        <v>63145</v>
      </c>
      <c r="E194" s="426">
        <f t="shared" ref="E194:F194" si="251">SUM(E195,E230,E269)</f>
        <v>0</v>
      </c>
      <c r="F194" s="427">
        <f t="shared" si="251"/>
        <v>63145</v>
      </c>
      <c r="G194" s="228">
        <f>SUM(G195,G230,G269)</f>
        <v>6182</v>
      </c>
      <c r="H194" s="207">
        <f t="shared" ref="H194:I194" si="252">SUM(H195,H230,H269)</f>
        <v>0</v>
      </c>
      <c r="I194" s="427">
        <f t="shared" si="252"/>
        <v>6182</v>
      </c>
      <c r="J194" s="261">
        <f>SUM(J195,J230,J269)</f>
        <v>0</v>
      </c>
      <c r="K194" s="426">
        <f t="shared" ref="K194:L194" si="253">SUM(K195,K230,K269)</f>
        <v>0</v>
      </c>
      <c r="L194" s="427">
        <f t="shared" si="253"/>
        <v>0</v>
      </c>
      <c r="M194" s="332">
        <f>SUM(M195,M230,M269)</f>
        <v>0</v>
      </c>
      <c r="N194" s="309">
        <f t="shared" ref="N194:O194" si="254">SUM(N195,N230,N269)</f>
        <v>0</v>
      </c>
      <c r="O194" s="314">
        <f t="shared" si="254"/>
        <v>0</v>
      </c>
      <c r="P194" s="354"/>
      <c r="R194" s="207"/>
      <c r="S194" s="207"/>
      <c r="T194" s="207"/>
    </row>
    <row r="195" spans="1:20" x14ac:dyDescent="0.25">
      <c r="A195" s="102">
        <v>5000</v>
      </c>
      <c r="B195" s="102" t="s">
        <v>175</v>
      </c>
      <c r="C195" s="103">
        <f t="shared" si="185"/>
        <v>69327</v>
      </c>
      <c r="D195" s="229">
        <f>D196+D204</f>
        <v>63145</v>
      </c>
      <c r="E195" s="428">
        <f t="shared" ref="E195:F195" si="255">E196+E204</f>
        <v>0</v>
      </c>
      <c r="F195" s="429">
        <f t="shared" si="255"/>
        <v>63145</v>
      </c>
      <c r="G195" s="229">
        <f>G196+G204</f>
        <v>6182</v>
      </c>
      <c r="H195" s="139">
        <f t="shared" ref="H195:I195" si="256">H196+H204</f>
        <v>0</v>
      </c>
      <c r="I195" s="429">
        <f t="shared" si="256"/>
        <v>6182</v>
      </c>
      <c r="J195" s="262">
        <f>J196+J204</f>
        <v>0</v>
      </c>
      <c r="K195" s="428">
        <f t="shared" ref="K195:L195" si="257">K196+K204</f>
        <v>0</v>
      </c>
      <c r="L195" s="429">
        <f t="shared" si="257"/>
        <v>0</v>
      </c>
      <c r="M195" s="103">
        <f>M196+M204</f>
        <v>0</v>
      </c>
      <c r="N195" s="104">
        <f t="shared" ref="N195:O195" si="258">N196+N204</f>
        <v>0</v>
      </c>
      <c r="O195" s="105">
        <f t="shared" si="258"/>
        <v>0</v>
      </c>
      <c r="P195" s="351"/>
      <c r="R195" s="207"/>
      <c r="S195" s="207"/>
      <c r="T195" s="207"/>
    </row>
    <row r="196" spans="1:20" x14ac:dyDescent="0.25">
      <c r="A196" s="46">
        <v>5100</v>
      </c>
      <c r="B196" s="106" t="s">
        <v>176</v>
      </c>
      <c r="C196" s="47">
        <f t="shared" si="185"/>
        <v>2795</v>
      </c>
      <c r="D196" s="230">
        <f>D197+D198+D201+D202+D203</f>
        <v>2795</v>
      </c>
      <c r="E196" s="430">
        <f t="shared" ref="E196:F196" si="259">E197+E198+E201+E202+E203</f>
        <v>0</v>
      </c>
      <c r="F196" s="397">
        <f t="shared" si="259"/>
        <v>2795</v>
      </c>
      <c r="G196" s="230">
        <f>G197+G198+G201+G202+G203</f>
        <v>0</v>
      </c>
      <c r="H196" s="127">
        <f t="shared" ref="H196:I196" si="260">H197+H198+H201+H202+H203</f>
        <v>0</v>
      </c>
      <c r="I196" s="397">
        <f t="shared" si="260"/>
        <v>0</v>
      </c>
      <c r="J196" s="107">
        <f>J197+J198+J201+J202+J203</f>
        <v>0</v>
      </c>
      <c r="K196" s="430">
        <f t="shared" ref="K196:L196" si="261">K197+K198+K201+K202+K203</f>
        <v>0</v>
      </c>
      <c r="L196" s="397">
        <f t="shared" si="261"/>
        <v>0</v>
      </c>
      <c r="M196" s="47">
        <f>M197+M198+M201+M202+M203</f>
        <v>0</v>
      </c>
      <c r="N196" s="51">
        <f t="shared" ref="N196:O196" si="262">N197+N198+N201+N202+N203</f>
        <v>0</v>
      </c>
      <c r="O196" s="118">
        <f t="shared" si="262"/>
        <v>0</v>
      </c>
      <c r="P196" s="124"/>
      <c r="R196" s="207"/>
      <c r="S196" s="207"/>
      <c r="T196" s="207"/>
    </row>
    <row r="197" spans="1:20" hidden="1" x14ac:dyDescent="0.25">
      <c r="A197" s="945">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111"/>
      <c r="R197" s="207"/>
      <c r="S197" s="207"/>
      <c r="T197" s="207"/>
    </row>
    <row r="198" spans="1:20" ht="24" x14ac:dyDescent="0.25">
      <c r="A198" s="113">
        <v>5120</v>
      </c>
      <c r="B198" s="58" t="s">
        <v>178</v>
      </c>
      <c r="C198" s="59">
        <f t="shared" si="185"/>
        <v>2795</v>
      </c>
      <c r="D198" s="233">
        <f>D199+D200</f>
        <v>2795</v>
      </c>
      <c r="E198" s="436">
        <f t="shared" ref="E198:F198" si="263">E199+E200</f>
        <v>0</v>
      </c>
      <c r="F198" s="393">
        <f t="shared" si="263"/>
        <v>2795</v>
      </c>
      <c r="G198" s="233">
        <f>G199+G200</f>
        <v>0</v>
      </c>
      <c r="H198" s="137">
        <f t="shared" ref="H198:I198" si="264">H199+H200</f>
        <v>0</v>
      </c>
      <c r="I198" s="393">
        <f t="shared" si="264"/>
        <v>0</v>
      </c>
      <c r="J198" s="122">
        <f>J199+J200</f>
        <v>0</v>
      </c>
      <c r="K198" s="436">
        <f t="shared" ref="K198:L198" si="265">K199+K200</f>
        <v>0</v>
      </c>
      <c r="L198" s="393">
        <f t="shared" si="265"/>
        <v>0</v>
      </c>
      <c r="M198" s="59">
        <f>M199+M200</f>
        <v>0</v>
      </c>
      <c r="N198" s="114">
        <f t="shared" ref="N198:O198" si="266">N199+N200</f>
        <v>0</v>
      </c>
      <c r="O198" s="115">
        <f t="shared" si="266"/>
        <v>0</v>
      </c>
      <c r="P198" s="112"/>
      <c r="R198" s="207"/>
      <c r="S198" s="207"/>
      <c r="T198" s="207"/>
    </row>
    <row r="199" spans="1:20" x14ac:dyDescent="0.25">
      <c r="A199" s="38">
        <v>5121</v>
      </c>
      <c r="B199" s="58" t="s">
        <v>179</v>
      </c>
      <c r="C199" s="59">
        <f t="shared" si="185"/>
        <v>2795</v>
      </c>
      <c r="D199" s="232">
        <v>2795</v>
      </c>
      <c r="E199" s="435"/>
      <c r="F199" s="393">
        <f t="shared" ref="F199:F203" si="267">D199+E199</f>
        <v>2795</v>
      </c>
      <c r="G199" s="232"/>
      <c r="H199" s="1264"/>
      <c r="I199" s="393">
        <f t="shared" ref="I199:I203" si="268">G199+H199</f>
        <v>0</v>
      </c>
      <c r="J199" s="264"/>
      <c r="K199" s="435"/>
      <c r="L199" s="393">
        <f t="shared" ref="L199:L203" si="269">J199+K199</f>
        <v>0</v>
      </c>
      <c r="M199" s="328"/>
      <c r="N199" s="61"/>
      <c r="O199" s="115">
        <f t="shared" ref="O199:O203" si="270">M199+N199</f>
        <v>0</v>
      </c>
      <c r="P199" s="112"/>
      <c r="R199" s="207"/>
      <c r="S199" s="207"/>
      <c r="T199" s="207"/>
    </row>
    <row r="200" spans="1:20"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112"/>
      <c r="R200" s="207"/>
      <c r="S200" s="207"/>
      <c r="T200" s="207"/>
    </row>
    <row r="201" spans="1:20"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112"/>
      <c r="R201" s="207"/>
      <c r="S201" s="207"/>
      <c r="T201" s="207"/>
    </row>
    <row r="202" spans="1:20"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112"/>
      <c r="R202" s="207"/>
      <c r="S202" s="207"/>
      <c r="T202" s="207"/>
    </row>
    <row r="203" spans="1:20"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112"/>
      <c r="R203" s="207"/>
      <c r="S203" s="207"/>
      <c r="T203" s="207"/>
    </row>
    <row r="204" spans="1:20" x14ac:dyDescent="0.25">
      <c r="A204" s="46">
        <v>5200</v>
      </c>
      <c r="B204" s="106" t="s">
        <v>184</v>
      </c>
      <c r="C204" s="47">
        <f t="shared" si="185"/>
        <v>66532</v>
      </c>
      <c r="D204" s="230">
        <f>D205+D215+D216+D225+D226+D227+D229</f>
        <v>60350</v>
      </c>
      <c r="E204" s="430">
        <f t="shared" ref="E204:F204" si="271">E205+E215+E216+E225+E226+E227+E229</f>
        <v>0</v>
      </c>
      <c r="F204" s="397">
        <f t="shared" si="271"/>
        <v>60350</v>
      </c>
      <c r="G204" s="230">
        <f>G205+G215+G216+G225+G226+G227+G229</f>
        <v>6182</v>
      </c>
      <c r="H204" s="127">
        <f t="shared" ref="H204:I204" si="272">H205+H215+H216+H225+H226+H227+H229</f>
        <v>0</v>
      </c>
      <c r="I204" s="397">
        <f t="shared" si="272"/>
        <v>6182</v>
      </c>
      <c r="J204" s="107">
        <f>J205+J215+J216+J225+J226+J227+J229</f>
        <v>0</v>
      </c>
      <c r="K204" s="430">
        <f t="shared" ref="K204:L204" si="273">K205+K215+K216+K225+K226+K227+K229</f>
        <v>0</v>
      </c>
      <c r="L204" s="397">
        <f t="shared" si="273"/>
        <v>0</v>
      </c>
      <c r="M204" s="47">
        <f>M205+M215+M216+M225+M226+M227+M229</f>
        <v>0</v>
      </c>
      <c r="N204" s="51">
        <f t="shared" ref="N204:O204" si="274">N205+N215+N216+N225+N226+N227+N229</f>
        <v>0</v>
      </c>
      <c r="O204" s="118">
        <f t="shared" si="274"/>
        <v>0</v>
      </c>
      <c r="P204" s="124"/>
      <c r="R204" s="207"/>
      <c r="S204" s="207"/>
      <c r="T204" s="207"/>
    </row>
    <row r="205" spans="1:20"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17"/>
      <c r="R205" s="207"/>
      <c r="S205" s="207"/>
      <c r="T205" s="207"/>
    </row>
    <row r="206" spans="1:20"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11"/>
      <c r="R206" s="207"/>
      <c r="S206" s="207"/>
      <c r="T206" s="207"/>
    </row>
    <row r="207" spans="1:20"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112"/>
      <c r="R207" s="207"/>
      <c r="S207" s="207"/>
      <c r="T207" s="207"/>
    </row>
    <row r="208" spans="1:20"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112"/>
      <c r="R208" s="207"/>
      <c r="S208" s="207"/>
      <c r="T208" s="207"/>
    </row>
    <row r="209" spans="1:20"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112"/>
      <c r="R209" s="207"/>
      <c r="S209" s="207"/>
      <c r="T209" s="207"/>
    </row>
    <row r="210" spans="1:20"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112"/>
      <c r="R210" s="207"/>
      <c r="S210" s="207"/>
      <c r="T210" s="207"/>
    </row>
    <row r="211" spans="1:20"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112"/>
      <c r="R211" s="207"/>
      <c r="S211" s="207"/>
      <c r="T211" s="207"/>
    </row>
    <row r="212" spans="1:20"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112"/>
      <c r="R212" s="207"/>
      <c r="S212" s="207"/>
      <c r="T212" s="207"/>
    </row>
    <row r="213" spans="1:20"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112"/>
      <c r="R213" s="207"/>
      <c r="S213" s="207"/>
      <c r="T213" s="207"/>
    </row>
    <row r="214" spans="1:20"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112"/>
      <c r="R214" s="207"/>
      <c r="S214" s="207"/>
      <c r="T214" s="207"/>
    </row>
    <row r="215" spans="1:20"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112"/>
      <c r="R215" s="207"/>
      <c r="S215" s="207"/>
      <c r="T215" s="207"/>
    </row>
    <row r="216" spans="1:20" x14ac:dyDescent="0.25">
      <c r="A216" s="113">
        <v>5230</v>
      </c>
      <c r="B216" s="58" t="s">
        <v>196</v>
      </c>
      <c r="C216" s="59">
        <f t="shared" si="283"/>
        <v>66532</v>
      </c>
      <c r="D216" s="233">
        <f>SUM(D217:D224)</f>
        <v>60350</v>
      </c>
      <c r="E216" s="436">
        <f t="shared" ref="E216:F216" si="284">SUM(E217:E224)</f>
        <v>0</v>
      </c>
      <c r="F216" s="393">
        <f t="shared" si="284"/>
        <v>60350</v>
      </c>
      <c r="G216" s="233">
        <f>SUM(G217:G224)</f>
        <v>6182</v>
      </c>
      <c r="H216" s="137">
        <f t="shared" ref="H216:I216" si="285">SUM(H217:H224)</f>
        <v>0</v>
      </c>
      <c r="I216" s="393">
        <f t="shared" si="285"/>
        <v>6182</v>
      </c>
      <c r="J216" s="122">
        <f>SUM(J217:J224)</f>
        <v>0</v>
      </c>
      <c r="K216" s="436">
        <f t="shared" ref="K216:L216" si="286">SUM(K217:K224)</f>
        <v>0</v>
      </c>
      <c r="L216" s="393">
        <f t="shared" si="286"/>
        <v>0</v>
      </c>
      <c r="M216" s="59">
        <f>SUM(M217:M224)</f>
        <v>0</v>
      </c>
      <c r="N216" s="114">
        <f t="shared" ref="N216:O216" si="287">SUM(N217:N224)</f>
        <v>0</v>
      </c>
      <c r="O216" s="115">
        <f t="shared" si="287"/>
        <v>0</v>
      </c>
      <c r="P216" s="112"/>
      <c r="R216" s="207"/>
      <c r="S216" s="207"/>
      <c r="T216" s="207"/>
    </row>
    <row r="217" spans="1:20"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12"/>
      <c r="R217" s="207"/>
      <c r="S217" s="207"/>
      <c r="T217" s="207"/>
    </row>
    <row r="218" spans="1:20" hidden="1" x14ac:dyDescent="0.25">
      <c r="A218" s="38">
        <v>5232</v>
      </c>
      <c r="B218" s="58" t="s">
        <v>198</v>
      </c>
      <c r="C218" s="59">
        <f t="shared" si="283"/>
        <v>0</v>
      </c>
      <c r="D218" s="232"/>
      <c r="E218" s="61"/>
      <c r="F218" s="148">
        <f t="shared" si="288"/>
        <v>0</v>
      </c>
      <c r="G218" s="232"/>
      <c r="H218" s="264"/>
      <c r="I218" s="115">
        <f t="shared" si="289"/>
        <v>0</v>
      </c>
      <c r="J218" s="264"/>
      <c r="K218" s="61"/>
      <c r="L218" s="137">
        <f t="shared" si="290"/>
        <v>0</v>
      </c>
      <c r="M218" s="328"/>
      <c r="N218" s="61"/>
      <c r="O218" s="115">
        <f t="shared" si="291"/>
        <v>0</v>
      </c>
      <c r="P218" s="112"/>
      <c r="R218" s="207"/>
      <c r="S218" s="207"/>
      <c r="T218" s="207"/>
    </row>
    <row r="219" spans="1:20" x14ac:dyDescent="0.25">
      <c r="A219" s="38">
        <v>5233</v>
      </c>
      <c r="B219" s="58" t="s">
        <v>199</v>
      </c>
      <c r="C219" s="59">
        <f t="shared" si="283"/>
        <v>11532</v>
      </c>
      <c r="D219" s="232">
        <v>5350</v>
      </c>
      <c r="E219" s="435"/>
      <c r="F219" s="393">
        <f t="shared" si="288"/>
        <v>5350</v>
      </c>
      <c r="G219" s="232">
        <v>6182</v>
      </c>
      <c r="H219" s="1264"/>
      <c r="I219" s="393">
        <f t="shared" si="289"/>
        <v>6182</v>
      </c>
      <c r="J219" s="264"/>
      <c r="K219" s="435"/>
      <c r="L219" s="393">
        <f t="shared" si="290"/>
        <v>0</v>
      </c>
      <c r="M219" s="328"/>
      <c r="N219" s="61"/>
      <c r="O219" s="115">
        <f t="shared" si="291"/>
        <v>0</v>
      </c>
      <c r="P219" s="112"/>
      <c r="R219" s="207"/>
      <c r="S219" s="207"/>
      <c r="T219" s="207"/>
    </row>
    <row r="220" spans="1:20"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112"/>
      <c r="R220" s="207"/>
      <c r="S220" s="207"/>
      <c r="T220" s="207"/>
    </row>
    <row r="221" spans="1:20"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112"/>
      <c r="R221" s="207"/>
      <c r="S221" s="207"/>
      <c r="T221" s="207"/>
    </row>
    <row r="222" spans="1:20"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112"/>
      <c r="R222" s="207"/>
      <c r="S222" s="207"/>
      <c r="T222" s="207"/>
    </row>
    <row r="223" spans="1:20" ht="24" x14ac:dyDescent="0.25">
      <c r="A223" s="38">
        <v>5238</v>
      </c>
      <c r="B223" s="58" t="s">
        <v>203</v>
      </c>
      <c r="C223" s="59">
        <f t="shared" si="283"/>
        <v>51100</v>
      </c>
      <c r="D223" s="232">
        <v>51100</v>
      </c>
      <c r="E223" s="435"/>
      <c r="F223" s="393">
        <f t="shared" si="288"/>
        <v>51100</v>
      </c>
      <c r="G223" s="232"/>
      <c r="H223" s="1264"/>
      <c r="I223" s="393">
        <f t="shared" si="289"/>
        <v>0</v>
      </c>
      <c r="J223" s="264"/>
      <c r="K223" s="435"/>
      <c r="L223" s="393">
        <f t="shared" si="290"/>
        <v>0</v>
      </c>
      <c r="M223" s="328"/>
      <c r="N223" s="61"/>
      <c r="O223" s="115">
        <f t="shared" si="291"/>
        <v>0</v>
      </c>
      <c r="P223" s="112"/>
      <c r="R223" s="207"/>
      <c r="S223" s="207"/>
      <c r="T223" s="207"/>
    </row>
    <row r="224" spans="1:20" ht="24" x14ac:dyDescent="0.25">
      <c r="A224" s="38">
        <v>5239</v>
      </c>
      <c r="B224" s="58" t="s">
        <v>204</v>
      </c>
      <c r="C224" s="59">
        <f t="shared" si="283"/>
        <v>3900</v>
      </c>
      <c r="D224" s="232">
        <v>3900</v>
      </c>
      <c r="E224" s="435"/>
      <c r="F224" s="393">
        <f t="shared" si="288"/>
        <v>3900</v>
      </c>
      <c r="G224" s="232"/>
      <c r="H224" s="1264"/>
      <c r="I224" s="393">
        <f t="shared" si="289"/>
        <v>0</v>
      </c>
      <c r="J224" s="264"/>
      <c r="K224" s="435"/>
      <c r="L224" s="393">
        <f t="shared" si="290"/>
        <v>0</v>
      </c>
      <c r="M224" s="328"/>
      <c r="N224" s="61"/>
      <c r="O224" s="115">
        <f t="shared" si="291"/>
        <v>0</v>
      </c>
      <c r="P224" s="112"/>
      <c r="R224" s="207"/>
      <c r="S224" s="207"/>
      <c r="T224" s="207"/>
    </row>
    <row r="225" spans="1:20"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112"/>
      <c r="R225" s="207"/>
      <c r="S225" s="207"/>
      <c r="T225" s="207"/>
    </row>
    <row r="226" spans="1:20"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112"/>
      <c r="R226" s="207"/>
      <c r="S226" s="207"/>
      <c r="T226" s="207"/>
    </row>
    <row r="227" spans="1:20"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12"/>
      <c r="R227" s="207"/>
      <c r="S227" s="207"/>
      <c r="T227" s="207"/>
    </row>
    <row r="228" spans="1:20"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12"/>
      <c r="R228" s="207"/>
      <c r="S228" s="207"/>
      <c r="T228" s="207"/>
    </row>
    <row r="229" spans="1:20"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117"/>
      <c r="R229" s="207"/>
      <c r="S229" s="207"/>
      <c r="T229" s="207"/>
    </row>
    <row r="230" spans="1:20"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351"/>
      <c r="R230" s="207"/>
      <c r="S230" s="207"/>
      <c r="T230" s="207"/>
    </row>
    <row r="231" spans="1:20"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352"/>
      <c r="R231" s="207"/>
      <c r="S231" s="207"/>
      <c r="T231" s="207"/>
    </row>
    <row r="232" spans="1:20" ht="24" hidden="1" x14ac:dyDescent="0.25">
      <c r="A232" s="945">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111"/>
      <c r="R232" s="207"/>
      <c r="S232" s="207"/>
      <c r="T232" s="207"/>
    </row>
    <row r="233" spans="1:20"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12"/>
      <c r="R233" s="207"/>
      <c r="S233" s="207"/>
      <c r="T233" s="207"/>
    </row>
    <row r="234" spans="1:20"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111"/>
      <c r="R234" s="207"/>
      <c r="S234" s="207"/>
      <c r="T234" s="207"/>
    </row>
    <row r="235" spans="1:20"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12"/>
      <c r="R235" s="207"/>
      <c r="S235" s="207"/>
      <c r="T235" s="207"/>
    </row>
    <row r="236" spans="1:20"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12"/>
      <c r="R236" s="207"/>
      <c r="S236" s="207"/>
      <c r="T236" s="207"/>
    </row>
    <row r="237" spans="1:20"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112"/>
      <c r="R237" s="207"/>
      <c r="S237" s="207"/>
      <c r="T237" s="207"/>
    </row>
    <row r="238" spans="1:20"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12"/>
      <c r="R238" s="207"/>
      <c r="S238" s="207"/>
      <c r="T238" s="207"/>
    </row>
    <row r="239" spans="1:20"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12"/>
      <c r="R239" s="207"/>
      <c r="S239" s="207"/>
      <c r="T239" s="207"/>
    </row>
    <row r="240" spans="1:20"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112"/>
      <c r="R240" s="207"/>
      <c r="S240" s="207"/>
      <c r="T240" s="207"/>
    </row>
    <row r="241" spans="1:20"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112"/>
      <c r="R241" s="207"/>
      <c r="S241" s="207"/>
      <c r="T241" s="207"/>
    </row>
    <row r="242" spans="1:20"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112"/>
      <c r="R242" s="207"/>
      <c r="S242" s="207"/>
      <c r="T242" s="207"/>
    </row>
    <row r="243" spans="1:20"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112"/>
      <c r="R243" s="207"/>
      <c r="S243" s="207"/>
      <c r="T243" s="207"/>
    </row>
    <row r="244" spans="1:20"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112"/>
      <c r="R244" s="207"/>
      <c r="S244" s="207"/>
      <c r="T244" s="207"/>
    </row>
    <row r="245" spans="1:20"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112"/>
      <c r="R245" s="207"/>
      <c r="S245" s="207"/>
      <c r="T245" s="207"/>
    </row>
    <row r="246" spans="1:20" ht="24" hidden="1" x14ac:dyDescent="0.25">
      <c r="A246" s="945">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9"/>
      <c r="R246" s="207"/>
      <c r="S246" s="207"/>
      <c r="T246" s="207"/>
    </row>
    <row r="247" spans="1:20"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12"/>
      <c r="R247" s="207"/>
      <c r="S247" s="207"/>
      <c r="T247" s="207"/>
    </row>
    <row r="248" spans="1:20"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112"/>
      <c r="R248" s="207"/>
      <c r="S248" s="207"/>
      <c r="T248" s="207"/>
    </row>
    <row r="249" spans="1:20" ht="72"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112"/>
      <c r="R249" s="207"/>
      <c r="S249" s="207"/>
      <c r="T249" s="207"/>
    </row>
    <row r="250" spans="1:20"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112"/>
      <c r="R250" s="207"/>
      <c r="S250" s="207"/>
      <c r="T250" s="207"/>
    </row>
    <row r="251" spans="1:20"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353"/>
      <c r="R251" s="207"/>
      <c r="S251" s="207"/>
      <c r="T251" s="207"/>
    </row>
    <row r="252" spans="1:20" ht="24" hidden="1" x14ac:dyDescent="0.25">
      <c r="A252" s="945">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11"/>
      <c r="R252" s="207"/>
      <c r="S252" s="207"/>
      <c r="T252" s="207"/>
    </row>
    <row r="253" spans="1:20"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12"/>
      <c r="R253" s="207"/>
      <c r="S253" s="207"/>
      <c r="T253" s="207"/>
    </row>
    <row r="254" spans="1:20"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112"/>
      <c r="R254" s="207"/>
      <c r="S254" s="207"/>
      <c r="T254" s="207"/>
    </row>
    <row r="255" spans="1:20"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112"/>
      <c r="R255" s="207"/>
      <c r="S255" s="207"/>
      <c r="T255" s="207"/>
    </row>
    <row r="256" spans="1:20"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111"/>
      <c r="R256" s="207"/>
      <c r="S256" s="207"/>
      <c r="T256" s="207"/>
    </row>
    <row r="257" spans="1:20"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59"/>
      <c r="R257" s="207"/>
      <c r="S257" s="207"/>
      <c r="T257" s="207"/>
    </row>
    <row r="258" spans="1:20"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112"/>
      <c r="R258" s="207"/>
      <c r="S258" s="207"/>
      <c r="T258" s="207"/>
    </row>
    <row r="259" spans="1:20"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353"/>
      <c r="R259" s="207"/>
      <c r="S259" s="207"/>
      <c r="T259" s="207"/>
    </row>
    <row r="260" spans="1:20" ht="24" hidden="1" x14ac:dyDescent="0.25">
      <c r="A260" s="945">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6"/>
      <c r="R260" s="207"/>
      <c r="S260" s="207"/>
      <c r="T260" s="207"/>
    </row>
    <row r="261" spans="1:20"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12"/>
      <c r="R261" s="207"/>
      <c r="S261" s="207"/>
      <c r="T261" s="207"/>
    </row>
    <row r="262" spans="1:20"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112"/>
      <c r="R262" s="207"/>
      <c r="S262" s="207"/>
      <c r="T262" s="207"/>
    </row>
    <row r="263" spans="1:20"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112"/>
      <c r="R263" s="207"/>
      <c r="S263" s="207"/>
      <c r="T263" s="207"/>
    </row>
    <row r="264" spans="1:20"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112"/>
      <c r="R264" s="207"/>
      <c r="S264" s="207"/>
      <c r="T264" s="207"/>
    </row>
    <row r="265" spans="1:20"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12"/>
      <c r="R265" s="207"/>
      <c r="S265" s="207"/>
      <c r="T265" s="207"/>
    </row>
    <row r="266" spans="1:20"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112"/>
      <c r="R266" s="207"/>
      <c r="S266" s="207"/>
      <c r="T266" s="207"/>
    </row>
    <row r="267" spans="1:20"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112"/>
      <c r="R267" s="207"/>
      <c r="S267" s="207"/>
      <c r="T267" s="207"/>
    </row>
    <row r="268" spans="1:20"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112"/>
      <c r="R268" s="207"/>
      <c r="S268" s="207"/>
      <c r="T268" s="207"/>
    </row>
    <row r="269" spans="1:20" ht="36" hidden="1" x14ac:dyDescent="0.25">
      <c r="A269" s="150">
        <v>7000</v>
      </c>
      <c r="B269" s="150" t="s">
        <v>246</v>
      </c>
      <c r="C269" s="153">
        <f t="shared" si="283"/>
        <v>0</v>
      </c>
      <c r="D269" s="239">
        <f>SUM(D270,D281)</f>
        <v>0</v>
      </c>
      <c r="E269" s="152">
        <f t="shared" ref="E269:F269" si="350">SUM(E270,E281)</f>
        <v>0</v>
      </c>
      <c r="F269" s="291">
        <f t="shared" si="350"/>
        <v>0</v>
      </c>
      <c r="G269" s="239">
        <f>SUM(G270,G281)</f>
        <v>0</v>
      </c>
      <c r="H269" s="270">
        <f t="shared" ref="H269:I269" si="351">SUM(H270,H281)</f>
        <v>0</v>
      </c>
      <c r="I269" s="297">
        <f t="shared" si="351"/>
        <v>0</v>
      </c>
      <c r="J269" s="270">
        <f>SUM(J270,J281)</f>
        <v>0</v>
      </c>
      <c r="K269" s="152">
        <f t="shared" ref="K269:L269" si="352">SUM(K270,K281)</f>
        <v>0</v>
      </c>
      <c r="L269" s="151">
        <f t="shared" si="352"/>
        <v>0</v>
      </c>
      <c r="M269" s="333">
        <f>SUM(M270,M281)</f>
        <v>0</v>
      </c>
      <c r="N269" s="310">
        <f t="shared" ref="N269:O269" si="353">SUM(N270,N281)</f>
        <v>0</v>
      </c>
      <c r="O269" s="315">
        <f t="shared" si="353"/>
        <v>0</v>
      </c>
      <c r="P269" s="355"/>
      <c r="R269" s="207"/>
      <c r="S269" s="207"/>
      <c r="T269" s="207"/>
    </row>
    <row r="270" spans="1:20"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352"/>
      <c r="R270" s="207"/>
      <c r="S270" s="207"/>
      <c r="T270" s="207"/>
    </row>
    <row r="271" spans="1:20" ht="24" hidden="1" x14ac:dyDescent="0.25">
      <c r="A271" s="945">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111"/>
      <c r="R271" s="207"/>
      <c r="S271" s="207"/>
      <c r="T271" s="207"/>
    </row>
    <row r="272" spans="1:20"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12"/>
      <c r="R272" s="207"/>
      <c r="S272" s="207"/>
      <c r="T272" s="207"/>
    </row>
    <row r="273" spans="1:20"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12"/>
      <c r="R273" s="207"/>
      <c r="S273" s="207"/>
      <c r="T273" s="207"/>
    </row>
    <row r="274" spans="1:20"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112"/>
      <c r="R274" s="207"/>
      <c r="S274" s="207"/>
      <c r="T274" s="207"/>
    </row>
    <row r="275" spans="1:20" ht="24" hidden="1" x14ac:dyDescent="0.25">
      <c r="A275" s="113">
        <v>7230</v>
      </c>
      <c r="B275" s="58" t="s">
        <v>292</v>
      </c>
      <c r="C275" s="59">
        <f t="shared" si="283"/>
        <v>0</v>
      </c>
      <c r="D275" s="232"/>
      <c r="E275" s="61"/>
      <c r="F275" s="148">
        <f t="shared" si="362"/>
        <v>0</v>
      </c>
      <c r="G275" s="232"/>
      <c r="H275" s="264"/>
      <c r="I275" s="115">
        <f t="shared" si="363"/>
        <v>0</v>
      </c>
      <c r="J275" s="264"/>
      <c r="K275" s="61"/>
      <c r="L275" s="137">
        <f t="shared" si="364"/>
        <v>0</v>
      </c>
      <c r="M275" s="328"/>
      <c r="N275" s="61"/>
      <c r="O275" s="115">
        <f t="shared" si="365"/>
        <v>0</v>
      </c>
      <c r="P275" s="112"/>
      <c r="R275" s="207"/>
      <c r="S275" s="207"/>
      <c r="T275" s="207"/>
    </row>
    <row r="276" spans="1:20"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12"/>
      <c r="R276" s="207"/>
      <c r="S276" s="207"/>
      <c r="T276" s="207"/>
    </row>
    <row r="277" spans="1:20"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12"/>
      <c r="R277" s="207"/>
      <c r="S277" s="207"/>
      <c r="T277" s="207"/>
    </row>
    <row r="278" spans="1:20"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112"/>
      <c r="R278" s="207"/>
      <c r="S278" s="207"/>
      <c r="T278" s="207"/>
    </row>
    <row r="279" spans="1:20"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112"/>
      <c r="R279" s="207"/>
      <c r="S279" s="207"/>
      <c r="T279" s="207"/>
    </row>
    <row r="280" spans="1:20" ht="24" hidden="1" x14ac:dyDescent="0.25">
      <c r="A280" s="945">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111"/>
      <c r="R280" s="207"/>
      <c r="S280" s="207"/>
      <c r="T280" s="207"/>
    </row>
    <row r="281" spans="1:20"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353"/>
      <c r="R281" s="207"/>
      <c r="S281" s="207"/>
      <c r="T281" s="207"/>
    </row>
    <row r="282" spans="1:20"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56"/>
      <c r="R282" s="207"/>
      <c r="S282" s="207"/>
      <c r="T282" s="207"/>
    </row>
    <row r="283" spans="1:20"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112"/>
      <c r="R283" s="207"/>
      <c r="S283" s="207"/>
      <c r="T283" s="207"/>
    </row>
    <row r="284" spans="1:20" hidden="1" x14ac:dyDescent="0.25">
      <c r="A284" s="147" t="s">
        <v>257</v>
      </c>
      <c r="B284" s="38" t="s">
        <v>258</v>
      </c>
      <c r="C284" s="59">
        <f t="shared" si="368"/>
        <v>0</v>
      </c>
      <c r="D284" s="232"/>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112"/>
      <c r="R284" s="207"/>
      <c r="S284" s="207"/>
      <c r="T284" s="207"/>
    </row>
    <row r="285" spans="1:20"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111"/>
      <c r="R285" s="207"/>
      <c r="S285" s="207"/>
      <c r="T285" s="207"/>
    </row>
    <row r="286" spans="1:20" ht="12.75" thickBot="1" x14ac:dyDescent="0.3">
      <c r="A286" s="175"/>
      <c r="B286" s="175" t="s">
        <v>261</v>
      </c>
      <c r="C286" s="316">
        <f t="shared" si="368"/>
        <v>1381612</v>
      </c>
      <c r="D286" s="242">
        <f t="shared" ref="D286:O286" si="382">SUM(D283,D269,D230,D195,D187,D173,D75,D53)</f>
        <v>570357</v>
      </c>
      <c r="E286" s="448">
        <f t="shared" si="382"/>
        <v>-7115</v>
      </c>
      <c r="F286" s="449">
        <f t="shared" si="382"/>
        <v>563242</v>
      </c>
      <c r="G286" s="242">
        <f t="shared" si="382"/>
        <v>781294</v>
      </c>
      <c r="H286" s="210">
        <f t="shared" si="382"/>
        <v>0</v>
      </c>
      <c r="I286" s="449">
        <f t="shared" si="382"/>
        <v>781294</v>
      </c>
      <c r="J286" s="177">
        <f t="shared" si="382"/>
        <v>28723</v>
      </c>
      <c r="K286" s="448">
        <f t="shared" si="382"/>
        <v>8353</v>
      </c>
      <c r="L286" s="449">
        <f t="shared" si="382"/>
        <v>37076</v>
      </c>
      <c r="M286" s="316">
        <f t="shared" si="382"/>
        <v>0</v>
      </c>
      <c r="N286" s="176">
        <f t="shared" si="382"/>
        <v>0</v>
      </c>
      <c r="O286" s="298">
        <f t="shared" si="382"/>
        <v>0</v>
      </c>
      <c r="P286" s="356"/>
      <c r="R286" s="207"/>
      <c r="S286" s="207"/>
      <c r="T286" s="207"/>
    </row>
    <row r="287" spans="1:20" s="21" customFormat="1" ht="13.5" thickTop="1" thickBot="1" x14ac:dyDescent="0.3">
      <c r="A287" s="1670" t="s">
        <v>262</v>
      </c>
      <c r="B287" s="1671"/>
      <c r="C287" s="184">
        <f t="shared" si="368"/>
        <v>-2853</v>
      </c>
      <c r="D287" s="243">
        <f>SUM(D24,D25,D41)-D51</f>
        <v>0</v>
      </c>
      <c r="E287" s="450">
        <f t="shared" ref="E287:F287" si="383">SUM(E24,E25,E41)-E51</f>
        <v>0</v>
      </c>
      <c r="F287" s="451">
        <f t="shared" si="383"/>
        <v>0</v>
      </c>
      <c r="G287" s="243">
        <f>SUM(G24,G25,G41)-G51</f>
        <v>0</v>
      </c>
      <c r="H287" s="178">
        <f t="shared" ref="H287:I287" si="384">SUM(H24,H25,H41)-H51</f>
        <v>0</v>
      </c>
      <c r="I287" s="451">
        <f t="shared" si="384"/>
        <v>0</v>
      </c>
      <c r="J287" s="273">
        <f>(J26+J43)-J51</f>
        <v>-2853</v>
      </c>
      <c r="K287" s="450">
        <f t="shared" ref="K287:L287" si="385">(K26+K43)-K51</f>
        <v>0</v>
      </c>
      <c r="L287" s="451">
        <f t="shared" si="385"/>
        <v>-2853</v>
      </c>
      <c r="M287" s="184">
        <f>M45-M51</f>
        <v>0</v>
      </c>
      <c r="N287" s="179">
        <f t="shared" ref="N287:O287" si="386">N45-N51</f>
        <v>0</v>
      </c>
      <c r="O287" s="299">
        <f t="shared" si="386"/>
        <v>0</v>
      </c>
      <c r="P287" s="186"/>
      <c r="R287" s="207"/>
      <c r="S287" s="207"/>
      <c r="T287" s="207"/>
    </row>
    <row r="288" spans="1:20" s="21" customFormat="1" ht="12.75" thickTop="1" x14ac:dyDescent="0.25">
      <c r="A288" s="1672" t="s">
        <v>263</v>
      </c>
      <c r="B288" s="1673"/>
      <c r="C288" s="164">
        <f t="shared" si="368"/>
        <v>2853</v>
      </c>
      <c r="D288" s="244">
        <f t="shared" ref="D288:O288" si="387">SUM(D289,D290)-D297+D298</f>
        <v>0</v>
      </c>
      <c r="E288" s="452">
        <f t="shared" si="387"/>
        <v>0</v>
      </c>
      <c r="F288" s="453">
        <f t="shared" si="387"/>
        <v>0</v>
      </c>
      <c r="G288" s="244">
        <f t="shared" si="387"/>
        <v>0</v>
      </c>
      <c r="H288" s="160">
        <f t="shared" si="387"/>
        <v>0</v>
      </c>
      <c r="I288" s="453">
        <f t="shared" si="387"/>
        <v>0</v>
      </c>
      <c r="J288" s="274">
        <f t="shared" si="387"/>
        <v>2853</v>
      </c>
      <c r="K288" s="452">
        <f t="shared" si="387"/>
        <v>0</v>
      </c>
      <c r="L288" s="453">
        <f t="shared" si="387"/>
        <v>2853</v>
      </c>
      <c r="M288" s="164">
        <f t="shared" si="387"/>
        <v>0</v>
      </c>
      <c r="N288" s="161">
        <f t="shared" si="387"/>
        <v>0</v>
      </c>
      <c r="O288" s="162">
        <f t="shared" si="387"/>
        <v>0</v>
      </c>
      <c r="P288" s="357"/>
      <c r="R288" s="207"/>
      <c r="S288" s="207"/>
      <c r="T288" s="207"/>
    </row>
    <row r="289" spans="1:20" s="21" customFormat="1" ht="12.75" thickBot="1" x14ac:dyDescent="0.3">
      <c r="A289" s="89" t="s">
        <v>264</v>
      </c>
      <c r="B289" s="89" t="s">
        <v>265</v>
      </c>
      <c r="C289" s="90">
        <f t="shared" si="368"/>
        <v>2853</v>
      </c>
      <c r="D289" s="226">
        <f t="shared" ref="D289:O289" si="388">D21-D283</f>
        <v>0</v>
      </c>
      <c r="E289" s="422">
        <f t="shared" si="388"/>
        <v>0</v>
      </c>
      <c r="F289" s="423">
        <f t="shared" si="388"/>
        <v>0</v>
      </c>
      <c r="G289" s="226">
        <f t="shared" si="388"/>
        <v>0</v>
      </c>
      <c r="H289" s="182">
        <f t="shared" si="388"/>
        <v>0</v>
      </c>
      <c r="I289" s="423">
        <f t="shared" si="388"/>
        <v>0</v>
      </c>
      <c r="J289" s="259">
        <f t="shared" si="388"/>
        <v>2853</v>
      </c>
      <c r="K289" s="422">
        <f t="shared" si="388"/>
        <v>0</v>
      </c>
      <c r="L289" s="423">
        <f t="shared" si="388"/>
        <v>2853</v>
      </c>
      <c r="M289" s="90">
        <f t="shared" si="388"/>
        <v>0</v>
      </c>
      <c r="N289" s="91">
        <f t="shared" si="388"/>
        <v>0</v>
      </c>
      <c r="O289" s="92">
        <f t="shared" si="388"/>
        <v>0</v>
      </c>
      <c r="P289" s="348"/>
      <c r="R289" s="207"/>
      <c r="S289" s="207"/>
      <c r="T289" s="207"/>
    </row>
    <row r="290" spans="1:20"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357"/>
      <c r="R290" s="207"/>
      <c r="S290" s="207"/>
      <c r="T290" s="207"/>
    </row>
    <row r="291" spans="1:20"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6"/>
      <c r="R291" s="207"/>
      <c r="S291" s="207"/>
      <c r="T291" s="207"/>
    </row>
    <row r="292" spans="1:20"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12"/>
      <c r="R292" s="207"/>
      <c r="S292" s="207"/>
      <c r="T292" s="207"/>
    </row>
    <row r="293" spans="1:20"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12"/>
      <c r="R293" s="207"/>
      <c r="S293" s="207"/>
      <c r="T293" s="207"/>
    </row>
    <row r="294" spans="1:20"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12"/>
      <c r="R294" s="207"/>
      <c r="S294" s="207"/>
      <c r="T294" s="207"/>
    </row>
    <row r="295" spans="1:20"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12"/>
      <c r="R295" s="207"/>
      <c r="S295" s="207"/>
      <c r="T295" s="207"/>
    </row>
    <row r="296" spans="1:20"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9"/>
      <c r="R296" s="207"/>
      <c r="S296" s="207"/>
      <c r="T296" s="207"/>
    </row>
    <row r="297" spans="1:20"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86"/>
      <c r="R297" s="207"/>
      <c r="S297" s="207"/>
      <c r="T297" s="207"/>
    </row>
    <row r="298" spans="1:20"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24"/>
      <c r="R298" s="207"/>
      <c r="S298" s="207"/>
      <c r="T298" s="207"/>
    </row>
    <row r="299" spans="1:20" ht="12.75" thickTop="1" x14ac:dyDescent="0.25">
      <c r="A299" s="1"/>
      <c r="B299" s="1"/>
      <c r="C299" s="1"/>
      <c r="D299" s="1"/>
      <c r="E299" s="1"/>
      <c r="F299" s="1"/>
      <c r="G299" s="1"/>
      <c r="H299" s="1"/>
      <c r="I299" s="1"/>
      <c r="J299" s="1"/>
      <c r="K299" s="1"/>
      <c r="L299" s="1"/>
      <c r="M299" s="1"/>
    </row>
    <row r="300" spans="1:20" x14ac:dyDescent="0.25">
      <c r="A300" s="1"/>
      <c r="B300" s="1"/>
      <c r="C300" s="1"/>
      <c r="D300" s="1"/>
      <c r="E300" s="1"/>
      <c r="F300" s="1"/>
      <c r="G300" s="1"/>
      <c r="H300" s="1"/>
      <c r="I300" s="1"/>
      <c r="J300" s="1"/>
      <c r="K300" s="1"/>
      <c r="L300" s="1"/>
      <c r="M300" s="1"/>
    </row>
    <row r="301" spans="1:20" x14ac:dyDescent="0.25">
      <c r="A301" s="1"/>
      <c r="B301" s="1"/>
      <c r="C301" s="1"/>
      <c r="D301" s="1"/>
      <c r="E301" s="1"/>
      <c r="F301" s="1"/>
      <c r="G301" s="1"/>
      <c r="H301" s="1"/>
      <c r="I301" s="1"/>
      <c r="J301" s="1"/>
      <c r="K301" s="1"/>
      <c r="L301" s="1"/>
      <c r="M301" s="1"/>
    </row>
    <row r="302" spans="1:20" x14ac:dyDescent="0.25">
      <c r="A302" s="1"/>
      <c r="B302" s="1"/>
      <c r="C302" s="1"/>
      <c r="D302" s="1"/>
      <c r="E302" s="1"/>
      <c r="F302" s="1"/>
      <c r="G302" s="1"/>
      <c r="H302" s="1"/>
      <c r="I302" s="1"/>
      <c r="J302" s="1"/>
      <c r="K302" s="1"/>
      <c r="L302" s="1"/>
      <c r="M302" s="1"/>
    </row>
    <row r="303" spans="1:20" x14ac:dyDescent="0.25">
      <c r="A303" s="1"/>
      <c r="B303" s="1"/>
      <c r="C303" s="1"/>
      <c r="D303" s="1"/>
      <c r="E303" s="1"/>
      <c r="F303" s="1"/>
      <c r="G303" s="1"/>
      <c r="H303" s="1"/>
      <c r="I303" s="1"/>
      <c r="J303" s="1"/>
      <c r="K303" s="1"/>
      <c r="L303" s="1"/>
      <c r="M303" s="1"/>
    </row>
    <row r="304" spans="1:20"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vgmMzvNjILGUqfpwL4hdqs1ut5M2McbQpfyl0fldMMEY4zfCIXH2F2wcBSUcpCOkVZMbtqvOnxiAyR34FhgGJA==" saltValue="Q9DQx30X3xv4/jCj+ZOZMg==" spinCount="100000" sheet="1" objects="1" scenarios="1" formatCells="0" formatColumns="0" formatRows="0"/>
  <autoFilter ref="A18:P298">
    <filterColumn colId="2">
      <filters blank="1">
        <filter val="1 060"/>
        <filter val="1 156"/>
        <filter val="1 187 422"/>
        <filter val="1 200"/>
        <filter val="1 271"/>
        <filter val="1 312 285"/>
        <filter val="1 344 536"/>
        <filter val="1 381 612"/>
        <filter val="1 437"/>
        <filter val="1 569"/>
        <filter val="1 670"/>
        <filter val="10 514"/>
        <filter val="11 532"/>
        <filter val="12 246"/>
        <filter val="124 863"/>
        <filter val="14 300"/>
        <filter val="16 080"/>
        <filter val="2 393"/>
        <filter val="2 795"/>
        <filter val="2 853"/>
        <filter val="-2 853"/>
        <filter val="20 916"/>
        <filter val="226 855"/>
        <filter val="260"/>
        <filter val="277 765"/>
        <filter val="29 215"/>
        <filter val="3 900"/>
        <filter val="3 920"/>
        <filter val="30 303"/>
        <filter val="33 830"/>
        <filter val="34 223"/>
        <filter val="340"/>
        <filter val="35 550"/>
        <filter val="36 336"/>
        <filter val="37 795"/>
        <filter val="38"/>
        <filter val="392"/>
        <filter val="4 144"/>
        <filter val="4 153"/>
        <filter val="4 356"/>
        <filter val="4 673"/>
        <filter val="4 868"/>
        <filter val="414"/>
        <filter val="460"/>
        <filter val="484"/>
        <filter val="499"/>
        <filter val="50 910"/>
        <filter val="51 100"/>
        <filter val="513"/>
        <filter val="52"/>
        <filter val="6 711"/>
        <filter val="6 765"/>
        <filter val="62"/>
        <filter val="66 532"/>
        <filter val="66 687"/>
        <filter val="663"/>
        <filter val="69 327"/>
        <filter val="7 181"/>
        <filter val="7 254"/>
        <filter val="75 065"/>
        <filter val="758"/>
        <filter val="795"/>
        <filter val="8 701"/>
        <filter val="832 199"/>
        <filter val="85"/>
        <filter val="88 434"/>
        <filter val="909 657"/>
        <filter val="93"/>
        <filter val="963"/>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34.pielikums Jūrmalas pilsētas domes 
2018.gada 27.septembra saistošajiem noteikumiem Nr.33
(protokols Nr.13,  23.punkts)
 </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U2" sqref="U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1042</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926</v>
      </c>
      <c r="D3" s="1713"/>
      <c r="E3" s="1713"/>
      <c r="F3" s="1713"/>
      <c r="G3" s="1713"/>
      <c r="H3" s="1713"/>
      <c r="I3" s="1713"/>
      <c r="J3" s="1713"/>
      <c r="K3" s="1713"/>
      <c r="L3" s="1713"/>
      <c r="M3" s="1713"/>
      <c r="N3" s="1713"/>
      <c r="O3" s="1713"/>
      <c r="P3" s="1714"/>
      <c r="Q3" s="382"/>
    </row>
    <row r="4" spans="1:17" ht="12.75" customHeight="1" x14ac:dyDescent="0.25">
      <c r="A4" s="4" t="s">
        <v>1</v>
      </c>
      <c r="B4" s="5"/>
      <c r="C4" s="1713" t="s">
        <v>907</v>
      </c>
      <c r="D4" s="1713"/>
      <c r="E4" s="1713"/>
      <c r="F4" s="1713"/>
      <c r="G4" s="1713"/>
      <c r="H4" s="1713"/>
      <c r="I4" s="1713"/>
      <c r="J4" s="1713"/>
      <c r="K4" s="1713"/>
      <c r="L4" s="1713"/>
      <c r="M4" s="1713"/>
      <c r="N4" s="1713"/>
      <c r="O4" s="1713"/>
      <c r="P4" s="1714"/>
      <c r="Q4" s="382"/>
    </row>
    <row r="5" spans="1:17" ht="12.75" customHeight="1" x14ac:dyDescent="0.25">
      <c r="A5" s="2" t="s">
        <v>2</v>
      </c>
      <c r="B5" s="3"/>
      <c r="C5" s="1708" t="s">
        <v>908</v>
      </c>
      <c r="D5" s="1708"/>
      <c r="E5" s="1708"/>
      <c r="F5" s="1708"/>
      <c r="G5" s="1708"/>
      <c r="H5" s="1708"/>
      <c r="I5" s="1708"/>
      <c r="J5" s="1708"/>
      <c r="K5" s="1708"/>
      <c r="L5" s="1708"/>
      <c r="M5" s="1708"/>
      <c r="N5" s="1708"/>
      <c r="O5" s="1708"/>
      <c r="P5" s="1709"/>
      <c r="Q5" s="382"/>
    </row>
    <row r="6" spans="1:17" ht="12.75" customHeight="1" x14ac:dyDescent="0.25">
      <c r="A6" s="2" t="s">
        <v>3</v>
      </c>
      <c r="B6" s="3"/>
      <c r="C6" s="1708" t="s">
        <v>1043</v>
      </c>
      <c r="D6" s="1708"/>
      <c r="E6" s="1708"/>
      <c r="F6" s="1708"/>
      <c r="G6" s="1708"/>
      <c r="H6" s="1708"/>
      <c r="I6" s="1708"/>
      <c r="J6" s="1708"/>
      <c r="K6" s="1708"/>
      <c r="L6" s="1708"/>
      <c r="M6" s="1708"/>
      <c r="N6" s="1708"/>
      <c r="O6" s="1708"/>
      <c r="P6" s="1709"/>
      <c r="Q6" s="382"/>
    </row>
    <row r="7" spans="1:17" ht="15" customHeight="1" x14ac:dyDescent="0.25">
      <c r="A7" s="2" t="s">
        <v>4</v>
      </c>
      <c r="B7" s="3"/>
      <c r="C7" s="1713" t="s">
        <v>1044</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909</v>
      </c>
      <c r="D9" s="1708"/>
      <c r="E9" s="1708"/>
      <c r="F9" s="1708"/>
      <c r="G9" s="1708"/>
      <c r="H9" s="1708"/>
      <c r="I9" s="1708"/>
      <c r="J9" s="1708"/>
      <c r="K9" s="1708"/>
      <c r="L9" s="1708"/>
      <c r="M9" s="1708"/>
      <c r="N9" s="1708"/>
      <c r="O9" s="1708"/>
      <c r="P9" s="1709"/>
      <c r="Q9" s="382"/>
    </row>
    <row r="10" spans="1:17" ht="12.75" customHeight="1" x14ac:dyDescent="0.25">
      <c r="A10" s="2"/>
      <c r="B10" s="3" t="s">
        <v>7</v>
      </c>
      <c r="C10" s="1708" t="s">
        <v>910</v>
      </c>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911</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8"/>
      <c r="D19" s="212"/>
      <c r="E19" s="385"/>
      <c r="F19" s="98"/>
      <c r="G19" s="212"/>
      <c r="H19" s="1255"/>
      <c r="I19" s="98"/>
      <c r="J19" s="247"/>
      <c r="K19" s="385"/>
      <c r="L19" s="98"/>
      <c r="M19" s="317"/>
      <c r="N19" s="19"/>
      <c r="O19" s="360"/>
      <c r="P19" s="20"/>
    </row>
    <row r="20" spans="1:16" s="21" customFormat="1" ht="12.75" thickBot="1" x14ac:dyDescent="0.3">
      <c r="A20" s="22"/>
      <c r="B20" s="23" t="s">
        <v>19</v>
      </c>
      <c r="C20" s="24">
        <f>F20+I20+L20+O20</f>
        <v>165194</v>
      </c>
      <c r="D20" s="213">
        <f>SUM(D21,D24,D25,D41,D43)</f>
        <v>102336</v>
      </c>
      <c r="E20" s="386">
        <f t="shared" ref="E20:F20" si="0">SUM(E21,E24,E25,E41,E43)</f>
        <v>14031</v>
      </c>
      <c r="F20" s="387">
        <f t="shared" si="0"/>
        <v>116367</v>
      </c>
      <c r="G20" s="213">
        <f>SUM(G21,G24,G43)</f>
        <v>48827</v>
      </c>
      <c r="H20" s="198">
        <f t="shared" ref="H20:I20" si="1">SUM(H21,H24,H43)</f>
        <v>0</v>
      </c>
      <c r="I20" s="387">
        <f t="shared" si="1"/>
        <v>48827</v>
      </c>
      <c r="J20" s="248">
        <f>SUM(J21,J26,J43)</f>
        <v>0</v>
      </c>
      <c r="K20" s="386">
        <f t="shared" ref="K20:L20" si="2">SUM(K21,K26,K43)</f>
        <v>0</v>
      </c>
      <c r="L20" s="387">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0">
        <f t="shared" ref="E21" si="5">SUM(E22:E23)</f>
        <v>0</v>
      </c>
      <c r="F21" s="276">
        <f>SUM(F22:F23)</f>
        <v>0</v>
      </c>
      <c r="G21" s="214">
        <f>SUM(G22:G23)</f>
        <v>0</v>
      </c>
      <c r="H21" s="249">
        <f t="shared" ref="H21:I21" si="6">SUM(H22:H23)</f>
        <v>0</v>
      </c>
      <c r="I21" s="31">
        <f t="shared" si="6"/>
        <v>0</v>
      </c>
      <c r="J21" s="249">
        <f>SUM(J22:J23)</f>
        <v>0</v>
      </c>
      <c r="K21" s="30">
        <f t="shared" ref="K21:L21" si="7">SUM(K22:K23)</f>
        <v>0</v>
      </c>
      <c r="L21" s="199">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row>
    <row r="23" spans="1:16" ht="27" hidden="1" customHeight="1" x14ac:dyDescent="0.25">
      <c r="A23" s="37"/>
      <c r="B23" s="38" t="s">
        <v>22</v>
      </c>
      <c r="C23" s="39">
        <f t="shared" si="4"/>
        <v>0</v>
      </c>
      <c r="D23" s="216"/>
      <c r="E23" s="40"/>
      <c r="F23" s="148">
        <f>D23+E23</f>
        <v>0</v>
      </c>
      <c r="G23" s="216"/>
      <c r="H23" s="251"/>
      <c r="I23" s="311">
        <f>G23+H23</f>
        <v>0</v>
      </c>
      <c r="J23" s="251"/>
      <c r="K23" s="40"/>
      <c r="L23" s="201">
        <f>J23+K23</f>
        <v>0</v>
      </c>
      <c r="M23" s="372"/>
      <c r="N23" s="40"/>
      <c r="O23" s="311">
        <f>M23+N23</f>
        <v>0</v>
      </c>
      <c r="P23" s="946"/>
    </row>
    <row r="24" spans="1:16" s="21" customFormat="1" ht="37.5" thickTop="1" thickBot="1" x14ac:dyDescent="0.3">
      <c r="A24" s="41">
        <v>19300</v>
      </c>
      <c r="B24" s="41" t="s">
        <v>304</v>
      </c>
      <c r="C24" s="42">
        <f>F24+I24</f>
        <v>165194</v>
      </c>
      <c r="D24" s="217">
        <v>102336</v>
      </c>
      <c r="E24" s="394">
        <v>14031</v>
      </c>
      <c r="F24" s="395">
        <f>D24+E24</f>
        <v>116367</v>
      </c>
      <c r="G24" s="217">
        <v>48827</v>
      </c>
      <c r="H24" s="1257"/>
      <c r="I24" s="395">
        <f>G24+H24</f>
        <v>48827</v>
      </c>
      <c r="J24" s="293" t="s">
        <v>23</v>
      </c>
      <c r="K24" s="1258" t="s">
        <v>23</v>
      </c>
      <c r="L24" s="1269" t="s">
        <v>23</v>
      </c>
      <c r="M24" s="319" t="s">
        <v>23</v>
      </c>
      <c r="N24" s="44" t="s">
        <v>23</v>
      </c>
      <c r="O24" s="45" t="s">
        <v>23</v>
      </c>
      <c r="P24" s="822" t="s">
        <v>1045</v>
      </c>
    </row>
    <row r="25" spans="1:16"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340"/>
    </row>
    <row r="26" spans="1:16" s="21" customFormat="1" ht="36.75" hidden="1" thickTop="1" x14ac:dyDescent="0.25">
      <c r="A26" s="46">
        <v>21300</v>
      </c>
      <c r="B26" s="46" t="s">
        <v>305</v>
      </c>
      <c r="C26" s="47">
        <f>L26</f>
        <v>0</v>
      </c>
      <c r="D26" s="219" t="s">
        <v>23</v>
      </c>
      <c r="E26" s="49" t="s">
        <v>23</v>
      </c>
      <c r="F26" s="277" t="s">
        <v>23</v>
      </c>
      <c r="G26" s="219" t="s">
        <v>23</v>
      </c>
      <c r="H26" s="253" t="s">
        <v>23</v>
      </c>
      <c r="I26" s="50" t="s">
        <v>23</v>
      </c>
      <c r="J26" s="107">
        <f>SUM(J27,J31,J33,J36)</f>
        <v>0</v>
      </c>
      <c r="K26" s="51">
        <f t="shared" ref="K26:L26" si="9">SUM(K27,K31,K33,K36)</f>
        <v>0</v>
      </c>
      <c r="L26" s="127">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row>
    <row r="28" spans="1:16" ht="12.75" hidden="1" thickTop="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row>
    <row r="29" spans="1:16" ht="12.75" hidden="1" thickTop="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row>
    <row r="30" spans="1:16" ht="24.75" hidden="1" thickTop="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row>
    <row r="31" spans="1:16" s="21" customFormat="1" ht="36.75" hidden="1" thickTop="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row>
    <row r="32" spans="1:16" ht="36.75" hidden="1" thickTop="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343"/>
    </row>
    <row r="33" spans="1:16" s="21" customFormat="1" ht="12.75" hidden="1" thickTop="1" x14ac:dyDescent="0.25">
      <c r="A33" s="52">
        <v>21380</v>
      </c>
      <c r="B33" s="46" t="s">
        <v>31</v>
      </c>
      <c r="C33" s="47">
        <f t="shared" si="10"/>
        <v>0</v>
      </c>
      <c r="D33" s="219" t="s">
        <v>23</v>
      </c>
      <c r="E33" s="49" t="s">
        <v>23</v>
      </c>
      <c r="F33" s="277" t="s">
        <v>23</v>
      </c>
      <c r="G33" s="219" t="s">
        <v>23</v>
      </c>
      <c r="H33" s="253" t="s">
        <v>23</v>
      </c>
      <c r="I33" s="50" t="s">
        <v>23</v>
      </c>
      <c r="J33" s="107">
        <f>SUM(J34:J35)</f>
        <v>0</v>
      </c>
      <c r="K33" s="51">
        <f t="shared" ref="K33:L33" si="13">SUM(K34:K35)</f>
        <v>0</v>
      </c>
      <c r="L33" s="127">
        <f t="shared" si="13"/>
        <v>0</v>
      </c>
      <c r="M33" s="320" t="s">
        <v>23</v>
      </c>
      <c r="N33" s="49" t="s">
        <v>23</v>
      </c>
      <c r="O33" s="50" t="s">
        <v>23</v>
      </c>
      <c r="P33" s="340"/>
    </row>
    <row r="34" spans="1:16" ht="12.75" hidden="1" thickTop="1" x14ac:dyDescent="0.25">
      <c r="A34" s="33">
        <v>21381</v>
      </c>
      <c r="B34" s="53" t="s">
        <v>306</v>
      </c>
      <c r="C34" s="54">
        <f t="shared" si="10"/>
        <v>0</v>
      </c>
      <c r="D34" s="220" t="s">
        <v>23</v>
      </c>
      <c r="E34" s="55" t="s">
        <v>23</v>
      </c>
      <c r="F34" s="278" t="s">
        <v>23</v>
      </c>
      <c r="G34" s="220" t="s">
        <v>23</v>
      </c>
      <c r="H34" s="254" t="s">
        <v>23</v>
      </c>
      <c r="I34" s="57" t="s">
        <v>23</v>
      </c>
      <c r="J34" s="263"/>
      <c r="K34" s="56"/>
      <c r="L34" s="200">
        <f>J34+K34</f>
        <v>0</v>
      </c>
      <c r="M34" s="321" t="s">
        <v>23</v>
      </c>
      <c r="N34" s="55" t="s">
        <v>23</v>
      </c>
      <c r="O34" s="57" t="s">
        <v>23</v>
      </c>
      <c r="P34" s="341"/>
    </row>
    <row r="35" spans="1:16" ht="24.75" hidden="1" thickTop="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49" t="s">
        <v>23</v>
      </c>
      <c r="F36" s="277" t="s">
        <v>23</v>
      </c>
      <c r="G36" s="219" t="s">
        <v>23</v>
      </c>
      <c r="H36" s="253" t="s">
        <v>23</v>
      </c>
      <c r="I36" s="50" t="s">
        <v>23</v>
      </c>
      <c r="J36" s="107">
        <f>SUM(J37:J40)</f>
        <v>0</v>
      </c>
      <c r="K36" s="51">
        <f t="shared" ref="K36:L36" si="14">SUM(K37:K40)</f>
        <v>0</v>
      </c>
      <c r="L36" s="127">
        <f t="shared" si="14"/>
        <v>0</v>
      </c>
      <c r="M36" s="320" t="s">
        <v>23</v>
      </c>
      <c r="N36" s="49" t="s">
        <v>23</v>
      </c>
      <c r="O36" s="50" t="s">
        <v>23</v>
      </c>
      <c r="P36" s="340"/>
    </row>
    <row r="37" spans="1:16" ht="24.75" hidden="1" thickTop="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row>
    <row r="38" spans="1:16" ht="12.75" hidden="1" thickTop="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342"/>
    </row>
    <row r="39" spans="1:16" ht="12.75" hidden="1" thickTop="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row>
    <row r="40" spans="1:16" ht="24.75" hidden="1" thickTop="1" x14ac:dyDescent="0.25">
      <c r="A40" s="191">
        <v>21399</v>
      </c>
      <c r="B40" s="166" t="s">
        <v>36</v>
      </c>
      <c r="C40" s="167">
        <f t="shared" si="10"/>
        <v>0</v>
      </c>
      <c r="D40" s="223" t="s">
        <v>23</v>
      </c>
      <c r="E40" s="77" t="s">
        <v>23</v>
      </c>
      <c r="F40" s="280" t="s">
        <v>23</v>
      </c>
      <c r="G40" s="223" t="s">
        <v>23</v>
      </c>
      <c r="H40" s="257" t="s">
        <v>23</v>
      </c>
      <c r="I40" s="193" t="s">
        <v>23</v>
      </c>
      <c r="J40" s="294"/>
      <c r="K40" s="192"/>
      <c r="L40" s="365">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row>
    <row r="43" spans="1:16" s="21" customFormat="1" ht="24.75" hidden="1" thickTop="1" x14ac:dyDescent="0.25">
      <c r="A43" s="52">
        <v>21490</v>
      </c>
      <c r="B43" s="46" t="s">
        <v>38</v>
      </c>
      <c r="C43" s="69">
        <f>F43+I43+L43</f>
        <v>0</v>
      </c>
      <c r="D43" s="75">
        <f>D44</f>
        <v>0</v>
      </c>
      <c r="E43" s="76">
        <f t="shared" ref="E43:L43" si="16">E44</f>
        <v>0</v>
      </c>
      <c r="F43" s="282">
        <f t="shared" si="16"/>
        <v>0</v>
      </c>
      <c r="G43" s="75">
        <f t="shared" si="16"/>
        <v>0</v>
      </c>
      <c r="H43" s="205">
        <f t="shared" si="16"/>
        <v>0</v>
      </c>
      <c r="I43" s="295">
        <f t="shared" si="16"/>
        <v>0</v>
      </c>
      <c r="J43" s="205">
        <f t="shared" si="16"/>
        <v>0</v>
      </c>
      <c r="K43" s="76">
        <f t="shared" si="16"/>
        <v>0</v>
      </c>
      <c r="L43" s="204">
        <f t="shared" si="16"/>
        <v>0</v>
      </c>
      <c r="M43" s="320" t="s">
        <v>23</v>
      </c>
      <c r="N43" s="49" t="s">
        <v>23</v>
      </c>
      <c r="O43" s="50" t="s">
        <v>23</v>
      </c>
      <c r="P43" s="340"/>
    </row>
    <row r="44" spans="1:16" s="21" customFormat="1" ht="24.75" hidden="1" thickTop="1" x14ac:dyDescent="0.25">
      <c r="A44" s="38">
        <v>21499</v>
      </c>
      <c r="B44" s="58" t="s">
        <v>39</v>
      </c>
      <c r="C44" s="209">
        <f>F44+I44+L44</f>
        <v>0</v>
      </c>
      <c r="D44" s="304"/>
      <c r="E44" s="71"/>
      <c r="F44" s="146">
        <f>D44+E44</f>
        <v>0</v>
      </c>
      <c r="G44" s="304"/>
      <c r="H44" s="305"/>
      <c r="I44" s="363">
        <f>G44+H44</f>
        <v>0</v>
      </c>
      <c r="J44" s="305"/>
      <c r="K44" s="71"/>
      <c r="L44" s="364">
        <f>J44+K44</f>
        <v>0</v>
      </c>
      <c r="M44" s="323" t="s">
        <v>23</v>
      </c>
      <c r="N44" s="66" t="s">
        <v>23</v>
      </c>
      <c r="O44" s="68" t="s">
        <v>23</v>
      </c>
      <c r="P44" s="343"/>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row>
    <row r="46" spans="1:16" ht="24.75" hidden="1" thickTop="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row>
    <row r="47" spans="1:16" ht="24.75" hidden="1" thickTop="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row>
    <row r="48" spans="1:16" ht="12.75" thickTop="1" x14ac:dyDescent="0.25">
      <c r="A48" s="84"/>
      <c r="B48" s="79"/>
      <c r="C48" s="85"/>
      <c r="D48" s="366"/>
      <c r="E48" s="419"/>
      <c r="F48" s="418"/>
      <c r="G48" s="366"/>
      <c r="H48" s="1261"/>
      <c r="I48" s="1268"/>
      <c r="J48" s="371"/>
      <c r="K48" s="1263"/>
      <c r="L48" s="410"/>
      <c r="M48" s="326"/>
      <c r="N48" s="306"/>
      <c r="O48" s="172"/>
      <c r="P48" s="82"/>
    </row>
    <row r="49" spans="1:16" s="21" customFormat="1" x14ac:dyDescent="0.25">
      <c r="A49" s="86"/>
      <c r="B49" s="87" t="s">
        <v>43</v>
      </c>
      <c r="C49" s="88"/>
      <c r="D49" s="367"/>
      <c r="E49" s="420"/>
      <c r="F49" s="421"/>
      <c r="G49" s="367"/>
      <c r="H49" s="1262"/>
      <c r="I49" s="421"/>
      <c r="J49" s="370"/>
      <c r="K49" s="420"/>
      <c r="L49" s="421"/>
      <c r="M49" s="373"/>
      <c r="N49" s="368"/>
      <c r="O49" s="173"/>
      <c r="P49" s="347"/>
    </row>
    <row r="50" spans="1:16" s="21" customFormat="1" ht="12.75" thickBot="1" x14ac:dyDescent="0.3">
      <c r="A50" s="89"/>
      <c r="B50" s="22" t="s">
        <v>44</v>
      </c>
      <c r="C50" s="90">
        <f t="shared" si="4"/>
        <v>165194</v>
      </c>
      <c r="D50" s="226">
        <f>SUM(D51,D283)</f>
        <v>102336</v>
      </c>
      <c r="E50" s="422">
        <f t="shared" ref="E50:F50" si="19">SUM(E51,E283)</f>
        <v>14031</v>
      </c>
      <c r="F50" s="423">
        <f t="shared" si="19"/>
        <v>116367</v>
      </c>
      <c r="G50" s="226">
        <f>SUM(G51,G283)</f>
        <v>48827</v>
      </c>
      <c r="H50" s="182">
        <f t="shared" ref="H50:I50" si="20">SUM(H51,H283)</f>
        <v>0</v>
      </c>
      <c r="I50" s="423">
        <f t="shared" si="20"/>
        <v>48827</v>
      </c>
      <c r="J50" s="259">
        <f>SUM(J51,J283)</f>
        <v>0</v>
      </c>
      <c r="K50" s="422">
        <f t="shared" ref="K50:L50" si="21">SUM(K51,K283)</f>
        <v>0</v>
      </c>
      <c r="L50" s="423">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165194</v>
      </c>
      <c r="D51" s="227">
        <f>SUM(D52,D194)</f>
        <v>102336</v>
      </c>
      <c r="E51" s="424">
        <f t="shared" ref="E51:F51" si="23">SUM(E52,E194)</f>
        <v>14031</v>
      </c>
      <c r="F51" s="425">
        <f t="shared" si="23"/>
        <v>116367</v>
      </c>
      <c r="G51" s="227">
        <f>SUM(G52,G194)</f>
        <v>48827</v>
      </c>
      <c r="H51" s="206">
        <f t="shared" ref="H51:I51" si="24">SUM(H52,H194)</f>
        <v>0</v>
      </c>
      <c r="I51" s="425">
        <f t="shared" si="24"/>
        <v>48827</v>
      </c>
      <c r="J51" s="260">
        <f>SUM(J52,J194)</f>
        <v>0</v>
      </c>
      <c r="K51" s="424">
        <f t="shared" ref="K51:L51" si="25">SUM(K52,K194)</f>
        <v>0</v>
      </c>
      <c r="L51" s="425">
        <f t="shared" si="25"/>
        <v>0</v>
      </c>
      <c r="M51" s="95">
        <f>SUM(M52,M194)</f>
        <v>0</v>
      </c>
      <c r="N51" s="96">
        <f t="shared" ref="N51:O51" si="26">SUM(N52,N194)</f>
        <v>0</v>
      </c>
      <c r="O51" s="97">
        <f t="shared" si="26"/>
        <v>0</v>
      </c>
      <c r="P51" s="349"/>
    </row>
    <row r="52" spans="1:16" s="21" customFormat="1" ht="24" x14ac:dyDescent="0.25">
      <c r="A52" s="98"/>
      <c r="B52" s="16" t="s">
        <v>46</v>
      </c>
      <c r="C52" s="99">
        <f t="shared" si="4"/>
        <v>165194</v>
      </c>
      <c r="D52" s="228">
        <f>SUM(D53,D75,D173,D187)</f>
        <v>102336</v>
      </c>
      <c r="E52" s="426">
        <f t="shared" ref="E52:F52" si="27">SUM(E53,E75,E173,E187)</f>
        <v>14031</v>
      </c>
      <c r="F52" s="427">
        <f t="shared" si="27"/>
        <v>116367</v>
      </c>
      <c r="G52" s="228">
        <f>SUM(G53,G75,G173,G187)</f>
        <v>48827</v>
      </c>
      <c r="H52" s="207">
        <f t="shared" ref="H52:I52" si="28">SUM(H53,H75,H173,H187)</f>
        <v>0</v>
      </c>
      <c r="I52" s="427">
        <f t="shared" si="28"/>
        <v>48827</v>
      </c>
      <c r="J52" s="261">
        <f>SUM(J53,J75,J173,J187)</f>
        <v>0</v>
      </c>
      <c r="K52" s="426">
        <f t="shared" ref="K52:L52" si="29">SUM(K53,K75,K173,K187)</f>
        <v>0</v>
      </c>
      <c r="L52" s="427">
        <f t="shared" si="29"/>
        <v>0</v>
      </c>
      <c r="M52" s="99">
        <f>SUM(M53,M75,M173,M187)</f>
        <v>0</v>
      </c>
      <c r="N52" s="100">
        <f t="shared" ref="N52:O52" si="30">SUM(N53,N75,N173,N187)</f>
        <v>0</v>
      </c>
      <c r="O52" s="101">
        <f t="shared" si="30"/>
        <v>0</v>
      </c>
      <c r="P52" s="350"/>
    </row>
    <row r="53" spans="1:16" s="21" customFormat="1" hidden="1" x14ac:dyDescent="0.25">
      <c r="A53" s="102">
        <v>1000</v>
      </c>
      <c r="B53" s="102" t="s">
        <v>47</v>
      </c>
      <c r="C53" s="103">
        <f t="shared" si="4"/>
        <v>0</v>
      </c>
      <c r="D53" s="229">
        <f>SUM(D54,D67)</f>
        <v>0</v>
      </c>
      <c r="E53" s="104">
        <f t="shared" ref="E53:F53" si="31">SUM(E54,E67)</f>
        <v>0</v>
      </c>
      <c r="F53" s="286">
        <f t="shared" si="31"/>
        <v>0</v>
      </c>
      <c r="G53" s="229">
        <f>SUM(G54,G67)</f>
        <v>0</v>
      </c>
      <c r="H53" s="262">
        <f t="shared" ref="H53:I53" si="32">SUM(H54,H67)</f>
        <v>0</v>
      </c>
      <c r="I53" s="105">
        <f t="shared" si="32"/>
        <v>0</v>
      </c>
      <c r="J53" s="262">
        <f>SUM(J54,J67)</f>
        <v>0</v>
      </c>
      <c r="K53" s="104">
        <f t="shared" ref="K53:L53" si="33">SUM(K54,K67)</f>
        <v>0</v>
      </c>
      <c r="L53" s="139">
        <f t="shared" si="33"/>
        <v>0</v>
      </c>
      <c r="M53" s="103">
        <f>SUM(M54,M67)</f>
        <v>0</v>
      </c>
      <c r="N53" s="104">
        <f t="shared" ref="N53:O53" si="34">SUM(N54,N67)</f>
        <v>0</v>
      </c>
      <c r="O53" s="105">
        <f t="shared" si="34"/>
        <v>0</v>
      </c>
      <c r="P53" s="351"/>
    </row>
    <row r="54" spans="1:16" hidden="1" x14ac:dyDescent="0.25">
      <c r="A54" s="46">
        <v>1100</v>
      </c>
      <c r="B54" s="106" t="s">
        <v>48</v>
      </c>
      <c r="C54" s="47">
        <f t="shared" si="4"/>
        <v>0</v>
      </c>
      <c r="D54" s="230">
        <f>SUM(D55,D58,D66)</f>
        <v>0</v>
      </c>
      <c r="E54" s="51">
        <f t="shared" ref="E54:F54" si="35">SUM(E55,E58,E66)</f>
        <v>0</v>
      </c>
      <c r="F54" s="287">
        <f t="shared" si="35"/>
        <v>0</v>
      </c>
      <c r="G54" s="230">
        <f>SUM(G55,G58,G66)</f>
        <v>0</v>
      </c>
      <c r="H54" s="107">
        <f t="shared" ref="H54:I54" si="36">SUM(H55,H58,H66)</f>
        <v>0</v>
      </c>
      <c r="I54" s="118">
        <f t="shared" si="36"/>
        <v>0</v>
      </c>
      <c r="J54" s="107">
        <f>SUM(J55,J58,J66)</f>
        <v>0</v>
      </c>
      <c r="K54" s="51">
        <f t="shared" ref="K54:L54" si="37">SUM(K55,K58,K66)</f>
        <v>0</v>
      </c>
      <c r="L54" s="127">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109">
        <f t="shared" ref="E55:F55" si="39">SUM(E56:E57)</f>
        <v>0</v>
      </c>
      <c r="F55" s="288">
        <f t="shared" si="39"/>
        <v>0</v>
      </c>
      <c r="G55" s="133">
        <f>SUM(G56:G57)</f>
        <v>0</v>
      </c>
      <c r="H55" s="208">
        <f t="shared" ref="H55:I55" si="40">SUM(H56:H57)</f>
        <v>0</v>
      </c>
      <c r="I55" s="110">
        <f t="shared" si="40"/>
        <v>0</v>
      </c>
      <c r="J55" s="208">
        <f>SUM(J56:J57)</f>
        <v>0</v>
      </c>
      <c r="K55" s="109">
        <f t="shared" ref="K55:L55" si="41">SUM(K56:K57)</f>
        <v>0</v>
      </c>
      <c r="L55" s="138">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11"/>
    </row>
    <row r="57" spans="1:16" ht="46.5" hidden="1" customHeight="1" x14ac:dyDescent="0.25">
      <c r="A57" s="38">
        <v>1119</v>
      </c>
      <c r="B57" s="58" t="s">
        <v>51</v>
      </c>
      <c r="C57" s="59">
        <f t="shared" si="4"/>
        <v>0</v>
      </c>
      <c r="D57" s="232"/>
      <c r="E57" s="61"/>
      <c r="F57" s="148">
        <f t="shared" si="43"/>
        <v>0</v>
      </c>
      <c r="G57" s="232"/>
      <c r="H57" s="264"/>
      <c r="I57" s="115">
        <f t="shared" si="44"/>
        <v>0</v>
      </c>
      <c r="J57" s="264"/>
      <c r="K57" s="61"/>
      <c r="L57" s="137">
        <f t="shared" si="45"/>
        <v>0</v>
      </c>
      <c r="M57" s="328"/>
      <c r="N57" s="61"/>
      <c r="O57" s="115">
        <f>M57+N57</f>
        <v>0</v>
      </c>
      <c r="P57" s="377"/>
    </row>
    <row r="58" spans="1:16" hidden="1" x14ac:dyDescent="0.25">
      <c r="A58" s="113">
        <v>1140</v>
      </c>
      <c r="B58" s="58" t="s">
        <v>295</v>
      </c>
      <c r="C58" s="59">
        <f t="shared" si="4"/>
        <v>0</v>
      </c>
      <c r="D58" s="233">
        <f>SUM(D59:D65)</f>
        <v>0</v>
      </c>
      <c r="E58" s="114">
        <f t="shared" ref="E58:F58" si="46">SUM(E59:E65)</f>
        <v>0</v>
      </c>
      <c r="F58" s="148">
        <f t="shared" si="46"/>
        <v>0</v>
      </c>
      <c r="G58" s="233">
        <f>SUM(G59:G65)</f>
        <v>0</v>
      </c>
      <c r="H58" s="122">
        <f t="shared" ref="H58:I58" si="47">SUM(H59:H65)</f>
        <v>0</v>
      </c>
      <c r="I58" s="115">
        <f t="shared" si="47"/>
        <v>0</v>
      </c>
      <c r="J58" s="122">
        <f>SUM(J59:J65)</f>
        <v>0</v>
      </c>
      <c r="K58" s="114">
        <f t="shared" ref="K58:L58" si="48">SUM(K59:K65)</f>
        <v>0</v>
      </c>
      <c r="L58" s="137">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61"/>
      <c r="F59" s="148">
        <f t="shared" ref="F59:F66" si="50">D59+E59</f>
        <v>0</v>
      </c>
      <c r="G59" s="232"/>
      <c r="H59" s="264"/>
      <c r="I59" s="115">
        <f t="shared" ref="I59:I66" si="51">G59+H59</f>
        <v>0</v>
      </c>
      <c r="J59" s="264"/>
      <c r="K59" s="61"/>
      <c r="L59" s="137">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61"/>
      <c r="F60" s="148">
        <f t="shared" si="50"/>
        <v>0</v>
      </c>
      <c r="G60" s="232"/>
      <c r="H60" s="264"/>
      <c r="I60" s="115">
        <f t="shared" si="51"/>
        <v>0</v>
      </c>
      <c r="J60" s="264"/>
      <c r="K60" s="61"/>
      <c r="L60" s="137">
        <f>J60+K60</f>
        <v>0</v>
      </c>
      <c r="M60" s="328"/>
      <c r="N60" s="61"/>
      <c r="O60" s="115">
        <f t="shared" si="53"/>
        <v>0</v>
      </c>
      <c r="P60" s="112"/>
    </row>
    <row r="61" spans="1:16"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112"/>
    </row>
    <row r="62" spans="1:16"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112"/>
    </row>
    <row r="63" spans="1:16" hidden="1" x14ac:dyDescent="0.25">
      <c r="A63" s="38">
        <v>1147</v>
      </c>
      <c r="B63" s="58" t="s">
        <v>56</v>
      </c>
      <c r="C63" s="59">
        <f t="shared" si="4"/>
        <v>0</v>
      </c>
      <c r="D63" s="232">
        <v>0</v>
      </c>
      <c r="E63" s="61"/>
      <c r="F63" s="148">
        <f t="shared" si="50"/>
        <v>0</v>
      </c>
      <c r="G63" s="232"/>
      <c r="H63" s="264"/>
      <c r="I63" s="115">
        <f t="shared" si="51"/>
        <v>0</v>
      </c>
      <c r="J63" s="264"/>
      <c r="K63" s="61"/>
      <c r="L63" s="137">
        <f t="shared" si="52"/>
        <v>0</v>
      </c>
      <c r="M63" s="328"/>
      <c r="N63" s="61"/>
      <c r="O63" s="115">
        <f t="shared" si="53"/>
        <v>0</v>
      </c>
      <c r="P63" s="112"/>
    </row>
    <row r="64" spans="1:16" hidden="1" x14ac:dyDescent="0.25">
      <c r="A64" s="38">
        <v>1148</v>
      </c>
      <c r="B64" s="58" t="s">
        <v>57</v>
      </c>
      <c r="C64" s="59">
        <f t="shared" si="4"/>
        <v>0</v>
      </c>
      <c r="D64" s="232"/>
      <c r="E64" s="61"/>
      <c r="F64" s="148">
        <f t="shared" si="50"/>
        <v>0</v>
      </c>
      <c r="G64" s="232"/>
      <c r="H64" s="264"/>
      <c r="I64" s="115">
        <f t="shared" si="51"/>
        <v>0</v>
      </c>
      <c r="J64" s="264"/>
      <c r="K64" s="61"/>
      <c r="L64" s="137">
        <f t="shared" si="52"/>
        <v>0</v>
      </c>
      <c r="M64" s="328"/>
      <c r="N64" s="61"/>
      <c r="O64" s="115">
        <f t="shared" si="53"/>
        <v>0</v>
      </c>
      <c r="P64" s="112"/>
    </row>
    <row r="65" spans="1:16" ht="24" hidden="1" customHeight="1" x14ac:dyDescent="0.25">
      <c r="A65" s="38">
        <v>1149</v>
      </c>
      <c r="B65" s="58" t="s">
        <v>58</v>
      </c>
      <c r="C65" s="59">
        <f>F65+I65+L65+O65</f>
        <v>0</v>
      </c>
      <c r="D65" s="232"/>
      <c r="E65" s="61"/>
      <c r="F65" s="148">
        <f t="shared" si="50"/>
        <v>0</v>
      </c>
      <c r="G65" s="232"/>
      <c r="H65" s="264"/>
      <c r="I65" s="115">
        <f t="shared" si="51"/>
        <v>0</v>
      </c>
      <c r="J65" s="264"/>
      <c r="K65" s="61"/>
      <c r="L65" s="137">
        <f t="shared" si="52"/>
        <v>0</v>
      </c>
      <c r="M65" s="328"/>
      <c r="N65" s="61"/>
      <c r="O65" s="115">
        <f t="shared" si="53"/>
        <v>0</v>
      </c>
      <c r="P65" s="112"/>
    </row>
    <row r="66" spans="1:16" ht="36" hidden="1" x14ac:dyDescent="0.25">
      <c r="A66" s="108">
        <v>1150</v>
      </c>
      <c r="B66" s="79" t="s">
        <v>59</v>
      </c>
      <c r="C66" s="85">
        <f>F66+I66+L66+O66</f>
        <v>0</v>
      </c>
      <c r="D66" s="234"/>
      <c r="E66" s="116"/>
      <c r="F66" s="288">
        <f t="shared" si="50"/>
        <v>0</v>
      </c>
      <c r="G66" s="234"/>
      <c r="H66" s="265"/>
      <c r="I66" s="110">
        <f t="shared" si="51"/>
        <v>0</v>
      </c>
      <c r="J66" s="265"/>
      <c r="K66" s="116"/>
      <c r="L66" s="138">
        <f t="shared" si="52"/>
        <v>0</v>
      </c>
      <c r="M66" s="329"/>
      <c r="N66" s="116"/>
      <c r="O66" s="110">
        <f t="shared" si="53"/>
        <v>0</v>
      </c>
      <c r="P66" s="117"/>
    </row>
    <row r="67" spans="1:16" ht="24" hidden="1" x14ac:dyDescent="0.25">
      <c r="A67" s="46">
        <v>1200</v>
      </c>
      <c r="B67" s="106" t="s">
        <v>296</v>
      </c>
      <c r="C67" s="47">
        <f t="shared" si="4"/>
        <v>0</v>
      </c>
      <c r="D67" s="230">
        <f>SUM(D68:D69)</f>
        <v>0</v>
      </c>
      <c r="E67" s="51">
        <f t="shared" ref="E67:F67" si="54">SUM(E68:E69)</f>
        <v>0</v>
      </c>
      <c r="F67" s="287">
        <f t="shared" si="54"/>
        <v>0</v>
      </c>
      <c r="G67" s="230">
        <f>SUM(G68:G69)</f>
        <v>0</v>
      </c>
      <c r="H67" s="107">
        <f t="shared" ref="H67:I67" si="55">SUM(H68:H69)</f>
        <v>0</v>
      </c>
      <c r="I67" s="118">
        <f t="shared" si="55"/>
        <v>0</v>
      </c>
      <c r="J67" s="107">
        <f>SUM(J68:J69)</f>
        <v>0</v>
      </c>
      <c r="K67" s="51">
        <f t="shared" ref="K67:L67" si="56">SUM(K68:K69)</f>
        <v>0</v>
      </c>
      <c r="L67" s="127">
        <f t="shared" si="56"/>
        <v>0</v>
      </c>
      <c r="M67" s="47">
        <f>SUM(M68:M69)</f>
        <v>0</v>
      </c>
      <c r="N67" s="51">
        <f t="shared" ref="N67:O67" si="57">SUM(N68:N69)</f>
        <v>0</v>
      </c>
      <c r="O67" s="118">
        <f t="shared" si="57"/>
        <v>0</v>
      </c>
      <c r="P67" s="124"/>
    </row>
    <row r="68" spans="1:16" ht="24" hidden="1" x14ac:dyDescent="0.25">
      <c r="A68" s="1244">
        <v>1210</v>
      </c>
      <c r="B68" s="53" t="s">
        <v>60</v>
      </c>
      <c r="C68" s="54">
        <f t="shared" si="4"/>
        <v>0</v>
      </c>
      <c r="D68" s="231"/>
      <c r="E68" s="56"/>
      <c r="F68" s="289">
        <f>D68+E68</f>
        <v>0</v>
      </c>
      <c r="G68" s="231"/>
      <c r="H68" s="263"/>
      <c r="I68" s="121">
        <f>G68+H68</f>
        <v>0</v>
      </c>
      <c r="J68" s="263"/>
      <c r="K68" s="56"/>
      <c r="L68" s="141">
        <f>J68+K68</f>
        <v>0</v>
      </c>
      <c r="M68" s="327"/>
      <c r="N68" s="56"/>
      <c r="O68" s="121">
        <f>M68+N68</f>
        <v>0</v>
      </c>
      <c r="P68" s="376"/>
    </row>
    <row r="69" spans="1:16" ht="24" hidden="1" x14ac:dyDescent="0.25">
      <c r="A69" s="113">
        <v>1220</v>
      </c>
      <c r="B69" s="58" t="s">
        <v>61</v>
      </c>
      <c r="C69" s="59">
        <f t="shared" si="4"/>
        <v>0</v>
      </c>
      <c r="D69" s="233">
        <f>SUM(D70:D74)</f>
        <v>0</v>
      </c>
      <c r="E69" s="114">
        <f t="shared" ref="E69:F69" si="58">SUM(E70:E74)</f>
        <v>0</v>
      </c>
      <c r="F69" s="148">
        <f t="shared" si="58"/>
        <v>0</v>
      </c>
      <c r="G69" s="233">
        <f>SUM(G70:G74)</f>
        <v>0</v>
      </c>
      <c r="H69" s="122">
        <f t="shared" ref="H69:I69" si="59">SUM(H70:H74)</f>
        <v>0</v>
      </c>
      <c r="I69" s="115">
        <f t="shared" si="59"/>
        <v>0</v>
      </c>
      <c r="J69" s="122">
        <f>SUM(J70:J74)</f>
        <v>0</v>
      </c>
      <c r="K69" s="114">
        <f t="shared" ref="K69:L69" si="60">SUM(K70:K74)</f>
        <v>0</v>
      </c>
      <c r="L69" s="137">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c r="E70" s="61"/>
      <c r="F70" s="148">
        <f t="shared" ref="F70:F74" si="62">D70+E70</f>
        <v>0</v>
      </c>
      <c r="G70" s="232"/>
      <c r="H70" s="264"/>
      <c r="I70" s="115">
        <f t="shared" ref="I70:I74" si="63">G70+H70</f>
        <v>0</v>
      </c>
      <c r="J70" s="264"/>
      <c r="K70" s="61"/>
      <c r="L70" s="137">
        <f t="shared" ref="L70:L74" si="64">J70+K70</f>
        <v>0</v>
      </c>
      <c r="M70" s="328"/>
      <c r="N70" s="61"/>
      <c r="O70" s="115">
        <f t="shared" ref="O70:O74" si="65">M70+N70</f>
        <v>0</v>
      </c>
      <c r="P70" s="377"/>
    </row>
    <row r="71" spans="1:16"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112"/>
    </row>
    <row r="72" spans="1:16"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112"/>
    </row>
    <row r="73" spans="1:16" ht="36" hidden="1" x14ac:dyDescent="0.25">
      <c r="A73" s="38">
        <v>1227</v>
      </c>
      <c r="B73" s="58" t="s">
        <v>64</v>
      </c>
      <c r="C73" s="59">
        <f t="shared" si="4"/>
        <v>0</v>
      </c>
      <c r="D73" s="232"/>
      <c r="E73" s="61"/>
      <c r="F73" s="148">
        <f t="shared" si="62"/>
        <v>0</v>
      </c>
      <c r="G73" s="232"/>
      <c r="H73" s="264"/>
      <c r="I73" s="115">
        <f t="shared" si="63"/>
        <v>0</v>
      </c>
      <c r="J73" s="264"/>
      <c r="K73" s="61"/>
      <c r="L73" s="137">
        <f t="shared" si="64"/>
        <v>0</v>
      </c>
      <c r="M73" s="328"/>
      <c r="N73" s="61"/>
      <c r="O73" s="115">
        <f t="shared" si="65"/>
        <v>0</v>
      </c>
      <c r="P73" s="112"/>
    </row>
    <row r="74" spans="1:16" ht="48" hidden="1" x14ac:dyDescent="0.25">
      <c r="A74" s="38">
        <v>1228</v>
      </c>
      <c r="B74" s="58" t="s">
        <v>298</v>
      </c>
      <c r="C74" s="59">
        <f t="shared" si="4"/>
        <v>0</v>
      </c>
      <c r="D74" s="232"/>
      <c r="E74" s="61"/>
      <c r="F74" s="148">
        <f t="shared" si="62"/>
        <v>0</v>
      </c>
      <c r="G74" s="232"/>
      <c r="H74" s="264"/>
      <c r="I74" s="115">
        <f t="shared" si="63"/>
        <v>0</v>
      </c>
      <c r="J74" s="264"/>
      <c r="K74" s="61"/>
      <c r="L74" s="137">
        <f t="shared" si="64"/>
        <v>0</v>
      </c>
      <c r="M74" s="328"/>
      <c r="N74" s="61"/>
      <c r="O74" s="115">
        <f t="shared" si="65"/>
        <v>0</v>
      </c>
      <c r="P74" s="112"/>
    </row>
    <row r="75" spans="1:16" x14ac:dyDescent="0.25">
      <c r="A75" s="102">
        <v>2000</v>
      </c>
      <c r="B75" s="102" t="s">
        <v>65</v>
      </c>
      <c r="C75" s="103">
        <f t="shared" si="4"/>
        <v>165194</v>
      </c>
      <c r="D75" s="229">
        <f>SUM(D76,D83,D130,D164,D165,D172)</f>
        <v>102336</v>
      </c>
      <c r="E75" s="428">
        <f t="shared" ref="E75:F75" si="66">SUM(E76,E83,E130,E164,E165,E172)</f>
        <v>14031</v>
      </c>
      <c r="F75" s="429">
        <f t="shared" si="66"/>
        <v>116367</v>
      </c>
      <c r="G75" s="229">
        <f>SUM(G76,G83,G130,G164,G165,G172)</f>
        <v>48827</v>
      </c>
      <c r="H75" s="139">
        <f t="shared" ref="H75:I75" si="67">SUM(H76,H83,H130,H164,H165,H172)</f>
        <v>0</v>
      </c>
      <c r="I75" s="429">
        <f t="shared" si="67"/>
        <v>48827</v>
      </c>
      <c r="J75" s="262">
        <f>SUM(J76,J83,J130,J164,J165,J172)</f>
        <v>0</v>
      </c>
      <c r="K75" s="428">
        <f t="shared" ref="K75:L75" si="68">SUM(K76,K83,K130,K164,K165,K172)</f>
        <v>0</v>
      </c>
      <c r="L75" s="429">
        <f t="shared" si="68"/>
        <v>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51">
        <f t="shared" ref="E76:F76" si="70">SUM(E77,E80)</f>
        <v>0</v>
      </c>
      <c r="F76" s="287">
        <f t="shared" si="70"/>
        <v>0</v>
      </c>
      <c r="G76" s="230">
        <f>SUM(G77,G80)</f>
        <v>0</v>
      </c>
      <c r="H76" s="107">
        <f t="shared" ref="H76:I76" si="71">SUM(H77,H80)</f>
        <v>0</v>
      </c>
      <c r="I76" s="118">
        <f t="shared" si="71"/>
        <v>0</v>
      </c>
      <c r="J76" s="107">
        <f>SUM(J77,J80)</f>
        <v>0</v>
      </c>
      <c r="K76" s="51">
        <f t="shared" ref="K76:L76" si="72">SUM(K77,K80)</f>
        <v>0</v>
      </c>
      <c r="L76" s="127">
        <f t="shared" si="72"/>
        <v>0</v>
      </c>
      <c r="M76" s="47">
        <f>SUM(M77,M80)</f>
        <v>0</v>
      </c>
      <c r="N76" s="51">
        <f t="shared" ref="N76:O76" si="73">SUM(N77,N80)</f>
        <v>0</v>
      </c>
      <c r="O76" s="118">
        <f t="shared" si="73"/>
        <v>0</v>
      </c>
      <c r="P76" s="124"/>
    </row>
    <row r="77" spans="1:16" ht="24" hidden="1" x14ac:dyDescent="0.25">
      <c r="A77" s="1244">
        <v>2110</v>
      </c>
      <c r="B77" s="53" t="s">
        <v>67</v>
      </c>
      <c r="C77" s="54">
        <f t="shared" si="4"/>
        <v>0</v>
      </c>
      <c r="D77" s="235">
        <f>SUM(D78:D79)</f>
        <v>0</v>
      </c>
      <c r="E77" s="120">
        <f t="shared" ref="E77:F77" si="74">SUM(E78:E79)</f>
        <v>0</v>
      </c>
      <c r="F77" s="289">
        <f t="shared" si="74"/>
        <v>0</v>
      </c>
      <c r="G77" s="235">
        <f>SUM(G78:G79)</f>
        <v>0</v>
      </c>
      <c r="H77" s="266">
        <f t="shared" ref="H77:I77" si="75">SUM(H78:H79)</f>
        <v>0</v>
      </c>
      <c r="I77" s="121">
        <f t="shared" si="75"/>
        <v>0</v>
      </c>
      <c r="J77" s="266">
        <f>SUM(J78:J79)</f>
        <v>0</v>
      </c>
      <c r="K77" s="120">
        <f t="shared" ref="K77:L77" si="76">SUM(K78:K79)</f>
        <v>0</v>
      </c>
      <c r="L77" s="14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112"/>
    </row>
    <row r="79" spans="1:16" ht="24" hidden="1" x14ac:dyDescent="0.25">
      <c r="A79" s="38">
        <v>2112</v>
      </c>
      <c r="B79" s="58" t="s">
        <v>69</v>
      </c>
      <c r="C79" s="59">
        <f t="shared" si="4"/>
        <v>0</v>
      </c>
      <c r="D79" s="232"/>
      <c r="E79" s="61"/>
      <c r="F79" s="148">
        <f t="shared" si="78"/>
        <v>0</v>
      </c>
      <c r="G79" s="232"/>
      <c r="H79" s="264"/>
      <c r="I79" s="115">
        <f t="shared" si="79"/>
        <v>0</v>
      </c>
      <c r="J79" s="264"/>
      <c r="K79" s="61"/>
      <c r="L79" s="137">
        <f t="shared" si="80"/>
        <v>0</v>
      </c>
      <c r="M79" s="328"/>
      <c r="N79" s="61"/>
      <c r="O79" s="115">
        <f t="shared" si="81"/>
        <v>0</v>
      </c>
      <c r="P79" s="112"/>
    </row>
    <row r="80" spans="1:16"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61"/>
      <c r="F81" s="148">
        <f t="shared" ref="F81:F82" si="86">D81+E81</f>
        <v>0</v>
      </c>
      <c r="G81" s="232"/>
      <c r="H81" s="264"/>
      <c r="I81" s="115">
        <f t="shared" ref="I81:I82" si="87">G81+H81</f>
        <v>0</v>
      </c>
      <c r="J81" s="264"/>
      <c r="K81" s="61"/>
      <c r="L81" s="137">
        <f t="shared" ref="L81:L82" si="88">J81+K81</f>
        <v>0</v>
      </c>
      <c r="M81" s="328"/>
      <c r="N81" s="61"/>
      <c r="O81" s="115">
        <f t="shared" ref="O81:O82" si="89">M81+N81</f>
        <v>0</v>
      </c>
      <c r="P81" s="112"/>
    </row>
    <row r="82" spans="1:16" ht="24" hidden="1" x14ac:dyDescent="0.25">
      <c r="A82" s="38">
        <v>2122</v>
      </c>
      <c r="B82" s="58" t="s">
        <v>69</v>
      </c>
      <c r="C82" s="59">
        <f t="shared" si="4"/>
        <v>0</v>
      </c>
      <c r="D82" s="232"/>
      <c r="E82" s="61"/>
      <c r="F82" s="148">
        <f t="shared" si="86"/>
        <v>0</v>
      </c>
      <c r="G82" s="232"/>
      <c r="H82" s="264"/>
      <c r="I82" s="115">
        <f t="shared" si="87"/>
        <v>0</v>
      </c>
      <c r="J82" s="264"/>
      <c r="K82" s="61"/>
      <c r="L82" s="137">
        <f t="shared" si="88"/>
        <v>0</v>
      </c>
      <c r="M82" s="328"/>
      <c r="N82" s="61"/>
      <c r="O82" s="115">
        <f t="shared" si="89"/>
        <v>0</v>
      </c>
      <c r="P82" s="112"/>
    </row>
    <row r="83" spans="1:16" hidden="1" x14ac:dyDescent="0.25">
      <c r="A83" s="46">
        <v>2200</v>
      </c>
      <c r="B83" s="106" t="s">
        <v>71</v>
      </c>
      <c r="C83" s="47">
        <f t="shared" si="4"/>
        <v>0</v>
      </c>
      <c r="D83" s="230">
        <f>SUM(D84,D89,D95,D103,D112,D116,D122,D128)</f>
        <v>0</v>
      </c>
      <c r="E83" s="51">
        <f t="shared" ref="E83:F83" si="90">SUM(E84,E89,E95,E103,E112,E116,E122,E128)</f>
        <v>0</v>
      </c>
      <c r="F83" s="287">
        <f t="shared" si="90"/>
        <v>0</v>
      </c>
      <c r="G83" s="230">
        <f>SUM(G84,G89,G95,G103,G112,G116,G122,G128)</f>
        <v>0</v>
      </c>
      <c r="H83" s="107">
        <f t="shared" ref="H83:I83" si="91">SUM(H84,H89,H95,H103,H112,H116,H122,H128)</f>
        <v>0</v>
      </c>
      <c r="I83" s="118">
        <f t="shared" si="91"/>
        <v>0</v>
      </c>
      <c r="J83" s="107">
        <f>SUM(J84,J89,J95,J103,J112,J116,J122,J128)</f>
        <v>0</v>
      </c>
      <c r="K83" s="51">
        <f t="shared" ref="K83:L83" si="92">SUM(K84,K89,K95,K103,K112,K116,K122,K128)</f>
        <v>0</v>
      </c>
      <c r="L83" s="127">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109">
        <f t="shared" ref="E84:F84" si="94">SUM(E85:E88)</f>
        <v>0</v>
      </c>
      <c r="F84" s="288">
        <f t="shared" si="94"/>
        <v>0</v>
      </c>
      <c r="G84" s="133">
        <f>SUM(G85:G88)</f>
        <v>0</v>
      </c>
      <c r="H84" s="208">
        <f t="shared" ref="H84:I84" si="95">SUM(H85:H88)</f>
        <v>0</v>
      </c>
      <c r="I84" s="110">
        <f t="shared" si="95"/>
        <v>0</v>
      </c>
      <c r="J84" s="208">
        <f>SUM(J85:J88)</f>
        <v>0</v>
      </c>
      <c r="K84" s="109">
        <f t="shared" ref="K84:L84" si="96">SUM(K85:K88)</f>
        <v>0</v>
      </c>
      <c r="L84" s="138">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11"/>
    </row>
    <row r="86" spans="1:16" ht="36" hidden="1" x14ac:dyDescent="0.25">
      <c r="A86" s="38">
        <v>2212</v>
      </c>
      <c r="B86" s="58" t="s">
        <v>74</v>
      </c>
      <c r="C86" s="59">
        <f t="shared" si="98"/>
        <v>0</v>
      </c>
      <c r="D86" s="232"/>
      <c r="E86" s="61"/>
      <c r="F86" s="148">
        <f t="shared" si="99"/>
        <v>0</v>
      </c>
      <c r="G86" s="232"/>
      <c r="H86" s="264"/>
      <c r="I86" s="115">
        <f t="shared" si="100"/>
        <v>0</v>
      </c>
      <c r="J86" s="264"/>
      <c r="K86" s="61"/>
      <c r="L86" s="137">
        <f t="shared" si="101"/>
        <v>0</v>
      </c>
      <c r="M86" s="328"/>
      <c r="N86" s="61"/>
      <c r="O86" s="115">
        <f t="shared" si="102"/>
        <v>0</v>
      </c>
      <c r="P86" s="112"/>
    </row>
    <row r="87" spans="1:16" ht="24" hidden="1" x14ac:dyDescent="0.25">
      <c r="A87" s="38">
        <v>2214</v>
      </c>
      <c r="B87" s="58" t="s">
        <v>75</v>
      </c>
      <c r="C87" s="59">
        <f t="shared" si="98"/>
        <v>0</v>
      </c>
      <c r="D87" s="232"/>
      <c r="E87" s="61"/>
      <c r="F87" s="148">
        <f t="shared" si="99"/>
        <v>0</v>
      </c>
      <c r="G87" s="232"/>
      <c r="H87" s="264"/>
      <c r="I87" s="115">
        <f t="shared" si="100"/>
        <v>0</v>
      </c>
      <c r="J87" s="264"/>
      <c r="K87" s="61"/>
      <c r="L87" s="137">
        <f t="shared" si="101"/>
        <v>0</v>
      </c>
      <c r="M87" s="328"/>
      <c r="N87" s="61"/>
      <c r="O87" s="115">
        <f t="shared" si="102"/>
        <v>0</v>
      </c>
      <c r="P87" s="112"/>
    </row>
    <row r="88" spans="1:16" hidden="1" x14ac:dyDescent="0.25">
      <c r="A88" s="38">
        <v>2219</v>
      </c>
      <c r="B88" s="58" t="s">
        <v>76</v>
      </c>
      <c r="C88" s="59">
        <f t="shared" si="98"/>
        <v>0</v>
      </c>
      <c r="D88" s="232"/>
      <c r="E88" s="61"/>
      <c r="F88" s="148">
        <f t="shared" si="99"/>
        <v>0</v>
      </c>
      <c r="G88" s="232"/>
      <c r="H88" s="264"/>
      <c r="I88" s="115">
        <f t="shared" si="100"/>
        <v>0</v>
      </c>
      <c r="J88" s="264"/>
      <c r="K88" s="61"/>
      <c r="L88" s="137">
        <f t="shared" si="101"/>
        <v>0</v>
      </c>
      <c r="M88" s="328"/>
      <c r="N88" s="61"/>
      <c r="O88" s="115">
        <f t="shared" si="102"/>
        <v>0</v>
      </c>
      <c r="P88" s="112"/>
    </row>
    <row r="89" spans="1:16" ht="24" hidden="1" x14ac:dyDescent="0.25">
      <c r="A89" s="113">
        <v>2220</v>
      </c>
      <c r="B89" s="58" t="s">
        <v>77</v>
      </c>
      <c r="C89" s="59">
        <f t="shared" si="98"/>
        <v>0</v>
      </c>
      <c r="D89" s="233">
        <f>SUM(D90:D94)</f>
        <v>0</v>
      </c>
      <c r="E89" s="114">
        <f t="shared" ref="E89:F89" si="103">SUM(E90:E94)</f>
        <v>0</v>
      </c>
      <c r="F89" s="148">
        <f t="shared" si="103"/>
        <v>0</v>
      </c>
      <c r="G89" s="233">
        <f>SUM(G90:G94)</f>
        <v>0</v>
      </c>
      <c r="H89" s="122">
        <f t="shared" ref="H89:I89" si="104">SUM(H90:H94)</f>
        <v>0</v>
      </c>
      <c r="I89" s="115">
        <f t="shared" si="104"/>
        <v>0</v>
      </c>
      <c r="J89" s="122">
        <f>SUM(J90:J94)</f>
        <v>0</v>
      </c>
      <c r="K89" s="114">
        <f t="shared" ref="K89:L89" si="105">SUM(K90:K94)</f>
        <v>0</v>
      </c>
      <c r="L89" s="137">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c r="E90" s="61"/>
      <c r="F90" s="148">
        <f t="shared" ref="F90:F94" si="107">D90+E90</f>
        <v>0</v>
      </c>
      <c r="G90" s="232"/>
      <c r="H90" s="264"/>
      <c r="I90" s="115">
        <f t="shared" ref="I90:I94" si="108">G90+H90</f>
        <v>0</v>
      </c>
      <c r="J90" s="264"/>
      <c r="K90" s="61"/>
      <c r="L90" s="137">
        <f t="shared" ref="L90:L94" si="109">J90+K90</f>
        <v>0</v>
      </c>
      <c r="M90" s="328"/>
      <c r="N90" s="61"/>
      <c r="O90" s="115">
        <f t="shared" ref="O90:O94" si="110">M90+N90</f>
        <v>0</v>
      </c>
      <c r="P90" s="377"/>
    </row>
    <row r="91" spans="1:16" hidden="1" x14ac:dyDescent="0.25">
      <c r="A91" s="38">
        <v>2222</v>
      </c>
      <c r="B91" s="58" t="s">
        <v>78</v>
      </c>
      <c r="C91" s="59">
        <f t="shared" si="98"/>
        <v>0</v>
      </c>
      <c r="D91" s="232"/>
      <c r="E91" s="61"/>
      <c r="F91" s="148">
        <f t="shared" si="107"/>
        <v>0</v>
      </c>
      <c r="G91" s="232"/>
      <c r="H91" s="264"/>
      <c r="I91" s="115">
        <f t="shared" si="108"/>
        <v>0</v>
      </c>
      <c r="J91" s="264"/>
      <c r="K91" s="61"/>
      <c r="L91" s="137">
        <f t="shared" si="109"/>
        <v>0</v>
      </c>
      <c r="M91" s="328"/>
      <c r="N91" s="61"/>
      <c r="O91" s="115">
        <f t="shared" si="110"/>
        <v>0</v>
      </c>
      <c r="P91" s="112"/>
    </row>
    <row r="92" spans="1:16" hidden="1" x14ac:dyDescent="0.25">
      <c r="A92" s="38">
        <v>2223</v>
      </c>
      <c r="B92" s="58" t="s">
        <v>79</v>
      </c>
      <c r="C92" s="59">
        <f t="shared" si="98"/>
        <v>0</v>
      </c>
      <c r="D92" s="232"/>
      <c r="E92" s="61"/>
      <c r="F92" s="148">
        <f t="shared" si="107"/>
        <v>0</v>
      </c>
      <c r="G92" s="232"/>
      <c r="H92" s="264"/>
      <c r="I92" s="115">
        <f t="shared" si="108"/>
        <v>0</v>
      </c>
      <c r="J92" s="264"/>
      <c r="K92" s="61"/>
      <c r="L92" s="137">
        <f t="shared" si="109"/>
        <v>0</v>
      </c>
      <c r="M92" s="328"/>
      <c r="N92" s="61"/>
      <c r="O92" s="115">
        <f t="shared" si="110"/>
        <v>0</v>
      </c>
      <c r="P92" s="112"/>
    </row>
    <row r="93" spans="1:16" ht="48" hidden="1" x14ac:dyDescent="0.25">
      <c r="A93" s="38">
        <v>2224</v>
      </c>
      <c r="B93" s="58" t="s">
        <v>299</v>
      </c>
      <c r="C93" s="59">
        <f t="shared" si="98"/>
        <v>0</v>
      </c>
      <c r="D93" s="232"/>
      <c r="E93" s="61"/>
      <c r="F93" s="148">
        <f t="shared" si="107"/>
        <v>0</v>
      </c>
      <c r="G93" s="232"/>
      <c r="H93" s="264"/>
      <c r="I93" s="115">
        <f t="shared" si="108"/>
        <v>0</v>
      </c>
      <c r="J93" s="264"/>
      <c r="K93" s="61"/>
      <c r="L93" s="137">
        <f t="shared" si="109"/>
        <v>0</v>
      </c>
      <c r="M93" s="328"/>
      <c r="N93" s="61"/>
      <c r="O93" s="115">
        <f t="shared" si="110"/>
        <v>0</v>
      </c>
      <c r="P93" s="112"/>
    </row>
    <row r="94" spans="1:16"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112"/>
    </row>
    <row r="95" spans="1:16" ht="36" hidden="1" x14ac:dyDescent="0.25">
      <c r="A95" s="113">
        <v>2230</v>
      </c>
      <c r="B95" s="58" t="s">
        <v>81</v>
      </c>
      <c r="C95" s="59">
        <f t="shared" si="98"/>
        <v>0</v>
      </c>
      <c r="D95" s="233">
        <f>SUM(D96:D102)</f>
        <v>0</v>
      </c>
      <c r="E95" s="114">
        <f t="shared" ref="E95:F95" si="111">SUM(E96:E102)</f>
        <v>0</v>
      </c>
      <c r="F95" s="148">
        <f t="shared" si="111"/>
        <v>0</v>
      </c>
      <c r="G95" s="233">
        <f>SUM(G96:G102)</f>
        <v>0</v>
      </c>
      <c r="H95" s="122">
        <f t="shared" ref="H95:I95" si="112">SUM(H96:H102)</f>
        <v>0</v>
      </c>
      <c r="I95" s="115">
        <f t="shared" si="112"/>
        <v>0</v>
      </c>
      <c r="J95" s="122">
        <f>SUM(J96:J102)</f>
        <v>0</v>
      </c>
      <c r="K95" s="114">
        <f t="shared" ref="K95:L95" si="113">SUM(K96:K102)</f>
        <v>0</v>
      </c>
      <c r="L95" s="137">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61"/>
      <c r="F96" s="148">
        <f t="shared" ref="F96:F102" si="115">D96+E96</f>
        <v>0</v>
      </c>
      <c r="G96" s="232"/>
      <c r="H96" s="264"/>
      <c r="I96" s="115">
        <f t="shared" ref="I96:I102" si="116">G96+H96</f>
        <v>0</v>
      </c>
      <c r="J96" s="264"/>
      <c r="K96" s="61"/>
      <c r="L96" s="137">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112"/>
    </row>
    <row r="98" spans="1:16" ht="24" hidden="1" x14ac:dyDescent="0.25">
      <c r="A98" s="33">
        <v>2233</v>
      </c>
      <c r="B98" s="53" t="s">
        <v>84</v>
      </c>
      <c r="C98" s="54">
        <f t="shared" si="98"/>
        <v>0</v>
      </c>
      <c r="D98" s="231"/>
      <c r="E98" s="56"/>
      <c r="F98" s="289">
        <f t="shared" si="115"/>
        <v>0</v>
      </c>
      <c r="G98" s="231"/>
      <c r="H98" s="263"/>
      <c r="I98" s="121">
        <f t="shared" si="116"/>
        <v>0</v>
      </c>
      <c r="J98" s="263"/>
      <c r="K98" s="56"/>
      <c r="L98" s="141">
        <f t="shared" si="117"/>
        <v>0</v>
      </c>
      <c r="M98" s="327"/>
      <c r="N98" s="56"/>
      <c r="O98" s="121">
        <f t="shared" si="118"/>
        <v>0</v>
      </c>
      <c r="P98" s="111"/>
    </row>
    <row r="99" spans="1:16" ht="36" hidden="1" x14ac:dyDescent="0.25">
      <c r="A99" s="38">
        <v>2234</v>
      </c>
      <c r="B99" s="58" t="s">
        <v>85</v>
      </c>
      <c r="C99" s="59">
        <f t="shared" si="98"/>
        <v>0</v>
      </c>
      <c r="D99" s="232"/>
      <c r="E99" s="61"/>
      <c r="F99" s="148">
        <f t="shared" si="115"/>
        <v>0</v>
      </c>
      <c r="G99" s="232"/>
      <c r="H99" s="264"/>
      <c r="I99" s="115">
        <f t="shared" si="116"/>
        <v>0</v>
      </c>
      <c r="J99" s="264"/>
      <c r="K99" s="61"/>
      <c r="L99" s="137">
        <f t="shared" si="117"/>
        <v>0</v>
      </c>
      <c r="M99" s="328"/>
      <c r="N99" s="61"/>
      <c r="O99" s="115">
        <f t="shared" si="118"/>
        <v>0</v>
      </c>
      <c r="P99" s="112"/>
    </row>
    <row r="100" spans="1:16" ht="24" hidden="1" x14ac:dyDescent="0.25">
      <c r="A100" s="38">
        <v>2235</v>
      </c>
      <c r="B100" s="58" t="s">
        <v>86</v>
      </c>
      <c r="C100" s="59">
        <f t="shared" si="98"/>
        <v>0</v>
      </c>
      <c r="D100" s="232"/>
      <c r="E100" s="61"/>
      <c r="F100" s="148">
        <f t="shared" si="115"/>
        <v>0</v>
      </c>
      <c r="G100" s="232"/>
      <c r="H100" s="264"/>
      <c r="I100" s="115">
        <f t="shared" si="116"/>
        <v>0</v>
      </c>
      <c r="J100" s="264"/>
      <c r="K100" s="61"/>
      <c r="L100" s="137">
        <f t="shared" si="117"/>
        <v>0</v>
      </c>
      <c r="M100" s="328"/>
      <c r="N100" s="61"/>
      <c r="O100" s="115">
        <f t="shared" si="118"/>
        <v>0</v>
      </c>
      <c r="P100" s="112"/>
    </row>
    <row r="101" spans="1:16" hidden="1" x14ac:dyDescent="0.25">
      <c r="A101" s="38">
        <v>2236</v>
      </c>
      <c r="B101" s="58" t="s">
        <v>87</v>
      </c>
      <c r="C101" s="59">
        <f t="shared" si="98"/>
        <v>0</v>
      </c>
      <c r="D101" s="232"/>
      <c r="E101" s="61"/>
      <c r="F101" s="148">
        <f t="shared" si="115"/>
        <v>0</v>
      </c>
      <c r="G101" s="232"/>
      <c r="H101" s="264"/>
      <c r="I101" s="115">
        <f t="shared" si="116"/>
        <v>0</v>
      </c>
      <c r="J101" s="264"/>
      <c r="K101" s="61"/>
      <c r="L101" s="137">
        <f t="shared" si="117"/>
        <v>0</v>
      </c>
      <c r="M101" s="328"/>
      <c r="N101" s="61"/>
      <c r="O101" s="115">
        <f t="shared" si="118"/>
        <v>0</v>
      </c>
      <c r="P101" s="112"/>
    </row>
    <row r="102" spans="1:16" ht="24" hidden="1" x14ac:dyDescent="0.25">
      <c r="A102" s="38">
        <v>2239</v>
      </c>
      <c r="B102" s="58" t="s">
        <v>88</v>
      </c>
      <c r="C102" s="59">
        <f t="shared" si="98"/>
        <v>0</v>
      </c>
      <c r="D102" s="232"/>
      <c r="E102" s="61"/>
      <c r="F102" s="148">
        <f t="shared" si="115"/>
        <v>0</v>
      </c>
      <c r="G102" s="232"/>
      <c r="H102" s="264"/>
      <c r="I102" s="115">
        <f t="shared" si="116"/>
        <v>0</v>
      </c>
      <c r="J102" s="264"/>
      <c r="K102" s="61"/>
      <c r="L102" s="137">
        <f t="shared" si="117"/>
        <v>0</v>
      </c>
      <c r="M102" s="328"/>
      <c r="N102" s="61"/>
      <c r="O102" s="115">
        <f t="shared" si="118"/>
        <v>0</v>
      </c>
      <c r="P102" s="112"/>
    </row>
    <row r="103" spans="1:16" ht="36" hidden="1" x14ac:dyDescent="0.25">
      <c r="A103" s="113">
        <v>2240</v>
      </c>
      <c r="B103" s="58" t="s">
        <v>89</v>
      </c>
      <c r="C103" s="59">
        <f t="shared" si="98"/>
        <v>0</v>
      </c>
      <c r="D103" s="233">
        <f>SUM(D104:D111)</f>
        <v>0</v>
      </c>
      <c r="E103" s="114">
        <f t="shared" ref="E103:F103" si="119">SUM(E104:E111)</f>
        <v>0</v>
      </c>
      <c r="F103" s="148">
        <f t="shared" si="119"/>
        <v>0</v>
      </c>
      <c r="G103" s="233">
        <f>SUM(G104:G111)</f>
        <v>0</v>
      </c>
      <c r="H103" s="122">
        <f t="shared" ref="H103:I103" si="120">SUM(H104:H111)</f>
        <v>0</v>
      </c>
      <c r="I103" s="115">
        <f t="shared" si="120"/>
        <v>0</v>
      </c>
      <c r="J103" s="122">
        <f>SUM(J104:J111)</f>
        <v>0</v>
      </c>
      <c r="K103" s="114">
        <f t="shared" ref="K103:L103" si="121">SUM(K104:K111)</f>
        <v>0</v>
      </c>
      <c r="L103" s="137">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61"/>
      <c r="F105" s="148">
        <f t="shared" si="123"/>
        <v>0</v>
      </c>
      <c r="G105" s="232"/>
      <c r="H105" s="264"/>
      <c r="I105" s="115">
        <f t="shared" si="124"/>
        <v>0</v>
      </c>
      <c r="J105" s="264"/>
      <c r="K105" s="61"/>
      <c r="L105" s="137">
        <f t="shared" si="125"/>
        <v>0</v>
      </c>
      <c r="M105" s="328"/>
      <c r="N105" s="61"/>
      <c r="O105" s="115">
        <f t="shared" si="126"/>
        <v>0</v>
      </c>
      <c r="P105" s="112"/>
    </row>
    <row r="106" spans="1:16" ht="24" hidden="1" x14ac:dyDescent="0.25">
      <c r="A106" s="38">
        <v>2243</v>
      </c>
      <c r="B106" s="58" t="s">
        <v>92</v>
      </c>
      <c r="C106" s="59">
        <f t="shared" si="98"/>
        <v>0</v>
      </c>
      <c r="D106" s="232"/>
      <c r="E106" s="61"/>
      <c r="F106" s="148">
        <f t="shared" si="123"/>
        <v>0</v>
      </c>
      <c r="G106" s="232"/>
      <c r="H106" s="264"/>
      <c r="I106" s="115">
        <f t="shared" si="124"/>
        <v>0</v>
      </c>
      <c r="J106" s="264"/>
      <c r="K106" s="61"/>
      <c r="L106" s="137">
        <f t="shared" si="125"/>
        <v>0</v>
      </c>
      <c r="M106" s="328"/>
      <c r="N106" s="61"/>
      <c r="O106" s="115">
        <f t="shared" si="126"/>
        <v>0</v>
      </c>
      <c r="P106" s="112"/>
    </row>
    <row r="107" spans="1:16" hidden="1" x14ac:dyDescent="0.25">
      <c r="A107" s="38">
        <v>2244</v>
      </c>
      <c r="B107" s="58" t="s">
        <v>93</v>
      </c>
      <c r="C107" s="59">
        <f t="shared" si="98"/>
        <v>0</v>
      </c>
      <c r="D107" s="232"/>
      <c r="E107" s="61"/>
      <c r="F107" s="148">
        <f t="shared" si="123"/>
        <v>0</v>
      </c>
      <c r="G107" s="232"/>
      <c r="H107" s="264"/>
      <c r="I107" s="115">
        <f t="shared" si="124"/>
        <v>0</v>
      </c>
      <c r="J107" s="264"/>
      <c r="K107" s="61"/>
      <c r="L107" s="137">
        <f t="shared" si="125"/>
        <v>0</v>
      </c>
      <c r="M107" s="328"/>
      <c r="N107" s="61"/>
      <c r="O107" s="115">
        <f t="shared" si="126"/>
        <v>0</v>
      </c>
      <c r="P107" s="377"/>
    </row>
    <row r="108" spans="1:16"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112"/>
    </row>
    <row r="109" spans="1:16" hidden="1" x14ac:dyDescent="0.25">
      <c r="A109" s="38">
        <v>2247</v>
      </c>
      <c r="B109" s="58" t="s">
        <v>95</v>
      </c>
      <c r="C109" s="59">
        <f t="shared" si="98"/>
        <v>0</v>
      </c>
      <c r="D109" s="232"/>
      <c r="E109" s="61"/>
      <c r="F109" s="148">
        <f t="shared" si="123"/>
        <v>0</v>
      </c>
      <c r="G109" s="232"/>
      <c r="H109" s="264"/>
      <c r="I109" s="115">
        <f t="shared" si="124"/>
        <v>0</v>
      </c>
      <c r="J109" s="264"/>
      <c r="K109" s="61"/>
      <c r="L109" s="137">
        <f t="shared" si="125"/>
        <v>0</v>
      </c>
      <c r="M109" s="328"/>
      <c r="N109" s="61"/>
      <c r="O109" s="115">
        <f t="shared" si="126"/>
        <v>0</v>
      </c>
      <c r="P109" s="112"/>
    </row>
    <row r="110" spans="1:16"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112"/>
    </row>
    <row r="111" spans="1:16" ht="24" hidden="1" x14ac:dyDescent="0.25">
      <c r="A111" s="38">
        <v>2249</v>
      </c>
      <c r="B111" s="58" t="s">
        <v>96</v>
      </c>
      <c r="C111" s="59">
        <f t="shared" si="98"/>
        <v>0</v>
      </c>
      <c r="D111" s="232"/>
      <c r="E111" s="61"/>
      <c r="F111" s="148">
        <f t="shared" si="123"/>
        <v>0</v>
      </c>
      <c r="G111" s="232"/>
      <c r="H111" s="264"/>
      <c r="I111" s="115">
        <f t="shared" si="124"/>
        <v>0</v>
      </c>
      <c r="J111" s="264"/>
      <c r="K111" s="61"/>
      <c r="L111" s="137">
        <f t="shared" si="125"/>
        <v>0</v>
      </c>
      <c r="M111" s="328"/>
      <c r="N111" s="61"/>
      <c r="O111" s="115">
        <f t="shared" si="126"/>
        <v>0</v>
      </c>
      <c r="P111" s="112"/>
    </row>
    <row r="112" spans="1:16" hidden="1" x14ac:dyDescent="0.25">
      <c r="A112" s="113">
        <v>2250</v>
      </c>
      <c r="B112" s="58" t="s">
        <v>97</v>
      </c>
      <c r="C112" s="59">
        <f t="shared" si="98"/>
        <v>0</v>
      </c>
      <c r="D112" s="233">
        <f>SUM(D113:D115)</f>
        <v>0</v>
      </c>
      <c r="E112" s="114">
        <f t="shared" ref="E112:F112" si="127">SUM(E113:E115)</f>
        <v>0</v>
      </c>
      <c r="F112" s="148">
        <f t="shared" si="127"/>
        <v>0</v>
      </c>
      <c r="G112" s="233">
        <f>SUM(G113:G115)</f>
        <v>0</v>
      </c>
      <c r="H112" s="122">
        <f t="shared" ref="H112:I112" si="128">SUM(H113:H115)</f>
        <v>0</v>
      </c>
      <c r="I112" s="115">
        <f t="shared" si="128"/>
        <v>0</v>
      </c>
      <c r="J112" s="122">
        <f>SUM(J113:J115)</f>
        <v>0</v>
      </c>
      <c r="K112" s="114">
        <f t="shared" ref="K112:L112" si="129">SUM(K113:K115)</f>
        <v>0</v>
      </c>
      <c r="L112" s="137">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61"/>
      <c r="F113" s="148">
        <f t="shared" ref="F113:F115" si="131">D113+E113</f>
        <v>0</v>
      </c>
      <c r="G113" s="232"/>
      <c r="H113" s="264"/>
      <c r="I113" s="115">
        <f t="shared" ref="I113:I115" si="132">G113+H113</f>
        <v>0</v>
      </c>
      <c r="J113" s="264"/>
      <c r="K113" s="61"/>
      <c r="L113" s="137">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112"/>
    </row>
    <row r="115" spans="1:16" ht="24" hidden="1" x14ac:dyDescent="0.25">
      <c r="A115" s="38">
        <v>2259</v>
      </c>
      <c r="B115" s="58" t="s">
        <v>100</v>
      </c>
      <c r="C115" s="59">
        <f t="shared" si="98"/>
        <v>0</v>
      </c>
      <c r="D115" s="232"/>
      <c r="E115" s="61"/>
      <c r="F115" s="148">
        <f t="shared" si="131"/>
        <v>0</v>
      </c>
      <c r="G115" s="232"/>
      <c r="H115" s="264"/>
      <c r="I115" s="115">
        <f t="shared" si="132"/>
        <v>0</v>
      </c>
      <c r="J115" s="264"/>
      <c r="K115" s="61"/>
      <c r="L115" s="137">
        <f t="shared" si="133"/>
        <v>0</v>
      </c>
      <c r="M115" s="328"/>
      <c r="N115" s="61"/>
      <c r="O115" s="115">
        <f t="shared" si="134"/>
        <v>0</v>
      </c>
      <c r="P115" s="112"/>
    </row>
    <row r="116" spans="1:16" hidden="1" x14ac:dyDescent="0.25">
      <c r="A116" s="113">
        <v>2260</v>
      </c>
      <c r="B116" s="58" t="s">
        <v>101</v>
      </c>
      <c r="C116" s="59">
        <f t="shared" si="98"/>
        <v>0</v>
      </c>
      <c r="D116" s="233">
        <f>SUM(D117:D121)</f>
        <v>0</v>
      </c>
      <c r="E116" s="114">
        <f t="shared" ref="E116:F116" si="135">SUM(E117:E121)</f>
        <v>0</v>
      </c>
      <c r="F116" s="148">
        <f t="shared" si="135"/>
        <v>0</v>
      </c>
      <c r="G116" s="233">
        <f>SUM(G117:G121)</f>
        <v>0</v>
      </c>
      <c r="H116" s="122">
        <f t="shared" ref="H116:I116" si="136">SUM(H117:H121)</f>
        <v>0</v>
      </c>
      <c r="I116" s="115">
        <f t="shared" si="136"/>
        <v>0</v>
      </c>
      <c r="J116" s="122">
        <f>SUM(J117:J121)</f>
        <v>0</v>
      </c>
      <c r="K116" s="114">
        <f t="shared" ref="K116:L116" si="137">SUM(K117:K121)</f>
        <v>0</v>
      </c>
      <c r="L116" s="137">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61"/>
      <c r="F117" s="148">
        <f t="shared" ref="F117:F121" si="139">D117+E117</f>
        <v>0</v>
      </c>
      <c r="G117" s="232"/>
      <c r="H117" s="264"/>
      <c r="I117" s="115">
        <f t="shared" ref="I117:I121" si="140">G117+H117</f>
        <v>0</v>
      </c>
      <c r="J117" s="264"/>
      <c r="K117" s="61"/>
      <c r="L117" s="137">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61"/>
      <c r="F118" s="148">
        <f t="shared" si="139"/>
        <v>0</v>
      </c>
      <c r="G118" s="232"/>
      <c r="H118" s="264"/>
      <c r="I118" s="115">
        <f t="shared" si="140"/>
        <v>0</v>
      </c>
      <c r="J118" s="264"/>
      <c r="K118" s="61"/>
      <c r="L118" s="137">
        <f t="shared" si="141"/>
        <v>0</v>
      </c>
      <c r="M118" s="328"/>
      <c r="N118" s="61"/>
      <c r="O118" s="115">
        <f t="shared" si="142"/>
        <v>0</v>
      </c>
      <c r="P118" s="112"/>
    </row>
    <row r="119" spans="1:16"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112"/>
    </row>
    <row r="120" spans="1:16" ht="24" hidden="1" x14ac:dyDescent="0.25">
      <c r="A120" s="38">
        <v>2264</v>
      </c>
      <c r="B120" s="58" t="s">
        <v>105</v>
      </c>
      <c r="C120" s="59">
        <f t="shared" si="98"/>
        <v>0</v>
      </c>
      <c r="D120" s="232"/>
      <c r="E120" s="61"/>
      <c r="F120" s="148">
        <f t="shared" si="139"/>
        <v>0</v>
      </c>
      <c r="G120" s="232"/>
      <c r="H120" s="264"/>
      <c r="I120" s="115">
        <f t="shared" si="140"/>
        <v>0</v>
      </c>
      <c r="J120" s="264"/>
      <c r="K120" s="61"/>
      <c r="L120" s="137">
        <f t="shared" si="141"/>
        <v>0</v>
      </c>
      <c r="M120" s="328"/>
      <c r="N120" s="61"/>
      <c r="O120" s="115">
        <f t="shared" si="142"/>
        <v>0</v>
      </c>
      <c r="P120" s="112"/>
    </row>
    <row r="121" spans="1:16" hidden="1" x14ac:dyDescent="0.25">
      <c r="A121" s="38">
        <v>2269</v>
      </c>
      <c r="B121" s="58" t="s">
        <v>106</v>
      </c>
      <c r="C121" s="59">
        <f t="shared" si="98"/>
        <v>0</v>
      </c>
      <c r="D121" s="232"/>
      <c r="E121" s="61"/>
      <c r="F121" s="148">
        <f t="shared" si="139"/>
        <v>0</v>
      </c>
      <c r="G121" s="232"/>
      <c r="H121" s="264"/>
      <c r="I121" s="115">
        <f t="shared" si="140"/>
        <v>0</v>
      </c>
      <c r="J121" s="264"/>
      <c r="K121" s="61"/>
      <c r="L121" s="137">
        <f t="shared" si="141"/>
        <v>0</v>
      </c>
      <c r="M121" s="328"/>
      <c r="N121" s="61"/>
      <c r="O121" s="115">
        <f t="shared" si="142"/>
        <v>0</v>
      </c>
      <c r="P121" s="112"/>
    </row>
    <row r="122" spans="1:16" hidden="1" x14ac:dyDescent="0.25">
      <c r="A122" s="113">
        <v>2270</v>
      </c>
      <c r="B122" s="58" t="s">
        <v>107</v>
      </c>
      <c r="C122" s="59">
        <f t="shared" si="98"/>
        <v>0</v>
      </c>
      <c r="D122" s="233">
        <f>SUM(D123:D127)</f>
        <v>0</v>
      </c>
      <c r="E122" s="114">
        <f t="shared" ref="E122:F122" si="143">SUM(E123:E127)</f>
        <v>0</v>
      </c>
      <c r="F122" s="148">
        <f t="shared" si="143"/>
        <v>0</v>
      </c>
      <c r="G122" s="233">
        <f>SUM(G123:G127)</f>
        <v>0</v>
      </c>
      <c r="H122" s="122">
        <f t="shared" ref="H122:I122" si="144">SUM(H123:H127)</f>
        <v>0</v>
      </c>
      <c r="I122" s="115">
        <f t="shared" si="144"/>
        <v>0</v>
      </c>
      <c r="J122" s="122">
        <f>SUM(J123:J127)</f>
        <v>0</v>
      </c>
      <c r="K122" s="114">
        <f t="shared" ref="K122:L122" si="145">SUM(K123:K127)</f>
        <v>0</v>
      </c>
      <c r="L122" s="137">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112"/>
    </row>
    <row r="125" spans="1:16" ht="24" hidden="1" x14ac:dyDescent="0.25">
      <c r="A125" s="38">
        <v>2275</v>
      </c>
      <c r="B125" s="58" t="s">
        <v>109</v>
      </c>
      <c r="C125" s="59">
        <f t="shared" si="98"/>
        <v>0</v>
      </c>
      <c r="D125" s="232"/>
      <c r="E125" s="61"/>
      <c r="F125" s="148">
        <f t="shared" si="147"/>
        <v>0</v>
      </c>
      <c r="G125" s="232"/>
      <c r="H125" s="264"/>
      <c r="I125" s="115">
        <f t="shared" si="148"/>
        <v>0</v>
      </c>
      <c r="J125" s="264"/>
      <c r="K125" s="61"/>
      <c r="L125" s="137">
        <f t="shared" si="149"/>
        <v>0</v>
      </c>
      <c r="M125" s="328"/>
      <c r="N125" s="61"/>
      <c r="O125" s="115">
        <f t="shared" si="150"/>
        <v>0</v>
      </c>
      <c r="P125" s="112"/>
    </row>
    <row r="126" spans="1:16" ht="36" hidden="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112"/>
    </row>
    <row r="127" spans="1:16" ht="24" hidden="1" x14ac:dyDescent="0.25">
      <c r="A127" s="38">
        <v>2279</v>
      </c>
      <c r="B127" s="58" t="s">
        <v>111</v>
      </c>
      <c r="C127" s="59">
        <f t="shared" si="98"/>
        <v>0</v>
      </c>
      <c r="D127" s="232"/>
      <c r="E127" s="61"/>
      <c r="F127" s="148">
        <f t="shared" si="147"/>
        <v>0</v>
      </c>
      <c r="G127" s="232"/>
      <c r="H127" s="264"/>
      <c r="I127" s="115">
        <f t="shared" si="148"/>
        <v>0</v>
      </c>
      <c r="J127" s="264"/>
      <c r="K127" s="61"/>
      <c r="L127" s="137">
        <f t="shared" si="149"/>
        <v>0</v>
      </c>
      <c r="M127" s="328"/>
      <c r="N127" s="61"/>
      <c r="O127" s="115">
        <f t="shared" si="150"/>
        <v>0</v>
      </c>
      <c r="P127" s="112"/>
    </row>
    <row r="128" spans="1:16" ht="24" hidden="1" x14ac:dyDescent="0.25">
      <c r="A128" s="1244">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112"/>
    </row>
    <row r="130" spans="1:16" ht="38.25" customHeight="1" x14ac:dyDescent="0.25">
      <c r="A130" s="46">
        <v>2300</v>
      </c>
      <c r="B130" s="106" t="s">
        <v>113</v>
      </c>
      <c r="C130" s="47">
        <f t="shared" si="98"/>
        <v>165194</v>
      </c>
      <c r="D130" s="230">
        <f>SUM(D131,D136,D140,D141,D144,D151,D159,D160,D163)</f>
        <v>102336</v>
      </c>
      <c r="E130" s="430">
        <f t="shared" ref="E130:F130" si="152">SUM(E131,E136,E140,E141,E144,E151,E159,E160,E163)</f>
        <v>14031</v>
      </c>
      <c r="F130" s="397">
        <f t="shared" si="152"/>
        <v>116367</v>
      </c>
      <c r="G130" s="230">
        <f>SUM(G131,G136,G140,G141,G144,G151,G159,G160,G163)</f>
        <v>48827</v>
      </c>
      <c r="H130" s="127">
        <f t="shared" ref="H130:I130" si="153">SUM(H131,H136,H140,H141,H144,H151,H159,H160,H163)</f>
        <v>0</v>
      </c>
      <c r="I130" s="397">
        <f t="shared" si="153"/>
        <v>48827</v>
      </c>
      <c r="J130" s="107">
        <f>SUM(J131,J136,J140,J141,J144,J151,J159,J160,J163)</f>
        <v>0</v>
      </c>
      <c r="K130" s="430">
        <f t="shared" ref="K130:L130" si="154">SUM(K131,K136,K140,K141,K144,K151,K159,K160,K163)</f>
        <v>0</v>
      </c>
      <c r="L130" s="397">
        <f t="shared" si="154"/>
        <v>0</v>
      </c>
      <c r="M130" s="47">
        <f>SUM(M131,M136,M140,M141,M144,M151,M159,M160,M163)</f>
        <v>0</v>
      </c>
      <c r="N130" s="51">
        <f t="shared" ref="N130:O130" si="155">SUM(N131,N136,N140,N141,N144,N151,N159,N160,N163)</f>
        <v>0</v>
      </c>
      <c r="O130" s="118">
        <f t="shared" si="155"/>
        <v>0</v>
      </c>
      <c r="P130" s="124"/>
    </row>
    <row r="131" spans="1:16" ht="24" hidden="1" x14ac:dyDescent="0.25">
      <c r="A131" s="1244">
        <v>2310</v>
      </c>
      <c r="B131" s="53" t="s">
        <v>114</v>
      </c>
      <c r="C131" s="54">
        <f t="shared" si="98"/>
        <v>0</v>
      </c>
      <c r="D131" s="235">
        <f t="shared" ref="D131:O131" si="156">SUM(D132:D135)</f>
        <v>0</v>
      </c>
      <c r="E131" s="120">
        <f t="shared" si="156"/>
        <v>0</v>
      </c>
      <c r="F131" s="289">
        <f t="shared" si="156"/>
        <v>0</v>
      </c>
      <c r="G131" s="235">
        <f t="shared" si="156"/>
        <v>0</v>
      </c>
      <c r="H131" s="266">
        <f t="shared" si="156"/>
        <v>0</v>
      </c>
      <c r="I131" s="121">
        <f t="shared" si="156"/>
        <v>0</v>
      </c>
      <c r="J131" s="266">
        <f t="shared" si="156"/>
        <v>0</v>
      </c>
      <c r="K131" s="120">
        <f t="shared" si="156"/>
        <v>0</v>
      </c>
      <c r="L131" s="141">
        <f t="shared" si="156"/>
        <v>0</v>
      </c>
      <c r="M131" s="54">
        <f t="shared" si="156"/>
        <v>0</v>
      </c>
      <c r="N131" s="120">
        <f t="shared" si="156"/>
        <v>0</v>
      </c>
      <c r="O131" s="121">
        <f t="shared" si="156"/>
        <v>0</v>
      </c>
      <c r="P131" s="111"/>
    </row>
    <row r="132" spans="1:16" hidden="1" x14ac:dyDescent="0.25">
      <c r="A132" s="38">
        <v>2311</v>
      </c>
      <c r="B132" s="58" t="s">
        <v>115</v>
      </c>
      <c r="C132" s="59">
        <f t="shared" si="98"/>
        <v>0</v>
      </c>
      <c r="D132" s="232"/>
      <c r="E132" s="61"/>
      <c r="F132" s="148">
        <f t="shared" ref="F132:F135" si="157">D132+E132</f>
        <v>0</v>
      </c>
      <c r="G132" s="232"/>
      <c r="H132" s="264"/>
      <c r="I132" s="115">
        <f t="shared" ref="I132:I135" si="158">G132+H132</f>
        <v>0</v>
      </c>
      <c r="J132" s="264"/>
      <c r="K132" s="61"/>
      <c r="L132" s="137">
        <f t="shared" ref="L132:L135" si="159">J132+K132</f>
        <v>0</v>
      </c>
      <c r="M132" s="328"/>
      <c r="N132" s="61"/>
      <c r="O132" s="115">
        <f t="shared" ref="O132:O135" si="160">M132+N132</f>
        <v>0</v>
      </c>
      <c r="P132" s="112"/>
    </row>
    <row r="133" spans="1:16" hidden="1" x14ac:dyDescent="0.25">
      <c r="A133" s="38">
        <v>2312</v>
      </c>
      <c r="B133" s="58" t="s">
        <v>116</v>
      </c>
      <c r="C133" s="59">
        <f t="shared" si="98"/>
        <v>0</v>
      </c>
      <c r="D133" s="232"/>
      <c r="E133" s="61"/>
      <c r="F133" s="148">
        <f t="shared" si="157"/>
        <v>0</v>
      </c>
      <c r="G133" s="232"/>
      <c r="H133" s="264"/>
      <c r="I133" s="115">
        <f t="shared" si="158"/>
        <v>0</v>
      </c>
      <c r="J133" s="264"/>
      <c r="K133" s="61"/>
      <c r="L133" s="137">
        <f t="shared" si="159"/>
        <v>0</v>
      </c>
      <c r="M133" s="328"/>
      <c r="N133" s="61"/>
      <c r="O133" s="115">
        <f t="shared" si="160"/>
        <v>0</v>
      </c>
      <c r="P133" s="112"/>
    </row>
    <row r="134" spans="1:16"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112"/>
    </row>
    <row r="135" spans="1:16" ht="36" hidden="1" customHeight="1" x14ac:dyDescent="0.25">
      <c r="A135" s="38">
        <v>2314</v>
      </c>
      <c r="B135" s="58" t="s">
        <v>291</v>
      </c>
      <c r="C135" s="59">
        <f t="shared" si="98"/>
        <v>0</v>
      </c>
      <c r="D135" s="232"/>
      <c r="E135" s="61"/>
      <c r="F135" s="148">
        <f t="shared" si="157"/>
        <v>0</v>
      </c>
      <c r="G135" s="232"/>
      <c r="H135" s="264"/>
      <c r="I135" s="115">
        <f t="shared" si="158"/>
        <v>0</v>
      </c>
      <c r="J135" s="264"/>
      <c r="K135" s="61"/>
      <c r="L135" s="137">
        <f t="shared" si="159"/>
        <v>0</v>
      </c>
      <c r="M135" s="328"/>
      <c r="N135" s="61"/>
      <c r="O135" s="115">
        <f t="shared" si="160"/>
        <v>0</v>
      </c>
      <c r="P135" s="112"/>
    </row>
    <row r="136" spans="1:16" hidden="1" x14ac:dyDescent="0.25">
      <c r="A136" s="113">
        <v>2320</v>
      </c>
      <c r="B136" s="58" t="s">
        <v>118</v>
      </c>
      <c r="C136" s="59">
        <f t="shared" si="98"/>
        <v>0</v>
      </c>
      <c r="D136" s="233">
        <f>SUM(D137:D139)</f>
        <v>0</v>
      </c>
      <c r="E136" s="114">
        <f t="shared" ref="E136:F136" si="161">SUM(E137:E139)</f>
        <v>0</v>
      </c>
      <c r="F136" s="148">
        <f t="shared" si="161"/>
        <v>0</v>
      </c>
      <c r="G136" s="233">
        <f>SUM(G137:G139)</f>
        <v>0</v>
      </c>
      <c r="H136" s="122">
        <f t="shared" ref="H136:I136" si="162">SUM(H137:H139)</f>
        <v>0</v>
      </c>
      <c r="I136" s="115">
        <f t="shared" si="162"/>
        <v>0</v>
      </c>
      <c r="J136" s="122">
        <f>SUM(J137:J139)</f>
        <v>0</v>
      </c>
      <c r="K136" s="114">
        <f t="shared" ref="K136:L136" si="163">SUM(K137:K139)</f>
        <v>0</v>
      </c>
      <c r="L136" s="137">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12"/>
    </row>
    <row r="138" spans="1:16" hidden="1" x14ac:dyDescent="0.25">
      <c r="A138" s="38">
        <v>2322</v>
      </c>
      <c r="B138" s="58" t="s">
        <v>120</v>
      </c>
      <c r="C138" s="59">
        <f t="shared" si="98"/>
        <v>0</v>
      </c>
      <c r="D138" s="232"/>
      <c r="E138" s="61"/>
      <c r="F138" s="148">
        <f t="shared" si="165"/>
        <v>0</v>
      </c>
      <c r="G138" s="232"/>
      <c r="H138" s="264"/>
      <c r="I138" s="115">
        <f t="shared" si="166"/>
        <v>0</v>
      </c>
      <c r="J138" s="264"/>
      <c r="K138" s="61"/>
      <c r="L138" s="137">
        <f t="shared" si="167"/>
        <v>0</v>
      </c>
      <c r="M138" s="328"/>
      <c r="N138" s="61"/>
      <c r="O138" s="115">
        <f t="shared" si="168"/>
        <v>0</v>
      </c>
      <c r="P138" s="112"/>
    </row>
    <row r="139" spans="1:16"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112"/>
    </row>
    <row r="140" spans="1:16"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112"/>
    </row>
    <row r="141" spans="1:16" ht="48" hidden="1" x14ac:dyDescent="0.25">
      <c r="A141" s="113">
        <v>2340</v>
      </c>
      <c r="B141" s="58" t="s">
        <v>302</v>
      </c>
      <c r="C141" s="59">
        <f t="shared" si="98"/>
        <v>0</v>
      </c>
      <c r="D141" s="233">
        <f>SUM(D142:D143)</f>
        <v>0</v>
      </c>
      <c r="E141" s="114">
        <f t="shared" ref="E141:F141" si="169">SUM(E142:E143)</f>
        <v>0</v>
      </c>
      <c r="F141" s="148">
        <f t="shared" si="169"/>
        <v>0</v>
      </c>
      <c r="G141" s="233">
        <f>SUM(G142:G143)</f>
        <v>0</v>
      </c>
      <c r="H141" s="122">
        <f t="shared" ref="H141:I141" si="170">SUM(H142:H143)</f>
        <v>0</v>
      </c>
      <c r="I141" s="115">
        <f t="shared" si="170"/>
        <v>0</v>
      </c>
      <c r="J141" s="122">
        <f>SUM(J142:J143)</f>
        <v>0</v>
      </c>
      <c r="K141" s="114">
        <f t="shared" ref="K141:L141" si="171">SUM(K142:K143)</f>
        <v>0</v>
      </c>
      <c r="L141" s="137">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61"/>
      <c r="F142" s="148">
        <f t="shared" ref="F142:F143" si="173">D142+E142</f>
        <v>0</v>
      </c>
      <c r="G142" s="232"/>
      <c r="H142" s="264"/>
      <c r="I142" s="115">
        <f t="shared" ref="I142:I143" si="174">G142+H142</f>
        <v>0</v>
      </c>
      <c r="J142" s="264"/>
      <c r="K142" s="61"/>
      <c r="L142" s="137">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112"/>
    </row>
    <row r="144" spans="1:16" ht="24" hidden="1" x14ac:dyDescent="0.25">
      <c r="A144" s="108">
        <v>2350</v>
      </c>
      <c r="B144" s="79" t="s">
        <v>125</v>
      </c>
      <c r="C144" s="85">
        <f t="shared" si="98"/>
        <v>0</v>
      </c>
      <c r="D144" s="133">
        <f>SUM(D145:D150)</f>
        <v>0</v>
      </c>
      <c r="E144" s="109">
        <f t="shared" ref="E144:F144" si="177">SUM(E145:E150)</f>
        <v>0</v>
      </c>
      <c r="F144" s="288">
        <f t="shared" si="177"/>
        <v>0</v>
      </c>
      <c r="G144" s="133">
        <f>SUM(G145:G150)</f>
        <v>0</v>
      </c>
      <c r="H144" s="208">
        <f t="shared" ref="H144:I144" si="178">SUM(H145:H150)</f>
        <v>0</v>
      </c>
      <c r="I144" s="110">
        <f t="shared" si="178"/>
        <v>0</v>
      </c>
      <c r="J144" s="208">
        <f>SUM(J145:J150)</f>
        <v>0</v>
      </c>
      <c r="K144" s="109">
        <f t="shared" ref="K144:L144" si="179">SUM(K145:K150)</f>
        <v>0</v>
      </c>
      <c r="L144" s="138">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56"/>
      <c r="F145" s="289">
        <f t="shared" ref="F145:F150" si="181">D145+E145</f>
        <v>0</v>
      </c>
      <c r="G145" s="231"/>
      <c r="H145" s="263"/>
      <c r="I145" s="121">
        <f t="shared" ref="I145:I150" si="182">G145+H145</f>
        <v>0</v>
      </c>
      <c r="J145" s="263"/>
      <c r="K145" s="56"/>
      <c r="L145" s="14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61"/>
      <c r="F146" s="148">
        <f t="shared" si="181"/>
        <v>0</v>
      </c>
      <c r="G146" s="232"/>
      <c r="H146" s="264"/>
      <c r="I146" s="115">
        <f t="shared" si="182"/>
        <v>0</v>
      </c>
      <c r="J146" s="264"/>
      <c r="K146" s="61"/>
      <c r="L146" s="137">
        <f t="shared" si="183"/>
        <v>0</v>
      </c>
      <c r="M146" s="328"/>
      <c r="N146" s="61"/>
      <c r="O146" s="115">
        <f t="shared" si="184"/>
        <v>0</v>
      </c>
      <c r="P146" s="112"/>
    </row>
    <row r="147" spans="1:16" ht="24" hidden="1" x14ac:dyDescent="0.25">
      <c r="A147" s="38">
        <v>2353</v>
      </c>
      <c r="B147" s="58" t="s">
        <v>128</v>
      </c>
      <c r="C147" s="59">
        <f t="shared" si="98"/>
        <v>0</v>
      </c>
      <c r="D147" s="232"/>
      <c r="E147" s="61"/>
      <c r="F147" s="148">
        <f t="shared" si="181"/>
        <v>0</v>
      </c>
      <c r="G147" s="232"/>
      <c r="H147" s="264"/>
      <c r="I147" s="115">
        <f t="shared" si="182"/>
        <v>0</v>
      </c>
      <c r="J147" s="264"/>
      <c r="K147" s="61"/>
      <c r="L147" s="137">
        <f t="shared" si="183"/>
        <v>0</v>
      </c>
      <c r="M147" s="328"/>
      <c r="N147" s="61"/>
      <c r="O147" s="115">
        <f t="shared" si="184"/>
        <v>0</v>
      </c>
      <c r="P147" s="112"/>
    </row>
    <row r="148" spans="1:16" ht="24" hidden="1" x14ac:dyDescent="0.25">
      <c r="A148" s="38">
        <v>2354</v>
      </c>
      <c r="B148" s="58" t="s">
        <v>129</v>
      </c>
      <c r="C148" s="59">
        <f t="shared" si="98"/>
        <v>0</v>
      </c>
      <c r="D148" s="232"/>
      <c r="E148" s="61"/>
      <c r="F148" s="148">
        <f t="shared" si="181"/>
        <v>0</v>
      </c>
      <c r="G148" s="232"/>
      <c r="H148" s="264"/>
      <c r="I148" s="115">
        <f t="shared" si="182"/>
        <v>0</v>
      </c>
      <c r="J148" s="264"/>
      <c r="K148" s="61"/>
      <c r="L148" s="137">
        <f t="shared" si="183"/>
        <v>0</v>
      </c>
      <c r="M148" s="328"/>
      <c r="N148" s="61"/>
      <c r="O148" s="115">
        <f t="shared" si="184"/>
        <v>0</v>
      </c>
      <c r="P148" s="112"/>
    </row>
    <row r="149" spans="1:16" ht="24" hidden="1" x14ac:dyDescent="0.25">
      <c r="A149" s="38">
        <v>2355</v>
      </c>
      <c r="B149" s="58" t="s">
        <v>130</v>
      </c>
      <c r="C149" s="59">
        <f t="shared" ref="C149:C212" si="185">F149+I149+L149+O149</f>
        <v>0</v>
      </c>
      <c r="D149" s="232"/>
      <c r="E149" s="61"/>
      <c r="F149" s="148">
        <f t="shared" si="181"/>
        <v>0</v>
      </c>
      <c r="G149" s="232"/>
      <c r="H149" s="264"/>
      <c r="I149" s="115">
        <f t="shared" si="182"/>
        <v>0</v>
      </c>
      <c r="J149" s="264"/>
      <c r="K149" s="61"/>
      <c r="L149" s="137">
        <f t="shared" si="183"/>
        <v>0</v>
      </c>
      <c r="M149" s="328"/>
      <c r="N149" s="61"/>
      <c r="O149" s="115">
        <f t="shared" si="184"/>
        <v>0</v>
      </c>
      <c r="P149" s="112"/>
    </row>
    <row r="150" spans="1:16"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112"/>
    </row>
    <row r="151" spans="1:16" ht="24.75" customHeight="1" x14ac:dyDescent="0.25">
      <c r="A151" s="113">
        <v>2360</v>
      </c>
      <c r="B151" s="58" t="s">
        <v>132</v>
      </c>
      <c r="C151" s="59">
        <f t="shared" si="185"/>
        <v>165194</v>
      </c>
      <c r="D151" s="233">
        <f>SUM(D152:D158)</f>
        <v>102336</v>
      </c>
      <c r="E151" s="436">
        <f t="shared" ref="E151:F151" si="186">SUM(E152:E158)</f>
        <v>14031</v>
      </c>
      <c r="F151" s="393">
        <f t="shared" si="186"/>
        <v>116367</v>
      </c>
      <c r="G151" s="233">
        <f>SUM(G152:G158)</f>
        <v>48827</v>
      </c>
      <c r="H151" s="137">
        <f t="shared" ref="H151:I151" si="187">SUM(H152:H158)</f>
        <v>0</v>
      </c>
      <c r="I151" s="393">
        <f t="shared" si="187"/>
        <v>48827</v>
      </c>
      <c r="J151" s="122">
        <f>SUM(J152:J158)</f>
        <v>0</v>
      </c>
      <c r="K151" s="436">
        <f t="shared" ref="K151:L151" si="188">SUM(K152:K158)</f>
        <v>0</v>
      </c>
      <c r="L151" s="393">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61"/>
      <c r="F152" s="148">
        <f t="shared" ref="F152:F159" si="190">D152+E152</f>
        <v>0</v>
      </c>
      <c r="G152" s="232"/>
      <c r="H152" s="264"/>
      <c r="I152" s="115">
        <f t="shared" ref="I152:I159" si="191">G152+H152</f>
        <v>0</v>
      </c>
      <c r="J152" s="264"/>
      <c r="K152" s="61"/>
      <c r="L152" s="137">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112"/>
    </row>
    <row r="154" spans="1:16" ht="133.5" customHeight="1" x14ac:dyDescent="0.25">
      <c r="A154" s="37">
        <v>2363</v>
      </c>
      <c r="B154" s="58" t="s">
        <v>135</v>
      </c>
      <c r="C154" s="59">
        <f t="shared" si="185"/>
        <v>165194</v>
      </c>
      <c r="D154" s="232">
        <v>102336</v>
      </c>
      <c r="E154" s="435">
        <v>14031</v>
      </c>
      <c r="F154" s="393">
        <f t="shared" si="190"/>
        <v>116367</v>
      </c>
      <c r="G154" s="232">
        <v>48827</v>
      </c>
      <c r="H154" s="1264"/>
      <c r="I154" s="393">
        <f t="shared" si="191"/>
        <v>48827</v>
      </c>
      <c r="J154" s="264"/>
      <c r="K154" s="435"/>
      <c r="L154" s="393">
        <f t="shared" si="192"/>
        <v>0</v>
      </c>
      <c r="M154" s="328"/>
      <c r="N154" s="61"/>
      <c r="O154" s="115">
        <f t="shared" si="193"/>
        <v>0</v>
      </c>
      <c r="P154" s="377" t="s">
        <v>1046</v>
      </c>
    </row>
    <row r="155" spans="1:16"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112"/>
    </row>
    <row r="156" spans="1:16"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112"/>
    </row>
    <row r="157" spans="1:16"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112"/>
    </row>
    <row r="158" spans="1:16"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112"/>
    </row>
    <row r="159" spans="1:16" hidden="1" x14ac:dyDescent="0.25">
      <c r="A159" s="108">
        <v>2370</v>
      </c>
      <c r="B159" s="79" t="s">
        <v>140</v>
      </c>
      <c r="C159" s="85">
        <f t="shared" si="185"/>
        <v>0</v>
      </c>
      <c r="D159" s="234"/>
      <c r="E159" s="116"/>
      <c r="F159" s="288">
        <f t="shared" si="190"/>
        <v>0</v>
      </c>
      <c r="G159" s="234"/>
      <c r="H159" s="265"/>
      <c r="I159" s="110">
        <f t="shared" si="191"/>
        <v>0</v>
      </c>
      <c r="J159" s="265"/>
      <c r="K159" s="116"/>
      <c r="L159" s="138">
        <f t="shared" si="192"/>
        <v>0</v>
      </c>
      <c r="M159" s="329"/>
      <c r="N159" s="116"/>
      <c r="O159" s="110">
        <f t="shared" si="193"/>
        <v>0</v>
      </c>
      <c r="P159" s="117"/>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112"/>
    </row>
    <row r="163" spans="1:16" hidden="1" x14ac:dyDescent="0.25">
      <c r="A163" s="108">
        <v>2390</v>
      </c>
      <c r="B163" s="79" t="s">
        <v>144</v>
      </c>
      <c r="C163" s="85">
        <f t="shared" si="185"/>
        <v>0</v>
      </c>
      <c r="D163" s="234"/>
      <c r="E163" s="116"/>
      <c r="F163" s="288">
        <f t="shared" si="198"/>
        <v>0</v>
      </c>
      <c r="G163" s="234"/>
      <c r="H163" s="265"/>
      <c r="I163" s="110">
        <f t="shared" si="199"/>
        <v>0</v>
      </c>
      <c r="J163" s="265"/>
      <c r="K163" s="116"/>
      <c r="L163" s="138">
        <f t="shared" si="200"/>
        <v>0</v>
      </c>
      <c r="M163" s="329"/>
      <c r="N163" s="116"/>
      <c r="O163" s="110">
        <f t="shared" si="201"/>
        <v>0</v>
      </c>
      <c r="P163" s="117"/>
    </row>
    <row r="164" spans="1:16" hidden="1" x14ac:dyDescent="0.25">
      <c r="A164" s="46">
        <v>2400</v>
      </c>
      <c r="B164" s="106" t="s">
        <v>145</v>
      </c>
      <c r="C164" s="47">
        <f t="shared" si="185"/>
        <v>0</v>
      </c>
      <c r="D164" s="236"/>
      <c r="E164" s="123"/>
      <c r="F164" s="287">
        <f t="shared" si="198"/>
        <v>0</v>
      </c>
      <c r="G164" s="236"/>
      <c r="H164" s="267"/>
      <c r="I164" s="118">
        <f t="shared" si="199"/>
        <v>0</v>
      </c>
      <c r="J164" s="267"/>
      <c r="K164" s="123"/>
      <c r="L164" s="127">
        <f t="shared" si="200"/>
        <v>0</v>
      </c>
      <c r="M164" s="330"/>
      <c r="N164" s="123"/>
      <c r="O164" s="118">
        <f t="shared" si="201"/>
        <v>0</v>
      </c>
      <c r="P164" s="124"/>
    </row>
    <row r="165" spans="1:16" ht="24" hidden="1" x14ac:dyDescent="0.25">
      <c r="A165" s="46">
        <v>2500</v>
      </c>
      <c r="B165" s="106" t="s">
        <v>146</v>
      </c>
      <c r="C165" s="47">
        <f t="shared" si="185"/>
        <v>0</v>
      </c>
      <c r="D165" s="230">
        <f>SUM(D166,D171)</f>
        <v>0</v>
      </c>
      <c r="E165" s="51">
        <f t="shared" ref="E165:O165" si="202">SUM(E166,E171)</f>
        <v>0</v>
      </c>
      <c r="F165" s="287">
        <f t="shared" si="202"/>
        <v>0</v>
      </c>
      <c r="G165" s="230">
        <f t="shared" si="202"/>
        <v>0</v>
      </c>
      <c r="H165" s="107">
        <f t="shared" si="202"/>
        <v>0</v>
      </c>
      <c r="I165" s="118">
        <f t="shared" si="202"/>
        <v>0</v>
      </c>
      <c r="J165" s="107">
        <f t="shared" si="202"/>
        <v>0</v>
      </c>
      <c r="K165" s="51">
        <f t="shared" si="202"/>
        <v>0</v>
      </c>
      <c r="L165" s="127">
        <f t="shared" si="202"/>
        <v>0</v>
      </c>
      <c r="M165" s="131">
        <f t="shared" si="202"/>
        <v>0</v>
      </c>
      <c r="N165" s="132">
        <f t="shared" si="202"/>
        <v>0</v>
      </c>
      <c r="O165" s="296">
        <f t="shared" si="202"/>
        <v>0</v>
      </c>
      <c r="P165" s="352"/>
    </row>
    <row r="166" spans="1:16" ht="16.5" hidden="1" customHeight="1" x14ac:dyDescent="0.25">
      <c r="A166" s="1244">
        <v>2510</v>
      </c>
      <c r="B166" s="53" t="s">
        <v>147</v>
      </c>
      <c r="C166" s="54">
        <f t="shared" si="185"/>
        <v>0</v>
      </c>
      <c r="D166" s="235">
        <f>SUM(D167:D170)</f>
        <v>0</v>
      </c>
      <c r="E166" s="120">
        <f t="shared" ref="E166:O166" si="203">SUM(E167:E170)</f>
        <v>0</v>
      </c>
      <c r="F166" s="289">
        <f t="shared" si="203"/>
        <v>0</v>
      </c>
      <c r="G166" s="235">
        <f t="shared" si="203"/>
        <v>0</v>
      </c>
      <c r="H166" s="266">
        <f t="shared" si="203"/>
        <v>0</v>
      </c>
      <c r="I166" s="121">
        <f t="shared" si="203"/>
        <v>0</v>
      </c>
      <c r="J166" s="266">
        <f t="shared" si="203"/>
        <v>0</v>
      </c>
      <c r="K166" s="120">
        <f t="shared" si="203"/>
        <v>0</v>
      </c>
      <c r="L166" s="14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112"/>
    </row>
    <row r="169" spans="1:16"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112"/>
    </row>
    <row r="170" spans="1:16" ht="24" hidden="1" x14ac:dyDescent="0.25">
      <c r="A170" s="38">
        <v>2519</v>
      </c>
      <c r="B170" s="58" t="s">
        <v>151</v>
      </c>
      <c r="C170" s="59">
        <f t="shared" si="185"/>
        <v>0</v>
      </c>
      <c r="D170" s="232"/>
      <c r="E170" s="61"/>
      <c r="F170" s="148">
        <f t="shared" si="204"/>
        <v>0</v>
      </c>
      <c r="G170" s="232"/>
      <c r="H170" s="264"/>
      <c r="I170" s="115">
        <f t="shared" si="205"/>
        <v>0</v>
      </c>
      <c r="J170" s="264"/>
      <c r="K170" s="61"/>
      <c r="L170" s="137">
        <f t="shared" si="206"/>
        <v>0</v>
      </c>
      <c r="M170" s="328"/>
      <c r="N170" s="61"/>
      <c r="O170" s="115">
        <f t="shared" si="207"/>
        <v>0</v>
      </c>
      <c r="P170" s="112"/>
    </row>
    <row r="171" spans="1:16"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36"/>
    </row>
    <row r="173" spans="1:16"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352"/>
    </row>
    <row r="175" spans="1:16" ht="36" hidden="1" x14ac:dyDescent="0.25">
      <c r="A175" s="1244">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112"/>
    </row>
    <row r="178" spans="1:16"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112"/>
    </row>
    <row r="179" spans="1:16" ht="84" hidden="1" x14ac:dyDescent="0.25">
      <c r="A179" s="1244">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112"/>
    </row>
    <row r="182" spans="1:16"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112"/>
    </row>
    <row r="183" spans="1:16"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59"/>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111"/>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24"/>
    </row>
    <row r="189" spans="1:16" ht="36" hidden="1" x14ac:dyDescent="0.25">
      <c r="A189" s="1244">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112"/>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24"/>
    </row>
    <row r="192" spans="1:16" ht="24" hidden="1" x14ac:dyDescent="0.25">
      <c r="A192" s="1244">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112"/>
    </row>
    <row r="194" spans="1:16" s="21" customFormat="1" ht="24" hidden="1" x14ac:dyDescent="0.25">
      <c r="A194" s="136"/>
      <c r="B194" s="17" t="s">
        <v>174</v>
      </c>
      <c r="C194" s="99">
        <f t="shared" si="185"/>
        <v>0</v>
      </c>
      <c r="D194" s="228">
        <f>SUM(D195,D230,D269)</f>
        <v>0</v>
      </c>
      <c r="E194" s="100">
        <f t="shared" ref="E194:F194" si="251">SUM(E195,E230,E269)</f>
        <v>0</v>
      </c>
      <c r="F194" s="285">
        <f t="shared" si="251"/>
        <v>0</v>
      </c>
      <c r="G194" s="228">
        <f>SUM(G195,G230,G269)</f>
        <v>0</v>
      </c>
      <c r="H194" s="261">
        <f t="shared" ref="H194:I194" si="252">SUM(H195,H230,H269)</f>
        <v>0</v>
      </c>
      <c r="I194" s="101">
        <f t="shared" si="252"/>
        <v>0</v>
      </c>
      <c r="J194" s="261">
        <f>SUM(J195,J230,J269)</f>
        <v>0</v>
      </c>
      <c r="K194" s="100">
        <f t="shared" ref="K194:L194" si="253">SUM(K195,K230,K269)</f>
        <v>0</v>
      </c>
      <c r="L194" s="207">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104">
        <f t="shared" ref="E195:F195" si="255">E196+E204</f>
        <v>0</v>
      </c>
      <c r="F195" s="286">
        <f t="shared" si="255"/>
        <v>0</v>
      </c>
      <c r="G195" s="229">
        <f>G196+G204</f>
        <v>0</v>
      </c>
      <c r="H195" s="262">
        <f t="shared" ref="H195:I195" si="256">H196+H204</f>
        <v>0</v>
      </c>
      <c r="I195" s="105">
        <f t="shared" si="256"/>
        <v>0</v>
      </c>
      <c r="J195" s="262">
        <f>J196+J204</f>
        <v>0</v>
      </c>
      <c r="K195" s="104">
        <f t="shared" ref="K195:L195" si="257">K196+K204</f>
        <v>0</v>
      </c>
      <c r="L195" s="139">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51">
        <f t="shared" ref="E196:F196" si="259">E197+E198+E201+E202+E203</f>
        <v>0</v>
      </c>
      <c r="F196" s="28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27">
        <f t="shared" si="261"/>
        <v>0</v>
      </c>
      <c r="M196" s="47">
        <f>M197+M198+M201+M202+M203</f>
        <v>0</v>
      </c>
      <c r="N196" s="51">
        <f t="shared" ref="N196:O196" si="262">N197+N198+N201+N202+N203</f>
        <v>0</v>
      </c>
      <c r="O196" s="118">
        <f t="shared" si="262"/>
        <v>0</v>
      </c>
      <c r="P196" s="124"/>
    </row>
    <row r="197" spans="1:16" hidden="1" x14ac:dyDescent="0.25">
      <c r="A197" s="1244">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111"/>
    </row>
    <row r="198" spans="1:16" ht="24" hidden="1" x14ac:dyDescent="0.25">
      <c r="A198" s="113">
        <v>5120</v>
      </c>
      <c r="B198" s="58" t="s">
        <v>178</v>
      </c>
      <c r="C198" s="59">
        <f t="shared" si="185"/>
        <v>0</v>
      </c>
      <c r="D198" s="233">
        <f>D199+D200</f>
        <v>0</v>
      </c>
      <c r="E198" s="114">
        <f t="shared" ref="E198:F198" si="263">E199+E200</f>
        <v>0</v>
      </c>
      <c r="F198" s="148">
        <f t="shared" si="263"/>
        <v>0</v>
      </c>
      <c r="G198" s="233">
        <f>G199+G200</f>
        <v>0</v>
      </c>
      <c r="H198" s="122">
        <f t="shared" ref="H198:I198" si="264">H199+H200</f>
        <v>0</v>
      </c>
      <c r="I198" s="115">
        <f t="shared" si="264"/>
        <v>0</v>
      </c>
      <c r="J198" s="122">
        <f>J199+J200</f>
        <v>0</v>
      </c>
      <c r="K198" s="114">
        <f t="shared" ref="K198:L198" si="265">K199+K200</f>
        <v>0</v>
      </c>
      <c r="L198" s="137">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61"/>
      <c r="F199" s="148">
        <f t="shared" ref="F199:F203" si="267">D199+E199</f>
        <v>0</v>
      </c>
      <c r="G199" s="232"/>
      <c r="H199" s="264"/>
      <c r="I199" s="115">
        <f t="shared" ref="I199:I203" si="268">G199+H199</f>
        <v>0</v>
      </c>
      <c r="J199" s="264"/>
      <c r="K199" s="61"/>
      <c r="L199" s="137">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112"/>
    </row>
    <row r="201" spans="1:16"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112"/>
    </row>
    <row r="202" spans="1:16"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112"/>
    </row>
    <row r="203" spans="1:16"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51">
        <f t="shared" ref="E204:F204" si="271">E205+E215+E216+E225+E226+E227+E229</f>
        <v>0</v>
      </c>
      <c r="F204" s="28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27">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112"/>
    </row>
    <row r="208" spans="1:16"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112"/>
    </row>
    <row r="209" spans="1:16"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112"/>
    </row>
    <row r="210" spans="1:16"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112"/>
    </row>
    <row r="211" spans="1:16"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112"/>
    </row>
    <row r="212" spans="1:16"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112"/>
    </row>
    <row r="213" spans="1:16"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112"/>
    </row>
    <row r="214" spans="1:16"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112"/>
    </row>
    <row r="215" spans="1:16"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112"/>
    </row>
    <row r="216" spans="1:16" hidden="1" x14ac:dyDescent="0.25">
      <c r="A216" s="113">
        <v>5230</v>
      </c>
      <c r="B216" s="58" t="s">
        <v>196</v>
      </c>
      <c r="C216" s="59">
        <f t="shared" si="283"/>
        <v>0</v>
      </c>
      <c r="D216" s="233">
        <f>SUM(D217:D224)</f>
        <v>0</v>
      </c>
      <c r="E216" s="114">
        <f t="shared" ref="E216:F216" si="284">SUM(E217:E224)</f>
        <v>0</v>
      </c>
      <c r="F216" s="148">
        <f t="shared" si="284"/>
        <v>0</v>
      </c>
      <c r="G216" s="233">
        <f>SUM(G217:G224)</f>
        <v>0</v>
      </c>
      <c r="H216" s="122">
        <f t="shared" ref="H216:I216" si="285">SUM(H217:H224)</f>
        <v>0</v>
      </c>
      <c r="I216" s="115">
        <f t="shared" si="285"/>
        <v>0</v>
      </c>
      <c r="J216" s="122">
        <f>SUM(J217:J224)</f>
        <v>0</v>
      </c>
      <c r="K216" s="114">
        <f t="shared" ref="K216:L216" si="286">SUM(K217:K224)</f>
        <v>0</v>
      </c>
      <c r="L216" s="137">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61"/>
      <c r="F218" s="148">
        <f t="shared" si="288"/>
        <v>0</v>
      </c>
      <c r="G218" s="232"/>
      <c r="H218" s="264"/>
      <c r="I218" s="115">
        <f t="shared" si="289"/>
        <v>0</v>
      </c>
      <c r="J218" s="264"/>
      <c r="K218" s="61"/>
      <c r="L218" s="137">
        <f t="shared" si="290"/>
        <v>0</v>
      </c>
      <c r="M218" s="328"/>
      <c r="N218" s="61"/>
      <c r="O218" s="115">
        <f t="shared" si="291"/>
        <v>0</v>
      </c>
      <c r="P218" s="112"/>
    </row>
    <row r="219" spans="1:16" hidden="1" x14ac:dyDescent="0.25">
      <c r="A219" s="38">
        <v>5233</v>
      </c>
      <c r="B219" s="58" t="s">
        <v>199</v>
      </c>
      <c r="C219" s="59">
        <f t="shared" si="283"/>
        <v>0</v>
      </c>
      <c r="D219" s="232"/>
      <c r="E219" s="61"/>
      <c r="F219" s="148">
        <f t="shared" si="288"/>
        <v>0</v>
      </c>
      <c r="G219" s="232"/>
      <c r="H219" s="264"/>
      <c r="I219" s="115">
        <f t="shared" si="289"/>
        <v>0</v>
      </c>
      <c r="J219" s="264"/>
      <c r="K219" s="61"/>
      <c r="L219" s="137">
        <f t="shared" si="290"/>
        <v>0</v>
      </c>
      <c r="M219" s="328"/>
      <c r="N219" s="61"/>
      <c r="O219" s="115">
        <f t="shared" si="291"/>
        <v>0</v>
      </c>
      <c r="P219" s="112"/>
    </row>
    <row r="220" spans="1:16"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112"/>
    </row>
    <row r="221" spans="1:16"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112"/>
    </row>
    <row r="222" spans="1:16"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112"/>
    </row>
    <row r="223" spans="1:16" ht="24" hidden="1" x14ac:dyDescent="0.25">
      <c r="A223" s="38">
        <v>5238</v>
      </c>
      <c r="B223" s="58" t="s">
        <v>203</v>
      </c>
      <c r="C223" s="59">
        <f t="shared" si="283"/>
        <v>0</v>
      </c>
      <c r="D223" s="232"/>
      <c r="E223" s="61"/>
      <c r="F223" s="148">
        <f t="shared" si="288"/>
        <v>0</v>
      </c>
      <c r="G223" s="232"/>
      <c r="H223" s="264"/>
      <c r="I223" s="115">
        <f t="shared" si="289"/>
        <v>0</v>
      </c>
      <c r="J223" s="264"/>
      <c r="K223" s="61"/>
      <c r="L223" s="137">
        <f t="shared" si="290"/>
        <v>0</v>
      </c>
      <c r="M223" s="328"/>
      <c r="N223" s="61"/>
      <c r="O223" s="115">
        <f t="shared" si="291"/>
        <v>0</v>
      </c>
      <c r="P223" s="112"/>
    </row>
    <row r="224" spans="1:16" ht="24" hidden="1" x14ac:dyDescent="0.25">
      <c r="A224" s="38">
        <v>5239</v>
      </c>
      <c r="B224" s="58" t="s">
        <v>204</v>
      </c>
      <c r="C224" s="59">
        <f t="shared" si="283"/>
        <v>0</v>
      </c>
      <c r="D224" s="232"/>
      <c r="E224" s="61"/>
      <c r="F224" s="148">
        <f t="shared" si="288"/>
        <v>0</v>
      </c>
      <c r="G224" s="232"/>
      <c r="H224" s="264"/>
      <c r="I224" s="115">
        <f t="shared" si="289"/>
        <v>0</v>
      </c>
      <c r="J224" s="264"/>
      <c r="K224" s="61"/>
      <c r="L224" s="137">
        <f t="shared" si="290"/>
        <v>0</v>
      </c>
      <c r="M224" s="328"/>
      <c r="N224" s="61"/>
      <c r="O224" s="115">
        <f t="shared" si="291"/>
        <v>0</v>
      </c>
      <c r="P224" s="112"/>
    </row>
    <row r="225" spans="1:16"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112"/>
    </row>
    <row r="226" spans="1:16"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112"/>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117"/>
    </row>
    <row r="230" spans="1:16"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352"/>
    </row>
    <row r="232" spans="1:16" ht="24" hidden="1" x14ac:dyDescent="0.25">
      <c r="A232" s="1244">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111"/>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111"/>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112"/>
    </row>
    <row r="241" spans="1:16"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112"/>
    </row>
    <row r="242" spans="1:16"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112"/>
    </row>
    <row r="243" spans="1:16"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112"/>
    </row>
    <row r="244" spans="1:16"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112"/>
    </row>
    <row r="245" spans="1:16"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112"/>
    </row>
    <row r="246" spans="1:16" ht="24" hidden="1" x14ac:dyDescent="0.25">
      <c r="A246" s="1244">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112"/>
    </row>
    <row r="249" spans="1:16" ht="72"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112"/>
    </row>
    <row r="250" spans="1:16"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112"/>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353"/>
    </row>
    <row r="252" spans="1:16" ht="24" hidden="1" x14ac:dyDescent="0.25">
      <c r="A252" s="1244">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112"/>
    </row>
    <row r="255" spans="1:16"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112"/>
    </row>
    <row r="256" spans="1:16"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111"/>
    </row>
    <row r="257" spans="1:16"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59"/>
    </row>
    <row r="258" spans="1:16"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112"/>
    </row>
    <row r="259" spans="1:16"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353"/>
    </row>
    <row r="260" spans="1:16" ht="24" hidden="1" x14ac:dyDescent="0.25">
      <c r="A260" s="1244">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112"/>
    </row>
    <row r="263" spans="1:16"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112"/>
    </row>
    <row r="264" spans="1:16"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112"/>
    </row>
    <row r="267" spans="1:16"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112"/>
    </row>
    <row r="268" spans="1:16"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112"/>
    </row>
    <row r="269" spans="1:16" ht="36" hidden="1" x14ac:dyDescent="0.25">
      <c r="A269" s="150">
        <v>7000</v>
      </c>
      <c r="B269" s="150" t="s">
        <v>246</v>
      </c>
      <c r="C269" s="153">
        <f t="shared" si="283"/>
        <v>0</v>
      </c>
      <c r="D269" s="239">
        <f>SUM(D270,D281)</f>
        <v>0</v>
      </c>
      <c r="E269" s="152">
        <f t="shared" ref="E269:F269" si="350">SUM(E270,E281)</f>
        <v>0</v>
      </c>
      <c r="F269" s="291">
        <f t="shared" si="350"/>
        <v>0</v>
      </c>
      <c r="G269" s="239">
        <f>SUM(G270,G281)</f>
        <v>0</v>
      </c>
      <c r="H269" s="270">
        <f t="shared" ref="H269:I269" si="351">SUM(H270,H281)</f>
        <v>0</v>
      </c>
      <c r="I269" s="297">
        <f t="shared" si="351"/>
        <v>0</v>
      </c>
      <c r="J269" s="270">
        <f>SUM(J270,J281)</f>
        <v>0</v>
      </c>
      <c r="K269" s="152">
        <f t="shared" ref="K269:L269" si="352">SUM(K270,K281)</f>
        <v>0</v>
      </c>
      <c r="L269" s="151">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352"/>
    </row>
    <row r="271" spans="1:16" ht="24" hidden="1" x14ac:dyDescent="0.25">
      <c r="A271" s="1244">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112"/>
    </row>
    <row r="275" spans="1:16" ht="24" hidden="1" x14ac:dyDescent="0.25">
      <c r="A275" s="113">
        <v>7230</v>
      </c>
      <c r="B275" s="58" t="s">
        <v>292</v>
      </c>
      <c r="C275" s="59">
        <f t="shared" si="283"/>
        <v>0</v>
      </c>
      <c r="D275" s="232"/>
      <c r="E275" s="61"/>
      <c r="F275" s="148">
        <f t="shared" si="362"/>
        <v>0</v>
      </c>
      <c r="G275" s="232"/>
      <c r="H275" s="264"/>
      <c r="I275" s="115">
        <f t="shared" si="363"/>
        <v>0</v>
      </c>
      <c r="J275" s="264"/>
      <c r="K275" s="61"/>
      <c r="L275" s="137">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112"/>
    </row>
    <row r="279" spans="1:16"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112"/>
    </row>
    <row r="280" spans="1:16" ht="24" hidden="1" x14ac:dyDescent="0.25">
      <c r="A280" s="1244">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56"/>
    </row>
    <row r="283" spans="1:16"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111"/>
    </row>
    <row r="286" spans="1:16" ht="12.75" thickBot="1" x14ac:dyDescent="0.3">
      <c r="A286" s="175"/>
      <c r="B286" s="175" t="s">
        <v>261</v>
      </c>
      <c r="C286" s="316">
        <f t="shared" si="368"/>
        <v>165194</v>
      </c>
      <c r="D286" s="242">
        <f t="shared" ref="D286:O286" si="382">SUM(D283,D269,D230,D195,D187,D173,D75,D53)</f>
        <v>102336</v>
      </c>
      <c r="E286" s="448">
        <f t="shared" si="382"/>
        <v>14031</v>
      </c>
      <c r="F286" s="449">
        <f t="shared" si="382"/>
        <v>116367</v>
      </c>
      <c r="G286" s="242">
        <f t="shared" si="382"/>
        <v>48827</v>
      </c>
      <c r="H286" s="210">
        <f t="shared" si="382"/>
        <v>0</v>
      </c>
      <c r="I286" s="449">
        <f t="shared" si="382"/>
        <v>48827</v>
      </c>
      <c r="J286" s="177">
        <f t="shared" si="382"/>
        <v>0</v>
      </c>
      <c r="K286" s="448">
        <f t="shared" si="382"/>
        <v>0</v>
      </c>
      <c r="L286" s="449">
        <f t="shared" si="382"/>
        <v>0</v>
      </c>
      <c r="M286" s="316">
        <f t="shared" si="382"/>
        <v>0</v>
      </c>
      <c r="N286" s="176">
        <f t="shared" si="382"/>
        <v>0</v>
      </c>
      <c r="O286" s="298">
        <f t="shared" si="382"/>
        <v>0</v>
      </c>
      <c r="P286" s="356"/>
    </row>
    <row r="287" spans="1:16" s="21" customFormat="1" ht="13.5" hidden="1" thickTop="1" thickBot="1" x14ac:dyDescent="0.3">
      <c r="A287" s="1670" t="s">
        <v>262</v>
      </c>
      <c r="B287" s="1671"/>
      <c r="C287" s="184">
        <f t="shared" si="368"/>
        <v>0</v>
      </c>
      <c r="D287" s="243">
        <f>SUM(D24,D25,D41)-D51</f>
        <v>0</v>
      </c>
      <c r="E287" s="179">
        <f t="shared" ref="E287:F287" si="383">SUM(E24,E25,E41)-E51</f>
        <v>0</v>
      </c>
      <c r="F287" s="180">
        <f t="shared" si="383"/>
        <v>0</v>
      </c>
      <c r="G287" s="243">
        <f>SUM(G24,G25,G41)-G51</f>
        <v>0</v>
      </c>
      <c r="H287" s="273">
        <f t="shared" ref="H287:I287" si="384">SUM(H24,H25,H41)-H51</f>
        <v>0</v>
      </c>
      <c r="I287" s="299">
        <f t="shared" si="384"/>
        <v>0</v>
      </c>
      <c r="J287" s="273">
        <f>(J26+J43)-J51</f>
        <v>0</v>
      </c>
      <c r="K287" s="179">
        <f t="shared" ref="K287:L287" si="385">(K26+K43)-K51</f>
        <v>0</v>
      </c>
      <c r="L287" s="178">
        <f t="shared" si="385"/>
        <v>0</v>
      </c>
      <c r="M287" s="184">
        <f>M45-M51</f>
        <v>0</v>
      </c>
      <c r="N287" s="179">
        <f t="shared" ref="N287:O287" si="386">N45-N51</f>
        <v>0</v>
      </c>
      <c r="O287" s="299">
        <f t="shared" si="386"/>
        <v>0</v>
      </c>
      <c r="P287" s="186"/>
    </row>
    <row r="288" spans="1:16" s="21" customFormat="1" ht="12.75" hidden="1" thickTop="1" x14ac:dyDescent="0.25">
      <c r="A288" s="1672" t="s">
        <v>263</v>
      </c>
      <c r="B288" s="1673"/>
      <c r="C288" s="164">
        <f t="shared" si="368"/>
        <v>0</v>
      </c>
      <c r="D288" s="244">
        <f t="shared" ref="D288:O288" si="387">SUM(D289,D290)-D297+D298</f>
        <v>0</v>
      </c>
      <c r="E288" s="161">
        <f t="shared" si="387"/>
        <v>0</v>
      </c>
      <c r="F288" s="174">
        <f t="shared" si="387"/>
        <v>0</v>
      </c>
      <c r="G288" s="244">
        <f t="shared" si="387"/>
        <v>0</v>
      </c>
      <c r="H288" s="274">
        <f t="shared" si="387"/>
        <v>0</v>
      </c>
      <c r="I288" s="162">
        <f t="shared" si="387"/>
        <v>0</v>
      </c>
      <c r="J288" s="274">
        <f t="shared" si="387"/>
        <v>0</v>
      </c>
      <c r="K288" s="161">
        <f t="shared" si="387"/>
        <v>0</v>
      </c>
      <c r="L288" s="160">
        <f t="shared" si="387"/>
        <v>0</v>
      </c>
      <c r="M288" s="164">
        <f t="shared" si="387"/>
        <v>0</v>
      </c>
      <c r="N288" s="161">
        <f t="shared" si="387"/>
        <v>0</v>
      </c>
      <c r="O288" s="162">
        <f t="shared" si="387"/>
        <v>0</v>
      </c>
      <c r="P288" s="357"/>
    </row>
    <row r="289" spans="1:16" s="21" customFormat="1" ht="13.5" hidden="1" thickTop="1" thickBot="1" x14ac:dyDescent="0.3">
      <c r="A289" s="89" t="s">
        <v>264</v>
      </c>
      <c r="B289" s="89" t="s">
        <v>265</v>
      </c>
      <c r="C289" s="90">
        <f t="shared" si="368"/>
        <v>0</v>
      </c>
      <c r="D289" s="226">
        <f t="shared" ref="D289:O289" si="388">D21-D283</f>
        <v>0</v>
      </c>
      <c r="E289" s="91">
        <f t="shared" si="388"/>
        <v>0</v>
      </c>
      <c r="F289" s="284">
        <f t="shared" si="388"/>
        <v>0</v>
      </c>
      <c r="G289" s="226">
        <f t="shared" si="388"/>
        <v>0</v>
      </c>
      <c r="H289" s="259">
        <f t="shared" si="388"/>
        <v>0</v>
      </c>
      <c r="I289" s="92">
        <f t="shared" si="388"/>
        <v>0</v>
      </c>
      <c r="J289" s="259">
        <f t="shared" si="388"/>
        <v>0</v>
      </c>
      <c r="K289" s="91">
        <f t="shared" si="388"/>
        <v>0</v>
      </c>
      <c r="L289" s="18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12"/>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12"/>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12"/>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12"/>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jsGqbEKqiCN/Q3tTUJhOJe0NNa4HIWIBUxLel6B+FWl+wdrJPvgZt+wzWOfkpSlZDrBV//Pu8Fa4PbrzQ6eZ1Q==" saltValue="FH0t8RX9xw3WMV07It00LQ==" spinCount="100000" sheet="1" objects="1" scenarios="1" formatCells="0" formatColumns="0" formatRows="0"/>
  <autoFilter ref="A18:P298">
    <filterColumn colId="2">
      <filters>
        <filter val="165 19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35.pielikums Jūrmalas pilsētas domes 
2018.gada 27.septembra saistošajiem noteikumiem Nr.33
(protokols Nr.13,  23.punkts)
 </firstHeader>
    <firstFooter>&amp;L&amp;9&amp;D; &amp;T&amp;R&amp;9&amp;P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R4" sqref="R4"/>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1421</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926</v>
      </c>
      <c r="D3" s="1713"/>
      <c r="E3" s="1713"/>
      <c r="F3" s="1713"/>
      <c r="G3" s="1713"/>
      <c r="H3" s="1713"/>
      <c r="I3" s="1713"/>
      <c r="J3" s="1713"/>
      <c r="K3" s="1713"/>
      <c r="L3" s="1713"/>
      <c r="M3" s="1713"/>
      <c r="N3" s="1713"/>
      <c r="O3" s="1713"/>
      <c r="P3" s="1714"/>
      <c r="Q3" s="382"/>
    </row>
    <row r="4" spans="1:17" ht="12.75" customHeight="1" x14ac:dyDescent="0.25">
      <c r="A4" s="4" t="s">
        <v>1</v>
      </c>
      <c r="B4" s="5"/>
      <c r="C4" s="1713" t="s">
        <v>907</v>
      </c>
      <c r="D4" s="1713"/>
      <c r="E4" s="1713"/>
      <c r="F4" s="1713"/>
      <c r="G4" s="1713"/>
      <c r="H4" s="1713"/>
      <c r="I4" s="1713"/>
      <c r="J4" s="1713"/>
      <c r="K4" s="1713"/>
      <c r="L4" s="1713"/>
      <c r="M4" s="1713"/>
      <c r="N4" s="1713"/>
      <c r="O4" s="1713"/>
      <c r="P4" s="1714"/>
      <c r="Q4" s="382"/>
    </row>
    <row r="5" spans="1:17" ht="12.75" customHeight="1" x14ac:dyDescent="0.25">
      <c r="A5" s="2" t="s">
        <v>2</v>
      </c>
      <c r="B5" s="3"/>
      <c r="C5" s="1708" t="s">
        <v>908</v>
      </c>
      <c r="D5" s="1708"/>
      <c r="E5" s="1708"/>
      <c r="F5" s="1708"/>
      <c r="G5" s="1708"/>
      <c r="H5" s="1708"/>
      <c r="I5" s="1708"/>
      <c r="J5" s="1708"/>
      <c r="K5" s="1708"/>
      <c r="L5" s="1708"/>
      <c r="M5" s="1708"/>
      <c r="N5" s="1708"/>
      <c r="O5" s="1708"/>
      <c r="P5" s="1709"/>
      <c r="Q5" s="382"/>
    </row>
    <row r="6" spans="1:17" ht="12.75" customHeight="1" x14ac:dyDescent="0.25">
      <c r="A6" s="2" t="s">
        <v>3</v>
      </c>
      <c r="B6" s="3"/>
      <c r="C6" s="1708" t="s">
        <v>861</v>
      </c>
      <c r="D6" s="1708"/>
      <c r="E6" s="1708"/>
      <c r="F6" s="1708"/>
      <c r="G6" s="1708"/>
      <c r="H6" s="1708"/>
      <c r="I6" s="1708"/>
      <c r="J6" s="1708"/>
      <c r="K6" s="1708"/>
      <c r="L6" s="1708"/>
      <c r="M6" s="1708"/>
      <c r="N6" s="1708"/>
      <c r="O6" s="1708"/>
      <c r="P6" s="1709"/>
      <c r="Q6" s="382"/>
    </row>
    <row r="7" spans="1:17" ht="15" customHeight="1" x14ac:dyDescent="0.25">
      <c r="A7" s="2" t="s">
        <v>4</v>
      </c>
      <c r="B7" s="3"/>
      <c r="C7" s="1713" t="s">
        <v>1417</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t="s">
        <v>1418</v>
      </c>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8"/>
      <c r="D19" s="212"/>
      <c r="E19" s="385"/>
      <c r="F19" s="98"/>
      <c r="G19" s="212"/>
      <c r="H19" s="1255"/>
      <c r="I19" s="98"/>
      <c r="J19" s="247"/>
      <c r="K19" s="385"/>
      <c r="L19" s="98"/>
      <c r="M19" s="317"/>
      <c r="N19" s="19"/>
      <c r="O19" s="360"/>
      <c r="P19" s="20"/>
    </row>
    <row r="20" spans="1:16" s="21" customFormat="1" ht="12.75" thickBot="1" x14ac:dyDescent="0.3">
      <c r="A20" s="22"/>
      <c r="B20" s="23" t="s">
        <v>19</v>
      </c>
      <c r="C20" s="24">
        <f>F20+I20+L20+O20</f>
        <v>15728</v>
      </c>
      <c r="D20" s="213">
        <f>SUM(D21,D24,D25,D41,D43)</f>
        <v>0</v>
      </c>
      <c r="E20" s="386">
        <f t="shared" ref="E20:F20" si="0">SUM(E21,E24,E25,E41,E43)</f>
        <v>15728</v>
      </c>
      <c r="F20" s="387">
        <f t="shared" si="0"/>
        <v>15728</v>
      </c>
      <c r="G20" s="213">
        <f>SUM(G21,G24,G43)</f>
        <v>0</v>
      </c>
      <c r="H20" s="198">
        <f t="shared" ref="H20:I20" si="1">SUM(H21,H24,H43)</f>
        <v>0</v>
      </c>
      <c r="I20" s="387">
        <f t="shared" si="1"/>
        <v>0</v>
      </c>
      <c r="J20" s="248">
        <f>SUM(J21,J26,J43)</f>
        <v>0</v>
      </c>
      <c r="K20" s="386">
        <f t="shared" ref="K20:L20" si="2">SUM(K21,K26,K43)</f>
        <v>0</v>
      </c>
      <c r="L20" s="387">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0">
        <f t="shared" ref="E21" si="5">SUM(E22:E23)</f>
        <v>0</v>
      </c>
      <c r="F21" s="276">
        <f>SUM(F22:F23)</f>
        <v>0</v>
      </c>
      <c r="G21" s="214">
        <f>SUM(G22:G23)</f>
        <v>0</v>
      </c>
      <c r="H21" s="249">
        <f t="shared" ref="H21:I21" si="6">SUM(H22:H23)</f>
        <v>0</v>
      </c>
      <c r="I21" s="31">
        <f t="shared" si="6"/>
        <v>0</v>
      </c>
      <c r="J21" s="249">
        <f>SUM(J22:J23)</f>
        <v>0</v>
      </c>
      <c r="K21" s="30">
        <f t="shared" ref="K21:L21" si="7">SUM(K22:K23)</f>
        <v>0</v>
      </c>
      <c r="L21" s="199">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row>
    <row r="23" spans="1:16" ht="12.75" hidden="1" thickTop="1" x14ac:dyDescent="0.25">
      <c r="A23" s="37"/>
      <c r="B23" s="38" t="s">
        <v>22</v>
      </c>
      <c r="C23" s="39">
        <f t="shared" si="4"/>
        <v>0</v>
      </c>
      <c r="D23" s="216"/>
      <c r="E23" s="40"/>
      <c r="F23" s="148">
        <f>D23+E23</f>
        <v>0</v>
      </c>
      <c r="G23" s="216"/>
      <c r="H23" s="251"/>
      <c r="I23" s="311">
        <f>G23+H23</f>
        <v>0</v>
      </c>
      <c r="J23" s="251"/>
      <c r="K23" s="40">
        <v>0</v>
      </c>
      <c r="L23" s="201">
        <f>J23+K23</f>
        <v>0</v>
      </c>
      <c r="M23" s="372"/>
      <c r="N23" s="40"/>
      <c r="O23" s="311">
        <f>M23+N23</f>
        <v>0</v>
      </c>
      <c r="P23" s="946"/>
    </row>
    <row r="24" spans="1:16" s="21" customFormat="1" ht="25.5" hidden="1" thickTop="1" thickBot="1" x14ac:dyDescent="0.3">
      <c r="A24" s="41">
        <v>19300</v>
      </c>
      <c r="B24" s="41" t="s">
        <v>304</v>
      </c>
      <c r="C24" s="42">
        <f>F24+I24</f>
        <v>0</v>
      </c>
      <c r="D24" s="217"/>
      <c r="E24" s="43">
        <v>0</v>
      </c>
      <c r="F24" s="359">
        <f>D24+E24</f>
        <v>0</v>
      </c>
      <c r="G24" s="217">
        <v>0</v>
      </c>
      <c r="H24" s="252">
        <v>0</v>
      </c>
      <c r="I24" s="362">
        <f>G24+H24</f>
        <v>0</v>
      </c>
      <c r="J24" s="293" t="s">
        <v>23</v>
      </c>
      <c r="K24" s="44" t="s">
        <v>23</v>
      </c>
      <c r="L24" s="300" t="s">
        <v>23</v>
      </c>
      <c r="M24" s="319" t="s">
        <v>23</v>
      </c>
      <c r="N24" s="44" t="s">
        <v>23</v>
      </c>
      <c r="O24" s="45" t="s">
        <v>23</v>
      </c>
      <c r="P24" s="822"/>
    </row>
    <row r="25" spans="1:16" s="21" customFormat="1" ht="24.75" thickTop="1" x14ac:dyDescent="0.25">
      <c r="A25" s="188">
        <v>21192</v>
      </c>
      <c r="B25" s="46" t="s">
        <v>24</v>
      </c>
      <c r="C25" s="47">
        <f>F25</f>
        <v>15728</v>
      </c>
      <c r="D25" s="218"/>
      <c r="E25" s="396">
        <v>15728</v>
      </c>
      <c r="F25" s="397">
        <f>D25+E25</f>
        <v>15728</v>
      </c>
      <c r="G25" s="219" t="s">
        <v>23</v>
      </c>
      <c r="H25" s="301" t="s">
        <v>23</v>
      </c>
      <c r="I25" s="399" t="s">
        <v>23</v>
      </c>
      <c r="J25" s="253" t="s">
        <v>23</v>
      </c>
      <c r="K25" s="398" t="s">
        <v>23</v>
      </c>
      <c r="L25" s="399" t="s">
        <v>23</v>
      </c>
      <c r="M25" s="320" t="s">
        <v>23</v>
      </c>
      <c r="N25" s="49" t="s">
        <v>23</v>
      </c>
      <c r="O25" s="50" t="s">
        <v>23</v>
      </c>
      <c r="P25" s="978" t="s">
        <v>1419</v>
      </c>
    </row>
    <row r="26" spans="1:16" s="21" customFormat="1" ht="36" hidden="1" x14ac:dyDescent="0.25">
      <c r="A26" s="46">
        <v>21300</v>
      </c>
      <c r="B26" s="46" t="s">
        <v>305</v>
      </c>
      <c r="C26" s="47">
        <f>L26</f>
        <v>0</v>
      </c>
      <c r="D26" s="219" t="s">
        <v>23</v>
      </c>
      <c r="E26" s="49" t="s">
        <v>23</v>
      </c>
      <c r="F26" s="277" t="s">
        <v>23</v>
      </c>
      <c r="G26" s="219" t="s">
        <v>23</v>
      </c>
      <c r="H26" s="253" t="s">
        <v>23</v>
      </c>
      <c r="I26" s="50" t="s">
        <v>23</v>
      </c>
      <c r="J26" s="107">
        <f>SUM(J27,J31,J33,J36)</f>
        <v>0</v>
      </c>
      <c r="K26" s="51">
        <f t="shared" ref="K26:L26" si="9">SUM(K27,K31,K33,K36)</f>
        <v>0</v>
      </c>
      <c r="L26" s="127">
        <f t="shared" si="9"/>
        <v>0</v>
      </c>
      <c r="M26" s="320" t="s">
        <v>23</v>
      </c>
      <c r="N26" s="49" t="s">
        <v>23</v>
      </c>
      <c r="O26" s="50" t="s">
        <v>23</v>
      </c>
      <c r="P26" s="340"/>
    </row>
    <row r="27" spans="1:16" s="21" customFormat="1" ht="24" hidden="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row>
    <row r="28" spans="1:16" hidden="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row>
    <row r="29" spans="1:16" hidden="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row>
    <row r="30" spans="1:16" ht="24" hidden="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row>
    <row r="31" spans="1:16" s="21" customFormat="1" ht="36" hidden="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row>
    <row r="32" spans="1:16" ht="36" hidden="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343"/>
    </row>
    <row r="33" spans="1:16" s="21" customFormat="1" hidden="1" x14ac:dyDescent="0.25">
      <c r="A33" s="52">
        <v>21380</v>
      </c>
      <c r="B33" s="46" t="s">
        <v>31</v>
      </c>
      <c r="C33" s="47">
        <f t="shared" si="10"/>
        <v>0</v>
      </c>
      <c r="D33" s="219" t="s">
        <v>23</v>
      </c>
      <c r="E33" s="49" t="s">
        <v>23</v>
      </c>
      <c r="F33" s="277" t="s">
        <v>23</v>
      </c>
      <c r="G33" s="219" t="s">
        <v>23</v>
      </c>
      <c r="H33" s="253" t="s">
        <v>23</v>
      </c>
      <c r="I33" s="50" t="s">
        <v>23</v>
      </c>
      <c r="J33" s="107">
        <f>SUM(J34:J35)</f>
        <v>0</v>
      </c>
      <c r="K33" s="51">
        <f t="shared" ref="K33:L33" si="13">SUM(K34:K35)</f>
        <v>0</v>
      </c>
      <c r="L33" s="127">
        <f t="shared" si="13"/>
        <v>0</v>
      </c>
      <c r="M33" s="320" t="s">
        <v>23</v>
      </c>
      <c r="N33" s="49" t="s">
        <v>23</v>
      </c>
      <c r="O33" s="50" t="s">
        <v>23</v>
      </c>
      <c r="P33" s="340"/>
    </row>
    <row r="34" spans="1:16" hidden="1" x14ac:dyDescent="0.25">
      <c r="A34" s="33">
        <v>21381</v>
      </c>
      <c r="B34" s="53" t="s">
        <v>306</v>
      </c>
      <c r="C34" s="54">
        <f t="shared" si="10"/>
        <v>0</v>
      </c>
      <c r="D34" s="220" t="s">
        <v>23</v>
      </c>
      <c r="E34" s="55" t="s">
        <v>23</v>
      </c>
      <c r="F34" s="278" t="s">
        <v>23</v>
      </c>
      <c r="G34" s="220" t="s">
        <v>23</v>
      </c>
      <c r="H34" s="254" t="s">
        <v>23</v>
      </c>
      <c r="I34" s="57" t="s">
        <v>23</v>
      </c>
      <c r="J34" s="263">
        <v>0</v>
      </c>
      <c r="K34" s="56"/>
      <c r="L34" s="200">
        <f>J34+K34</f>
        <v>0</v>
      </c>
      <c r="M34" s="321" t="s">
        <v>23</v>
      </c>
      <c r="N34" s="55" t="s">
        <v>23</v>
      </c>
      <c r="O34" s="57" t="s">
        <v>23</v>
      </c>
      <c r="P34" s="341"/>
    </row>
    <row r="35" spans="1:16" ht="24" hidden="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49" t="s">
        <v>23</v>
      </c>
      <c r="F36" s="277" t="s">
        <v>23</v>
      </c>
      <c r="G36" s="219" t="s">
        <v>23</v>
      </c>
      <c r="H36" s="253" t="s">
        <v>23</v>
      </c>
      <c r="I36" s="50" t="s">
        <v>23</v>
      </c>
      <c r="J36" s="107">
        <f>SUM(J37:J40)</f>
        <v>0</v>
      </c>
      <c r="K36" s="51">
        <f t="shared" ref="K36:L36" si="14">SUM(K37:K40)</f>
        <v>0</v>
      </c>
      <c r="L36" s="127">
        <f t="shared" si="14"/>
        <v>0</v>
      </c>
      <c r="M36" s="320" t="s">
        <v>23</v>
      </c>
      <c r="N36" s="49" t="s">
        <v>23</v>
      </c>
      <c r="O36" s="50" t="s">
        <v>23</v>
      </c>
      <c r="P36" s="340"/>
    </row>
    <row r="37" spans="1:16" ht="24" hidden="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row>
    <row r="38" spans="1:16" hidden="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342"/>
    </row>
    <row r="39" spans="1:16" hidden="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row>
    <row r="40" spans="1:16" ht="24" hidden="1" x14ac:dyDescent="0.25">
      <c r="A40" s="191">
        <v>21399</v>
      </c>
      <c r="B40" s="166" t="s">
        <v>36</v>
      </c>
      <c r="C40" s="167">
        <f t="shared" si="10"/>
        <v>0</v>
      </c>
      <c r="D40" s="223" t="s">
        <v>23</v>
      </c>
      <c r="E40" s="77" t="s">
        <v>23</v>
      </c>
      <c r="F40" s="280" t="s">
        <v>23</v>
      </c>
      <c r="G40" s="223" t="s">
        <v>23</v>
      </c>
      <c r="H40" s="257" t="s">
        <v>23</v>
      </c>
      <c r="I40" s="193" t="s">
        <v>23</v>
      </c>
      <c r="J40" s="294">
        <v>0</v>
      </c>
      <c r="K40" s="192"/>
      <c r="L40" s="365">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row>
    <row r="43" spans="1:16" s="21" customFormat="1" ht="24" hidden="1" x14ac:dyDescent="0.25">
      <c r="A43" s="52">
        <v>21490</v>
      </c>
      <c r="B43" s="46" t="s">
        <v>38</v>
      </c>
      <c r="C43" s="69">
        <f>F43+I43+L43</f>
        <v>0</v>
      </c>
      <c r="D43" s="75">
        <f>D44</f>
        <v>0</v>
      </c>
      <c r="E43" s="76">
        <f t="shared" ref="E43:L43" si="16">E44</f>
        <v>0</v>
      </c>
      <c r="F43" s="282">
        <f t="shared" si="16"/>
        <v>0</v>
      </c>
      <c r="G43" s="75">
        <f t="shared" si="16"/>
        <v>0</v>
      </c>
      <c r="H43" s="205">
        <f t="shared" si="16"/>
        <v>0</v>
      </c>
      <c r="I43" s="295">
        <f t="shared" si="16"/>
        <v>0</v>
      </c>
      <c r="J43" s="205">
        <f t="shared" si="16"/>
        <v>0</v>
      </c>
      <c r="K43" s="76">
        <f t="shared" si="16"/>
        <v>0</v>
      </c>
      <c r="L43" s="204">
        <f t="shared" si="16"/>
        <v>0</v>
      </c>
      <c r="M43" s="320" t="s">
        <v>23</v>
      </c>
      <c r="N43" s="49" t="s">
        <v>23</v>
      </c>
      <c r="O43" s="50" t="s">
        <v>23</v>
      </c>
      <c r="P43" s="340"/>
    </row>
    <row r="44" spans="1:16" s="21" customFormat="1" ht="24" hidden="1" x14ac:dyDescent="0.25">
      <c r="A44" s="38">
        <v>21499</v>
      </c>
      <c r="B44" s="58" t="s">
        <v>39</v>
      </c>
      <c r="C44" s="209">
        <f>F44+I44+L44</f>
        <v>0</v>
      </c>
      <c r="D44" s="304"/>
      <c r="E44" s="71"/>
      <c r="F44" s="146">
        <f>D44+E44</f>
        <v>0</v>
      </c>
      <c r="G44" s="304"/>
      <c r="H44" s="305"/>
      <c r="I44" s="363">
        <f>G44+H44</f>
        <v>0</v>
      </c>
      <c r="J44" s="305"/>
      <c r="K44" s="71"/>
      <c r="L44" s="364">
        <f>J44+K44</f>
        <v>0</v>
      </c>
      <c r="M44" s="323" t="s">
        <v>23</v>
      </c>
      <c r="N44" s="66" t="s">
        <v>23</v>
      </c>
      <c r="O44" s="68" t="s">
        <v>23</v>
      </c>
      <c r="P44" s="343"/>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row>
    <row r="47" spans="1:16" ht="24" hidden="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row>
    <row r="48" spans="1:16" x14ac:dyDescent="0.25">
      <c r="A48" s="84"/>
      <c r="B48" s="79"/>
      <c r="C48" s="85"/>
      <c r="D48" s="366"/>
      <c r="E48" s="419"/>
      <c r="F48" s="418"/>
      <c r="G48" s="366"/>
      <c r="H48" s="1261"/>
      <c r="I48" s="1268"/>
      <c r="J48" s="371"/>
      <c r="K48" s="1263"/>
      <c r="L48" s="410"/>
      <c r="M48" s="326"/>
      <c r="N48" s="306"/>
      <c r="O48" s="172"/>
      <c r="P48" s="82"/>
    </row>
    <row r="49" spans="1:16" s="21" customFormat="1" x14ac:dyDescent="0.25">
      <c r="A49" s="86"/>
      <c r="B49" s="87" t="s">
        <v>43</v>
      </c>
      <c r="C49" s="88"/>
      <c r="D49" s="367"/>
      <c r="E49" s="420"/>
      <c r="F49" s="421"/>
      <c r="G49" s="367"/>
      <c r="H49" s="1262"/>
      <c r="I49" s="421"/>
      <c r="J49" s="370"/>
      <c r="K49" s="420"/>
      <c r="L49" s="421"/>
      <c r="M49" s="373"/>
      <c r="N49" s="368"/>
      <c r="O49" s="173"/>
      <c r="P49" s="347"/>
    </row>
    <row r="50" spans="1:16" s="21" customFormat="1" ht="12.75" thickBot="1" x14ac:dyDescent="0.3">
      <c r="A50" s="89"/>
      <c r="B50" s="22" t="s">
        <v>44</v>
      </c>
      <c r="C50" s="90">
        <f t="shared" si="4"/>
        <v>15728</v>
      </c>
      <c r="D50" s="226">
        <f>SUM(D51,D283)</f>
        <v>0</v>
      </c>
      <c r="E50" s="422">
        <f t="shared" ref="E50:F50" si="19">SUM(E51,E283)</f>
        <v>15728</v>
      </c>
      <c r="F50" s="423">
        <f t="shared" si="19"/>
        <v>15728</v>
      </c>
      <c r="G50" s="226">
        <f>SUM(G51,G283)</f>
        <v>0</v>
      </c>
      <c r="H50" s="182">
        <f t="shared" ref="H50:I50" si="20">SUM(H51,H283)</f>
        <v>0</v>
      </c>
      <c r="I50" s="423">
        <f t="shared" si="20"/>
        <v>0</v>
      </c>
      <c r="J50" s="259">
        <f>SUM(J51,J283)</f>
        <v>0</v>
      </c>
      <c r="K50" s="422">
        <f t="shared" ref="K50:L50" si="21">SUM(K51,K283)</f>
        <v>0</v>
      </c>
      <c r="L50" s="423">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7020</v>
      </c>
      <c r="D51" s="227">
        <f>SUM(D52,D194)</f>
        <v>0</v>
      </c>
      <c r="E51" s="424">
        <f t="shared" ref="E51:F51" si="23">SUM(E52,E194)</f>
        <v>7020</v>
      </c>
      <c r="F51" s="425">
        <f t="shared" si="23"/>
        <v>7020</v>
      </c>
      <c r="G51" s="227">
        <f>SUM(G52,G194)</f>
        <v>0</v>
      </c>
      <c r="H51" s="206">
        <f t="shared" ref="H51:I51" si="24">SUM(H52,H194)</f>
        <v>0</v>
      </c>
      <c r="I51" s="425">
        <f t="shared" si="24"/>
        <v>0</v>
      </c>
      <c r="J51" s="260">
        <f>SUM(J52,J194)</f>
        <v>0</v>
      </c>
      <c r="K51" s="424">
        <f t="shared" ref="K51:L51" si="25">SUM(K52,K194)</f>
        <v>0</v>
      </c>
      <c r="L51" s="425">
        <f t="shared" si="25"/>
        <v>0</v>
      </c>
      <c r="M51" s="95">
        <f>SUM(M52,M194)</f>
        <v>0</v>
      </c>
      <c r="N51" s="96">
        <f t="shared" ref="N51:O51" si="26">SUM(N52,N194)</f>
        <v>0</v>
      </c>
      <c r="O51" s="97">
        <f t="shared" si="26"/>
        <v>0</v>
      </c>
      <c r="P51" s="349"/>
    </row>
    <row r="52" spans="1:16" s="21" customFormat="1" ht="24" hidden="1" x14ac:dyDescent="0.25">
      <c r="A52" s="98"/>
      <c r="B52" s="16" t="s">
        <v>46</v>
      </c>
      <c r="C52" s="99">
        <f t="shared" si="4"/>
        <v>0</v>
      </c>
      <c r="D52" s="228">
        <f>SUM(D53,D75,D173,D187)</f>
        <v>0</v>
      </c>
      <c r="E52" s="100">
        <f t="shared" ref="E52:F52" si="27">SUM(E53,E75,E173,E187)</f>
        <v>0</v>
      </c>
      <c r="F52" s="285">
        <f t="shared" si="27"/>
        <v>0</v>
      </c>
      <c r="G52" s="228">
        <f>SUM(G53,G75,G173,G187)</f>
        <v>0</v>
      </c>
      <c r="H52" s="261">
        <f t="shared" ref="H52:I52" si="28">SUM(H53,H75,H173,H187)</f>
        <v>0</v>
      </c>
      <c r="I52" s="101">
        <f t="shared" si="28"/>
        <v>0</v>
      </c>
      <c r="J52" s="261">
        <f>SUM(J53,J75,J173,J187)</f>
        <v>0</v>
      </c>
      <c r="K52" s="100">
        <f t="shared" ref="K52:L52" si="29">SUM(K53,K75,K173,K187)</f>
        <v>0</v>
      </c>
      <c r="L52" s="207">
        <f t="shared" si="29"/>
        <v>0</v>
      </c>
      <c r="M52" s="99">
        <f>SUM(M53,M75,M173,M187)</f>
        <v>0</v>
      </c>
      <c r="N52" s="100">
        <f t="shared" ref="N52:O52" si="30">SUM(N53,N75,N173,N187)</f>
        <v>0</v>
      </c>
      <c r="O52" s="101">
        <f t="shared" si="30"/>
        <v>0</v>
      </c>
      <c r="P52" s="350"/>
    </row>
    <row r="53" spans="1:16" s="21" customFormat="1" hidden="1" x14ac:dyDescent="0.25">
      <c r="A53" s="102">
        <v>1000</v>
      </c>
      <c r="B53" s="102" t="s">
        <v>47</v>
      </c>
      <c r="C53" s="103">
        <f t="shared" si="4"/>
        <v>0</v>
      </c>
      <c r="D53" s="229">
        <f>SUM(D54,D67)</f>
        <v>0</v>
      </c>
      <c r="E53" s="104">
        <f t="shared" ref="E53:F53" si="31">SUM(E54,E67)</f>
        <v>0</v>
      </c>
      <c r="F53" s="286">
        <f t="shared" si="31"/>
        <v>0</v>
      </c>
      <c r="G53" s="229">
        <f>SUM(G54,G67)</f>
        <v>0</v>
      </c>
      <c r="H53" s="262">
        <f t="shared" ref="H53:I53" si="32">SUM(H54,H67)</f>
        <v>0</v>
      </c>
      <c r="I53" s="105">
        <f t="shared" si="32"/>
        <v>0</v>
      </c>
      <c r="J53" s="262">
        <f>SUM(J54,J67)</f>
        <v>0</v>
      </c>
      <c r="K53" s="104">
        <f t="shared" ref="K53:L53" si="33">SUM(K54,K67)</f>
        <v>0</v>
      </c>
      <c r="L53" s="139">
        <f t="shared" si="33"/>
        <v>0</v>
      </c>
      <c r="M53" s="103">
        <f>SUM(M54,M67)</f>
        <v>0</v>
      </c>
      <c r="N53" s="104">
        <f t="shared" ref="N53:O53" si="34">SUM(N54,N67)</f>
        <v>0</v>
      </c>
      <c r="O53" s="105">
        <f t="shared" si="34"/>
        <v>0</v>
      </c>
      <c r="P53" s="351"/>
    </row>
    <row r="54" spans="1:16" hidden="1" x14ac:dyDescent="0.25">
      <c r="A54" s="46">
        <v>1100</v>
      </c>
      <c r="B54" s="106" t="s">
        <v>48</v>
      </c>
      <c r="C54" s="47">
        <f t="shared" si="4"/>
        <v>0</v>
      </c>
      <c r="D54" s="230">
        <f>SUM(D55,D58,D66)</f>
        <v>0</v>
      </c>
      <c r="E54" s="51">
        <f t="shared" ref="E54:F54" si="35">SUM(E55,E58,E66)</f>
        <v>0</v>
      </c>
      <c r="F54" s="287">
        <f t="shared" si="35"/>
        <v>0</v>
      </c>
      <c r="G54" s="230">
        <f>SUM(G55,G58,G66)</f>
        <v>0</v>
      </c>
      <c r="H54" s="107">
        <f t="shared" ref="H54:I54" si="36">SUM(H55,H58,H66)</f>
        <v>0</v>
      </c>
      <c r="I54" s="118">
        <f t="shared" si="36"/>
        <v>0</v>
      </c>
      <c r="J54" s="107">
        <f>SUM(J55,J58,J66)</f>
        <v>0</v>
      </c>
      <c r="K54" s="51">
        <f t="shared" ref="K54:L54" si="37">SUM(K55,K58,K66)</f>
        <v>0</v>
      </c>
      <c r="L54" s="127">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109">
        <f t="shared" ref="E55:F55" si="39">SUM(E56:E57)</f>
        <v>0</v>
      </c>
      <c r="F55" s="288">
        <f t="shared" si="39"/>
        <v>0</v>
      </c>
      <c r="G55" s="133">
        <f>SUM(G56:G57)</f>
        <v>0</v>
      </c>
      <c r="H55" s="208">
        <f t="shared" ref="H55:I55" si="40">SUM(H56:H57)</f>
        <v>0</v>
      </c>
      <c r="I55" s="110">
        <f t="shared" si="40"/>
        <v>0</v>
      </c>
      <c r="J55" s="208">
        <f>SUM(J56:J57)</f>
        <v>0</v>
      </c>
      <c r="K55" s="109">
        <f t="shared" ref="K55:L55" si="41">SUM(K56:K57)</f>
        <v>0</v>
      </c>
      <c r="L55" s="138">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11"/>
    </row>
    <row r="57" spans="1:16" ht="46.5" hidden="1" customHeight="1" x14ac:dyDescent="0.25">
      <c r="A57" s="38">
        <v>1119</v>
      </c>
      <c r="B57" s="58" t="s">
        <v>51</v>
      </c>
      <c r="C57" s="59">
        <f t="shared" si="4"/>
        <v>0</v>
      </c>
      <c r="D57" s="232"/>
      <c r="E57" s="61"/>
      <c r="F57" s="148">
        <f t="shared" si="43"/>
        <v>0</v>
      </c>
      <c r="G57" s="232"/>
      <c r="H57" s="264"/>
      <c r="I57" s="115">
        <f t="shared" si="44"/>
        <v>0</v>
      </c>
      <c r="J57" s="264"/>
      <c r="K57" s="61"/>
      <c r="L57" s="137">
        <f t="shared" si="45"/>
        <v>0</v>
      </c>
      <c r="M57" s="328"/>
      <c r="N57" s="61"/>
      <c r="O57" s="115">
        <f>M57+N57</f>
        <v>0</v>
      </c>
      <c r="P57" s="377">
        <v>0</v>
      </c>
    </row>
    <row r="58" spans="1:16" hidden="1" x14ac:dyDescent="0.25">
      <c r="A58" s="113">
        <v>1140</v>
      </c>
      <c r="B58" s="58" t="s">
        <v>295</v>
      </c>
      <c r="C58" s="59">
        <f t="shared" si="4"/>
        <v>0</v>
      </c>
      <c r="D58" s="233">
        <f>SUM(D59:D65)</f>
        <v>0</v>
      </c>
      <c r="E58" s="114">
        <f t="shared" ref="E58:F58" si="46">SUM(E59:E65)</f>
        <v>0</v>
      </c>
      <c r="F58" s="148">
        <f t="shared" si="46"/>
        <v>0</v>
      </c>
      <c r="G58" s="233">
        <f>SUM(G59:G65)</f>
        <v>0</v>
      </c>
      <c r="H58" s="122">
        <f t="shared" ref="H58:I58" si="47">SUM(H59:H65)</f>
        <v>0</v>
      </c>
      <c r="I58" s="115">
        <f t="shared" si="47"/>
        <v>0</v>
      </c>
      <c r="J58" s="122">
        <f>SUM(J59:J65)</f>
        <v>0</v>
      </c>
      <c r="K58" s="114">
        <f t="shared" ref="K58:L58" si="48">SUM(K59:K65)</f>
        <v>0</v>
      </c>
      <c r="L58" s="137">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v>0</v>
      </c>
      <c r="E59" s="61"/>
      <c r="F59" s="148">
        <f t="shared" ref="F59:F66" si="50">D59+E59</f>
        <v>0</v>
      </c>
      <c r="G59" s="232"/>
      <c r="H59" s="264"/>
      <c r="I59" s="115">
        <f t="shared" ref="I59:I66" si="51">G59+H59</f>
        <v>0</v>
      </c>
      <c r="J59" s="264"/>
      <c r="K59" s="61"/>
      <c r="L59" s="137">
        <f t="shared" ref="L59:L66" si="52">J59+K59</f>
        <v>0</v>
      </c>
      <c r="M59" s="328"/>
      <c r="N59" s="61"/>
      <c r="O59" s="115">
        <f t="shared" ref="O59:O66" si="53">M59+N59</f>
        <v>0</v>
      </c>
      <c r="P59" s="112"/>
    </row>
    <row r="60" spans="1:16" ht="24.75" hidden="1" customHeight="1" x14ac:dyDescent="0.25">
      <c r="A60" s="38">
        <v>1142</v>
      </c>
      <c r="B60" s="58" t="s">
        <v>53</v>
      </c>
      <c r="C60" s="59">
        <f t="shared" si="4"/>
        <v>0</v>
      </c>
      <c r="D60" s="232">
        <v>0</v>
      </c>
      <c r="E60" s="61"/>
      <c r="F60" s="148">
        <f t="shared" si="50"/>
        <v>0</v>
      </c>
      <c r="G60" s="232"/>
      <c r="H60" s="264"/>
      <c r="I60" s="115">
        <f t="shared" si="51"/>
        <v>0</v>
      </c>
      <c r="J60" s="264"/>
      <c r="K60" s="61"/>
      <c r="L60" s="137">
        <f>J60+K60</f>
        <v>0</v>
      </c>
      <c r="M60" s="328"/>
      <c r="N60" s="61"/>
      <c r="O60" s="115">
        <f t="shared" si="53"/>
        <v>0</v>
      </c>
      <c r="P60" s="112"/>
    </row>
    <row r="61" spans="1:16"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112"/>
    </row>
    <row r="62" spans="1:16"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112"/>
    </row>
    <row r="63" spans="1:16" hidden="1" x14ac:dyDescent="0.25">
      <c r="A63" s="38">
        <v>1147</v>
      </c>
      <c r="B63" s="58" t="s">
        <v>56</v>
      </c>
      <c r="C63" s="59">
        <f t="shared" si="4"/>
        <v>0</v>
      </c>
      <c r="D63" s="232">
        <v>0</v>
      </c>
      <c r="E63" s="61"/>
      <c r="F63" s="148">
        <f t="shared" si="50"/>
        <v>0</v>
      </c>
      <c r="G63" s="232"/>
      <c r="H63" s="264"/>
      <c r="I63" s="115">
        <f t="shared" si="51"/>
        <v>0</v>
      </c>
      <c r="J63" s="264"/>
      <c r="K63" s="61"/>
      <c r="L63" s="137">
        <f t="shared" si="52"/>
        <v>0</v>
      </c>
      <c r="M63" s="328"/>
      <c r="N63" s="61"/>
      <c r="O63" s="115">
        <f t="shared" si="53"/>
        <v>0</v>
      </c>
      <c r="P63" s="112"/>
    </row>
    <row r="64" spans="1:16" hidden="1" x14ac:dyDescent="0.25">
      <c r="A64" s="38">
        <v>1148</v>
      </c>
      <c r="B64" s="58" t="s">
        <v>57</v>
      </c>
      <c r="C64" s="59">
        <f t="shared" si="4"/>
        <v>0</v>
      </c>
      <c r="D64" s="232">
        <v>0</v>
      </c>
      <c r="E64" s="61"/>
      <c r="F64" s="148">
        <f t="shared" si="50"/>
        <v>0</v>
      </c>
      <c r="G64" s="232"/>
      <c r="H64" s="264"/>
      <c r="I64" s="115">
        <f t="shared" si="51"/>
        <v>0</v>
      </c>
      <c r="J64" s="264"/>
      <c r="K64" s="61"/>
      <c r="L64" s="137">
        <f t="shared" si="52"/>
        <v>0</v>
      </c>
      <c r="M64" s="328"/>
      <c r="N64" s="61"/>
      <c r="O64" s="115">
        <f t="shared" si="53"/>
        <v>0</v>
      </c>
      <c r="P64" s="112"/>
    </row>
    <row r="65" spans="1:16" ht="24" hidden="1" customHeight="1" x14ac:dyDescent="0.25">
      <c r="A65" s="38">
        <v>1149</v>
      </c>
      <c r="B65" s="58" t="s">
        <v>58</v>
      </c>
      <c r="C65" s="59">
        <f>F65+I65+L65+O65</f>
        <v>0</v>
      </c>
      <c r="D65" s="232">
        <v>0</v>
      </c>
      <c r="E65" s="61"/>
      <c r="F65" s="148">
        <f t="shared" si="50"/>
        <v>0</v>
      </c>
      <c r="G65" s="232">
        <v>0</v>
      </c>
      <c r="H65" s="264"/>
      <c r="I65" s="115">
        <f t="shared" si="51"/>
        <v>0</v>
      </c>
      <c r="J65" s="264"/>
      <c r="K65" s="61"/>
      <c r="L65" s="137">
        <f t="shared" si="52"/>
        <v>0</v>
      </c>
      <c r="M65" s="328"/>
      <c r="N65" s="61"/>
      <c r="O65" s="115">
        <f t="shared" si="53"/>
        <v>0</v>
      </c>
      <c r="P65" s="112"/>
    </row>
    <row r="66" spans="1:16" ht="36" hidden="1" x14ac:dyDescent="0.25">
      <c r="A66" s="108">
        <v>1150</v>
      </c>
      <c r="B66" s="79" t="s">
        <v>59</v>
      </c>
      <c r="C66" s="85">
        <f>F66+I66+L66+O66</f>
        <v>0</v>
      </c>
      <c r="D66" s="234">
        <v>0</v>
      </c>
      <c r="E66" s="116"/>
      <c r="F66" s="288">
        <f t="shared" si="50"/>
        <v>0</v>
      </c>
      <c r="G66" s="234"/>
      <c r="H66" s="265"/>
      <c r="I66" s="110">
        <f t="shared" si="51"/>
        <v>0</v>
      </c>
      <c r="J66" s="265"/>
      <c r="K66" s="116"/>
      <c r="L66" s="138">
        <f t="shared" si="52"/>
        <v>0</v>
      </c>
      <c r="M66" s="329"/>
      <c r="N66" s="116"/>
      <c r="O66" s="110">
        <f t="shared" si="53"/>
        <v>0</v>
      </c>
      <c r="P66" s="117"/>
    </row>
    <row r="67" spans="1:16" ht="24" hidden="1" x14ac:dyDescent="0.25">
      <c r="A67" s="46">
        <v>1200</v>
      </c>
      <c r="B67" s="106" t="s">
        <v>296</v>
      </c>
      <c r="C67" s="47">
        <f t="shared" si="4"/>
        <v>0</v>
      </c>
      <c r="D67" s="230">
        <f>SUM(D68:D69)</f>
        <v>0</v>
      </c>
      <c r="E67" s="51">
        <f t="shared" ref="E67:F67" si="54">SUM(E68:E69)</f>
        <v>0</v>
      </c>
      <c r="F67" s="287">
        <f t="shared" si="54"/>
        <v>0</v>
      </c>
      <c r="G67" s="230">
        <f>SUM(G68:G69)</f>
        <v>0</v>
      </c>
      <c r="H67" s="107">
        <f t="shared" ref="H67:I67" si="55">SUM(H68:H69)</f>
        <v>0</v>
      </c>
      <c r="I67" s="118">
        <f t="shared" si="55"/>
        <v>0</v>
      </c>
      <c r="J67" s="107">
        <f>SUM(J68:J69)</f>
        <v>0</v>
      </c>
      <c r="K67" s="51">
        <f t="shared" ref="K67:L67" si="56">SUM(K68:K69)</f>
        <v>0</v>
      </c>
      <c r="L67" s="127">
        <f t="shared" si="56"/>
        <v>0</v>
      </c>
      <c r="M67" s="47">
        <f>SUM(M68:M69)</f>
        <v>0</v>
      </c>
      <c r="N67" s="51">
        <f t="shared" ref="N67:O67" si="57">SUM(N68:N69)</f>
        <v>0</v>
      </c>
      <c r="O67" s="118">
        <f t="shared" si="57"/>
        <v>0</v>
      </c>
      <c r="P67" s="124"/>
    </row>
    <row r="68" spans="1:16" ht="24" hidden="1" x14ac:dyDescent="0.25">
      <c r="A68" s="1244">
        <v>1210</v>
      </c>
      <c r="B68" s="53" t="s">
        <v>60</v>
      </c>
      <c r="C68" s="54">
        <f t="shared" si="4"/>
        <v>0</v>
      </c>
      <c r="D68" s="231">
        <v>0</v>
      </c>
      <c r="E68" s="56"/>
      <c r="F68" s="289">
        <f>D68+E68</f>
        <v>0</v>
      </c>
      <c r="G68" s="231">
        <v>0</v>
      </c>
      <c r="H68" s="263"/>
      <c r="I68" s="121">
        <f>G68+H68</f>
        <v>0</v>
      </c>
      <c r="J68" s="263"/>
      <c r="K68" s="56"/>
      <c r="L68" s="141">
        <f>J68+K68</f>
        <v>0</v>
      </c>
      <c r="M68" s="327"/>
      <c r="N68" s="56"/>
      <c r="O68" s="121">
        <f>M68+N68</f>
        <v>0</v>
      </c>
      <c r="P68" s="376">
        <v>0</v>
      </c>
    </row>
    <row r="69" spans="1:16" ht="24" hidden="1" x14ac:dyDescent="0.25">
      <c r="A69" s="113">
        <v>1220</v>
      </c>
      <c r="B69" s="58" t="s">
        <v>61</v>
      </c>
      <c r="C69" s="59">
        <f t="shared" si="4"/>
        <v>0</v>
      </c>
      <c r="D69" s="233">
        <f>SUM(D70:D74)</f>
        <v>0</v>
      </c>
      <c r="E69" s="114">
        <f t="shared" ref="E69:F69" si="58">SUM(E70:E74)</f>
        <v>0</v>
      </c>
      <c r="F69" s="148">
        <f t="shared" si="58"/>
        <v>0</v>
      </c>
      <c r="G69" s="233">
        <f>SUM(G70:G74)</f>
        <v>0</v>
      </c>
      <c r="H69" s="122">
        <f t="shared" ref="H69:I69" si="59">SUM(H70:H74)</f>
        <v>0</v>
      </c>
      <c r="I69" s="115">
        <f t="shared" si="59"/>
        <v>0</v>
      </c>
      <c r="J69" s="122">
        <f>SUM(J70:J74)</f>
        <v>0</v>
      </c>
      <c r="K69" s="114">
        <f t="shared" ref="K69:L69" si="60">SUM(K70:K74)</f>
        <v>0</v>
      </c>
      <c r="L69" s="137">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v>0</v>
      </c>
      <c r="E70" s="61"/>
      <c r="F70" s="148">
        <f t="shared" ref="F70:F74" si="62">D70+E70</f>
        <v>0</v>
      </c>
      <c r="G70" s="232">
        <v>0</v>
      </c>
      <c r="H70" s="264">
        <v>0</v>
      </c>
      <c r="I70" s="115">
        <f t="shared" ref="I70:I74" si="63">G70+H70</f>
        <v>0</v>
      </c>
      <c r="J70" s="264"/>
      <c r="K70" s="61"/>
      <c r="L70" s="137">
        <f t="shared" ref="L70:L74" si="64">J70+K70</f>
        <v>0</v>
      </c>
      <c r="M70" s="328"/>
      <c r="N70" s="61"/>
      <c r="O70" s="115">
        <f t="shared" ref="O70:O74" si="65">M70+N70</f>
        <v>0</v>
      </c>
      <c r="P70" s="377">
        <v>0</v>
      </c>
    </row>
    <row r="71" spans="1:16"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112"/>
    </row>
    <row r="72" spans="1:16"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112"/>
    </row>
    <row r="73" spans="1:16" ht="36" hidden="1" x14ac:dyDescent="0.25">
      <c r="A73" s="38">
        <v>1227</v>
      </c>
      <c r="B73" s="58" t="s">
        <v>64</v>
      </c>
      <c r="C73" s="59">
        <f t="shared" si="4"/>
        <v>0</v>
      </c>
      <c r="D73" s="232">
        <v>0</v>
      </c>
      <c r="E73" s="61"/>
      <c r="F73" s="148">
        <f t="shared" si="62"/>
        <v>0</v>
      </c>
      <c r="G73" s="232"/>
      <c r="H73" s="264"/>
      <c r="I73" s="115">
        <f t="shared" si="63"/>
        <v>0</v>
      </c>
      <c r="J73" s="264"/>
      <c r="K73" s="61"/>
      <c r="L73" s="137">
        <f t="shared" si="64"/>
        <v>0</v>
      </c>
      <c r="M73" s="328"/>
      <c r="N73" s="61"/>
      <c r="O73" s="115">
        <f t="shared" si="65"/>
        <v>0</v>
      </c>
      <c r="P73" s="112"/>
    </row>
    <row r="74" spans="1:16" ht="48" hidden="1" x14ac:dyDescent="0.25">
      <c r="A74" s="38">
        <v>1228</v>
      </c>
      <c r="B74" s="58" t="s">
        <v>298</v>
      </c>
      <c r="C74" s="59">
        <f t="shared" si="4"/>
        <v>0</v>
      </c>
      <c r="D74" s="232">
        <v>0</v>
      </c>
      <c r="E74" s="61"/>
      <c r="F74" s="148">
        <f t="shared" si="62"/>
        <v>0</v>
      </c>
      <c r="G74" s="232"/>
      <c r="H74" s="264"/>
      <c r="I74" s="115">
        <f t="shared" si="63"/>
        <v>0</v>
      </c>
      <c r="J74" s="264"/>
      <c r="K74" s="61"/>
      <c r="L74" s="137">
        <f t="shared" si="64"/>
        <v>0</v>
      </c>
      <c r="M74" s="328"/>
      <c r="N74" s="61"/>
      <c r="O74" s="115">
        <f t="shared" si="65"/>
        <v>0</v>
      </c>
      <c r="P74" s="112"/>
    </row>
    <row r="75" spans="1:16" hidden="1" x14ac:dyDescent="0.25">
      <c r="A75" s="102">
        <v>2000</v>
      </c>
      <c r="B75" s="102" t="s">
        <v>65</v>
      </c>
      <c r="C75" s="103">
        <f t="shared" si="4"/>
        <v>0</v>
      </c>
      <c r="D75" s="229">
        <f>SUM(D76,D83,D130,D164,D165,D172)</f>
        <v>0</v>
      </c>
      <c r="E75" s="104">
        <f t="shared" ref="E75:F75" si="66">SUM(E76,E83,E130,E164,E165,E172)</f>
        <v>0</v>
      </c>
      <c r="F75" s="286">
        <f t="shared" si="66"/>
        <v>0</v>
      </c>
      <c r="G75" s="229">
        <f>SUM(G76,G83,G130,G164,G165,G172)</f>
        <v>0</v>
      </c>
      <c r="H75" s="262">
        <f t="shared" ref="H75:I75" si="67">SUM(H76,H83,H130,H164,H165,H172)</f>
        <v>0</v>
      </c>
      <c r="I75" s="105">
        <f t="shared" si="67"/>
        <v>0</v>
      </c>
      <c r="J75" s="262">
        <f>SUM(J76,J83,J130,J164,J165,J172)</f>
        <v>0</v>
      </c>
      <c r="K75" s="104">
        <f t="shared" ref="K75:L75" si="68">SUM(K76,K83,K130,K164,K165,K172)</f>
        <v>0</v>
      </c>
      <c r="L75" s="139">
        <f t="shared" si="68"/>
        <v>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51">
        <f t="shared" ref="E76:F76" si="70">SUM(E77,E80)</f>
        <v>0</v>
      </c>
      <c r="F76" s="287">
        <f t="shared" si="70"/>
        <v>0</v>
      </c>
      <c r="G76" s="230">
        <f>SUM(G77,G80)</f>
        <v>0</v>
      </c>
      <c r="H76" s="107">
        <f t="shared" ref="H76:I76" si="71">SUM(H77,H80)</f>
        <v>0</v>
      </c>
      <c r="I76" s="118">
        <f t="shared" si="71"/>
        <v>0</v>
      </c>
      <c r="J76" s="107">
        <f>SUM(J77,J80)</f>
        <v>0</v>
      </c>
      <c r="K76" s="51">
        <f t="shared" ref="K76:L76" si="72">SUM(K77,K80)</f>
        <v>0</v>
      </c>
      <c r="L76" s="127">
        <f t="shared" si="72"/>
        <v>0</v>
      </c>
      <c r="M76" s="47">
        <f>SUM(M77,M80)</f>
        <v>0</v>
      </c>
      <c r="N76" s="51">
        <f t="shared" ref="N76:O76" si="73">SUM(N77,N80)</f>
        <v>0</v>
      </c>
      <c r="O76" s="118">
        <f t="shared" si="73"/>
        <v>0</v>
      </c>
      <c r="P76" s="124"/>
    </row>
    <row r="77" spans="1:16" ht="24" hidden="1" x14ac:dyDescent="0.25">
      <c r="A77" s="1244">
        <v>2110</v>
      </c>
      <c r="B77" s="53" t="s">
        <v>67</v>
      </c>
      <c r="C77" s="54">
        <f t="shared" si="4"/>
        <v>0</v>
      </c>
      <c r="D77" s="235">
        <f>SUM(D78:D79)</f>
        <v>0</v>
      </c>
      <c r="E77" s="120">
        <f t="shared" ref="E77:F77" si="74">SUM(E78:E79)</f>
        <v>0</v>
      </c>
      <c r="F77" s="289">
        <f t="shared" si="74"/>
        <v>0</v>
      </c>
      <c r="G77" s="235">
        <f>SUM(G78:G79)</f>
        <v>0</v>
      </c>
      <c r="H77" s="266">
        <f t="shared" ref="H77:I77" si="75">SUM(H78:H79)</f>
        <v>0</v>
      </c>
      <c r="I77" s="121">
        <f t="shared" si="75"/>
        <v>0</v>
      </c>
      <c r="J77" s="266">
        <f>SUM(J78:J79)</f>
        <v>0</v>
      </c>
      <c r="K77" s="120">
        <f t="shared" ref="K77:L77" si="76">SUM(K78:K79)</f>
        <v>0</v>
      </c>
      <c r="L77" s="14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112"/>
    </row>
    <row r="79" spans="1:16" ht="24" hidden="1" x14ac:dyDescent="0.25">
      <c r="A79" s="38">
        <v>2112</v>
      </c>
      <c r="B79" s="58" t="s">
        <v>69</v>
      </c>
      <c r="C79" s="59">
        <f t="shared" si="4"/>
        <v>0</v>
      </c>
      <c r="D79" s="232"/>
      <c r="E79" s="61"/>
      <c r="F79" s="148">
        <f t="shared" si="78"/>
        <v>0</v>
      </c>
      <c r="G79" s="232"/>
      <c r="H79" s="264"/>
      <c r="I79" s="115">
        <f t="shared" si="79"/>
        <v>0</v>
      </c>
      <c r="J79" s="264"/>
      <c r="K79" s="61"/>
      <c r="L79" s="137">
        <f t="shared" si="80"/>
        <v>0</v>
      </c>
      <c r="M79" s="328"/>
      <c r="N79" s="61"/>
      <c r="O79" s="115">
        <f t="shared" si="81"/>
        <v>0</v>
      </c>
      <c r="P79" s="112"/>
    </row>
    <row r="80" spans="1:16"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61"/>
      <c r="F81" s="148">
        <f t="shared" ref="F81:F82" si="86">D81+E81</f>
        <v>0</v>
      </c>
      <c r="G81" s="232"/>
      <c r="H81" s="264"/>
      <c r="I81" s="115">
        <f t="shared" ref="I81:I82" si="87">G81+H81</f>
        <v>0</v>
      </c>
      <c r="J81" s="264"/>
      <c r="K81" s="61"/>
      <c r="L81" s="137">
        <f t="shared" ref="L81:L82" si="88">J81+K81</f>
        <v>0</v>
      </c>
      <c r="M81" s="328"/>
      <c r="N81" s="61"/>
      <c r="O81" s="115">
        <f t="shared" ref="O81:O82" si="89">M81+N81</f>
        <v>0</v>
      </c>
      <c r="P81" s="112"/>
    </row>
    <row r="82" spans="1:16" ht="24" hidden="1" x14ac:dyDescent="0.25">
      <c r="A82" s="38">
        <v>2122</v>
      </c>
      <c r="B82" s="58" t="s">
        <v>69</v>
      </c>
      <c r="C82" s="59">
        <f t="shared" si="4"/>
        <v>0</v>
      </c>
      <c r="D82" s="232"/>
      <c r="E82" s="61"/>
      <c r="F82" s="148">
        <f t="shared" si="86"/>
        <v>0</v>
      </c>
      <c r="G82" s="232"/>
      <c r="H82" s="264"/>
      <c r="I82" s="115">
        <f t="shared" si="87"/>
        <v>0</v>
      </c>
      <c r="J82" s="264"/>
      <c r="K82" s="61"/>
      <c r="L82" s="137">
        <f t="shared" si="88"/>
        <v>0</v>
      </c>
      <c r="M82" s="328"/>
      <c r="N82" s="61"/>
      <c r="O82" s="115">
        <f t="shared" si="89"/>
        <v>0</v>
      </c>
      <c r="P82" s="112"/>
    </row>
    <row r="83" spans="1:16" hidden="1" x14ac:dyDescent="0.25">
      <c r="A83" s="46">
        <v>2200</v>
      </c>
      <c r="B83" s="106" t="s">
        <v>71</v>
      </c>
      <c r="C83" s="47">
        <f t="shared" si="4"/>
        <v>0</v>
      </c>
      <c r="D83" s="230">
        <f>SUM(D84,D89,D95,D103,D112,D116,D122,D128)</f>
        <v>0</v>
      </c>
      <c r="E83" s="51">
        <f t="shared" ref="E83:F83" si="90">SUM(E84,E89,E95,E103,E112,E116,E122,E128)</f>
        <v>0</v>
      </c>
      <c r="F83" s="287">
        <f t="shared" si="90"/>
        <v>0</v>
      </c>
      <c r="G83" s="230">
        <f>SUM(G84,G89,G95,G103,G112,G116,G122,G128)</f>
        <v>0</v>
      </c>
      <c r="H83" s="107">
        <f t="shared" ref="H83:I83" si="91">SUM(H84,H89,H95,H103,H112,H116,H122,H128)</f>
        <v>0</v>
      </c>
      <c r="I83" s="118">
        <f t="shared" si="91"/>
        <v>0</v>
      </c>
      <c r="J83" s="107">
        <f>SUM(J84,J89,J95,J103,J112,J116,J122,J128)</f>
        <v>0</v>
      </c>
      <c r="K83" s="51">
        <f t="shared" ref="K83:L83" si="92">SUM(K84,K89,K95,K103,K112,K116,K122,K128)</f>
        <v>0</v>
      </c>
      <c r="L83" s="127">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109">
        <f t="shared" ref="E84:F84" si="94">SUM(E85:E88)</f>
        <v>0</v>
      </c>
      <c r="F84" s="288">
        <f t="shared" si="94"/>
        <v>0</v>
      </c>
      <c r="G84" s="133">
        <f>SUM(G85:G88)</f>
        <v>0</v>
      </c>
      <c r="H84" s="208">
        <f t="shared" ref="H84:I84" si="95">SUM(H85:H88)</f>
        <v>0</v>
      </c>
      <c r="I84" s="110">
        <f t="shared" si="95"/>
        <v>0</v>
      </c>
      <c r="J84" s="208">
        <f>SUM(J85:J88)</f>
        <v>0</v>
      </c>
      <c r="K84" s="109">
        <f t="shared" ref="K84:L84" si="96">SUM(K85:K88)</f>
        <v>0</v>
      </c>
      <c r="L84" s="138">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11"/>
    </row>
    <row r="86" spans="1:16" ht="36" hidden="1" x14ac:dyDescent="0.25">
      <c r="A86" s="38">
        <v>2212</v>
      </c>
      <c r="B86" s="58" t="s">
        <v>74</v>
      </c>
      <c r="C86" s="59">
        <f t="shared" si="98"/>
        <v>0</v>
      </c>
      <c r="D86" s="232">
        <v>0</v>
      </c>
      <c r="E86" s="61"/>
      <c r="F86" s="148">
        <f t="shared" si="99"/>
        <v>0</v>
      </c>
      <c r="G86" s="232"/>
      <c r="H86" s="264"/>
      <c r="I86" s="115">
        <f t="shared" si="100"/>
        <v>0</v>
      </c>
      <c r="J86" s="264"/>
      <c r="K86" s="61"/>
      <c r="L86" s="137">
        <f t="shared" si="101"/>
        <v>0</v>
      </c>
      <c r="M86" s="328"/>
      <c r="N86" s="61"/>
      <c r="O86" s="115">
        <f t="shared" si="102"/>
        <v>0</v>
      </c>
      <c r="P86" s="112"/>
    </row>
    <row r="87" spans="1:16" ht="24" hidden="1" x14ac:dyDescent="0.25">
      <c r="A87" s="38">
        <v>2214</v>
      </c>
      <c r="B87" s="58" t="s">
        <v>75</v>
      </c>
      <c r="C87" s="59">
        <f t="shared" si="98"/>
        <v>0</v>
      </c>
      <c r="D87" s="232">
        <v>0</v>
      </c>
      <c r="E87" s="61"/>
      <c r="F87" s="148">
        <f t="shared" si="99"/>
        <v>0</v>
      </c>
      <c r="G87" s="232"/>
      <c r="H87" s="264"/>
      <c r="I87" s="115">
        <f t="shared" si="100"/>
        <v>0</v>
      </c>
      <c r="J87" s="264"/>
      <c r="K87" s="61"/>
      <c r="L87" s="137">
        <f t="shared" si="101"/>
        <v>0</v>
      </c>
      <c r="M87" s="328"/>
      <c r="N87" s="61"/>
      <c r="O87" s="115">
        <f t="shared" si="102"/>
        <v>0</v>
      </c>
      <c r="P87" s="112"/>
    </row>
    <row r="88" spans="1:16" hidden="1" x14ac:dyDescent="0.25">
      <c r="A88" s="38">
        <v>2219</v>
      </c>
      <c r="B88" s="58" t="s">
        <v>76</v>
      </c>
      <c r="C88" s="59">
        <f t="shared" si="98"/>
        <v>0</v>
      </c>
      <c r="D88" s="232">
        <v>0</v>
      </c>
      <c r="E88" s="61"/>
      <c r="F88" s="148">
        <f t="shared" si="99"/>
        <v>0</v>
      </c>
      <c r="G88" s="232"/>
      <c r="H88" s="264"/>
      <c r="I88" s="115">
        <f t="shared" si="100"/>
        <v>0</v>
      </c>
      <c r="J88" s="264"/>
      <c r="K88" s="61"/>
      <c r="L88" s="137">
        <f t="shared" si="101"/>
        <v>0</v>
      </c>
      <c r="M88" s="328"/>
      <c r="N88" s="61"/>
      <c r="O88" s="115">
        <f t="shared" si="102"/>
        <v>0</v>
      </c>
      <c r="P88" s="112"/>
    </row>
    <row r="89" spans="1:16" ht="24" hidden="1" x14ac:dyDescent="0.25">
      <c r="A89" s="113">
        <v>2220</v>
      </c>
      <c r="B89" s="58" t="s">
        <v>77</v>
      </c>
      <c r="C89" s="59">
        <f t="shared" si="98"/>
        <v>0</v>
      </c>
      <c r="D89" s="233">
        <f>SUM(D90:D94)</f>
        <v>0</v>
      </c>
      <c r="E89" s="114">
        <f t="shared" ref="E89:F89" si="103">SUM(E90:E94)</f>
        <v>0</v>
      </c>
      <c r="F89" s="148">
        <f t="shared" si="103"/>
        <v>0</v>
      </c>
      <c r="G89" s="233">
        <f>SUM(G90:G94)</f>
        <v>0</v>
      </c>
      <c r="H89" s="122">
        <f t="shared" ref="H89:I89" si="104">SUM(H90:H94)</f>
        <v>0</v>
      </c>
      <c r="I89" s="115">
        <f t="shared" si="104"/>
        <v>0</v>
      </c>
      <c r="J89" s="122">
        <f>SUM(J90:J94)</f>
        <v>0</v>
      </c>
      <c r="K89" s="114">
        <f t="shared" ref="K89:L89" si="105">SUM(K90:K94)</f>
        <v>0</v>
      </c>
      <c r="L89" s="137">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v>0</v>
      </c>
      <c r="E90" s="61">
        <v>0</v>
      </c>
      <c r="F90" s="148">
        <f t="shared" ref="F90:F94" si="107">D90+E90</f>
        <v>0</v>
      </c>
      <c r="G90" s="232"/>
      <c r="H90" s="264"/>
      <c r="I90" s="115">
        <f t="shared" ref="I90:I94" si="108">G90+H90</f>
        <v>0</v>
      </c>
      <c r="J90" s="264">
        <v>0</v>
      </c>
      <c r="K90" s="61">
        <v>0</v>
      </c>
      <c r="L90" s="137">
        <f t="shared" ref="L90:L94" si="109">J90+K90</f>
        <v>0</v>
      </c>
      <c r="M90" s="328"/>
      <c r="N90" s="61"/>
      <c r="O90" s="115">
        <f t="shared" ref="O90:O94" si="110">M90+N90</f>
        <v>0</v>
      </c>
      <c r="P90" s="377">
        <v>0</v>
      </c>
    </row>
    <row r="91" spans="1:16" hidden="1" x14ac:dyDescent="0.25">
      <c r="A91" s="38">
        <v>2222</v>
      </c>
      <c r="B91" s="58" t="s">
        <v>78</v>
      </c>
      <c r="C91" s="59">
        <f t="shared" si="98"/>
        <v>0</v>
      </c>
      <c r="D91" s="232">
        <v>0</v>
      </c>
      <c r="E91" s="61"/>
      <c r="F91" s="148">
        <f t="shared" si="107"/>
        <v>0</v>
      </c>
      <c r="G91" s="232"/>
      <c r="H91" s="264"/>
      <c r="I91" s="115">
        <f t="shared" si="108"/>
        <v>0</v>
      </c>
      <c r="J91" s="264">
        <v>0</v>
      </c>
      <c r="K91" s="61"/>
      <c r="L91" s="137">
        <f t="shared" si="109"/>
        <v>0</v>
      </c>
      <c r="M91" s="328"/>
      <c r="N91" s="61"/>
      <c r="O91" s="115">
        <f t="shared" si="110"/>
        <v>0</v>
      </c>
      <c r="P91" s="112"/>
    </row>
    <row r="92" spans="1:16" hidden="1" x14ac:dyDescent="0.25">
      <c r="A92" s="38">
        <v>2223</v>
      </c>
      <c r="B92" s="58" t="s">
        <v>79</v>
      </c>
      <c r="C92" s="59">
        <f t="shared" si="98"/>
        <v>0</v>
      </c>
      <c r="D92" s="232">
        <v>0</v>
      </c>
      <c r="E92" s="61"/>
      <c r="F92" s="148">
        <f t="shared" si="107"/>
        <v>0</v>
      </c>
      <c r="G92" s="232"/>
      <c r="H92" s="264"/>
      <c r="I92" s="115">
        <f t="shared" si="108"/>
        <v>0</v>
      </c>
      <c r="J92" s="264">
        <v>0</v>
      </c>
      <c r="K92" s="61"/>
      <c r="L92" s="137">
        <f t="shared" si="109"/>
        <v>0</v>
      </c>
      <c r="M92" s="328"/>
      <c r="N92" s="61"/>
      <c r="O92" s="115">
        <f t="shared" si="110"/>
        <v>0</v>
      </c>
      <c r="P92" s="112"/>
    </row>
    <row r="93" spans="1:16" ht="48" hidden="1" x14ac:dyDescent="0.25">
      <c r="A93" s="38">
        <v>2224</v>
      </c>
      <c r="B93" s="58" t="s">
        <v>299</v>
      </c>
      <c r="C93" s="59">
        <f t="shared" si="98"/>
        <v>0</v>
      </c>
      <c r="D93" s="232">
        <v>0</v>
      </c>
      <c r="E93" s="61"/>
      <c r="F93" s="148">
        <f t="shared" si="107"/>
        <v>0</v>
      </c>
      <c r="G93" s="232"/>
      <c r="H93" s="264"/>
      <c r="I93" s="115">
        <f t="shared" si="108"/>
        <v>0</v>
      </c>
      <c r="J93" s="264"/>
      <c r="K93" s="61"/>
      <c r="L93" s="137">
        <f t="shared" si="109"/>
        <v>0</v>
      </c>
      <c r="M93" s="328"/>
      <c r="N93" s="61"/>
      <c r="O93" s="115">
        <f t="shared" si="110"/>
        <v>0</v>
      </c>
      <c r="P93" s="112"/>
    </row>
    <row r="94" spans="1:16"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112"/>
    </row>
    <row r="95" spans="1:16" ht="36" hidden="1" x14ac:dyDescent="0.25">
      <c r="A95" s="113">
        <v>2230</v>
      </c>
      <c r="B95" s="58" t="s">
        <v>81</v>
      </c>
      <c r="C95" s="59">
        <f t="shared" si="98"/>
        <v>0</v>
      </c>
      <c r="D95" s="233">
        <f>SUM(D96:D102)</f>
        <v>0</v>
      </c>
      <c r="E95" s="114">
        <f t="shared" ref="E95:F95" si="111">SUM(E96:E102)</f>
        <v>0</v>
      </c>
      <c r="F95" s="148">
        <f t="shared" si="111"/>
        <v>0</v>
      </c>
      <c r="G95" s="233">
        <f>SUM(G96:G102)</f>
        <v>0</v>
      </c>
      <c r="H95" s="122">
        <f t="shared" ref="H95:I95" si="112">SUM(H96:H102)</f>
        <v>0</v>
      </c>
      <c r="I95" s="115">
        <f t="shared" si="112"/>
        <v>0</v>
      </c>
      <c r="J95" s="122">
        <f>SUM(J96:J102)</f>
        <v>0</v>
      </c>
      <c r="K95" s="114">
        <f t="shared" ref="K95:L95" si="113">SUM(K96:K102)</f>
        <v>0</v>
      </c>
      <c r="L95" s="137">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61">
        <v>0</v>
      </c>
      <c r="F96" s="148">
        <f t="shared" ref="F96:F102" si="115">D96+E96</f>
        <v>0</v>
      </c>
      <c r="G96" s="232"/>
      <c r="H96" s="264"/>
      <c r="I96" s="115">
        <f t="shared" ref="I96:I102" si="116">G96+H96</f>
        <v>0</v>
      </c>
      <c r="J96" s="264"/>
      <c r="K96" s="61"/>
      <c r="L96" s="137">
        <f t="shared" ref="L96:L102" si="117">J96+K96</f>
        <v>0</v>
      </c>
      <c r="M96" s="328"/>
      <c r="N96" s="61"/>
      <c r="O96" s="115">
        <f t="shared" ref="O96:O102" si="118">M96+N96</f>
        <v>0</v>
      </c>
      <c r="P96" s="377"/>
    </row>
    <row r="97" spans="1:16"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112"/>
    </row>
    <row r="98" spans="1:16" ht="24" hidden="1" x14ac:dyDescent="0.25">
      <c r="A98" s="33">
        <v>2233</v>
      </c>
      <c r="B98" s="53" t="s">
        <v>84</v>
      </c>
      <c r="C98" s="54">
        <f t="shared" si="98"/>
        <v>0</v>
      </c>
      <c r="D98" s="231"/>
      <c r="E98" s="56"/>
      <c r="F98" s="289">
        <f t="shared" si="115"/>
        <v>0</v>
      </c>
      <c r="G98" s="231"/>
      <c r="H98" s="263"/>
      <c r="I98" s="121">
        <f t="shared" si="116"/>
        <v>0</v>
      </c>
      <c r="J98" s="263"/>
      <c r="K98" s="56"/>
      <c r="L98" s="141">
        <f t="shared" si="117"/>
        <v>0</v>
      </c>
      <c r="M98" s="327"/>
      <c r="N98" s="56"/>
      <c r="O98" s="121">
        <f t="shared" si="118"/>
        <v>0</v>
      </c>
      <c r="P98" s="111"/>
    </row>
    <row r="99" spans="1:16" ht="36" hidden="1" x14ac:dyDescent="0.25">
      <c r="A99" s="38">
        <v>2234</v>
      </c>
      <c r="B99" s="58" t="s">
        <v>85</v>
      </c>
      <c r="C99" s="59">
        <f t="shared" si="98"/>
        <v>0</v>
      </c>
      <c r="D99" s="232"/>
      <c r="E99" s="61"/>
      <c r="F99" s="148">
        <f t="shared" si="115"/>
        <v>0</v>
      </c>
      <c r="G99" s="232"/>
      <c r="H99" s="264"/>
      <c r="I99" s="115">
        <f t="shared" si="116"/>
        <v>0</v>
      </c>
      <c r="J99" s="264"/>
      <c r="K99" s="61"/>
      <c r="L99" s="137">
        <f t="shared" si="117"/>
        <v>0</v>
      </c>
      <c r="M99" s="328"/>
      <c r="N99" s="61"/>
      <c r="O99" s="115">
        <f t="shared" si="118"/>
        <v>0</v>
      </c>
      <c r="P99" s="112"/>
    </row>
    <row r="100" spans="1:16" ht="24" hidden="1" x14ac:dyDescent="0.25">
      <c r="A100" s="38">
        <v>2235</v>
      </c>
      <c r="B100" s="58" t="s">
        <v>86</v>
      </c>
      <c r="C100" s="59">
        <f t="shared" si="98"/>
        <v>0</v>
      </c>
      <c r="D100" s="232"/>
      <c r="E100" s="61"/>
      <c r="F100" s="148">
        <f t="shared" si="115"/>
        <v>0</v>
      </c>
      <c r="G100" s="232"/>
      <c r="H100" s="264"/>
      <c r="I100" s="115">
        <f t="shared" si="116"/>
        <v>0</v>
      </c>
      <c r="J100" s="264"/>
      <c r="K100" s="61"/>
      <c r="L100" s="137">
        <f t="shared" si="117"/>
        <v>0</v>
      </c>
      <c r="M100" s="328"/>
      <c r="N100" s="61"/>
      <c r="O100" s="115">
        <f t="shared" si="118"/>
        <v>0</v>
      </c>
      <c r="P100" s="112"/>
    </row>
    <row r="101" spans="1:16" hidden="1" x14ac:dyDescent="0.25">
      <c r="A101" s="38">
        <v>2236</v>
      </c>
      <c r="B101" s="58" t="s">
        <v>87</v>
      </c>
      <c r="C101" s="59">
        <f t="shared" si="98"/>
        <v>0</v>
      </c>
      <c r="D101" s="232"/>
      <c r="E101" s="61"/>
      <c r="F101" s="148">
        <f t="shared" si="115"/>
        <v>0</v>
      </c>
      <c r="G101" s="232"/>
      <c r="H101" s="264"/>
      <c r="I101" s="115">
        <f t="shared" si="116"/>
        <v>0</v>
      </c>
      <c r="J101" s="264"/>
      <c r="K101" s="61"/>
      <c r="L101" s="137">
        <f t="shared" si="117"/>
        <v>0</v>
      </c>
      <c r="M101" s="328"/>
      <c r="N101" s="61"/>
      <c r="O101" s="115">
        <f t="shared" si="118"/>
        <v>0</v>
      </c>
      <c r="P101" s="112"/>
    </row>
    <row r="102" spans="1:16" ht="24" hidden="1" x14ac:dyDescent="0.25">
      <c r="A102" s="38">
        <v>2239</v>
      </c>
      <c r="B102" s="58" t="s">
        <v>88</v>
      </c>
      <c r="C102" s="59">
        <f t="shared" si="98"/>
        <v>0</v>
      </c>
      <c r="D102" s="232">
        <v>0</v>
      </c>
      <c r="E102" s="61"/>
      <c r="F102" s="148">
        <f t="shared" si="115"/>
        <v>0</v>
      </c>
      <c r="G102" s="232"/>
      <c r="H102" s="264"/>
      <c r="I102" s="115">
        <f t="shared" si="116"/>
        <v>0</v>
      </c>
      <c r="J102" s="264"/>
      <c r="K102" s="61"/>
      <c r="L102" s="137">
        <f t="shared" si="117"/>
        <v>0</v>
      </c>
      <c r="M102" s="328"/>
      <c r="N102" s="61"/>
      <c r="O102" s="115">
        <f t="shared" si="118"/>
        <v>0</v>
      </c>
      <c r="P102" s="112"/>
    </row>
    <row r="103" spans="1:16" ht="36" hidden="1" x14ac:dyDescent="0.25">
      <c r="A103" s="113">
        <v>2240</v>
      </c>
      <c r="B103" s="58" t="s">
        <v>89</v>
      </c>
      <c r="C103" s="59">
        <f t="shared" si="98"/>
        <v>0</v>
      </c>
      <c r="D103" s="233">
        <f>SUM(D104:D111)</f>
        <v>0</v>
      </c>
      <c r="E103" s="114">
        <f t="shared" ref="E103:F103" si="119">SUM(E104:E111)</f>
        <v>0</v>
      </c>
      <c r="F103" s="148">
        <f t="shared" si="119"/>
        <v>0</v>
      </c>
      <c r="G103" s="233">
        <f>SUM(G104:G111)</f>
        <v>0</v>
      </c>
      <c r="H103" s="122">
        <f t="shared" ref="H103:I103" si="120">SUM(H104:H111)</f>
        <v>0</v>
      </c>
      <c r="I103" s="115">
        <f t="shared" si="120"/>
        <v>0</v>
      </c>
      <c r="J103" s="122">
        <f>SUM(J104:J111)</f>
        <v>0</v>
      </c>
      <c r="K103" s="114">
        <f t="shared" ref="K103:L103" si="121">SUM(K104:K111)</f>
        <v>0</v>
      </c>
      <c r="L103" s="137">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61"/>
      <c r="F105" s="148">
        <f t="shared" si="123"/>
        <v>0</v>
      </c>
      <c r="G105" s="232"/>
      <c r="H105" s="264"/>
      <c r="I105" s="115">
        <f t="shared" si="124"/>
        <v>0</v>
      </c>
      <c r="J105" s="264"/>
      <c r="K105" s="61"/>
      <c r="L105" s="137">
        <f t="shared" si="125"/>
        <v>0</v>
      </c>
      <c r="M105" s="328"/>
      <c r="N105" s="61"/>
      <c r="O105" s="115">
        <f t="shared" si="126"/>
        <v>0</v>
      </c>
      <c r="P105" s="112"/>
    </row>
    <row r="106" spans="1:16" ht="24" hidden="1" x14ac:dyDescent="0.25">
      <c r="A106" s="38">
        <v>2243</v>
      </c>
      <c r="B106" s="58" t="s">
        <v>92</v>
      </c>
      <c r="C106" s="59">
        <f t="shared" si="98"/>
        <v>0</v>
      </c>
      <c r="D106" s="232">
        <v>0</v>
      </c>
      <c r="E106" s="61"/>
      <c r="F106" s="148">
        <f t="shared" si="123"/>
        <v>0</v>
      </c>
      <c r="G106" s="232"/>
      <c r="H106" s="264"/>
      <c r="I106" s="115">
        <f t="shared" si="124"/>
        <v>0</v>
      </c>
      <c r="J106" s="264"/>
      <c r="K106" s="61"/>
      <c r="L106" s="137">
        <f t="shared" si="125"/>
        <v>0</v>
      </c>
      <c r="M106" s="328"/>
      <c r="N106" s="61"/>
      <c r="O106" s="115">
        <f t="shared" si="126"/>
        <v>0</v>
      </c>
      <c r="P106" s="112"/>
    </row>
    <row r="107" spans="1:16" hidden="1" x14ac:dyDescent="0.25">
      <c r="A107" s="38">
        <v>2244</v>
      </c>
      <c r="B107" s="58" t="s">
        <v>93</v>
      </c>
      <c r="C107" s="59">
        <f t="shared" si="98"/>
        <v>0</v>
      </c>
      <c r="D107" s="232">
        <v>0</v>
      </c>
      <c r="E107" s="61">
        <v>0</v>
      </c>
      <c r="F107" s="148">
        <f t="shared" si="123"/>
        <v>0</v>
      </c>
      <c r="G107" s="232"/>
      <c r="H107" s="264"/>
      <c r="I107" s="115">
        <f t="shared" si="124"/>
        <v>0</v>
      </c>
      <c r="J107" s="264"/>
      <c r="K107" s="61"/>
      <c r="L107" s="137">
        <f t="shared" si="125"/>
        <v>0</v>
      </c>
      <c r="M107" s="328"/>
      <c r="N107" s="61"/>
      <c r="O107" s="115">
        <f t="shared" si="126"/>
        <v>0</v>
      </c>
      <c r="P107" s="377">
        <v>0</v>
      </c>
    </row>
    <row r="108" spans="1:16"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112"/>
    </row>
    <row r="109" spans="1:16" hidden="1" x14ac:dyDescent="0.25">
      <c r="A109" s="38">
        <v>2247</v>
      </c>
      <c r="B109" s="58" t="s">
        <v>95</v>
      </c>
      <c r="C109" s="59">
        <f t="shared" si="98"/>
        <v>0</v>
      </c>
      <c r="D109" s="232"/>
      <c r="E109" s="61"/>
      <c r="F109" s="148">
        <f t="shared" si="123"/>
        <v>0</v>
      </c>
      <c r="G109" s="232"/>
      <c r="H109" s="264"/>
      <c r="I109" s="115">
        <f t="shared" si="124"/>
        <v>0</v>
      </c>
      <c r="J109" s="264"/>
      <c r="K109" s="61"/>
      <c r="L109" s="137">
        <f t="shared" si="125"/>
        <v>0</v>
      </c>
      <c r="M109" s="328"/>
      <c r="N109" s="61"/>
      <c r="O109" s="115">
        <f t="shared" si="126"/>
        <v>0</v>
      </c>
      <c r="P109" s="112"/>
    </row>
    <row r="110" spans="1:16"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112"/>
    </row>
    <row r="111" spans="1:16" ht="24" hidden="1" x14ac:dyDescent="0.25">
      <c r="A111" s="38">
        <v>2249</v>
      </c>
      <c r="B111" s="58" t="s">
        <v>96</v>
      </c>
      <c r="C111" s="59">
        <f t="shared" si="98"/>
        <v>0</v>
      </c>
      <c r="D111" s="232">
        <v>0</v>
      </c>
      <c r="E111" s="61"/>
      <c r="F111" s="148">
        <f t="shared" si="123"/>
        <v>0</v>
      </c>
      <c r="G111" s="232"/>
      <c r="H111" s="264"/>
      <c r="I111" s="115">
        <f t="shared" si="124"/>
        <v>0</v>
      </c>
      <c r="J111" s="264"/>
      <c r="K111" s="61"/>
      <c r="L111" s="137">
        <f t="shared" si="125"/>
        <v>0</v>
      </c>
      <c r="M111" s="328"/>
      <c r="N111" s="61"/>
      <c r="O111" s="115">
        <f t="shared" si="126"/>
        <v>0</v>
      </c>
      <c r="P111" s="112"/>
    </row>
    <row r="112" spans="1:16" hidden="1" x14ac:dyDescent="0.25">
      <c r="A112" s="113">
        <v>2250</v>
      </c>
      <c r="B112" s="58" t="s">
        <v>97</v>
      </c>
      <c r="C112" s="59">
        <f t="shared" si="98"/>
        <v>0</v>
      </c>
      <c r="D112" s="233">
        <f>SUM(D113:D115)</f>
        <v>0</v>
      </c>
      <c r="E112" s="114">
        <f t="shared" ref="E112:F112" si="127">SUM(E113:E115)</f>
        <v>0</v>
      </c>
      <c r="F112" s="148">
        <f t="shared" si="127"/>
        <v>0</v>
      </c>
      <c r="G112" s="233">
        <f>SUM(G113:G115)</f>
        <v>0</v>
      </c>
      <c r="H112" s="122">
        <f t="shared" ref="H112:I112" si="128">SUM(H113:H115)</f>
        <v>0</v>
      </c>
      <c r="I112" s="115">
        <f t="shared" si="128"/>
        <v>0</v>
      </c>
      <c r="J112" s="122">
        <f>SUM(J113:J115)</f>
        <v>0</v>
      </c>
      <c r="K112" s="114">
        <f t="shared" ref="K112:L112" si="129">SUM(K113:K115)</f>
        <v>0</v>
      </c>
      <c r="L112" s="137">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v>0</v>
      </c>
      <c r="E113" s="61"/>
      <c r="F113" s="148">
        <f t="shared" ref="F113:F115" si="131">D113+E113</f>
        <v>0</v>
      </c>
      <c r="G113" s="232"/>
      <c r="H113" s="264"/>
      <c r="I113" s="115">
        <f t="shared" ref="I113:I115" si="132">G113+H113</f>
        <v>0</v>
      </c>
      <c r="J113" s="264"/>
      <c r="K113" s="61"/>
      <c r="L113" s="137">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112"/>
    </row>
    <row r="115" spans="1:16" ht="24" hidden="1" x14ac:dyDescent="0.25">
      <c r="A115" s="38">
        <v>2259</v>
      </c>
      <c r="B115" s="58" t="s">
        <v>100</v>
      </c>
      <c r="C115" s="59">
        <f t="shared" si="98"/>
        <v>0</v>
      </c>
      <c r="D115" s="232">
        <v>0</v>
      </c>
      <c r="E115" s="61"/>
      <c r="F115" s="148">
        <f t="shared" si="131"/>
        <v>0</v>
      </c>
      <c r="G115" s="232"/>
      <c r="H115" s="264"/>
      <c r="I115" s="115">
        <f t="shared" si="132"/>
        <v>0</v>
      </c>
      <c r="J115" s="264"/>
      <c r="K115" s="61"/>
      <c r="L115" s="137">
        <f t="shared" si="133"/>
        <v>0</v>
      </c>
      <c r="M115" s="328"/>
      <c r="N115" s="61"/>
      <c r="O115" s="115">
        <f t="shared" si="134"/>
        <v>0</v>
      </c>
      <c r="P115" s="112"/>
    </row>
    <row r="116" spans="1:16" hidden="1" x14ac:dyDescent="0.25">
      <c r="A116" s="113">
        <v>2260</v>
      </c>
      <c r="B116" s="58" t="s">
        <v>101</v>
      </c>
      <c r="C116" s="59">
        <f t="shared" si="98"/>
        <v>0</v>
      </c>
      <c r="D116" s="233">
        <f>SUM(D117:D121)</f>
        <v>0</v>
      </c>
      <c r="E116" s="114">
        <f t="shared" ref="E116:F116" si="135">SUM(E117:E121)</f>
        <v>0</v>
      </c>
      <c r="F116" s="148">
        <f t="shared" si="135"/>
        <v>0</v>
      </c>
      <c r="G116" s="233">
        <f>SUM(G117:G121)</f>
        <v>0</v>
      </c>
      <c r="H116" s="122">
        <f t="shared" ref="H116:I116" si="136">SUM(H117:H121)</f>
        <v>0</v>
      </c>
      <c r="I116" s="115">
        <f t="shared" si="136"/>
        <v>0</v>
      </c>
      <c r="J116" s="122">
        <f>SUM(J117:J121)</f>
        <v>0</v>
      </c>
      <c r="K116" s="114">
        <f t="shared" ref="K116:L116" si="137">SUM(K117:K121)</f>
        <v>0</v>
      </c>
      <c r="L116" s="137">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v>0</v>
      </c>
      <c r="E117" s="61"/>
      <c r="F117" s="148">
        <f t="shared" ref="F117:F121" si="139">D117+E117</f>
        <v>0</v>
      </c>
      <c r="G117" s="232"/>
      <c r="H117" s="264"/>
      <c r="I117" s="115">
        <f t="shared" ref="I117:I121" si="140">G117+H117</f>
        <v>0</v>
      </c>
      <c r="J117" s="264"/>
      <c r="K117" s="61"/>
      <c r="L117" s="137">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61"/>
      <c r="F118" s="148">
        <f t="shared" si="139"/>
        <v>0</v>
      </c>
      <c r="G118" s="232"/>
      <c r="H118" s="264"/>
      <c r="I118" s="115">
        <f t="shared" si="140"/>
        <v>0</v>
      </c>
      <c r="J118" s="264">
        <v>0</v>
      </c>
      <c r="K118" s="61"/>
      <c r="L118" s="137">
        <f t="shared" si="141"/>
        <v>0</v>
      </c>
      <c r="M118" s="328"/>
      <c r="N118" s="61"/>
      <c r="O118" s="115">
        <f t="shared" si="142"/>
        <v>0</v>
      </c>
      <c r="P118" s="112"/>
    </row>
    <row r="119" spans="1:16"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112"/>
    </row>
    <row r="120" spans="1:16" ht="24" hidden="1" x14ac:dyDescent="0.25">
      <c r="A120" s="38">
        <v>2264</v>
      </c>
      <c r="B120" s="58" t="s">
        <v>105</v>
      </c>
      <c r="C120" s="59">
        <f t="shared" si="98"/>
        <v>0</v>
      </c>
      <c r="D120" s="232"/>
      <c r="E120" s="61"/>
      <c r="F120" s="148">
        <f t="shared" si="139"/>
        <v>0</v>
      </c>
      <c r="G120" s="232"/>
      <c r="H120" s="264"/>
      <c r="I120" s="115">
        <f t="shared" si="140"/>
        <v>0</v>
      </c>
      <c r="J120" s="264"/>
      <c r="K120" s="61"/>
      <c r="L120" s="137">
        <f t="shared" si="141"/>
        <v>0</v>
      </c>
      <c r="M120" s="328"/>
      <c r="N120" s="61"/>
      <c r="O120" s="115">
        <f t="shared" si="142"/>
        <v>0</v>
      </c>
      <c r="P120" s="112"/>
    </row>
    <row r="121" spans="1:16" hidden="1" x14ac:dyDescent="0.25">
      <c r="A121" s="38">
        <v>2269</v>
      </c>
      <c r="B121" s="58" t="s">
        <v>106</v>
      </c>
      <c r="C121" s="59">
        <f t="shared" si="98"/>
        <v>0</v>
      </c>
      <c r="D121" s="232">
        <v>0</v>
      </c>
      <c r="E121" s="61"/>
      <c r="F121" s="148">
        <f t="shared" si="139"/>
        <v>0</v>
      </c>
      <c r="G121" s="232"/>
      <c r="H121" s="264"/>
      <c r="I121" s="115">
        <f t="shared" si="140"/>
        <v>0</v>
      </c>
      <c r="J121" s="264"/>
      <c r="K121" s="61"/>
      <c r="L121" s="137">
        <f t="shared" si="141"/>
        <v>0</v>
      </c>
      <c r="M121" s="328"/>
      <c r="N121" s="61"/>
      <c r="O121" s="115">
        <f t="shared" si="142"/>
        <v>0</v>
      </c>
      <c r="P121" s="112"/>
    </row>
    <row r="122" spans="1:16" hidden="1" x14ac:dyDescent="0.25">
      <c r="A122" s="113">
        <v>2270</v>
      </c>
      <c r="B122" s="58" t="s">
        <v>107</v>
      </c>
      <c r="C122" s="59">
        <f t="shared" si="98"/>
        <v>0</v>
      </c>
      <c r="D122" s="233">
        <f>SUM(D123:D127)</f>
        <v>0</v>
      </c>
      <c r="E122" s="114">
        <f t="shared" ref="E122:F122" si="143">SUM(E123:E127)</f>
        <v>0</v>
      </c>
      <c r="F122" s="148">
        <f t="shared" si="143"/>
        <v>0</v>
      </c>
      <c r="G122" s="233">
        <f>SUM(G123:G127)</f>
        <v>0</v>
      </c>
      <c r="H122" s="122">
        <f t="shared" ref="H122:I122" si="144">SUM(H123:H127)</f>
        <v>0</v>
      </c>
      <c r="I122" s="115">
        <f t="shared" si="144"/>
        <v>0</v>
      </c>
      <c r="J122" s="122">
        <f>SUM(J123:J127)</f>
        <v>0</v>
      </c>
      <c r="K122" s="114">
        <f t="shared" ref="K122:L122" si="145">SUM(K123:K127)</f>
        <v>0</v>
      </c>
      <c r="L122" s="137">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112"/>
    </row>
    <row r="125" spans="1:16" ht="24" hidden="1" x14ac:dyDescent="0.25">
      <c r="A125" s="38">
        <v>2275</v>
      </c>
      <c r="B125" s="58" t="s">
        <v>109</v>
      </c>
      <c r="C125" s="59">
        <f t="shared" si="98"/>
        <v>0</v>
      </c>
      <c r="D125" s="232"/>
      <c r="E125" s="61"/>
      <c r="F125" s="148">
        <f t="shared" si="147"/>
        <v>0</v>
      </c>
      <c r="G125" s="232"/>
      <c r="H125" s="264"/>
      <c r="I125" s="115">
        <f t="shared" si="148"/>
        <v>0</v>
      </c>
      <c r="J125" s="264"/>
      <c r="K125" s="61"/>
      <c r="L125" s="137">
        <f t="shared" si="149"/>
        <v>0</v>
      </c>
      <c r="M125" s="328"/>
      <c r="N125" s="61"/>
      <c r="O125" s="115">
        <f t="shared" si="150"/>
        <v>0</v>
      </c>
      <c r="P125" s="112"/>
    </row>
    <row r="126" spans="1:16" ht="36" hidden="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112"/>
    </row>
    <row r="127" spans="1:16" ht="24" hidden="1" x14ac:dyDescent="0.25">
      <c r="A127" s="38">
        <v>2279</v>
      </c>
      <c r="B127" s="58" t="s">
        <v>111</v>
      </c>
      <c r="C127" s="59">
        <f t="shared" si="98"/>
        <v>0</v>
      </c>
      <c r="D127" s="232">
        <v>0</v>
      </c>
      <c r="E127" s="61"/>
      <c r="F127" s="148">
        <f t="shared" si="147"/>
        <v>0</v>
      </c>
      <c r="G127" s="232"/>
      <c r="H127" s="264"/>
      <c r="I127" s="115">
        <f t="shared" si="148"/>
        <v>0</v>
      </c>
      <c r="J127" s="264"/>
      <c r="K127" s="61"/>
      <c r="L127" s="137">
        <f t="shared" si="149"/>
        <v>0</v>
      </c>
      <c r="M127" s="328"/>
      <c r="N127" s="61"/>
      <c r="O127" s="115">
        <f t="shared" si="150"/>
        <v>0</v>
      </c>
      <c r="P127" s="112"/>
    </row>
    <row r="128" spans="1:16" ht="24" hidden="1" x14ac:dyDescent="0.25">
      <c r="A128" s="1244">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112"/>
    </row>
    <row r="130" spans="1:16" ht="38.25" hidden="1" customHeight="1" x14ac:dyDescent="0.25">
      <c r="A130" s="46">
        <v>2300</v>
      </c>
      <c r="B130" s="106" t="s">
        <v>113</v>
      </c>
      <c r="C130" s="47">
        <f t="shared" si="98"/>
        <v>0</v>
      </c>
      <c r="D130" s="230">
        <f>SUM(D131,D136,D140,D141,D144,D151,D159,D160,D163)</f>
        <v>0</v>
      </c>
      <c r="E130" s="51">
        <f t="shared" ref="E130:F130" si="152">SUM(E131,E136,E140,E141,E144,E151,E159,E160,E163)</f>
        <v>0</v>
      </c>
      <c r="F130" s="287">
        <f t="shared" si="152"/>
        <v>0</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27">
        <f t="shared" si="154"/>
        <v>0</v>
      </c>
      <c r="M130" s="47">
        <f>SUM(M131,M136,M140,M141,M144,M151,M159,M160,M163)</f>
        <v>0</v>
      </c>
      <c r="N130" s="51">
        <f t="shared" ref="N130:O130" si="155">SUM(N131,N136,N140,N141,N144,N151,N159,N160,N163)</f>
        <v>0</v>
      </c>
      <c r="O130" s="118">
        <f t="shared" si="155"/>
        <v>0</v>
      </c>
      <c r="P130" s="124"/>
    </row>
    <row r="131" spans="1:16" ht="24" hidden="1" x14ac:dyDescent="0.25">
      <c r="A131" s="1244">
        <v>2310</v>
      </c>
      <c r="B131" s="53" t="s">
        <v>114</v>
      </c>
      <c r="C131" s="54">
        <f t="shared" si="98"/>
        <v>0</v>
      </c>
      <c r="D131" s="235">
        <f t="shared" ref="D131:O131" si="156">SUM(D132:D135)</f>
        <v>0</v>
      </c>
      <c r="E131" s="120">
        <f t="shared" si="156"/>
        <v>0</v>
      </c>
      <c r="F131" s="289">
        <f t="shared" si="156"/>
        <v>0</v>
      </c>
      <c r="G131" s="235">
        <f t="shared" si="156"/>
        <v>0</v>
      </c>
      <c r="H131" s="266">
        <f t="shared" si="156"/>
        <v>0</v>
      </c>
      <c r="I131" s="121">
        <f t="shared" si="156"/>
        <v>0</v>
      </c>
      <c r="J131" s="266">
        <f t="shared" si="156"/>
        <v>0</v>
      </c>
      <c r="K131" s="120">
        <f t="shared" si="156"/>
        <v>0</v>
      </c>
      <c r="L131" s="141">
        <f t="shared" si="156"/>
        <v>0</v>
      </c>
      <c r="M131" s="54">
        <f t="shared" si="156"/>
        <v>0</v>
      </c>
      <c r="N131" s="120">
        <f t="shared" si="156"/>
        <v>0</v>
      </c>
      <c r="O131" s="121">
        <f t="shared" si="156"/>
        <v>0</v>
      </c>
      <c r="P131" s="111"/>
    </row>
    <row r="132" spans="1:16" hidden="1" x14ac:dyDescent="0.25">
      <c r="A132" s="38">
        <v>2311</v>
      </c>
      <c r="B132" s="58" t="s">
        <v>115</v>
      </c>
      <c r="C132" s="59">
        <f t="shared" si="98"/>
        <v>0</v>
      </c>
      <c r="D132" s="232">
        <v>0</v>
      </c>
      <c r="E132" s="61"/>
      <c r="F132" s="148">
        <f t="shared" ref="F132:F135" si="157">D132+E132</f>
        <v>0</v>
      </c>
      <c r="G132" s="232"/>
      <c r="H132" s="264"/>
      <c r="I132" s="115">
        <f t="shared" ref="I132:I135" si="158">G132+H132</f>
        <v>0</v>
      </c>
      <c r="J132" s="264"/>
      <c r="K132" s="61"/>
      <c r="L132" s="137">
        <f t="shared" ref="L132:L135" si="159">J132+K132</f>
        <v>0</v>
      </c>
      <c r="M132" s="328"/>
      <c r="N132" s="61"/>
      <c r="O132" s="115">
        <f t="shared" ref="O132:O135" si="160">M132+N132</f>
        <v>0</v>
      </c>
      <c r="P132" s="112"/>
    </row>
    <row r="133" spans="1:16" hidden="1" x14ac:dyDescent="0.25">
      <c r="A133" s="38">
        <v>2312</v>
      </c>
      <c r="B133" s="58" t="s">
        <v>116</v>
      </c>
      <c r="C133" s="59">
        <f t="shared" si="98"/>
        <v>0</v>
      </c>
      <c r="D133" s="232">
        <v>0</v>
      </c>
      <c r="E133" s="61"/>
      <c r="F133" s="148">
        <f t="shared" si="157"/>
        <v>0</v>
      </c>
      <c r="G133" s="232"/>
      <c r="H133" s="264"/>
      <c r="I133" s="115">
        <f t="shared" si="158"/>
        <v>0</v>
      </c>
      <c r="J133" s="264"/>
      <c r="K133" s="61"/>
      <c r="L133" s="137">
        <f t="shared" si="159"/>
        <v>0</v>
      </c>
      <c r="M133" s="328"/>
      <c r="N133" s="61"/>
      <c r="O133" s="115">
        <f t="shared" si="160"/>
        <v>0</v>
      </c>
      <c r="P133" s="112"/>
    </row>
    <row r="134" spans="1:16"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112"/>
    </row>
    <row r="135" spans="1:16" ht="36" hidden="1" customHeight="1" x14ac:dyDescent="0.25">
      <c r="A135" s="38">
        <v>2314</v>
      </c>
      <c r="B135" s="58" t="s">
        <v>291</v>
      </c>
      <c r="C135" s="59">
        <f t="shared" si="98"/>
        <v>0</v>
      </c>
      <c r="D135" s="232"/>
      <c r="E135" s="61"/>
      <c r="F135" s="148">
        <f t="shared" si="157"/>
        <v>0</v>
      </c>
      <c r="G135" s="232"/>
      <c r="H135" s="264"/>
      <c r="I135" s="115">
        <f t="shared" si="158"/>
        <v>0</v>
      </c>
      <c r="J135" s="264"/>
      <c r="K135" s="61"/>
      <c r="L135" s="137">
        <f t="shared" si="159"/>
        <v>0</v>
      </c>
      <c r="M135" s="328"/>
      <c r="N135" s="61"/>
      <c r="O135" s="115">
        <f t="shared" si="160"/>
        <v>0</v>
      </c>
      <c r="P135" s="112"/>
    </row>
    <row r="136" spans="1:16" hidden="1" x14ac:dyDescent="0.25">
      <c r="A136" s="113">
        <v>2320</v>
      </c>
      <c r="B136" s="58" t="s">
        <v>118</v>
      </c>
      <c r="C136" s="59">
        <f t="shared" si="98"/>
        <v>0</v>
      </c>
      <c r="D136" s="233">
        <f>SUM(D137:D139)</f>
        <v>0</v>
      </c>
      <c r="E136" s="114">
        <f t="shared" ref="E136:F136" si="161">SUM(E137:E139)</f>
        <v>0</v>
      </c>
      <c r="F136" s="148">
        <f t="shared" si="161"/>
        <v>0</v>
      </c>
      <c r="G136" s="233">
        <f>SUM(G137:G139)</f>
        <v>0</v>
      </c>
      <c r="H136" s="122">
        <f t="shared" ref="H136:I136" si="162">SUM(H137:H139)</f>
        <v>0</v>
      </c>
      <c r="I136" s="115">
        <f t="shared" si="162"/>
        <v>0</v>
      </c>
      <c r="J136" s="122">
        <f>SUM(J137:J139)</f>
        <v>0</v>
      </c>
      <c r="K136" s="114">
        <f t="shared" ref="K136:L136" si="163">SUM(K137:K139)</f>
        <v>0</v>
      </c>
      <c r="L136" s="137">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12"/>
    </row>
    <row r="138" spans="1:16" hidden="1" x14ac:dyDescent="0.25">
      <c r="A138" s="38">
        <v>2322</v>
      </c>
      <c r="B138" s="58" t="s">
        <v>120</v>
      </c>
      <c r="C138" s="59">
        <f t="shared" si="98"/>
        <v>0</v>
      </c>
      <c r="D138" s="232">
        <v>0</v>
      </c>
      <c r="E138" s="61"/>
      <c r="F138" s="148">
        <f t="shared" si="165"/>
        <v>0</v>
      </c>
      <c r="G138" s="232"/>
      <c r="H138" s="264"/>
      <c r="I138" s="115">
        <f t="shared" si="166"/>
        <v>0</v>
      </c>
      <c r="J138" s="264">
        <v>0</v>
      </c>
      <c r="K138" s="61"/>
      <c r="L138" s="137">
        <f t="shared" si="167"/>
        <v>0</v>
      </c>
      <c r="M138" s="328"/>
      <c r="N138" s="61"/>
      <c r="O138" s="115">
        <f t="shared" si="168"/>
        <v>0</v>
      </c>
      <c r="P138" s="112"/>
    </row>
    <row r="139" spans="1:16"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112"/>
    </row>
    <row r="140" spans="1:16"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112"/>
    </row>
    <row r="141" spans="1:16" ht="48" hidden="1" x14ac:dyDescent="0.25">
      <c r="A141" s="113">
        <v>2340</v>
      </c>
      <c r="B141" s="58" t="s">
        <v>302</v>
      </c>
      <c r="C141" s="59">
        <f t="shared" si="98"/>
        <v>0</v>
      </c>
      <c r="D141" s="233">
        <f>SUM(D142:D143)</f>
        <v>0</v>
      </c>
      <c r="E141" s="114">
        <f t="shared" ref="E141:F141" si="169">SUM(E142:E143)</f>
        <v>0</v>
      </c>
      <c r="F141" s="148">
        <f t="shared" si="169"/>
        <v>0</v>
      </c>
      <c r="G141" s="233">
        <f>SUM(G142:G143)</f>
        <v>0</v>
      </c>
      <c r="H141" s="122">
        <f t="shared" ref="H141:I141" si="170">SUM(H142:H143)</f>
        <v>0</v>
      </c>
      <c r="I141" s="115">
        <f t="shared" si="170"/>
        <v>0</v>
      </c>
      <c r="J141" s="122">
        <f>SUM(J142:J143)</f>
        <v>0</v>
      </c>
      <c r="K141" s="114">
        <f t="shared" ref="K141:L141" si="171">SUM(K142:K143)</f>
        <v>0</v>
      </c>
      <c r="L141" s="137">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v>0</v>
      </c>
      <c r="E142" s="61"/>
      <c r="F142" s="148">
        <f t="shared" ref="F142:F143" si="173">D142+E142</f>
        <v>0</v>
      </c>
      <c r="G142" s="232"/>
      <c r="H142" s="264"/>
      <c r="I142" s="115">
        <f t="shared" ref="I142:I143" si="174">G142+H142</f>
        <v>0</v>
      </c>
      <c r="J142" s="264"/>
      <c r="K142" s="61"/>
      <c r="L142" s="137">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112"/>
    </row>
    <row r="144" spans="1:16" ht="24" hidden="1" x14ac:dyDescent="0.25">
      <c r="A144" s="108">
        <v>2350</v>
      </c>
      <c r="B144" s="79" t="s">
        <v>125</v>
      </c>
      <c r="C144" s="85">
        <f t="shared" si="98"/>
        <v>0</v>
      </c>
      <c r="D144" s="133">
        <f>SUM(D145:D150)</f>
        <v>0</v>
      </c>
      <c r="E144" s="109">
        <f t="shared" ref="E144:F144" si="177">SUM(E145:E150)</f>
        <v>0</v>
      </c>
      <c r="F144" s="288">
        <f t="shared" si="177"/>
        <v>0</v>
      </c>
      <c r="G144" s="133">
        <f>SUM(G145:G150)</f>
        <v>0</v>
      </c>
      <c r="H144" s="208">
        <f t="shared" ref="H144:I144" si="178">SUM(H145:H150)</f>
        <v>0</v>
      </c>
      <c r="I144" s="110">
        <f t="shared" si="178"/>
        <v>0</v>
      </c>
      <c r="J144" s="208">
        <f>SUM(J145:J150)</f>
        <v>0</v>
      </c>
      <c r="K144" s="109">
        <f t="shared" ref="K144:L144" si="179">SUM(K145:K150)</f>
        <v>0</v>
      </c>
      <c r="L144" s="138">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v>0</v>
      </c>
      <c r="E145" s="56"/>
      <c r="F145" s="289">
        <f t="shared" ref="F145:F150" si="181">D145+E145</f>
        <v>0</v>
      </c>
      <c r="G145" s="231"/>
      <c r="H145" s="263"/>
      <c r="I145" s="121">
        <f t="shared" ref="I145:I150" si="182">G145+H145</f>
        <v>0</v>
      </c>
      <c r="J145" s="263">
        <v>0</v>
      </c>
      <c r="K145" s="56"/>
      <c r="L145" s="141">
        <f t="shared" ref="L145:L150" si="183">J145+K145</f>
        <v>0</v>
      </c>
      <c r="M145" s="327"/>
      <c r="N145" s="56"/>
      <c r="O145" s="121">
        <f t="shared" ref="O145:O150" si="184">M145+N145</f>
        <v>0</v>
      </c>
      <c r="P145" s="111"/>
    </row>
    <row r="146" spans="1:16" hidden="1" x14ac:dyDescent="0.25">
      <c r="A146" s="38">
        <v>2352</v>
      </c>
      <c r="B146" s="58" t="s">
        <v>127</v>
      </c>
      <c r="C146" s="59">
        <f t="shared" si="98"/>
        <v>0</v>
      </c>
      <c r="D146" s="232">
        <v>0</v>
      </c>
      <c r="E146" s="61"/>
      <c r="F146" s="148">
        <f t="shared" si="181"/>
        <v>0</v>
      </c>
      <c r="G146" s="232"/>
      <c r="H146" s="264"/>
      <c r="I146" s="115">
        <f t="shared" si="182"/>
        <v>0</v>
      </c>
      <c r="J146" s="264">
        <v>0</v>
      </c>
      <c r="K146" s="61"/>
      <c r="L146" s="137">
        <f t="shared" si="183"/>
        <v>0</v>
      </c>
      <c r="M146" s="328"/>
      <c r="N146" s="61"/>
      <c r="O146" s="115">
        <f t="shared" si="184"/>
        <v>0</v>
      </c>
      <c r="P146" s="112"/>
    </row>
    <row r="147" spans="1:16" ht="24" hidden="1" x14ac:dyDescent="0.25">
      <c r="A147" s="38">
        <v>2353</v>
      </c>
      <c r="B147" s="58" t="s">
        <v>128</v>
      </c>
      <c r="C147" s="59">
        <f t="shared" si="98"/>
        <v>0</v>
      </c>
      <c r="D147" s="232"/>
      <c r="E147" s="61"/>
      <c r="F147" s="148">
        <f t="shared" si="181"/>
        <v>0</v>
      </c>
      <c r="G147" s="232"/>
      <c r="H147" s="264"/>
      <c r="I147" s="115">
        <f t="shared" si="182"/>
        <v>0</v>
      </c>
      <c r="J147" s="264"/>
      <c r="K147" s="61"/>
      <c r="L147" s="137">
        <f t="shared" si="183"/>
        <v>0</v>
      </c>
      <c r="M147" s="328"/>
      <c r="N147" s="61"/>
      <c r="O147" s="115">
        <f t="shared" si="184"/>
        <v>0</v>
      </c>
      <c r="P147" s="112"/>
    </row>
    <row r="148" spans="1:16" ht="24" hidden="1" x14ac:dyDescent="0.25">
      <c r="A148" s="38">
        <v>2354</v>
      </c>
      <c r="B148" s="58" t="s">
        <v>129</v>
      </c>
      <c r="C148" s="59">
        <f t="shared" si="98"/>
        <v>0</v>
      </c>
      <c r="D148" s="232"/>
      <c r="E148" s="61"/>
      <c r="F148" s="148">
        <f t="shared" si="181"/>
        <v>0</v>
      </c>
      <c r="G148" s="232"/>
      <c r="H148" s="264"/>
      <c r="I148" s="115">
        <f t="shared" si="182"/>
        <v>0</v>
      </c>
      <c r="J148" s="264"/>
      <c r="K148" s="61"/>
      <c r="L148" s="137">
        <f t="shared" si="183"/>
        <v>0</v>
      </c>
      <c r="M148" s="328"/>
      <c r="N148" s="61"/>
      <c r="O148" s="115">
        <f t="shared" si="184"/>
        <v>0</v>
      </c>
      <c r="P148" s="112"/>
    </row>
    <row r="149" spans="1:16" ht="24" hidden="1" x14ac:dyDescent="0.25">
      <c r="A149" s="38">
        <v>2355</v>
      </c>
      <c r="B149" s="58" t="s">
        <v>130</v>
      </c>
      <c r="C149" s="59">
        <f t="shared" ref="C149:C212" si="185">F149+I149+L149+O149</f>
        <v>0</v>
      </c>
      <c r="D149" s="232"/>
      <c r="E149" s="61"/>
      <c r="F149" s="148">
        <f t="shared" si="181"/>
        <v>0</v>
      </c>
      <c r="G149" s="232"/>
      <c r="H149" s="264"/>
      <c r="I149" s="115">
        <f t="shared" si="182"/>
        <v>0</v>
      </c>
      <c r="J149" s="264"/>
      <c r="K149" s="61"/>
      <c r="L149" s="137">
        <f t="shared" si="183"/>
        <v>0</v>
      </c>
      <c r="M149" s="328"/>
      <c r="N149" s="61"/>
      <c r="O149" s="115">
        <f t="shared" si="184"/>
        <v>0</v>
      </c>
      <c r="P149" s="112"/>
    </row>
    <row r="150" spans="1:16"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114">
        <f t="shared" ref="E151:F151" si="186">SUM(E152:E158)</f>
        <v>0</v>
      </c>
      <c r="F151" s="148">
        <f t="shared" si="186"/>
        <v>0</v>
      </c>
      <c r="G151" s="233">
        <f>SUM(G152:G158)</f>
        <v>0</v>
      </c>
      <c r="H151" s="122">
        <f t="shared" ref="H151:I151" si="187">SUM(H152:H158)</f>
        <v>0</v>
      </c>
      <c r="I151" s="115">
        <f t="shared" si="187"/>
        <v>0</v>
      </c>
      <c r="J151" s="122">
        <f>SUM(J152:J158)</f>
        <v>0</v>
      </c>
      <c r="K151" s="114">
        <f t="shared" ref="K151:L151" si="188">SUM(K152:K158)</f>
        <v>0</v>
      </c>
      <c r="L151" s="137">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61"/>
      <c r="F152" s="148">
        <f t="shared" ref="F152:F159" si="190">D152+E152</f>
        <v>0</v>
      </c>
      <c r="G152" s="232"/>
      <c r="H152" s="264"/>
      <c r="I152" s="115">
        <f t="shared" ref="I152:I159" si="191">G152+H152</f>
        <v>0</v>
      </c>
      <c r="J152" s="264"/>
      <c r="K152" s="61"/>
      <c r="L152" s="137">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112"/>
    </row>
    <row r="154" spans="1:16" hidden="1" x14ac:dyDescent="0.25">
      <c r="A154" s="37">
        <v>2363</v>
      </c>
      <c r="B154" s="58" t="s">
        <v>135</v>
      </c>
      <c r="C154" s="59">
        <f t="shared" si="185"/>
        <v>0</v>
      </c>
      <c r="D154" s="232"/>
      <c r="E154" s="61"/>
      <c r="F154" s="148">
        <f t="shared" si="190"/>
        <v>0</v>
      </c>
      <c r="G154" s="232"/>
      <c r="H154" s="264"/>
      <c r="I154" s="115">
        <f t="shared" si="191"/>
        <v>0</v>
      </c>
      <c r="J154" s="264"/>
      <c r="K154" s="61"/>
      <c r="L154" s="137">
        <f t="shared" si="192"/>
        <v>0</v>
      </c>
      <c r="M154" s="328"/>
      <c r="N154" s="61"/>
      <c r="O154" s="115">
        <f t="shared" si="193"/>
        <v>0</v>
      </c>
      <c r="P154" s="112"/>
    </row>
    <row r="155" spans="1:16"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112"/>
    </row>
    <row r="156" spans="1:16"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112"/>
    </row>
    <row r="157" spans="1:16"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112"/>
    </row>
    <row r="158" spans="1:16"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112"/>
    </row>
    <row r="159" spans="1:16" hidden="1" x14ac:dyDescent="0.25">
      <c r="A159" s="108">
        <v>2370</v>
      </c>
      <c r="B159" s="79" t="s">
        <v>140</v>
      </c>
      <c r="C159" s="85">
        <f t="shared" si="185"/>
        <v>0</v>
      </c>
      <c r="D159" s="234"/>
      <c r="E159" s="116"/>
      <c r="F159" s="288">
        <f t="shared" si="190"/>
        <v>0</v>
      </c>
      <c r="G159" s="234"/>
      <c r="H159" s="265"/>
      <c r="I159" s="110">
        <f t="shared" si="191"/>
        <v>0</v>
      </c>
      <c r="J159" s="265"/>
      <c r="K159" s="116"/>
      <c r="L159" s="138">
        <f t="shared" si="192"/>
        <v>0</v>
      </c>
      <c r="M159" s="329"/>
      <c r="N159" s="116"/>
      <c r="O159" s="110">
        <f t="shared" si="193"/>
        <v>0</v>
      </c>
      <c r="P159" s="117"/>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112"/>
    </row>
    <row r="163" spans="1:16" hidden="1" x14ac:dyDescent="0.25">
      <c r="A163" s="108">
        <v>2390</v>
      </c>
      <c r="B163" s="79" t="s">
        <v>144</v>
      </c>
      <c r="C163" s="85">
        <f t="shared" si="185"/>
        <v>0</v>
      </c>
      <c r="D163" s="234"/>
      <c r="E163" s="116"/>
      <c r="F163" s="288">
        <f t="shared" si="198"/>
        <v>0</v>
      </c>
      <c r="G163" s="234"/>
      <c r="H163" s="265"/>
      <c r="I163" s="110">
        <f t="shared" si="199"/>
        <v>0</v>
      </c>
      <c r="J163" s="265"/>
      <c r="K163" s="116"/>
      <c r="L163" s="138">
        <f t="shared" si="200"/>
        <v>0</v>
      </c>
      <c r="M163" s="329"/>
      <c r="N163" s="116"/>
      <c r="O163" s="110">
        <f t="shared" si="201"/>
        <v>0</v>
      </c>
      <c r="P163" s="117"/>
    </row>
    <row r="164" spans="1:16" hidden="1" x14ac:dyDescent="0.25">
      <c r="A164" s="46">
        <v>2400</v>
      </c>
      <c r="B164" s="106" t="s">
        <v>145</v>
      </c>
      <c r="C164" s="47">
        <f t="shared" si="185"/>
        <v>0</v>
      </c>
      <c r="D164" s="236"/>
      <c r="E164" s="123"/>
      <c r="F164" s="287">
        <f t="shared" si="198"/>
        <v>0</v>
      </c>
      <c r="G164" s="236"/>
      <c r="H164" s="267"/>
      <c r="I164" s="118">
        <f t="shared" si="199"/>
        <v>0</v>
      </c>
      <c r="J164" s="267"/>
      <c r="K164" s="123"/>
      <c r="L164" s="127">
        <f t="shared" si="200"/>
        <v>0</v>
      </c>
      <c r="M164" s="330"/>
      <c r="N164" s="123"/>
      <c r="O164" s="118">
        <f t="shared" si="201"/>
        <v>0</v>
      </c>
      <c r="P164" s="124"/>
    </row>
    <row r="165" spans="1:16" ht="24" hidden="1" x14ac:dyDescent="0.25">
      <c r="A165" s="46">
        <v>2500</v>
      </c>
      <c r="B165" s="106" t="s">
        <v>146</v>
      </c>
      <c r="C165" s="47">
        <f t="shared" si="185"/>
        <v>0</v>
      </c>
      <c r="D165" s="230">
        <f>SUM(D166,D171)</f>
        <v>0</v>
      </c>
      <c r="E165" s="51">
        <f t="shared" ref="E165:O165" si="202">SUM(E166,E171)</f>
        <v>0</v>
      </c>
      <c r="F165" s="287">
        <f t="shared" si="202"/>
        <v>0</v>
      </c>
      <c r="G165" s="230">
        <f t="shared" si="202"/>
        <v>0</v>
      </c>
      <c r="H165" s="107">
        <f t="shared" si="202"/>
        <v>0</v>
      </c>
      <c r="I165" s="118">
        <f t="shared" si="202"/>
        <v>0</v>
      </c>
      <c r="J165" s="107">
        <f t="shared" si="202"/>
        <v>0</v>
      </c>
      <c r="K165" s="51">
        <f t="shared" si="202"/>
        <v>0</v>
      </c>
      <c r="L165" s="127">
        <f t="shared" si="202"/>
        <v>0</v>
      </c>
      <c r="M165" s="131">
        <f t="shared" si="202"/>
        <v>0</v>
      </c>
      <c r="N165" s="132">
        <f t="shared" si="202"/>
        <v>0</v>
      </c>
      <c r="O165" s="296">
        <f t="shared" si="202"/>
        <v>0</v>
      </c>
      <c r="P165" s="352"/>
    </row>
    <row r="166" spans="1:16" ht="16.5" hidden="1" customHeight="1" x14ac:dyDescent="0.25">
      <c r="A166" s="1244">
        <v>2510</v>
      </c>
      <c r="B166" s="53" t="s">
        <v>147</v>
      </c>
      <c r="C166" s="54">
        <f t="shared" si="185"/>
        <v>0</v>
      </c>
      <c r="D166" s="235">
        <f>SUM(D167:D170)</f>
        <v>0</v>
      </c>
      <c r="E166" s="120">
        <f t="shared" ref="E166:O166" si="203">SUM(E167:E170)</f>
        <v>0</v>
      </c>
      <c r="F166" s="289">
        <f t="shared" si="203"/>
        <v>0</v>
      </c>
      <c r="G166" s="235">
        <f t="shared" si="203"/>
        <v>0</v>
      </c>
      <c r="H166" s="266">
        <f t="shared" si="203"/>
        <v>0</v>
      </c>
      <c r="I166" s="121">
        <f t="shared" si="203"/>
        <v>0</v>
      </c>
      <c r="J166" s="266">
        <f t="shared" si="203"/>
        <v>0</v>
      </c>
      <c r="K166" s="120">
        <f t="shared" si="203"/>
        <v>0</v>
      </c>
      <c r="L166" s="14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112"/>
    </row>
    <row r="169" spans="1:16"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112"/>
    </row>
    <row r="170" spans="1:16" ht="24" hidden="1" x14ac:dyDescent="0.25">
      <c r="A170" s="38">
        <v>2519</v>
      </c>
      <c r="B170" s="58" t="s">
        <v>151</v>
      </c>
      <c r="C170" s="59">
        <f t="shared" si="185"/>
        <v>0</v>
      </c>
      <c r="D170" s="232"/>
      <c r="E170" s="61"/>
      <c r="F170" s="148">
        <f t="shared" si="204"/>
        <v>0</v>
      </c>
      <c r="G170" s="232"/>
      <c r="H170" s="264"/>
      <c r="I170" s="115">
        <f t="shared" si="205"/>
        <v>0</v>
      </c>
      <c r="J170" s="264"/>
      <c r="K170" s="61"/>
      <c r="L170" s="137">
        <f t="shared" si="206"/>
        <v>0</v>
      </c>
      <c r="M170" s="328"/>
      <c r="N170" s="61"/>
      <c r="O170" s="115">
        <f t="shared" si="207"/>
        <v>0</v>
      </c>
      <c r="P170" s="112"/>
    </row>
    <row r="171" spans="1:16"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36"/>
    </row>
    <row r="173" spans="1:16"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352"/>
    </row>
    <row r="175" spans="1:16" ht="36" hidden="1" x14ac:dyDescent="0.25">
      <c r="A175" s="1244">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112"/>
    </row>
    <row r="178" spans="1:16"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112"/>
    </row>
    <row r="179" spans="1:16" ht="84" hidden="1" x14ac:dyDescent="0.25">
      <c r="A179" s="1244">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112"/>
    </row>
    <row r="182" spans="1:16"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112"/>
    </row>
    <row r="183" spans="1:16"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59"/>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111"/>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24"/>
    </row>
    <row r="189" spans="1:16" ht="36" hidden="1" x14ac:dyDescent="0.25">
      <c r="A189" s="1244">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112"/>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24"/>
    </row>
    <row r="192" spans="1:16" ht="24" hidden="1" x14ac:dyDescent="0.25">
      <c r="A192" s="1244">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112"/>
    </row>
    <row r="194" spans="1:16" s="21" customFormat="1" ht="24" x14ac:dyDescent="0.25">
      <c r="A194" s="136"/>
      <c r="B194" s="17" t="s">
        <v>174</v>
      </c>
      <c r="C194" s="99">
        <f t="shared" si="185"/>
        <v>7020</v>
      </c>
      <c r="D194" s="228">
        <f>SUM(D195,D230,D269)</f>
        <v>0</v>
      </c>
      <c r="E194" s="426">
        <f t="shared" ref="E194:F194" si="251">SUM(E195,E230,E269)</f>
        <v>7020</v>
      </c>
      <c r="F194" s="427">
        <f t="shared" si="251"/>
        <v>7020</v>
      </c>
      <c r="G194" s="228">
        <f>SUM(G195,G230,G269)</f>
        <v>0</v>
      </c>
      <c r="H194" s="207">
        <f t="shared" ref="H194:I194" si="252">SUM(H195,H230,H269)</f>
        <v>0</v>
      </c>
      <c r="I194" s="427">
        <f t="shared" si="252"/>
        <v>0</v>
      </c>
      <c r="J194" s="261">
        <f>SUM(J195,J230,J269)</f>
        <v>0</v>
      </c>
      <c r="K194" s="426">
        <f t="shared" ref="K194:L194" si="253">SUM(K195,K230,K269)</f>
        <v>0</v>
      </c>
      <c r="L194" s="427">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104">
        <f t="shared" ref="E195:F195" si="255">E196+E204</f>
        <v>0</v>
      </c>
      <c r="F195" s="286">
        <f t="shared" si="255"/>
        <v>0</v>
      </c>
      <c r="G195" s="229">
        <f>G196+G204</f>
        <v>0</v>
      </c>
      <c r="H195" s="262">
        <f t="shared" ref="H195:I195" si="256">H196+H204</f>
        <v>0</v>
      </c>
      <c r="I195" s="105">
        <f t="shared" si="256"/>
        <v>0</v>
      </c>
      <c r="J195" s="262">
        <f>J196+J204</f>
        <v>0</v>
      </c>
      <c r="K195" s="104">
        <f t="shared" ref="K195:L195" si="257">K196+K204</f>
        <v>0</v>
      </c>
      <c r="L195" s="139">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51">
        <f t="shared" ref="E196:F196" si="259">E197+E198+E201+E202+E203</f>
        <v>0</v>
      </c>
      <c r="F196" s="28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27">
        <f t="shared" si="261"/>
        <v>0</v>
      </c>
      <c r="M196" s="47">
        <f>M197+M198+M201+M202+M203</f>
        <v>0</v>
      </c>
      <c r="N196" s="51">
        <f t="shared" ref="N196:O196" si="262">N197+N198+N201+N202+N203</f>
        <v>0</v>
      </c>
      <c r="O196" s="118">
        <f t="shared" si="262"/>
        <v>0</v>
      </c>
      <c r="P196" s="124"/>
    </row>
    <row r="197" spans="1:16" hidden="1" x14ac:dyDescent="0.25">
      <c r="A197" s="1244">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111"/>
    </row>
    <row r="198" spans="1:16" ht="24" hidden="1" x14ac:dyDescent="0.25">
      <c r="A198" s="113">
        <v>5120</v>
      </c>
      <c r="B198" s="58" t="s">
        <v>178</v>
      </c>
      <c r="C198" s="59">
        <f t="shared" si="185"/>
        <v>0</v>
      </c>
      <c r="D198" s="233">
        <f>D199+D200</f>
        <v>0</v>
      </c>
      <c r="E198" s="114">
        <f t="shared" ref="E198:F198" si="263">E199+E200</f>
        <v>0</v>
      </c>
      <c r="F198" s="148">
        <f t="shared" si="263"/>
        <v>0</v>
      </c>
      <c r="G198" s="233">
        <f>G199+G200</f>
        <v>0</v>
      </c>
      <c r="H198" s="122">
        <f t="shared" ref="H198:I198" si="264">H199+H200</f>
        <v>0</v>
      </c>
      <c r="I198" s="115">
        <f t="shared" si="264"/>
        <v>0</v>
      </c>
      <c r="J198" s="122">
        <f>J199+J200</f>
        <v>0</v>
      </c>
      <c r="K198" s="114">
        <f t="shared" ref="K198:L198" si="265">K199+K200</f>
        <v>0</v>
      </c>
      <c r="L198" s="137">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61"/>
      <c r="F199" s="148">
        <f t="shared" ref="F199:F203" si="267">D199+E199</f>
        <v>0</v>
      </c>
      <c r="G199" s="232"/>
      <c r="H199" s="264"/>
      <c r="I199" s="115">
        <f t="shared" ref="I199:I203" si="268">G199+H199</f>
        <v>0</v>
      </c>
      <c r="J199" s="264"/>
      <c r="K199" s="61"/>
      <c r="L199" s="137">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112"/>
    </row>
    <row r="201" spans="1:16"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112"/>
    </row>
    <row r="202" spans="1:16"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112"/>
    </row>
    <row r="203" spans="1:16"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51">
        <f t="shared" ref="E204:F204" si="271">E205+E215+E216+E225+E226+E227+E229</f>
        <v>0</v>
      </c>
      <c r="F204" s="28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27">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112"/>
    </row>
    <row r="208" spans="1:16"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112"/>
    </row>
    <row r="209" spans="1:16"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112"/>
    </row>
    <row r="210" spans="1:16"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112"/>
    </row>
    <row r="211" spans="1:16"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112"/>
    </row>
    <row r="212" spans="1:16"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112"/>
    </row>
    <row r="213" spans="1:16"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112"/>
    </row>
    <row r="214" spans="1:16"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112"/>
    </row>
    <row r="215" spans="1:16"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112"/>
    </row>
    <row r="216" spans="1:16" hidden="1" x14ac:dyDescent="0.25">
      <c r="A216" s="113">
        <v>5230</v>
      </c>
      <c r="B216" s="58" t="s">
        <v>196</v>
      </c>
      <c r="C216" s="59">
        <f t="shared" si="283"/>
        <v>0</v>
      </c>
      <c r="D216" s="233">
        <f>SUM(D217:D224)</f>
        <v>0</v>
      </c>
      <c r="E216" s="114">
        <f t="shared" ref="E216:F216" si="284">SUM(E217:E224)</f>
        <v>0</v>
      </c>
      <c r="F216" s="148">
        <f t="shared" si="284"/>
        <v>0</v>
      </c>
      <c r="G216" s="233">
        <f>SUM(G217:G224)</f>
        <v>0</v>
      </c>
      <c r="H216" s="122">
        <f t="shared" ref="H216:I216" si="285">SUM(H217:H224)</f>
        <v>0</v>
      </c>
      <c r="I216" s="115">
        <f t="shared" si="285"/>
        <v>0</v>
      </c>
      <c r="J216" s="122">
        <f>SUM(J217:J224)</f>
        <v>0</v>
      </c>
      <c r="K216" s="114">
        <f t="shared" ref="K216:L216" si="286">SUM(K217:K224)</f>
        <v>0</v>
      </c>
      <c r="L216" s="137">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61"/>
      <c r="F218" s="148">
        <f t="shared" si="288"/>
        <v>0</v>
      </c>
      <c r="G218" s="232"/>
      <c r="H218" s="264"/>
      <c r="I218" s="115">
        <f t="shared" si="289"/>
        <v>0</v>
      </c>
      <c r="J218" s="264"/>
      <c r="K218" s="61"/>
      <c r="L218" s="137">
        <f t="shared" si="290"/>
        <v>0</v>
      </c>
      <c r="M218" s="328"/>
      <c r="N218" s="61"/>
      <c r="O218" s="115">
        <f t="shared" si="291"/>
        <v>0</v>
      </c>
      <c r="P218" s="112"/>
    </row>
    <row r="219" spans="1:16" hidden="1" x14ac:dyDescent="0.25">
      <c r="A219" s="38">
        <v>5233</v>
      </c>
      <c r="B219" s="58" t="s">
        <v>199</v>
      </c>
      <c r="C219" s="59">
        <f t="shared" si="283"/>
        <v>0</v>
      </c>
      <c r="D219" s="232"/>
      <c r="E219" s="61"/>
      <c r="F219" s="148">
        <f t="shared" si="288"/>
        <v>0</v>
      </c>
      <c r="G219" s="232"/>
      <c r="H219" s="264"/>
      <c r="I219" s="115">
        <f t="shared" si="289"/>
        <v>0</v>
      </c>
      <c r="J219" s="264"/>
      <c r="K219" s="61"/>
      <c r="L219" s="137">
        <f t="shared" si="290"/>
        <v>0</v>
      </c>
      <c r="M219" s="328"/>
      <c r="N219" s="61"/>
      <c r="O219" s="115">
        <f t="shared" si="291"/>
        <v>0</v>
      </c>
      <c r="P219" s="112"/>
    </row>
    <row r="220" spans="1:16"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112"/>
    </row>
    <row r="221" spans="1:16"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112"/>
    </row>
    <row r="222" spans="1:16"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112"/>
    </row>
    <row r="223" spans="1:16" ht="24" hidden="1" x14ac:dyDescent="0.25">
      <c r="A223" s="38">
        <v>5238</v>
      </c>
      <c r="B223" s="58" t="s">
        <v>203</v>
      </c>
      <c r="C223" s="59">
        <f t="shared" si="283"/>
        <v>0</v>
      </c>
      <c r="D223" s="232"/>
      <c r="E223" s="61"/>
      <c r="F223" s="148">
        <f t="shared" si="288"/>
        <v>0</v>
      </c>
      <c r="G223" s="232"/>
      <c r="H223" s="264"/>
      <c r="I223" s="115">
        <f t="shared" si="289"/>
        <v>0</v>
      </c>
      <c r="J223" s="264"/>
      <c r="K223" s="61"/>
      <c r="L223" s="137">
        <f t="shared" si="290"/>
        <v>0</v>
      </c>
      <c r="M223" s="328"/>
      <c r="N223" s="61"/>
      <c r="O223" s="115">
        <f t="shared" si="291"/>
        <v>0</v>
      </c>
      <c r="P223" s="112"/>
    </row>
    <row r="224" spans="1:16" ht="24" hidden="1" x14ac:dyDescent="0.25">
      <c r="A224" s="38">
        <v>5239</v>
      </c>
      <c r="B224" s="58" t="s">
        <v>204</v>
      </c>
      <c r="C224" s="59">
        <f t="shared" si="283"/>
        <v>0</v>
      </c>
      <c r="D224" s="232"/>
      <c r="E224" s="61"/>
      <c r="F224" s="148">
        <f t="shared" si="288"/>
        <v>0</v>
      </c>
      <c r="G224" s="232"/>
      <c r="H224" s="264"/>
      <c r="I224" s="115">
        <f t="shared" si="289"/>
        <v>0</v>
      </c>
      <c r="J224" s="264"/>
      <c r="K224" s="61"/>
      <c r="L224" s="137">
        <f t="shared" si="290"/>
        <v>0</v>
      </c>
      <c r="M224" s="328"/>
      <c r="N224" s="61"/>
      <c r="O224" s="115">
        <f t="shared" si="291"/>
        <v>0</v>
      </c>
      <c r="P224" s="112"/>
    </row>
    <row r="225" spans="1:16"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112"/>
    </row>
    <row r="226" spans="1:16"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112"/>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117"/>
    </row>
    <row r="230" spans="1:16"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352"/>
    </row>
    <row r="232" spans="1:16" ht="24" hidden="1" x14ac:dyDescent="0.25">
      <c r="A232" s="1244">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111"/>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111"/>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112"/>
    </row>
    <row r="241" spans="1:16"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112"/>
    </row>
    <row r="242" spans="1:16"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112"/>
    </row>
    <row r="243" spans="1:16"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112"/>
    </row>
    <row r="244" spans="1:16"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112"/>
    </row>
    <row r="245" spans="1:16"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112"/>
    </row>
    <row r="246" spans="1:16" ht="24" hidden="1" x14ac:dyDescent="0.25">
      <c r="A246" s="1244">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112"/>
    </row>
    <row r="249" spans="1:16" ht="72"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112"/>
    </row>
    <row r="250" spans="1:16"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112"/>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353"/>
    </row>
    <row r="252" spans="1:16" ht="24" hidden="1" x14ac:dyDescent="0.25">
      <c r="A252" s="1244">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112"/>
    </row>
    <row r="255" spans="1:16"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112"/>
    </row>
    <row r="256" spans="1:16"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111"/>
    </row>
    <row r="257" spans="1:16"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59"/>
    </row>
    <row r="258" spans="1:16"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112"/>
    </row>
    <row r="259" spans="1:16"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353"/>
    </row>
    <row r="260" spans="1:16" ht="24" hidden="1" x14ac:dyDescent="0.25">
      <c r="A260" s="1244">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112"/>
    </row>
    <row r="263" spans="1:16"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112"/>
    </row>
    <row r="264" spans="1:16"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112"/>
    </row>
    <row r="267" spans="1:16"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112"/>
    </row>
    <row r="268" spans="1:16"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112"/>
    </row>
    <row r="269" spans="1:16" ht="36" x14ac:dyDescent="0.25">
      <c r="A269" s="150">
        <v>7000</v>
      </c>
      <c r="B269" s="150" t="s">
        <v>246</v>
      </c>
      <c r="C269" s="153">
        <f t="shared" si="283"/>
        <v>7020</v>
      </c>
      <c r="D269" s="239">
        <f>SUM(D270,D281)</f>
        <v>0</v>
      </c>
      <c r="E269" s="444">
        <f t="shared" ref="E269:F269" si="350">SUM(E270,E281)</f>
        <v>7020</v>
      </c>
      <c r="F269" s="445">
        <f t="shared" si="350"/>
        <v>7020</v>
      </c>
      <c r="G269" s="239">
        <f>SUM(G270,G281)</f>
        <v>0</v>
      </c>
      <c r="H269" s="151">
        <f t="shared" ref="H269:I269" si="351">SUM(H270,H281)</f>
        <v>0</v>
      </c>
      <c r="I269" s="445">
        <f t="shared" si="351"/>
        <v>0</v>
      </c>
      <c r="J269" s="270">
        <f>SUM(J270,J281)</f>
        <v>0</v>
      </c>
      <c r="K269" s="444">
        <f t="shared" ref="K269:L269" si="352">SUM(K270,K281)</f>
        <v>0</v>
      </c>
      <c r="L269" s="445">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352"/>
    </row>
    <row r="271" spans="1:16" ht="24" hidden="1" x14ac:dyDescent="0.25">
      <c r="A271" s="1244">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112"/>
    </row>
    <row r="275" spans="1:16" ht="24" hidden="1" x14ac:dyDescent="0.25">
      <c r="A275" s="113">
        <v>7230</v>
      </c>
      <c r="B275" s="58" t="s">
        <v>292</v>
      </c>
      <c r="C275" s="59">
        <f t="shared" si="283"/>
        <v>0</v>
      </c>
      <c r="D275" s="232"/>
      <c r="E275" s="61"/>
      <c r="F275" s="148">
        <f t="shared" si="362"/>
        <v>0</v>
      </c>
      <c r="G275" s="232"/>
      <c r="H275" s="264"/>
      <c r="I275" s="115">
        <f t="shared" si="363"/>
        <v>0</v>
      </c>
      <c r="J275" s="264"/>
      <c r="K275" s="61"/>
      <c r="L275" s="137">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112"/>
    </row>
    <row r="279" spans="1:16"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112"/>
    </row>
    <row r="280" spans="1:16" ht="24" hidden="1" x14ac:dyDescent="0.25">
      <c r="A280" s="1244">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111"/>
    </row>
    <row r="281" spans="1:16" x14ac:dyDescent="0.25">
      <c r="A281" s="74">
        <v>7700</v>
      </c>
      <c r="B281" s="166" t="s">
        <v>284</v>
      </c>
      <c r="C281" s="167">
        <f t="shared" si="368"/>
        <v>7020</v>
      </c>
      <c r="D281" s="240">
        <f t="shared" ref="D281:O281" si="373">D282</f>
        <v>0</v>
      </c>
      <c r="E281" s="446">
        <f t="shared" si="373"/>
        <v>7020</v>
      </c>
      <c r="F281" s="412">
        <f t="shared" si="373"/>
        <v>7020</v>
      </c>
      <c r="G281" s="240">
        <f t="shared" si="373"/>
        <v>0</v>
      </c>
      <c r="H281" s="203">
        <f t="shared" si="373"/>
        <v>0</v>
      </c>
      <c r="I281" s="412">
        <f t="shared" si="373"/>
        <v>0</v>
      </c>
      <c r="J281" s="271">
        <f t="shared" si="373"/>
        <v>0</v>
      </c>
      <c r="K281" s="446">
        <f t="shared" si="373"/>
        <v>0</v>
      </c>
      <c r="L281" s="412">
        <f t="shared" si="373"/>
        <v>0</v>
      </c>
      <c r="M281" s="167">
        <f t="shared" si="373"/>
        <v>0</v>
      </c>
      <c r="N281" s="168">
        <f t="shared" si="373"/>
        <v>0</v>
      </c>
      <c r="O281" s="169">
        <f t="shared" si="373"/>
        <v>0</v>
      </c>
      <c r="P281" s="353"/>
    </row>
    <row r="282" spans="1:16" ht="36" x14ac:dyDescent="0.25">
      <c r="A282" s="108">
        <v>7720</v>
      </c>
      <c r="B282" s="53" t="s">
        <v>285</v>
      </c>
      <c r="C282" s="65">
        <f t="shared" si="368"/>
        <v>7020</v>
      </c>
      <c r="D282" s="241"/>
      <c r="E282" s="447">
        <v>7020</v>
      </c>
      <c r="F282" s="416">
        <f>D282+E282</f>
        <v>7020</v>
      </c>
      <c r="G282" s="241"/>
      <c r="H282" s="1427"/>
      <c r="I282" s="416">
        <f>G282+H282</f>
        <v>0</v>
      </c>
      <c r="J282" s="272"/>
      <c r="K282" s="447"/>
      <c r="L282" s="416">
        <f>J282+K282</f>
        <v>0</v>
      </c>
      <c r="M282" s="334"/>
      <c r="N282" s="67"/>
      <c r="O282" s="312">
        <f>M282+N282</f>
        <v>0</v>
      </c>
      <c r="P282" s="1000" t="s">
        <v>1420</v>
      </c>
    </row>
    <row r="283" spans="1:16" x14ac:dyDescent="0.25">
      <c r="A283" s="147"/>
      <c r="B283" s="58" t="s">
        <v>256</v>
      </c>
      <c r="C283" s="59">
        <f t="shared" si="368"/>
        <v>8708</v>
      </c>
      <c r="D283" s="233">
        <f>SUM(D284:D285)</f>
        <v>0</v>
      </c>
      <c r="E283" s="436">
        <f t="shared" ref="E283:F283" si="374">SUM(E284:E285)</f>
        <v>8708</v>
      </c>
      <c r="F283" s="393">
        <f t="shared" si="374"/>
        <v>8708</v>
      </c>
      <c r="G283" s="233">
        <f>SUM(G284:G285)</f>
        <v>0</v>
      </c>
      <c r="H283" s="137">
        <f t="shared" ref="H283:I283" si="375">SUM(H284:H285)</f>
        <v>0</v>
      </c>
      <c r="I283" s="393">
        <f t="shared" si="375"/>
        <v>0</v>
      </c>
      <c r="J283" s="122">
        <f>SUM(J284:J285)</f>
        <v>0</v>
      </c>
      <c r="K283" s="436">
        <f t="shared" ref="K283:L283" si="376">SUM(K284:K285)</f>
        <v>0</v>
      </c>
      <c r="L283" s="393">
        <f t="shared" si="376"/>
        <v>0</v>
      </c>
      <c r="M283" s="59">
        <f>SUM(M284:M285)</f>
        <v>0</v>
      </c>
      <c r="N283" s="114">
        <f t="shared" ref="N283:O283" si="377">SUM(N284:N285)</f>
        <v>0</v>
      </c>
      <c r="O283" s="115">
        <f t="shared" si="377"/>
        <v>0</v>
      </c>
      <c r="P283" s="112"/>
    </row>
    <row r="284" spans="1:16" x14ac:dyDescent="0.25">
      <c r="A284" s="147" t="s">
        <v>257</v>
      </c>
      <c r="B284" s="38" t="s">
        <v>258</v>
      </c>
      <c r="C284" s="59">
        <f t="shared" si="368"/>
        <v>8708</v>
      </c>
      <c r="D284" s="232">
        <v>0</v>
      </c>
      <c r="E284" s="435">
        <v>8708</v>
      </c>
      <c r="F284" s="393">
        <f t="shared" ref="F284:F285" si="378">D284+E284</f>
        <v>8708</v>
      </c>
      <c r="G284" s="232"/>
      <c r="H284" s="1264"/>
      <c r="I284" s="393">
        <f t="shared" ref="I284:I285" si="379">G284+H284</f>
        <v>0</v>
      </c>
      <c r="J284" s="264"/>
      <c r="K284" s="435"/>
      <c r="L284" s="393">
        <f t="shared" ref="L284:L285" si="380">J284+K284</f>
        <v>0</v>
      </c>
      <c r="M284" s="328"/>
      <c r="N284" s="61"/>
      <c r="O284" s="115">
        <f t="shared" ref="O284:O285" si="381">M284+N284</f>
        <v>0</v>
      </c>
      <c r="P284" s="377"/>
    </row>
    <row r="285" spans="1:16"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111"/>
    </row>
    <row r="286" spans="1:16" ht="12.75" thickBot="1" x14ac:dyDescent="0.3">
      <c r="A286" s="175"/>
      <c r="B286" s="175" t="s">
        <v>261</v>
      </c>
      <c r="C286" s="316">
        <f t="shared" si="368"/>
        <v>15728</v>
      </c>
      <c r="D286" s="242">
        <f t="shared" ref="D286:O286" si="382">SUM(D283,D269,D230,D195,D187,D173,D75,D53)</f>
        <v>0</v>
      </c>
      <c r="E286" s="448">
        <f t="shared" si="382"/>
        <v>15728</v>
      </c>
      <c r="F286" s="449">
        <f t="shared" si="382"/>
        <v>15728</v>
      </c>
      <c r="G286" s="242">
        <f t="shared" si="382"/>
        <v>0</v>
      </c>
      <c r="H286" s="210">
        <f t="shared" si="382"/>
        <v>0</v>
      </c>
      <c r="I286" s="449">
        <f t="shared" si="382"/>
        <v>0</v>
      </c>
      <c r="J286" s="177">
        <f t="shared" si="382"/>
        <v>0</v>
      </c>
      <c r="K286" s="448">
        <f t="shared" si="382"/>
        <v>0</v>
      </c>
      <c r="L286" s="449">
        <f t="shared" si="382"/>
        <v>0</v>
      </c>
      <c r="M286" s="316">
        <f t="shared" si="382"/>
        <v>0</v>
      </c>
      <c r="N286" s="176">
        <f t="shared" si="382"/>
        <v>0</v>
      </c>
      <c r="O286" s="298">
        <f t="shared" si="382"/>
        <v>0</v>
      </c>
      <c r="P286" s="356"/>
    </row>
    <row r="287" spans="1:16" s="21" customFormat="1" ht="13.5" thickTop="1" thickBot="1" x14ac:dyDescent="0.3">
      <c r="A287" s="1670" t="s">
        <v>262</v>
      </c>
      <c r="B287" s="1671"/>
      <c r="C287" s="184">
        <f t="shared" si="368"/>
        <v>8708</v>
      </c>
      <c r="D287" s="243">
        <f>SUM(D24,D25,D41)-D51</f>
        <v>0</v>
      </c>
      <c r="E287" s="450">
        <f t="shared" ref="E287:F287" si="383">SUM(E24,E25,E41)-E51</f>
        <v>8708</v>
      </c>
      <c r="F287" s="451">
        <f t="shared" si="383"/>
        <v>8708</v>
      </c>
      <c r="G287" s="243">
        <f>SUM(G24,G25,G41)-G51</f>
        <v>0</v>
      </c>
      <c r="H287" s="178">
        <f t="shared" ref="H287:I287" si="384">SUM(H24,H25,H41)-H51</f>
        <v>0</v>
      </c>
      <c r="I287" s="451">
        <f t="shared" si="384"/>
        <v>0</v>
      </c>
      <c r="J287" s="273">
        <f>(J26+J43)-J51</f>
        <v>0</v>
      </c>
      <c r="K287" s="450">
        <f t="shared" ref="K287:L287" si="385">(K26+K43)-K51</f>
        <v>0</v>
      </c>
      <c r="L287" s="451">
        <f t="shared" si="385"/>
        <v>0</v>
      </c>
      <c r="M287" s="184">
        <f>M45-M51</f>
        <v>0</v>
      </c>
      <c r="N287" s="179">
        <f t="shared" ref="N287:O287" si="386">N45-N51</f>
        <v>0</v>
      </c>
      <c r="O287" s="299">
        <f t="shared" si="386"/>
        <v>0</v>
      </c>
      <c r="P287" s="186"/>
    </row>
    <row r="288" spans="1:16" s="21" customFormat="1" ht="12.75" thickTop="1" x14ac:dyDescent="0.25">
      <c r="A288" s="1672" t="s">
        <v>263</v>
      </c>
      <c r="B288" s="1673"/>
      <c r="C288" s="164">
        <f t="shared" si="368"/>
        <v>-8708</v>
      </c>
      <c r="D288" s="244">
        <f t="shared" ref="D288:O288" si="387">SUM(D289,D290)-D297+D298</f>
        <v>0</v>
      </c>
      <c r="E288" s="452">
        <f t="shared" si="387"/>
        <v>-8708</v>
      </c>
      <c r="F288" s="453">
        <f t="shared" si="387"/>
        <v>-8708</v>
      </c>
      <c r="G288" s="244">
        <f t="shared" si="387"/>
        <v>0</v>
      </c>
      <c r="H288" s="160">
        <f t="shared" si="387"/>
        <v>0</v>
      </c>
      <c r="I288" s="453">
        <f t="shared" si="387"/>
        <v>0</v>
      </c>
      <c r="J288" s="274">
        <f t="shared" si="387"/>
        <v>0</v>
      </c>
      <c r="K288" s="452">
        <f t="shared" si="387"/>
        <v>0</v>
      </c>
      <c r="L288" s="453">
        <f t="shared" si="387"/>
        <v>0</v>
      </c>
      <c r="M288" s="164">
        <f t="shared" si="387"/>
        <v>0</v>
      </c>
      <c r="N288" s="161">
        <f t="shared" si="387"/>
        <v>0</v>
      </c>
      <c r="O288" s="162">
        <f t="shared" si="387"/>
        <v>0</v>
      </c>
      <c r="P288" s="357"/>
    </row>
    <row r="289" spans="1:16" s="21" customFormat="1" ht="12.75" thickBot="1" x14ac:dyDescent="0.3">
      <c r="A289" s="89" t="s">
        <v>264</v>
      </c>
      <c r="B289" s="89" t="s">
        <v>265</v>
      </c>
      <c r="C289" s="90">
        <f t="shared" si="368"/>
        <v>-8708</v>
      </c>
      <c r="D289" s="226">
        <f t="shared" ref="D289:O289" si="388">D21-D283</f>
        <v>0</v>
      </c>
      <c r="E289" s="422">
        <f t="shared" si="388"/>
        <v>-8708</v>
      </c>
      <c r="F289" s="423">
        <f t="shared" si="388"/>
        <v>-8708</v>
      </c>
      <c r="G289" s="226">
        <f t="shared" si="388"/>
        <v>0</v>
      </c>
      <c r="H289" s="182">
        <f t="shared" si="388"/>
        <v>0</v>
      </c>
      <c r="I289" s="423">
        <f t="shared" si="388"/>
        <v>0</v>
      </c>
      <c r="J289" s="259">
        <f t="shared" si="388"/>
        <v>0</v>
      </c>
      <c r="K289" s="422">
        <f t="shared" si="388"/>
        <v>0</v>
      </c>
      <c r="L289" s="423">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12"/>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12"/>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12"/>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12"/>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CXt1XXUisjFUZv/1N8HvP9smPr25+L/K/ZQ4nx7ZDlV0tU9WSkM8CGPuqPHvwWpmgpd4vV8dJhmmn6Gzou6HHQ==" saltValue="TonDDEvqtFnGZmVW2oHuDw==" spinCount="100000" sheet="1" objects="1" scenarios="1" formatCells="0" formatColumns="0" formatRows="0"/>
  <autoFilter ref="A18:P298">
    <filterColumn colId="2">
      <filters blank="1">
        <filter val="15 728"/>
        <filter val="7 020"/>
        <filter val="8 708"/>
        <filter val="-8 70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36.pielikums Jūrmalas pilsētas domes 
2018.gada 27.septembra saistošajiem noteikumiem Nr.33
(protokols Nr.13,  23.punkts)
</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S12" sqref="S12"/>
    </sheetView>
  </sheetViews>
  <sheetFormatPr defaultColWidth="9.140625"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1460</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1461</v>
      </c>
      <c r="D3" s="1713"/>
      <c r="E3" s="1713"/>
      <c r="F3" s="1713"/>
      <c r="G3" s="1713"/>
      <c r="H3" s="1713"/>
      <c r="I3" s="1713"/>
      <c r="J3" s="1713"/>
      <c r="K3" s="1713"/>
      <c r="L3" s="1713"/>
      <c r="M3" s="1713"/>
      <c r="N3" s="1713"/>
      <c r="O3" s="1713"/>
      <c r="P3" s="1714"/>
      <c r="Q3" s="382"/>
    </row>
    <row r="4" spans="1:17" ht="12.75" customHeight="1" x14ac:dyDescent="0.25">
      <c r="A4" s="4" t="s">
        <v>1</v>
      </c>
      <c r="B4" s="5"/>
      <c r="C4" s="1713" t="s">
        <v>1462</v>
      </c>
      <c r="D4" s="1713"/>
      <c r="E4" s="1713"/>
      <c r="F4" s="1713"/>
      <c r="G4" s="1713"/>
      <c r="H4" s="1713"/>
      <c r="I4" s="1713"/>
      <c r="J4" s="1713"/>
      <c r="K4" s="1713"/>
      <c r="L4" s="1713"/>
      <c r="M4" s="1713"/>
      <c r="N4" s="1713"/>
      <c r="O4" s="1713"/>
      <c r="P4" s="1714"/>
      <c r="Q4" s="382"/>
    </row>
    <row r="5" spans="1:17" ht="12.75" customHeight="1" x14ac:dyDescent="0.25">
      <c r="A5" s="2" t="s">
        <v>2</v>
      </c>
      <c r="B5" s="3"/>
      <c r="C5" s="1708" t="s">
        <v>1463</v>
      </c>
      <c r="D5" s="1708"/>
      <c r="E5" s="1708"/>
      <c r="F5" s="1708"/>
      <c r="G5" s="1708"/>
      <c r="H5" s="1708"/>
      <c r="I5" s="1708"/>
      <c r="J5" s="1708"/>
      <c r="K5" s="1708"/>
      <c r="L5" s="1708"/>
      <c r="M5" s="1708"/>
      <c r="N5" s="1708"/>
      <c r="O5" s="1708"/>
      <c r="P5" s="1709"/>
      <c r="Q5" s="382"/>
    </row>
    <row r="6" spans="1:17" ht="12.75" customHeight="1" x14ac:dyDescent="0.25">
      <c r="A6" s="2" t="s">
        <v>3</v>
      </c>
      <c r="B6" s="3"/>
      <c r="C6" s="1708" t="s">
        <v>861</v>
      </c>
      <c r="D6" s="1708"/>
      <c r="E6" s="1708"/>
      <c r="F6" s="1708"/>
      <c r="G6" s="1708"/>
      <c r="H6" s="1708"/>
      <c r="I6" s="1708"/>
      <c r="J6" s="1708"/>
      <c r="K6" s="1708"/>
      <c r="L6" s="1708"/>
      <c r="M6" s="1708"/>
      <c r="N6" s="1708"/>
      <c r="O6" s="1708"/>
      <c r="P6" s="1709"/>
      <c r="Q6" s="382"/>
    </row>
    <row r="7" spans="1:17" ht="27.75" customHeight="1" x14ac:dyDescent="0.25">
      <c r="A7" s="2" t="s">
        <v>4</v>
      </c>
      <c r="B7" s="3"/>
      <c r="C7" s="1713" t="s">
        <v>1464</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t="s">
        <v>1465</v>
      </c>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8"/>
      <c r="D19" s="212"/>
      <c r="E19" s="385"/>
      <c r="F19" s="98"/>
      <c r="G19" s="212"/>
      <c r="H19" s="1255"/>
      <c r="I19" s="98"/>
      <c r="J19" s="247"/>
      <c r="K19" s="385"/>
      <c r="L19" s="98"/>
      <c r="M19" s="317"/>
      <c r="N19" s="19"/>
      <c r="O19" s="360"/>
      <c r="P19" s="20"/>
    </row>
    <row r="20" spans="1:16" s="21" customFormat="1" ht="12.75" thickBot="1" x14ac:dyDescent="0.3">
      <c r="A20" s="22"/>
      <c r="B20" s="23" t="s">
        <v>19</v>
      </c>
      <c r="C20" s="24">
        <f>F20+I20+L20+O20</f>
        <v>4416</v>
      </c>
      <c r="D20" s="213">
        <f>SUM(D21,D24,D25,D41,D43)</f>
        <v>4022</v>
      </c>
      <c r="E20" s="386">
        <f t="shared" ref="E20:F20" si="0">SUM(E21,E24,E25,E41,E43)</f>
        <v>394</v>
      </c>
      <c r="F20" s="387">
        <f t="shared" si="0"/>
        <v>4416</v>
      </c>
      <c r="G20" s="213">
        <f>SUM(G21,G24,G43)</f>
        <v>0</v>
      </c>
      <c r="H20" s="198">
        <f t="shared" ref="H20:I20" si="1">SUM(H21,H24,H43)</f>
        <v>0</v>
      </c>
      <c r="I20" s="387">
        <f t="shared" si="1"/>
        <v>0</v>
      </c>
      <c r="J20" s="248">
        <f>SUM(J21,J26,J43)</f>
        <v>0</v>
      </c>
      <c r="K20" s="386">
        <f t="shared" ref="K20:L20" si="2">SUM(K21,K26,K43)</f>
        <v>0</v>
      </c>
      <c r="L20" s="387">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0">
        <f t="shared" ref="E21" si="5">SUM(E22:E23)</f>
        <v>0</v>
      </c>
      <c r="F21" s="276">
        <f>SUM(F22:F23)</f>
        <v>0</v>
      </c>
      <c r="G21" s="214">
        <f>SUM(G22:G23)</f>
        <v>0</v>
      </c>
      <c r="H21" s="249">
        <f t="shared" ref="H21:I21" si="6">SUM(H22:H23)</f>
        <v>0</v>
      </c>
      <c r="I21" s="31">
        <f t="shared" si="6"/>
        <v>0</v>
      </c>
      <c r="J21" s="249">
        <f>SUM(J22:J23)</f>
        <v>0</v>
      </c>
      <c r="K21" s="30">
        <f t="shared" ref="K21:L21" si="7">SUM(K22:K23)</f>
        <v>0</v>
      </c>
      <c r="L21" s="199">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row>
    <row r="23" spans="1:16" ht="12.75" hidden="1" thickTop="1" x14ac:dyDescent="0.25">
      <c r="A23" s="37"/>
      <c r="B23" s="38" t="s">
        <v>22</v>
      </c>
      <c r="C23" s="39">
        <f t="shared" si="4"/>
        <v>0</v>
      </c>
      <c r="D23" s="216"/>
      <c r="E23" s="40"/>
      <c r="F23" s="148">
        <f>D23+E23</f>
        <v>0</v>
      </c>
      <c r="G23" s="216"/>
      <c r="H23" s="251"/>
      <c r="I23" s="311">
        <f>G23+H23</f>
        <v>0</v>
      </c>
      <c r="J23" s="251"/>
      <c r="K23" s="40"/>
      <c r="L23" s="201">
        <f>J23+K23</f>
        <v>0</v>
      </c>
      <c r="M23" s="372"/>
      <c r="N23" s="40"/>
      <c r="O23" s="311">
        <f>M23+N23</f>
        <v>0</v>
      </c>
      <c r="P23" s="170"/>
    </row>
    <row r="24" spans="1:16" s="21" customFormat="1" ht="25.5" thickTop="1" thickBot="1" x14ac:dyDescent="0.3">
      <c r="A24" s="41">
        <v>19300</v>
      </c>
      <c r="B24" s="41" t="s">
        <v>304</v>
      </c>
      <c r="C24" s="42">
        <f>F24+I24</f>
        <v>4416</v>
      </c>
      <c r="D24" s="217">
        <v>4022</v>
      </c>
      <c r="E24" s="394">
        <v>394</v>
      </c>
      <c r="F24" s="395">
        <f>D24+E24</f>
        <v>4416</v>
      </c>
      <c r="G24" s="217"/>
      <c r="H24" s="1257"/>
      <c r="I24" s="395">
        <f>G24+H24</f>
        <v>0</v>
      </c>
      <c r="J24" s="293" t="s">
        <v>23</v>
      </c>
      <c r="K24" s="1258" t="s">
        <v>23</v>
      </c>
      <c r="L24" s="1269" t="s">
        <v>23</v>
      </c>
      <c r="M24" s="319" t="s">
        <v>23</v>
      </c>
      <c r="N24" s="44" t="s">
        <v>23</v>
      </c>
      <c r="O24" s="45" t="s">
        <v>23</v>
      </c>
      <c r="P24" s="339"/>
    </row>
    <row r="25" spans="1:16"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340"/>
    </row>
    <row r="26" spans="1:16" s="21" customFormat="1" ht="36.75" hidden="1" thickTop="1" x14ac:dyDescent="0.25">
      <c r="A26" s="46">
        <v>21300</v>
      </c>
      <c r="B26" s="46" t="s">
        <v>305</v>
      </c>
      <c r="C26" s="47">
        <f>L26</f>
        <v>0</v>
      </c>
      <c r="D26" s="219" t="s">
        <v>23</v>
      </c>
      <c r="E26" s="49" t="s">
        <v>23</v>
      </c>
      <c r="F26" s="277" t="s">
        <v>23</v>
      </c>
      <c r="G26" s="219" t="s">
        <v>23</v>
      </c>
      <c r="H26" s="253" t="s">
        <v>23</v>
      </c>
      <c r="I26" s="50" t="s">
        <v>23</v>
      </c>
      <c r="J26" s="107">
        <f>SUM(J27,J31,J33,J36)</f>
        <v>0</v>
      </c>
      <c r="K26" s="51">
        <f t="shared" ref="K26:L26" si="9">SUM(K27,K31,K33,K36)</f>
        <v>0</v>
      </c>
      <c r="L26" s="127">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row>
    <row r="28" spans="1:16" ht="12.75" hidden="1" thickTop="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row>
    <row r="29" spans="1:16" ht="12.75" hidden="1" thickTop="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row>
    <row r="30" spans="1:16" ht="24.75" hidden="1" thickTop="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row>
    <row r="31" spans="1:16" s="21" customFormat="1" ht="36.75" hidden="1" thickTop="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row>
    <row r="32" spans="1:16" ht="36.75" hidden="1" thickTop="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343"/>
    </row>
    <row r="33" spans="1:16" s="21" customFormat="1" ht="12.75" hidden="1" thickTop="1" x14ac:dyDescent="0.25">
      <c r="A33" s="52">
        <v>21380</v>
      </c>
      <c r="B33" s="46" t="s">
        <v>31</v>
      </c>
      <c r="C33" s="47">
        <f t="shared" si="10"/>
        <v>0</v>
      </c>
      <c r="D33" s="219" t="s">
        <v>23</v>
      </c>
      <c r="E33" s="49" t="s">
        <v>23</v>
      </c>
      <c r="F33" s="277" t="s">
        <v>23</v>
      </c>
      <c r="G33" s="219" t="s">
        <v>23</v>
      </c>
      <c r="H33" s="253" t="s">
        <v>23</v>
      </c>
      <c r="I33" s="50" t="s">
        <v>23</v>
      </c>
      <c r="J33" s="107">
        <f>SUM(J34:J35)</f>
        <v>0</v>
      </c>
      <c r="K33" s="51">
        <f t="shared" ref="K33:L33" si="13">SUM(K34:K35)</f>
        <v>0</v>
      </c>
      <c r="L33" s="127">
        <f t="shared" si="13"/>
        <v>0</v>
      </c>
      <c r="M33" s="320" t="s">
        <v>23</v>
      </c>
      <c r="N33" s="49" t="s">
        <v>23</v>
      </c>
      <c r="O33" s="50" t="s">
        <v>23</v>
      </c>
      <c r="P33" s="340"/>
    </row>
    <row r="34" spans="1:16" ht="12.75" hidden="1" thickTop="1" x14ac:dyDescent="0.25">
      <c r="A34" s="33">
        <v>21381</v>
      </c>
      <c r="B34" s="53" t="s">
        <v>306</v>
      </c>
      <c r="C34" s="54">
        <f t="shared" si="10"/>
        <v>0</v>
      </c>
      <c r="D34" s="220" t="s">
        <v>23</v>
      </c>
      <c r="E34" s="55" t="s">
        <v>23</v>
      </c>
      <c r="F34" s="278" t="s">
        <v>23</v>
      </c>
      <c r="G34" s="220" t="s">
        <v>23</v>
      </c>
      <c r="H34" s="254" t="s">
        <v>23</v>
      </c>
      <c r="I34" s="57" t="s">
        <v>23</v>
      </c>
      <c r="J34" s="263"/>
      <c r="K34" s="56"/>
      <c r="L34" s="200">
        <f>J34+K34</f>
        <v>0</v>
      </c>
      <c r="M34" s="321" t="s">
        <v>23</v>
      </c>
      <c r="N34" s="55" t="s">
        <v>23</v>
      </c>
      <c r="O34" s="57" t="s">
        <v>23</v>
      </c>
      <c r="P34" s="341"/>
    </row>
    <row r="35" spans="1:16" ht="24.75" hidden="1" thickTop="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49" t="s">
        <v>23</v>
      </c>
      <c r="F36" s="277" t="s">
        <v>23</v>
      </c>
      <c r="G36" s="219" t="s">
        <v>23</v>
      </c>
      <c r="H36" s="253" t="s">
        <v>23</v>
      </c>
      <c r="I36" s="50" t="s">
        <v>23</v>
      </c>
      <c r="J36" s="107">
        <f>SUM(J37:J40)</f>
        <v>0</v>
      </c>
      <c r="K36" s="51">
        <f t="shared" ref="K36:L36" si="14">SUM(K37:K40)</f>
        <v>0</v>
      </c>
      <c r="L36" s="127">
        <f t="shared" si="14"/>
        <v>0</v>
      </c>
      <c r="M36" s="320" t="s">
        <v>23</v>
      </c>
      <c r="N36" s="49" t="s">
        <v>23</v>
      </c>
      <c r="O36" s="50" t="s">
        <v>23</v>
      </c>
      <c r="P36" s="340"/>
    </row>
    <row r="37" spans="1:16" ht="24.75" hidden="1" thickTop="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row>
    <row r="38" spans="1:16" ht="12.75" hidden="1" thickTop="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342"/>
    </row>
    <row r="39" spans="1:16" ht="12.75" hidden="1" thickTop="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row>
    <row r="40" spans="1:16" ht="24.75" hidden="1" thickTop="1" x14ac:dyDescent="0.25">
      <c r="A40" s="191">
        <v>21399</v>
      </c>
      <c r="B40" s="166" t="s">
        <v>36</v>
      </c>
      <c r="C40" s="167">
        <f t="shared" si="10"/>
        <v>0</v>
      </c>
      <c r="D40" s="223" t="s">
        <v>23</v>
      </c>
      <c r="E40" s="77" t="s">
        <v>23</v>
      </c>
      <c r="F40" s="280" t="s">
        <v>23</v>
      </c>
      <c r="G40" s="223" t="s">
        <v>23</v>
      </c>
      <c r="H40" s="257" t="s">
        <v>23</v>
      </c>
      <c r="I40" s="193" t="s">
        <v>23</v>
      </c>
      <c r="J40" s="294"/>
      <c r="K40" s="192"/>
      <c r="L40" s="365">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row>
    <row r="43" spans="1:16" s="21" customFormat="1" ht="24.75" hidden="1" thickTop="1" x14ac:dyDescent="0.25">
      <c r="A43" s="52">
        <v>21490</v>
      </c>
      <c r="B43" s="46" t="s">
        <v>38</v>
      </c>
      <c r="C43" s="69">
        <f>F43+I43+L43</f>
        <v>0</v>
      </c>
      <c r="D43" s="75">
        <f>D44</f>
        <v>0</v>
      </c>
      <c r="E43" s="76">
        <f t="shared" ref="E43:L43" si="16">E44</f>
        <v>0</v>
      </c>
      <c r="F43" s="282">
        <f t="shared" si="16"/>
        <v>0</v>
      </c>
      <c r="G43" s="75">
        <f t="shared" si="16"/>
        <v>0</v>
      </c>
      <c r="H43" s="205">
        <f t="shared" si="16"/>
        <v>0</v>
      </c>
      <c r="I43" s="295">
        <f t="shared" si="16"/>
        <v>0</v>
      </c>
      <c r="J43" s="205">
        <f t="shared" si="16"/>
        <v>0</v>
      </c>
      <c r="K43" s="76">
        <f t="shared" si="16"/>
        <v>0</v>
      </c>
      <c r="L43" s="204">
        <f t="shared" si="16"/>
        <v>0</v>
      </c>
      <c r="M43" s="320" t="s">
        <v>23</v>
      </c>
      <c r="N43" s="49" t="s">
        <v>23</v>
      </c>
      <c r="O43" s="50" t="s">
        <v>23</v>
      </c>
      <c r="P43" s="340"/>
    </row>
    <row r="44" spans="1:16" s="21" customFormat="1" ht="24.75" hidden="1" thickTop="1" x14ac:dyDescent="0.25">
      <c r="A44" s="38">
        <v>21499</v>
      </c>
      <c r="B44" s="58" t="s">
        <v>39</v>
      </c>
      <c r="C44" s="209">
        <f>F44+I44+L44</f>
        <v>0</v>
      </c>
      <c r="D44" s="304"/>
      <c r="E44" s="71"/>
      <c r="F44" s="146">
        <f>D44+E44</f>
        <v>0</v>
      </c>
      <c r="G44" s="304"/>
      <c r="H44" s="305"/>
      <c r="I44" s="363">
        <f>G44+H44</f>
        <v>0</v>
      </c>
      <c r="J44" s="305"/>
      <c r="K44" s="71"/>
      <c r="L44" s="364">
        <f>J44+K44</f>
        <v>0</v>
      </c>
      <c r="M44" s="323" t="s">
        <v>23</v>
      </c>
      <c r="N44" s="66" t="s">
        <v>23</v>
      </c>
      <c r="O44" s="68" t="s">
        <v>23</v>
      </c>
      <c r="P44" s="343"/>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row>
    <row r="46" spans="1:16" ht="24.75" hidden="1" thickTop="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row>
    <row r="47" spans="1:16" ht="24.75" hidden="1" thickTop="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row>
    <row r="48" spans="1:16" ht="12.75" thickTop="1" x14ac:dyDescent="0.25">
      <c r="A48" s="84"/>
      <c r="B48" s="79"/>
      <c r="C48" s="85"/>
      <c r="D48" s="366"/>
      <c r="E48" s="419"/>
      <c r="F48" s="418"/>
      <c r="G48" s="366"/>
      <c r="H48" s="1261"/>
      <c r="I48" s="1268"/>
      <c r="J48" s="371"/>
      <c r="K48" s="1263"/>
      <c r="L48" s="410"/>
      <c r="M48" s="326"/>
      <c r="N48" s="306"/>
      <c r="O48" s="172"/>
      <c r="P48" s="82"/>
    </row>
    <row r="49" spans="1:16" s="21" customFormat="1" x14ac:dyDescent="0.25">
      <c r="A49" s="86"/>
      <c r="B49" s="87" t="s">
        <v>43</v>
      </c>
      <c r="C49" s="88"/>
      <c r="D49" s="367"/>
      <c r="E49" s="420"/>
      <c r="F49" s="421"/>
      <c r="G49" s="367"/>
      <c r="H49" s="1262"/>
      <c r="I49" s="421"/>
      <c r="J49" s="370"/>
      <c r="K49" s="420"/>
      <c r="L49" s="421"/>
      <c r="M49" s="373"/>
      <c r="N49" s="368"/>
      <c r="O49" s="173"/>
      <c r="P49" s="347"/>
    </row>
    <row r="50" spans="1:16" s="21" customFormat="1" ht="12.75" thickBot="1" x14ac:dyDescent="0.3">
      <c r="A50" s="89"/>
      <c r="B50" s="22" t="s">
        <v>44</v>
      </c>
      <c r="C50" s="90">
        <f t="shared" si="4"/>
        <v>4416</v>
      </c>
      <c r="D50" s="226">
        <f>SUM(D51,D283)</f>
        <v>4022</v>
      </c>
      <c r="E50" s="422">
        <f t="shared" ref="E50:F50" si="19">SUM(E51,E283)</f>
        <v>394</v>
      </c>
      <c r="F50" s="423">
        <f t="shared" si="19"/>
        <v>4416</v>
      </c>
      <c r="G50" s="226">
        <f>SUM(G51,G283)</f>
        <v>0</v>
      </c>
      <c r="H50" s="182">
        <f t="shared" ref="H50:I50" si="20">SUM(H51,H283)</f>
        <v>0</v>
      </c>
      <c r="I50" s="423">
        <f t="shared" si="20"/>
        <v>0</v>
      </c>
      <c r="J50" s="259">
        <f>SUM(J51,J283)</f>
        <v>0</v>
      </c>
      <c r="K50" s="422">
        <f t="shared" ref="K50:L50" si="21">SUM(K51,K283)</f>
        <v>0</v>
      </c>
      <c r="L50" s="423">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4416</v>
      </c>
      <c r="D51" s="227">
        <f>SUM(D52,D194)</f>
        <v>4022</v>
      </c>
      <c r="E51" s="424">
        <f t="shared" ref="E51:F51" si="23">SUM(E52,E194)</f>
        <v>394</v>
      </c>
      <c r="F51" s="425">
        <f t="shared" si="23"/>
        <v>4416</v>
      </c>
      <c r="G51" s="227">
        <f>SUM(G52,G194)</f>
        <v>0</v>
      </c>
      <c r="H51" s="206">
        <f t="shared" ref="H51:I51" si="24">SUM(H52,H194)</f>
        <v>0</v>
      </c>
      <c r="I51" s="425">
        <f t="shared" si="24"/>
        <v>0</v>
      </c>
      <c r="J51" s="260">
        <f>SUM(J52,J194)</f>
        <v>0</v>
      </c>
      <c r="K51" s="424">
        <f t="shared" ref="K51:L51" si="25">SUM(K52,K194)</f>
        <v>0</v>
      </c>
      <c r="L51" s="425">
        <f t="shared" si="25"/>
        <v>0</v>
      </c>
      <c r="M51" s="95">
        <f>SUM(M52,M194)</f>
        <v>0</v>
      </c>
      <c r="N51" s="96">
        <f t="shared" ref="N51:O51" si="26">SUM(N52,N194)</f>
        <v>0</v>
      </c>
      <c r="O51" s="97">
        <f t="shared" si="26"/>
        <v>0</v>
      </c>
      <c r="P51" s="349"/>
    </row>
    <row r="52" spans="1:16" s="21" customFormat="1" ht="24" x14ac:dyDescent="0.25">
      <c r="A52" s="98"/>
      <c r="B52" s="16" t="s">
        <v>46</v>
      </c>
      <c r="C52" s="99">
        <f t="shared" si="4"/>
        <v>4416</v>
      </c>
      <c r="D52" s="228">
        <f>SUM(D53,D75,D173,D187)</f>
        <v>4022</v>
      </c>
      <c r="E52" s="426">
        <f t="shared" ref="E52:F52" si="27">SUM(E53,E75,E173,E187)</f>
        <v>394</v>
      </c>
      <c r="F52" s="427">
        <f t="shared" si="27"/>
        <v>4416</v>
      </c>
      <c r="G52" s="228">
        <f>SUM(G53,G75,G173,G187)</f>
        <v>0</v>
      </c>
      <c r="H52" s="207">
        <f t="shared" ref="H52:I52" si="28">SUM(H53,H75,H173,H187)</f>
        <v>0</v>
      </c>
      <c r="I52" s="427">
        <f t="shared" si="28"/>
        <v>0</v>
      </c>
      <c r="J52" s="261">
        <f>SUM(J53,J75,J173,J187)</f>
        <v>0</v>
      </c>
      <c r="K52" s="426">
        <f t="shared" ref="K52:L52" si="29">SUM(K53,K75,K173,K187)</f>
        <v>0</v>
      </c>
      <c r="L52" s="427">
        <f t="shared" si="29"/>
        <v>0</v>
      </c>
      <c r="M52" s="99">
        <f>SUM(M53,M75,M173,M187)</f>
        <v>0</v>
      </c>
      <c r="N52" s="100">
        <f t="shared" ref="N52:O52" si="30">SUM(N53,N75,N173,N187)</f>
        <v>0</v>
      </c>
      <c r="O52" s="101">
        <f t="shared" si="30"/>
        <v>0</v>
      </c>
      <c r="P52" s="350"/>
    </row>
    <row r="53" spans="1:16" s="21" customFormat="1" x14ac:dyDescent="0.25">
      <c r="A53" s="102">
        <v>1000</v>
      </c>
      <c r="B53" s="102" t="s">
        <v>47</v>
      </c>
      <c r="C53" s="103">
        <f t="shared" si="4"/>
        <v>4416</v>
      </c>
      <c r="D53" s="229">
        <f>SUM(D54,D67)</f>
        <v>4022</v>
      </c>
      <c r="E53" s="428">
        <f t="shared" ref="E53:F53" si="31">SUM(E54,E67)</f>
        <v>394</v>
      </c>
      <c r="F53" s="429">
        <f t="shared" si="31"/>
        <v>4416</v>
      </c>
      <c r="G53" s="229">
        <f>SUM(G54,G67)</f>
        <v>0</v>
      </c>
      <c r="H53" s="139">
        <f t="shared" ref="H53:I53" si="32">SUM(H54,H67)</f>
        <v>0</v>
      </c>
      <c r="I53" s="429">
        <f t="shared" si="32"/>
        <v>0</v>
      </c>
      <c r="J53" s="262">
        <f>SUM(J54,J67)</f>
        <v>0</v>
      </c>
      <c r="K53" s="428">
        <f t="shared" ref="K53:L53" si="33">SUM(K54,K67)</f>
        <v>0</v>
      </c>
      <c r="L53" s="429">
        <f t="shared" si="33"/>
        <v>0</v>
      </c>
      <c r="M53" s="103">
        <f>SUM(M54,M67)</f>
        <v>0</v>
      </c>
      <c r="N53" s="104">
        <f t="shared" ref="N53:O53" si="34">SUM(N54,N67)</f>
        <v>0</v>
      </c>
      <c r="O53" s="105">
        <f t="shared" si="34"/>
        <v>0</v>
      </c>
      <c r="P53" s="351"/>
    </row>
    <row r="54" spans="1:16" x14ac:dyDescent="0.25">
      <c r="A54" s="46">
        <v>1100</v>
      </c>
      <c r="B54" s="106" t="s">
        <v>48</v>
      </c>
      <c r="C54" s="47">
        <f t="shared" si="4"/>
        <v>3541</v>
      </c>
      <c r="D54" s="230">
        <f>SUM(D55,D58,D66)</f>
        <v>3183</v>
      </c>
      <c r="E54" s="430">
        <f t="shared" ref="E54:F54" si="35">SUM(E55,E58,E66)</f>
        <v>358</v>
      </c>
      <c r="F54" s="397">
        <f t="shared" si="35"/>
        <v>3541</v>
      </c>
      <c r="G54" s="230">
        <f>SUM(G55,G58,G66)</f>
        <v>0</v>
      </c>
      <c r="H54" s="127">
        <f t="shared" ref="H54:I54" si="36">SUM(H55,H58,H66)</f>
        <v>0</v>
      </c>
      <c r="I54" s="397">
        <f t="shared" si="36"/>
        <v>0</v>
      </c>
      <c r="J54" s="107">
        <f>SUM(J55,J58,J66)</f>
        <v>0</v>
      </c>
      <c r="K54" s="430">
        <f t="shared" ref="K54:L54" si="37">SUM(K55,K58,K66)</f>
        <v>0</v>
      </c>
      <c r="L54" s="397">
        <f t="shared" si="37"/>
        <v>0</v>
      </c>
      <c r="M54" s="131">
        <f>SUM(M55,M58,M66)</f>
        <v>0</v>
      </c>
      <c r="N54" s="132">
        <f t="shared" ref="N54:O54" si="38">SUM(N55,N58,N66)</f>
        <v>0</v>
      </c>
      <c r="O54" s="296">
        <f t="shared" si="38"/>
        <v>0</v>
      </c>
      <c r="P54" s="352"/>
    </row>
    <row r="55" spans="1:16" x14ac:dyDescent="0.25">
      <c r="A55" s="108">
        <v>1110</v>
      </c>
      <c r="B55" s="79" t="s">
        <v>49</v>
      </c>
      <c r="C55" s="85">
        <f t="shared" si="4"/>
        <v>3541</v>
      </c>
      <c r="D55" s="133">
        <f>SUM(D56:D57)</f>
        <v>3183</v>
      </c>
      <c r="E55" s="431">
        <f t="shared" ref="E55:F55" si="39">SUM(E56:E57)</f>
        <v>358</v>
      </c>
      <c r="F55" s="432">
        <f t="shared" si="39"/>
        <v>3541</v>
      </c>
      <c r="G55" s="133">
        <f>SUM(G56:G57)</f>
        <v>0</v>
      </c>
      <c r="H55" s="138">
        <f t="shared" ref="H55:I55" si="40">SUM(H56:H57)</f>
        <v>0</v>
      </c>
      <c r="I55" s="432">
        <f t="shared" si="40"/>
        <v>0</v>
      </c>
      <c r="J55" s="208">
        <f>SUM(J56:J57)</f>
        <v>0</v>
      </c>
      <c r="K55" s="431">
        <f t="shared" ref="K55:L55" si="41">SUM(K56:K57)</f>
        <v>0</v>
      </c>
      <c r="L55" s="432">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11"/>
    </row>
    <row r="57" spans="1:16" ht="40.5" customHeight="1" x14ac:dyDescent="0.25">
      <c r="A57" s="38">
        <v>1119</v>
      </c>
      <c r="B57" s="58" t="s">
        <v>51</v>
      </c>
      <c r="C57" s="59">
        <f t="shared" si="4"/>
        <v>3541</v>
      </c>
      <c r="D57" s="232">
        <v>3183</v>
      </c>
      <c r="E57" s="435">
        <v>358</v>
      </c>
      <c r="F57" s="393">
        <f t="shared" si="43"/>
        <v>3541</v>
      </c>
      <c r="G57" s="232"/>
      <c r="H57" s="1264"/>
      <c r="I57" s="393">
        <f t="shared" si="44"/>
        <v>0</v>
      </c>
      <c r="J57" s="264"/>
      <c r="K57" s="435"/>
      <c r="L57" s="393">
        <f t="shared" si="45"/>
        <v>0</v>
      </c>
      <c r="M57" s="328"/>
      <c r="N57" s="61"/>
      <c r="O57" s="115">
        <f>M57+N57</f>
        <v>0</v>
      </c>
      <c r="P57" s="1454"/>
    </row>
    <row r="58" spans="1:16" hidden="1" x14ac:dyDescent="0.25">
      <c r="A58" s="113">
        <v>1140</v>
      </c>
      <c r="B58" s="58" t="s">
        <v>295</v>
      </c>
      <c r="C58" s="59">
        <f t="shared" si="4"/>
        <v>0</v>
      </c>
      <c r="D58" s="233">
        <f>SUM(D59:D65)</f>
        <v>0</v>
      </c>
      <c r="E58" s="114">
        <f t="shared" ref="E58:F58" si="46">SUM(E59:E65)</f>
        <v>0</v>
      </c>
      <c r="F58" s="148">
        <f t="shared" si="46"/>
        <v>0</v>
      </c>
      <c r="G58" s="233">
        <f>SUM(G59:G65)</f>
        <v>0</v>
      </c>
      <c r="H58" s="122">
        <f t="shared" ref="H58:I58" si="47">SUM(H59:H65)</f>
        <v>0</v>
      </c>
      <c r="I58" s="115">
        <f t="shared" si="47"/>
        <v>0</v>
      </c>
      <c r="J58" s="122">
        <f>SUM(J59:J65)</f>
        <v>0</v>
      </c>
      <c r="K58" s="114">
        <f t="shared" ref="K58:L58" si="48">SUM(K59:K65)</f>
        <v>0</v>
      </c>
      <c r="L58" s="137">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61"/>
      <c r="F59" s="148">
        <f t="shared" ref="F59:F66" si="50">D59+E59</f>
        <v>0</v>
      </c>
      <c r="G59" s="232"/>
      <c r="H59" s="264"/>
      <c r="I59" s="115">
        <f t="shared" ref="I59:I66" si="51">G59+H59</f>
        <v>0</v>
      </c>
      <c r="J59" s="264"/>
      <c r="K59" s="61"/>
      <c r="L59" s="137">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61"/>
      <c r="F60" s="148">
        <f t="shared" si="50"/>
        <v>0</v>
      </c>
      <c r="G60" s="232"/>
      <c r="H60" s="264"/>
      <c r="I60" s="115">
        <f t="shared" si="51"/>
        <v>0</v>
      </c>
      <c r="J60" s="264"/>
      <c r="K60" s="61"/>
      <c r="L60" s="137">
        <f>J60+K60</f>
        <v>0</v>
      </c>
      <c r="M60" s="328"/>
      <c r="N60" s="61"/>
      <c r="O60" s="115">
        <f t="shared" si="53"/>
        <v>0</v>
      </c>
      <c r="P60" s="112"/>
    </row>
    <row r="61" spans="1:16"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112"/>
    </row>
    <row r="62" spans="1:16"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112"/>
    </row>
    <row r="63" spans="1:16" hidden="1" x14ac:dyDescent="0.25">
      <c r="A63" s="38">
        <v>1147</v>
      </c>
      <c r="B63" s="58" t="s">
        <v>56</v>
      </c>
      <c r="C63" s="59">
        <f t="shared" si="4"/>
        <v>0</v>
      </c>
      <c r="D63" s="232"/>
      <c r="E63" s="61"/>
      <c r="F63" s="148">
        <f t="shared" si="50"/>
        <v>0</v>
      </c>
      <c r="G63" s="232"/>
      <c r="H63" s="264"/>
      <c r="I63" s="115">
        <f t="shared" si="51"/>
        <v>0</v>
      </c>
      <c r="J63" s="264"/>
      <c r="K63" s="61"/>
      <c r="L63" s="137">
        <f t="shared" si="52"/>
        <v>0</v>
      </c>
      <c r="M63" s="328"/>
      <c r="N63" s="61"/>
      <c r="O63" s="115">
        <f t="shared" si="53"/>
        <v>0</v>
      </c>
      <c r="P63" s="112"/>
    </row>
    <row r="64" spans="1:16" hidden="1" x14ac:dyDescent="0.25">
      <c r="A64" s="38">
        <v>1148</v>
      </c>
      <c r="B64" s="58" t="s">
        <v>57</v>
      </c>
      <c r="C64" s="59">
        <f t="shared" si="4"/>
        <v>0</v>
      </c>
      <c r="D64" s="232"/>
      <c r="E64" s="61"/>
      <c r="F64" s="148">
        <f t="shared" si="50"/>
        <v>0</v>
      </c>
      <c r="G64" s="232"/>
      <c r="H64" s="264"/>
      <c r="I64" s="115">
        <f t="shared" si="51"/>
        <v>0</v>
      </c>
      <c r="J64" s="264"/>
      <c r="K64" s="61"/>
      <c r="L64" s="137">
        <f t="shared" si="52"/>
        <v>0</v>
      </c>
      <c r="M64" s="328"/>
      <c r="N64" s="61"/>
      <c r="O64" s="115">
        <f t="shared" si="53"/>
        <v>0</v>
      </c>
      <c r="P64" s="112"/>
    </row>
    <row r="65" spans="1:16" ht="24" hidden="1" customHeight="1" x14ac:dyDescent="0.25">
      <c r="A65" s="38">
        <v>1149</v>
      </c>
      <c r="B65" s="58" t="s">
        <v>58</v>
      </c>
      <c r="C65" s="59">
        <f>F65+I65+L65+O65</f>
        <v>0</v>
      </c>
      <c r="D65" s="232"/>
      <c r="E65" s="61"/>
      <c r="F65" s="148">
        <f t="shared" si="50"/>
        <v>0</v>
      </c>
      <c r="G65" s="232"/>
      <c r="H65" s="264"/>
      <c r="I65" s="115">
        <f t="shared" si="51"/>
        <v>0</v>
      </c>
      <c r="J65" s="264"/>
      <c r="K65" s="61"/>
      <c r="L65" s="137">
        <f t="shared" si="52"/>
        <v>0</v>
      </c>
      <c r="M65" s="328"/>
      <c r="N65" s="61"/>
      <c r="O65" s="115">
        <f t="shared" si="53"/>
        <v>0</v>
      </c>
      <c r="P65" s="112"/>
    </row>
    <row r="66" spans="1:16" ht="36" hidden="1" x14ac:dyDescent="0.25">
      <c r="A66" s="108">
        <v>1150</v>
      </c>
      <c r="B66" s="79" t="s">
        <v>59</v>
      </c>
      <c r="C66" s="85">
        <f>F66+I66+L66+O66</f>
        <v>0</v>
      </c>
      <c r="D66" s="234"/>
      <c r="E66" s="116"/>
      <c r="F66" s="288">
        <f t="shared" si="50"/>
        <v>0</v>
      </c>
      <c r="G66" s="234"/>
      <c r="H66" s="265"/>
      <c r="I66" s="110">
        <f t="shared" si="51"/>
        <v>0</v>
      </c>
      <c r="J66" s="265"/>
      <c r="K66" s="116"/>
      <c r="L66" s="138">
        <f t="shared" si="52"/>
        <v>0</v>
      </c>
      <c r="M66" s="329"/>
      <c r="N66" s="116"/>
      <c r="O66" s="110">
        <f t="shared" si="53"/>
        <v>0</v>
      </c>
      <c r="P66" s="117"/>
    </row>
    <row r="67" spans="1:16" ht="24" x14ac:dyDescent="0.25">
      <c r="A67" s="46">
        <v>1200</v>
      </c>
      <c r="B67" s="106" t="s">
        <v>296</v>
      </c>
      <c r="C67" s="47">
        <f t="shared" si="4"/>
        <v>875</v>
      </c>
      <c r="D67" s="230">
        <f>SUM(D68:D69)</f>
        <v>839</v>
      </c>
      <c r="E67" s="430">
        <f t="shared" ref="E67:F67" si="54">SUM(E68:E69)</f>
        <v>36</v>
      </c>
      <c r="F67" s="397">
        <f t="shared" si="54"/>
        <v>875</v>
      </c>
      <c r="G67" s="230">
        <f>SUM(G68:G69)</f>
        <v>0</v>
      </c>
      <c r="H67" s="127">
        <f t="shared" ref="H67:I67" si="55">SUM(H68:H69)</f>
        <v>0</v>
      </c>
      <c r="I67" s="397">
        <f t="shared" si="55"/>
        <v>0</v>
      </c>
      <c r="J67" s="107">
        <f>SUM(J68:J69)</f>
        <v>0</v>
      </c>
      <c r="K67" s="430">
        <f t="shared" ref="K67:L67" si="56">SUM(K68:K69)</f>
        <v>0</v>
      </c>
      <c r="L67" s="397">
        <f t="shared" si="56"/>
        <v>0</v>
      </c>
      <c r="M67" s="47">
        <f>SUM(M68:M69)</f>
        <v>0</v>
      </c>
      <c r="N67" s="51">
        <f t="shared" ref="N67:O67" si="57">SUM(N68:N69)</f>
        <v>0</v>
      </c>
      <c r="O67" s="118">
        <f t="shared" si="57"/>
        <v>0</v>
      </c>
      <c r="P67" s="124"/>
    </row>
    <row r="68" spans="1:16" ht="24" x14ac:dyDescent="0.25">
      <c r="A68" s="1244">
        <v>1210</v>
      </c>
      <c r="B68" s="53" t="s">
        <v>60</v>
      </c>
      <c r="C68" s="54">
        <f t="shared" si="4"/>
        <v>801</v>
      </c>
      <c r="D68" s="231">
        <v>765</v>
      </c>
      <c r="E68" s="433">
        <v>36</v>
      </c>
      <c r="F68" s="434">
        <f>D68+E68</f>
        <v>801</v>
      </c>
      <c r="G68" s="231"/>
      <c r="H68" s="1266"/>
      <c r="I68" s="434">
        <f>G68+H68</f>
        <v>0</v>
      </c>
      <c r="J68" s="263"/>
      <c r="K68" s="433"/>
      <c r="L68" s="434">
        <f>J68+K68</f>
        <v>0</v>
      </c>
      <c r="M68" s="327"/>
      <c r="N68" s="56"/>
      <c r="O68" s="121">
        <f>M68+N68</f>
        <v>0</v>
      </c>
      <c r="P68" s="377"/>
    </row>
    <row r="69" spans="1:16" ht="24" x14ac:dyDescent="0.25">
      <c r="A69" s="113">
        <v>1220</v>
      </c>
      <c r="B69" s="58" t="s">
        <v>61</v>
      </c>
      <c r="C69" s="59">
        <f t="shared" si="4"/>
        <v>74</v>
      </c>
      <c r="D69" s="233">
        <f>SUM(D70:D74)</f>
        <v>74</v>
      </c>
      <c r="E69" s="436">
        <f t="shared" ref="E69:F69" si="58">SUM(E70:E74)</f>
        <v>0</v>
      </c>
      <c r="F69" s="393">
        <f t="shared" si="58"/>
        <v>74</v>
      </c>
      <c r="G69" s="233">
        <f>SUM(G70:G74)</f>
        <v>0</v>
      </c>
      <c r="H69" s="137">
        <f t="shared" ref="H69:I69" si="59">SUM(H70:H74)</f>
        <v>0</v>
      </c>
      <c r="I69" s="393">
        <f t="shared" si="59"/>
        <v>0</v>
      </c>
      <c r="J69" s="122">
        <f>SUM(J70:J74)</f>
        <v>0</v>
      </c>
      <c r="K69" s="436">
        <f t="shared" ref="K69:L69" si="60">SUM(K70:K74)</f>
        <v>0</v>
      </c>
      <c r="L69" s="393">
        <f t="shared" si="60"/>
        <v>0</v>
      </c>
      <c r="M69" s="59">
        <f>SUM(M70:M74)</f>
        <v>0</v>
      </c>
      <c r="N69" s="114">
        <f t="shared" ref="N69:O69" si="61">SUM(N70:N74)</f>
        <v>0</v>
      </c>
      <c r="O69" s="115">
        <f t="shared" si="61"/>
        <v>0</v>
      </c>
      <c r="P69" s="377"/>
    </row>
    <row r="70" spans="1:16" ht="48" hidden="1" x14ac:dyDescent="0.25">
      <c r="A70" s="38">
        <v>1221</v>
      </c>
      <c r="B70" s="58" t="s">
        <v>297</v>
      </c>
      <c r="C70" s="59">
        <f t="shared" si="4"/>
        <v>0</v>
      </c>
      <c r="D70" s="232"/>
      <c r="E70" s="61"/>
      <c r="F70" s="148">
        <f t="shared" ref="F70:F74" si="62">D70+E70</f>
        <v>0</v>
      </c>
      <c r="G70" s="232"/>
      <c r="H70" s="264"/>
      <c r="I70" s="115">
        <f t="shared" ref="I70:I74" si="63">G70+H70</f>
        <v>0</v>
      </c>
      <c r="J70" s="264"/>
      <c r="K70" s="61"/>
      <c r="L70" s="137">
        <f t="shared" ref="L70:L74" si="64">J70+K70</f>
        <v>0</v>
      </c>
      <c r="M70" s="328"/>
      <c r="N70" s="61"/>
      <c r="O70" s="115">
        <f t="shared" ref="O70:O74" si="65">M70+N70</f>
        <v>0</v>
      </c>
      <c r="P70" s="112"/>
    </row>
    <row r="71" spans="1:16"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112"/>
    </row>
    <row r="72" spans="1:16"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112"/>
    </row>
    <row r="73" spans="1:16" ht="36" x14ac:dyDescent="0.25">
      <c r="A73" s="38">
        <v>1227</v>
      </c>
      <c r="B73" s="58" t="s">
        <v>64</v>
      </c>
      <c r="C73" s="59">
        <f t="shared" si="4"/>
        <v>74</v>
      </c>
      <c r="D73" s="232">
        <v>74</v>
      </c>
      <c r="E73" s="435"/>
      <c r="F73" s="393">
        <f t="shared" si="62"/>
        <v>74</v>
      </c>
      <c r="G73" s="232"/>
      <c r="H73" s="1264"/>
      <c r="I73" s="393">
        <f t="shared" si="63"/>
        <v>0</v>
      </c>
      <c r="J73" s="264"/>
      <c r="K73" s="435"/>
      <c r="L73" s="393">
        <f t="shared" si="64"/>
        <v>0</v>
      </c>
      <c r="M73" s="328"/>
      <c r="N73" s="61"/>
      <c r="O73" s="115">
        <f t="shared" si="65"/>
        <v>0</v>
      </c>
      <c r="P73" s="112"/>
    </row>
    <row r="74" spans="1:16" ht="48" hidden="1" x14ac:dyDescent="0.25">
      <c r="A74" s="38">
        <v>1228</v>
      </c>
      <c r="B74" s="58" t="s">
        <v>298</v>
      </c>
      <c r="C74" s="59">
        <f t="shared" si="4"/>
        <v>0</v>
      </c>
      <c r="D74" s="232"/>
      <c r="E74" s="61"/>
      <c r="F74" s="148">
        <f t="shared" si="62"/>
        <v>0</v>
      </c>
      <c r="G74" s="232"/>
      <c r="H74" s="264"/>
      <c r="I74" s="115">
        <f t="shared" si="63"/>
        <v>0</v>
      </c>
      <c r="J74" s="264"/>
      <c r="K74" s="61"/>
      <c r="L74" s="137">
        <f t="shared" si="64"/>
        <v>0</v>
      </c>
      <c r="M74" s="328"/>
      <c r="N74" s="61"/>
      <c r="O74" s="115">
        <f t="shared" si="65"/>
        <v>0</v>
      </c>
      <c r="P74" s="112"/>
    </row>
    <row r="75" spans="1:16" hidden="1" x14ac:dyDescent="0.25">
      <c r="A75" s="102">
        <v>2000</v>
      </c>
      <c r="B75" s="102" t="s">
        <v>65</v>
      </c>
      <c r="C75" s="103">
        <f t="shared" si="4"/>
        <v>0</v>
      </c>
      <c r="D75" s="229">
        <f>SUM(D76,D83,D130,D164,D165,D172)</f>
        <v>0</v>
      </c>
      <c r="E75" s="104">
        <f t="shared" ref="E75:F75" si="66">SUM(E76,E83,E130,E164,E165,E172)</f>
        <v>0</v>
      </c>
      <c r="F75" s="286">
        <f t="shared" si="66"/>
        <v>0</v>
      </c>
      <c r="G75" s="229">
        <f>SUM(G76,G83,G130,G164,G165,G172)</f>
        <v>0</v>
      </c>
      <c r="H75" s="262">
        <f t="shared" ref="H75:I75" si="67">SUM(H76,H83,H130,H164,H165,H172)</f>
        <v>0</v>
      </c>
      <c r="I75" s="105">
        <f t="shared" si="67"/>
        <v>0</v>
      </c>
      <c r="J75" s="262">
        <f>SUM(J76,J83,J130,J164,J165,J172)</f>
        <v>0</v>
      </c>
      <c r="K75" s="104">
        <f t="shared" ref="K75:L75" si="68">SUM(K76,K83,K130,K164,K165,K172)</f>
        <v>0</v>
      </c>
      <c r="L75" s="139">
        <f t="shared" si="68"/>
        <v>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51">
        <f t="shared" ref="E76:F76" si="70">SUM(E77,E80)</f>
        <v>0</v>
      </c>
      <c r="F76" s="287">
        <f t="shared" si="70"/>
        <v>0</v>
      </c>
      <c r="G76" s="230">
        <f>SUM(G77,G80)</f>
        <v>0</v>
      </c>
      <c r="H76" s="107">
        <f t="shared" ref="H76:I76" si="71">SUM(H77,H80)</f>
        <v>0</v>
      </c>
      <c r="I76" s="118">
        <f t="shared" si="71"/>
        <v>0</v>
      </c>
      <c r="J76" s="107">
        <f>SUM(J77,J80)</f>
        <v>0</v>
      </c>
      <c r="K76" s="51">
        <f t="shared" ref="K76:L76" si="72">SUM(K77,K80)</f>
        <v>0</v>
      </c>
      <c r="L76" s="127">
        <f t="shared" si="72"/>
        <v>0</v>
      </c>
      <c r="M76" s="47">
        <f>SUM(M77,M80)</f>
        <v>0</v>
      </c>
      <c r="N76" s="51">
        <f t="shared" ref="N76:O76" si="73">SUM(N77,N80)</f>
        <v>0</v>
      </c>
      <c r="O76" s="118">
        <f t="shared" si="73"/>
        <v>0</v>
      </c>
      <c r="P76" s="124"/>
    </row>
    <row r="77" spans="1:16" ht="24" hidden="1" x14ac:dyDescent="0.25">
      <c r="A77" s="1244">
        <v>2110</v>
      </c>
      <c r="B77" s="53" t="s">
        <v>67</v>
      </c>
      <c r="C77" s="54">
        <f t="shared" si="4"/>
        <v>0</v>
      </c>
      <c r="D77" s="235">
        <f>SUM(D78:D79)</f>
        <v>0</v>
      </c>
      <c r="E77" s="120">
        <f t="shared" ref="E77:F77" si="74">SUM(E78:E79)</f>
        <v>0</v>
      </c>
      <c r="F77" s="289">
        <f t="shared" si="74"/>
        <v>0</v>
      </c>
      <c r="G77" s="235">
        <f>SUM(G78:G79)</f>
        <v>0</v>
      </c>
      <c r="H77" s="266">
        <f t="shared" ref="H77:I77" si="75">SUM(H78:H79)</f>
        <v>0</v>
      </c>
      <c r="I77" s="121">
        <f t="shared" si="75"/>
        <v>0</v>
      </c>
      <c r="J77" s="266">
        <f>SUM(J78:J79)</f>
        <v>0</v>
      </c>
      <c r="K77" s="120">
        <f t="shared" ref="K77:L77" si="76">SUM(K78:K79)</f>
        <v>0</v>
      </c>
      <c r="L77" s="14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112"/>
    </row>
    <row r="79" spans="1:16" ht="24" hidden="1" x14ac:dyDescent="0.25">
      <c r="A79" s="38">
        <v>2112</v>
      </c>
      <c r="B79" s="58" t="s">
        <v>69</v>
      </c>
      <c r="C79" s="59">
        <f t="shared" si="4"/>
        <v>0</v>
      </c>
      <c r="D79" s="232"/>
      <c r="E79" s="61"/>
      <c r="F79" s="148">
        <f t="shared" si="78"/>
        <v>0</v>
      </c>
      <c r="G79" s="232"/>
      <c r="H79" s="264"/>
      <c r="I79" s="115">
        <f t="shared" si="79"/>
        <v>0</v>
      </c>
      <c r="J79" s="264"/>
      <c r="K79" s="61"/>
      <c r="L79" s="137">
        <f t="shared" si="80"/>
        <v>0</v>
      </c>
      <c r="M79" s="328"/>
      <c r="N79" s="61"/>
      <c r="O79" s="115">
        <f t="shared" si="81"/>
        <v>0</v>
      </c>
      <c r="P79" s="112"/>
    </row>
    <row r="80" spans="1:16"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61"/>
      <c r="F81" s="148">
        <f t="shared" ref="F81:F82" si="86">D81+E81</f>
        <v>0</v>
      </c>
      <c r="G81" s="232"/>
      <c r="H81" s="264"/>
      <c r="I81" s="115">
        <f t="shared" ref="I81:I82" si="87">G81+H81</f>
        <v>0</v>
      </c>
      <c r="J81" s="264"/>
      <c r="K81" s="61"/>
      <c r="L81" s="137">
        <f t="shared" ref="L81:L82" si="88">J81+K81</f>
        <v>0</v>
      </c>
      <c r="M81" s="328"/>
      <c r="N81" s="61"/>
      <c r="O81" s="115">
        <f t="shared" ref="O81:O82" si="89">M81+N81</f>
        <v>0</v>
      </c>
      <c r="P81" s="112"/>
    </row>
    <row r="82" spans="1:16" ht="24" hidden="1" x14ac:dyDescent="0.25">
      <c r="A82" s="38">
        <v>2122</v>
      </c>
      <c r="B82" s="58" t="s">
        <v>69</v>
      </c>
      <c r="C82" s="59">
        <f t="shared" si="4"/>
        <v>0</v>
      </c>
      <c r="D82" s="232"/>
      <c r="E82" s="61"/>
      <c r="F82" s="148">
        <f t="shared" si="86"/>
        <v>0</v>
      </c>
      <c r="G82" s="232"/>
      <c r="H82" s="264"/>
      <c r="I82" s="115">
        <f t="shared" si="87"/>
        <v>0</v>
      </c>
      <c r="J82" s="264"/>
      <c r="K82" s="61"/>
      <c r="L82" s="137">
        <f t="shared" si="88"/>
        <v>0</v>
      </c>
      <c r="M82" s="328"/>
      <c r="N82" s="61"/>
      <c r="O82" s="115">
        <f t="shared" si="89"/>
        <v>0</v>
      </c>
      <c r="P82" s="112"/>
    </row>
    <row r="83" spans="1:16" hidden="1" x14ac:dyDescent="0.25">
      <c r="A83" s="46">
        <v>2200</v>
      </c>
      <c r="B83" s="106" t="s">
        <v>71</v>
      </c>
      <c r="C83" s="47">
        <f t="shared" si="4"/>
        <v>0</v>
      </c>
      <c r="D83" s="230">
        <f>SUM(D84,D89,D95,D103,D112,D116,D122,D128)</f>
        <v>0</v>
      </c>
      <c r="E83" s="51">
        <f t="shared" ref="E83:F83" si="90">SUM(E84,E89,E95,E103,E112,E116,E122,E128)</f>
        <v>0</v>
      </c>
      <c r="F83" s="287">
        <f t="shared" si="90"/>
        <v>0</v>
      </c>
      <c r="G83" s="230">
        <f>SUM(G84,G89,G95,G103,G112,G116,G122,G128)</f>
        <v>0</v>
      </c>
      <c r="H83" s="107">
        <f t="shared" ref="H83:I83" si="91">SUM(H84,H89,H95,H103,H112,H116,H122,H128)</f>
        <v>0</v>
      </c>
      <c r="I83" s="118">
        <f t="shared" si="91"/>
        <v>0</v>
      </c>
      <c r="J83" s="107">
        <f>SUM(J84,J89,J95,J103,J112,J116,J122,J128)</f>
        <v>0</v>
      </c>
      <c r="K83" s="51">
        <f t="shared" ref="K83:L83" si="92">SUM(K84,K89,K95,K103,K112,K116,K122,K128)</f>
        <v>0</v>
      </c>
      <c r="L83" s="127">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109">
        <f t="shared" ref="E84:F84" si="94">SUM(E85:E88)</f>
        <v>0</v>
      </c>
      <c r="F84" s="288">
        <f t="shared" si="94"/>
        <v>0</v>
      </c>
      <c r="G84" s="133">
        <f>SUM(G85:G88)</f>
        <v>0</v>
      </c>
      <c r="H84" s="208">
        <f t="shared" ref="H84:I84" si="95">SUM(H85:H88)</f>
        <v>0</v>
      </c>
      <c r="I84" s="110">
        <f t="shared" si="95"/>
        <v>0</v>
      </c>
      <c r="J84" s="208">
        <f>SUM(J85:J88)</f>
        <v>0</v>
      </c>
      <c r="K84" s="109">
        <f t="shared" ref="K84:L84" si="96">SUM(K85:K88)</f>
        <v>0</v>
      </c>
      <c r="L84" s="138">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11"/>
    </row>
    <row r="86" spans="1:16" ht="36" hidden="1" x14ac:dyDescent="0.25">
      <c r="A86" s="38">
        <v>2212</v>
      </c>
      <c r="B86" s="58" t="s">
        <v>74</v>
      </c>
      <c r="C86" s="59">
        <f t="shared" si="98"/>
        <v>0</v>
      </c>
      <c r="D86" s="232"/>
      <c r="E86" s="61"/>
      <c r="F86" s="148">
        <f t="shared" si="99"/>
        <v>0</v>
      </c>
      <c r="G86" s="232"/>
      <c r="H86" s="264"/>
      <c r="I86" s="115">
        <f t="shared" si="100"/>
        <v>0</v>
      </c>
      <c r="J86" s="264"/>
      <c r="K86" s="61"/>
      <c r="L86" s="137">
        <f t="shared" si="101"/>
        <v>0</v>
      </c>
      <c r="M86" s="328"/>
      <c r="N86" s="61"/>
      <c r="O86" s="115">
        <f t="shared" si="102"/>
        <v>0</v>
      </c>
      <c r="P86" s="112"/>
    </row>
    <row r="87" spans="1:16" ht="24" hidden="1" x14ac:dyDescent="0.25">
      <c r="A87" s="38">
        <v>2214</v>
      </c>
      <c r="B87" s="58" t="s">
        <v>75</v>
      </c>
      <c r="C87" s="59">
        <f t="shared" si="98"/>
        <v>0</v>
      </c>
      <c r="D87" s="232"/>
      <c r="E87" s="61"/>
      <c r="F87" s="148">
        <f t="shared" si="99"/>
        <v>0</v>
      </c>
      <c r="G87" s="232"/>
      <c r="H87" s="264"/>
      <c r="I87" s="115">
        <f t="shared" si="100"/>
        <v>0</v>
      </c>
      <c r="J87" s="264"/>
      <c r="K87" s="61"/>
      <c r="L87" s="137">
        <f t="shared" si="101"/>
        <v>0</v>
      </c>
      <c r="M87" s="328"/>
      <c r="N87" s="61"/>
      <c r="O87" s="115">
        <f t="shared" si="102"/>
        <v>0</v>
      </c>
      <c r="P87" s="112"/>
    </row>
    <row r="88" spans="1:16" hidden="1" x14ac:dyDescent="0.25">
      <c r="A88" s="38">
        <v>2219</v>
      </c>
      <c r="B88" s="58" t="s">
        <v>76</v>
      </c>
      <c r="C88" s="59">
        <f t="shared" si="98"/>
        <v>0</v>
      </c>
      <c r="D88" s="232"/>
      <c r="E88" s="61"/>
      <c r="F88" s="148">
        <f t="shared" si="99"/>
        <v>0</v>
      </c>
      <c r="G88" s="232"/>
      <c r="H88" s="264"/>
      <c r="I88" s="115">
        <f t="shared" si="100"/>
        <v>0</v>
      </c>
      <c r="J88" s="264"/>
      <c r="K88" s="61"/>
      <c r="L88" s="137">
        <f t="shared" si="101"/>
        <v>0</v>
      </c>
      <c r="M88" s="328"/>
      <c r="N88" s="61"/>
      <c r="O88" s="115">
        <f t="shared" si="102"/>
        <v>0</v>
      </c>
      <c r="P88" s="112"/>
    </row>
    <row r="89" spans="1:16" ht="24" hidden="1" x14ac:dyDescent="0.25">
      <c r="A89" s="113">
        <v>2220</v>
      </c>
      <c r="B89" s="58" t="s">
        <v>77</v>
      </c>
      <c r="C89" s="59">
        <f t="shared" si="98"/>
        <v>0</v>
      </c>
      <c r="D89" s="233">
        <f>SUM(D90:D94)</f>
        <v>0</v>
      </c>
      <c r="E89" s="114">
        <f t="shared" ref="E89:F89" si="103">SUM(E90:E94)</f>
        <v>0</v>
      </c>
      <c r="F89" s="148">
        <f t="shared" si="103"/>
        <v>0</v>
      </c>
      <c r="G89" s="233">
        <f>SUM(G90:G94)</f>
        <v>0</v>
      </c>
      <c r="H89" s="122">
        <f t="shared" ref="H89:I89" si="104">SUM(H90:H94)</f>
        <v>0</v>
      </c>
      <c r="I89" s="115">
        <f t="shared" si="104"/>
        <v>0</v>
      </c>
      <c r="J89" s="122">
        <f>SUM(J90:J94)</f>
        <v>0</v>
      </c>
      <c r="K89" s="114">
        <f t="shared" ref="K89:L89" si="105">SUM(K90:K94)</f>
        <v>0</v>
      </c>
      <c r="L89" s="137">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c r="E90" s="61"/>
      <c r="F90" s="148">
        <f t="shared" ref="F90:F94" si="107">D90+E90</f>
        <v>0</v>
      </c>
      <c r="G90" s="232"/>
      <c r="H90" s="264"/>
      <c r="I90" s="115">
        <f t="shared" ref="I90:I94" si="108">G90+H90</f>
        <v>0</v>
      </c>
      <c r="J90" s="264"/>
      <c r="K90" s="61"/>
      <c r="L90" s="137">
        <f t="shared" ref="L90:L94" si="109">J90+K90</f>
        <v>0</v>
      </c>
      <c r="M90" s="328"/>
      <c r="N90" s="61"/>
      <c r="O90" s="115">
        <f t="shared" ref="O90:O94" si="110">M90+N90</f>
        <v>0</v>
      </c>
      <c r="P90" s="112"/>
    </row>
    <row r="91" spans="1:16" hidden="1" x14ac:dyDescent="0.25">
      <c r="A91" s="38">
        <v>2222</v>
      </c>
      <c r="B91" s="58" t="s">
        <v>78</v>
      </c>
      <c r="C91" s="59">
        <f t="shared" si="98"/>
        <v>0</v>
      </c>
      <c r="D91" s="232"/>
      <c r="E91" s="61"/>
      <c r="F91" s="148">
        <f t="shared" si="107"/>
        <v>0</v>
      </c>
      <c r="G91" s="232"/>
      <c r="H91" s="264"/>
      <c r="I91" s="115">
        <f t="shared" si="108"/>
        <v>0</v>
      </c>
      <c r="J91" s="264"/>
      <c r="K91" s="61"/>
      <c r="L91" s="137">
        <f t="shared" si="109"/>
        <v>0</v>
      </c>
      <c r="M91" s="328"/>
      <c r="N91" s="61"/>
      <c r="O91" s="115">
        <f t="shared" si="110"/>
        <v>0</v>
      </c>
      <c r="P91" s="112"/>
    </row>
    <row r="92" spans="1:16" hidden="1" x14ac:dyDescent="0.25">
      <c r="A92" s="38">
        <v>2223</v>
      </c>
      <c r="B92" s="58" t="s">
        <v>79</v>
      </c>
      <c r="C92" s="59">
        <f t="shared" si="98"/>
        <v>0</v>
      </c>
      <c r="D92" s="232"/>
      <c r="E92" s="61"/>
      <c r="F92" s="148">
        <f t="shared" si="107"/>
        <v>0</v>
      </c>
      <c r="G92" s="232"/>
      <c r="H92" s="264"/>
      <c r="I92" s="115">
        <f t="shared" si="108"/>
        <v>0</v>
      </c>
      <c r="J92" s="264"/>
      <c r="K92" s="61"/>
      <c r="L92" s="137">
        <f t="shared" si="109"/>
        <v>0</v>
      </c>
      <c r="M92" s="328"/>
      <c r="N92" s="61"/>
      <c r="O92" s="115">
        <f t="shared" si="110"/>
        <v>0</v>
      </c>
      <c r="P92" s="112"/>
    </row>
    <row r="93" spans="1:16" ht="48" hidden="1" x14ac:dyDescent="0.25">
      <c r="A93" s="38">
        <v>2224</v>
      </c>
      <c r="B93" s="58" t="s">
        <v>299</v>
      </c>
      <c r="C93" s="59">
        <f t="shared" si="98"/>
        <v>0</v>
      </c>
      <c r="D93" s="232"/>
      <c r="E93" s="61"/>
      <c r="F93" s="148">
        <f t="shared" si="107"/>
        <v>0</v>
      </c>
      <c r="G93" s="232"/>
      <c r="H93" s="264"/>
      <c r="I93" s="115">
        <f t="shared" si="108"/>
        <v>0</v>
      </c>
      <c r="J93" s="264"/>
      <c r="K93" s="61"/>
      <c r="L93" s="137">
        <f t="shared" si="109"/>
        <v>0</v>
      </c>
      <c r="M93" s="328"/>
      <c r="N93" s="61"/>
      <c r="O93" s="115">
        <f t="shared" si="110"/>
        <v>0</v>
      </c>
      <c r="P93" s="112"/>
    </row>
    <row r="94" spans="1:16"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112"/>
    </row>
    <row r="95" spans="1:16" ht="36" hidden="1" x14ac:dyDescent="0.25">
      <c r="A95" s="113">
        <v>2230</v>
      </c>
      <c r="B95" s="58" t="s">
        <v>81</v>
      </c>
      <c r="C95" s="59">
        <f t="shared" si="98"/>
        <v>0</v>
      </c>
      <c r="D95" s="233">
        <f>SUM(D96:D102)</f>
        <v>0</v>
      </c>
      <c r="E95" s="114">
        <f t="shared" ref="E95:F95" si="111">SUM(E96:E102)</f>
        <v>0</v>
      </c>
      <c r="F95" s="148">
        <f t="shared" si="111"/>
        <v>0</v>
      </c>
      <c r="G95" s="233">
        <f>SUM(G96:G102)</f>
        <v>0</v>
      </c>
      <c r="H95" s="122">
        <f t="shared" ref="H95:I95" si="112">SUM(H96:H102)</f>
        <v>0</v>
      </c>
      <c r="I95" s="115">
        <f t="shared" si="112"/>
        <v>0</v>
      </c>
      <c r="J95" s="122">
        <f>SUM(J96:J102)</f>
        <v>0</v>
      </c>
      <c r="K95" s="114">
        <f t="shared" ref="K95:L95" si="113">SUM(K96:K102)</f>
        <v>0</v>
      </c>
      <c r="L95" s="137">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61"/>
      <c r="F96" s="148">
        <f t="shared" ref="F96:F102" si="115">D96+E96</f>
        <v>0</v>
      </c>
      <c r="G96" s="232"/>
      <c r="H96" s="264"/>
      <c r="I96" s="115">
        <f t="shared" ref="I96:I102" si="116">G96+H96</f>
        <v>0</v>
      </c>
      <c r="J96" s="264"/>
      <c r="K96" s="61"/>
      <c r="L96" s="137">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112"/>
    </row>
    <row r="98" spans="1:16" ht="24" hidden="1" x14ac:dyDescent="0.25">
      <c r="A98" s="33">
        <v>2233</v>
      </c>
      <c r="B98" s="53" t="s">
        <v>84</v>
      </c>
      <c r="C98" s="54">
        <f t="shared" si="98"/>
        <v>0</v>
      </c>
      <c r="D98" s="231"/>
      <c r="E98" s="56"/>
      <c r="F98" s="289">
        <f t="shared" si="115"/>
        <v>0</v>
      </c>
      <c r="G98" s="231"/>
      <c r="H98" s="263"/>
      <c r="I98" s="121">
        <f t="shared" si="116"/>
        <v>0</v>
      </c>
      <c r="J98" s="263"/>
      <c r="K98" s="56"/>
      <c r="L98" s="141">
        <f t="shared" si="117"/>
        <v>0</v>
      </c>
      <c r="M98" s="327"/>
      <c r="N98" s="56"/>
      <c r="O98" s="121">
        <f t="shared" si="118"/>
        <v>0</v>
      </c>
      <c r="P98" s="111"/>
    </row>
    <row r="99" spans="1:16" ht="36" hidden="1" x14ac:dyDescent="0.25">
      <c r="A99" s="38">
        <v>2234</v>
      </c>
      <c r="B99" s="58" t="s">
        <v>85</v>
      </c>
      <c r="C99" s="59">
        <f t="shared" si="98"/>
        <v>0</v>
      </c>
      <c r="D99" s="232"/>
      <c r="E99" s="61"/>
      <c r="F99" s="148">
        <f t="shared" si="115"/>
        <v>0</v>
      </c>
      <c r="G99" s="232"/>
      <c r="H99" s="264"/>
      <c r="I99" s="115">
        <f t="shared" si="116"/>
        <v>0</v>
      </c>
      <c r="J99" s="264"/>
      <c r="K99" s="61"/>
      <c r="L99" s="137">
        <f t="shared" si="117"/>
        <v>0</v>
      </c>
      <c r="M99" s="328"/>
      <c r="N99" s="61"/>
      <c r="O99" s="115">
        <f t="shared" si="118"/>
        <v>0</v>
      </c>
      <c r="P99" s="112"/>
    </row>
    <row r="100" spans="1:16" ht="24" hidden="1" x14ac:dyDescent="0.25">
      <c r="A100" s="38">
        <v>2235</v>
      </c>
      <c r="B100" s="58" t="s">
        <v>86</v>
      </c>
      <c r="C100" s="59">
        <f t="shared" si="98"/>
        <v>0</v>
      </c>
      <c r="D100" s="232"/>
      <c r="E100" s="61"/>
      <c r="F100" s="148">
        <f t="shared" si="115"/>
        <v>0</v>
      </c>
      <c r="G100" s="232"/>
      <c r="H100" s="264"/>
      <c r="I100" s="115">
        <f t="shared" si="116"/>
        <v>0</v>
      </c>
      <c r="J100" s="264"/>
      <c r="K100" s="61"/>
      <c r="L100" s="137">
        <f t="shared" si="117"/>
        <v>0</v>
      </c>
      <c r="M100" s="328"/>
      <c r="N100" s="61"/>
      <c r="O100" s="115">
        <f t="shared" si="118"/>
        <v>0</v>
      </c>
      <c r="P100" s="112"/>
    </row>
    <row r="101" spans="1:16" hidden="1" x14ac:dyDescent="0.25">
      <c r="A101" s="38">
        <v>2236</v>
      </c>
      <c r="B101" s="58" t="s">
        <v>87</v>
      </c>
      <c r="C101" s="59">
        <f t="shared" si="98"/>
        <v>0</v>
      </c>
      <c r="D101" s="232"/>
      <c r="E101" s="61"/>
      <c r="F101" s="148">
        <f t="shared" si="115"/>
        <v>0</v>
      </c>
      <c r="G101" s="232"/>
      <c r="H101" s="264"/>
      <c r="I101" s="115">
        <f t="shared" si="116"/>
        <v>0</v>
      </c>
      <c r="J101" s="264"/>
      <c r="K101" s="61"/>
      <c r="L101" s="137">
        <f t="shared" si="117"/>
        <v>0</v>
      </c>
      <c r="M101" s="328"/>
      <c r="N101" s="61"/>
      <c r="O101" s="115">
        <f t="shared" si="118"/>
        <v>0</v>
      </c>
      <c r="P101" s="112"/>
    </row>
    <row r="102" spans="1:16" ht="24" hidden="1" x14ac:dyDescent="0.25">
      <c r="A102" s="38">
        <v>2239</v>
      </c>
      <c r="B102" s="58" t="s">
        <v>88</v>
      </c>
      <c r="C102" s="59">
        <f t="shared" si="98"/>
        <v>0</v>
      </c>
      <c r="D102" s="232"/>
      <c r="E102" s="61"/>
      <c r="F102" s="148">
        <f t="shared" si="115"/>
        <v>0</v>
      </c>
      <c r="G102" s="232"/>
      <c r="H102" s="264"/>
      <c r="I102" s="115">
        <f t="shared" si="116"/>
        <v>0</v>
      </c>
      <c r="J102" s="264"/>
      <c r="K102" s="61"/>
      <c r="L102" s="137">
        <f t="shared" si="117"/>
        <v>0</v>
      </c>
      <c r="M102" s="328"/>
      <c r="N102" s="61"/>
      <c r="O102" s="115">
        <f t="shared" si="118"/>
        <v>0</v>
      </c>
      <c r="P102" s="112"/>
    </row>
    <row r="103" spans="1:16" ht="36" hidden="1" x14ac:dyDescent="0.25">
      <c r="A103" s="113">
        <v>2240</v>
      </c>
      <c r="B103" s="58" t="s">
        <v>89</v>
      </c>
      <c r="C103" s="59">
        <f t="shared" si="98"/>
        <v>0</v>
      </c>
      <c r="D103" s="233">
        <f>SUM(D104:D111)</f>
        <v>0</v>
      </c>
      <c r="E103" s="114">
        <f t="shared" ref="E103:F103" si="119">SUM(E104:E111)</f>
        <v>0</v>
      </c>
      <c r="F103" s="148">
        <f t="shared" si="119"/>
        <v>0</v>
      </c>
      <c r="G103" s="233">
        <f>SUM(G104:G111)</f>
        <v>0</v>
      </c>
      <c r="H103" s="122">
        <f t="shared" ref="H103:I103" si="120">SUM(H104:H111)</f>
        <v>0</v>
      </c>
      <c r="I103" s="115">
        <f t="shared" si="120"/>
        <v>0</v>
      </c>
      <c r="J103" s="122">
        <f>SUM(J104:J111)</f>
        <v>0</v>
      </c>
      <c r="K103" s="114">
        <f t="shared" ref="K103:L103" si="121">SUM(K104:K111)</f>
        <v>0</v>
      </c>
      <c r="L103" s="137">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61"/>
      <c r="F105" s="148">
        <f t="shared" si="123"/>
        <v>0</v>
      </c>
      <c r="G105" s="232"/>
      <c r="H105" s="264"/>
      <c r="I105" s="115">
        <f t="shared" si="124"/>
        <v>0</v>
      </c>
      <c r="J105" s="264"/>
      <c r="K105" s="61"/>
      <c r="L105" s="137">
        <f t="shared" si="125"/>
        <v>0</v>
      </c>
      <c r="M105" s="328"/>
      <c r="N105" s="61"/>
      <c r="O105" s="115">
        <f t="shared" si="126"/>
        <v>0</v>
      </c>
      <c r="P105" s="112"/>
    </row>
    <row r="106" spans="1:16" ht="24" hidden="1" x14ac:dyDescent="0.25">
      <c r="A106" s="38">
        <v>2243</v>
      </c>
      <c r="B106" s="58" t="s">
        <v>92</v>
      </c>
      <c r="C106" s="59">
        <f t="shared" si="98"/>
        <v>0</v>
      </c>
      <c r="D106" s="232"/>
      <c r="E106" s="61"/>
      <c r="F106" s="148">
        <f t="shared" si="123"/>
        <v>0</v>
      </c>
      <c r="G106" s="232"/>
      <c r="H106" s="264"/>
      <c r="I106" s="115">
        <f t="shared" si="124"/>
        <v>0</v>
      </c>
      <c r="J106" s="264"/>
      <c r="K106" s="61"/>
      <c r="L106" s="137">
        <f t="shared" si="125"/>
        <v>0</v>
      </c>
      <c r="M106" s="328"/>
      <c r="N106" s="61"/>
      <c r="O106" s="115">
        <f t="shared" si="126"/>
        <v>0</v>
      </c>
      <c r="P106" s="112"/>
    </row>
    <row r="107" spans="1:16" hidden="1" x14ac:dyDescent="0.25">
      <c r="A107" s="38">
        <v>2244</v>
      </c>
      <c r="B107" s="58" t="s">
        <v>93</v>
      </c>
      <c r="C107" s="59">
        <f t="shared" si="98"/>
        <v>0</v>
      </c>
      <c r="D107" s="232"/>
      <c r="E107" s="61"/>
      <c r="F107" s="148">
        <f t="shared" si="123"/>
        <v>0</v>
      </c>
      <c r="G107" s="232"/>
      <c r="H107" s="264"/>
      <c r="I107" s="115">
        <f t="shared" si="124"/>
        <v>0</v>
      </c>
      <c r="J107" s="264"/>
      <c r="K107" s="61"/>
      <c r="L107" s="137">
        <f t="shared" si="125"/>
        <v>0</v>
      </c>
      <c r="M107" s="328"/>
      <c r="N107" s="61"/>
      <c r="O107" s="115">
        <f t="shared" si="126"/>
        <v>0</v>
      </c>
      <c r="P107" s="112"/>
    </row>
    <row r="108" spans="1:16"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112"/>
    </row>
    <row r="109" spans="1:16" hidden="1" x14ac:dyDescent="0.25">
      <c r="A109" s="38">
        <v>2247</v>
      </c>
      <c r="B109" s="58" t="s">
        <v>95</v>
      </c>
      <c r="C109" s="59">
        <f t="shared" si="98"/>
        <v>0</v>
      </c>
      <c r="D109" s="232"/>
      <c r="E109" s="61"/>
      <c r="F109" s="148">
        <f t="shared" si="123"/>
        <v>0</v>
      </c>
      <c r="G109" s="232"/>
      <c r="H109" s="264"/>
      <c r="I109" s="115">
        <f t="shared" si="124"/>
        <v>0</v>
      </c>
      <c r="J109" s="264"/>
      <c r="K109" s="61"/>
      <c r="L109" s="137">
        <f t="shared" si="125"/>
        <v>0</v>
      </c>
      <c r="M109" s="328"/>
      <c r="N109" s="61"/>
      <c r="O109" s="115">
        <f t="shared" si="126"/>
        <v>0</v>
      </c>
      <c r="P109" s="112"/>
    </row>
    <row r="110" spans="1:16"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112"/>
    </row>
    <row r="111" spans="1:16" ht="24" hidden="1" x14ac:dyDescent="0.25">
      <c r="A111" s="38">
        <v>2249</v>
      </c>
      <c r="B111" s="58" t="s">
        <v>96</v>
      </c>
      <c r="C111" s="59">
        <f t="shared" si="98"/>
        <v>0</v>
      </c>
      <c r="D111" s="232"/>
      <c r="E111" s="61"/>
      <c r="F111" s="148">
        <f t="shared" si="123"/>
        <v>0</v>
      </c>
      <c r="G111" s="232"/>
      <c r="H111" s="264"/>
      <c r="I111" s="115">
        <f t="shared" si="124"/>
        <v>0</v>
      </c>
      <c r="J111" s="264"/>
      <c r="K111" s="61"/>
      <c r="L111" s="137">
        <f t="shared" si="125"/>
        <v>0</v>
      </c>
      <c r="M111" s="328"/>
      <c r="N111" s="61"/>
      <c r="O111" s="115">
        <f t="shared" si="126"/>
        <v>0</v>
      </c>
      <c r="P111" s="112"/>
    </row>
    <row r="112" spans="1:16" hidden="1" x14ac:dyDescent="0.25">
      <c r="A112" s="113">
        <v>2250</v>
      </c>
      <c r="B112" s="58" t="s">
        <v>97</v>
      </c>
      <c r="C112" s="59">
        <f t="shared" si="98"/>
        <v>0</v>
      </c>
      <c r="D112" s="233">
        <f>SUM(D113:D115)</f>
        <v>0</v>
      </c>
      <c r="E112" s="114">
        <f t="shared" ref="E112:F112" si="127">SUM(E113:E115)</f>
        <v>0</v>
      </c>
      <c r="F112" s="148">
        <f t="shared" si="127"/>
        <v>0</v>
      </c>
      <c r="G112" s="233">
        <f>SUM(G113:G115)</f>
        <v>0</v>
      </c>
      <c r="H112" s="122">
        <f t="shared" ref="H112:I112" si="128">SUM(H113:H115)</f>
        <v>0</v>
      </c>
      <c r="I112" s="115">
        <f t="shared" si="128"/>
        <v>0</v>
      </c>
      <c r="J112" s="122">
        <f>SUM(J113:J115)</f>
        <v>0</v>
      </c>
      <c r="K112" s="114">
        <f t="shared" ref="K112:L112" si="129">SUM(K113:K115)</f>
        <v>0</v>
      </c>
      <c r="L112" s="137">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61"/>
      <c r="F113" s="148">
        <f t="shared" ref="F113:F115" si="131">D113+E113</f>
        <v>0</v>
      </c>
      <c r="G113" s="232"/>
      <c r="H113" s="264"/>
      <c r="I113" s="115">
        <f t="shared" ref="I113:I115" si="132">G113+H113</f>
        <v>0</v>
      </c>
      <c r="J113" s="264"/>
      <c r="K113" s="61"/>
      <c r="L113" s="137">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112"/>
    </row>
    <row r="115" spans="1:16" ht="24" hidden="1" x14ac:dyDescent="0.25">
      <c r="A115" s="38">
        <v>2259</v>
      </c>
      <c r="B115" s="58" t="s">
        <v>100</v>
      </c>
      <c r="C115" s="59">
        <f t="shared" si="98"/>
        <v>0</v>
      </c>
      <c r="D115" s="232"/>
      <c r="E115" s="61"/>
      <c r="F115" s="148">
        <f t="shared" si="131"/>
        <v>0</v>
      </c>
      <c r="G115" s="232"/>
      <c r="H115" s="264"/>
      <c r="I115" s="115">
        <f t="shared" si="132"/>
        <v>0</v>
      </c>
      <c r="J115" s="264"/>
      <c r="K115" s="61"/>
      <c r="L115" s="137">
        <f t="shared" si="133"/>
        <v>0</v>
      </c>
      <c r="M115" s="328"/>
      <c r="N115" s="61"/>
      <c r="O115" s="115">
        <f t="shared" si="134"/>
        <v>0</v>
      </c>
      <c r="P115" s="112"/>
    </row>
    <row r="116" spans="1:16" hidden="1" x14ac:dyDescent="0.25">
      <c r="A116" s="113">
        <v>2260</v>
      </c>
      <c r="B116" s="58" t="s">
        <v>101</v>
      </c>
      <c r="C116" s="59">
        <f t="shared" si="98"/>
        <v>0</v>
      </c>
      <c r="D116" s="233">
        <f>SUM(D117:D121)</f>
        <v>0</v>
      </c>
      <c r="E116" s="114">
        <f t="shared" ref="E116:F116" si="135">SUM(E117:E121)</f>
        <v>0</v>
      </c>
      <c r="F116" s="148">
        <f t="shared" si="135"/>
        <v>0</v>
      </c>
      <c r="G116" s="233">
        <f>SUM(G117:G121)</f>
        <v>0</v>
      </c>
      <c r="H116" s="122">
        <f t="shared" ref="H116:I116" si="136">SUM(H117:H121)</f>
        <v>0</v>
      </c>
      <c r="I116" s="115">
        <f t="shared" si="136"/>
        <v>0</v>
      </c>
      <c r="J116" s="122">
        <f>SUM(J117:J121)</f>
        <v>0</v>
      </c>
      <c r="K116" s="114">
        <f t="shared" ref="K116:L116" si="137">SUM(K117:K121)</f>
        <v>0</v>
      </c>
      <c r="L116" s="137">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61"/>
      <c r="F117" s="148">
        <f t="shared" ref="F117:F121" si="139">D117+E117</f>
        <v>0</v>
      </c>
      <c r="G117" s="232"/>
      <c r="H117" s="264"/>
      <c r="I117" s="115">
        <f t="shared" ref="I117:I121" si="140">G117+H117</f>
        <v>0</v>
      </c>
      <c r="J117" s="264"/>
      <c r="K117" s="61"/>
      <c r="L117" s="137">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61"/>
      <c r="F118" s="148">
        <f t="shared" si="139"/>
        <v>0</v>
      </c>
      <c r="G118" s="232"/>
      <c r="H118" s="264"/>
      <c r="I118" s="115">
        <f t="shared" si="140"/>
        <v>0</v>
      </c>
      <c r="J118" s="264"/>
      <c r="K118" s="61"/>
      <c r="L118" s="137">
        <f t="shared" si="141"/>
        <v>0</v>
      </c>
      <c r="M118" s="328"/>
      <c r="N118" s="61"/>
      <c r="O118" s="115">
        <f t="shared" si="142"/>
        <v>0</v>
      </c>
      <c r="P118" s="112"/>
    </row>
    <row r="119" spans="1:16"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112"/>
    </row>
    <row r="120" spans="1:16" ht="24" hidden="1" x14ac:dyDescent="0.25">
      <c r="A120" s="38">
        <v>2264</v>
      </c>
      <c r="B120" s="58" t="s">
        <v>105</v>
      </c>
      <c r="C120" s="59">
        <f t="shared" si="98"/>
        <v>0</v>
      </c>
      <c r="D120" s="232"/>
      <c r="E120" s="61"/>
      <c r="F120" s="148">
        <f t="shared" si="139"/>
        <v>0</v>
      </c>
      <c r="G120" s="232"/>
      <c r="H120" s="264"/>
      <c r="I120" s="115">
        <f t="shared" si="140"/>
        <v>0</v>
      </c>
      <c r="J120" s="264"/>
      <c r="K120" s="61"/>
      <c r="L120" s="137">
        <f t="shared" si="141"/>
        <v>0</v>
      </c>
      <c r="M120" s="328"/>
      <c r="N120" s="61"/>
      <c r="O120" s="115">
        <f t="shared" si="142"/>
        <v>0</v>
      </c>
      <c r="P120" s="112"/>
    </row>
    <row r="121" spans="1:16" hidden="1" x14ac:dyDescent="0.25">
      <c r="A121" s="38">
        <v>2269</v>
      </c>
      <c r="B121" s="58" t="s">
        <v>106</v>
      </c>
      <c r="C121" s="59">
        <f t="shared" si="98"/>
        <v>0</v>
      </c>
      <c r="D121" s="232"/>
      <c r="E121" s="61"/>
      <c r="F121" s="148">
        <f t="shared" si="139"/>
        <v>0</v>
      </c>
      <c r="G121" s="232"/>
      <c r="H121" s="264"/>
      <c r="I121" s="115">
        <f t="shared" si="140"/>
        <v>0</v>
      </c>
      <c r="J121" s="264"/>
      <c r="K121" s="61"/>
      <c r="L121" s="137">
        <f t="shared" si="141"/>
        <v>0</v>
      </c>
      <c r="M121" s="328"/>
      <c r="N121" s="61"/>
      <c r="O121" s="115">
        <f t="shared" si="142"/>
        <v>0</v>
      </c>
      <c r="P121" s="112"/>
    </row>
    <row r="122" spans="1:16" hidden="1" x14ac:dyDescent="0.25">
      <c r="A122" s="113">
        <v>2270</v>
      </c>
      <c r="B122" s="58" t="s">
        <v>107</v>
      </c>
      <c r="C122" s="59">
        <f t="shared" si="98"/>
        <v>0</v>
      </c>
      <c r="D122" s="233">
        <f>SUM(D123:D127)</f>
        <v>0</v>
      </c>
      <c r="E122" s="114">
        <f t="shared" ref="E122:F122" si="143">SUM(E123:E127)</f>
        <v>0</v>
      </c>
      <c r="F122" s="148">
        <f t="shared" si="143"/>
        <v>0</v>
      </c>
      <c r="G122" s="233">
        <f>SUM(G123:G127)</f>
        <v>0</v>
      </c>
      <c r="H122" s="122">
        <f t="shared" ref="H122:I122" si="144">SUM(H123:H127)</f>
        <v>0</v>
      </c>
      <c r="I122" s="115">
        <f t="shared" si="144"/>
        <v>0</v>
      </c>
      <c r="J122" s="122">
        <f>SUM(J123:J127)</f>
        <v>0</v>
      </c>
      <c r="K122" s="114">
        <f t="shared" ref="K122:L122" si="145">SUM(K123:K127)</f>
        <v>0</v>
      </c>
      <c r="L122" s="137">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112"/>
    </row>
    <row r="125" spans="1:16" ht="24" hidden="1" x14ac:dyDescent="0.25">
      <c r="A125" s="38">
        <v>2275</v>
      </c>
      <c r="B125" s="58" t="s">
        <v>109</v>
      </c>
      <c r="C125" s="59">
        <f t="shared" si="98"/>
        <v>0</v>
      </c>
      <c r="D125" s="232"/>
      <c r="E125" s="61"/>
      <c r="F125" s="148">
        <f t="shared" si="147"/>
        <v>0</v>
      </c>
      <c r="G125" s="232"/>
      <c r="H125" s="264"/>
      <c r="I125" s="115">
        <f t="shared" si="148"/>
        <v>0</v>
      </c>
      <c r="J125" s="264"/>
      <c r="K125" s="61"/>
      <c r="L125" s="137">
        <f t="shared" si="149"/>
        <v>0</v>
      </c>
      <c r="M125" s="328"/>
      <c r="N125" s="61"/>
      <c r="O125" s="115">
        <f t="shared" si="150"/>
        <v>0</v>
      </c>
      <c r="P125" s="112"/>
    </row>
    <row r="126" spans="1:16" ht="36" hidden="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112"/>
    </row>
    <row r="127" spans="1:16" ht="24" hidden="1" x14ac:dyDescent="0.25">
      <c r="A127" s="38">
        <v>2279</v>
      </c>
      <c r="B127" s="58" t="s">
        <v>111</v>
      </c>
      <c r="C127" s="59">
        <f t="shared" si="98"/>
        <v>0</v>
      </c>
      <c r="D127" s="232"/>
      <c r="E127" s="61"/>
      <c r="F127" s="148">
        <f t="shared" si="147"/>
        <v>0</v>
      </c>
      <c r="G127" s="232"/>
      <c r="H127" s="264"/>
      <c r="I127" s="115">
        <f t="shared" si="148"/>
        <v>0</v>
      </c>
      <c r="J127" s="264"/>
      <c r="K127" s="61"/>
      <c r="L127" s="137">
        <f t="shared" si="149"/>
        <v>0</v>
      </c>
      <c r="M127" s="328"/>
      <c r="N127" s="61"/>
      <c r="O127" s="115">
        <f t="shared" si="150"/>
        <v>0</v>
      </c>
      <c r="P127" s="112"/>
    </row>
    <row r="128" spans="1:16" ht="24" hidden="1" x14ac:dyDescent="0.25">
      <c r="A128" s="1244">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112"/>
    </row>
    <row r="130" spans="1:16" ht="38.25" hidden="1" customHeight="1" x14ac:dyDescent="0.25">
      <c r="A130" s="46">
        <v>2300</v>
      </c>
      <c r="B130" s="106" t="s">
        <v>113</v>
      </c>
      <c r="C130" s="47">
        <f t="shared" si="98"/>
        <v>0</v>
      </c>
      <c r="D130" s="230">
        <f>SUM(D131,D136,D140,D141,D144,D151,D159,D160,D163)</f>
        <v>0</v>
      </c>
      <c r="E130" s="51">
        <f t="shared" ref="E130:F130" si="152">SUM(E131,E136,E140,E141,E144,E151,E159,E160,E163)</f>
        <v>0</v>
      </c>
      <c r="F130" s="287">
        <f t="shared" si="152"/>
        <v>0</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27">
        <f t="shared" si="154"/>
        <v>0</v>
      </c>
      <c r="M130" s="47">
        <f>SUM(M131,M136,M140,M141,M144,M151,M159,M160,M163)</f>
        <v>0</v>
      </c>
      <c r="N130" s="51">
        <f t="shared" ref="N130:O130" si="155">SUM(N131,N136,N140,N141,N144,N151,N159,N160,N163)</f>
        <v>0</v>
      </c>
      <c r="O130" s="118">
        <f t="shared" si="155"/>
        <v>0</v>
      </c>
      <c r="P130" s="124"/>
    </row>
    <row r="131" spans="1:16" ht="24" hidden="1" x14ac:dyDescent="0.25">
      <c r="A131" s="1244">
        <v>2310</v>
      </c>
      <c r="B131" s="53" t="s">
        <v>114</v>
      </c>
      <c r="C131" s="54">
        <f t="shared" si="98"/>
        <v>0</v>
      </c>
      <c r="D131" s="235">
        <f t="shared" ref="D131:O131" si="156">SUM(D132:D135)</f>
        <v>0</v>
      </c>
      <c r="E131" s="120">
        <f t="shared" si="156"/>
        <v>0</v>
      </c>
      <c r="F131" s="289">
        <f t="shared" si="156"/>
        <v>0</v>
      </c>
      <c r="G131" s="235">
        <f t="shared" si="156"/>
        <v>0</v>
      </c>
      <c r="H131" s="266">
        <f t="shared" si="156"/>
        <v>0</v>
      </c>
      <c r="I131" s="121">
        <f t="shared" si="156"/>
        <v>0</v>
      </c>
      <c r="J131" s="266">
        <f t="shared" si="156"/>
        <v>0</v>
      </c>
      <c r="K131" s="120">
        <f t="shared" si="156"/>
        <v>0</v>
      </c>
      <c r="L131" s="141">
        <f t="shared" si="156"/>
        <v>0</v>
      </c>
      <c r="M131" s="54">
        <f t="shared" si="156"/>
        <v>0</v>
      </c>
      <c r="N131" s="120">
        <f t="shared" si="156"/>
        <v>0</v>
      </c>
      <c r="O131" s="121">
        <f t="shared" si="156"/>
        <v>0</v>
      </c>
      <c r="P131" s="111"/>
    </row>
    <row r="132" spans="1:16" hidden="1" x14ac:dyDescent="0.25">
      <c r="A132" s="38">
        <v>2311</v>
      </c>
      <c r="B132" s="58" t="s">
        <v>115</v>
      </c>
      <c r="C132" s="59">
        <f t="shared" si="98"/>
        <v>0</v>
      </c>
      <c r="D132" s="232"/>
      <c r="E132" s="61"/>
      <c r="F132" s="148">
        <f t="shared" ref="F132:F135" si="157">D132+E132</f>
        <v>0</v>
      </c>
      <c r="G132" s="232"/>
      <c r="H132" s="264"/>
      <c r="I132" s="115">
        <f t="shared" ref="I132:I135" si="158">G132+H132</f>
        <v>0</v>
      </c>
      <c r="J132" s="264"/>
      <c r="K132" s="61"/>
      <c r="L132" s="137">
        <f t="shared" ref="L132:L135" si="159">J132+K132</f>
        <v>0</v>
      </c>
      <c r="M132" s="328"/>
      <c r="N132" s="61"/>
      <c r="O132" s="115">
        <f t="shared" ref="O132:O135" si="160">M132+N132</f>
        <v>0</v>
      </c>
      <c r="P132" s="112"/>
    </row>
    <row r="133" spans="1:16" hidden="1" x14ac:dyDescent="0.25">
      <c r="A133" s="38">
        <v>2312</v>
      </c>
      <c r="B133" s="58" t="s">
        <v>116</v>
      </c>
      <c r="C133" s="59">
        <f t="shared" si="98"/>
        <v>0</v>
      </c>
      <c r="D133" s="232"/>
      <c r="E133" s="61"/>
      <c r="F133" s="148">
        <f t="shared" si="157"/>
        <v>0</v>
      </c>
      <c r="G133" s="232"/>
      <c r="H133" s="264"/>
      <c r="I133" s="115">
        <f t="shared" si="158"/>
        <v>0</v>
      </c>
      <c r="J133" s="264"/>
      <c r="K133" s="61"/>
      <c r="L133" s="137">
        <f t="shared" si="159"/>
        <v>0</v>
      </c>
      <c r="M133" s="328"/>
      <c r="N133" s="61"/>
      <c r="O133" s="115">
        <f t="shared" si="160"/>
        <v>0</v>
      </c>
      <c r="P133" s="112"/>
    </row>
    <row r="134" spans="1:16"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112"/>
    </row>
    <row r="135" spans="1:16" ht="36" hidden="1" customHeight="1" x14ac:dyDescent="0.25">
      <c r="A135" s="38">
        <v>2314</v>
      </c>
      <c r="B135" s="58" t="s">
        <v>291</v>
      </c>
      <c r="C135" s="59">
        <f t="shared" si="98"/>
        <v>0</v>
      </c>
      <c r="D135" s="232"/>
      <c r="E135" s="61"/>
      <c r="F135" s="148">
        <f t="shared" si="157"/>
        <v>0</v>
      </c>
      <c r="G135" s="232"/>
      <c r="H135" s="264"/>
      <c r="I135" s="115">
        <f t="shared" si="158"/>
        <v>0</v>
      </c>
      <c r="J135" s="264"/>
      <c r="K135" s="61"/>
      <c r="L135" s="137">
        <f t="shared" si="159"/>
        <v>0</v>
      </c>
      <c r="M135" s="328"/>
      <c r="N135" s="61"/>
      <c r="O135" s="115">
        <f t="shared" si="160"/>
        <v>0</v>
      </c>
      <c r="P135" s="112"/>
    </row>
    <row r="136" spans="1:16" hidden="1" x14ac:dyDescent="0.25">
      <c r="A136" s="113">
        <v>2320</v>
      </c>
      <c r="B136" s="58" t="s">
        <v>118</v>
      </c>
      <c r="C136" s="59">
        <f t="shared" si="98"/>
        <v>0</v>
      </c>
      <c r="D136" s="233">
        <f>SUM(D137:D139)</f>
        <v>0</v>
      </c>
      <c r="E136" s="114">
        <f t="shared" ref="E136:F136" si="161">SUM(E137:E139)</f>
        <v>0</v>
      </c>
      <c r="F136" s="148">
        <f t="shared" si="161"/>
        <v>0</v>
      </c>
      <c r="G136" s="233">
        <f>SUM(G137:G139)</f>
        <v>0</v>
      </c>
      <c r="H136" s="122">
        <f t="shared" ref="H136:I136" si="162">SUM(H137:H139)</f>
        <v>0</v>
      </c>
      <c r="I136" s="115">
        <f t="shared" si="162"/>
        <v>0</v>
      </c>
      <c r="J136" s="122">
        <f>SUM(J137:J139)</f>
        <v>0</v>
      </c>
      <c r="K136" s="114">
        <f t="shared" ref="K136:L136" si="163">SUM(K137:K139)</f>
        <v>0</v>
      </c>
      <c r="L136" s="137">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12"/>
    </row>
    <row r="138" spans="1:16" hidden="1" x14ac:dyDescent="0.25">
      <c r="A138" s="38">
        <v>2322</v>
      </c>
      <c r="B138" s="58" t="s">
        <v>120</v>
      </c>
      <c r="C138" s="59">
        <f t="shared" si="98"/>
        <v>0</v>
      </c>
      <c r="D138" s="232"/>
      <c r="E138" s="61"/>
      <c r="F138" s="148">
        <f t="shared" si="165"/>
        <v>0</v>
      </c>
      <c r="G138" s="232"/>
      <c r="H138" s="264"/>
      <c r="I138" s="115">
        <f t="shared" si="166"/>
        <v>0</v>
      </c>
      <c r="J138" s="264"/>
      <c r="K138" s="61"/>
      <c r="L138" s="137">
        <f t="shared" si="167"/>
        <v>0</v>
      </c>
      <c r="M138" s="328"/>
      <c r="N138" s="61"/>
      <c r="O138" s="115">
        <f t="shared" si="168"/>
        <v>0</v>
      </c>
      <c r="P138" s="112"/>
    </row>
    <row r="139" spans="1:16"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112"/>
    </row>
    <row r="140" spans="1:16"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112"/>
    </row>
    <row r="141" spans="1:16" ht="48" hidden="1" x14ac:dyDescent="0.25">
      <c r="A141" s="113">
        <v>2340</v>
      </c>
      <c r="B141" s="58" t="s">
        <v>302</v>
      </c>
      <c r="C141" s="59">
        <f t="shared" si="98"/>
        <v>0</v>
      </c>
      <c r="D141" s="233">
        <f>SUM(D142:D143)</f>
        <v>0</v>
      </c>
      <c r="E141" s="114">
        <f t="shared" ref="E141:F141" si="169">SUM(E142:E143)</f>
        <v>0</v>
      </c>
      <c r="F141" s="148">
        <f t="shared" si="169"/>
        <v>0</v>
      </c>
      <c r="G141" s="233">
        <f>SUM(G142:G143)</f>
        <v>0</v>
      </c>
      <c r="H141" s="122">
        <f t="shared" ref="H141:I141" si="170">SUM(H142:H143)</f>
        <v>0</v>
      </c>
      <c r="I141" s="115">
        <f t="shared" si="170"/>
        <v>0</v>
      </c>
      <c r="J141" s="122">
        <f>SUM(J142:J143)</f>
        <v>0</v>
      </c>
      <c r="K141" s="114">
        <f t="shared" ref="K141:L141" si="171">SUM(K142:K143)</f>
        <v>0</v>
      </c>
      <c r="L141" s="137">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61"/>
      <c r="F142" s="148">
        <f t="shared" ref="F142:F143" si="173">D142+E142</f>
        <v>0</v>
      </c>
      <c r="G142" s="232"/>
      <c r="H142" s="264"/>
      <c r="I142" s="115">
        <f t="shared" ref="I142:I143" si="174">G142+H142</f>
        <v>0</v>
      </c>
      <c r="J142" s="264"/>
      <c r="K142" s="61"/>
      <c r="L142" s="137">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112"/>
    </row>
    <row r="144" spans="1:16" ht="24" hidden="1" x14ac:dyDescent="0.25">
      <c r="A144" s="108">
        <v>2350</v>
      </c>
      <c r="B144" s="79" t="s">
        <v>125</v>
      </c>
      <c r="C144" s="85">
        <f t="shared" si="98"/>
        <v>0</v>
      </c>
      <c r="D144" s="133">
        <f>SUM(D145:D150)</f>
        <v>0</v>
      </c>
      <c r="E144" s="109">
        <f t="shared" ref="E144:F144" si="177">SUM(E145:E150)</f>
        <v>0</v>
      </c>
      <c r="F144" s="288">
        <f t="shared" si="177"/>
        <v>0</v>
      </c>
      <c r="G144" s="133">
        <f>SUM(G145:G150)</f>
        <v>0</v>
      </c>
      <c r="H144" s="208">
        <f t="shared" ref="H144:I144" si="178">SUM(H145:H150)</f>
        <v>0</v>
      </c>
      <c r="I144" s="110">
        <f t="shared" si="178"/>
        <v>0</v>
      </c>
      <c r="J144" s="208">
        <f>SUM(J145:J150)</f>
        <v>0</v>
      </c>
      <c r="K144" s="109">
        <f t="shared" ref="K144:L144" si="179">SUM(K145:K150)</f>
        <v>0</v>
      </c>
      <c r="L144" s="138">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56"/>
      <c r="F145" s="289">
        <f t="shared" ref="F145:F150" si="181">D145+E145</f>
        <v>0</v>
      </c>
      <c r="G145" s="231"/>
      <c r="H145" s="263"/>
      <c r="I145" s="121">
        <f t="shared" ref="I145:I150" si="182">G145+H145</f>
        <v>0</v>
      </c>
      <c r="J145" s="263"/>
      <c r="K145" s="56"/>
      <c r="L145" s="14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61"/>
      <c r="F146" s="148">
        <f t="shared" si="181"/>
        <v>0</v>
      </c>
      <c r="G146" s="232"/>
      <c r="H146" s="264"/>
      <c r="I146" s="115">
        <f t="shared" si="182"/>
        <v>0</v>
      </c>
      <c r="J146" s="264"/>
      <c r="K146" s="61"/>
      <c r="L146" s="137">
        <f t="shared" si="183"/>
        <v>0</v>
      </c>
      <c r="M146" s="328"/>
      <c r="N146" s="61"/>
      <c r="O146" s="115">
        <f t="shared" si="184"/>
        <v>0</v>
      </c>
      <c r="P146" s="112"/>
    </row>
    <row r="147" spans="1:16" ht="24" hidden="1" x14ac:dyDescent="0.25">
      <c r="A147" s="38">
        <v>2353</v>
      </c>
      <c r="B147" s="58" t="s">
        <v>128</v>
      </c>
      <c r="C147" s="59">
        <f t="shared" si="98"/>
        <v>0</v>
      </c>
      <c r="D147" s="232"/>
      <c r="E147" s="61"/>
      <c r="F147" s="148">
        <f t="shared" si="181"/>
        <v>0</v>
      </c>
      <c r="G147" s="232"/>
      <c r="H147" s="264"/>
      <c r="I147" s="115">
        <f t="shared" si="182"/>
        <v>0</v>
      </c>
      <c r="J147" s="264"/>
      <c r="K147" s="61"/>
      <c r="L147" s="137">
        <f t="shared" si="183"/>
        <v>0</v>
      </c>
      <c r="M147" s="328"/>
      <c r="N147" s="61"/>
      <c r="O147" s="115">
        <f t="shared" si="184"/>
        <v>0</v>
      </c>
      <c r="P147" s="112"/>
    </row>
    <row r="148" spans="1:16" ht="24" hidden="1" x14ac:dyDescent="0.25">
      <c r="A148" s="38">
        <v>2354</v>
      </c>
      <c r="B148" s="58" t="s">
        <v>129</v>
      </c>
      <c r="C148" s="59">
        <f t="shared" si="98"/>
        <v>0</v>
      </c>
      <c r="D148" s="232"/>
      <c r="E148" s="61"/>
      <c r="F148" s="148">
        <f t="shared" si="181"/>
        <v>0</v>
      </c>
      <c r="G148" s="232"/>
      <c r="H148" s="264"/>
      <c r="I148" s="115">
        <f t="shared" si="182"/>
        <v>0</v>
      </c>
      <c r="J148" s="264"/>
      <c r="K148" s="61"/>
      <c r="L148" s="137">
        <f t="shared" si="183"/>
        <v>0</v>
      </c>
      <c r="M148" s="328"/>
      <c r="N148" s="61"/>
      <c r="O148" s="115">
        <f t="shared" si="184"/>
        <v>0</v>
      </c>
      <c r="P148" s="112"/>
    </row>
    <row r="149" spans="1:16" ht="24" hidden="1" x14ac:dyDescent="0.25">
      <c r="A149" s="38">
        <v>2355</v>
      </c>
      <c r="B149" s="58" t="s">
        <v>130</v>
      </c>
      <c r="C149" s="59">
        <f t="shared" ref="C149:C212" si="185">F149+I149+L149+O149</f>
        <v>0</v>
      </c>
      <c r="D149" s="232"/>
      <c r="E149" s="61"/>
      <c r="F149" s="148">
        <f t="shared" si="181"/>
        <v>0</v>
      </c>
      <c r="G149" s="232"/>
      <c r="H149" s="264"/>
      <c r="I149" s="115">
        <f t="shared" si="182"/>
        <v>0</v>
      </c>
      <c r="J149" s="264"/>
      <c r="K149" s="61"/>
      <c r="L149" s="137">
        <f t="shared" si="183"/>
        <v>0</v>
      </c>
      <c r="M149" s="328"/>
      <c r="N149" s="61"/>
      <c r="O149" s="115">
        <f t="shared" si="184"/>
        <v>0</v>
      </c>
      <c r="P149" s="112"/>
    </row>
    <row r="150" spans="1:16"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114">
        <f t="shared" ref="E151:F151" si="186">SUM(E152:E158)</f>
        <v>0</v>
      </c>
      <c r="F151" s="148">
        <f t="shared" si="186"/>
        <v>0</v>
      </c>
      <c r="G151" s="233">
        <f>SUM(G152:G158)</f>
        <v>0</v>
      </c>
      <c r="H151" s="122">
        <f t="shared" ref="H151:I151" si="187">SUM(H152:H158)</f>
        <v>0</v>
      </c>
      <c r="I151" s="115">
        <f t="shared" si="187"/>
        <v>0</v>
      </c>
      <c r="J151" s="122">
        <f>SUM(J152:J158)</f>
        <v>0</v>
      </c>
      <c r="K151" s="114">
        <f t="shared" ref="K151:L151" si="188">SUM(K152:K158)</f>
        <v>0</v>
      </c>
      <c r="L151" s="137">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61"/>
      <c r="F152" s="148">
        <f t="shared" ref="F152:F159" si="190">D152+E152</f>
        <v>0</v>
      </c>
      <c r="G152" s="232"/>
      <c r="H152" s="264"/>
      <c r="I152" s="115">
        <f t="shared" ref="I152:I159" si="191">G152+H152</f>
        <v>0</v>
      </c>
      <c r="J152" s="264"/>
      <c r="K152" s="61"/>
      <c r="L152" s="137">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112"/>
    </row>
    <row r="154" spans="1:16" hidden="1" x14ac:dyDescent="0.25">
      <c r="A154" s="37">
        <v>2363</v>
      </c>
      <c r="B154" s="58" t="s">
        <v>135</v>
      </c>
      <c r="C154" s="59">
        <f t="shared" si="185"/>
        <v>0</v>
      </c>
      <c r="D154" s="232"/>
      <c r="E154" s="61"/>
      <c r="F154" s="148">
        <f t="shared" si="190"/>
        <v>0</v>
      </c>
      <c r="G154" s="232"/>
      <c r="H154" s="264"/>
      <c r="I154" s="115">
        <f t="shared" si="191"/>
        <v>0</v>
      </c>
      <c r="J154" s="264"/>
      <c r="K154" s="61"/>
      <c r="L154" s="137">
        <f t="shared" si="192"/>
        <v>0</v>
      </c>
      <c r="M154" s="328"/>
      <c r="N154" s="61"/>
      <c r="O154" s="115">
        <f t="shared" si="193"/>
        <v>0</v>
      </c>
      <c r="P154" s="112"/>
    </row>
    <row r="155" spans="1:16"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112"/>
    </row>
    <row r="156" spans="1:16"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112"/>
    </row>
    <row r="157" spans="1:16"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112"/>
    </row>
    <row r="158" spans="1:16"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112"/>
    </row>
    <row r="159" spans="1:16" hidden="1" x14ac:dyDescent="0.25">
      <c r="A159" s="108">
        <v>2370</v>
      </c>
      <c r="B159" s="79" t="s">
        <v>140</v>
      </c>
      <c r="C159" s="85">
        <f t="shared" si="185"/>
        <v>0</v>
      </c>
      <c r="D159" s="234"/>
      <c r="E159" s="116"/>
      <c r="F159" s="288">
        <f t="shared" si="190"/>
        <v>0</v>
      </c>
      <c r="G159" s="234"/>
      <c r="H159" s="265"/>
      <c r="I159" s="110">
        <f t="shared" si="191"/>
        <v>0</v>
      </c>
      <c r="J159" s="265"/>
      <c r="K159" s="116"/>
      <c r="L159" s="138">
        <f t="shared" si="192"/>
        <v>0</v>
      </c>
      <c r="M159" s="329"/>
      <c r="N159" s="116"/>
      <c r="O159" s="110">
        <f t="shared" si="193"/>
        <v>0</v>
      </c>
      <c r="P159" s="117"/>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112"/>
    </row>
    <row r="163" spans="1:16" hidden="1" x14ac:dyDescent="0.25">
      <c r="A163" s="108">
        <v>2390</v>
      </c>
      <c r="B163" s="79" t="s">
        <v>144</v>
      </c>
      <c r="C163" s="85">
        <f t="shared" si="185"/>
        <v>0</v>
      </c>
      <c r="D163" s="234"/>
      <c r="E163" s="116"/>
      <c r="F163" s="288">
        <f t="shared" si="198"/>
        <v>0</v>
      </c>
      <c r="G163" s="234"/>
      <c r="H163" s="265"/>
      <c r="I163" s="110">
        <f t="shared" si="199"/>
        <v>0</v>
      </c>
      <c r="J163" s="265"/>
      <c r="K163" s="116"/>
      <c r="L163" s="138">
        <f t="shared" si="200"/>
        <v>0</v>
      </c>
      <c r="M163" s="329"/>
      <c r="N163" s="116"/>
      <c r="O163" s="110">
        <f t="shared" si="201"/>
        <v>0</v>
      </c>
      <c r="P163" s="117"/>
    </row>
    <row r="164" spans="1:16" hidden="1" x14ac:dyDescent="0.25">
      <c r="A164" s="46">
        <v>2400</v>
      </c>
      <c r="B164" s="106" t="s">
        <v>145</v>
      </c>
      <c r="C164" s="47">
        <f t="shared" si="185"/>
        <v>0</v>
      </c>
      <c r="D164" s="236"/>
      <c r="E164" s="123"/>
      <c r="F164" s="287">
        <f t="shared" si="198"/>
        <v>0</v>
      </c>
      <c r="G164" s="236"/>
      <c r="H164" s="267"/>
      <c r="I164" s="118">
        <f t="shared" si="199"/>
        <v>0</v>
      </c>
      <c r="J164" s="267"/>
      <c r="K164" s="123"/>
      <c r="L164" s="127">
        <f t="shared" si="200"/>
        <v>0</v>
      </c>
      <c r="M164" s="330"/>
      <c r="N164" s="123"/>
      <c r="O164" s="118">
        <f t="shared" si="201"/>
        <v>0</v>
      </c>
      <c r="P164" s="124"/>
    </row>
    <row r="165" spans="1:16" ht="24" hidden="1" x14ac:dyDescent="0.25">
      <c r="A165" s="46">
        <v>2500</v>
      </c>
      <c r="B165" s="106" t="s">
        <v>146</v>
      </c>
      <c r="C165" s="47">
        <f t="shared" si="185"/>
        <v>0</v>
      </c>
      <c r="D165" s="230">
        <f>SUM(D166,D171)</f>
        <v>0</v>
      </c>
      <c r="E165" s="51">
        <f t="shared" ref="E165:O165" si="202">SUM(E166,E171)</f>
        <v>0</v>
      </c>
      <c r="F165" s="287">
        <f t="shared" si="202"/>
        <v>0</v>
      </c>
      <c r="G165" s="230">
        <f t="shared" si="202"/>
        <v>0</v>
      </c>
      <c r="H165" s="107">
        <f t="shared" si="202"/>
        <v>0</v>
      </c>
      <c r="I165" s="118">
        <f t="shared" si="202"/>
        <v>0</v>
      </c>
      <c r="J165" s="107">
        <f t="shared" si="202"/>
        <v>0</v>
      </c>
      <c r="K165" s="51">
        <f t="shared" si="202"/>
        <v>0</v>
      </c>
      <c r="L165" s="127">
        <f t="shared" si="202"/>
        <v>0</v>
      </c>
      <c r="M165" s="131">
        <f t="shared" si="202"/>
        <v>0</v>
      </c>
      <c r="N165" s="132">
        <f t="shared" si="202"/>
        <v>0</v>
      </c>
      <c r="O165" s="296">
        <f t="shared" si="202"/>
        <v>0</v>
      </c>
      <c r="P165" s="352"/>
    </row>
    <row r="166" spans="1:16" ht="16.5" hidden="1" customHeight="1" x14ac:dyDescent="0.25">
      <c r="A166" s="1244">
        <v>2510</v>
      </c>
      <c r="B166" s="53" t="s">
        <v>147</v>
      </c>
      <c r="C166" s="54">
        <f t="shared" si="185"/>
        <v>0</v>
      </c>
      <c r="D166" s="235">
        <f>SUM(D167:D170)</f>
        <v>0</v>
      </c>
      <c r="E166" s="120">
        <f t="shared" ref="E166:O166" si="203">SUM(E167:E170)</f>
        <v>0</v>
      </c>
      <c r="F166" s="289">
        <f t="shared" si="203"/>
        <v>0</v>
      </c>
      <c r="G166" s="235">
        <f t="shared" si="203"/>
        <v>0</v>
      </c>
      <c r="H166" s="266">
        <f t="shared" si="203"/>
        <v>0</v>
      </c>
      <c r="I166" s="121">
        <f t="shared" si="203"/>
        <v>0</v>
      </c>
      <c r="J166" s="266">
        <f t="shared" si="203"/>
        <v>0</v>
      </c>
      <c r="K166" s="120">
        <f t="shared" si="203"/>
        <v>0</v>
      </c>
      <c r="L166" s="14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112"/>
    </row>
    <row r="169" spans="1:16"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112"/>
    </row>
    <row r="170" spans="1:16" ht="24" hidden="1" x14ac:dyDescent="0.25">
      <c r="A170" s="38">
        <v>2519</v>
      </c>
      <c r="B170" s="58" t="s">
        <v>151</v>
      </c>
      <c r="C170" s="59">
        <f t="shared" si="185"/>
        <v>0</v>
      </c>
      <c r="D170" s="232"/>
      <c r="E170" s="61"/>
      <c r="F170" s="148">
        <f t="shared" si="204"/>
        <v>0</v>
      </c>
      <c r="G170" s="232"/>
      <c r="H170" s="264"/>
      <c r="I170" s="115">
        <f t="shared" si="205"/>
        <v>0</v>
      </c>
      <c r="J170" s="264"/>
      <c r="K170" s="61"/>
      <c r="L170" s="137">
        <f t="shared" si="206"/>
        <v>0</v>
      </c>
      <c r="M170" s="328"/>
      <c r="N170" s="61"/>
      <c r="O170" s="115">
        <f t="shared" si="207"/>
        <v>0</v>
      </c>
      <c r="P170" s="112"/>
    </row>
    <row r="171" spans="1:16"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36"/>
    </row>
    <row r="173" spans="1:16"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352"/>
    </row>
    <row r="175" spans="1:16" ht="36" hidden="1" x14ac:dyDescent="0.25">
      <c r="A175" s="1244">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112"/>
    </row>
    <row r="178" spans="1:16"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112"/>
    </row>
    <row r="179" spans="1:16" ht="84" hidden="1" x14ac:dyDescent="0.25">
      <c r="A179" s="1244">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112"/>
    </row>
    <row r="182" spans="1:16"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112"/>
    </row>
    <row r="183" spans="1:16"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59"/>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111"/>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24"/>
    </row>
    <row r="189" spans="1:16" ht="36" hidden="1" x14ac:dyDescent="0.25">
      <c r="A189" s="1244">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112"/>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24"/>
    </row>
    <row r="192" spans="1:16" ht="24" hidden="1" x14ac:dyDescent="0.25">
      <c r="A192" s="1244">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112"/>
    </row>
    <row r="194" spans="1:16" s="21" customFormat="1" ht="24" hidden="1" x14ac:dyDescent="0.25">
      <c r="A194" s="136"/>
      <c r="B194" s="17" t="s">
        <v>174</v>
      </c>
      <c r="C194" s="99">
        <f t="shared" si="185"/>
        <v>0</v>
      </c>
      <c r="D194" s="228">
        <f>SUM(D195,D230,D269)</f>
        <v>0</v>
      </c>
      <c r="E194" s="100">
        <f t="shared" ref="E194:F194" si="251">SUM(E195,E230,E269)</f>
        <v>0</v>
      </c>
      <c r="F194" s="285">
        <f t="shared" si="251"/>
        <v>0</v>
      </c>
      <c r="G194" s="228">
        <f>SUM(G195,G230,G269)</f>
        <v>0</v>
      </c>
      <c r="H194" s="261">
        <f t="shared" ref="H194:I194" si="252">SUM(H195,H230,H269)</f>
        <v>0</v>
      </c>
      <c r="I194" s="101">
        <f t="shared" si="252"/>
        <v>0</v>
      </c>
      <c r="J194" s="261">
        <f>SUM(J195,J230,J269)</f>
        <v>0</v>
      </c>
      <c r="K194" s="100">
        <f t="shared" ref="K194:L194" si="253">SUM(K195,K230,K269)</f>
        <v>0</v>
      </c>
      <c r="L194" s="207">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104">
        <f t="shared" ref="E195:F195" si="255">E196+E204</f>
        <v>0</v>
      </c>
      <c r="F195" s="286">
        <f t="shared" si="255"/>
        <v>0</v>
      </c>
      <c r="G195" s="229">
        <f>G196+G204</f>
        <v>0</v>
      </c>
      <c r="H195" s="262">
        <f t="shared" ref="H195:I195" si="256">H196+H204</f>
        <v>0</v>
      </c>
      <c r="I195" s="105">
        <f t="shared" si="256"/>
        <v>0</v>
      </c>
      <c r="J195" s="262">
        <f>J196+J204</f>
        <v>0</v>
      </c>
      <c r="K195" s="104">
        <f t="shared" ref="K195:L195" si="257">K196+K204</f>
        <v>0</v>
      </c>
      <c r="L195" s="139">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51">
        <f t="shared" ref="E196:F196" si="259">E197+E198+E201+E202+E203</f>
        <v>0</v>
      </c>
      <c r="F196" s="28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27">
        <f t="shared" si="261"/>
        <v>0</v>
      </c>
      <c r="M196" s="47">
        <f>M197+M198+M201+M202+M203</f>
        <v>0</v>
      </c>
      <c r="N196" s="51">
        <f t="shared" ref="N196:O196" si="262">N197+N198+N201+N202+N203</f>
        <v>0</v>
      </c>
      <c r="O196" s="118">
        <f t="shared" si="262"/>
        <v>0</v>
      </c>
      <c r="P196" s="124"/>
    </row>
    <row r="197" spans="1:16" hidden="1" x14ac:dyDescent="0.25">
      <c r="A197" s="1244">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111"/>
    </row>
    <row r="198" spans="1:16" ht="24" hidden="1" x14ac:dyDescent="0.25">
      <c r="A198" s="113">
        <v>5120</v>
      </c>
      <c r="B198" s="58" t="s">
        <v>178</v>
      </c>
      <c r="C198" s="59">
        <f t="shared" si="185"/>
        <v>0</v>
      </c>
      <c r="D198" s="233">
        <f>D199+D200</f>
        <v>0</v>
      </c>
      <c r="E198" s="114">
        <f t="shared" ref="E198:F198" si="263">E199+E200</f>
        <v>0</v>
      </c>
      <c r="F198" s="148">
        <f t="shared" si="263"/>
        <v>0</v>
      </c>
      <c r="G198" s="233">
        <f>G199+G200</f>
        <v>0</v>
      </c>
      <c r="H198" s="122">
        <f t="shared" ref="H198:I198" si="264">H199+H200</f>
        <v>0</v>
      </c>
      <c r="I198" s="115">
        <f t="shared" si="264"/>
        <v>0</v>
      </c>
      <c r="J198" s="122">
        <f>J199+J200</f>
        <v>0</v>
      </c>
      <c r="K198" s="114">
        <f t="shared" ref="K198:L198" si="265">K199+K200</f>
        <v>0</v>
      </c>
      <c r="L198" s="137">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61"/>
      <c r="F199" s="148">
        <f t="shared" ref="F199:F203" si="267">D199+E199</f>
        <v>0</v>
      </c>
      <c r="G199" s="232"/>
      <c r="H199" s="264"/>
      <c r="I199" s="115">
        <f t="shared" ref="I199:I203" si="268">G199+H199</f>
        <v>0</v>
      </c>
      <c r="J199" s="264"/>
      <c r="K199" s="61"/>
      <c r="L199" s="137">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112"/>
    </row>
    <row r="201" spans="1:16"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112"/>
    </row>
    <row r="202" spans="1:16"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112"/>
    </row>
    <row r="203" spans="1:16"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51">
        <f t="shared" ref="E204:F204" si="271">E205+E215+E216+E225+E226+E227+E229</f>
        <v>0</v>
      </c>
      <c r="F204" s="28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27">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112"/>
    </row>
    <row r="208" spans="1:16"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112"/>
    </row>
    <row r="209" spans="1:16"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112"/>
    </row>
    <row r="210" spans="1:16"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112"/>
    </row>
    <row r="211" spans="1:16"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112"/>
    </row>
    <row r="212" spans="1:16"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112"/>
    </row>
    <row r="213" spans="1:16"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112"/>
    </row>
    <row r="214" spans="1:16"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112"/>
    </row>
    <row r="215" spans="1:16"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112"/>
    </row>
    <row r="216" spans="1:16" hidden="1" x14ac:dyDescent="0.25">
      <c r="A216" s="113">
        <v>5230</v>
      </c>
      <c r="B216" s="58" t="s">
        <v>196</v>
      </c>
      <c r="C216" s="59">
        <f t="shared" si="283"/>
        <v>0</v>
      </c>
      <c r="D216" s="233">
        <f>SUM(D217:D224)</f>
        <v>0</v>
      </c>
      <c r="E216" s="114">
        <f t="shared" ref="E216:F216" si="284">SUM(E217:E224)</f>
        <v>0</v>
      </c>
      <c r="F216" s="148">
        <f t="shared" si="284"/>
        <v>0</v>
      </c>
      <c r="G216" s="233">
        <f>SUM(G217:G224)</f>
        <v>0</v>
      </c>
      <c r="H216" s="122">
        <f t="shared" ref="H216:I216" si="285">SUM(H217:H224)</f>
        <v>0</v>
      </c>
      <c r="I216" s="115">
        <f t="shared" si="285"/>
        <v>0</v>
      </c>
      <c r="J216" s="122">
        <f>SUM(J217:J224)</f>
        <v>0</v>
      </c>
      <c r="K216" s="114">
        <f t="shared" ref="K216:L216" si="286">SUM(K217:K224)</f>
        <v>0</v>
      </c>
      <c r="L216" s="137">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61"/>
      <c r="F218" s="148">
        <f t="shared" si="288"/>
        <v>0</v>
      </c>
      <c r="G218" s="232"/>
      <c r="H218" s="264"/>
      <c r="I218" s="115">
        <f t="shared" si="289"/>
        <v>0</v>
      </c>
      <c r="J218" s="264"/>
      <c r="K218" s="61"/>
      <c r="L218" s="137">
        <f t="shared" si="290"/>
        <v>0</v>
      </c>
      <c r="M218" s="328"/>
      <c r="N218" s="61"/>
      <c r="O218" s="115">
        <f t="shared" si="291"/>
        <v>0</v>
      </c>
      <c r="P218" s="112"/>
    </row>
    <row r="219" spans="1:16" hidden="1" x14ac:dyDescent="0.25">
      <c r="A219" s="38">
        <v>5233</v>
      </c>
      <c r="B219" s="58" t="s">
        <v>199</v>
      </c>
      <c r="C219" s="59">
        <f t="shared" si="283"/>
        <v>0</v>
      </c>
      <c r="D219" s="232"/>
      <c r="E219" s="61"/>
      <c r="F219" s="148">
        <f t="shared" si="288"/>
        <v>0</v>
      </c>
      <c r="G219" s="232"/>
      <c r="H219" s="264"/>
      <c r="I219" s="115">
        <f t="shared" si="289"/>
        <v>0</v>
      </c>
      <c r="J219" s="264"/>
      <c r="K219" s="61"/>
      <c r="L219" s="137">
        <f t="shared" si="290"/>
        <v>0</v>
      </c>
      <c r="M219" s="328"/>
      <c r="N219" s="61"/>
      <c r="O219" s="115">
        <f t="shared" si="291"/>
        <v>0</v>
      </c>
      <c r="P219" s="112"/>
    </row>
    <row r="220" spans="1:16"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112"/>
    </row>
    <row r="221" spans="1:16"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112"/>
    </row>
    <row r="222" spans="1:16"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112"/>
    </row>
    <row r="223" spans="1:16" ht="24" hidden="1" x14ac:dyDescent="0.25">
      <c r="A223" s="38">
        <v>5238</v>
      </c>
      <c r="B223" s="58" t="s">
        <v>203</v>
      </c>
      <c r="C223" s="59">
        <f t="shared" si="283"/>
        <v>0</v>
      </c>
      <c r="D223" s="232"/>
      <c r="E223" s="61"/>
      <c r="F223" s="148">
        <f t="shared" si="288"/>
        <v>0</v>
      </c>
      <c r="G223" s="232"/>
      <c r="H223" s="264"/>
      <c r="I223" s="115">
        <f t="shared" si="289"/>
        <v>0</v>
      </c>
      <c r="J223" s="264"/>
      <c r="K223" s="61"/>
      <c r="L223" s="137">
        <f t="shared" si="290"/>
        <v>0</v>
      </c>
      <c r="M223" s="328"/>
      <c r="N223" s="61"/>
      <c r="O223" s="115">
        <f t="shared" si="291"/>
        <v>0</v>
      </c>
      <c r="P223" s="112"/>
    </row>
    <row r="224" spans="1:16" ht="24" hidden="1" x14ac:dyDescent="0.25">
      <c r="A224" s="38">
        <v>5239</v>
      </c>
      <c r="B224" s="58" t="s">
        <v>204</v>
      </c>
      <c r="C224" s="59">
        <f t="shared" si="283"/>
        <v>0</v>
      </c>
      <c r="D224" s="232"/>
      <c r="E224" s="61"/>
      <c r="F224" s="148">
        <f t="shared" si="288"/>
        <v>0</v>
      </c>
      <c r="G224" s="232"/>
      <c r="H224" s="264"/>
      <c r="I224" s="115">
        <f t="shared" si="289"/>
        <v>0</v>
      </c>
      <c r="J224" s="264"/>
      <c r="K224" s="61"/>
      <c r="L224" s="137">
        <f t="shared" si="290"/>
        <v>0</v>
      </c>
      <c r="M224" s="328"/>
      <c r="N224" s="61"/>
      <c r="O224" s="115">
        <f t="shared" si="291"/>
        <v>0</v>
      </c>
      <c r="P224" s="112"/>
    </row>
    <row r="225" spans="1:16"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112"/>
    </row>
    <row r="226" spans="1:16"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112"/>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117"/>
    </row>
    <row r="230" spans="1:16"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352"/>
    </row>
    <row r="232" spans="1:16" ht="24" hidden="1" x14ac:dyDescent="0.25">
      <c r="A232" s="1244">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111"/>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111"/>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112"/>
    </row>
    <row r="241" spans="1:16"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112"/>
    </row>
    <row r="242" spans="1:16"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112"/>
    </row>
    <row r="243" spans="1:16"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112"/>
    </row>
    <row r="244" spans="1:16"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112"/>
    </row>
    <row r="245" spans="1:16"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112"/>
    </row>
    <row r="246" spans="1:16" ht="24" hidden="1" x14ac:dyDescent="0.25">
      <c r="A246" s="1244">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112"/>
    </row>
    <row r="249" spans="1:16" ht="72"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112"/>
    </row>
    <row r="250" spans="1:16"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112"/>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353"/>
    </row>
    <row r="252" spans="1:16" ht="24" hidden="1" x14ac:dyDescent="0.25">
      <c r="A252" s="1244">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112"/>
    </row>
    <row r="255" spans="1:16"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112"/>
    </row>
    <row r="256" spans="1:16"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111"/>
    </row>
    <row r="257" spans="1:16"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59"/>
    </row>
    <row r="258" spans="1:16"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112"/>
    </row>
    <row r="259" spans="1:16"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353"/>
    </row>
    <row r="260" spans="1:16" ht="24" hidden="1" x14ac:dyDescent="0.25">
      <c r="A260" s="1244">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112"/>
    </row>
    <row r="263" spans="1:16"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112"/>
    </row>
    <row r="264" spans="1:16"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112"/>
    </row>
    <row r="267" spans="1:16"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112"/>
    </row>
    <row r="268" spans="1:16"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112"/>
    </row>
    <row r="269" spans="1:16" ht="36" hidden="1" x14ac:dyDescent="0.25">
      <c r="A269" s="150">
        <v>7000</v>
      </c>
      <c r="B269" s="150" t="s">
        <v>246</v>
      </c>
      <c r="C269" s="153">
        <f t="shared" si="283"/>
        <v>0</v>
      </c>
      <c r="D269" s="239">
        <f>SUM(D270,D281)</f>
        <v>0</v>
      </c>
      <c r="E269" s="152">
        <f t="shared" ref="E269:F269" si="350">SUM(E270,E281)</f>
        <v>0</v>
      </c>
      <c r="F269" s="291">
        <f t="shared" si="350"/>
        <v>0</v>
      </c>
      <c r="G269" s="239">
        <f>SUM(G270,G281)</f>
        <v>0</v>
      </c>
      <c r="H269" s="270">
        <f t="shared" ref="H269:I269" si="351">SUM(H270,H281)</f>
        <v>0</v>
      </c>
      <c r="I269" s="297">
        <f t="shared" si="351"/>
        <v>0</v>
      </c>
      <c r="J269" s="270">
        <f>SUM(J270,J281)</f>
        <v>0</v>
      </c>
      <c r="K269" s="152">
        <f t="shared" ref="K269:L269" si="352">SUM(K270,K281)</f>
        <v>0</v>
      </c>
      <c r="L269" s="151">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352"/>
    </row>
    <row r="271" spans="1:16" ht="24" hidden="1" x14ac:dyDescent="0.25">
      <c r="A271" s="1244">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112"/>
    </row>
    <row r="275" spans="1:16" ht="24" hidden="1" x14ac:dyDescent="0.25">
      <c r="A275" s="113">
        <v>7230</v>
      </c>
      <c r="B275" s="58" t="s">
        <v>292</v>
      </c>
      <c r="C275" s="59">
        <f t="shared" si="283"/>
        <v>0</v>
      </c>
      <c r="D275" s="232"/>
      <c r="E275" s="61"/>
      <c r="F275" s="148">
        <f t="shared" si="362"/>
        <v>0</v>
      </c>
      <c r="G275" s="232"/>
      <c r="H275" s="264"/>
      <c r="I275" s="115">
        <f t="shared" si="363"/>
        <v>0</v>
      </c>
      <c r="J275" s="264"/>
      <c r="K275" s="61"/>
      <c r="L275" s="137">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112"/>
    </row>
    <row r="279" spans="1:16"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112"/>
    </row>
    <row r="280" spans="1:16" ht="24" hidden="1" x14ac:dyDescent="0.25">
      <c r="A280" s="1244">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56"/>
    </row>
    <row r="283" spans="1:16"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111"/>
    </row>
    <row r="286" spans="1:16" ht="12.75" thickBot="1" x14ac:dyDescent="0.3">
      <c r="A286" s="175"/>
      <c r="B286" s="175" t="s">
        <v>261</v>
      </c>
      <c r="C286" s="316">
        <f t="shared" si="368"/>
        <v>4416</v>
      </c>
      <c r="D286" s="242">
        <f t="shared" ref="D286:O286" si="382">SUM(D283,D269,D230,D195,D187,D173,D75,D53)</f>
        <v>4022</v>
      </c>
      <c r="E286" s="448">
        <f t="shared" si="382"/>
        <v>394</v>
      </c>
      <c r="F286" s="449">
        <f t="shared" si="382"/>
        <v>4416</v>
      </c>
      <c r="G286" s="242">
        <f t="shared" si="382"/>
        <v>0</v>
      </c>
      <c r="H286" s="210">
        <f t="shared" si="382"/>
        <v>0</v>
      </c>
      <c r="I286" s="449">
        <f t="shared" si="382"/>
        <v>0</v>
      </c>
      <c r="J286" s="177">
        <f t="shared" si="382"/>
        <v>0</v>
      </c>
      <c r="K286" s="448">
        <f t="shared" si="382"/>
        <v>0</v>
      </c>
      <c r="L286" s="449">
        <f t="shared" si="382"/>
        <v>0</v>
      </c>
      <c r="M286" s="316">
        <f t="shared" si="382"/>
        <v>0</v>
      </c>
      <c r="N286" s="176">
        <f t="shared" si="382"/>
        <v>0</v>
      </c>
      <c r="O286" s="298">
        <f t="shared" si="382"/>
        <v>0</v>
      </c>
      <c r="P286" s="356"/>
    </row>
    <row r="287" spans="1:16" s="21" customFormat="1" ht="13.5" hidden="1" thickTop="1" thickBot="1" x14ac:dyDescent="0.3">
      <c r="A287" s="1670" t="s">
        <v>262</v>
      </c>
      <c r="B287" s="1671"/>
      <c r="C287" s="184">
        <f t="shared" si="368"/>
        <v>0</v>
      </c>
      <c r="D287" s="243">
        <f>SUM(D24,D25,D41)-D51</f>
        <v>0</v>
      </c>
      <c r="E287" s="179">
        <f t="shared" ref="E287:F287" si="383">SUM(E24,E25,E41)-E51</f>
        <v>0</v>
      </c>
      <c r="F287" s="180">
        <f t="shared" si="383"/>
        <v>0</v>
      </c>
      <c r="G287" s="243">
        <f>SUM(G24,G25,G41)-G51</f>
        <v>0</v>
      </c>
      <c r="H287" s="273">
        <f t="shared" ref="H287:I287" si="384">SUM(H24,H25,H41)-H51</f>
        <v>0</v>
      </c>
      <c r="I287" s="299">
        <f t="shared" si="384"/>
        <v>0</v>
      </c>
      <c r="J287" s="273">
        <f>(J26+J43)-J51</f>
        <v>0</v>
      </c>
      <c r="K287" s="179">
        <f t="shared" ref="K287:L287" si="385">(K26+K43)-K51</f>
        <v>0</v>
      </c>
      <c r="L287" s="178">
        <f t="shared" si="385"/>
        <v>0</v>
      </c>
      <c r="M287" s="184">
        <f>M45-M51</f>
        <v>0</v>
      </c>
      <c r="N287" s="179">
        <f t="shared" ref="N287:O287" si="386">N45-N51</f>
        <v>0</v>
      </c>
      <c r="O287" s="299">
        <f t="shared" si="386"/>
        <v>0</v>
      </c>
      <c r="P287" s="186"/>
    </row>
    <row r="288" spans="1:16" s="21" customFormat="1" ht="12.75" hidden="1" thickTop="1" x14ac:dyDescent="0.25">
      <c r="A288" s="1672" t="s">
        <v>263</v>
      </c>
      <c r="B288" s="1673"/>
      <c r="C288" s="164">
        <f t="shared" si="368"/>
        <v>0</v>
      </c>
      <c r="D288" s="244">
        <f t="shared" ref="D288:O288" si="387">SUM(D289,D290)-D297+D298</f>
        <v>0</v>
      </c>
      <c r="E288" s="161">
        <f t="shared" si="387"/>
        <v>0</v>
      </c>
      <c r="F288" s="174">
        <f t="shared" si="387"/>
        <v>0</v>
      </c>
      <c r="G288" s="244">
        <f t="shared" si="387"/>
        <v>0</v>
      </c>
      <c r="H288" s="274">
        <f t="shared" si="387"/>
        <v>0</v>
      </c>
      <c r="I288" s="162">
        <f t="shared" si="387"/>
        <v>0</v>
      </c>
      <c r="J288" s="274">
        <f t="shared" si="387"/>
        <v>0</v>
      </c>
      <c r="K288" s="161">
        <f t="shared" si="387"/>
        <v>0</v>
      </c>
      <c r="L288" s="160">
        <f t="shared" si="387"/>
        <v>0</v>
      </c>
      <c r="M288" s="164">
        <f t="shared" si="387"/>
        <v>0</v>
      </c>
      <c r="N288" s="161">
        <f t="shared" si="387"/>
        <v>0</v>
      </c>
      <c r="O288" s="162">
        <f t="shared" si="387"/>
        <v>0</v>
      </c>
      <c r="P288" s="357"/>
    </row>
    <row r="289" spans="1:16" s="21" customFormat="1" ht="13.5" hidden="1" thickTop="1" thickBot="1" x14ac:dyDescent="0.3">
      <c r="A289" s="89" t="s">
        <v>264</v>
      </c>
      <c r="B289" s="89" t="s">
        <v>265</v>
      </c>
      <c r="C289" s="90">
        <f t="shared" si="368"/>
        <v>0</v>
      </c>
      <c r="D289" s="226">
        <f t="shared" ref="D289:O289" si="388">D21-D283</f>
        <v>0</v>
      </c>
      <c r="E289" s="91">
        <f t="shared" si="388"/>
        <v>0</v>
      </c>
      <c r="F289" s="284">
        <f t="shared" si="388"/>
        <v>0</v>
      </c>
      <c r="G289" s="226">
        <f t="shared" si="388"/>
        <v>0</v>
      </c>
      <c r="H289" s="259">
        <f t="shared" si="388"/>
        <v>0</v>
      </c>
      <c r="I289" s="92">
        <f t="shared" si="388"/>
        <v>0</v>
      </c>
      <c r="J289" s="259">
        <f t="shared" si="388"/>
        <v>0</v>
      </c>
      <c r="K289" s="91">
        <f t="shared" si="388"/>
        <v>0</v>
      </c>
      <c r="L289" s="18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12"/>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12"/>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12"/>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12"/>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dDiw4QhgboJwUXUeUIBLc4m6H5BL5bAbmRkl7aFO3x9mmak+8AY3T328QHyz9HQ7bsmxtHDETwGZu0rChW6D+g==" saltValue="79joCc8j6uTeLla8YrzorQ==" spinCount="100000" sheet="1" objects="1" scenarios="1" formatCells="0" formatColumns="0" formatRows="0"/>
  <autoFilter ref="A18:P298">
    <filterColumn colId="2">
      <filters blank="1">
        <filter val="3 541"/>
        <filter val="4 416"/>
        <filter val="74"/>
        <filter val="801"/>
        <filter val="87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verticalDpi="4294967294" r:id="rId1"/>
  <headerFooter differentFirst="1">
    <oddFooter>&amp;L&amp;"Times New Roman,Regular"&amp;9&amp;D; &amp;T&amp;R&amp;"Times New Roman,Regular"&amp;9&amp;P (&amp;N)</oddFooter>
    <firstHeader xml:space="preserve">&amp;R&amp;"Times New Roman,Regular"&amp;9
37.pielikums Jūrmalas pilsētas domes 
2018.gada 27.septembra saistošajiem noteikumiem Nr.33
(protokols Nr.13,  23.punkts)
 </firstHeader>
    <firstFooter>&amp;L&amp;9&amp;D; &amp;T&amp;R&amp;9&amp;P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R2" sqref="R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8" style="1" customWidth="1" collapsed="1"/>
    <col min="18" max="16384" width="9.140625" style="1"/>
  </cols>
  <sheetData>
    <row r="1" spans="1:17" x14ac:dyDescent="0.25">
      <c r="A1" s="336"/>
      <c r="B1" s="336"/>
      <c r="C1" s="336"/>
      <c r="D1" s="336"/>
      <c r="E1" s="336"/>
      <c r="F1" s="336"/>
      <c r="G1" s="336"/>
      <c r="H1" s="336"/>
      <c r="I1" s="336"/>
      <c r="J1" s="336"/>
      <c r="K1" s="336"/>
      <c r="L1" s="336"/>
      <c r="M1" s="336"/>
      <c r="N1" s="165"/>
      <c r="O1" s="374" t="s">
        <v>1474</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1470</v>
      </c>
      <c r="D3" s="1713"/>
      <c r="E3" s="1713"/>
      <c r="F3" s="1713"/>
      <c r="G3" s="1713"/>
      <c r="H3" s="1713"/>
      <c r="I3" s="1713"/>
      <c r="J3" s="1713"/>
      <c r="K3" s="1713"/>
      <c r="L3" s="1713"/>
      <c r="M3" s="1713"/>
      <c r="N3" s="1713"/>
      <c r="O3" s="1713"/>
      <c r="P3" s="1714"/>
      <c r="Q3" s="382"/>
    </row>
    <row r="4" spans="1:17" ht="12.75" customHeight="1" x14ac:dyDescent="0.25">
      <c r="A4" s="4" t="s">
        <v>1</v>
      </c>
      <c r="B4" s="5"/>
      <c r="C4" s="1713" t="s">
        <v>1471</v>
      </c>
      <c r="D4" s="1713"/>
      <c r="E4" s="1713"/>
      <c r="F4" s="1713"/>
      <c r="G4" s="1713"/>
      <c r="H4" s="1713"/>
      <c r="I4" s="1713"/>
      <c r="J4" s="1713"/>
      <c r="K4" s="1713"/>
      <c r="L4" s="1713"/>
      <c r="M4" s="1713"/>
      <c r="N4" s="1713"/>
      <c r="O4" s="1713"/>
      <c r="P4" s="1714"/>
      <c r="Q4" s="382"/>
    </row>
    <row r="5" spans="1:17" ht="12.75" customHeight="1" x14ac:dyDescent="0.25">
      <c r="A5" s="2" t="s">
        <v>2</v>
      </c>
      <c r="B5" s="3"/>
      <c r="C5" s="1708" t="s">
        <v>1472</v>
      </c>
      <c r="D5" s="1708"/>
      <c r="E5" s="1708"/>
      <c r="F5" s="1708"/>
      <c r="G5" s="1708"/>
      <c r="H5" s="1708"/>
      <c r="I5" s="1708"/>
      <c r="J5" s="1708"/>
      <c r="K5" s="1708"/>
      <c r="L5" s="1708"/>
      <c r="M5" s="1708"/>
      <c r="N5" s="1708"/>
      <c r="O5" s="1708"/>
      <c r="P5" s="1709"/>
      <c r="Q5" s="382"/>
    </row>
    <row r="6" spans="1:17" ht="12.75" customHeight="1" x14ac:dyDescent="0.25">
      <c r="A6" s="2" t="s">
        <v>3</v>
      </c>
      <c r="B6" s="3"/>
      <c r="C6" s="1708" t="s">
        <v>861</v>
      </c>
      <c r="D6" s="1708"/>
      <c r="E6" s="1708"/>
      <c r="F6" s="1708"/>
      <c r="G6" s="1708"/>
      <c r="H6" s="1708"/>
      <c r="I6" s="1708"/>
      <c r="J6" s="1708"/>
      <c r="K6" s="1708"/>
      <c r="L6" s="1708"/>
      <c r="M6" s="1708"/>
      <c r="N6" s="1708"/>
      <c r="O6" s="1708"/>
      <c r="P6" s="1709"/>
      <c r="Q6" s="382"/>
    </row>
    <row r="7" spans="1:17" ht="27" customHeight="1" x14ac:dyDescent="0.25">
      <c r="A7" s="2" t="s">
        <v>4</v>
      </c>
      <c r="B7" s="3"/>
      <c r="C7" s="1713" t="s">
        <v>1475</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t="s">
        <v>1473</v>
      </c>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8"/>
      <c r="D19" s="212"/>
      <c r="E19" s="385"/>
      <c r="F19" s="98"/>
      <c r="G19" s="212"/>
      <c r="H19" s="1255"/>
      <c r="I19" s="98"/>
      <c r="J19" s="247"/>
      <c r="K19" s="385"/>
      <c r="L19" s="98"/>
      <c r="M19" s="317"/>
      <c r="N19" s="19"/>
      <c r="O19" s="360"/>
      <c r="P19" s="20"/>
    </row>
    <row r="20" spans="1:16" s="21" customFormat="1" ht="12.75" thickBot="1" x14ac:dyDescent="0.3">
      <c r="A20" s="22"/>
      <c r="B20" s="23" t="s">
        <v>19</v>
      </c>
      <c r="C20" s="24">
        <f>F20+I20+L20+O20</f>
        <v>3734</v>
      </c>
      <c r="D20" s="213">
        <f>SUM(D21,D24,D25,D41,D43)</f>
        <v>3327</v>
      </c>
      <c r="E20" s="386">
        <f t="shared" ref="E20:F20" si="0">SUM(E21,E24,E25,E41,E43)</f>
        <v>407</v>
      </c>
      <c r="F20" s="387">
        <f t="shared" si="0"/>
        <v>3734</v>
      </c>
      <c r="G20" s="213">
        <f>SUM(G21,G24,G43)</f>
        <v>0</v>
      </c>
      <c r="H20" s="198">
        <f t="shared" ref="H20:I20" si="1">SUM(H21,H24,H43)</f>
        <v>0</v>
      </c>
      <c r="I20" s="387">
        <f t="shared" si="1"/>
        <v>0</v>
      </c>
      <c r="J20" s="248">
        <f>SUM(J21,J26,J43)</f>
        <v>0</v>
      </c>
      <c r="K20" s="386">
        <f t="shared" ref="K20:L20" si="2">SUM(K21,K26,K43)</f>
        <v>0</v>
      </c>
      <c r="L20" s="387">
        <f t="shared" si="2"/>
        <v>0</v>
      </c>
      <c r="M20" s="24">
        <f>SUM(M21,M45)</f>
        <v>0</v>
      </c>
      <c r="N20" s="25">
        <f t="shared" ref="N20:O20" si="3">SUM(N21,N45)</f>
        <v>0</v>
      </c>
      <c r="O20" s="26">
        <f t="shared" si="3"/>
        <v>0</v>
      </c>
      <c r="P20" s="337"/>
    </row>
    <row r="21" spans="1:16" ht="12.75" thickTop="1" x14ac:dyDescent="0.25">
      <c r="A21" s="27"/>
      <c r="B21" s="28" t="s">
        <v>20</v>
      </c>
      <c r="C21" s="29">
        <f t="shared" ref="C21:C84" si="4">F21+I21+L21+O21</f>
        <v>1</v>
      </c>
      <c r="D21" s="214">
        <f>SUM(D22:D23)</f>
        <v>1</v>
      </c>
      <c r="E21" s="388">
        <f t="shared" ref="E21" si="5">SUM(E22:E23)</f>
        <v>0</v>
      </c>
      <c r="F21" s="389">
        <f>SUM(F22:F23)</f>
        <v>1</v>
      </c>
      <c r="G21" s="214">
        <f>SUM(G22:G23)</f>
        <v>0</v>
      </c>
      <c r="H21" s="199">
        <f t="shared" ref="H21:I21" si="6">SUM(H22:H23)</f>
        <v>0</v>
      </c>
      <c r="I21" s="389">
        <f t="shared" si="6"/>
        <v>0</v>
      </c>
      <c r="J21" s="249">
        <f>SUM(J22:J23)</f>
        <v>0</v>
      </c>
      <c r="K21" s="388">
        <f t="shared" ref="K21:L21" si="7">SUM(K22:K23)</f>
        <v>0</v>
      </c>
      <c r="L21" s="389">
        <f t="shared" si="7"/>
        <v>0</v>
      </c>
      <c r="M21" s="29">
        <f>SUM(M22:M23)</f>
        <v>0</v>
      </c>
      <c r="N21" s="30">
        <f t="shared" ref="N21:O21" si="8">SUM(N22:N23)</f>
        <v>0</v>
      </c>
      <c r="O21" s="31">
        <f t="shared" si="8"/>
        <v>0</v>
      </c>
      <c r="P21" s="338"/>
    </row>
    <row r="22" spans="1:16" hidden="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row>
    <row r="23" spans="1:16" x14ac:dyDescent="0.25">
      <c r="A23" s="37"/>
      <c r="B23" s="38" t="s">
        <v>22</v>
      </c>
      <c r="C23" s="39">
        <f t="shared" si="4"/>
        <v>1</v>
      </c>
      <c r="D23" s="216">
        <v>1</v>
      </c>
      <c r="E23" s="392">
        <v>0</v>
      </c>
      <c r="F23" s="393">
        <f>D23+E23</f>
        <v>1</v>
      </c>
      <c r="G23" s="216"/>
      <c r="H23" s="1256"/>
      <c r="I23" s="1268">
        <f>G23+H23</f>
        <v>0</v>
      </c>
      <c r="J23" s="251"/>
      <c r="K23" s="392"/>
      <c r="L23" s="1268">
        <f>J23+K23</f>
        <v>0</v>
      </c>
      <c r="M23" s="372"/>
      <c r="N23" s="40"/>
      <c r="O23" s="311">
        <f>M23+N23</f>
        <v>0</v>
      </c>
      <c r="P23" s="946"/>
    </row>
    <row r="24" spans="1:16" s="21" customFormat="1" ht="24.75" thickBot="1" x14ac:dyDescent="0.3">
      <c r="A24" s="41">
        <v>19300</v>
      </c>
      <c r="B24" s="41" t="s">
        <v>304</v>
      </c>
      <c r="C24" s="42">
        <f>F24+I24</f>
        <v>3733</v>
      </c>
      <c r="D24" s="217">
        <v>3326</v>
      </c>
      <c r="E24" s="394">
        <v>407</v>
      </c>
      <c r="F24" s="395">
        <f>D24+E24</f>
        <v>3733</v>
      </c>
      <c r="G24" s="217"/>
      <c r="H24" s="1257"/>
      <c r="I24" s="395">
        <f>G24+H24</f>
        <v>0</v>
      </c>
      <c r="J24" s="293" t="s">
        <v>23</v>
      </c>
      <c r="K24" s="1258" t="s">
        <v>23</v>
      </c>
      <c r="L24" s="1269" t="s">
        <v>23</v>
      </c>
      <c r="M24" s="319" t="s">
        <v>23</v>
      </c>
      <c r="N24" s="44" t="s">
        <v>23</v>
      </c>
      <c r="O24" s="45" t="s">
        <v>23</v>
      </c>
      <c r="P24" s="967"/>
    </row>
    <row r="25" spans="1:16"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340"/>
    </row>
    <row r="26" spans="1:16" s="21" customFormat="1" ht="36.75" hidden="1" thickTop="1" x14ac:dyDescent="0.25">
      <c r="A26" s="46">
        <v>21300</v>
      </c>
      <c r="B26" s="46" t="s">
        <v>305</v>
      </c>
      <c r="C26" s="47">
        <f>L26</f>
        <v>0</v>
      </c>
      <c r="D26" s="219" t="s">
        <v>23</v>
      </c>
      <c r="E26" s="49" t="s">
        <v>23</v>
      </c>
      <c r="F26" s="277" t="s">
        <v>23</v>
      </c>
      <c r="G26" s="219" t="s">
        <v>23</v>
      </c>
      <c r="H26" s="253" t="s">
        <v>23</v>
      </c>
      <c r="I26" s="50" t="s">
        <v>23</v>
      </c>
      <c r="J26" s="107">
        <f>SUM(J27,J31,J33,J36)</f>
        <v>0</v>
      </c>
      <c r="K26" s="51">
        <f t="shared" ref="K26:L26" si="9">SUM(K27,K31,K33,K36)</f>
        <v>0</v>
      </c>
      <c r="L26" s="127">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row>
    <row r="28" spans="1:16" ht="12.75" hidden="1" thickTop="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row>
    <row r="29" spans="1:16" ht="12.75" hidden="1" thickTop="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row>
    <row r="30" spans="1:16" ht="24.75" hidden="1" thickTop="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row>
    <row r="31" spans="1:16" s="21" customFormat="1" ht="36.75" hidden="1" thickTop="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row>
    <row r="32" spans="1:16" ht="36.75" hidden="1" thickTop="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343"/>
    </row>
    <row r="33" spans="1:16" s="21" customFormat="1" ht="12.75" hidden="1" thickTop="1" x14ac:dyDescent="0.25">
      <c r="A33" s="52">
        <v>21380</v>
      </c>
      <c r="B33" s="46" t="s">
        <v>31</v>
      </c>
      <c r="C33" s="47">
        <f t="shared" si="10"/>
        <v>0</v>
      </c>
      <c r="D33" s="219" t="s">
        <v>23</v>
      </c>
      <c r="E33" s="49" t="s">
        <v>23</v>
      </c>
      <c r="F33" s="277" t="s">
        <v>23</v>
      </c>
      <c r="G33" s="219" t="s">
        <v>23</v>
      </c>
      <c r="H33" s="253" t="s">
        <v>23</v>
      </c>
      <c r="I33" s="50" t="s">
        <v>23</v>
      </c>
      <c r="J33" s="107">
        <f>SUM(J34:J35)</f>
        <v>0</v>
      </c>
      <c r="K33" s="51">
        <f t="shared" ref="K33:L33" si="13">SUM(K34:K35)</f>
        <v>0</v>
      </c>
      <c r="L33" s="127">
        <f t="shared" si="13"/>
        <v>0</v>
      </c>
      <c r="M33" s="320" t="s">
        <v>23</v>
      </c>
      <c r="N33" s="49" t="s">
        <v>23</v>
      </c>
      <c r="O33" s="50" t="s">
        <v>23</v>
      </c>
      <c r="P33" s="340"/>
    </row>
    <row r="34" spans="1:16" ht="12.75" hidden="1" thickTop="1" x14ac:dyDescent="0.25">
      <c r="A34" s="33">
        <v>21381</v>
      </c>
      <c r="B34" s="53" t="s">
        <v>306</v>
      </c>
      <c r="C34" s="54">
        <f t="shared" si="10"/>
        <v>0</v>
      </c>
      <c r="D34" s="220" t="s">
        <v>23</v>
      </c>
      <c r="E34" s="55" t="s">
        <v>23</v>
      </c>
      <c r="F34" s="278" t="s">
        <v>23</v>
      </c>
      <c r="G34" s="220" t="s">
        <v>23</v>
      </c>
      <c r="H34" s="254" t="s">
        <v>23</v>
      </c>
      <c r="I34" s="57" t="s">
        <v>23</v>
      </c>
      <c r="J34" s="263"/>
      <c r="K34" s="56"/>
      <c r="L34" s="200">
        <f>J34+K34</f>
        <v>0</v>
      </c>
      <c r="M34" s="321" t="s">
        <v>23</v>
      </c>
      <c r="N34" s="55" t="s">
        <v>23</v>
      </c>
      <c r="O34" s="57" t="s">
        <v>23</v>
      </c>
      <c r="P34" s="341"/>
    </row>
    <row r="35" spans="1:16" ht="24.75" hidden="1" thickTop="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49" t="s">
        <v>23</v>
      </c>
      <c r="F36" s="277" t="s">
        <v>23</v>
      </c>
      <c r="G36" s="219" t="s">
        <v>23</v>
      </c>
      <c r="H36" s="253" t="s">
        <v>23</v>
      </c>
      <c r="I36" s="50" t="s">
        <v>23</v>
      </c>
      <c r="J36" s="107">
        <f>SUM(J37:J40)</f>
        <v>0</v>
      </c>
      <c r="K36" s="51">
        <f t="shared" ref="K36:L36" si="14">SUM(K37:K40)</f>
        <v>0</v>
      </c>
      <c r="L36" s="127">
        <f t="shared" si="14"/>
        <v>0</v>
      </c>
      <c r="M36" s="320" t="s">
        <v>23</v>
      </c>
      <c r="N36" s="49" t="s">
        <v>23</v>
      </c>
      <c r="O36" s="50" t="s">
        <v>23</v>
      </c>
      <c r="P36" s="340"/>
    </row>
    <row r="37" spans="1:16" ht="24.75" hidden="1" thickTop="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row>
    <row r="38" spans="1:16" ht="12.75" hidden="1" thickTop="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342"/>
    </row>
    <row r="39" spans="1:16" ht="12.75" hidden="1" thickTop="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row>
    <row r="40" spans="1:16" ht="24.75" hidden="1" thickTop="1" x14ac:dyDescent="0.25">
      <c r="A40" s="191">
        <v>21399</v>
      </c>
      <c r="B40" s="166" t="s">
        <v>36</v>
      </c>
      <c r="C40" s="167">
        <f t="shared" si="10"/>
        <v>0</v>
      </c>
      <c r="D40" s="223" t="s">
        <v>23</v>
      </c>
      <c r="E40" s="77" t="s">
        <v>23</v>
      </c>
      <c r="F40" s="280" t="s">
        <v>23</v>
      </c>
      <c r="G40" s="223" t="s">
        <v>23</v>
      </c>
      <c r="H40" s="257" t="s">
        <v>23</v>
      </c>
      <c r="I40" s="193" t="s">
        <v>23</v>
      </c>
      <c r="J40" s="294"/>
      <c r="K40" s="192"/>
      <c r="L40" s="365">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row>
    <row r="43" spans="1:16" s="21" customFormat="1" ht="24.75" hidden="1" thickTop="1" x14ac:dyDescent="0.25">
      <c r="A43" s="52">
        <v>21490</v>
      </c>
      <c r="B43" s="46" t="s">
        <v>38</v>
      </c>
      <c r="C43" s="69">
        <f>F43+I43+L43</f>
        <v>0</v>
      </c>
      <c r="D43" s="75">
        <f>D44</f>
        <v>0</v>
      </c>
      <c r="E43" s="76">
        <f t="shared" ref="E43:L43" si="16">E44</f>
        <v>0</v>
      </c>
      <c r="F43" s="282">
        <f t="shared" si="16"/>
        <v>0</v>
      </c>
      <c r="G43" s="75">
        <f t="shared" si="16"/>
        <v>0</v>
      </c>
      <c r="H43" s="205">
        <f t="shared" si="16"/>
        <v>0</v>
      </c>
      <c r="I43" s="295">
        <f t="shared" si="16"/>
        <v>0</v>
      </c>
      <c r="J43" s="205">
        <f t="shared" si="16"/>
        <v>0</v>
      </c>
      <c r="K43" s="76">
        <f t="shared" si="16"/>
        <v>0</v>
      </c>
      <c r="L43" s="204">
        <f t="shared" si="16"/>
        <v>0</v>
      </c>
      <c r="M43" s="320" t="s">
        <v>23</v>
      </c>
      <c r="N43" s="49" t="s">
        <v>23</v>
      </c>
      <c r="O43" s="50" t="s">
        <v>23</v>
      </c>
      <c r="P43" s="340"/>
    </row>
    <row r="44" spans="1:16" s="21" customFormat="1" ht="24.75" hidden="1" thickTop="1" x14ac:dyDescent="0.25">
      <c r="A44" s="38">
        <v>21499</v>
      </c>
      <c r="B44" s="58" t="s">
        <v>39</v>
      </c>
      <c r="C44" s="209">
        <f>F44+I44+L44</f>
        <v>0</v>
      </c>
      <c r="D44" s="304"/>
      <c r="E44" s="71"/>
      <c r="F44" s="146">
        <f>D44+E44</f>
        <v>0</v>
      </c>
      <c r="G44" s="304"/>
      <c r="H44" s="305"/>
      <c r="I44" s="363">
        <f>G44+H44</f>
        <v>0</v>
      </c>
      <c r="J44" s="305"/>
      <c r="K44" s="71"/>
      <c r="L44" s="364">
        <f>J44+K44</f>
        <v>0</v>
      </c>
      <c r="M44" s="323" t="s">
        <v>23</v>
      </c>
      <c r="N44" s="66" t="s">
        <v>23</v>
      </c>
      <c r="O44" s="68" t="s">
        <v>23</v>
      </c>
      <c r="P44" s="343"/>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row>
    <row r="46" spans="1:16" ht="24.75" hidden="1" thickTop="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row>
    <row r="47" spans="1:16" ht="24.75" hidden="1" thickTop="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row>
    <row r="48" spans="1:16" ht="12.75" thickTop="1" x14ac:dyDescent="0.25">
      <c r="A48" s="84"/>
      <c r="B48" s="79"/>
      <c r="C48" s="85"/>
      <c r="D48" s="366"/>
      <c r="E48" s="419"/>
      <c r="F48" s="418"/>
      <c r="G48" s="366"/>
      <c r="H48" s="1261"/>
      <c r="I48" s="1268"/>
      <c r="J48" s="371"/>
      <c r="K48" s="1263"/>
      <c r="L48" s="410"/>
      <c r="M48" s="326"/>
      <c r="N48" s="306"/>
      <c r="O48" s="172"/>
      <c r="P48" s="82"/>
    </row>
    <row r="49" spans="1:16" s="21" customFormat="1" x14ac:dyDescent="0.25">
      <c r="A49" s="86"/>
      <c r="B49" s="87" t="s">
        <v>43</v>
      </c>
      <c r="C49" s="88"/>
      <c r="D49" s="367"/>
      <c r="E49" s="420"/>
      <c r="F49" s="421"/>
      <c r="G49" s="367"/>
      <c r="H49" s="1262"/>
      <c r="I49" s="421"/>
      <c r="J49" s="370"/>
      <c r="K49" s="420"/>
      <c r="L49" s="421"/>
      <c r="M49" s="373"/>
      <c r="N49" s="368"/>
      <c r="O49" s="173"/>
      <c r="P49" s="347"/>
    </row>
    <row r="50" spans="1:16" s="21" customFormat="1" ht="12.75" thickBot="1" x14ac:dyDescent="0.3">
      <c r="A50" s="89"/>
      <c r="B50" s="22" t="s">
        <v>44</v>
      </c>
      <c r="C50" s="90">
        <f t="shared" si="4"/>
        <v>3734</v>
      </c>
      <c r="D50" s="226">
        <f>SUM(D51,D283)</f>
        <v>3327</v>
      </c>
      <c r="E50" s="422">
        <f t="shared" ref="E50:F50" si="19">SUM(E51,E283)</f>
        <v>407</v>
      </c>
      <c r="F50" s="423">
        <f t="shared" si="19"/>
        <v>3734</v>
      </c>
      <c r="G50" s="226">
        <f>SUM(G51,G283)</f>
        <v>0</v>
      </c>
      <c r="H50" s="182">
        <f t="shared" ref="H50:I50" si="20">SUM(H51,H283)</f>
        <v>0</v>
      </c>
      <c r="I50" s="423">
        <f t="shared" si="20"/>
        <v>0</v>
      </c>
      <c r="J50" s="259">
        <f>SUM(J51,J283)</f>
        <v>0</v>
      </c>
      <c r="K50" s="422">
        <f t="shared" ref="K50:L50" si="21">SUM(K51,K283)</f>
        <v>0</v>
      </c>
      <c r="L50" s="423">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3734</v>
      </c>
      <c r="D51" s="227">
        <f>SUM(D52,D194)</f>
        <v>3327</v>
      </c>
      <c r="E51" s="424">
        <f t="shared" ref="E51:F51" si="23">SUM(E52,E194)</f>
        <v>407</v>
      </c>
      <c r="F51" s="425">
        <f t="shared" si="23"/>
        <v>3734</v>
      </c>
      <c r="G51" s="227">
        <f>SUM(G52,G194)</f>
        <v>0</v>
      </c>
      <c r="H51" s="206">
        <f t="shared" ref="H51:I51" si="24">SUM(H52,H194)</f>
        <v>0</v>
      </c>
      <c r="I51" s="425">
        <f t="shared" si="24"/>
        <v>0</v>
      </c>
      <c r="J51" s="260">
        <f>SUM(J52,J194)</f>
        <v>0</v>
      </c>
      <c r="K51" s="424">
        <f t="shared" ref="K51:L51" si="25">SUM(K52,K194)</f>
        <v>0</v>
      </c>
      <c r="L51" s="425">
        <f t="shared" si="25"/>
        <v>0</v>
      </c>
      <c r="M51" s="95">
        <f>SUM(M52,M194)</f>
        <v>0</v>
      </c>
      <c r="N51" s="96">
        <f t="shared" ref="N51:O51" si="26">SUM(N52,N194)</f>
        <v>0</v>
      </c>
      <c r="O51" s="97">
        <f t="shared" si="26"/>
        <v>0</v>
      </c>
      <c r="P51" s="349"/>
    </row>
    <row r="52" spans="1:16" s="21" customFormat="1" ht="24" x14ac:dyDescent="0.25">
      <c r="A52" s="98"/>
      <c r="B52" s="16" t="s">
        <v>46</v>
      </c>
      <c r="C52" s="99">
        <f t="shared" si="4"/>
        <v>3734</v>
      </c>
      <c r="D52" s="228">
        <f>SUM(D53,D75,D173,D187)</f>
        <v>3327</v>
      </c>
      <c r="E52" s="426">
        <f t="shared" ref="E52:F52" si="27">SUM(E53,E75,E173,E187)</f>
        <v>407</v>
      </c>
      <c r="F52" s="427">
        <f t="shared" si="27"/>
        <v>3734</v>
      </c>
      <c r="G52" s="228">
        <f>SUM(G53,G75,G173,G187)</f>
        <v>0</v>
      </c>
      <c r="H52" s="207">
        <f t="shared" ref="H52:I52" si="28">SUM(H53,H75,H173,H187)</f>
        <v>0</v>
      </c>
      <c r="I52" s="427">
        <f t="shared" si="28"/>
        <v>0</v>
      </c>
      <c r="J52" s="261">
        <f>SUM(J53,J75,J173,J187)</f>
        <v>0</v>
      </c>
      <c r="K52" s="426">
        <f t="shared" ref="K52:L52" si="29">SUM(K53,K75,K173,K187)</f>
        <v>0</v>
      </c>
      <c r="L52" s="427">
        <f t="shared" si="29"/>
        <v>0</v>
      </c>
      <c r="M52" s="99">
        <f>SUM(M53,M75,M173,M187)</f>
        <v>0</v>
      </c>
      <c r="N52" s="100">
        <f t="shared" ref="N52:O52" si="30">SUM(N53,N75,N173,N187)</f>
        <v>0</v>
      </c>
      <c r="O52" s="101">
        <f t="shared" si="30"/>
        <v>0</v>
      </c>
      <c r="P52" s="350"/>
    </row>
    <row r="53" spans="1:16" s="21" customFormat="1" x14ac:dyDescent="0.25">
      <c r="A53" s="102">
        <v>1000</v>
      </c>
      <c r="B53" s="102" t="s">
        <v>47</v>
      </c>
      <c r="C53" s="103">
        <f t="shared" si="4"/>
        <v>3734</v>
      </c>
      <c r="D53" s="229">
        <f>SUM(D54,D67)</f>
        <v>3327</v>
      </c>
      <c r="E53" s="428">
        <f t="shared" ref="E53:F53" si="31">SUM(E54,E67)</f>
        <v>407</v>
      </c>
      <c r="F53" s="429">
        <f t="shared" si="31"/>
        <v>3734</v>
      </c>
      <c r="G53" s="229">
        <f>SUM(G54,G67)</f>
        <v>0</v>
      </c>
      <c r="H53" s="139">
        <f t="shared" ref="H53:I53" si="32">SUM(H54,H67)</f>
        <v>0</v>
      </c>
      <c r="I53" s="429">
        <f t="shared" si="32"/>
        <v>0</v>
      </c>
      <c r="J53" s="262">
        <f>SUM(J54,J67)</f>
        <v>0</v>
      </c>
      <c r="K53" s="428">
        <f t="shared" ref="K53:L53" si="33">SUM(K54,K67)</f>
        <v>0</v>
      </c>
      <c r="L53" s="429">
        <f t="shared" si="33"/>
        <v>0</v>
      </c>
      <c r="M53" s="103">
        <f>SUM(M54,M67)</f>
        <v>0</v>
      </c>
      <c r="N53" s="104">
        <f t="shared" ref="N53:O53" si="34">SUM(N54,N67)</f>
        <v>0</v>
      </c>
      <c r="O53" s="105">
        <f t="shared" si="34"/>
        <v>0</v>
      </c>
      <c r="P53" s="351"/>
    </row>
    <row r="54" spans="1:16" x14ac:dyDescent="0.25">
      <c r="A54" s="46">
        <v>1100</v>
      </c>
      <c r="B54" s="106" t="s">
        <v>48</v>
      </c>
      <c r="C54" s="47">
        <f t="shared" si="4"/>
        <v>2924</v>
      </c>
      <c r="D54" s="230">
        <f>SUM(D55,D58,D66)</f>
        <v>2575</v>
      </c>
      <c r="E54" s="430">
        <f t="shared" ref="E54:F54" si="35">SUM(E55,E58,E66)</f>
        <v>349</v>
      </c>
      <c r="F54" s="397">
        <f t="shared" si="35"/>
        <v>2924</v>
      </c>
      <c r="G54" s="230">
        <f>SUM(G55,G58,G66)</f>
        <v>0</v>
      </c>
      <c r="H54" s="127">
        <f t="shared" ref="H54:I54" si="36">SUM(H55,H58,H66)</f>
        <v>0</v>
      </c>
      <c r="I54" s="397">
        <f t="shared" si="36"/>
        <v>0</v>
      </c>
      <c r="J54" s="107">
        <f>SUM(J55,J58,J66)</f>
        <v>0</v>
      </c>
      <c r="K54" s="430">
        <f t="shared" ref="K54:L54" si="37">SUM(K55,K58,K66)</f>
        <v>0</v>
      </c>
      <c r="L54" s="397">
        <f t="shared" si="37"/>
        <v>0</v>
      </c>
      <c r="M54" s="131">
        <f>SUM(M55,M58,M66)</f>
        <v>0</v>
      </c>
      <c r="N54" s="132">
        <f t="shared" ref="N54:O54" si="38">SUM(N55,N58,N66)</f>
        <v>0</v>
      </c>
      <c r="O54" s="296">
        <f t="shared" si="38"/>
        <v>0</v>
      </c>
      <c r="P54" s="352"/>
    </row>
    <row r="55" spans="1:16" x14ac:dyDescent="0.25">
      <c r="A55" s="108">
        <v>1110</v>
      </c>
      <c r="B55" s="79" t="s">
        <v>49</v>
      </c>
      <c r="C55" s="85">
        <f t="shared" si="4"/>
        <v>2924</v>
      </c>
      <c r="D55" s="133">
        <f>SUM(D56:D57)</f>
        <v>2575</v>
      </c>
      <c r="E55" s="431">
        <f t="shared" ref="E55:F55" si="39">SUM(E56:E57)</f>
        <v>349</v>
      </c>
      <c r="F55" s="432">
        <f t="shared" si="39"/>
        <v>2924</v>
      </c>
      <c r="G55" s="133">
        <f>SUM(G56:G57)</f>
        <v>0</v>
      </c>
      <c r="H55" s="138">
        <f t="shared" ref="H55:I55" si="40">SUM(H56:H57)</f>
        <v>0</v>
      </c>
      <c r="I55" s="432">
        <f t="shared" si="40"/>
        <v>0</v>
      </c>
      <c r="J55" s="208">
        <f>SUM(J56:J57)</f>
        <v>0</v>
      </c>
      <c r="K55" s="431">
        <f t="shared" ref="K55:L55" si="41">SUM(K56:K57)</f>
        <v>0</v>
      </c>
      <c r="L55" s="432">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56"/>
      <c r="F56" s="289">
        <f t="shared" ref="F56:F57" si="43">D56+E56</f>
        <v>0</v>
      </c>
      <c r="G56" s="231"/>
      <c r="H56" s="263"/>
      <c r="I56" s="121">
        <f t="shared" ref="I56:I57" si="44">G56+H56</f>
        <v>0</v>
      </c>
      <c r="J56" s="263"/>
      <c r="K56" s="56"/>
      <c r="L56" s="141">
        <f t="shared" ref="L56:L57" si="45">J56+K56</f>
        <v>0</v>
      </c>
      <c r="M56" s="327"/>
      <c r="N56" s="56"/>
      <c r="O56" s="121">
        <f>M56+N56</f>
        <v>0</v>
      </c>
      <c r="P56" s="111"/>
    </row>
    <row r="57" spans="1:16" ht="30" customHeight="1" x14ac:dyDescent="0.25">
      <c r="A57" s="38">
        <v>1119</v>
      </c>
      <c r="B57" s="58" t="s">
        <v>51</v>
      </c>
      <c r="C57" s="59">
        <f t="shared" si="4"/>
        <v>2924</v>
      </c>
      <c r="D57" s="232">
        <v>2575</v>
      </c>
      <c r="E57" s="435">
        <v>349</v>
      </c>
      <c r="F57" s="393">
        <f t="shared" si="43"/>
        <v>2924</v>
      </c>
      <c r="G57" s="232"/>
      <c r="H57" s="1264"/>
      <c r="I57" s="393">
        <f t="shared" si="44"/>
        <v>0</v>
      </c>
      <c r="J57" s="264"/>
      <c r="K57" s="435"/>
      <c r="L57" s="393">
        <f t="shared" si="45"/>
        <v>0</v>
      </c>
      <c r="M57" s="328"/>
      <c r="N57" s="61"/>
      <c r="O57" s="115">
        <f>M57+N57</f>
        <v>0</v>
      </c>
      <c r="P57" s="377"/>
    </row>
    <row r="58" spans="1:16" hidden="1" x14ac:dyDescent="0.25">
      <c r="A58" s="113">
        <v>1140</v>
      </c>
      <c r="B58" s="58" t="s">
        <v>295</v>
      </c>
      <c r="C58" s="59">
        <f t="shared" si="4"/>
        <v>0</v>
      </c>
      <c r="D58" s="233">
        <f>SUM(D59:D65)</f>
        <v>0</v>
      </c>
      <c r="E58" s="114">
        <f t="shared" ref="E58:F58" si="46">SUM(E59:E65)</f>
        <v>0</v>
      </c>
      <c r="F58" s="148">
        <f t="shared" si="46"/>
        <v>0</v>
      </c>
      <c r="G58" s="233">
        <f>SUM(G59:G65)</f>
        <v>0</v>
      </c>
      <c r="H58" s="122">
        <f t="shared" ref="H58:I58" si="47">SUM(H59:H65)</f>
        <v>0</v>
      </c>
      <c r="I58" s="115">
        <f t="shared" si="47"/>
        <v>0</v>
      </c>
      <c r="J58" s="122">
        <f>SUM(J59:J65)</f>
        <v>0</v>
      </c>
      <c r="K58" s="114">
        <f t="shared" ref="K58:L58" si="48">SUM(K59:K65)</f>
        <v>0</v>
      </c>
      <c r="L58" s="137">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61"/>
      <c r="F59" s="148">
        <f t="shared" ref="F59:F66" si="50">D59+E59</f>
        <v>0</v>
      </c>
      <c r="G59" s="232"/>
      <c r="H59" s="264"/>
      <c r="I59" s="115">
        <f t="shared" ref="I59:I66" si="51">G59+H59</f>
        <v>0</v>
      </c>
      <c r="J59" s="264"/>
      <c r="K59" s="61"/>
      <c r="L59" s="137">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61"/>
      <c r="F60" s="148">
        <f t="shared" si="50"/>
        <v>0</v>
      </c>
      <c r="G60" s="232"/>
      <c r="H60" s="264"/>
      <c r="I60" s="115">
        <f t="shared" si="51"/>
        <v>0</v>
      </c>
      <c r="J60" s="264"/>
      <c r="K60" s="61"/>
      <c r="L60" s="137">
        <f>J60+K60</f>
        <v>0</v>
      </c>
      <c r="M60" s="328"/>
      <c r="N60" s="61"/>
      <c r="O60" s="115">
        <f t="shared" si="53"/>
        <v>0</v>
      </c>
      <c r="P60" s="112"/>
    </row>
    <row r="61" spans="1:16" ht="24" hidden="1" x14ac:dyDescent="0.25">
      <c r="A61" s="38">
        <v>1145</v>
      </c>
      <c r="B61" s="58" t="s">
        <v>54</v>
      </c>
      <c r="C61" s="59">
        <f t="shared" si="4"/>
        <v>0</v>
      </c>
      <c r="D61" s="232"/>
      <c r="E61" s="61"/>
      <c r="F61" s="148">
        <f t="shared" si="50"/>
        <v>0</v>
      </c>
      <c r="G61" s="232"/>
      <c r="H61" s="264"/>
      <c r="I61" s="115">
        <f t="shared" si="51"/>
        <v>0</v>
      </c>
      <c r="J61" s="264"/>
      <c r="K61" s="61"/>
      <c r="L61" s="137">
        <f t="shared" si="52"/>
        <v>0</v>
      </c>
      <c r="M61" s="328"/>
      <c r="N61" s="61"/>
      <c r="O61" s="115">
        <f>M61+N61</f>
        <v>0</v>
      </c>
      <c r="P61" s="112"/>
    </row>
    <row r="62" spans="1:16" ht="27.75" hidden="1" customHeight="1" x14ac:dyDescent="0.25">
      <c r="A62" s="38">
        <v>1146</v>
      </c>
      <c r="B62" s="58" t="s">
        <v>55</v>
      </c>
      <c r="C62" s="59">
        <f t="shared" si="4"/>
        <v>0</v>
      </c>
      <c r="D62" s="232"/>
      <c r="E62" s="61"/>
      <c r="F62" s="148">
        <f t="shared" si="50"/>
        <v>0</v>
      </c>
      <c r="G62" s="232"/>
      <c r="H62" s="264"/>
      <c r="I62" s="115">
        <f t="shared" si="51"/>
        <v>0</v>
      </c>
      <c r="J62" s="264"/>
      <c r="K62" s="61"/>
      <c r="L62" s="137">
        <f t="shared" si="52"/>
        <v>0</v>
      </c>
      <c r="M62" s="328"/>
      <c r="N62" s="61"/>
      <c r="O62" s="115">
        <f t="shared" si="53"/>
        <v>0</v>
      </c>
      <c r="P62" s="112"/>
    </row>
    <row r="63" spans="1:16" hidden="1" x14ac:dyDescent="0.25">
      <c r="A63" s="38">
        <v>1147</v>
      </c>
      <c r="B63" s="58" t="s">
        <v>56</v>
      </c>
      <c r="C63" s="59">
        <f t="shared" si="4"/>
        <v>0</v>
      </c>
      <c r="D63" s="232"/>
      <c r="E63" s="61"/>
      <c r="F63" s="148">
        <f t="shared" si="50"/>
        <v>0</v>
      </c>
      <c r="G63" s="232"/>
      <c r="H63" s="264"/>
      <c r="I63" s="115">
        <f t="shared" si="51"/>
        <v>0</v>
      </c>
      <c r="J63" s="264"/>
      <c r="K63" s="61"/>
      <c r="L63" s="137">
        <f t="shared" si="52"/>
        <v>0</v>
      </c>
      <c r="M63" s="328"/>
      <c r="N63" s="61"/>
      <c r="O63" s="115">
        <f t="shared" si="53"/>
        <v>0</v>
      </c>
      <c r="P63" s="112"/>
    </row>
    <row r="64" spans="1:16" hidden="1" x14ac:dyDescent="0.25">
      <c r="A64" s="38">
        <v>1148</v>
      </c>
      <c r="B64" s="58" t="s">
        <v>57</v>
      </c>
      <c r="C64" s="59">
        <f t="shared" si="4"/>
        <v>0</v>
      </c>
      <c r="D64" s="232"/>
      <c r="E64" s="61"/>
      <c r="F64" s="148">
        <f t="shared" si="50"/>
        <v>0</v>
      </c>
      <c r="G64" s="232"/>
      <c r="H64" s="264"/>
      <c r="I64" s="115">
        <f t="shared" si="51"/>
        <v>0</v>
      </c>
      <c r="J64" s="264"/>
      <c r="K64" s="61"/>
      <c r="L64" s="137">
        <f t="shared" si="52"/>
        <v>0</v>
      </c>
      <c r="M64" s="328"/>
      <c r="N64" s="61"/>
      <c r="O64" s="115">
        <f t="shared" si="53"/>
        <v>0</v>
      </c>
      <c r="P64" s="112"/>
    </row>
    <row r="65" spans="1:16" ht="18.75" hidden="1" customHeight="1" x14ac:dyDescent="0.25">
      <c r="A65" s="38">
        <v>1149</v>
      </c>
      <c r="B65" s="58" t="s">
        <v>58</v>
      </c>
      <c r="C65" s="59">
        <f>F65+I65+L65+O65</f>
        <v>0</v>
      </c>
      <c r="D65" s="232"/>
      <c r="E65" s="61"/>
      <c r="F65" s="148">
        <f t="shared" si="50"/>
        <v>0</v>
      </c>
      <c r="G65" s="232"/>
      <c r="H65" s="264"/>
      <c r="I65" s="115">
        <f t="shared" si="51"/>
        <v>0</v>
      </c>
      <c r="J65" s="264"/>
      <c r="K65" s="61"/>
      <c r="L65" s="137">
        <f t="shared" si="52"/>
        <v>0</v>
      </c>
      <c r="M65" s="328"/>
      <c r="N65" s="61"/>
      <c r="O65" s="115">
        <f t="shared" si="53"/>
        <v>0</v>
      </c>
      <c r="P65" s="377"/>
    </row>
    <row r="66" spans="1:16" ht="23.25" hidden="1" customHeight="1" x14ac:dyDescent="0.25">
      <c r="A66" s="108">
        <v>1150</v>
      </c>
      <c r="B66" s="79" t="s">
        <v>59</v>
      </c>
      <c r="C66" s="85">
        <f>F66+I66+L66+O66</f>
        <v>0</v>
      </c>
      <c r="D66" s="234"/>
      <c r="E66" s="116"/>
      <c r="F66" s="288">
        <f t="shared" si="50"/>
        <v>0</v>
      </c>
      <c r="G66" s="234"/>
      <c r="H66" s="265"/>
      <c r="I66" s="110">
        <f t="shared" si="51"/>
        <v>0</v>
      </c>
      <c r="J66" s="265"/>
      <c r="K66" s="116"/>
      <c r="L66" s="138">
        <f t="shared" si="52"/>
        <v>0</v>
      </c>
      <c r="M66" s="329"/>
      <c r="N66" s="116"/>
      <c r="O66" s="110">
        <f t="shared" si="53"/>
        <v>0</v>
      </c>
      <c r="P66" s="117"/>
    </row>
    <row r="67" spans="1:16" ht="24" x14ac:dyDescent="0.25">
      <c r="A67" s="46">
        <v>1200</v>
      </c>
      <c r="B67" s="106" t="s">
        <v>296</v>
      </c>
      <c r="C67" s="47">
        <f t="shared" si="4"/>
        <v>810</v>
      </c>
      <c r="D67" s="230">
        <f>SUM(D68:D69)</f>
        <v>752</v>
      </c>
      <c r="E67" s="430">
        <f t="shared" ref="E67:F67" si="54">SUM(E68:E69)</f>
        <v>58</v>
      </c>
      <c r="F67" s="397">
        <f t="shared" si="54"/>
        <v>810</v>
      </c>
      <c r="G67" s="230">
        <f>SUM(G68:G69)</f>
        <v>0</v>
      </c>
      <c r="H67" s="127">
        <f t="shared" ref="H67:I67" si="55">SUM(H68:H69)</f>
        <v>0</v>
      </c>
      <c r="I67" s="397">
        <f t="shared" si="55"/>
        <v>0</v>
      </c>
      <c r="J67" s="107">
        <f>SUM(J68:J69)</f>
        <v>0</v>
      </c>
      <c r="K67" s="430">
        <f t="shared" ref="K67:L67" si="56">SUM(K68:K69)</f>
        <v>0</v>
      </c>
      <c r="L67" s="397">
        <f t="shared" si="56"/>
        <v>0</v>
      </c>
      <c r="M67" s="47">
        <f>SUM(M68:M69)</f>
        <v>0</v>
      </c>
      <c r="N67" s="51">
        <f t="shared" ref="N67:O67" si="57">SUM(N68:N69)</f>
        <v>0</v>
      </c>
      <c r="O67" s="118">
        <f t="shared" si="57"/>
        <v>0</v>
      </c>
      <c r="P67" s="124"/>
    </row>
    <row r="68" spans="1:16" ht="24" x14ac:dyDescent="0.25">
      <c r="A68" s="1244">
        <v>1210</v>
      </c>
      <c r="B68" s="53" t="s">
        <v>60</v>
      </c>
      <c r="C68" s="54">
        <f t="shared" si="4"/>
        <v>691</v>
      </c>
      <c r="D68" s="231">
        <v>633</v>
      </c>
      <c r="E68" s="433">
        <v>58</v>
      </c>
      <c r="F68" s="434">
        <f>D68+E68</f>
        <v>691</v>
      </c>
      <c r="G68" s="231"/>
      <c r="H68" s="1266"/>
      <c r="I68" s="434">
        <f>G68+H68</f>
        <v>0</v>
      </c>
      <c r="J68" s="263"/>
      <c r="K68" s="433"/>
      <c r="L68" s="434">
        <f>J68+K68</f>
        <v>0</v>
      </c>
      <c r="M68" s="327"/>
      <c r="N68" s="56"/>
      <c r="O68" s="121">
        <f>M68+N68</f>
        <v>0</v>
      </c>
      <c r="P68" s="376"/>
    </row>
    <row r="69" spans="1:16" ht="24" x14ac:dyDescent="0.25">
      <c r="A69" s="113">
        <v>1220</v>
      </c>
      <c r="B69" s="58" t="s">
        <v>61</v>
      </c>
      <c r="C69" s="59">
        <f t="shared" si="4"/>
        <v>119</v>
      </c>
      <c r="D69" s="233">
        <f>SUM(D70:D74)</f>
        <v>119</v>
      </c>
      <c r="E69" s="436">
        <f t="shared" ref="E69:F69" si="58">SUM(E70:E74)</f>
        <v>0</v>
      </c>
      <c r="F69" s="393">
        <f t="shared" si="58"/>
        <v>119</v>
      </c>
      <c r="G69" s="233">
        <f>SUM(G70:G74)</f>
        <v>0</v>
      </c>
      <c r="H69" s="137">
        <f t="shared" ref="H69:I69" si="59">SUM(H70:H74)</f>
        <v>0</v>
      </c>
      <c r="I69" s="393">
        <f t="shared" si="59"/>
        <v>0</v>
      </c>
      <c r="J69" s="122">
        <f>SUM(J70:J74)</f>
        <v>0</v>
      </c>
      <c r="K69" s="436">
        <f t="shared" ref="K69:L69" si="60">SUM(K70:K74)</f>
        <v>0</v>
      </c>
      <c r="L69" s="393">
        <f t="shared" si="60"/>
        <v>0</v>
      </c>
      <c r="M69" s="59">
        <f>SUM(M70:M74)</f>
        <v>0</v>
      </c>
      <c r="N69" s="114">
        <f t="shared" ref="N69:O69" si="61">SUM(N70:N74)</f>
        <v>0</v>
      </c>
      <c r="O69" s="115">
        <f t="shared" si="61"/>
        <v>0</v>
      </c>
      <c r="P69" s="112"/>
    </row>
    <row r="70" spans="1:16" ht="50.25" customHeight="1" x14ac:dyDescent="0.25">
      <c r="A70" s="38">
        <v>1221</v>
      </c>
      <c r="B70" s="58" t="s">
        <v>297</v>
      </c>
      <c r="C70" s="59">
        <f t="shared" si="4"/>
        <v>58</v>
      </c>
      <c r="D70" s="232">
        <v>58</v>
      </c>
      <c r="E70" s="435"/>
      <c r="F70" s="393">
        <f t="shared" ref="F70:F74" si="62">D70+E70</f>
        <v>58</v>
      </c>
      <c r="G70" s="232"/>
      <c r="H70" s="1264"/>
      <c r="I70" s="393">
        <f t="shared" ref="I70:I74" si="63">G70+H70</f>
        <v>0</v>
      </c>
      <c r="J70" s="264"/>
      <c r="K70" s="435"/>
      <c r="L70" s="393">
        <f t="shared" ref="L70:L74" si="64">J70+K70</f>
        <v>0</v>
      </c>
      <c r="M70" s="328"/>
      <c r="N70" s="61"/>
      <c r="O70" s="115">
        <f t="shared" ref="O70:O74" si="65">M70+N70</f>
        <v>0</v>
      </c>
      <c r="P70" s="377"/>
    </row>
    <row r="71" spans="1:16" hidden="1" x14ac:dyDescent="0.25">
      <c r="A71" s="38">
        <v>1223</v>
      </c>
      <c r="B71" s="58" t="s">
        <v>62</v>
      </c>
      <c r="C71" s="59">
        <f t="shared" si="4"/>
        <v>0</v>
      </c>
      <c r="D71" s="232"/>
      <c r="E71" s="61"/>
      <c r="F71" s="148">
        <f t="shared" si="62"/>
        <v>0</v>
      </c>
      <c r="G71" s="232"/>
      <c r="H71" s="264"/>
      <c r="I71" s="115">
        <f t="shared" si="63"/>
        <v>0</v>
      </c>
      <c r="J71" s="264"/>
      <c r="K71" s="61"/>
      <c r="L71" s="137">
        <f t="shared" si="64"/>
        <v>0</v>
      </c>
      <c r="M71" s="328"/>
      <c r="N71" s="61"/>
      <c r="O71" s="115">
        <f t="shared" si="65"/>
        <v>0</v>
      </c>
      <c r="P71" s="112"/>
    </row>
    <row r="72" spans="1:16" hidden="1" x14ac:dyDescent="0.25">
      <c r="A72" s="38">
        <v>1225</v>
      </c>
      <c r="B72" s="58" t="s">
        <v>63</v>
      </c>
      <c r="C72" s="59">
        <f t="shared" si="4"/>
        <v>0</v>
      </c>
      <c r="D72" s="232"/>
      <c r="E72" s="61"/>
      <c r="F72" s="148">
        <f t="shared" si="62"/>
        <v>0</v>
      </c>
      <c r="G72" s="232"/>
      <c r="H72" s="264"/>
      <c r="I72" s="115">
        <f t="shared" si="63"/>
        <v>0</v>
      </c>
      <c r="J72" s="264"/>
      <c r="K72" s="61"/>
      <c r="L72" s="137">
        <f t="shared" si="64"/>
        <v>0</v>
      </c>
      <c r="M72" s="328"/>
      <c r="N72" s="61"/>
      <c r="O72" s="115">
        <f t="shared" si="65"/>
        <v>0</v>
      </c>
      <c r="P72" s="112"/>
    </row>
    <row r="73" spans="1:16" ht="36" x14ac:dyDescent="0.25">
      <c r="A73" s="38">
        <v>1227</v>
      </c>
      <c r="B73" s="58" t="s">
        <v>64</v>
      </c>
      <c r="C73" s="59">
        <f t="shared" si="4"/>
        <v>61</v>
      </c>
      <c r="D73" s="232">
        <v>61</v>
      </c>
      <c r="E73" s="435"/>
      <c r="F73" s="393">
        <f t="shared" si="62"/>
        <v>61</v>
      </c>
      <c r="G73" s="232"/>
      <c r="H73" s="1264"/>
      <c r="I73" s="393">
        <f t="shared" si="63"/>
        <v>0</v>
      </c>
      <c r="J73" s="264"/>
      <c r="K73" s="435"/>
      <c r="L73" s="393">
        <f t="shared" si="64"/>
        <v>0</v>
      </c>
      <c r="M73" s="328"/>
      <c r="N73" s="61"/>
      <c r="O73" s="115">
        <f t="shared" si="65"/>
        <v>0</v>
      </c>
      <c r="P73" s="112"/>
    </row>
    <row r="74" spans="1:16" ht="48" hidden="1" x14ac:dyDescent="0.25">
      <c r="A74" s="38">
        <v>1228</v>
      </c>
      <c r="B74" s="58" t="s">
        <v>298</v>
      </c>
      <c r="C74" s="59">
        <f t="shared" si="4"/>
        <v>0</v>
      </c>
      <c r="D74" s="232"/>
      <c r="E74" s="61"/>
      <c r="F74" s="148">
        <f t="shared" si="62"/>
        <v>0</v>
      </c>
      <c r="G74" s="232"/>
      <c r="H74" s="264"/>
      <c r="I74" s="115">
        <f t="shared" si="63"/>
        <v>0</v>
      </c>
      <c r="J74" s="264"/>
      <c r="K74" s="61"/>
      <c r="L74" s="137">
        <f t="shared" si="64"/>
        <v>0</v>
      </c>
      <c r="M74" s="328"/>
      <c r="N74" s="61"/>
      <c r="O74" s="115">
        <f t="shared" si="65"/>
        <v>0</v>
      </c>
      <c r="P74" s="112"/>
    </row>
    <row r="75" spans="1:16" hidden="1" x14ac:dyDescent="0.25">
      <c r="A75" s="102">
        <v>2000</v>
      </c>
      <c r="B75" s="102" t="s">
        <v>65</v>
      </c>
      <c r="C75" s="103">
        <f t="shared" si="4"/>
        <v>0</v>
      </c>
      <c r="D75" s="229">
        <f>SUM(D76,D83,D130,D164,D165,D172)</f>
        <v>0</v>
      </c>
      <c r="E75" s="104">
        <f t="shared" ref="E75:F75" si="66">SUM(E76,E83,E130,E164,E165,E172)</f>
        <v>0</v>
      </c>
      <c r="F75" s="286">
        <f t="shared" si="66"/>
        <v>0</v>
      </c>
      <c r="G75" s="229">
        <f>SUM(G76,G83,G130,G164,G165,G172)</f>
        <v>0</v>
      </c>
      <c r="H75" s="262">
        <f t="shared" ref="H75:I75" si="67">SUM(H76,H83,H130,H164,H165,H172)</f>
        <v>0</v>
      </c>
      <c r="I75" s="105">
        <f t="shared" si="67"/>
        <v>0</v>
      </c>
      <c r="J75" s="262">
        <f>SUM(J76,J83,J130,J164,J165,J172)</f>
        <v>0</v>
      </c>
      <c r="K75" s="104">
        <f t="shared" ref="K75:L75" si="68">SUM(K76,K83,K130,K164,K165,K172)</f>
        <v>0</v>
      </c>
      <c r="L75" s="139">
        <f t="shared" si="68"/>
        <v>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51">
        <f t="shared" ref="E76:F76" si="70">SUM(E77,E80)</f>
        <v>0</v>
      </c>
      <c r="F76" s="287">
        <f t="shared" si="70"/>
        <v>0</v>
      </c>
      <c r="G76" s="230">
        <f>SUM(G77,G80)</f>
        <v>0</v>
      </c>
      <c r="H76" s="107">
        <f t="shared" ref="H76:I76" si="71">SUM(H77,H80)</f>
        <v>0</v>
      </c>
      <c r="I76" s="118">
        <f t="shared" si="71"/>
        <v>0</v>
      </c>
      <c r="J76" s="107">
        <f>SUM(J77,J80)</f>
        <v>0</v>
      </c>
      <c r="K76" s="51">
        <f t="shared" ref="K76:L76" si="72">SUM(K77,K80)</f>
        <v>0</v>
      </c>
      <c r="L76" s="127">
        <f t="shared" si="72"/>
        <v>0</v>
      </c>
      <c r="M76" s="47">
        <f>SUM(M77,M80)</f>
        <v>0</v>
      </c>
      <c r="N76" s="51">
        <f t="shared" ref="N76:O76" si="73">SUM(N77,N80)</f>
        <v>0</v>
      </c>
      <c r="O76" s="118">
        <f t="shared" si="73"/>
        <v>0</v>
      </c>
      <c r="P76" s="124"/>
    </row>
    <row r="77" spans="1:16" ht="24" hidden="1" x14ac:dyDescent="0.25">
      <c r="A77" s="1244">
        <v>2110</v>
      </c>
      <c r="B77" s="53" t="s">
        <v>67</v>
      </c>
      <c r="C77" s="54">
        <f t="shared" si="4"/>
        <v>0</v>
      </c>
      <c r="D77" s="235">
        <f>SUM(D78:D79)</f>
        <v>0</v>
      </c>
      <c r="E77" s="120">
        <f t="shared" ref="E77:F77" si="74">SUM(E78:E79)</f>
        <v>0</v>
      </c>
      <c r="F77" s="289">
        <f t="shared" si="74"/>
        <v>0</v>
      </c>
      <c r="G77" s="235">
        <f>SUM(G78:G79)</f>
        <v>0</v>
      </c>
      <c r="H77" s="266">
        <f t="shared" ref="H77:I77" si="75">SUM(H78:H79)</f>
        <v>0</v>
      </c>
      <c r="I77" s="121">
        <f t="shared" si="75"/>
        <v>0</v>
      </c>
      <c r="J77" s="266">
        <f>SUM(J78:J79)</f>
        <v>0</v>
      </c>
      <c r="K77" s="120">
        <f t="shared" ref="K77:L77" si="76">SUM(K78:K79)</f>
        <v>0</v>
      </c>
      <c r="L77" s="14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112"/>
    </row>
    <row r="79" spans="1:16" ht="24" hidden="1" x14ac:dyDescent="0.25">
      <c r="A79" s="38">
        <v>2112</v>
      </c>
      <c r="B79" s="58" t="s">
        <v>69</v>
      </c>
      <c r="C79" s="59">
        <f t="shared" si="4"/>
        <v>0</v>
      </c>
      <c r="D79" s="232"/>
      <c r="E79" s="61"/>
      <c r="F79" s="148">
        <f t="shared" si="78"/>
        <v>0</v>
      </c>
      <c r="G79" s="232"/>
      <c r="H79" s="264"/>
      <c r="I79" s="115">
        <f t="shared" si="79"/>
        <v>0</v>
      </c>
      <c r="J79" s="264"/>
      <c r="K79" s="61"/>
      <c r="L79" s="137">
        <f t="shared" si="80"/>
        <v>0</v>
      </c>
      <c r="M79" s="328"/>
      <c r="N79" s="61"/>
      <c r="O79" s="115">
        <f t="shared" si="81"/>
        <v>0</v>
      </c>
      <c r="P79" s="112"/>
    </row>
    <row r="80" spans="1:16"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61"/>
      <c r="F81" s="148">
        <f t="shared" ref="F81:F82" si="86">D81+E81</f>
        <v>0</v>
      </c>
      <c r="G81" s="232"/>
      <c r="H81" s="264"/>
      <c r="I81" s="115">
        <f t="shared" ref="I81:I82" si="87">G81+H81</f>
        <v>0</v>
      </c>
      <c r="J81" s="264"/>
      <c r="K81" s="61"/>
      <c r="L81" s="137">
        <f t="shared" ref="L81:L82" si="88">J81+K81</f>
        <v>0</v>
      </c>
      <c r="M81" s="328"/>
      <c r="N81" s="61"/>
      <c r="O81" s="115">
        <f t="shared" ref="O81:O82" si="89">M81+N81</f>
        <v>0</v>
      </c>
      <c r="P81" s="112"/>
    </row>
    <row r="82" spans="1:16" ht="24" hidden="1" x14ac:dyDescent="0.25">
      <c r="A82" s="38">
        <v>2122</v>
      </c>
      <c r="B82" s="58" t="s">
        <v>69</v>
      </c>
      <c r="C82" s="59">
        <f t="shared" si="4"/>
        <v>0</v>
      </c>
      <c r="D82" s="232"/>
      <c r="E82" s="61"/>
      <c r="F82" s="148">
        <f t="shared" si="86"/>
        <v>0</v>
      </c>
      <c r="G82" s="232"/>
      <c r="H82" s="264"/>
      <c r="I82" s="115">
        <f t="shared" si="87"/>
        <v>0</v>
      </c>
      <c r="J82" s="264"/>
      <c r="K82" s="61"/>
      <c r="L82" s="137">
        <f t="shared" si="88"/>
        <v>0</v>
      </c>
      <c r="M82" s="328"/>
      <c r="N82" s="61"/>
      <c r="O82" s="115">
        <f t="shared" si="89"/>
        <v>0</v>
      </c>
      <c r="P82" s="112"/>
    </row>
    <row r="83" spans="1:16" hidden="1" x14ac:dyDescent="0.25">
      <c r="A83" s="46">
        <v>2200</v>
      </c>
      <c r="B83" s="106" t="s">
        <v>71</v>
      </c>
      <c r="C83" s="47">
        <f t="shared" si="4"/>
        <v>0</v>
      </c>
      <c r="D83" s="230">
        <f>SUM(D84,D89,D95,D103,D112,D116,D122,D128)</f>
        <v>0</v>
      </c>
      <c r="E83" s="51">
        <f t="shared" ref="E83:F83" si="90">SUM(E84,E89,E95,E103,E112,E116,E122,E128)</f>
        <v>0</v>
      </c>
      <c r="F83" s="287">
        <f t="shared" si="90"/>
        <v>0</v>
      </c>
      <c r="G83" s="230">
        <f>SUM(G84,G89,G95,G103,G112,G116,G122,G128)</f>
        <v>0</v>
      </c>
      <c r="H83" s="107">
        <f t="shared" ref="H83:I83" si="91">SUM(H84,H89,H95,H103,H112,H116,H122,H128)</f>
        <v>0</v>
      </c>
      <c r="I83" s="118">
        <f t="shared" si="91"/>
        <v>0</v>
      </c>
      <c r="J83" s="107">
        <f>SUM(J84,J89,J95,J103,J112,J116,J122,J128)</f>
        <v>0</v>
      </c>
      <c r="K83" s="51">
        <f t="shared" ref="K83:L83" si="92">SUM(K84,K89,K95,K103,K112,K116,K122,K128)</f>
        <v>0</v>
      </c>
      <c r="L83" s="127">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109">
        <f t="shared" ref="E84:F84" si="94">SUM(E85:E88)</f>
        <v>0</v>
      </c>
      <c r="F84" s="288">
        <f t="shared" si="94"/>
        <v>0</v>
      </c>
      <c r="G84" s="133">
        <f>SUM(G85:G88)</f>
        <v>0</v>
      </c>
      <c r="H84" s="208">
        <f t="shared" ref="H84:I84" si="95">SUM(H85:H88)</f>
        <v>0</v>
      </c>
      <c r="I84" s="110">
        <f t="shared" si="95"/>
        <v>0</v>
      </c>
      <c r="J84" s="208">
        <f>SUM(J85:J88)</f>
        <v>0</v>
      </c>
      <c r="K84" s="109">
        <f t="shared" ref="K84:L84" si="96">SUM(K85:K88)</f>
        <v>0</v>
      </c>
      <c r="L84" s="138">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11"/>
    </row>
    <row r="86" spans="1:16" ht="36" hidden="1" x14ac:dyDescent="0.25">
      <c r="A86" s="38">
        <v>2212</v>
      </c>
      <c r="B86" s="58" t="s">
        <v>74</v>
      </c>
      <c r="C86" s="59">
        <f t="shared" si="98"/>
        <v>0</v>
      </c>
      <c r="D86" s="232"/>
      <c r="E86" s="61"/>
      <c r="F86" s="148">
        <f t="shared" si="99"/>
        <v>0</v>
      </c>
      <c r="G86" s="232"/>
      <c r="H86" s="264"/>
      <c r="I86" s="115">
        <f t="shared" si="100"/>
        <v>0</v>
      </c>
      <c r="J86" s="264"/>
      <c r="K86" s="61"/>
      <c r="L86" s="137">
        <f t="shared" si="101"/>
        <v>0</v>
      </c>
      <c r="M86" s="328"/>
      <c r="N86" s="61"/>
      <c r="O86" s="115">
        <f t="shared" si="102"/>
        <v>0</v>
      </c>
      <c r="P86" s="112"/>
    </row>
    <row r="87" spans="1:16" ht="24" hidden="1" x14ac:dyDescent="0.25">
      <c r="A87" s="38">
        <v>2214</v>
      </c>
      <c r="B87" s="58" t="s">
        <v>75</v>
      </c>
      <c r="C87" s="59">
        <f t="shared" si="98"/>
        <v>0</v>
      </c>
      <c r="D87" s="232"/>
      <c r="E87" s="61"/>
      <c r="F87" s="148">
        <f t="shared" si="99"/>
        <v>0</v>
      </c>
      <c r="G87" s="232"/>
      <c r="H87" s="264"/>
      <c r="I87" s="115">
        <f t="shared" si="100"/>
        <v>0</v>
      </c>
      <c r="J87" s="264"/>
      <c r="K87" s="61"/>
      <c r="L87" s="137">
        <f t="shared" si="101"/>
        <v>0</v>
      </c>
      <c r="M87" s="328"/>
      <c r="N87" s="61"/>
      <c r="O87" s="115">
        <f t="shared" si="102"/>
        <v>0</v>
      </c>
      <c r="P87" s="112"/>
    </row>
    <row r="88" spans="1:16" hidden="1" x14ac:dyDescent="0.25">
      <c r="A88" s="38">
        <v>2219</v>
      </c>
      <c r="B88" s="58" t="s">
        <v>76</v>
      </c>
      <c r="C88" s="59">
        <f t="shared" si="98"/>
        <v>0</v>
      </c>
      <c r="D88" s="232"/>
      <c r="E88" s="61"/>
      <c r="F88" s="148">
        <f t="shared" si="99"/>
        <v>0</v>
      </c>
      <c r="G88" s="232"/>
      <c r="H88" s="264"/>
      <c r="I88" s="115">
        <f t="shared" si="100"/>
        <v>0</v>
      </c>
      <c r="J88" s="264"/>
      <c r="K88" s="61"/>
      <c r="L88" s="137">
        <f t="shared" si="101"/>
        <v>0</v>
      </c>
      <c r="M88" s="328"/>
      <c r="N88" s="61"/>
      <c r="O88" s="115">
        <f t="shared" si="102"/>
        <v>0</v>
      </c>
      <c r="P88" s="112"/>
    </row>
    <row r="89" spans="1:16" ht="24" hidden="1" x14ac:dyDescent="0.25">
      <c r="A89" s="113">
        <v>2220</v>
      </c>
      <c r="B89" s="58" t="s">
        <v>77</v>
      </c>
      <c r="C89" s="59">
        <f t="shared" si="98"/>
        <v>0</v>
      </c>
      <c r="D89" s="233">
        <f>SUM(D90:D94)</f>
        <v>0</v>
      </c>
      <c r="E89" s="114">
        <f t="shared" ref="E89:F89" si="103">SUM(E90:E94)</f>
        <v>0</v>
      </c>
      <c r="F89" s="148">
        <f t="shared" si="103"/>
        <v>0</v>
      </c>
      <c r="G89" s="233">
        <f>SUM(G90:G94)</f>
        <v>0</v>
      </c>
      <c r="H89" s="122">
        <f t="shared" ref="H89:I89" si="104">SUM(H90:H94)</f>
        <v>0</v>
      </c>
      <c r="I89" s="115">
        <f t="shared" si="104"/>
        <v>0</v>
      </c>
      <c r="J89" s="122">
        <f>SUM(J90:J94)</f>
        <v>0</v>
      </c>
      <c r="K89" s="114">
        <f t="shared" ref="K89:L89" si="105">SUM(K90:K94)</f>
        <v>0</v>
      </c>
      <c r="L89" s="137">
        <f t="shared" si="105"/>
        <v>0</v>
      </c>
      <c r="M89" s="59">
        <f>SUM(M90:M94)</f>
        <v>0</v>
      </c>
      <c r="N89" s="114">
        <f t="shared" ref="N89:O89" si="106">SUM(N90:N94)</f>
        <v>0</v>
      </c>
      <c r="O89" s="115">
        <f t="shared" si="106"/>
        <v>0</v>
      </c>
      <c r="P89" s="377"/>
    </row>
    <row r="90" spans="1:16" ht="24" hidden="1" x14ac:dyDescent="0.25">
      <c r="A90" s="38">
        <v>2221</v>
      </c>
      <c r="B90" s="58" t="s">
        <v>289</v>
      </c>
      <c r="C90" s="59">
        <f t="shared" si="98"/>
        <v>0</v>
      </c>
      <c r="D90" s="232"/>
      <c r="E90" s="61"/>
      <c r="F90" s="148">
        <f t="shared" ref="F90:F94" si="107">D90+E90</f>
        <v>0</v>
      </c>
      <c r="G90" s="232"/>
      <c r="H90" s="264"/>
      <c r="I90" s="115">
        <f t="shared" ref="I90:I94" si="108">G90+H90</f>
        <v>0</v>
      </c>
      <c r="J90" s="264"/>
      <c r="K90" s="61"/>
      <c r="L90" s="137">
        <f t="shared" ref="L90:L94" si="109">J90+K90</f>
        <v>0</v>
      </c>
      <c r="M90" s="328"/>
      <c r="N90" s="61"/>
      <c r="O90" s="115">
        <f t="shared" ref="O90:O94" si="110">M90+N90</f>
        <v>0</v>
      </c>
      <c r="P90" s="377"/>
    </row>
    <row r="91" spans="1:16" hidden="1" x14ac:dyDescent="0.25">
      <c r="A91" s="38">
        <v>2222</v>
      </c>
      <c r="B91" s="58" t="s">
        <v>78</v>
      </c>
      <c r="C91" s="59">
        <f t="shared" si="98"/>
        <v>0</v>
      </c>
      <c r="D91" s="232"/>
      <c r="E91" s="61"/>
      <c r="F91" s="148">
        <f t="shared" si="107"/>
        <v>0</v>
      </c>
      <c r="G91" s="232"/>
      <c r="H91" s="264"/>
      <c r="I91" s="115">
        <f t="shared" si="108"/>
        <v>0</v>
      </c>
      <c r="J91" s="264"/>
      <c r="K91" s="61"/>
      <c r="L91" s="137">
        <f t="shared" si="109"/>
        <v>0</v>
      </c>
      <c r="M91" s="328"/>
      <c r="N91" s="61"/>
      <c r="O91" s="115">
        <f t="shared" si="110"/>
        <v>0</v>
      </c>
      <c r="P91" s="112"/>
    </row>
    <row r="92" spans="1:16" ht="18.75" hidden="1" customHeight="1" x14ac:dyDescent="0.25">
      <c r="A92" s="38">
        <v>2223</v>
      </c>
      <c r="B92" s="58" t="s">
        <v>79</v>
      </c>
      <c r="C92" s="59">
        <f t="shared" si="98"/>
        <v>0</v>
      </c>
      <c r="D92" s="232"/>
      <c r="E92" s="61"/>
      <c r="F92" s="148">
        <f t="shared" si="107"/>
        <v>0</v>
      </c>
      <c r="G92" s="232"/>
      <c r="H92" s="264"/>
      <c r="I92" s="115">
        <f t="shared" si="108"/>
        <v>0</v>
      </c>
      <c r="J92" s="264"/>
      <c r="K92" s="61"/>
      <c r="L92" s="137">
        <f t="shared" si="109"/>
        <v>0</v>
      </c>
      <c r="M92" s="328"/>
      <c r="N92" s="61"/>
      <c r="O92" s="115">
        <f t="shared" si="110"/>
        <v>0</v>
      </c>
      <c r="P92" s="377"/>
    </row>
    <row r="93" spans="1:16" ht="48" hidden="1" x14ac:dyDescent="0.25">
      <c r="A93" s="38">
        <v>2224</v>
      </c>
      <c r="B93" s="58" t="s">
        <v>299</v>
      </c>
      <c r="C93" s="59">
        <f t="shared" si="98"/>
        <v>0</v>
      </c>
      <c r="D93" s="232"/>
      <c r="E93" s="61"/>
      <c r="F93" s="148">
        <f t="shared" si="107"/>
        <v>0</v>
      </c>
      <c r="G93" s="232"/>
      <c r="H93" s="264"/>
      <c r="I93" s="115">
        <f t="shared" si="108"/>
        <v>0</v>
      </c>
      <c r="J93" s="264"/>
      <c r="K93" s="61"/>
      <c r="L93" s="137">
        <f t="shared" si="109"/>
        <v>0</v>
      </c>
      <c r="M93" s="328"/>
      <c r="N93" s="61"/>
      <c r="O93" s="115">
        <f t="shared" si="110"/>
        <v>0</v>
      </c>
      <c r="P93" s="112"/>
    </row>
    <row r="94" spans="1:16" ht="24" hidden="1" x14ac:dyDescent="0.25">
      <c r="A94" s="38">
        <v>2229</v>
      </c>
      <c r="B94" s="58" t="s">
        <v>80</v>
      </c>
      <c r="C94" s="59">
        <f t="shared" si="98"/>
        <v>0</v>
      </c>
      <c r="D94" s="232"/>
      <c r="E94" s="61"/>
      <c r="F94" s="148">
        <f t="shared" si="107"/>
        <v>0</v>
      </c>
      <c r="G94" s="232"/>
      <c r="H94" s="264"/>
      <c r="I94" s="115">
        <f t="shared" si="108"/>
        <v>0</v>
      </c>
      <c r="J94" s="264"/>
      <c r="K94" s="61"/>
      <c r="L94" s="137">
        <f t="shared" si="109"/>
        <v>0</v>
      </c>
      <c r="M94" s="328"/>
      <c r="N94" s="61"/>
      <c r="O94" s="115">
        <f t="shared" si="110"/>
        <v>0</v>
      </c>
      <c r="P94" s="112"/>
    </row>
    <row r="95" spans="1:16" ht="36" hidden="1" x14ac:dyDescent="0.25">
      <c r="A95" s="113">
        <v>2230</v>
      </c>
      <c r="B95" s="58" t="s">
        <v>81</v>
      </c>
      <c r="C95" s="59">
        <f t="shared" si="98"/>
        <v>0</v>
      </c>
      <c r="D95" s="233">
        <f>SUM(D96:D102)</f>
        <v>0</v>
      </c>
      <c r="E95" s="114">
        <f t="shared" ref="E95:F95" si="111">SUM(E96:E102)</f>
        <v>0</v>
      </c>
      <c r="F95" s="148">
        <f t="shared" si="111"/>
        <v>0</v>
      </c>
      <c r="G95" s="233">
        <f>SUM(G96:G102)</f>
        <v>0</v>
      </c>
      <c r="H95" s="122">
        <f t="shared" ref="H95:I95" si="112">SUM(H96:H102)</f>
        <v>0</v>
      </c>
      <c r="I95" s="115">
        <f t="shared" si="112"/>
        <v>0</v>
      </c>
      <c r="J95" s="122">
        <f>SUM(J96:J102)</f>
        <v>0</v>
      </c>
      <c r="K95" s="114">
        <f t="shared" ref="K95:L95" si="113">SUM(K96:K102)</f>
        <v>0</v>
      </c>
      <c r="L95" s="137">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61"/>
      <c r="F96" s="148">
        <f t="shared" ref="F96:F102" si="115">D96+E96</f>
        <v>0</v>
      </c>
      <c r="G96" s="232"/>
      <c r="H96" s="264"/>
      <c r="I96" s="115">
        <f t="shared" ref="I96:I102" si="116">G96+H96</f>
        <v>0</v>
      </c>
      <c r="J96" s="264"/>
      <c r="K96" s="61"/>
      <c r="L96" s="137">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61"/>
      <c r="F97" s="148">
        <f t="shared" si="115"/>
        <v>0</v>
      </c>
      <c r="G97" s="232"/>
      <c r="H97" s="264"/>
      <c r="I97" s="115">
        <f t="shared" si="116"/>
        <v>0</v>
      </c>
      <c r="J97" s="264"/>
      <c r="K97" s="61"/>
      <c r="L97" s="137">
        <f t="shared" si="117"/>
        <v>0</v>
      </c>
      <c r="M97" s="328"/>
      <c r="N97" s="61"/>
      <c r="O97" s="115">
        <f t="shared" si="118"/>
        <v>0</v>
      </c>
      <c r="P97" s="112"/>
    </row>
    <row r="98" spans="1:16" ht="24" hidden="1" x14ac:dyDescent="0.25">
      <c r="A98" s="33">
        <v>2233</v>
      </c>
      <c r="B98" s="53" t="s">
        <v>84</v>
      </c>
      <c r="C98" s="54">
        <f t="shared" si="98"/>
        <v>0</v>
      </c>
      <c r="D98" s="231"/>
      <c r="E98" s="56"/>
      <c r="F98" s="289">
        <f t="shared" si="115"/>
        <v>0</v>
      </c>
      <c r="G98" s="231"/>
      <c r="H98" s="263"/>
      <c r="I98" s="121">
        <f t="shared" si="116"/>
        <v>0</v>
      </c>
      <c r="J98" s="263"/>
      <c r="K98" s="56"/>
      <c r="L98" s="141">
        <f t="shared" si="117"/>
        <v>0</v>
      </c>
      <c r="M98" s="327"/>
      <c r="N98" s="56"/>
      <c r="O98" s="121">
        <f t="shared" si="118"/>
        <v>0</v>
      </c>
      <c r="P98" s="111"/>
    </row>
    <row r="99" spans="1:16" ht="36" hidden="1" x14ac:dyDescent="0.25">
      <c r="A99" s="38">
        <v>2234</v>
      </c>
      <c r="B99" s="58" t="s">
        <v>85</v>
      </c>
      <c r="C99" s="59">
        <f t="shared" si="98"/>
        <v>0</v>
      </c>
      <c r="D99" s="232"/>
      <c r="E99" s="61"/>
      <c r="F99" s="148">
        <f t="shared" si="115"/>
        <v>0</v>
      </c>
      <c r="G99" s="232"/>
      <c r="H99" s="264"/>
      <c r="I99" s="115">
        <f t="shared" si="116"/>
        <v>0</v>
      </c>
      <c r="J99" s="264"/>
      <c r="K99" s="61"/>
      <c r="L99" s="137">
        <f t="shared" si="117"/>
        <v>0</v>
      </c>
      <c r="M99" s="328"/>
      <c r="N99" s="61"/>
      <c r="O99" s="115">
        <f t="shared" si="118"/>
        <v>0</v>
      </c>
      <c r="P99" s="112"/>
    </row>
    <row r="100" spans="1:16" ht="24" hidden="1" x14ac:dyDescent="0.25">
      <c r="A100" s="38">
        <v>2235</v>
      </c>
      <c r="B100" s="58" t="s">
        <v>86</v>
      </c>
      <c r="C100" s="59">
        <f t="shared" si="98"/>
        <v>0</v>
      </c>
      <c r="D100" s="232"/>
      <c r="E100" s="61"/>
      <c r="F100" s="148">
        <f t="shared" si="115"/>
        <v>0</v>
      </c>
      <c r="G100" s="232"/>
      <c r="H100" s="264"/>
      <c r="I100" s="115">
        <f t="shared" si="116"/>
        <v>0</v>
      </c>
      <c r="J100" s="264"/>
      <c r="K100" s="61"/>
      <c r="L100" s="137">
        <f t="shared" si="117"/>
        <v>0</v>
      </c>
      <c r="M100" s="328"/>
      <c r="N100" s="61"/>
      <c r="O100" s="115">
        <f t="shared" si="118"/>
        <v>0</v>
      </c>
      <c r="P100" s="112"/>
    </row>
    <row r="101" spans="1:16" hidden="1" x14ac:dyDescent="0.25">
      <c r="A101" s="38">
        <v>2236</v>
      </c>
      <c r="B101" s="58" t="s">
        <v>87</v>
      </c>
      <c r="C101" s="59">
        <f t="shared" si="98"/>
        <v>0</v>
      </c>
      <c r="D101" s="232"/>
      <c r="E101" s="61"/>
      <c r="F101" s="148">
        <f t="shared" si="115"/>
        <v>0</v>
      </c>
      <c r="G101" s="232"/>
      <c r="H101" s="264"/>
      <c r="I101" s="115">
        <f t="shared" si="116"/>
        <v>0</v>
      </c>
      <c r="J101" s="264"/>
      <c r="K101" s="61"/>
      <c r="L101" s="137">
        <f t="shared" si="117"/>
        <v>0</v>
      </c>
      <c r="M101" s="328"/>
      <c r="N101" s="61"/>
      <c r="O101" s="115">
        <f t="shared" si="118"/>
        <v>0</v>
      </c>
      <c r="P101" s="112"/>
    </row>
    <row r="102" spans="1:16" ht="24" hidden="1" x14ac:dyDescent="0.25">
      <c r="A102" s="38">
        <v>2239</v>
      </c>
      <c r="B102" s="58" t="s">
        <v>88</v>
      </c>
      <c r="C102" s="59">
        <f t="shared" si="98"/>
        <v>0</v>
      </c>
      <c r="D102" s="232"/>
      <c r="E102" s="61"/>
      <c r="F102" s="148">
        <f t="shared" si="115"/>
        <v>0</v>
      </c>
      <c r="G102" s="232"/>
      <c r="H102" s="264"/>
      <c r="I102" s="115">
        <f t="shared" si="116"/>
        <v>0</v>
      </c>
      <c r="J102" s="264"/>
      <c r="K102" s="61"/>
      <c r="L102" s="137">
        <f t="shared" si="117"/>
        <v>0</v>
      </c>
      <c r="M102" s="328"/>
      <c r="N102" s="61"/>
      <c r="O102" s="115">
        <f t="shared" si="118"/>
        <v>0</v>
      </c>
      <c r="P102" s="377"/>
    </row>
    <row r="103" spans="1:16" ht="36" hidden="1" x14ac:dyDescent="0.25">
      <c r="A103" s="113">
        <v>2240</v>
      </c>
      <c r="B103" s="58" t="s">
        <v>89</v>
      </c>
      <c r="C103" s="59">
        <f t="shared" si="98"/>
        <v>0</v>
      </c>
      <c r="D103" s="233">
        <f>SUM(D104:D111)</f>
        <v>0</v>
      </c>
      <c r="E103" s="114">
        <f t="shared" ref="E103:F103" si="119">SUM(E104:E111)</f>
        <v>0</v>
      </c>
      <c r="F103" s="148">
        <f t="shared" si="119"/>
        <v>0</v>
      </c>
      <c r="G103" s="233">
        <f>SUM(G104:G111)</f>
        <v>0</v>
      </c>
      <c r="H103" s="122">
        <f t="shared" ref="H103:I103" si="120">SUM(H104:H111)</f>
        <v>0</v>
      </c>
      <c r="I103" s="115">
        <f t="shared" si="120"/>
        <v>0</v>
      </c>
      <c r="J103" s="122">
        <f>SUM(J104:J111)</f>
        <v>0</v>
      </c>
      <c r="K103" s="114">
        <f t="shared" ref="K103:L103" si="121">SUM(K104:K111)</f>
        <v>0</v>
      </c>
      <c r="L103" s="137">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12"/>
    </row>
    <row r="105" spans="1:16" ht="27.75" hidden="1" customHeight="1" x14ac:dyDescent="0.25">
      <c r="A105" s="38">
        <v>2242</v>
      </c>
      <c r="B105" s="58" t="s">
        <v>91</v>
      </c>
      <c r="C105" s="59">
        <f t="shared" si="98"/>
        <v>0</v>
      </c>
      <c r="D105" s="232"/>
      <c r="E105" s="61"/>
      <c r="F105" s="148">
        <f t="shared" si="123"/>
        <v>0</v>
      </c>
      <c r="G105" s="232"/>
      <c r="H105" s="264"/>
      <c r="I105" s="115">
        <f t="shared" si="124"/>
        <v>0</v>
      </c>
      <c r="J105" s="264"/>
      <c r="K105" s="61"/>
      <c r="L105" s="137">
        <f t="shared" si="125"/>
        <v>0</v>
      </c>
      <c r="M105" s="328"/>
      <c r="N105" s="61"/>
      <c r="O105" s="115">
        <f t="shared" si="126"/>
        <v>0</v>
      </c>
      <c r="P105" s="112"/>
    </row>
    <row r="106" spans="1:16" ht="34.5" hidden="1" customHeight="1" x14ac:dyDescent="0.25">
      <c r="A106" s="38">
        <v>2243</v>
      </c>
      <c r="B106" s="58" t="s">
        <v>92</v>
      </c>
      <c r="C106" s="59">
        <f t="shared" si="98"/>
        <v>0</v>
      </c>
      <c r="D106" s="232"/>
      <c r="E106" s="61"/>
      <c r="F106" s="148">
        <f t="shared" si="123"/>
        <v>0</v>
      </c>
      <c r="G106" s="232"/>
      <c r="H106" s="264"/>
      <c r="I106" s="115">
        <f t="shared" si="124"/>
        <v>0</v>
      </c>
      <c r="J106" s="264"/>
      <c r="K106" s="61"/>
      <c r="L106" s="137">
        <f t="shared" si="125"/>
        <v>0</v>
      </c>
      <c r="M106" s="328"/>
      <c r="N106" s="61"/>
      <c r="O106" s="115">
        <f t="shared" si="126"/>
        <v>0</v>
      </c>
      <c r="P106" s="377"/>
    </row>
    <row r="107" spans="1:16" ht="27.75" hidden="1" customHeight="1" x14ac:dyDescent="0.25">
      <c r="A107" s="38">
        <v>2244</v>
      </c>
      <c r="B107" s="58" t="s">
        <v>93</v>
      </c>
      <c r="C107" s="59">
        <f t="shared" si="98"/>
        <v>0</v>
      </c>
      <c r="D107" s="232"/>
      <c r="E107" s="61"/>
      <c r="F107" s="148">
        <f t="shared" si="123"/>
        <v>0</v>
      </c>
      <c r="G107" s="232"/>
      <c r="H107" s="264"/>
      <c r="I107" s="115">
        <f t="shared" si="124"/>
        <v>0</v>
      </c>
      <c r="J107" s="264"/>
      <c r="K107" s="61"/>
      <c r="L107" s="137">
        <f t="shared" si="125"/>
        <v>0</v>
      </c>
      <c r="M107" s="328"/>
      <c r="N107" s="61"/>
      <c r="O107" s="115">
        <f t="shared" si="126"/>
        <v>0</v>
      </c>
      <c r="P107" s="377"/>
    </row>
    <row r="108" spans="1:16" ht="24" hidden="1" x14ac:dyDescent="0.25">
      <c r="A108" s="38">
        <v>2246</v>
      </c>
      <c r="B108" s="58" t="s">
        <v>94</v>
      </c>
      <c r="C108" s="59">
        <f t="shared" si="98"/>
        <v>0</v>
      </c>
      <c r="D108" s="232"/>
      <c r="E108" s="61"/>
      <c r="F108" s="148">
        <f t="shared" si="123"/>
        <v>0</v>
      </c>
      <c r="G108" s="232"/>
      <c r="H108" s="264"/>
      <c r="I108" s="115">
        <f t="shared" si="124"/>
        <v>0</v>
      </c>
      <c r="J108" s="264"/>
      <c r="K108" s="61"/>
      <c r="L108" s="137">
        <f t="shared" si="125"/>
        <v>0</v>
      </c>
      <c r="M108" s="328"/>
      <c r="N108" s="61"/>
      <c r="O108" s="115">
        <f t="shared" si="126"/>
        <v>0</v>
      </c>
      <c r="P108" s="112"/>
    </row>
    <row r="109" spans="1:16" hidden="1" x14ac:dyDescent="0.25">
      <c r="A109" s="38">
        <v>2247</v>
      </c>
      <c r="B109" s="58" t="s">
        <v>95</v>
      </c>
      <c r="C109" s="59">
        <f t="shared" si="98"/>
        <v>0</v>
      </c>
      <c r="D109" s="232"/>
      <c r="E109" s="61"/>
      <c r="F109" s="148">
        <f t="shared" si="123"/>
        <v>0</v>
      </c>
      <c r="G109" s="232"/>
      <c r="H109" s="264"/>
      <c r="I109" s="115">
        <f t="shared" si="124"/>
        <v>0</v>
      </c>
      <c r="J109" s="264"/>
      <c r="K109" s="61"/>
      <c r="L109" s="137">
        <f t="shared" si="125"/>
        <v>0</v>
      </c>
      <c r="M109" s="328"/>
      <c r="N109" s="61"/>
      <c r="O109" s="115">
        <f t="shared" si="126"/>
        <v>0</v>
      </c>
      <c r="P109" s="112"/>
    </row>
    <row r="110" spans="1:16" ht="24" hidden="1" x14ac:dyDescent="0.25">
      <c r="A110" s="38">
        <v>2248</v>
      </c>
      <c r="B110" s="58" t="s">
        <v>300</v>
      </c>
      <c r="C110" s="59">
        <f t="shared" si="98"/>
        <v>0</v>
      </c>
      <c r="D110" s="232"/>
      <c r="E110" s="61"/>
      <c r="F110" s="148">
        <f t="shared" si="123"/>
        <v>0</v>
      </c>
      <c r="G110" s="232"/>
      <c r="H110" s="264"/>
      <c r="I110" s="115">
        <f t="shared" si="124"/>
        <v>0</v>
      </c>
      <c r="J110" s="264"/>
      <c r="K110" s="61"/>
      <c r="L110" s="137">
        <f t="shared" si="125"/>
        <v>0</v>
      </c>
      <c r="M110" s="328"/>
      <c r="N110" s="61"/>
      <c r="O110" s="115">
        <f t="shared" si="126"/>
        <v>0</v>
      </c>
      <c r="P110" s="112"/>
    </row>
    <row r="111" spans="1:16" ht="24" hidden="1" x14ac:dyDescent="0.25">
      <c r="A111" s="38">
        <v>2249</v>
      </c>
      <c r="B111" s="58" t="s">
        <v>96</v>
      </c>
      <c r="C111" s="59">
        <f t="shared" si="98"/>
        <v>0</v>
      </c>
      <c r="D111" s="232"/>
      <c r="E111" s="61"/>
      <c r="F111" s="148">
        <f t="shared" si="123"/>
        <v>0</v>
      </c>
      <c r="G111" s="232"/>
      <c r="H111" s="264"/>
      <c r="I111" s="115">
        <f t="shared" si="124"/>
        <v>0</v>
      </c>
      <c r="J111" s="264"/>
      <c r="K111" s="61"/>
      <c r="L111" s="137">
        <f t="shared" si="125"/>
        <v>0</v>
      </c>
      <c r="M111" s="328"/>
      <c r="N111" s="61"/>
      <c r="O111" s="115">
        <f t="shared" si="126"/>
        <v>0</v>
      </c>
      <c r="P111" s="112"/>
    </row>
    <row r="112" spans="1:16" hidden="1" x14ac:dyDescent="0.25">
      <c r="A112" s="113">
        <v>2250</v>
      </c>
      <c r="B112" s="58" t="s">
        <v>97</v>
      </c>
      <c r="C112" s="59">
        <f t="shared" si="98"/>
        <v>0</v>
      </c>
      <c r="D112" s="233">
        <f>SUM(D113:D115)</f>
        <v>0</v>
      </c>
      <c r="E112" s="114">
        <f t="shared" ref="E112:F112" si="127">SUM(E113:E115)</f>
        <v>0</v>
      </c>
      <c r="F112" s="148">
        <f t="shared" si="127"/>
        <v>0</v>
      </c>
      <c r="G112" s="233">
        <f>SUM(G113:G115)</f>
        <v>0</v>
      </c>
      <c r="H112" s="122">
        <f t="shared" ref="H112:I112" si="128">SUM(H113:H115)</f>
        <v>0</v>
      </c>
      <c r="I112" s="115">
        <f t="shared" si="128"/>
        <v>0</v>
      </c>
      <c r="J112" s="122">
        <f>SUM(J113:J115)</f>
        <v>0</v>
      </c>
      <c r="K112" s="114">
        <f t="shared" ref="K112:L112" si="129">SUM(K113:K115)</f>
        <v>0</v>
      </c>
      <c r="L112" s="137">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61"/>
      <c r="F113" s="148">
        <f t="shared" ref="F113:F115" si="131">D113+E113</f>
        <v>0</v>
      </c>
      <c r="G113" s="232"/>
      <c r="H113" s="264"/>
      <c r="I113" s="115">
        <f t="shared" ref="I113:I115" si="132">G113+H113</f>
        <v>0</v>
      </c>
      <c r="J113" s="264"/>
      <c r="K113" s="61"/>
      <c r="L113" s="137">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61"/>
      <c r="F114" s="148">
        <f t="shared" si="131"/>
        <v>0</v>
      </c>
      <c r="G114" s="232"/>
      <c r="H114" s="264"/>
      <c r="I114" s="115">
        <f t="shared" si="132"/>
        <v>0</v>
      </c>
      <c r="J114" s="264"/>
      <c r="K114" s="61"/>
      <c r="L114" s="137">
        <f t="shared" si="133"/>
        <v>0</v>
      </c>
      <c r="M114" s="328"/>
      <c r="N114" s="61"/>
      <c r="O114" s="115">
        <f t="shared" si="134"/>
        <v>0</v>
      </c>
      <c r="P114" s="112"/>
    </row>
    <row r="115" spans="1:16" ht="24" hidden="1" x14ac:dyDescent="0.25">
      <c r="A115" s="38">
        <v>2259</v>
      </c>
      <c r="B115" s="58" t="s">
        <v>100</v>
      </c>
      <c r="C115" s="59">
        <f t="shared" si="98"/>
        <v>0</v>
      </c>
      <c r="D115" s="232"/>
      <c r="E115" s="61"/>
      <c r="F115" s="148">
        <f t="shared" si="131"/>
        <v>0</v>
      </c>
      <c r="G115" s="232"/>
      <c r="H115" s="264"/>
      <c r="I115" s="115">
        <f t="shared" si="132"/>
        <v>0</v>
      </c>
      <c r="J115" s="264"/>
      <c r="K115" s="61"/>
      <c r="L115" s="137">
        <f t="shared" si="133"/>
        <v>0</v>
      </c>
      <c r="M115" s="328"/>
      <c r="N115" s="61"/>
      <c r="O115" s="115">
        <f t="shared" si="134"/>
        <v>0</v>
      </c>
      <c r="P115" s="112"/>
    </row>
    <row r="116" spans="1:16" hidden="1" x14ac:dyDescent="0.25">
      <c r="A116" s="113">
        <v>2260</v>
      </c>
      <c r="B116" s="58" t="s">
        <v>101</v>
      </c>
      <c r="C116" s="59">
        <f t="shared" si="98"/>
        <v>0</v>
      </c>
      <c r="D116" s="233">
        <f>SUM(D117:D121)</f>
        <v>0</v>
      </c>
      <c r="E116" s="114">
        <f t="shared" ref="E116:F116" si="135">SUM(E117:E121)</f>
        <v>0</v>
      </c>
      <c r="F116" s="148">
        <f t="shared" si="135"/>
        <v>0</v>
      </c>
      <c r="G116" s="233">
        <f>SUM(G117:G121)</f>
        <v>0</v>
      </c>
      <c r="H116" s="122">
        <f t="shared" ref="H116:I116" si="136">SUM(H117:H121)</f>
        <v>0</v>
      </c>
      <c r="I116" s="115">
        <f t="shared" si="136"/>
        <v>0</v>
      </c>
      <c r="J116" s="122">
        <f>SUM(J117:J121)</f>
        <v>0</v>
      </c>
      <c r="K116" s="114">
        <f t="shared" ref="K116:L116" si="137">SUM(K117:K121)</f>
        <v>0</v>
      </c>
      <c r="L116" s="137">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61"/>
      <c r="F117" s="148">
        <f t="shared" ref="F117:F121" si="139">D117+E117</f>
        <v>0</v>
      </c>
      <c r="G117" s="232"/>
      <c r="H117" s="264"/>
      <c r="I117" s="115">
        <f t="shared" ref="I117:I121" si="140">G117+H117</f>
        <v>0</v>
      </c>
      <c r="J117" s="264"/>
      <c r="K117" s="61"/>
      <c r="L117" s="137">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61"/>
      <c r="F118" s="148">
        <f t="shared" si="139"/>
        <v>0</v>
      </c>
      <c r="G118" s="232"/>
      <c r="H118" s="264"/>
      <c r="I118" s="115">
        <f t="shared" si="140"/>
        <v>0</v>
      </c>
      <c r="J118" s="264"/>
      <c r="K118" s="61"/>
      <c r="L118" s="137">
        <f t="shared" si="141"/>
        <v>0</v>
      </c>
      <c r="M118" s="328"/>
      <c r="N118" s="61"/>
      <c r="O118" s="115">
        <f t="shared" si="142"/>
        <v>0</v>
      </c>
      <c r="P118" s="112"/>
    </row>
    <row r="119" spans="1:16" hidden="1" x14ac:dyDescent="0.25">
      <c r="A119" s="38">
        <v>2263</v>
      </c>
      <c r="B119" s="58" t="s">
        <v>104</v>
      </c>
      <c r="C119" s="59">
        <f t="shared" si="98"/>
        <v>0</v>
      </c>
      <c r="D119" s="232"/>
      <c r="E119" s="61"/>
      <c r="F119" s="148">
        <f t="shared" si="139"/>
        <v>0</v>
      </c>
      <c r="G119" s="232"/>
      <c r="H119" s="264"/>
      <c r="I119" s="115">
        <f t="shared" si="140"/>
        <v>0</v>
      </c>
      <c r="J119" s="264"/>
      <c r="K119" s="61"/>
      <c r="L119" s="137">
        <f t="shared" si="141"/>
        <v>0</v>
      </c>
      <c r="M119" s="328"/>
      <c r="N119" s="61"/>
      <c r="O119" s="115">
        <f t="shared" si="142"/>
        <v>0</v>
      </c>
      <c r="P119" s="112"/>
    </row>
    <row r="120" spans="1:16" ht="24" hidden="1" x14ac:dyDescent="0.25">
      <c r="A120" s="38">
        <v>2264</v>
      </c>
      <c r="B120" s="58" t="s">
        <v>105</v>
      </c>
      <c r="C120" s="59">
        <f t="shared" si="98"/>
        <v>0</v>
      </c>
      <c r="D120" s="232"/>
      <c r="E120" s="61"/>
      <c r="F120" s="148">
        <f t="shared" si="139"/>
        <v>0</v>
      </c>
      <c r="G120" s="232"/>
      <c r="H120" s="264"/>
      <c r="I120" s="115">
        <f t="shared" si="140"/>
        <v>0</v>
      </c>
      <c r="J120" s="264"/>
      <c r="K120" s="61"/>
      <c r="L120" s="137">
        <f t="shared" si="141"/>
        <v>0</v>
      </c>
      <c r="M120" s="328"/>
      <c r="N120" s="61"/>
      <c r="O120" s="115">
        <f t="shared" si="142"/>
        <v>0</v>
      </c>
      <c r="P120" s="112"/>
    </row>
    <row r="121" spans="1:16" hidden="1" x14ac:dyDescent="0.25">
      <c r="A121" s="38">
        <v>2269</v>
      </c>
      <c r="B121" s="58" t="s">
        <v>106</v>
      </c>
      <c r="C121" s="59">
        <f t="shared" si="98"/>
        <v>0</v>
      </c>
      <c r="D121" s="232"/>
      <c r="E121" s="61"/>
      <c r="F121" s="148">
        <f t="shared" si="139"/>
        <v>0</v>
      </c>
      <c r="G121" s="232"/>
      <c r="H121" s="264"/>
      <c r="I121" s="115">
        <f t="shared" si="140"/>
        <v>0</v>
      </c>
      <c r="J121" s="264"/>
      <c r="K121" s="61"/>
      <c r="L121" s="137">
        <f t="shared" si="141"/>
        <v>0</v>
      </c>
      <c r="M121" s="328"/>
      <c r="N121" s="61"/>
      <c r="O121" s="115">
        <f t="shared" si="142"/>
        <v>0</v>
      </c>
      <c r="P121" s="112"/>
    </row>
    <row r="122" spans="1:16" hidden="1" x14ac:dyDescent="0.25">
      <c r="A122" s="113">
        <v>2270</v>
      </c>
      <c r="B122" s="58" t="s">
        <v>107</v>
      </c>
      <c r="C122" s="59">
        <f t="shared" si="98"/>
        <v>0</v>
      </c>
      <c r="D122" s="233">
        <f>SUM(D123:D127)</f>
        <v>0</v>
      </c>
      <c r="E122" s="114">
        <f t="shared" ref="E122:F122" si="143">SUM(E123:E127)</f>
        <v>0</v>
      </c>
      <c r="F122" s="148">
        <f t="shared" si="143"/>
        <v>0</v>
      </c>
      <c r="G122" s="233">
        <f>SUM(G123:G127)</f>
        <v>0</v>
      </c>
      <c r="H122" s="122">
        <f t="shared" ref="H122:I122" si="144">SUM(H123:H127)</f>
        <v>0</v>
      </c>
      <c r="I122" s="115">
        <f t="shared" si="144"/>
        <v>0</v>
      </c>
      <c r="J122" s="122">
        <f>SUM(J123:J127)</f>
        <v>0</v>
      </c>
      <c r="K122" s="114">
        <f t="shared" ref="K122:L122" si="145">SUM(K123:K127)</f>
        <v>0</v>
      </c>
      <c r="L122" s="137">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61"/>
      <c r="F124" s="148">
        <f t="shared" si="147"/>
        <v>0</v>
      </c>
      <c r="G124" s="232"/>
      <c r="H124" s="264"/>
      <c r="I124" s="115">
        <f t="shared" si="148"/>
        <v>0</v>
      </c>
      <c r="J124" s="264"/>
      <c r="K124" s="61"/>
      <c r="L124" s="137">
        <f t="shared" si="149"/>
        <v>0</v>
      </c>
      <c r="M124" s="328"/>
      <c r="N124" s="61"/>
      <c r="O124" s="115">
        <f t="shared" si="150"/>
        <v>0</v>
      </c>
      <c r="P124" s="112"/>
    </row>
    <row r="125" spans="1:16" ht="27.75" hidden="1" customHeight="1" x14ac:dyDescent="0.25">
      <c r="A125" s="38">
        <v>2275</v>
      </c>
      <c r="B125" s="58" t="s">
        <v>109</v>
      </c>
      <c r="C125" s="59">
        <f t="shared" si="98"/>
        <v>0</v>
      </c>
      <c r="D125" s="232"/>
      <c r="E125" s="61"/>
      <c r="F125" s="148">
        <f t="shared" si="147"/>
        <v>0</v>
      </c>
      <c r="G125" s="232"/>
      <c r="H125" s="264"/>
      <c r="I125" s="115">
        <f t="shared" si="148"/>
        <v>0</v>
      </c>
      <c r="J125" s="264"/>
      <c r="K125" s="61"/>
      <c r="L125" s="137">
        <f t="shared" si="149"/>
        <v>0</v>
      </c>
      <c r="M125" s="328"/>
      <c r="N125" s="61"/>
      <c r="O125" s="115">
        <f t="shared" si="150"/>
        <v>0</v>
      </c>
      <c r="P125" s="377"/>
    </row>
    <row r="126" spans="1:16" ht="36" hidden="1" x14ac:dyDescent="0.25">
      <c r="A126" s="38">
        <v>2276</v>
      </c>
      <c r="B126" s="58" t="s">
        <v>110</v>
      </c>
      <c r="C126" s="59">
        <f t="shared" si="98"/>
        <v>0</v>
      </c>
      <c r="D126" s="232"/>
      <c r="E126" s="61"/>
      <c r="F126" s="148">
        <f t="shared" si="147"/>
        <v>0</v>
      </c>
      <c r="G126" s="232"/>
      <c r="H126" s="264"/>
      <c r="I126" s="115">
        <f t="shared" si="148"/>
        <v>0</v>
      </c>
      <c r="J126" s="264"/>
      <c r="K126" s="61"/>
      <c r="L126" s="137">
        <f t="shared" si="149"/>
        <v>0</v>
      </c>
      <c r="M126" s="328"/>
      <c r="N126" s="61"/>
      <c r="O126" s="115">
        <f t="shared" si="150"/>
        <v>0</v>
      </c>
      <c r="P126" s="112"/>
    </row>
    <row r="127" spans="1:16" ht="24" hidden="1" x14ac:dyDescent="0.25">
      <c r="A127" s="38">
        <v>2279</v>
      </c>
      <c r="B127" s="58" t="s">
        <v>111</v>
      </c>
      <c r="C127" s="59">
        <f t="shared" si="98"/>
        <v>0</v>
      </c>
      <c r="D127" s="232"/>
      <c r="E127" s="61"/>
      <c r="F127" s="148">
        <f t="shared" si="147"/>
        <v>0</v>
      </c>
      <c r="G127" s="232"/>
      <c r="H127" s="264"/>
      <c r="I127" s="115">
        <f t="shared" si="148"/>
        <v>0</v>
      </c>
      <c r="J127" s="264"/>
      <c r="K127" s="61"/>
      <c r="L127" s="137">
        <f t="shared" si="149"/>
        <v>0</v>
      </c>
      <c r="M127" s="328"/>
      <c r="N127" s="61"/>
      <c r="O127" s="115">
        <f t="shared" si="150"/>
        <v>0</v>
      </c>
      <c r="P127" s="377"/>
    </row>
    <row r="128" spans="1:16" ht="24" hidden="1" x14ac:dyDescent="0.25">
      <c r="A128" s="1244">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61"/>
      <c r="F129" s="148">
        <f>D129+E129</f>
        <v>0</v>
      </c>
      <c r="G129" s="232"/>
      <c r="H129" s="264"/>
      <c r="I129" s="115">
        <f>G129+H129</f>
        <v>0</v>
      </c>
      <c r="J129" s="264"/>
      <c r="K129" s="61"/>
      <c r="L129" s="137">
        <f>J129+K129</f>
        <v>0</v>
      </c>
      <c r="M129" s="328"/>
      <c r="N129" s="61"/>
      <c r="O129" s="115">
        <f>M129+N129</f>
        <v>0</v>
      </c>
      <c r="P129" s="112"/>
    </row>
    <row r="130" spans="1:16" ht="38.25" hidden="1" customHeight="1" x14ac:dyDescent="0.25">
      <c r="A130" s="46">
        <v>2300</v>
      </c>
      <c r="B130" s="106" t="s">
        <v>113</v>
      </c>
      <c r="C130" s="47">
        <f t="shared" si="98"/>
        <v>0</v>
      </c>
      <c r="D130" s="230">
        <f>SUM(D131,D136,D140,D141,D144,D151,D159,D160,D163)</f>
        <v>0</v>
      </c>
      <c r="E130" s="51">
        <f t="shared" ref="E130:F130" si="152">SUM(E131,E136,E140,E141,E144,E151,E159,E160,E163)</f>
        <v>0</v>
      </c>
      <c r="F130" s="287">
        <f t="shared" si="152"/>
        <v>0</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27">
        <f t="shared" si="154"/>
        <v>0</v>
      </c>
      <c r="M130" s="47">
        <f>SUM(M131,M136,M140,M141,M144,M151,M159,M160,M163)</f>
        <v>0</v>
      </c>
      <c r="N130" s="51">
        <f t="shared" ref="N130:O130" si="155">SUM(N131,N136,N140,N141,N144,N151,N159,N160,N163)</f>
        <v>0</v>
      </c>
      <c r="O130" s="118">
        <f t="shared" si="155"/>
        <v>0</v>
      </c>
      <c r="P130" s="124"/>
    </row>
    <row r="131" spans="1:16" ht="24" hidden="1" x14ac:dyDescent="0.25">
      <c r="A131" s="1244">
        <v>2310</v>
      </c>
      <c r="B131" s="53" t="s">
        <v>114</v>
      </c>
      <c r="C131" s="54">
        <f t="shared" si="98"/>
        <v>0</v>
      </c>
      <c r="D131" s="235">
        <f t="shared" ref="D131:O131" si="156">SUM(D132:D135)</f>
        <v>0</v>
      </c>
      <c r="E131" s="120">
        <f t="shared" si="156"/>
        <v>0</v>
      </c>
      <c r="F131" s="289">
        <f t="shared" si="156"/>
        <v>0</v>
      </c>
      <c r="G131" s="235">
        <f t="shared" si="156"/>
        <v>0</v>
      </c>
      <c r="H131" s="266">
        <f t="shared" si="156"/>
        <v>0</v>
      </c>
      <c r="I131" s="121">
        <f t="shared" si="156"/>
        <v>0</v>
      </c>
      <c r="J131" s="266">
        <f t="shared" si="156"/>
        <v>0</v>
      </c>
      <c r="K131" s="120">
        <f t="shared" si="156"/>
        <v>0</v>
      </c>
      <c r="L131" s="141">
        <f t="shared" si="156"/>
        <v>0</v>
      </c>
      <c r="M131" s="54">
        <f t="shared" si="156"/>
        <v>0</v>
      </c>
      <c r="N131" s="120">
        <f t="shared" si="156"/>
        <v>0</v>
      </c>
      <c r="O131" s="121">
        <f t="shared" si="156"/>
        <v>0</v>
      </c>
      <c r="P131" s="111"/>
    </row>
    <row r="132" spans="1:16" hidden="1" x14ac:dyDescent="0.25">
      <c r="A132" s="38">
        <v>2311</v>
      </c>
      <c r="B132" s="58" t="s">
        <v>115</v>
      </c>
      <c r="C132" s="59">
        <f t="shared" si="98"/>
        <v>0</v>
      </c>
      <c r="D132" s="232"/>
      <c r="E132" s="61"/>
      <c r="F132" s="148">
        <f t="shared" ref="F132:F135" si="157">D132+E132</f>
        <v>0</v>
      </c>
      <c r="G132" s="232"/>
      <c r="H132" s="264"/>
      <c r="I132" s="115">
        <f t="shared" ref="I132:I135" si="158">G132+H132</f>
        <v>0</v>
      </c>
      <c r="J132" s="264"/>
      <c r="K132" s="61"/>
      <c r="L132" s="137">
        <f t="shared" ref="L132:L135" si="159">J132+K132</f>
        <v>0</v>
      </c>
      <c r="M132" s="328"/>
      <c r="N132" s="61"/>
      <c r="O132" s="115">
        <f t="shared" ref="O132:O135" si="160">M132+N132</f>
        <v>0</v>
      </c>
      <c r="P132" s="112"/>
    </row>
    <row r="133" spans="1:16" hidden="1" x14ac:dyDescent="0.25">
      <c r="A133" s="38">
        <v>2312</v>
      </c>
      <c r="B133" s="58" t="s">
        <v>116</v>
      </c>
      <c r="C133" s="59">
        <f t="shared" si="98"/>
        <v>0</v>
      </c>
      <c r="D133" s="232"/>
      <c r="E133" s="61"/>
      <c r="F133" s="148">
        <f t="shared" si="157"/>
        <v>0</v>
      </c>
      <c r="G133" s="232"/>
      <c r="H133" s="264"/>
      <c r="I133" s="115">
        <f t="shared" si="158"/>
        <v>0</v>
      </c>
      <c r="J133" s="264"/>
      <c r="K133" s="61"/>
      <c r="L133" s="137">
        <f t="shared" si="159"/>
        <v>0</v>
      </c>
      <c r="M133" s="328"/>
      <c r="N133" s="61"/>
      <c r="O133" s="115">
        <f t="shared" si="160"/>
        <v>0</v>
      </c>
      <c r="P133" s="112"/>
    </row>
    <row r="134" spans="1:16" hidden="1" x14ac:dyDescent="0.25">
      <c r="A134" s="38">
        <v>2313</v>
      </c>
      <c r="B134" s="58" t="s">
        <v>117</v>
      </c>
      <c r="C134" s="59">
        <f t="shared" si="98"/>
        <v>0</v>
      </c>
      <c r="D134" s="232"/>
      <c r="E134" s="61"/>
      <c r="F134" s="148">
        <f t="shared" si="157"/>
        <v>0</v>
      </c>
      <c r="G134" s="232"/>
      <c r="H134" s="264"/>
      <c r="I134" s="115">
        <f t="shared" si="158"/>
        <v>0</v>
      </c>
      <c r="J134" s="264"/>
      <c r="K134" s="61"/>
      <c r="L134" s="137">
        <f t="shared" si="159"/>
        <v>0</v>
      </c>
      <c r="M134" s="328"/>
      <c r="N134" s="61"/>
      <c r="O134" s="115">
        <f t="shared" si="160"/>
        <v>0</v>
      </c>
      <c r="P134" s="112"/>
    </row>
    <row r="135" spans="1:16" ht="36" hidden="1" customHeight="1" x14ac:dyDescent="0.25">
      <c r="A135" s="38">
        <v>2314</v>
      </c>
      <c r="B135" s="58" t="s">
        <v>291</v>
      </c>
      <c r="C135" s="59">
        <f t="shared" si="98"/>
        <v>0</v>
      </c>
      <c r="D135" s="232"/>
      <c r="E135" s="61"/>
      <c r="F135" s="148">
        <f t="shared" si="157"/>
        <v>0</v>
      </c>
      <c r="G135" s="232"/>
      <c r="H135" s="264"/>
      <c r="I135" s="115">
        <f t="shared" si="158"/>
        <v>0</v>
      </c>
      <c r="J135" s="264"/>
      <c r="K135" s="61"/>
      <c r="L135" s="137">
        <f t="shared" si="159"/>
        <v>0</v>
      </c>
      <c r="M135" s="328"/>
      <c r="N135" s="61"/>
      <c r="O135" s="115">
        <f t="shared" si="160"/>
        <v>0</v>
      </c>
      <c r="P135" s="112"/>
    </row>
    <row r="136" spans="1:16" hidden="1" x14ac:dyDescent="0.25">
      <c r="A136" s="113">
        <v>2320</v>
      </c>
      <c r="B136" s="58" t="s">
        <v>118</v>
      </c>
      <c r="C136" s="59">
        <f t="shared" si="98"/>
        <v>0</v>
      </c>
      <c r="D136" s="233">
        <f>SUM(D137:D139)</f>
        <v>0</v>
      </c>
      <c r="E136" s="114">
        <f t="shared" ref="E136:F136" si="161">SUM(E137:E139)</f>
        <v>0</v>
      </c>
      <c r="F136" s="148">
        <f t="shared" si="161"/>
        <v>0</v>
      </c>
      <c r="G136" s="233">
        <f>SUM(G137:G139)</f>
        <v>0</v>
      </c>
      <c r="H136" s="122">
        <f t="shared" ref="H136:I136" si="162">SUM(H137:H139)</f>
        <v>0</v>
      </c>
      <c r="I136" s="115">
        <f t="shared" si="162"/>
        <v>0</v>
      </c>
      <c r="J136" s="122">
        <f>SUM(J137:J139)</f>
        <v>0</v>
      </c>
      <c r="K136" s="114">
        <f t="shared" ref="K136:L136" si="163">SUM(K137:K139)</f>
        <v>0</v>
      </c>
      <c r="L136" s="137">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12"/>
    </row>
    <row r="138" spans="1:16" hidden="1" x14ac:dyDescent="0.25">
      <c r="A138" s="38">
        <v>2322</v>
      </c>
      <c r="B138" s="58" t="s">
        <v>120</v>
      </c>
      <c r="C138" s="59">
        <f t="shared" si="98"/>
        <v>0</v>
      </c>
      <c r="D138" s="232"/>
      <c r="E138" s="61"/>
      <c r="F138" s="148">
        <f t="shared" si="165"/>
        <v>0</v>
      </c>
      <c r="G138" s="232"/>
      <c r="H138" s="264"/>
      <c r="I138" s="115">
        <f t="shared" si="166"/>
        <v>0</v>
      </c>
      <c r="J138" s="264"/>
      <c r="K138" s="61"/>
      <c r="L138" s="137">
        <f t="shared" si="167"/>
        <v>0</v>
      </c>
      <c r="M138" s="328"/>
      <c r="N138" s="61"/>
      <c r="O138" s="115">
        <f t="shared" si="168"/>
        <v>0</v>
      </c>
      <c r="P138" s="112"/>
    </row>
    <row r="139" spans="1:16" ht="10.5" hidden="1" customHeight="1" x14ac:dyDescent="0.25">
      <c r="A139" s="38">
        <v>2329</v>
      </c>
      <c r="B139" s="58" t="s">
        <v>121</v>
      </c>
      <c r="C139" s="59">
        <f t="shared" si="98"/>
        <v>0</v>
      </c>
      <c r="D139" s="232"/>
      <c r="E139" s="61"/>
      <c r="F139" s="148">
        <f t="shared" si="165"/>
        <v>0</v>
      </c>
      <c r="G139" s="232"/>
      <c r="H139" s="264"/>
      <c r="I139" s="115">
        <f t="shared" si="166"/>
        <v>0</v>
      </c>
      <c r="J139" s="264"/>
      <c r="K139" s="61"/>
      <c r="L139" s="137">
        <f t="shared" si="167"/>
        <v>0</v>
      </c>
      <c r="M139" s="328"/>
      <c r="N139" s="61"/>
      <c r="O139" s="115">
        <f t="shared" si="168"/>
        <v>0</v>
      </c>
      <c r="P139" s="112"/>
    </row>
    <row r="140" spans="1:16" hidden="1" x14ac:dyDescent="0.25">
      <c r="A140" s="113">
        <v>2330</v>
      </c>
      <c r="B140" s="58" t="s">
        <v>122</v>
      </c>
      <c r="C140" s="59">
        <f t="shared" si="98"/>
        <v>0</v>
      </c>
      <c r="D140" s="232"/>
      <c r="E140" s="61"/>
      <c r="F140" s="148">
        <f t="shared" si="165"/>
        <v>0</v>
      </c>
      <c r="G140" s="232"/>
      <c r="H140" s="264"/>
      <c r="I140" s="115">
        <f t="shared" si="166"/>
        <v>0</v>
      </c>
      <c r="J140" s="264"/>
      <c r="K140" s="61"/>
      <c r="L140" s="137">
        <f t="shared" si="167"/>
        <v>0</v>
      </c>
      <c r="M140" s="328"/>
      <c r="N140" s="61"/>
      <c r="O140" s="115">
        <f t="shared" si="168"/>
        <v>0</v>
      </c>
      <c r="P140" s="112"/>
    </row>
    <row r="141" spans="1:16" ht="48" hidden="1" x14ac:dyDescent="0.25">
      <c r="A141" s="113">
        <v>2340</v>
      </c>
      <c r="B141" s="58" t="s">
        <v>302</v>
      </c>
      <c r="C141" s="59">
        <f t="shared" si="98"/>
        <v>0</v>
      </c>
      <c r="D141" s="233">
        <f>SUM(D142:D143)</f>
        <v>0</v>
      </c>
      <c r="E141" s="114">
        <f t="shared" ref="E141:F141" si="169">SUM(E142:E143)</f>
        <v>0</v>
      </c>
      <c r="F141" s="148">
        <f t="shared" si="169"/>
        <v>0</v>
      </c>
      <c r="G141" s="233">
        <f>SUM(G142:G143)</f>
        <v>0</v>
      </c>
      <c r="H141" s="122">
        <f t="shared" ref="H141:I141" si="170">SUM(H142:H143)</f>
        <v>0</v>
      </c>
      <c r="I141" s="115">
        <f t="shared" si="170"/>
        <v>0</v>
      </c>
      <c r="J141" s="122">
        <f>SUM(J142:J143)</f>
        <v>0</v>
      </c>
      <c r="K141" s="114">
        <f t="shared" ref="K141:L141" si="171">SUM(K142:K143)</f>
        <v>0</v>
      </c>
      <c r="L141" s="137">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61"/>
      <c r="F142" s="148">
        <f t="shared" ref="F142:F143" si="173">D142+E142</f>
        <v>0</v>
      </c>
      <c r="G142" s="232"/>
      <c r="H142" s="264"/>
      <c r="I142" s="115">
        <f t="shared" ref="I142:I143" si="174">G142+H142</f>
        <v>0</v>
      </c>
      <c r="J142" s="264"/>
      <c r="K142" s="61"/>
      <c r="L142" s="137">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61"/>
      <c r="F143" s="148">
        <f t="shared" si="173"/>
        <v>0</v>
      </c>
      <c r="G143" s="232"/>
      <c r="H143" s="264"/>
      <c r="I143" s="115">
        <f t="shared" si="174"/>
        <v>0</v>
      </c>
      <c r="J143" s="264"/>
      <c r="K143" s="61"/>
      <c r="L143" s="137">
        <f t="shared" si="175"/>
        <v>0</v>
      </c>
      <c r="M143" s="328"/>
      <c r="N143" s="61"/>
      <c r="O143" s="115">
        <f t="shared" si="176"/>
        <v>0</v>
      </c>
      <c r="P143" s="112"/>
    </row>
    <row r="144" spans="1:16" ht="24" hidden="1" x14ac:dyDescent="0.25">
      <c r="A144" s="108">
        <v>2350</v>
      </c>
      <c r="B144" s="79" t="s">
        <v>125</v>
      </c>
      <c r="C144" s="85">
        <f t="shared" si="98"/>
        <v>0</v>
      </c>
      <c r="D144" s="133">
        <f>SUM(D145:D150)</f>
        <v>0</v>
      </c>
      <c r="E144" s="109">
        <f t="shared" ref="E144:F144" si="177">SUM(E145:E150)</f>
        <v>0</v>
      </c>
      <c r="F144" s="288">
        <f t="shared" si="177"/>
        <v>0</v>
      </c>
      <c r="G144" s="133">
        <f>SUM(G145:G150)</f>
        <v>0</v>
      </c>
      <c r="H144" s="208">
        <f t="shared" ref="H144:I144" si="178">SUM(H145:H150)</f>
        <v>0</v>
      </c>
      <c r="I144" s="110">
        <f t="shared" si="178"/>
        <v>0</v>
      </c>
      <c r="J144" s="208">
        <f>SUM(J145:J150)</f>
        <v>0</v>
      </c>
      <c r="K144" s="109">
        <f t="shared" ref="K144:L144" si="179">SUM(K145:K150)</f>
        <v>0</v>
      </c>
      <c r="L144" s="138">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56"/>
      <c r="F145" s="289">
        <f t="shared" ref="F145:F150" si="181">D145+E145</f>
        <v>0</v>
      </c>
      <c r="G145" s="231"/>
      <c r="H145" s="263"/>
      <c r="I145" s="121">
        <f t="shared" ref="I145:I150" si="182">G145+H145</f>
        <v>0</v>
      </c>
      <c r="J145" s="263"/>
      <c r="K145" s="56"/>
      <c r="L145" s="14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61"/>
      <c r="F146" s="148">
        <f t="shared" si="181"/>
        <v>0</v>
      </c>
      <c r="G146" s="232"/>
      <c r="H146" s="264"/>
      <c r="I146" s="115">
        <f t="shared" si="182"/>
        <v>0</v>
      </c>
      <c r="J146" s="264"/>
      <c r="K146" s="61"/>
      <c r="L146" s="137">
        <f t="shared" si="183"/>
        <v>0</v>
      </c>
      <c r="M146" s="328"/>
      <c r="N146" s="61"/>
      <c r="O146" s="115">
        <f t="shared" si="184"/>
        <v>0</v>
      </c>
      <c r="P146" s="112"/>
    </row>
    <row r="147" spans="1:16" ht="24" hidden="1" x14ac:dyDescent="0.25">
      <c r="A147" s="38">
        <v>2353</v>
      </c>
      <c r="B147" s="58" t="s">
        <v>128</v>
      </c>
      <c r="C147" s="59">
        <f t="shared" si="98"/>
        <v>0</v>
      </c>
      <c r="D147" s="232"/>
      <c r="E147" s="61"/>
      <c r="F147" s="148">
        <f t="shared" si="181"/>
        <v>0</v>
      </c>
      <c r="G147" s="232"/>
      <c r="H147" s="264"/>
      <c r="I147" s="115">
        <f t="shared" si="182"/>
        <v>0</v>
      </c>
      <c r="J147" s="264"/>
      <c r="K147" s="61"/>
      <c r="L147" s="137">
        <f t="shared" si="183"/>
        <v>0</v>
      </c>
      <c r="M147" s="328"/>
      <c r="N147" s="61"/>
      <c r="O147" s="115">
        <f t="shared" si="184"/>
        <v>0</v>
      </c>
      <c r="P147" s="112"/>
    </row>
    <row r="148" spans="1:16" ht="24" hidden="1" x14ac:dyDescent="0.25">
      <c r="A148" s="38">
        <v>2354</v>
      </c>
      <c r="B148" s="58" t="s">
        <v>129</v>
      </c>
      <c r="C148" s="59">
        <f t="shared" si="98"/>
        <v>0</v>
      </c>
      <c r="D148" s="232"/>
      <c r="E148" s="61"/>
      <c r="F148" s="148">
        <f t="shared" si="181"/>
        <v>0</v>
      </c>
      <c r="G148" s="232"/>
      <c r="H148" s="264"/>
      <c r="I148" s="115">
        <f t="shared" si="182"/>
        <v>0</v>
      </c>
      <c r="J148" s="264"/>
      <c r="K148" s="61"/>
      <c r="L148" s="137">
        <f t="shared" si="183"/>
        <v>0</v>
      </c>
      <c r="M148" s="328"/>
      <c r="N148" s="61"/>
      <c r="O148" s="115">
        <f t="shared" si="184"/>
        <v>0</v>
      </c>
      <c r="P148" s="112"/>
    </row>
    <row r="149" spans="1:16" ht="24" hidden="1" x14ac:dyDescent="0.25">
      <c r="A149" s="38">
        <v>2355</v>
      </c>
      <c r="B149" s="58" t="s">
        <v>130</v>
      </c>
      <c r="C149" s="59">
        <f t="shared" ref="C149:C212" si="185">F149+I149+L149+O149</f>
        <v>0</v>
      </c>
      <c r="D149" s="232"/>
      <c r="E149" s="61"/>
      <c r="F149" s="148">
        <f t="shared" si="181"/>
        <v>0</v>
      </c>
      <c r="G149" s="232"/>
      <c r="H149" s="264"/>
      <c r="I149" s="115">
        <f t="shared" si="182"/>
        <v>0</v>
      </c>
      <c r="J149" s="264"/>
      <c r="K149" s="61"/>
      <c r="L149" s="137">
        <f t="shared" si="183"/>
        <v>0</v>
      </c>
      <c r="M149" s="328"/>
      <c r="N149" s="61"/>
      <c r="O149" s="115">
        <f t="shared" si="184"/>
        <v>0</v>
      </c>
      <c r="P149" s="112"/>
    </row>
    <row r="150" spans="1:16" ht="24" hidden="1" x14ac:dyDescent="0.25">
      <c r="A150" s="38">
        <v>2359</v>
      </c>
      <c r="B150" s="58" t="s">
        <v>131</v>
      </c>
      <c r="C150" s="59">
        <f t="shared" si="185"/>
        <v>0</v>
      </c>
      <c r="D150" s="232"/>
      <c r="E150" s="61"/>
      <c r="F150" s="148">
        <f t="shared" si="181"/>
        <v>0</v>
      </c>
      <c r="G150" s="232"/>
      <c r="H150" s="264"/>
      <c r="I150" s="115">
        <f t="shared" si="182"/>
        <v>0</v>
      </c>
      <c r="J150" s="264"/>
      <c r="K150" s="61"/>
      <c r="L150" s="137">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114">
        <f t="shared" ref="E151:F151" si="186">SUM(E152:E158)</f>
        <v>0</v>
      </c>
      <c r="F151" s="148">
        <f t="shared" si="186"/>
        <v>0</v>
      </c>
      <c r="G151" s="233">
        <f>SUM(G152:G158)</f>
        <v>0</v>
      </c>
      <c r="H151" s="122">
        <f t="shared" ref="H151:I151" si="187">SUM(H152:H158)</f>
        <v>0</v>
      </c>
      <c r="I151" s="115">
        <f t="shared" si="187"/>
        <v>0</v>
      </c>
      <c r="J151" s="122">
        <f>SUM(J152:J158)</f>
        <v>0</v>
      </c>
      <c r="K151" s="114">
        <f t="shared" ref="K151:L151" si="188">SUM(K152:K158)</f>
        <v>0</v>
      </c>
      <c r="L151" s="137">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61"/>
      <c r="F152" s="148">
        <f t="shared" ref="F152:F159" si="190">D152+E152</f>
        <v>0</v>
      </c>
      <c r="G152" s="232"/>
      <c r="H152" s="264"/>
      <c r="I152" s="115">
        <f t="shared" ref="I152:I159" si="191">G152+H152</f>
        <v>0</v>
      </c>
      <c r="J152" s="264"/>
      <c r="K152" s="61"/>
      <c r="L152" s="137">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61"/>
      <c r="F153" s="148">
        <f t="shared" si="190"/>
        <v>0</v>
      </c>
      <c r="G153" s="232"/>
      <c r="H153" s="264"/>
      <c r="I153" s="115">
        <f t="shared" si="191"/>
        <v>0</v>
      </c>
      <c r="J153" s="264"/>
      <c r="K153" s="61"/>
      <c r="L153" s="137">
        <f t="shared" si="192"/>
        <v>0</v>
      </c>
      <c r="M153" s="328"/>
      <c r="N153" s="61"/>
      <c r="O153" s="115">
        <f t="shared" si="193"/>
        <v>0</v>
      </c>
      <c r="P153" s="112"/>
    </row>
    <row r="154" spans="1:16" hidden="1" x14ac:dyDescent="0.25">
      <c r="A154" s="37">
        <v>2363</v>
      </c>
      <c r="B154" s="58" t="s">
        <v>135</v>
      </c>
      <c r="C154" s="59">
        <f t="shared" si="185"/>
        <v>0</v>
      </c>
      <c r="D154" s="232"/>
      <c r="E154" s="61"/>
      <c r="F154" s="148">
        <f t="shared" si="190"/>
        <v>0</v>
      </c>
      <c r="G154" s="232"/>
      <c r="H154" s="264"/>
      <c r="I154" s="115">
        <f t="shared" si="191"/>
        <v>0</v>
      </c>
      <c r="J154" s="264"/>
      <c r="K154" s="61"/>
      <c r="L154" s="137">
        <f t="shared" si="192"/>
        <v>0</v>
      </c>
      <c r="M154" s="328"/>
      <c r="N154" s="61"/>
      <c r="O154" s="115">
        <f t="shared" si="193"/>
        <v>0</v>
      </c>
      <c r="P154" s="377"/>
    </row>
    <row r="155" spans="1:16" hidden="1" x14ac:dyDescent="0.25">
      <c r="A155" s="37">
        <v>2364</v>
      </c>
      <c r="B155" s="58" t="s">
        <v>136</v>
      </c>
      <c r="C155" s="59">
        <f t="shared" si="185"/>
        <v>0</v>
      </c>
      <c r="D155" s="232"/>
      <c r="E155" s="61"/>
      <c r="F155" s="148">
        <f t="shared" si="190"/>
        <v>0</v>
      </c>
      <c r="G155" s="232"/>
      <c r="H155" s="264"/>
      <c r="I155" s="115">
        <f t="shared" si="191"/>
        <v>0</v>
      </c>
      <c r="J155" s="264"/>
      <c r="K155" s="61"/>
      <c r="L155" s="137">
        <f t="shared" si="192"/>
        <v>0</v>
      </c>
      <c r="M155" s="328"/>
      <c r="N155" s="61"/>
      <c r="O155" s="115">
        <f t="shared" si="193"/>
        <v>0</v>
      </c>
      <c r="P155" s="112"/>
    </row>
    <row r="156" spans="1:16" ht="12.75" hidden="1" customHeight="1" x14ac:dyDescent="0.25">
      <c r="A156" s="37">
        <v>2365</v>
      </c>
      <c r="B156" s="58" t="s">
        <v>137</v>
      </c>
      <c r="C156" s="59">
        <f t="shared" si="185"/>
        <v>0</v>
      </c>
      <c r="D156" s="232"/>
      <c r="E156" s="61"/>
      <c r="F156" s="148">
        <f t="shared" si="190"/>
        <v>0</v>
      </c>
      <c r="G156" s="232"/>
      <c r="H156" s="264"/>
      <c r="I156" s="115">
        <f t="shared" si="191"/>
        <v>0</v>
      </c>
      <c r="J156" s="264"/>
      <c r="K156" s="61"/>
      <c r="L156" s="137">
        <f t="shared" si="192"/>
        <v>0</v>
      </c>
      <c r="M156" s="328"/>
      <c r="N156" s="61"/>
      <c r="O156" s="115">
        <f t="shared" si="193"/>
        <v>0</v>
      </c>
      <c r="P156" s="112"/>
    </row>
    <row r="157" spans="1:16" ht="36" hidden="1" x14ac:dyDescent="0.25">
      <c r="A157" s="37">
        <v>2366</v>
      </c>
      <c r="B157" s="58" t="s">
        <v>138</v>
      </c>
      <c r="C157" s="59">
        <f t="shared" si="185"/>
        <v>0</v>
      </c>
      <c r="D157" s="232"/>
      <c r="E157" s="61"/>
      <c r="F157" s="148">
        <f t="shared" si="190"/>
        <v>0</v>
      </c>
      <c r="G157" s="232"/>
      <c r="H157" s="264"/>
      <c r="I157" s="115">
        <f t="shared" si="191"/>
        <v>0</v>
      </c>
      <c r="J157" s="264"/>
      <c r="K157" s="61"/>
      <c r="L157" s="137">
        <f t="shared" si="192"/>
        <v>0</v>
      </c>
      <c r="M157" s="328"/>
      <c r="N157" s="61"/>
      <c r="O157" s="115">
        <f t="shared" si="193"/>
        <v>0</v>
      </c>
      <c r="P157" s="112"/>
    </row>
    <row r="158" spans="1:16" ht="48" hidden="1" x14ac:dyDescent="0.25">
      <c r="A158" s="37">
        <v>2369</v>
      </c>
      <c r="B158" s="58" t="s">
        <v>139</v>
      </c>
      <c r="C158" s="59">
        <f t="shared" si="185"/>
        <v>0</v>
      </c>
      <c r="D158" s="232"/>
      <c r="E158" s="61"/>
      <c r="F158" s="148">
        <f t="shared" si="190"/>
        <v>0</v>
      </c>
      <c r="G158" s="232"/>
      <c r="H158" s="264"/>
      <c r="I158" s="115">
        <f t="shared" si="191"/>
        <v>0</v>
      </c>
      <c r="J158" s="264"/>
      <c r="K158" s="61"/>
      <c r="L158" s="137">
        <f t="shared" si="192"/>
        <v>0</v>
      </c>
      <c r="M158" s="328"/>
      <c r="N158" s="61"/>
      <c r="O158" s="115">
        <f t="shared" si="193"/>
        <v>0</v>
      </c>
      <c r="P158" s="112"/>
    </row>
    <row r="159" spans="1:16" ht="27" hidden="1" customHeight="1" x14ac:dyDescent="0.25">
      <c r="A159" s="108">
        <v>2370</v>
      </c>
      <c r="B159" s="79" t="s">
        <v>140</v>
      </c>
      <c r="C159" s="85">
        <f t="shared" si="185"/>
        <v>0</v>
      </c>
      <c r="D159" s="234"/>
      <c r="E159" s="116"/>
      <c r="F159" s="288">
        <f t="shared" si="190"/>
        <v>0</v>
      </c>
      <c r="G159" s="234"/>
      <c r="H159" s="265"/>
      <c r="I159" s="110">
        <f t="shared" si="191"/>
        <v>0</v>
      </c>
      <c r="J159" s="265"/>
      <c r="K159" s="116"/>
      <c r="L159" s="138">
        <f t="shared" si="192"/>
        <v>0</v>
      </c>
      <c r="M159" s="329"/>
      <c r="N159" s="116"/>
      <c r="O159" s="110">
        <f t="shared" si="193"/>
        <v>0</v>
      </c>
      <c r="P159" s="375"/>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61"/>
      <c r="F162" s="148">
        <f t="shared" si="198"/>
        <v>0</v>
      </c>
      <c r="G162" s="232"/>
      <c r="H162" s="264"/>
      <c r="I162" s="115">
        <f t="shared" si="199"/>
        <v>0</v>
      </c>
      <c r="J162" s="264"/>
      <c r="K162" s="61"/>
      <c r="L162" s="137">
        <f t="shared" si="200"/>
        <v>0</v>
      </c>
      <c r="M162" s="328"/>
      <c r="N162" s="61"/>
      <c r="O162" s="115">
        <f t="shared" si="201"/>
        <v>0</v>
      </c>
      <c r="P162" s="112"/>
    </row>
    <row r="163" spans="1:16" hidden="1" x14ac:dyDescent="0.25">
      <c r="A163" s="108">
        <v>2390</v>
      </c>
      <c r="B163" s="79" t="s">
        <v>144</v>
      </c>
      <c r="C163" s="85">
        <f t="shared" si="185"/>
        <v>0</v>
      </c>
      <c r="D163" s="234"/>
      <c r="E163" s="116"/>
      <c r="F163" s="288">
        <f t="shared" si="198"/>
        <v>0</v>
      </c>
      <c r="G163" s="234"/>
      <c r="H163" s="265"/>
      <c r="I163" s="110">
        <f t="shared" si="199"/>
        <v>0</v>
      </c>
      <c r="J163" s="265"/>
      <c r="K163" s="116"/>
      <c r="L163" s="138">
        <f t="shared" si="200"/>
        <v>0</v>
      </c>
      <c r="M163" s="329"/>
      <c r="N163" s="116"/>
      <c r="O163" s="110">
        <f t="shared" si="201"/>
        <v>0</v>
      </c>
      <c r="P163" s="117"/>
    </row>
    <row r="164" spans="1:16" hidden="1" x14ac:dyDescent="0.25">
      <c r="A164" s="46">
        <v>2400</v>
      </c>
      <c r="B164" s="106" t="s">
        <v>145</v>
      </c>
      <c r="C164" s="47">
        <f t="shared" si="185"/>
        <v>0</v>
      </c>
      <c r="D164" s="236"/>
      <c r="E164" s="123"/>
      <c r="F164" s="287">
        <f t="shared" si="198"/>
        <v>0</v>
      </c>
      <c r="G164" s="236"/>
      <c r="H164" s="267"/>
      <c r="I164" s="118">
        <f t="shared" si="199"/>
        <v>0</v>
      </c>
      <c r="J164" s="267"/>
      <c r="K164" s="123"/>
      <c r="L164" s="127">
        <f t="shared" si="200"/>
        <v>0</v>
      </c>
      <c r="M164" s="330"/>
      <c r="N164" s="123"/>
      <c r="O164" s="118">
        <f t="shared" si="201"/>
        <v>0</v>
      </c>
      <c r="P164" s="124"/>
    </row>
    <row r="165" spans="1:16" ht="24" hidden="1" x14ac:dyDescent="0.25">
      <c r="A165" s="46">
        <v>2500</v>
      </c>
      <c r="B165" s="106" t="s">
        <v>146</v>
      </c>
      <c r="C165" s="47">
        <f t="shared" si="185"/>
        <v>0</v>
      </c>
      <c r="D165" s="230">
        <f>SUM(D166,D171)</f>
        <v>0</v>
      </c>
      <c r="E165" s="51">
        <f t="shared" ref="E165:O165" si="202">SUM(E166,E171)</f>
        <v>0</v>
      </c>
      <c r="F165" s="287">
        <f t="shared" si="202"/>
        <v>0</v>
      </c>
      <c r="G165" s="230">
        <f t="shared" si="202"/>
        <v>0</v>
      </c>
      <c r="H165" s="107">
        <f t="shared" si="202"/>
        <v>0</v>
      </c>
      <c r="I165" s="118">
        <f t="shared" si="202"/>
        <v>0</v>
      </c>
      <c r="J165" s="107">
        <f t="shared" si="202"/>
        <v>0</v>
      </c>
      <c r="K165" s="51">
        <f t="shared" si="202"/>
        <v>0</v>
      </c>
      <c r="L165" s="127">
        <f t="shared" si="202"/>
        <v>0</v>
      </c>
      <c r="M165" s="131">
        <f t="shared" si="202"/>
        <v>0</v>
      </c>
      <c r="N165" s="132">
        <f t="shared" si="202"/>
        <v>0</v>
      </c>
      <c r="O165" s="296">
        <f t="shared" si="202"/>
        <v>0</v>
      </c>
      <c r="P165" s="352"/>
    </row>
    <row r="166" spans="1:16" ht="16.5" hidden="1" customHeight="1" x14ac:dyDescent="0.25">
      <c r="A166" s="1244">
        <v>2510</v>
      </c>
      <c r="B166" s="53" t="s">
        <v>147</v>
      </c>
      <c r="C166" s="54">
        <f t="shared" si="185"/>
        <v>0</v>
      </c>
      <c r="D166" s="235">
        <f>SUM(D167:D170)</f>
        <v>0</v>
      </c>
      <c r="E166" s="120">
        <f t="shared" ref="E166:O166" si="203">SUM(E167:E170)</f>
        <v>0</v>
      </c>
      <c r="F166" s="289">
        <f t="shared" si="203"/>
        <v>0</v>
      </c>
      <c r="G166" s="235">
        <f t="shared" si="203"/>
        <v>0</v>
      </c>
      <c r="H166" s="266">
        <f t="shared" si="203"/>
        <v>0</v>
      </c>
      <c r="I166" s="121">
        <f t="shared" si="203"/>
        <v>0</v>
      </c>
      <c r="J166" s="266">
        <f t="shared" si="203"/>
        <v>0</v>
      </c>
      <c r="K166" s="120">
        <f t="shared" si="203"/>
        <v>0</v>
      </c>
      <c r="L166" s="14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61"/>
      <c r="F168" s="148">
        <f t="shared" si="204"/>
        <v>0</v>
      </c>
      <c r="G168" s="232"/>
      <c r="H168" s="264"/>
      <c r="I168" s="115">
        <f t="shared" si="205"/>
        <v>0</v>
      </c>
      <c r="J168" s="264"/>
      <c r="K168" s="61"/>
      <c r="L168" s="137">
        <f t="shared" si="206"/>
        <v>0</v>
      </c>
      <c r="M168" s="328"/>
      <c r="N168" s="61"/>
      <c r="O168" s="115">
        <f t="shared" si="207"/>
        <v>0</v>
      </c>
      <c r="P168" s="112"/>
    </row>
    <row r="169" spans="1:16" ht="24" hidden="1" x14ac:dyDescent="0.25">
      <c r="A169" s="38">
        <v>2515</v>
      </c>
      <c r="B169" s="58" t="s">
        <v>150</v>
      </c>
      <c r="C169" s="59">
        <f t="shared" si="185"/>
        <v>0</v>
      </c>
      <c r="D169" s="232"/>
      <c r="E169" s="61"/>
      <c r="F169" s="148">
        <f t="shared" si="204"/>
        <v>0</v>
      </c>
      <c r="G169" s="232"/>
      <c r="H169" s="264"/>
      <c r="I169" s="115">
        <f t="shared" si="205"/>
        <v>0</v>
      </c>
      <c r="J169" s="264"/>
      <c r="K169" s="61"/>
      <c r="L169" s="137">
        <f t="shared" si="206"/>
        <v>0</v>
      </c>
      <c r="M169" s="328"/>
      <c r="N169" s="61"/>
      <c r="O169" s="115">
        <f t="shared" si="207"/>
        <v>0</v>
      </c>
      <c r="P169" s="112"/>
    </row>
    <row r="170" spans="1:16" ht="24" hidden="1" x14ac:dyDescent="0.25">
      <c r="A170" s="38">
        <v>2519</v>
      </c>
      <c r="B170" s="58" t="s">
        <v>151</v>
      </c>
      <c r="C170" s="59">
        <f t="shared" si="185"/>
        <v>0</v>
      </c>
      <c r="D170" s="232"/>
      <c r="E170" s="61"/>
      <c r="F170" s="148">
        <f t="shared" si="204"/>
        <v>0</v>
      </c>
      <c r="G170" s="232"/>
      <c r="H170" s="264"/>
      <c r="I170" s="115">
        <f t="shared" si="205"/>
        <v>0</v>
      </c>
      <c r="J170" s="264"/>
      <c r="K170" s="61"/>
      <c r="L170" s="137">
        <f t="shared" si="206"/>
        <v>0</v>
      </c>
      <c r="M170" s="328"/>
      <c r="N170" s="61"/>
      <c r="O170" s="115">
        <f t="shared" si="207"/>
        <v>0</v>
      </c>
      <c r="P170" s="112"/>
    </row>
    <row r="171" spans="1:16" ht="24" hidden="1" x14ac:dyDescent="0.25">
      <c r="A171" s="113">
        <v>2520</v>
      </c>
      <c r="B171" s="58" t="s">
        <v>152</v>
      </c>
      <c r="C171" s="59">
        <f t="shared" si="185"/>
        <v>0</v>
      </c>
      <c r="D171" s="232"/>
      <c r="E171" s="61"/>
      <c r="F171" s="148">
        <f t="shared" si="204"/>
        <v>0</v>
      </c>
      <c r="G171" s="232"/>
      <c r="H171" s="264"/>
      <c r="I171" s="115">
        <f t="shared" si="205"/>
        <v>0</v>
      </c>
      <c r="J171" s="264"/>
      <c r="K171" s="61"/>
      <c r="L171" s="137">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5"/>
      <c r="F172" s="358">
        <f t="shared" si="204"/>
        <v>0</v>
      </c>
      <c r="G172" s="215"/>
      <c r="H172" s="250"/>
      <c r="I172" s="361">
        <f t="shared" si="205"/>
        <v>0</v>
      </c>
      <c r="J172" s="250"/>
      <c r="K172" s="35"/>
      <c r="L172" s="200">
        <f t="shared" si="206"/>
        <v>0</v>
      </c>
      <c r="M172" s="318"/>
      <c r="N172" s="35"/>
      <c r="O172" s="361">
        <f t="shared" si="207"/>
        <v>0</v>
      </c>
      <c r="P172" s="36"/>
    </row>
    <row r="173" spans="1:16" hidden="1" x14ac:dyDescent="0.25">
      <c r="A173" s="102">
        <v>3000</v>
      </c>
      <c r="B173" s="102" t="s">
        <v>154</v>
      </c>
      <c r="C173" s="103">
        <f t="shared" si="185"/>
        <v>0</v>
      </c>
      <c r="D173" s="229">
        <f>SUM(D174,D184)</f>
        <v>0</v>
      </c>
      <c r="E173" s="104">
        <f t="shared" ref="E173:F173" si="208">SUM(E174,E184)</f>
        <v>0</v>
      </c>
      <c r="F173" s="286">
        <f t="shared" si="208"/>
        <v>0</v>
      </c>
      <c r="G173" s="229">
        <f>SUM(G174,G184)</f>
        <v>0</v>
      </c>
      <c r="H173" s="262">
        <f t="shared" ref="H173:I173" si="209">SUM(H174,H184)</f>
        <v>0</v>
      </c>
      <c r="I173" s="105">
        <f t="shared" si="209"/>
        <v>0</v>
      </c>
      <c r="J173" s="262">
        <f>SUM(J174,J184)</f>
        <v>0</v>
      </c>
      <c r="K173" s="104">
        <f t="shared" ref="K173:L173" si="210">SUM(K174,K184)</f>
        <v>0</v>
      </c>
      <c r="L173" s="139">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51">
        <f t="shared" ref="E174:O174" si="212">SUM(E175,E179)</f>
        <v>0</v>
      </c>
      <c r="F174" s="287">
        <f t="shared" si="212"/>
        <v>0</v>
      </c>
      <c r="G174" s="230">
        <f t="shared" si="212"/>
        <v>0</v>
      </c>
      <c r="H174" s="107">
        <f t="shared" si="212"/>
        <v>0</v>
      </c>
      <c r="I174" s="118">
        <f t="shared" si="212"/>
        <v>0</v>
      </c>
      <c r="J174" s="107">
        <f t="shared" si="212"/>
        <v>0</v>
      </c>
      <c r="K174" s="51">
        <f t="shared" si="212"/>
        <v>0</v>
      </c>
      <c r="L174" s="127">
        <f t="shared" si="212"/>
        <v>0</v>
      </c>
      <c r="M174" s="131">
        <f t="shared" si="212"/>
        <v>0</v>
      </c>
      <c r="N174" s="132">
        <f t="shared" si="212"/>
        <v>0</v>
      </c>
      <c r="O174" s="296">
        <f t="shared" si="212"/>
        <v>0</v>
      </c>
      <c r="P174" s="352"/>
    </row>
    <row r="175" spans="1:16" ht="36" hidden="1" x14ac:dyDescent="0.25">
      <c r="A175" s="1244">
        <v>3260</v>
      </c>
      <c r="B175" s="53" t="s">
        <v>156</v>
      </c>
      <c r="C175" s="54">
        <f t="shared" si="185"/>
        <v>0</v>
      </c>
      <c r="D175" s="235">
        <f>SUM(D176:D178)</f>
        <v>0</v>
      </c>
      <c r="E175" s="120">
        <f t="shared" ref="E175:F175" si="213">SUM(E176:E178)</f>
        <v>0</v>
      </c>
      <c r="F175" s="289">
        <f t="shared" si="213"/>
        <v>0</v>
      </c>
      <c r="G175" s="235">
        <f>SUM(G176:G178)</f>
        <v>0</v>
      </c>
      <c r="H175" s="266">
        <f t="shared" ref="H175:I175" si="214">SUM(H176:H178)</f>
        <v>0</v>
      </c>
      <c r="I175" s="121">
        <f t="shared" si="214"/>
        <v>0</v>
      </c>
      <c r="J175" s="266">
        <f>SUM(J176:J178)</f>
        <v>0</v>
      </c>
      <c r="K175" s="120">
        <f t="shared" ref="K175:L175" si="215">SUM(K176:K178)</f>
        <v>0</v>
      </c>
      <c r="L175" s="14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61"/>
      <c r="F176" s="148">
        <f t="shared" ref="F176:F178" si="217">D176+E176</f>
        <v>0</v>
      </c>
      <c r="G176" s="232"/>
      <c r="H176" s="264"/>
      <c r="I176" s="115">
        <f t="shared" ref="I176:I178" si="218">G176+H176</f>
        <v>0</v>
      </c>
      <c r="J176" s="264"/>
      <c r="K176" s="61"/>
      <c r="L176" s="137">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61"/>
      <c r="F177" s="148">
        <f t="shared" si="217"/>
        <v>0</v>
      </c>
      <c r="G177" s="232"/>
      <c r="H177" s="264"/>
      <c r="I177" s="115">
        <f t="shared" si="218"/>
        <v>0</v>
      </c>
      <c r="J177" s="264"/>
      <c r="K177" s="61"/>
      <c r="L177" s="137">
        <f t="shared" si="219"/>
        <v>0</v>
      </c>
      <c r="M177" s="328"/>
      <c r="N177" s="61"/>
      <c r="O177" s="115">
        <f t="shared" si="220"/>
        <v>0</v>
      </c>
      <c r="P177" s="112"/>
    </row>
    <row r="178" spans="1:16" ht="24" hidden="1" x14ac:dyDescent="0.25">
      <c r="A178" s="38">
        <v>3263</v>
      </c>
      <c r="B178" s="58" t="s">
        <v>159</v>
      </c>
      <c r="C178" s="59">
        <f t="shared" si="185"/>
        <v>0</v>
      </c>
      <c r="D178" s="232"/>
      <c r="E178" s="61"/>
      <c r="F178" s="148">
        <f t="shared" si="217"/>
        <v>0</v>
      </c>
      <c r="G178" s="232"/>
      <c r="H178" s="264"/>
      <c r="I178" s="115">
        <f t="shared" si="218"/>
        <v>0</v>
      </c>
      <c r="J178" s="264"/>
      <c r="K178" s="61"/>
      <c r="L178" s="137">
        <f t="shared" si="219"/>
        <v>0</v>
      </c>
      <c r="M178" s="328"/>
      <c r="N178" s="61"/>
      <c r="O178" s="115">
        <f t="shared" si="220"/>
        <v>0</v>
      </c>
      <c r="P178" s="112"/>
    </row>
    <row r="179" spans="1:16" ht="84" hidden="1" x14ac:dyDescent="0.25">
      <c r="A179" s="1244">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61"/>
      <c r="F181" s="148">
        <f t="shared" si="222"/>
        <v>0</v>
      </c>
      <c r="G181" s="232"/>
      <c r="H181" s="264"/>
      <c r="I181" s="115">
        <f t="shared" si="223"/>
        <v>0</v>
      </c>
      <c r="J181" s="264"/>
      <c r="K181" s="61"/>
      <c r="L181" s="137">
        <f t="shared" si="224"/>
        <v>0</v>
      </c>
      <c r="M181" s="328"/>
      <c r="N181" s="61"/>
      <c r="O181" s="115">
        <f t="shared" si="225"/>
        <v>0</v>
      </c>
      <c r="P181" s="112"/>
    </row>
    <row r="182" spans="1:16" ht="72" hidden="1" x14ac:dyDescent="0.25">
      <c r="A182" s="38">
        <v>3293</v>
      </c>
      <c r="B182" s="58" t="s">
        <v>162</v>
      </c>
      <c r="C182" s="59">
        <f t="shared" si="185"/>
        <v>0</v>
      </c>
      <c r="D182" s="232"/>
      <c r="E182" s="61"/>
      <c r="F182" s="148">
        <f t="shared" si="222"/>
        <v>0</v>
      </c>
      <c r="G182" s="232"/>
      <c r="H182" s="264"/>
      <c r="I182" s="115">
        <f t="shared" si="223"/>
        <v>0</v>
      </c>
      <c r="J182" s="264"/>
      <c r="K182" s="61"/>
      <c r="L182" s="137">
        <f t="shared" si="224"/>
        <v>0</v>
      </c>
      <c r="M182" s="328"/>
      <c r="N182" s="61"/>
      <c r="O182" s="115">
        <f t="shared" si="225"/>
        <v>0</v>
      </c>
      <c r="P182" s="112"/>
    </row>
    <row r="183" spans="1:16" ht="60" hidden="1" x14ac:dyDescent="0.25">
      <c r="A183" s="129">
        <v>3294</v>
      </c>
      <c r="B183" s="58" t="s">
        <v>163</v>
      </c>
      <c r="C183" s="128">
        <f t="shared" si="185"/>
        <v>0</v>
      </c>
      <c r="D183" s="237"/>
      <c r="E183" s="130"/>
      <c r="F183" s="143">
        <f t="shared" si="222"/>
        <v>0</v>
      </c>
      <c r="G183" s="237"/>
      <c r="H183" s="268"/>
      <c r="I183" s="313">
        <f t="shared" si="223"/>
        <v>0</v>
      </c>
      <c r="J183" s="268"/>
      <c r="K183" s="130"/>
      <c r="L183" s="142">
        <f t="shared" si="224"/>
        <v>0</v>
      </c>
      <c r="M183" s="331"/>
      <c r="N183" s="130"/>
      <c r="O183" s="313">
        <f t="shared" si="225"/>
        <v>0</v>
      </c>
      <c r="P183" s="159"/>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56"/>
      <c r="F186" s="289">
        <f t="shared" si="227"/>
        <v>0</v>
      </c>
      <c r="G186" s="231"/>
      <c r="H186" s="263"/>
      <c r="I186" s="121">
        <f t="shared" si="228"/>
        <v>0</v>
      </c>
      <c r="J186" s="263"/>
      <c r="K186" s="56"/>
      <c r="L186" s="141">
        <f t="shared" si="229"/>
        <v>0</v>
      </c>
      <c r="M186" s="327"/>
      <c r="N186" s="56"/>
      <c r="O186" s="121">
        <f t="shared" si="230"/>
        <v>0</v>
      </c>
      <c r="P186" s="111"/>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24"/>
    </row>
    <row r="189" spans="1:16" ht="36" hidden="1" x14ac:dyDescent="0.25">
      <c r="A189" s="1244">
        <v>4240</v>
      </c>
      <c r="B189" s="53" t="s">
        <v>169</v>
      </c>
      <c r="C189" s="54">
        <f t="shared" si="185"/>
        <v>0</v>
      </c>
      <c r="D189" s="231"/>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61"/>
      <c r="F190" s="148">
        <f t="shared" si="239"/>
        <v>0</v>
      </c>
      <c r="G190" s="232"/>
      <c r="H190" s="264"/>
      <c r="I190" s="115">
        <f t="shared" si="240"/>
        <v>0</v>
      </c>
      <c r="J190" s="264"/>
      <c r="K190" s="61"/>
      <c r="L190" s="137">
        <f t="shared" si="241"/>
        <v>0</v>
      </c>
      <c r="M190" s="328"/>
      <c r="N190" s="61"/>
      <c r="O190" s="115">
        <f t="shared" si="242"/>
        <v>0</v>
      </c>
      <c r="P190" s="112"/>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24"/>
    </row>
    <row r="192" spans="1:16" ht="24" hidden="1" x14ac:dyDescent="0.25">
      <c r="A192" s="1244">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61"/>
      <c r="F193" s="148">
        <f>D193+E193</f>
        <v>0</v>
      </c>
      <c r="G193" s="232"/>
      <c r="H193" s="264"/>
      <c r="I193" s="115">
        <f>G193+H193</f>
        <v>0</v>
      </c>
      <c r="J193" s="264"/>
      <c r="K193" s="61"/>
      <c r="L193" s="137">
        <f>J193+K193</f>
        <v>0</v>
      </c>
      <c r="M193" s="328"/>
      <c r="N193" s="61"/>
      <c r="O193" s="115">
        <f>M193+N193</f>
        <v>0</v>
      </c>
      <c r="P193" s="112"/>
    </row>
    <row r="194" spans="1:16" s="21" customFormat="1" ht="24" hidden="1" x14ac:dyDescent="0.25">
      <c r="A194" s="136"/>
      <c r="B194" s="17" t="s">
        <v>174</v>
      </c>
      <c r="C194" s="99">
        <f t="shared" si="185"/>
        <v>0</v>
      </c>
      <c r="D194" s="228">
        <f>SUM(D195,D230,D269)</f>
        <v>0</v>
      </c>
      <c r="E194" s="100">
        <f t="shared" ref="E194:F194" si="251">SUM(E195,E230,E269)</f>
        <v>0</v>
      </c>
      <c r="F194" s="285">
        <f t="shared" si="251"/>
        <v>0</v>
      </c>
      <c r="G194" s="228">
        <f>SUM(G195,G230,G269)</f>
        <v>0</v>
      </c>
      <c r="H194" s="261">
        <f t="shared" ref="H194:I194" si="252">SUM(H195,H230,H269)</f>
        <v>0</v>
      </c>
      <c r="I194" s="101">
        <f t="shared" si="252"/>
        <v>0</v>
      </c>
      <c r="J194" s="261">
        <f>SUM(J195,J230,J269)</f>
        <v>0</v>
      </c>
      <c r="K194" s="100">
        <f t="shared" ref="K194:L194" si="253">SUM(K195,K230,K269)</f>
        <v>0</v>
      </c>
      <c r="L194" s="207">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104">
        <f t="shared" ref="E195:F195" si="255">E196+E204</f>
        <v>0</v>
      </c>
      <c r="F195" s="286">
        <f t="shared" si="255"/>
        <v>0</v>
      </c>
      <c r="G195" s="229">
        <f>G196+G204</f>
        <v>0</v>
      </c>
      <c r="H195" s="262">
        <f t="shared" ref="H195:I195" si="256">H196+H204</f>
        <v>0</v>
      </c>
      <c r="I195" s="105">
        <f t="shared" si="256"/>
        <v>0</v>
      </c>
      <c r="J195" s="262">
        <f>J196+J204</f>
        <v>0</v>
      </c>
      <c r="K195" s="104">
        <f t="shared" ref="K195:L195" si="257">K196+K204</f>
        <v>0</v>
      </c>
      <c r="L195" s="139">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51">
        <f t="shared" ref="E196:F196" si="259">E197+E198+E201+E202+E203</f>
        <v>0</v>
      </c>
      <c r="F196" s="28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27">
        <f t="shared" si="261"/>
        <v>0</v>
      </c>
      <c r="M196" s="47">
        <f>M197+M198+M201+M202+M203</f>
        <v>0</v>
      </c>
      <c r="N196" s="51">
        <f t="shared" ref="N196:O196" si="262">N197+N198+N201+N202+N203</f>
        <v>0</v>
      </c>
      <c r="O196" s="118">
        <f t="shared" si="262"/>
        <v>0</v>
      </c>
      <c r="P196" s="124"/>
    </row>
    <row r="197" spans="1:16" hidden="1" x14ac:dyDescent="0.25">
      <c r="A197" s="1244">
        <v>5110</v>
      </c>
      <c r="B197" s="53" t="s">
        <v>177</v>
      </c>
      <c r="C197" s="54">
        <f t="shared" si="185"/>
        <v>0</v>
      </c>
      <c r="D197" s="231"/>
      <c r="E197" s="56"/>
      <c r="F197" s="289">
        <f>D197+E197</f>
        <v>0</v>
      </c>
      <c r="G197" s="231"/>
      <c r="H197" s="263"/>
      <c r="I197" s="121">
        <f>G197+H197</f>
        <v>0</v>
      </c>
      <c r="J197" s="263"/>
      <c r="K197" s="56"/>
      <c r="L197" s="141">
        <f>J197+K197</f>
        <v>0</v>
      </c>
      <c r="M197" s="327"/>
      <c r="N197" s="56"/>
      <c r="O197" s="121">
        <f>M197+N197</f>
        <v>0</v>
      </c>
      <c r="P197" s="111"/>
    </row>
    <row r="198" spans="1:16" ht="24" hidden="1" x14ac:dyDescent="0.25">
      <c r="A198" s="113">
        <v>5120</v>
      </c>
      <c r="B198" s="58" t="s">
        <v>178</v>
      </c>
      <c r="C198" s="59">
        <f t="shared" si="185"/>
        <v>0</v>
      </c>
      <c r="D198" s="233">
        <f>D199+D200</f>
        <v>0</v>
      </c>
      <c r="E198" s="114">
        <f t="shared" ref="E198:F198" si="263">E199+E200</f>
        <v>0</v>
      </c>
      <c r="F198" s="148">
        <f t="shared" si="263"/>
        <v>0</v>
      </c>
      <c r="G198" s="233">
        <f>G199+G200</f>
        <v>0</v>
      </c>
      <c r="H198" s="122">
        <f t="shared" ref="H198:I198" si="264">H199+H200</f>
        <v>0</v>
      </c>
      <c r="I198" s="115">
        <f t="shared" si="264"/>
        <v>0</v>
      </c>
      <c r="J198" s="122">
        <f>J199+J200</f>
        <v>0</v>
      </c>
      <c r="K198" s="114">
        <f t="shared" ref="K198:L198" si="265">K199+K200</f>
        <v>0</v>
      </c>
      <c r="L198" s="137">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61"/>
      <c r="F199" s="148">
        <f t="shared" ref="F199:F203" si="267">D199+E199</f>
        <v>0</v>
      </c>
      <c r="G199" s="232"/>
      <c r="H199" s="264"/>
      <c r="I199" s="115">
        <f t="shared" ref="I199:I203" si="268">G199+H199</f>
        <v>0</v>
      </c>
      <c r="J199" s="264"/>
      <c r="K199" s="61"/>
      <c r="L199" s="137">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61"/>
      <c r="F200" s="148">
        <f t="shared" si="267"/>
        <v>0</v>
      </c>
      <c r="G200" s="232"/>
      <c r="H200" s="264"/>
      <c r="I200" s="115">
        <f t="shared" si="268"/>
        <v>0</v>
      </c>
      <c r="J200" s="264"/>
      <c r="K200" s="61"/>
      <c r="L200" s="137">
        <f t="shared" si="269"/>
        <v>0</v>
      </c>
      <c r="M200" s="328"/>
      <c r="N200" s="61"/>
      <c r="O200" s="115">
        <f t="shared" si="270"/>
        <v>0</v>
      </c>
      <c r="P200" s="112"/>
    </row>
    <row r="201" spans="1:16" hidden="1" x14ac:dyDescent="0.25">
      <c r="A201" s="113">
        <v>5130</v>
      </c>
      <c r="B201" s="58" t="s">
        <v>181</v>
      </c>
      <c r="C201" s="59">
        <f t="shared" si="185"/>
        <v>0</v>
      </c>
      <c r="D201" s="232"/>
      <c r="E201" s="61"/>
      <c r="F201" s="148">
        <f t="shared" si="267"/>
        <v>0</v>
      </c>
      <c r="G201" s="232"/>
      <c r="H201" s="264"/>
      <c r="I201" s="115">
        <f t="shared" si="268"/>
        <v>0</v>
      </c>
      <c r="J201" s="264"/>
      <c r="K201" s="61"/>
      <c r="L201" s="137">
        <f t="shared" si="269"/>
        <v>0</v>
      </c>
      <c r="M201" s="328"/>
      <c r="N201" s="61"/>
      <c r="O201" s="115">
        <f t="shared" si="270"/>
        <v>0</v>
      </c>
      <c r="P201" s="112"/>
    </row>
    <row r="202" spans="1:16" hidden="1" x14ac:dyDescent="0.25">
      <c r="A202" s="113">
        <v>5140</v>
      </c>
      <c r="B202" s="58" t="s">
        <v>182</v>
      </c>
      <c r="C202" s="59">
        <f t="shared" si="185"/>
        <v>0</v>
      </c>
      <c r="D202" s="232"/>
      <c r="E202" s="61"/>
      <c r="F202" s="148">
        <f t="shared" si="267"/>
        <v>0</v>
      </c>
      <c r="G202" s="232"/>
      <c r="H202" s="264"/>
      <c r="I202" s="115">
        <f t="shared" si="268"/>
        <v>0</v>
      </c>
      <c r="J202" s="264"/>
      <c r="K202" s="61"/>
      <c r="L202" s="137">
        <f t="shared" si="269"/>
        <v>0</v>
      </c>
      <c r="M202" s="328"/>
      <c r="N202" s="61"/>
      <c r="O202" s="115">
        <f t="shared" si="270"/>
        <v>0</v>
      </c>
      <c r="P202" s="112"/>
    </row>
    <row r="203" spans="1:16" ht="24" hidden="1" x14ac:dyDescent="0.25">
      <c r="A203" s="113">
        <v>5170</v>
      </c>
      <c r="B203" s="58" t="s">
        <v>183</v>
      </c>
      <c r="C203" s="59">
        <f t="shared" si="185"/>
        <v>0</v>
      </c>
      <c r="D203" s="232"/>
      <c r="E203" s="61"/>
      <c r="F203" s="148">
        <f t="shared" si="267"/>
        <v>0</v>
      </c>
      <c r="G203" s="232"/>
      <c r="H203" s="264"/>
      <c r="I203" s="115">
        <f t="shared" si="268"/>
        <v>0</v>
      </c>
      <c r="J203" s="264"/>
      <c r="K203" s="61"/>
      <c r="L203" s="137">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51">
        <f t="shared" ref="E204:F204" si="271">E205+E215+E216+E225+E226+E227+E229</f>
        <v>0</v>
      </c>
      <c r="F204" s="28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27">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61"/>
      <c r="F207" s="148">
        <f t="shared" si="279"/>
        <v>0</v>
      </c>
      <c r="G207" s="232"/>
      <c r="H207" s="264"/>
      <c r="I207" s="115">
        <f t="shared" si="280"/>
        <v>0</v>
      </c>
      <c r="J207" s="264"/>
      <c r="K207" s="61"/>
      <c r="L207" s="137">
        <f t="shared" si="281"/>
        <v>0</v>
      </c>
      <c r="M207" s="328"/>
      <c r="N207" s="61"/>
      <c r="O207" s="115">
        <f t="shared" si="282"/>
        <v>0</v>
      </c>
      <c r="P207" s="112"/>
    </row>
    <row r="208" spans="1:16" hidden="1" x14ac:dyDescent="0.25">
      <c r="A208" s="38">
        <v>5213</v>
      </c>
      <c r="B208" s="58" t="s">
        <v>188</v>
      </c>
      <c r="C208" s="59">
        <f t="shared" si="185"/>
        <v>0</v>
      </c>
      <c r="D208" s="232"/>
      <c r="E208" s="61"/>
      <c r="F208" s="148">
        <f t="shared" si="279"/>
        <v>0</v>
      </c>
      <c r="G208" s="232"/>
      <c r="H208" s="264"/>
      <c r="I208" s="115">
        <f t="shared" si="280"/>
        <v>0</v>
      </c>
      <c r="J208" s="264"/>
      <c r="K208" s="61"/>
      <c r="L208" s="137">
        <f t="shared" si="281"/>
        <v>0</v>
      </c>
      <c r="M208" s="328"/>
      <c r="N208" s="61"/>
      <c r="O208" s="115">
        <f t="shared" si="282"/>
        <v>0</v>
      </c>
      <c r="P208" s="112"/>
    </row>
    <row r="209" spans="1:16" hidden="1" x14ac:dyDescent="0.25">
      <c r="A209" s="38">
        <v>5214</v>
      </c>
      <c r="B209" s="58" t="s">
        <v>189</v>
      </c>
      <c r="C209" s="59">
        <f t="shared" si="185"/>
        <v>0</v>
      </c>
      <c r="D209" s="232"/>
      <c r="E209" s="61"/>
      <c r="F209" s="148">
        <f t="shared" si="279"/>
        <v>0</v>
      </c>
      <c r="G209" s="232"/>
      <c r="H209" s="264"/>
      <c r="I209" s="115">
        <f t="shared" si="280"/>
        <v>0</v>
      </c>
      <c r="J209" s="264"/>
      <c r="K209" s="61"/>
      <c r="L209" s="137">
        <f t="shared" si="281"/>
        <v>0</v>
      </c>
      <c r="M209" s="328"/>
      <c r="N209" s="61"/>
      <c r="O209" s="115">
        <f t="shared" si="282"/>
        <v>0</v>
      </c>
      <c r="P209" s="112"/>
    </row>
    <row r="210" spans="1:16" hidden="1" x14ac:dyDescent="0.25">
      <c r="A210" s="38">
        <v>5215</v>
      </c>
      <c r="B210" s="58" t="s">
        <v>190</v>
      </c>
      <c r="C210" s="59">
        <f t="shared" si="185"/>
        <v>0</v>
      </c>
      <c r="D210" s="232"/>
      <c r="E210" s="61"/>
      <c r="F210" s="148">
        <f t="shared" si="279"/>
        <v>0</v>
      </c>
      <c r="G210" s="232"/>
      <c r="H210" s="264"/>
      <c r="I210" s="115">
        <f t="shared" si="280"/>
        <v>0</v>
      </c>
      <c r="J210" s="264"/>
      <c r="K210" s="61"/>
      <c r="L210" s="137">
        <f t="shared" si="281"/>
        <v>0</v>
      </c>
      <c r="M210" s="328"/>
      <c r="N210" s="61"/>
      <c r="O210" s="115">
        <f t="shared" si="282"/>
        <v>0</v>
      </c>
      <c r="P210" s="112"/>
    </row>
    <row r="211" spans="1:16" ht="14.25" hidden="1" customHeight="1" x14ac:dyDescent="0.25">
      <c r="A211" s="38">
        <v>5216</v>
      </c>
      <c r="B211" s="58" t="s">
        <v>191</v>
      </c>
      <c r="C211" s="59">
        <f t="shared" si="185"/>
        <v>0</v>
      </c>
      <c r="D211" s="232"/>
      <c r="E211" s="61"/>
      <c r="F211" s="148">
        <f t="shared" si="279"/>
        <v>0</v>
      </c>
      <c r="G211" s="232"/>
      <c r="H211" s="264"/>
      <c r="I211" s="115">
        <f t="shared" si="280"/>
        <v>0</v>
      </c>
      <c r="J211" s="264"/>
      <c r="K211" s="61"/>
      <c r="L211" s="137">
        <f t="shared" si="281"/>
        <v>0</v>
      </c>
      <c r="M211" s="328"/>
      <c r="N211" s="61"/>
      <c r="O211" s="115">
        <f t="shared" si="282"/>
        <v>0</v>
      </c>
      <c r="P211" s="112"/>
    </row>
    <row r="212" spans="1:16" hidden="1" x14ac:dyDescent="0.25">
      <c r="A212" s="38">
        <v>5217</v>
      </c>
      <c r="B212" s="58" t="s">
        <v>192</v>
      </c>
      <c r="C212" s="59">
        <f t="shared" si="185"/>
        <v>0</v>
      </c>
      <c r="D212" s="232"/>
      <c r="E212" s="61"/>
      <c r="F212" s="148">
        <f t="shared" si="279"/>
        <v>0</v>
      </c>
      <c r="G212" s="232"/>
      <c r="H212" s="264"/>
      <c r="I212" s="115">
        <f t="shared" si="280"/>
        <v>0</v>
      </c>
      <c r="J212" s="264"/>
      <c r="K212" s="61"/>
      <c r="L212" s="137">
        <f t="shared" si="281"/>
        <v>0</v>
      </c>
      <c r="M212" s="328"/>
      <c r="N212" s="61"/>
      <c r="O212" s="115">
        <f t="shared" si="282"/>
        <v>0</v>
      </c>
      <c r="P212" s="112"/>
    </row>
    <row r="213" spans="1:16" hidden="1" x14ac:dyDescent="0.25">
      <c r="A213" s="38">
        <v>5218</v>
      </c>
      <c r="B213" s="58" t="s">
        <v>193</v>
      </c>
      <c r="C213" s="59">
        <f t="shared" ref="C213:C276" si="283">F213+I213+L213+O213</f>
        <v>0</v>
      </c>
      <c r="D213" s="232"/>
      <c r="E213" s="61"/>
      <c r="F213" s="148">
        <f t="shared" si="279"/>
        <v>0</v>
      </c>
      <c r="G213" s="232"/>
      <c r="H213" s="264"/>
      <c r="I213" s="115">
        <f t="shared" si="280"/>
        <v>0</v>
      </c>
      <c r="J213" s="264"/>
      <c r="K213" s="61"/>
      <c r="L213" s="137">
        <f t="shared" si="281"/>
        <v>0</v>
      </c>
      <c r="M213" s="328"/>
      <c r="N213" s="61"/>
      <c r="O213" s="115">
        <f t="shared" si="282"/>
        <v>0</v>
      </c>
      <c r="P213" s="112"/>
    </row>
    <row r="214" spans="1:16" hidden="1" x14ac:dyDescent="0.25">
      <c r="A214" s="38">
        <v>5219</v>
      </c>
      <c r="B214" s="58" t="s">
        <v>194</v>
      </c>
      <c r="C214" s="59">
        <f t="shared" si="283"/>
        <v>0</v>
      </c>
      <c r="D214" s="232"/>
      <c r="E214" s="61"/>
      <c r="F214" s="148">
        <f t="shared" si="279"/>
        <v>0</v>
      </c>
      <c r="G214" s="232"/>
      <c r="H214" s="264"/>
      <c r="I214" s="115">
        <f t="shared" si="280"/>
        <v>0</v>
      </c>
      <c r="J214" s="264"/>
      <c r="K214" s="61"/>
      <c r="L214" s="137">
        <f t="shared" si="281"/>
        <v>0</v>
      </c>
      <c r="M214" s="328"/>
      <c r="N214" s="61"/>
      <c r="O214" s="115">
        <f t="shared" si="282"/>
        <v>0</v>
      </c>
      <c r="P214" s="112"/>
    </row>
    <row r="215" spans="1:16" ht="13.5" hidden="1" customHeight="1" x14ac:dyDescent="0.25">
      <c r="A215" s="113">
        <v>5220</v>
      </c>
      <c r="B215" s="58" t="s">
        <v>195</v>
      </c>
      <c r="C215" s="59">
        <f t="shared" si="283"/>
        <v>0</v>
      </c>
      <c r="D215" s="232"/>
      <c r="E215" s="61"/>
      <c r="F215" s="148">
        <f t="shared" si="279"/>
        <v>0</v>
      </c>
      <c r="G215" s="232"/>
      <c r="H215" s="264"/>
      <c r="I215" s="115">
        <f t="shared" si="280"/>
        <v>0</v>
      </c>
      <c r="J215" s="264"/>
      <c r="K215" s="61"/>
      <c r="L215" s="137">
        <f t="shared" si="281"/>
        <v>0</v>
      </c>
      <c r="M215" s="328"/>
      <c r="N215" s="61"/>
      <c r="O215" s="115">
        <f t="shared" si="282"/>
        <v>0</v>
      </c>
      <c r="P215" s="112"/>
    </row>
    <row r="216" spans="1:16" hidden="1" x14ac:dyDescent="0.25">
      <c r="A216" s="113">
        <v>5230</v>
      </c>
      <c r="B216" s="58" t="s">
        <v>196</v>
      </c>
      <c r="C216" s="59">
        <f t="shared" si="283"/>
        <v>0</v>
      </c>
      <c r="D216" s="233">
        <f>SUM(D217:D224)</f>
        <v>0</v>
      </c>
      <c r="E216" s="114">
        <f t="shared" ref="E216:F216" si="284">SUM(E217:E224)</f>
        <v>0</v>
      </c>
      <c r="F216" s="148">
        <f t="shared" si="284"/>
        <v>0</v>
      </c>
      <c r="G216" s="233">
        <f>SUM(G217:G224)</f>
        <v>0</v>
      </c>
      <c r="H216" s="122">
        <f t="shared" ref="H216:I216" si="285">SUM(H217:H224)</f>
        <v>0</v>
      </c>
      <c r="I216" s="115">
        <f t="shared" si="285"/>
        <v>0</v>
      </c>
      <c r="J216" s="122">
        <f>SUM(J217:J224)</f>
        <v>0</v>
      </c>
      <c r="K216" s="114">
        <f t="shared" ref="K216:L216" si="286">SUM(K217:K224)</f>
        <v>0</v>
      </c>
      <c r="L216" s="137">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61"/>
      <c r="F218" s="148">
        <f t="shared" si="288"/>
        <v>0</v>
      </c>
      <c r="G218" s="232"/>
      <c r="H218" s="264"/>
      <c r="I218" s="115">
        <f t="shared" si="289"/>
        <v>0</v>
      </c>
      <c r="J218" s="264"/>
      <c r="K218" s="61"/>
      <c r="L218" s="137">
        <f t="shared" si="290"/>
        <v>0</v>
      </c>
      <c r="M218" s="328"/>
      <c r="N218" s="61"/>
      <c r="O218" s="115">
        <f t="shared" si="291"/>
        <v>0</v>
      </c>
      <c r="P218" s="112"/>
    </row>
    <row r="219" spans="1:16" hidden="1" x14ac:dyDescent="0.25">
      <c r="A219" s="38">
        <v>5233</v>
      </c>
      <c r="B219" s="58" t="s">
        <v>199</v>
      </c>
      <c r="C219" s="59">
        <f t="shared" si="283"/>
        <v>0</v>
      </c>
      <c r="D219" s="232"/>
      <c r="E219" s="61"/>
      <c r="F219" s="148">
        <f t="shared" si="288"/>
        <v>0</v>
      </c>
      <c r="G219" s="232"/>
      <c r="H219" s="264"/>
      <c r="I219" s="115">
        <f t="shared" si="289"/>
        <v>0</v>
      </c>
      <c r="J219" s="264"/>
      <c r="K219" s="61"/>
      <c r="L219" s="137">
        <f t="shared" si="290"/>
        <v>0</v>
      </c>
      <c r="M219" s="328"/>
      <c r="N219" s="61"/>
      <c r="O219" s="115">
        <f t="shared" si="291"/>
        <v>0</v>
      </c>
      <c r="P219" s="112"/>
    </row>
    <row r="220" spans="1:16" ht="24" hidden="1" x14ac:dyDescent="0.25">
      <c r="A220" s="38">
        <v>5234</v>
      </c>
      <c r="B220" s="58" t="s">
        <v>200</v>
      </c>
      <c r="C220" s="59">
        <f t="shared" si="283"/>
        <v>0</v>
      </c>
      <c r="D220" s="232"/>
      <c r="E220" s="61"/>
      <c r="F220" s="148">
        <f t="shared" si="288"/>
        <v>0</v>
      </c>
      <c r="G220" s="232"/>
      <c r="H220" s="264"/>
      <c r="I220" s="115">
        <f t="shared" si="289"/>
        <v>0</v>
      </c>
      <c r="J220" s="264"/>
      <c r="K220" s="61"/>
      <c r="L220" s="137">
        <f t="shared" si="290"/>
        <v>0</v>
      </c>
      <c r="M220" s="328"/>
      <c r="N220" s="61"/>
      <c r="O220" s="115">
        <f t="shared" si="291"/>
        <v>0</v>
      </c>
      <c r="P220" s="112"/>
    </row>
    <row r="221" spans="1:16" ht="14.25" hidden="1" customHeight="1" x14ac:dyDescent="0.25">
      <c r="A221" s="38">
        <v>5236</v>
      </c>
      <c r="B221" s="58" t="s">
        <v>201</v>
      </c>
      <c r="C221" s="59">
        <f t="shared" si="283"/>
        <v>0</v>
      </c>
      <c r="D221" s="232"/>
      <c r="E221" s="61"/>
      <c r="F221" s="148">
        <f t="shared" si="288"/>
        <v>0</v>
      </c>
      <c r="G221" s="232"/>
      <c r="H221" s="264"/>
      <c r="I221" s="115">
        <f t="shared" si="289"/>
        <v>0</v>
      </c>
      <c r="J221" s="264"/>
      <c r="K221" s="61"/>
      <c r="L221" s="137">
        <f t="shared" si="290"/>
        <v>0</v>
      </c>
      <c r="M221" s="328"/>
      <c r="N221" s="61"/>
      <c r="O221" s="115">
        <f t="shared" si="291"/>
        <v>0</v>
      </c>
      <c r="P221" s="112"/>
    </row>
    <row r="222" spans="1:16" ht="14.25" hidden="1" customHeight="1" x14ac:dyDescent="0.25">
      <c r="A222" s="38">
        <v>5237</v>
      </c>
      <c r="B222" s="58" t="s">
        <v>202</v>
      </c>
      <c r="C222" s="59">
        <f t="shared" si="283"/>
        <v>0</v>
      </c>
      <c r="D222" s="232"/>
      <c r="E222" s="61"/>
      <c r="F222" s="148">
        <f t="shared" si="288"/>
        <v>0</v>
      </c>
      <c r="G222" s="232"/>
      <c r="H222" s="264"/>
      <c r="I222" s="115">
        <f t="shared" si="289"/>
        <v>0</v>
      </c>
      <c r="J222" s="264"/>
      <c r="K222" s="61"/>
      <c r="L222" s="137">
        <f t="shared" si="290"/>
        <v>0</v>
      </c>
      <c r="M222" s="328"/>
      <c r="N222" s="61"/>
      <c r="O222" s="115">
        <f t="shared" si="291"/>
        <v>0</v>
      </c>
      <c r="P222" s="112"/>
    </row>
    <row r="223" spans="1:16" ht="24" hidden="1" x14ac:dyDescent="0.25">
      <c r="A223" s="38">
        <v>5238</v>
      </c>
      <c r="B223" s="58" t="s">
        <v>203</v>
      </c>
      <c r="C223" s="59">
        <f t="shared" si="283"/>
        <v>0</v>
      </c>
      <c r="D223" s="232"/>
      <c r="E223" s="61"/>
      <c r="F223" s="148">
        <f t="shared" si="288"/>
        <v>0</v>
      </c>
      <c r="G223" s="232"/>
      <c r="H223" s="264"/>
      <c r="I223" s="115">
        <f t="shared" si="289"/>
        <v>0</v>
      </c>
      <c r="J223" s="264"/>
      <c r="K223" s="61"/>
      <c r="L223" s="137">
        <f t="shared" si="290"/>
        <v>0</v>
      </c>
      <c r="M223" s="328"/>
      <c r="N223" s="61"/>
      <c r="O223" s="115">
        <f t="shared" si="291"/>
        <v>0</v>
      </c>
      <c r="P223" s="112"/>
    </row>
    <row r="224" spans="1:16" ht="24" hidden="1" x14ac:dyDescent="0.25">
      <c r="A224" s="38">
        <v>5239</v>
      </c>
      <c r="B224" s="58" t="s">
        <v>204</v>
      </c>
      <c r="C224" s="59">
        <f t="shared" si="283"/>
        <v>0</v>
      </c>
      <c r="D224" s="232"/>
      <c r="E224" s="61"/>
      <c r="F224" s="148">
        <f t="shared" si="288"/>
        <v>0</v>
      </c>
      <c r="G224" s="232"/>
      <c r="H224" s="264"/>
      <c r="I224" s="115">
        <f t="shared" si="289"/>
        <v>0</v>
      </c>
      <c r="J224" s="264"/>
      <c r="K224" s="61"/>
      <c r="L224" s="137">
        <f t="shared" si="290"/>
        <v>0</v>
      </c>
      <c r="M224" s="328"/>
      <c r="N224" s="61"/>
      <c r="O224" s="115">
        <f t="shared" si="291"/>
        <v>0</v>
      </c>
      <c r="P224" s="112"/>
    </row>
    <row r="225" spans="1:16" ht="24" hidden="1" x14ac:dyDescent="0.25">
      <c r="A225" s="113">
        <v>5240</v>
      </c>
      <c r="B225" s="58" t="s">
        <v>205</v>
      </c>
      <c r="C225" s="59">
        <f t="shared" si="283"/>
        <v>0</v>
      </c>
      <c r="D225" s="232"/>
      <c r="E225" s="61"/>
      <c r="F225" s="148">
        <f t="shared" si="288"/>
        <v>0</v>
      </c>
      <c r="G225" s="232"/>
      <c r="H225" s="264"/>
      <c r="I225" s="115">
        <f t="shared" si="289"/>
        <v>0</v>
      </c>
      <c r="J225" s="264"/>
      <c r="K225" s="61"/>
      <c r="L225" s="137">
        <f t="shared" si="290"/>
        <v>0</v>
      </c>
      <c r="M225" s="328"/>
      <c r="N225" s="61"/>
      <c r="O225" s="115">
        <f t="shared" si="291"/>
        <v>0</v>
      </c>
      <c r="P225" s="112"/>
    </row>
    <row r="226" spans="1:16" hidden="1" x14ac:dyDescent="0.25">
      <c r="A226" s="113">
        <v>5250</v>
      </c>
      <c r="B226" s="58" t="s">
        <v>206</v>
      </c>
      <c r="C226" s="59">
        <f t="shared" si="283"/>
        <v>0</v>
      </c>
      <c r="D226" s="232"/>
      <c r="E226" s="61"/>
      <c r="F226" s="148">
        <f t="shared" si="288"/>
        <v>0</v>
      </c>
      <c r="G226" s="232"/>
      <c r="H226" s="264"/>
      <c r="I226" s="115">
        <f t="shared" si="289"/>
        <v>0</v>
      </c>
      <c r="J226" s="264"/>
      <c r="K226" s="61"/>
      <c r="L226" s="137">
        <f t="shared" si="290"/>
        <v>0</v>
      </c>
      <c r="M226" s="328"/>
      <c r="N226" s="61"/>
      <c r="O226" s="115">
        <f t="shared" si="291"/>
        <v>0</v>
      </c>
      <c r="P226" s="112"/>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116"/>
      <c r="F229" s="288">
        <f t="shared" si="296"/>
        <v>0</v>
      </c>
      <c r="G229" s="234"/>
      <c r="H229" s="265"/>
      <c r="I229" s="110">
        <f t="shared" si="297"/>
        <v>0</v>
      </c>
      <c r="J229" s="265"/>
      <c r="K229" s="116"/>
      <c r="L229" s="138">
        <f t="shared" si="298"/>
        <v>0</v>
      </c>
      <c r="M229" s="329"/>
      <c r="N229" s="116"/>
      <c r="O229" s="110">
        <f t="shared" si="299"/>
        <v>0</v>
      </c>
      <c r="P229" s="117"/>
    </row>
    <row r="230" spans="1:16" hidden="1" x14ac:dyDescent="0.25">
      <c r="A230" s="102">
        <v>6000</v>
      </c>
      <c r="B230" s="102" t="s">
        <v>210</v>
      </c>
      <c r="C230" s="103">
        <f t="shared" si="283"/>
        <v>0</v>
      </c>
      <c r="D230" s="229">
        <f>D231+D251+D259</f>
        <v>0</v>
      </c>
      <c r="E230" s="104">
        <f t="shared" ref="E230:F230" si="300">E231+E251+E259</f>
        <v>0</v>
      </c>
      <c r="F230" s="286">
        <f t="shared" si="300"/>
        <v>0</v>
      </c>
      <c r="G230" s="229">
        <f>G231+G251+G259</f>
        <v>0</v>
      </c>
      <c r="H230" s="262">
        <f t="shared" ref="H230:I230" si="301">H231+H251+H259</f>
        <v>0</v>
      </c>
      <c r="I230" s="105">
        <f t="shared" si="301"/>
        <v>0</v>
      </c>
      <c r="J230" s="262">
        <f>J231+J251+J259</f>
        <v>0</v>
      </c>
      <c r="K230" s="104">
        <f t="shared" ref="K230:L230" si="302">K231+K251+K259</f>
        <v>0</v>
      </c>
      <c r="L230" s="139">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352"/>
    </row>
    <row r="232" spans="1:16" ht="24" hidden="1" x14ac:dyDescent="0.25">
      <c r="A232" s="1244">
        <v>6220</v>
      </c>
      <c r="B232" s="53" t="s">
        <v>212</v>
      </c>
      <c r="C232" s="54">
        <f t="shared" si="283"/>
        <v>0</v>
      </c>
      <c r="D232" s="231"/>
      <c r="E232" s="56"/>
      <c r="F232" s="289">
        <f>D232+E232</f>
        <v>0</v>
      </c>
      <c r="G232" s="231"/>
      <c r="H232" s="263"/>
      <c r="I232" s="121">
        <f>G232+H232</f>
        <v>0</v>
      </c>
      <c r="J232" s="263"/>
      <c r="K232" s="56"/>
      <c r="L232" s="141">
        <f>J232+K232</f>
        <v>0</v>
      </c>
      <c r="M232" s="327"/>
      <c r="N232" s="56"/>
      <c r="O232" s="121">
        <f>M232+N232</f>
        <v>0</v>
      </c>
      <c r="P232" s="111"/>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56"/>
      <c r="F234" s="289">
        <f>D234+E234</f>
        <v>0</v>
      </c>
      <c r="G234" s="231"/>
      <c r="H234" s="263"/>
      <c r="I234" s="121">
        <f>G234+H234</f>
        <v>0</v>
      </c>
      <c r="J234" s="263"/>
      <c r="K234" s="56"/>
      <c r="L234" s="141">
        <f>J234+K234</f>
        <v>0</v>
      </c>
      <c r="M234" s="327"/>
      <c r="N234" s="56"/>
      <c r="O234" s="121">
        <f>M234+N234</f>
        <v>0</v>
      </c>
      <c r="P234" s="111"/>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61"/>
      <c r="F237" s="148">
        <f t="shared" si="313"/>
        <v>0</v>
      </c>
      <c r="G237" s="232"/>
      <c r="H237" s="264"/>
      <c r="I237" s="115">
        <f t="shared" si="314"/>
        <v>0</v>
      </c>
      <c r="J237" s="264"/>
      <c r="K237" s="61"/>
      <c r="L237" s="137">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61"/>
      <c r="F240" s="148">
        <f t="shared" si="321"/>
        <v>0</v>
      </c>
      <c r="G240" s="232"/>
      <c r="H240" s="264"/>
      <c r="I240" s="115">
        <f t="shared" si="322"/>
        <v>0</v>
      </c>
      <c r="J240" s="264"/>
      <c r="K240" s="61"/>
      <c r="L240" s="137">
        <f t="shared" si="323"/>
        <v>0</v>
      </c>
      <c r="M240" s="328"/>
      <c r="N240" s="61"/>
      <c r="O240" s="115">
        <f t="shared" si="324"/>
        <v>0</v>
      </c>
      <c r="P240" s="112"/>
    </row>
    <row r="241" spans="1:16" ht="24" hidden="1" x14ac:dyDescent="0.25">
      <c r="A241" s="38">
        <v>6254</v>
      </c>
      <c r="B241" s="58" t="s">
        <v>221</v>
      </c>
      <c r="C241" s="59">
        <f t="shared" si="283"/>
        <v>0</v>
      </c>
      <c r="D241" s="232"/>
      <c r="E241" s="61"/>
      <c r="F241" s="148">
        <f t="shared" si="321"/>
        <v>0</v>
      </c>
      <c r="G241" s="232"/>
      <c r="H241" s="264"/>
      <c r="I241" s="115">
        <f t="shared" si="322"/>
        <v>0</v>
      </c>
      <c r="J241" s="264"/>
      <c r="K241" s="61"/>
      <c r="L241" s="137">
        <f t="shared" si="323"/>
        <v>0</v>
      </c>
      <c r="M241" s="328"/>
      <c r="N241" s="61"/>
      <c r="O241" s="115">
        <f t="shared" si="324"/>
        <v>0</v>
      </c>
      <c r="P241" s="112"/>
    </row>
    <row r="242" spans="1:16" ht="24" hidden="1" x14ac:dyDescent="0.25">
      <c r="A242" s="38">
        <v>6255</v>
      </c>
      <c r="B242" s="58" t="s">
        <v>222</v>
      </c>
      <c r="C242" s="59">
        <f t="shared" si="283"/>
        <v>0</v>
      </c>
      <c r="D242" s="232"/>
      <c r="E242" s="61"/>
      <c r="F242" s="148">
        <f t="shared" si="321"/>
        <v>0</v>
      </c>
      <c r="G242" s="232"/>
      <c r="H242" s="264"/>
      <c r="I242" s="115">
        <f t="shared" si="322"/>
        <v>0</v>
      </c>
      <c r="J242" s="264"/>
      <c r="K242" s="61"/>
      <c r="L242" s="137">
        <f t="shared" si="323"/>
        <v>0</v>
      </c>
      <c r="M242" s="328"/>
      <c r="N242" s="61"/>
      <c r="O242" s="115">
        <f t="shared" si="324"/>
        <v>0</v>
      </c>
      <c r="P242" s="112"/>
    </row>
    <row r="243" spans="1:16" hidden="1" x14ac:dyDescent="0.25">
      <c r="A243" s="38">
        <v>6259</v>
      </c>
      <c r="B243" s="58" t="s">
        <v>223</v>
      </c>
      <c r="C243" s="59">
        <f t="shared" si="283"/>
        <v>0</v>
      </c>
      <c r="D243" s="232"/>
      <c r="E243" s="61"/>
      <c r="F243" s="148">
        <f t="shared" si="321"/>
        <v>0</v>
      </c>
      <c r="G243" s="232"/>
      <c r="H243" s="264"/>
      <c r="I243" s="115">
        <f t="shared" si="322"/>
        <v>0</v>
      </c>
      <c r="J243" s="264"/>
      <c r="K243" s="61"/>
      <c r="L243" s="137">
        <f t="shared" si="323"/>
        <v>0</v>
      </c>
      <c r="M243" s="328"/>
      <c r="N243" s="61"/>
      <c r="O243" s="115">
        <f t="shared" si="324"/>
        <v>0</v>
      </c>
      <c r="P243" s="112"/>
    </row>
    <row r="244" spans="1:16" ht="24" hidden="1" x14ac:dyDescent="0.25">
      <c r="A244" s="113">
        <v>6260</v>
      </c>
      <c r="B244" s="58" t="s">
        <v>224</v>
      </c>
      <c r="C244" s="59">
        <f t="shared" si="283"/>
        <v>0</v>
      </c>
      <c r="D244" s="232"/>
      <c r="E244" s="61"/>
      <c r="F244" s="148">
        <f t="shared" si="321"/>
        <v>0</v>
      </c>
      <c r="G244" s="232"/>
      <c r="H244" s="264"/>
      <c r="I244" s="115">
        <f t="shared" si="322"/>
        <v>0</v>
      </c>
      <c r="J244" s="264"/>
      <c r="K244" s="61"/>
      <c r="L244" s="137">
        <f t="shared" si="323"/>
        <v>0</v>
      </c>
      <c r="M244" s="328"/>
      <c r="N244" s="61"/>
      <c r="O244" s="115">
        <f t="shared" si="324"/>
        <v>0</v>
      </c>
      <c r="P244" s="112"/>
    </row>
    <row r="245" spans="1:16" hidden="1" x14ac:dyDescent="0.25">
      <c r="A245" s="113">
        <v>6270</v>
      </c>
      <c r="B245" s="58" t="s">
        <v>225</v>
      </c>
      <c r="C245" s="59">
        <f t="shared" si="283"/>
        <v>0</v>
      </c>
      <c r="D245" s="232"/>
      <c r="E245" s="61"/>
      <c r="F245" s="148">
        <f t="shared" si="321"/>
        <v>0</v>
      </c>
      <c r="G245" s="232"/>
      <c r="H245" s="264"/>
      <c r="I245" s="115">
        <f t="shared" si="322"/>
        <v>0</v>
      </c>
      <c r="J245" s="264"/>
      <c r="K245" s="61"/>
      <c r="L245" s="137">
        <f t="shared" si="323"/>
        <v>0</v>
      </c>
      <c r="M245" s="328"/>
      <c r="N245" s="61"/>
      <c r="O245" s="115">
        <f t="shared" si="324"/>
        <v>0</v>
      </c>
      <c r="P245" s="112"/>
    </row>
    <row r="246" spans="1:16" ht="24" hidden="1" x14ac:dyDescent="0.25">
      <c r="A246" s="1244">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61"/>
      <c r="F248" s="148">
        <f t="shared" si="326"/>
        <v>0</v>
      </c>
      <c r="G248" s="232"/>
      <c r="H248" s="264"/>
      <c r="I248" s="115">
        <f t="shared" si="327"/>
        <v>0</v>
      </c>
      <c r="J248" s="264"/>
      <c r="K248" s="61"/>
      <c r="L248" s="137">
        <f t="shared" si="328"/>
        <v>0</v>
      </c>
      <c r="M248" s="328"/>
      <c r="N248" s="61"/>
      <c r="O248" s="115">
        <f t="shared" si="329"/>
        <v>0</v>
      </c>
      <c r="P248" s="112"/>
    </row>
    <row r="249" spans="1:16" ht="72" hidden="1" x14ac:dyDescent="0.25">
      <c r="A249" s="38">
        <v>6296</v>
      </c>
      <c r="B249" s="58" t="s">
        <v>229</v>
      </c>
      <c r="C249" s="59">
        <f t="shared" si="283"/>
        <v>0</v>
      </c>
      <c r="D249" s="232"/>
      <c r="E249" s="61"/>
      <c r="F249" s="148">
        <f t="shared" si="326"/>
        <v>0</v>
      </c>
      <c r="G249" s="232"/>
      <c r="H249" s="264"/>
      <c r="I249" s="115">
        <f t="shared" si="327"/>
        <v>0</v>
      </c>
      <c r="J249" s="264"/>
      <c r="K249" s="61"/>
      <c r="L249" s="137">
        <f t="shared" si="328"/>
        <v>0</v>
      </c>
      <c r="M249" s="328"/>
      <c r="N249" s="61"/>
      <c r="O249" s="115">
        <f t="shared" si="329"/>
        <v>0</v>
      </c>
      <c r="P249" s="112"/>
    </row>
    <row r="250" spans="1:16" ht="39.75" hidden="1" customHeight="1" x14ac:dyDescent="0.25">
      <c r="A250" s="38">
        <v>6299</v>
      </c>
      <c r="B250" s="58" t="s">
        <v>230</v>
      </c>
      <c r="C250" s="59">
        <f t="shared" si="283"/>
        <v>0</v>
      </c>
      <c r="D250" s="232"/>
      <c r="E250" s="61"/>
      <c r="F250" s="148">
        <f t="shared" si="326"/>
        <v>0</v>
      </c>
      <c r="G250" s="232"/>
      <c r="H250" s="264"/>
      <c r="I250" s="115">
        <f t="shared" si="327"/>
        <v>0</v>
      </c>
      <c r="J250" s="264"/>
      <c r="K250" s="61"/>
      <c r="L250" s="137">
        <f t="shared" si="328"/>
        <v>0</v>
      </c>
      <c r="M250" s="328"/>
      <c r="N250" s="61"/>
      <c r="O250" s="115">
        <f t="shared" si="329"/>
        <v>0</v>
      </c>
      <c r="P250" s="112"/>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353"/>
    </row>
    <row r="252" spans="1:16" ht="24" hidden="1" x14ac:dyDescent="0.25">
      <c r="A252" s="1244">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61"/>
      <c r="F254" s="148">
        <f t="shared" si="332"/>
        <v>0</v>
      </c>
      <c r="G254" s="232"/>
      <c r="H254" s="264"/>
      <c r="I254" s="115">
        <f t="shared" si="333"/>
        <v>0</v>
      </c>
      <c r="J254" s="264"/>
      <c r="K254" s="61"/>
      <c r="L254" s="137">
        <f t="shared" si="334"/>
        <v>0</v>
      </c>
      <c r="M254" s="328"/>
      <c r="N254" s="61"/>
      <c r="O254" s="115">
        <f t="shared" si="335"/>
        <v>0</v>
      </c>
      <c r="P254" s="112"/>
    </row>
    <row r="255" spans="1:16" ht="24" hidden="1" x14ac:dyDescent="0.25">
      <c r="A255" s="38">
        <v>6324</v>
      </c>
      <c r="B255" s="58" t="s">
        <v>287</v>
      </c>
      <c r="C255" s="59">
        <f t="shared" si="283"/>
        <v>0</v>
      </c>
      <c r="D255" s="232"/>
      <c r="E255" s="61"/>
      <c r="F255" s="148">
        <f t="shared" si="332"/>
        <v>0</v>
      </c>
      <c r="G255" s="232"/>
      <c r="H255" s="264"/>
      <c r="I255" s="115">
        <f t="shared" si="333"/>
        <v>0</v>
      </c>
      <c r="J255" s="264"/>
      <c r="K255" s="61"/>
      <c r="L255" s="137">
        <f t="shared" si="334"/>
        <v>0</v>
      </c>
      <c r="M255" s="328"/>
      <c r="N255" s="61"/>
      <c r="O255" s="115">
        <f t="shared" si="335"/>
        <v>0</v>
      </c>
      <c r="P255" s="112"/>
    </row>
    <row r="256" spans="1:16" hidden="1" x14ac:dyDescent="0.25">
      <c r="A256" s="33">
        <v>6329</v>
      </c>
      <c r="B256" s="53" t="s">
        <v>288</v>
      </c>
      <c r="C256" s="54">
        <f t="shared" si="283"/>
        <v>0</v>
      </c>
      <c r="D256" s="231"/>
      <c r="E256" s="56"/>
      <c r="F256" s="289">
        <f t="shared" si="332"/>
        <v>0</v>
      </c>
      <c r="G256" s="231"/>
      <c r="H256" s="263"/>
      <c r="I256" s="121">
        <f t="shared" si="333"/>
        <v>0</v>
      </c>
      <c r="J256" s="263"/>
      <c r="K256" s="56"/>
      <c r="L256" s="141">
        <f t="shared" si="334"/>
        <v>0</v>
      </c>
      <c r="M256" s="327"/>
      <c r="N256" s="56"/>
      <c r="O256" s="121">
        <f t="shared" si="335"/>
        <v>0</v>
      </c>
      <c r="P256" s="111"/>
    </row>
    <row r="257" spans="1:16" ht="24" hidden="1" x14ac:dyDescent="0.25">
      <c r="A257" s="144">
        <v>6330</v>
      </c>
      <c r="B257" s="145" t="s">
        <v>234</v>
      </c>
      <c r="C257" s="128">
        <f t="shared" si="283"/>
        <v>0</v>
      </c>
      <c r="D257" s="237"/>
      <c r="E257" s="130"/>
      <c r="F257" s="143">
        <f t="shared" si="332"/>
        <v>0</v>
      </c>
      <c r="G257" s="237"/>
      <c r="H257" s="268"/>
      <c r="I257" s="313">
        <f t="shared" si="333"/>
        <v>0</v>
      </c>
      <c r="J257" s="268"/>
      <c r="K257" s="130"/>
      <c r="L257" s="142">
        <f t="shared" si="334"/>
        <v>0</v>
      </c>
      <c r="M257" s="331"/>
      <c r="N257" s="130"/>
      <c r="O257" s="313">
        <f t="shared" si="335"/>
        <v>0</v>
      </c>
      <c r="P257" s="159"/>
    </row>
    <row r="258" spans="1:16" hidden="1" x14ac:dyDescent="0.25">
      <c r="A258" s="113">
        <v>6360</v>
      </c>
      <c r="B258" s="58" t="s">
        <v>235</v>
      </c>
      <c r="C258" s="59">
        <f t="shared" si="283"/>
        <v>0</v>
      </c>
      <c r="D258" s="232"/>
      <c r="E258" s="61"/>
      <c r="F258" s="148">
        <f t="shared" si="332"/>
        <v>0</v>
      </c>
      <c r="G258" s="232"/>
      <c r="H258" s="264"/>
      <c r="I258" s="115">
        <f t="shared" si="333"/>
        <v>0</v>
      </c>
      <c r="J258" s="264"/>
      <c r="K258" s="61"/>
      <c r="L258" s="137">
        <f t="shared" si="334"/>
        <v>0</v>
      </c>
      <c r="M258" s="328"/>
      <c r="N258" s="61"/>
      <c r="O258" s="115">
        <f t="shared" si="335"/>
        <v>0</v>
      </c>
      <c r="P258" s="112"/>
    </row>
    <row r="259" spans="1:16" ht="36" hidden="1" x14ac:dyDescent="0.25">
      <c r="A259" s="46">
        <v>6400</v>
      </c>
      <c r="B259" s="106" t="s">
        <v>236</v>
      </c>
      <c r="C259" s="47">
        <f t="shared" si="283"/>
        <v>0</v>
      </c>
      <c r="D259" s="230">
        <f>SUM(D260,D264)</f>
        <v>0</v>
      </c>
      <c r="E259" s="51">
        <f t="shared" ref="E259:O259" si="336">SUM(E260,E264)</f>
        <v>0</v>
      </c>
      <c r="F259" s="287">
        <f t="shared" si="336"/>
        <v>0</v>
      </c>
      <c r="G259" s="230">
        <f t="shared" si="336"/>
        <v>0</v>
      </c>
      <c r="H259" s="107">
        <f t="shared" si="336"/>
        <v>0</v>
      </c>
      <c r="I259" s="118">
        <f t="shared" si="336"/>
        <v>0</v>
      </c>
      <c r="J259" s="107">
        <f t="shared" si="336"/>
        <v>0</v>
      </c>
      <c r="K259" s="51">
        <f t="shared" si="336"/>
        <v>0</v>
      </c>
      <c r="L259" s="127">
        <f t="shared" si="336"/>
        <v>0</v>
      </c>
      <c r="M259" s="167">
        <f t="shared" si="336"/>
        <v>0</v>
      </c>
      <c r="N259" s="168">
        <f t="shared" si="336"/>
        <v>0</v>
      </c>
      <c r="O259" s="169">
        <f t="shared" si="336"/>
        <v>0</v>
      </c>
      <c r="P259" s="353"/>
    </row>
    <row r="260" spans="1:16" ht="24" hidden="1" x14ac:dyDescent="0.25">
      <c r="A260" s="1244">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61"/>
      <c r="F262" s="148">
        <f t="shared" si="338"/>
        <v>0</v>
      </c>
      <c r="G262" s="232"/>
      <c r="H262" s="264"/>
      <c r="I262" s="115">
        <f t="shared" si="339"/>
        <v>0</v>
      </c>
      <c r="J262" s="264"/>
      <c r="K262" s="61"/>
      <c r="L262" s="137">
        <f t="shared" si="340"/>
        <v>0</v>
      </c>
      <c r="M262" s="328"/>
      <c r="N262" s="61"/>
      <c r="O262" s="115">
        <f t="shared" si="341"/>
        <v>0</v>
      </c>
      <c r="P262" s="112"/>
    </row>
    <row r="263" spans="1:16" ht="36" hidden="1" x14ac:dyDescent="0.25">
      <c r="A263" s="38">
        <v>6419</v>
      </c>
      <c r="B263" s="58" t="s">
        <v>240</v>
      </c>
      <c r="C263" s="59">
        <f t="shared" si="283"/>
        <v>0</v>
      </c>
      <c r="D263" s="232"/>
      <c r="E263" s="61"/>
      <c r="F263" s="148">
        <f t="shared" si="338"/>
        <v>0</v>
      </c>
      <c r="G263" s="232"/>
      <c r="H263" s="264"/>
      <c r="I263" s="115">
        <f t="shared" si="339"/>
        <v>0</v>
      </c>
      <c r="J263" s="264"/>
      <c r="K263" s="61"/>
      <c r="L263" s="137">
        <f t="shared" si="340"/>
        <v>0</v>
      </c>
      <c r="M263" s="328"/>
      <c r="N263" s="61"/>
      <c r="O263" s="115">
        <f t="shared" si="341"/>
        <v>0</v>
      </c>
      <c r="P263" s="112"/>
    </row>
    <row r="264" spans="1:16" ht="36" hidden="1" x14ac:dyDescent="0.25">
      <c r="A264" s="113">
        <v>6420</v>
      </c>
      <c r="B264" s="58" t="s">
        <v>241</v>
      </c>
      <c r="C264" s="59">
        <f t="shared" si="283"/>
        <v>0</v>
      </c>
      <c r="D264" s="233">
        <f>SUM(D265:D268)</f>
        <v>0</v>
      </c>
      <c r="E264" s="114">
        <f t="shared" ref="E264:F264" si="342">SUM(E265:E268)</f>
        <v>0</v>
      </c>
      <c r="F264" s="148">
        <f t="shared" si="342"/>
        <v>0</v>
      </c>
      <c r="G264" s="233">
        <f>SUM(G265:G268)</f>
        <v>0</v>
      </c>
      <c r="H264" s="122">
        <f t="shared" ref="H264:I264" si="343">SUM(H265:H268)</f>
        <v>0</v>
      </c>
      <c r="I264" s="115">
        <f t="shared" si="343"/>
        <v>0</v>
      </c>
      <c r="J264" s="122">
        <f>SUM(J265:J268)</f>
        <v>0</v>
      </c>
      <c r="K264" s="114">
        <f t="shared" ref="K264:L264" si="344">SUM(K265:K268)</f>
        <v>0</v>
      </c>
      <c r="L264" s="137">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61"/>
      <c r="F266" s="148">
        <f t="shared" si="346"/>
        <v>0</v>
      </c>
      <c r="G266" s="232"/>
      <c r="H266" s="264"/>
      <c r="I266" s="115">
        <f t="shared" si="347"/>
        <v>0</v>
      </c>
      <c r="J266" s="264"/>
      <c r="K266" s="61"/>
      <c r="L266" s="137">
        <f t="shared" si="348"/>
        <v>0</v>
      </c>
      <c r="M266" s="328"/>
      <c r="N266" s="61"/>
      <c r="O266" s="115">
        <f t="shared" si="349"/>
        <v>0</v>
      </c>
      <c r="P266" s="112"/>
    </row>
    <row r="267" spans="1:16" ht="13.5" hidden="1" customHeight="1" x14ac:dyDescent="0.25">
      <c r="A267" s="38">
        <v>6423</v>
      </c>
      <c r="B267" s="58" t="s">
        <v>244</v>
      </c>
      <c r="C267" s="59">
        <f t="shared" si="283"/>
        <v>0</v>
      </c>
      <c r="D267" s="232"/>
      <c r="E267" s="61"/>
      <c r="F267" s="148">
        <f t="shared" si="346"/>
        <v>0</v>
      </c>
      <c r="G267" s="232"/>
      <c r="H267" s="264"/>
      <c r="I267" s="115">
        <f t="shared" si="347"/>
        <v>0</v>
      </c>
      <c r="J267" s="264"/>
      <c r="K267" s="61"/>
      <c r="L267" s="137">
        <f t="shared" si="348"/>
        <v>0</v>
      </c>
      <c r="M267" s="328"/>
      <c r="N267" s="61"/>
      <c r="O267" s="115">
        <f t="shared" si="349"/>
        <v>0</v>
      </c>
      <c r="P267" s="112"/>
    </row>
    <row r="268" spans="1:16" ht="36" hidden="1" x14ac:dyDescent="0.25">
      <c r="A268" s="38">
        <v>6424</v>
      </c>
      <c r="B268" s="58" t="s">
        <v>245</v>
      </c>
      <c r="C268" s="59">
        <f t="shared" si="283"/>
        <v>0</v>
      </c>
      <c r="D268" s="232"/>
      <c r="E268" s="61"/>
      <c r="F268" s="148">
        <f t="shared" si="346"/>
        <v>0</v>
      </c>
      <c r="G268" s="232"/>
      <c r="H268" s="264"/>
      <c r="I268" s="115">
        <f t="shared" si="347"/>
        <v>0</v>
      </c>
      <c r="J268" s="264"/>
      <c r="K268" s="61"/>
      <c r="L268" s="137">
        <f t="shared" si="348"/>
        <v>0</v>
      </c>
      <c r="M268" s="328"/>
      <c r="N268" s="61"/>
      <c r="O268" s="115">
        <f t="shared" si="349"/>
        <v>0</v>
      </c>
      <c r="P268" s="112"/>
    </row>
    <row r="269" spans="1:16" ht="36" hidden="1" x14ac:dyDescent="0.25">
      <c r="A269" s="150">
        <v>7000</v>
      </c>
      <c r="B269" s="150" t="s">
        <v>246</v>
      </c>
      <c r="C269" s="153">
        <f t="shared" si="283"/>
        <v>0</v>
      </c>
      <c r="D269" s="239">
        <f>SUM(D270,D281)</f>
        <v>0</v>
      </c>
      <c r="E269" s="152">
        <f t="shared" ref="E269:F269" si="350">SUM(E270,E281)</f>
        <v>0</v>
      </c>
      <c r="F269" s="291">
        <f t="shared" si="350"/>
        <v>0</v>
      </c>
      <c r="G269" s="239">
        <f>SUM(G270,G281)</f>
        <v>0</v>
      </c>
      <c r="H269" s="270">
        <f t="shared" ref="H269:I269" si="351">SUM(H270,H281)</f>
        <v>0</v>
      </c>
      <c r="I269" s="297">
        <f t="shared" si="351"/>
        <v>0</v>
      </c>
      <c r="J269" s="270">
        <f>SUM(J270,J281)</f>
        <v>0</v>
      </c>
      <c r="K269" s="152">
        <f t="shared" ref="K269:L269" si="352">SUM(K270,K281)</f>
        <v>0</v>
      </c>
      <c r="L269" s="151">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352"/>
    </row>
    <row r="271" spans="1:16" ht="24" hidden="1" x14ac:dyDescent="0.25">
      <c r="A271" s="1244">
        <v>7210</v>
      </c>
      <c r="B271" s="53" t="s">
        <v>248</v>
      </c>
      <c r="C271" s="54">
        <f t="shared" si="283"/>
        <v>0</v>
      </c>
      <c r="D271" s="231"/>
      <c r="E271" s="56"/>
      <c r="F271" s="289">
        <f>D271+E271</f>
        <v>0</v>
      </c>
      <c r="G271" s="231"/>
      <c r="H271" s="263"/>
      <c r="I271" s="121">
        <f>G271+H271</f>
        <v>0</v>
      </c>
      <c r="J271" s="263"/>
      <c r="K271" s="56"/>
      <c r="L271" s="14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61"/>
      <c r="F274" s="148">
        <f t="shared" si="362"/>
        <v>0</v>
      </c>
      <c r="G274" s="232"/>
      <c r="H274" s="264"/>
      <c r="I274" s="115">
        <f t="shared" si="363"/>
        <v>0</v>
      </c>
      <c r="J274" s="264"/>
      <c r="K274" s="61"/>
      <c r="L274" s="137">
        <f t="shared" si="364"/>
        <v>0</v>
      </c>
      <c r="M274" s="328"/>
      <c r="N274" s="61"/>
      <c r="O274" s="115">
        <f t="shared" si="365"/>
        <v>0</v>
      </c>
      <c r="P274" s="112"/>
    </row>
    <row r="275" spans="1:16" ht="24" hidden="1" x14ac:dyDescent="0.25">
      <c r="A275" s="113">
        <v>7230</v>
      </c>
      <c r="B275" s="58" t="s">
        <v>292</v>
      </c>
      <c r="C275" s="59">
        <f t="shared" si="283"/>
        <v>0</v>
      </c>
      <c r="D275" s="232"/>
      <c r="E275" s="61"/>
      <c r="F275" s="148">
        <f t="shared" si="362"/>
        <v>0</v>
      </c>
      <c r="G275" s="232"/>
      <c r="H275" s="264"/>
      <c r="I275" s="115">
        <f t="shared" si="363"/>
        <v>0</v>
      </c>
      <c r="J275" s="264"/>
      <c r="K275" s="61"/>
      <c r="L275" s="137">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61"/>
      <c r="F278" s="148">
        <f t="shared" si="369"/>
        <v>0</v>
      </c>
      <c r="G278" s="232"/>
      <c r="H278" s="264"/>
      <c r="I278" s="115">
        <f t="shared" si="370"/>
        <v>0</v>
      </c>
      <c r="J278" s="264"/>
      <c r="K278" s="61"/>
      <c r="L278" s="137">
        <f t="shared" si="371"/>
        <v>0</v>
      </c>
      <c r="M278" s="328"/>
      <c r="N278" s="61"/>
      <c r="O278" s="115">
        <f t="shared" si="372"/>
        <v>0</v>
      </c>
      <c r="P278" s="112"/>
    </row>
    <row r="279" spans="1:16" ht="36" hidden="1" x14ac:dyDescent="0.25">
      <c r="A279" s="38">
        <v>7247</v>
      </c>
      <c r="B279" s="58" t="s">
        <v>309</v>
      </c>
      <c r="C279" s="59">
        <f t="shared" si="368"/>
        <v>0</v>
      </c>
      <c r="D279" s="232"/>
      <c r="E279" s="61"/>
      <c r="F279" s="148">
        <f t="shared" si="369"/>
        <v>0</v>
      </c>
      <c r="G279" s="232"/>
      <c r="H279" s="264"/>
      <c r="I279" s="115">
        <f t="shared" si="370"/>
        <v>0</v>
      </c>
      <c r="J279" s="264"/>
      <c r="K279" s="61"/>
      <c r="L279" s="137">
        <f t="shared" si="371"/>
        <v>0</v>
      </c>
      <c r="M279" s="328"/>
      <c r="N279" s="61"/>
      <c r="O279" s="115">
        <f t="shared" si="372"/>
        <v>0</v>
      </c>
      <c r="P279" s="112"/>
    </row>
    <row r="280" spans="1:16" ht="24" hidden="1" x14ac:dyDescent="0.25">
      <c r="A280" s="1244">
        <v>7260</v>
      </c>
      <c r="B280" s="53" t="s">
        <v>255</v>
      </c>
      <c r="C280" s="54">
        <f t="shared" si="368"/>
        <v>0</v>
      </c>
      <c r="D280" s="231"/>
      <c r="E280" s="56"/>
      <c r="F280" s="289">
        <f t="shared" si="369"/>
        <v>0</v>
      </c>
      <c r="G280" s="231"/>
      <c r="H280" s="263"/>
      <c r="I280" s="121">
        <f t="shared" si="370"/>
        <v>0</v>
      </c>
      <c r="J280" s="263"/>
      <c r="K280" s="56"/>
      <c r="L280" s="14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67"/>
      <c r="F282" s="146">
        <f>D282+E282</f>
        <v>0</v>
      </c>
      <c r="G282" s="241"/>
      <c r="H282" s="272"/>
      <c r="I282" s="312">
        <f>G282+H282</f>
        <v>0</v>
      </c>
      <c r="J282" s="272"/>
      <c r="K282" s="67"/>
      <c r="L282" s="202">
        <f>J282+K282</f>
        <v>0</v>
      </c>
      <c r="M282" s="334"/>
      <c r="N282" s="67"/>
      <c r="O282" s="312">
        <f>M282+N282</f>
        <v>0</v>
      </c>
      <c r="P282" s="156"/>
    </row>
    <row r="283" spans="1:16"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56"/>
      <c r="F285" s="289">
        <f t="shared" si="378"/>
        <v>0</v>
      </c>
      <c r="G285" s="231"/>
      <c r="H285" s="263"/>
      <c r="I285" s="121">
        <f t="shared" si="379"/>
        <v>0</v>
      </c>
      <c r="J285" s="263"/>
      <c r="K285" s="56"/>
      <c r="L285" s="141">
        <f t="shared" si="380"/>
        <v>0</v>
      </c>
      <c r="M285" s="327"/>
      <c r="N285" s="56"/>
      <c r="O285" s="121">
        <f t="shared" si="381"/>
        <v>0</v>
      </c>
      <c r="P285" s="111"/>
    </row>
    <row r="286" spans="1:16" ht="12.75" thickBot="1" x14ac:dyDescent="0.3">
      <c r="A286" s="175"/>
      <c r="B286" s="175" t="s">
        <v>261</v>
      </c>
      <c r="C286" s="316">
        <f t="shared" si="368"/>
        <v>3734</v>
      </c>
      <c r="D286" s="242">
        <f t="shared" ref="D286:O286" si="382">SUM(D283,D269,D230,D195,D187,D173,D75,D53)</f>
        <v>3327</v>
      </c>
      <c r="E286" s="448">
        <f t="shared" si="382"/>
        <v>407</v>
      </c>
      <c r="F286" s="449">
        <f t="shared" si="382"/>
        <v>3734</v>
      </c>
      <c r="G286" s="242">
        <f t="shared" si="382"/>
        <v>0</v>
      </c>
      <c r="H286" s="210">
        <f t="shared" si="382"/>
        <v>0</v>
      </c>
      <c r="I286" s="449">
        <f t="shared" si="382"/>
        <v>0</v>
      </c>
      <c r="J286" s="177">
        <f t="shared" si="382"/>
        <v>0</v>
      </c>
      <c r="K286" s="448">
        <f t="shared" si="382"/>
        <v>0</v>
      </c>
      <c r="L286" s="449">
        <f t="shared" si="382"/>
        <v>0</v>
      </c>
      <c r="M286" s="316">
        <f t="shared" si="382"/>
        <v>0</v>
      </c>
      <c r="N286" s="176">
        <f t="shared" si="382"/>
        <v>0</v>
      </c>
      <c r="O286" s="298">
        <f t="shared" si="382"/>
        <v>0</v>
      </c>
      <c r="P286" s="356"/>
    </row>
    <row r="287" spans="1:16" s="21" customFormat="1" ht="13.5" thickTop="1" thickBot="1" x14ac:dyDescent="0.3">
      <c r="A287" s="1670" t="s">
        <v>262</v>
      </c>
      <c r="B287" s="1671"/>
      <c r="C287" s="184">
        <f t="shared" si="368"/>
        <v>-1</v>
      </c>
      <c r="D287" s="243">
        <f>SUM(D24,D25,D41)-D51</f>
        <v>-1</v>
      </c>
      <c r="E287" s="450">
        <f t="shared" ref="E287:F287" si="383">SUM(E24,E25,E41)-E51</f>
        <v>0</v>
      </c>
      <c r="F287" s="451">
        <f t="shared" si="383"/>
        <v>-1</v>
      </c>
      <c r="G287" s="243">
        <f>SUM(G24,G25,G41)-G51</f>
        <v>0</v>
      </c>
      <c r="H287" s="178">
        <f t="shared" ref="H287:I287" si="384">SUM(H24,H25,H41)-H51</f>
        <v>0</v>
      </c>
      <c r="I287" s="451">
        <f t="shared" si="384"/>
        <v>0</v>
      </c>
      <c r="J287" s="273">
        <f>(J26+J43)-J51</f>
        <v>0</v>
      </c>
      <c r="K287" s="450">
        <f t="shared" ref="K287:L287" si="385">(K26+K43)-K51</f>
        <v>0</v>
      </c>
      <c r="L287" s="451">
        <f t="shared" si="385"/>
        <v>0</v>
      </c>
      <c r="M287" s="184">
        <f>M45-M51</f>
        <v>0</v>
      </c>
      <c r="N287" s="179">
        <f t="shared" ref="N287:O287" si="386">N45-N51</f>
        <v>0</v>
      </c>
      <c r="O287" s="299">
        <f t="shared" si="386"/>
        <v>0</v>
      </c>
      <c r="P287" s="186"/>
    </row>
    <row r="288" spans="1:16" s="21" customFormat="1" ht="12.75" thickTop="1" x14ac:dyDescent="0.25">
      <c r="A288" s="1672" t="s">
        <v>263</v>
      </c>
      <c r="B288" s="1673"/>
      <c r="C288" s="164">
        <f t="shared" si="368"/>
        <v>1</v>
      </c>
      <c r="D288" s="244">
        <f t="shared" ref="D288:O288" si="387">SUM(D289,D290)-D297+D298</f>
        <v>1</v>
      </c>
      <c r="E288" s="452">
        <f t="shared" si="387"/>
        <v>0</v>
      </c>
      <c r="F288" s="453">
        <f t="shared" si="387"/>
        <v>1</v>
      </c>
      <c r="G288" s="244">
        <f t="shared" si="387"/>
        <v>0</v>
      </c>
      <c r="H288" s="160">
        <f t="shared" si="387"/>
        <v>0</v>
      </c>
      <c r="I288" s="453">
        <f t="shared" si="387"/>
        <v>0</v>
      </c>
      <c r="J288" s="274">
        <f t="shared" si="387"/>
        <v>0</v>
      </c>
      <c r="K288" s="452">
        <f t="shared" si="387"/>
        <v>0</v>
      </c>
      <c r="L288" s="453">
        <f t="shared" si="387"/>
        <v>0</v>
      </c>
      <c r="M288" s="164">
        <f t="shared" si="387"/>
        <v>0</v>
      </c>
      <c r="N288" s="161">
        <f t="shared" si="387"/>
        <v>0</v>
      </c>
      <c r="O288" s="162">
        <f t="shared" si="387"/>
        <v>0</v>
      </c>
      <c r="P288" s="357"/>
    </row>
    <row r="289" spans="1:16" s="21" customFormat="1" ht="12.75" thickBot="1" x14ac:dyDescent="0.3">
      <c r="A289" s="89" t="s">
        <v>264</v>
      </c>
      <c r="B289" s="89" t="s">
        <v>265</v>
      </c>
      <c r="C289" s="90">
        <f t="shared" si="368"/>
        <v>1</v>
      </c>
      <c r="D289" s="226">
        <f t="shared" ref="D289:O289" si="388">D21-D283</f>
        <v>1</v>
      </c>
      <c r="E289" s="422">
        <f t="shared" si="388"/>
        <v>0</v>
      </c>
      <c r="F289" s="423">
        <f t="shared" si="388"/>
        <v>1</v>
      </c>
      <c r="G289" s="226">
        <f t="shared" si="388"/>
        <v>0</v>
      </c>
      <c r="H289" s="182">
        <f t="shared" si="388"/>
        <v>0</v>
      </c>
      <c r="I289" s="423">
        <f t="shared" si="388"/>
        <v>0</v>
      </c>
      <c r="J289" s="259">
        <f t="shared" si="388"/>
        <v>0</v>
      </c>
      <c r="K289" s="422">
        <f t="shared" si="388"/>
        <v>0</v>
      </c>
      <c r="L289" s="423">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12"/>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12"/>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12"/>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12"/>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jZoGtouTuu1S8c0X8nY7AgJ+kCCD2Bg3zToFJnx46M/tIw8BKJyv8vYUYG/7x4kr5Qt7b/HP7gJV/jnhImRXgA==" saltValue="x6260Qu36fRujczdyUdssg==" spinCount="100000" sheet="1" objects="1" scenarios="1" formatCells="0" formatColumns="0" formatRows="0"/>
  <autoFilter ref="A18:P298">
    <filterColumn colId="2">
      <filters blank="1">
        <filter val="1"/>
        <filter val="-1"/>
        <filter val="119"/>
        <filter val="2 924"/>
        <filter val="3 733"/>
        <filter val="3 734"/>
        <filter val="58"/>
        <filter val="61"/>
        <filter val="691"/>
        <filter val="81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verticalDpi="4294967294" r:id="rId1"/>
  <headerFooter differentFirst="1">
    <oddFooter>&amp;L&amp;"Times New Roman,Regular"&amp;9&amp;D; &amp;T&amp;R&amp;"Times New Roman,Regular"&amp;9&amp;P (&amp;N)</oddFooter>
    <firstHeader xml:space="preserve">&amp;R&amp;"Times New Roman,Regular"&amp;9
38.pielikums Jūrmalas pilsētas domes 
2018.gada 27.septembra saistošajiem noteikumiem Nr.33
(protokols Nr.13,  23.punkts)
 </firstHeader>
    <firstFooter>&amp;L&amp;9&amp;D; &amp;T&amp;R&amp;9&amp;P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U6" sqref="U6"/>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733</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716</v>
      </c>
      <c r="D3" s="1713"/>
      <c r="E3" s="1713"/>
      <c r="F3" s="1713"/>
      <c r="G3" s="1713"/>
      <c r="H3" s="1713"/>
      <c r="I3" s="1713"/>
      <c r="J3" s="1713"/>
      <c r="K3" s="1713"/>
      <c r="L3" s="1713"/>
      <c r="M3" s="1713"/>
      <c r="N3" s="1713"/>
      <c r="O3" s="1713"/>
      <c r="P3" s="1714"/>
      <c r="Q3" s="382"/>
    </row>
    <row r="4" spans="1:17" ht="12.75" customHeight="1" x14ac:dyDescent="0.25">
      <c r="A4" s="4" t="s">
        <v>1</v>
      </c>
      <c r="B4" s="5"/>
      <c r="C4" s="1713" t="s">
        <v>717</v>
      </c>
      <c r="D4" s="1713"/>
      <c r="E4" s="1713"/>
      <c r="F4" s="1713"/>
      <c r="G4" s="1713"/>
      <c r="H4" s="1713"/>
      <c r="I4" s="1713"/>
      <c r="J4" s="1713"/>
      <c r="K4" s="1713"/>
      <c r="L4" s="1713"/>
      <c r="M4" s="1713"/>
      <c r="N4" s="1713"/>
      <c r="O4" s="1713"/>
      <c r="P4" s="1714"/>
      <c r="Q4" s="382"/>
    </row>
    <row r="5" spans="1:17" ht="12.75" customHeight="1" x14ac:dyDescent="0.25">
      <c r="A5" s="2" t="s">
        <v>2</v>
      </c>
      <c r="B5" s="3"/>
      <c r="C5" s="1708" t="s">
        <v>725</v>
      </c>
      <c r="D5" s="1708"/>
      <c r="E5" s="1708"/>
      <c r="F5" s="1708"/>
      <c r="G5" s="1708"/>
      <c r="H5" s="1708"/>
      <c r="I5" s="1708"/>
      <c r="J5" s="1708"/>
      <c r="K5" s="1708"/>
      <c r="L5" s="1708"/>
      <c r="M5" s="1708"/>
      <c r="N5" s="1708"/>
      <c r="O5" s="1708"/>
      <c r="P5" s="1709"/>
      <c r="Q5" s="382"/>
    </row>
    <row r="6" spans="1:17" ht="12.75" customHeight="1" x14ac:dyDescent="0.25">
      <c r="A6" s="2" t="s">
        <v>3</v>
      </c>
      <c r="B6" s="3"/>
      <c r="C6" s="1708" t="s">
        <v>726</v>
      </c>
      <c r="D6" s="1708"/>
      <c r="E6" s="1708"/>
      <c r="F6" s="1708"/>
      <c r="G6" s="1708"/>
      <c r="H6" s="1708"/>
      <c r="I6" s="1708"/>
      <c r="J6" s="1708"/>
      <c r="K6" s="1708"/>
      <c r="L6" s="1708"/>
      <c r="M6" s="1708"/>
      <c r="N6" s="1708"/>
      <c r="O6" s="1708"/>
      <c r="P6" s="1709"/>
      <c r="Q6" s="382"/>
    </row>
    <row r="7" spans="1:17" ht="15" customHeight="1" x14ac:dyDescent="0.25">
      <c r="A7" s="2" t="s">
        <v>4</v>
      </c>
      <c r="B7" s="3"/>
      <c r="C7" s="1713" t="s">
        <v>727</v>
      </c>
      <c r="D7" s="1713"/>
      <c r="E7" s="1713"/>
      <c r="F7" s="1713"/>
      <c r="G7" s="1713"/>
      <c r="H7" s="1713"/>
      <c r="I7" s="1713"/>
      <c r="J7" s="1713"/>
      <c r="K7" s="1713"/>
      <c r="L7" s="1713"/>
      <c r="M7" s="1713"/>
      <c r="N7" s="1713"/>
      <c r="O7" s="1713"/>
      <c r="P7" s="1714"/>
      <c r="Q7" s="382"/>
    </row>
    <row r="8" spans="1:17" ht="12.75" customHeight="1" x14ac:dyDescent="0.25">
      <c r="A8" s="7" t="s">
        <v>5</v>
      </c>
      <c r="B8" s="3"/>
      <c r="C8" s="1713"/>
      <c r="D8" s="1713"/>
      <c r="E8" s="1713"/>
      <c r="F8" s="1713"/>
      <c r="G8" s="1713"/>
      <c r="H8" s="1713"/>
      <c r="I8" s="1713"/>
      <c r="J8" s="1713"/>
      <c r="K8" s="1713"/>
      <c r="L8" s="1713"/>
      <c r="M8" s="1713"/>
      <c r="N8" s="1713"/>
      <c r="O8" s="1713"/>
      <c r="P8" s="1714"/>
      <c r="Q8" s="382"/>
    </row>
    <row r="9" spans="1:17" ht="12.75" customHeight="1" x14ac:dyDescent="0.25">
      <c r="A9" s="2"/>
      <c r="B9" s="3" t="s">
        <v>6</v>
      </c>
      <c r="C9" s="1708" t="s">
        <v>728</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225997</v>
      </c>
      <c r="D20" s="213">
        <f>SUM(D21,D24,D25,D41,D43)</f>
        <v>11048</v>
      </c>
      <c r="E20" s="386">
        <f t="shared" ref="E20:F20" si="0">SUM(E21,E24,E25,E41,E43)</f>
        <v>1942</v>
      </c>
      <c r="F20" s="387">
        <f t="shared" si="0"/>
        <v>12990</v>
      </c>
      <c r="G20" s="213">
        <f>SUM(G21,G24,G43)</f>
        <v>191307</v>
      </c>
      <c r="H20" s="248">
        <f t="shared" ref="H20:I20" si="1">SUM(H21,H24,H43)</f>
        <v>21700</v>
      </c>
      <c r="I20" s="26">
        <f t="shared" si="1"/>
        <v>213007</v>
      </c>
      <c r="J20" s="248">
        <f>SUM(J21,J26,J43)</f>
        <v>0</v>
      </c>
      <c r="K20" s="25">
        <f t="shared" ref="K20:L20" si="2">SUM(K21,K26,K43)</f>
        <v>0</v>
      </c>
      <c r="L20" s="26">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88">
        <f t="shared" ref="E21" si="5">SUM(E22:E23)</f>
        <v>0</v>
      </c>
      <c r="F21" s="389">
        <f>SUM(F22:F23)</f>
        <v>0</v>
      </c>
      <c r="G21" s="214">
        <f>SUM(G22:G23)</f>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170"/>
    </row>
    <row r="24" spans="1:16" s="21" customFormat="1" ht="25.5" thickTop="1" thickBot="1" x14ac:dyDescent="0.3">
      <c r="A24" s="41">
        <v>19300</v>
      </c>
      <c r="B24" s="41" t="s">
        <v>304</v>
      </c>
      <c r="C24" s="42">
        <f>F24+I24</f>
        <v>225997</v>
      </c>
      <c r="D24" s="217">
        <v>11048</v>
      </c>
      <c r="E24" s="394">
        <f>E50</f>
        <v>1942</v>
      </c>
      <c r="F24" s="395">
        <f>D24+E24</f>
        <v>12990</v>
      </c>
      <c r="G24" s="217">
        <v>191307</v>
      </c>
      <c r="H24" s="252">
        <f>H50</f>
        <v>21700</v>
      </c>
      <c r="I24" s="362">
        <f>G24+H24</f>
        <v>213007</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hidden="1" thickTop="1" x14ac:dyDescent="0.25">
      <c r="A26" s="46">
        <v>21300</v>
      </c>
      <c r="B26" s="46" t="s">
        <v>305</v>
      </c>
      <c r="C26" s="47">
        <f>L26</f>
        <v>0</v>
      </c>
      <c r="D26" s="219" t="s">
        <v>23</v>
      </c>
      <c r="E26" s="398" t="s">
        <v>23</v>
      </c>
      <c r="F26" s="399" t="s">
        <v>23</v>
      </c>
      <c r="G26" s="219" t="s">
        <v>23</v>
      </c>
      <c r="H26" s="253" t="s">
        <v>23</v>
      </c>
      <c r="I26" s="50" t="s">
        <v>23</v>
      </c>
      <c r="J26" s="107">
        <f>SUM(J27,J31,J33,J36)</f>
        <v>0</v>
      </c>
      <c r="K26" s="51">
        <f t="shared" ref="K26:L26" si="9">SUM(K27,K31,K33,K36)</f>
        <v>0</v>
      </c>
      <c r="L26" s="118">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t="12.75" hidden="1" thickTop="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t="12.75" hidden="1" thickTop="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75" hidden="1" thickTop="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75" hidden="1" thickTop="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75" hidden="1" thickTop="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t="12.75" hidden="1" thickTop="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row>
    <row r="34" spans="1:16" ht="12.75" hidden="1" thickTop="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75" hidden="1" thickTop="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row>
    <row r="37" spans="1:16" ht="24.75" hidden="1" thickTop="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t="12.75" hidden="1" thickTop="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t="12.75" hidden="1" thickTop="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75" hidden="1" thickTop="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75" hidden="1" thickTop="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row>
    <row r="44" spans="1:16" s="21" customFormat="1" ht="24.75" hidden="1" thickTop="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75" hidden="1" thickTop="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75" hidden="1" thickTop="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ht="12.75" thickTop="1"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si="4"/>
        <v>225997</v>
      </c>
      <c r="D50" s="226">
        <f>SUM(D51,D283)</f>
        <v>11048</v>
      </c>
      <c r="E50" s="422">
        <f t="shared" ref="E50:F50" si="19">SUM(E51,E283)</f>
        <v>1942</v>
      </c>
      <c r="F50" s="423">
        <f t="shared" si="19"/>
        <v>12990</v>
      </c>
      <c r="G50" s="226">
        <f>SUM(G51,G283)</f>
        <v>191307</v>
      </c>
      <c r="H50" s="259">
        <f t="shared" ref="H50:I50" si="20">SUM(H51,H283)</f>
        <v>21700</v>
      </c>
      <c r="I50" s="92">
        <f t="shared" si="20"/>
        <v>213007</v>
      </c>
      <c r="J50" s="259">
        <f>SUM(J51,J283)</f>
        <v>0</v>
      </c>
      <c r="K50" s="91">
        <f t="shared" ref="K50:L50" si="21">SUM(K51,K283)</f>
        <v>0</v>
      </c>
      <c r="L50" s="92">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225997</v>
      </c>
      <c r="D51" s="227">
        <f>SUM(D52,D194)</f>
        <v>11048</v>
      </c>
      <c r="E51" s="424">
        <f t="shared" ref="E51:F51" si="23">SUM(E52,E194)</f>
        <v>1942</v>
      </c>
      <c r="F51" s="425">
        <f t="shared" si="23"/>
        <v>12990</v>
      </c>
      <c r="G51" s="227">
        <f>SUM(G52,G194)</f>
        <v>191307</v>
      </c>
      <c r="H51" s="260">
        <f t="shared" ref="H51:I51" si="24">SUM(H52,H194)</f>
        <v>21700</v>
      </c>
      <c r="I51" s="97">
        <f t="shared" si="24"/>
        <v>213007</v>
      </c>
      <c r="J51" s="260">
        <f>SUM(J52,J194)</f>
        <v>0</v>
      </c>
      <c r="K51" s="96">
        <f t="shared" ref="K51:L51" si="25">SUM(K52,K194)</f>
        <v>0</v>
      </c>
      <c r="L51" s="97">
        <f t="shared" si="25"/>
        <v>0</v>
      </c>
      <c r="M51" s="95">
        <f>SUM(M52,M194)</f>
        <v>0</v>
      </c>
      <c r="N51" s="96">
        <f t="shared" ref="N51:O51" si="26">SUM(N52,N194)</f>
        <v>0</v>
      </c>
      <c r="O51" s="97">
        <f t="shared" si="26"/>
        <v>0</v>
      </c>
      <c r="P51" s="349"/>
    </row>
    <row r="52" spans="1:16" s="21" customFormat="1" ht="24" x14ac:dyDescent="0.25">
      <c r="A52" s="98"/>
      <c r="B52" s="16" t="s">
        <v>46</v>
      </c>
      <c r="C52" s="99">
        <f t="shared" si="4"/>
        <v>217565</v>
      </c>
      <c r="D52" s="228">
        <f>SUM(D53,D75,D173,D187)</f>
        <v>3326</v>
      </c>
      <c r="E52" s="426">
        <f t="shared" ref="E52:F52" si="27">SUM(E53,E75,E173,E187)</f>
        <v>1232</v>
      </c>
      <c r="F52" s="427">
        <f t="shared" si="27"/>
        <v>4558</v>
      </c>
      <c r="G52" s="228">
        <f>SUM(G53,G75,G173,G187)</f>
        <v>191307</v>
      </c>
      <c r="H52" s="261">
        <f t="shared" ref="H52:I52" si="28">SUM(H53,H75,H173,H187)</f>
        <v>21700</v>
      </c>
      <c r="I52" s="101">
        <f t="shared" si="28"/>
        <v>213007</v>
      </c>
      <c r="J52" s="261">
        <f>SUM(J53,J75,J173,J187)</f>
        <v>0</v>
      </c>
      <c r="K52" s="100">
        <f t="shared" ref="K52:L52" si="29">SUM(K53,K75,K173,K187)</f>
        <v>0</v>
      </c>
      <c r="L52" s="101">
        <f t="shared" si="29"/>
        <v>0</v>
      </c>
      <c r="M52" s="99">
        <f>SUM(M53,M75,M173,M187)</f>
        <v>0</v>
      </c>
      <c r="N52" s="100">
        <f t="shared" ref="N52:O52" si="30">SUM(N53,N75,N173,N187)</f>
        <v>0</v>
      </c>
      <c r="O52" s="101">
        <f t="shared" si="30"/>
        <v>0</v>
      </c>
      <c r="P52" s="350"/>
    </row>
    <row r="53" spans="1:16" s="21" customFormat="1" x14ac:dyDescent="0.25">
      <c r="A53" s="102">
        <v>1000</v>
      </c>
      <c r="B53" s="102" t="s">
        <v>47</v>
      </c>
      <c r="C53" s="103">
        <f t="shared" si="4"/>
        <v>195007</v>
      </c>
      <c r="D53" s="229">
        <f>SUM(D54,D67)</f>
        <v>0</v>
      </c>
      <c r="E53" s="428">
        <f t="shared" ref="E53:F53" si="31">SUM(E54,E67)</f>
        <v>0</v>
      </c>
      <c r="F53" s="429">
        <f t="shared" si="31"/>
        <v>0</v>
      </c>
      <c r="G53" s="229">
        <f>SUM(G54,G67)</f>
        <v>170307</v>
      </c>
      <c r="H53" s="262">
        <f t="shared" ref="H53:I53" si="32">SUM(H54,H67)</f>
        <v>24700</v>
      </c>
      <c r="I53" s="105">
        <f t="shared" si="32"/>
        <v>195007</v>
      </c>
      <c r="J53" s="262">
        <f>SUM(J54,J67)</f>
        <v>0</v>
      </c>
      <c r="K53" s="104">
        <f t="shared" ref="K53:L53" si="33">SUM(K54,K67)</f>
        <v>0</v>
      </c>
      <c r="L53" s="105">
        <f t="shared" si="33"/>
        <v>0</v>
      </c>
      <c r="M53" s="103">
        <f>SUM(M54,M67)</f>
        <v>0</v>
      </c>
      <c r="N53" s="104">
        <f t="shared" ref="N53:O53" si="34">SUM(N54,N67)</f>
        <v>0</v>
      </c>
      <c r="O53" s="105">
        <f t="shared" si="34"/>
        <v>0</v>
      </c>
      <c r="P53" s="351"/>
    </row>
    <row r="54" spans="1:16" x14ac:dyDescent="0.25">
      <c r="A54" s="46">
        <v>1100</v>
      </c>
      <c r="B54" s="106" t="s">
        <v>48</v>
      </c>
      <c r="C54" s="47">
        <f t="shared" si="4"/>
        <v>158300</v>
      </c>
      <c r="D54" s="230">
        <f>SUM(D55,D58,D66)</f>
        <v>0</v>
      </c>
      <c r="E54" s="430">
        <f t="shared" ref="E54:F54" si="35">SUM(E55,E58,E66)</f>
        <v>0</v>
      </c>
      <c r="F54" s="397">
        <f t="shared" si="35"/>
        <v>0</v>
      </c>
      <c r="G54" s="230">
        <f>SUM(G55,G58,G66)</f>
        <v>137800</v>
      </c>
      <c r="H54" s="107">
        <f t="shared" ref="H54:I54" si="36">SUM(H55,H58,H66)</f>
        <v>20500</v>
      </c>
      <c r="I54" s="118">
        <f t="shared" si="36"/>
        <v>158300</v>
      </c>
      <c r="J54" s="107">
        <f>SUM(J55,J58,J66)</f>
        <v>0</v>
      </c>
      <c r="K54" s="51">
        <f t="shared" ref="K54:L54" si="37">SUM(K55,K58,K66)</f>
        <v>0</v>
      </c>
      <c r="L54" s="118">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433"/>
      <c r="F56" s="434">
        <f t="shared" ref="F56:F57" si="43">D56+E56</f>
        <v>0</v>
      </c>
      <c r="G56" s="231"/>
      <c r="H56" s="263"/>
      <c r="I56" s="121">
        <f t="shared" ref="I56:I57" si="44">G56+H56</f>
        <v>0</v>
      </c>
      <c r="J56" s="263"/>
      <c r="K56" s="56"/>
      <c r="L56" s="121">
        <f t="shared" ref="L56:L57" si="45">J56+K56</f>
        <v>0</v>
      </c>
      <c r="M56" s="327"/>
      <c r="N56" s="56"/>
      <c r="O56" s="121">
        <f>M56+N56</f>
        <v>0</v>
      </c>
      <c r="P56" s="111"/>
    </row>
    <row r="57" spans="1:16" ht="24" hidden="1" customHeight="1" x14ac:dyDescent="0.25">
      <c r="A57" s="38">
        <v>1119</v>
      </c>
      <c r="B57" s="58" t="s">
        <v>51</v>
      </c>
      <c r="C57" s="59">
        <f t="shared" si="4"/>
        <v>0</v>
      </c>
      <c r="D57" s="232"/>
      <c r="E57" s="435"/>
      <c r="F57" s="393">
        <f t="shared" si="43"/>
        <v>0</v>
      </c>
      <c r="G57" s="232"/>
      <c r="H57" s="264"/>
      <c r="I57" s="115">
        <f t="shared" si="44"/>
        <v>0</v>
      </c>
      <c r="J57" s="264"/>
      <c r="K57" s="61"/>
      <c r="L57" s="115">
        <f t="shared" si="45"/>
        <v>0</v>
      </c>
      <c r="M57" s="328"/>
      <c r="N57" s="61"/>
      <c r="O57" s="115">
        <f>M57+N57</f>
        <v>0</v>
      </c>
      <c r="P57" s="112"/>
    </row>
    <row r="58" spans="1:16"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435"/>
      <c r="F60" s="393">
        <f t="shared" si="50"/>
        <v>0</v>
      </c>
      <c r="G60" s="232"/>
      <c r="H60" s="264"/>
      <c r="I60" s="115">
        <f t="shared" si="51"/>
        <v>0</v>
      </c>
      <c r="J60" s="264"/>
      <c r="K60" s="61"/>
      <c r="L60" s="115">
        <f>J60+K60</f>
        <v>0</v>
      </c>
      <c r="M60" s="328"/>
      <c r="N60" s="61"/>
      <c r="O60" s="115">
        <f t="shared" si="53"/>
        <v>0</v>
      </c>
      <c r="P60" s="112"/>
    </row>
    <row r="61" spans="1:16" ht="24" hidden="1" x14ac:dyDescent="0.25">
      <c r="A61" s="38">
        <v>1145</v>
      </c>
      <c r="B61" s="58" t="s">
        <v>54</v>
      </c>
      <c r="C61" s="59">
        <f t="shared" si="4"/>
        <v>0</v>
      </c>
      <c r="D61" s="232"/>
      <c r="E61" s="435"/>
      <c r="F61" s="393">
        <f t="shared" si="50"/>
        <v>0</v>
      </c>
      <c r="G61" s="232"/>
      <c r="H61" s="264"/>
      <c r="I61" s="115">
        <f t="shared" si="51"/>
        <v>0</v>
      </c>
      <c r="J61" s="264"/>
      <c r="K61" s="61"/>
      <c r="L61" s="115">
        <f t="shared" si="52"/>
        <v>0</v>
      </c>
      <c r="M61" s="328"/>
      <c r="N61" s="61"/>
      <c r="O61" s="115">
        <f>M61+N61</f>
        <v>0</v>
      </c>
      <c r="P61" s="112"/>
    </row>
    <row r="62" spans="1:16" ht="27.75" hidden="1" customHeight="1" x14ac:dyDescent="0.25">
      <c r="A62" s="38">
        <v>1146</v>
      </c>
      <c r="B62" s="58" t="s">
        <v>55</v>
      </c>
      <c r="C62" s="59">
        <f t="shared" si="4"/>
        <v>0</v>
      </c>
      <c r="D62" s="232"/>
      <c r="E62" s="435"/>
      <c r="F62" s="393">
        <f t="shared" si="50"/>
        <v>0</v>
      </c>
      <c r="G62" s="232"/>
      <c r="H62" s="264"/>
      <c r="I62" s="115">
        <f t="shared" si="51"/>
        <v>0</v>
      </c>
      <c r="J62" s="264"/>
      <c r="K62" s="61"/>
      <c r="L62" s="115">
        <f t="shared" si="52"/>
        <v>0</v>
      </c>
      <c r="M62" s="328"/>
      <c r="N62" s="61"/>
      <c r="O62" s="115">
        <f t="shared" si="53"/>
        <v>0</v>
      </c>
      <c r="P62" s="112"/>
    </row>
    <row r="63" spans="1:16" hidden="1" x14ac:dyDescent="0.25">
      <c r="A63" s="38">
        <v>1147</v>
      </c>
      <c r="B63" s="58" t="s">
        <v>56</v>
      </c>
      <c r="C63" s="59">
        <f t="shared" si="4"/>
        <v>0</v>
      </c>
      <c r="D63" s="232"/>
      <c r="E63" s="435"/>
      <c r="F63" s="393">
        <f t="shared" si="50"/>
        <v>0</v>
      </c>
      <c r="G63" s="232"/>
      <c r="H63" s="264"/>
      <c r="I63" s="115">
        <f t="shared" si="51"/>
        <v>0</v>
      </c>
      <c r="J63" s="264"/>
      <c r="K63" s="61"/>
      <c r="L63" s="115">
        <f t="shared" si="52"/>
        <v>0</v>
      </c>
      <c r="M63" s="328"/>
      <c r="N63" s="61"/>
      <c r="O63" s="115">
        <f t="shared" si="53"/>
        <v>0</v>
      </c>
      <c r="P63" s="112"/>
    </row>
    <row r="64" spans="1:16" hidden="1" x14ac:dyDescent="0.25">
      <c r="A64" s="38">
        <v>1148</v>
      </c>
      <c r="B64" s="58" t="s">
        <v>57</v>
      </c>
      <c r="C64" s="59">
        <f t="shared" si="4"/>
        <v>0</v>
      </c>
      <c r="D64" s="232"/>
      <c r="E64" s="435"/>
      <c r="F64" s="393">
        <f t="shared" si="50"/>
        <v>0</v>
      </c>
      <c r="G64" s="232"/>
      <c r="H64" s="264"/>
      <c r="I64" s="115">
        <f t="shared" si="51"/>
        <v>0</v>
      </c>
      <c r="J64" s="264"/>
      <c r="K64" s="61"/>
      <c r="L64" s="115">
        <f t="shared" si="52"/>
        <v>0</v>
      </c>
      <c r="M64" s="328"/>
      <c r="N64" s="61"/>
      <c r="O64" s="115">
        <f t="shared" si="53"/>
        <v>0</v>
      </c>
      <c r="P64" s="112"/>
    </row>
    <row r="65" spans="1:16" ht="24" hidden="1" customHeight="1" x14ac:dyDescent="0.25">
      <c r="A65" s="38">
        <v>1149</v>
      </c>
      <c r="B65" s="58" t="s">
        <v>58</v>
      </c>
      <c r="C65" s="59">
        <f>F65+I65+L65+O65</f>
        <v>0</v>
      </c>
      <c r="D65" s="232"/>
      <c r="E65" s="435"/>
      <c r="F65" s="393">
        <f t="shared" si="50"/>
        <v>0</v>
      </c>
      <c r="G65" s="232"/>
      <c r="H65" s="264"/>
      <c r="I65" s="115">
        <f t="shared" si="51"/>
        <v>0</v>
      </c>
      <c r="J65" s="264"/>
      <c r="K65" s="61"/>
      <c r="L65" s="115">
        <f t="shared" si="52"/>
        <v>0</v>
      </c>
      <c r="M65" s="328"/>
      <c r="N65" s="61"/>
      <c r="O65" s="115">
        <f t="shared" si="53"/>
        <v>0</v>
      </c>
      <c r="P65" s="112"/>
    </row>
    <row r="66" spans="1:16" ht="60" x14ac:dyDescent="0.25">
      <c r="A66" s="108">
        <v>1150</v>
      </c>
      <c r="B66" s="79" t="s">
        <v>59</v>
      </c>
      <c r="C66" s="85">
        <f>F66+I66+L66+O66</f>
        <v>158300</v>
      </c>
      <c r="D66" s="234"/>
      <c r="E66" s="437"/>
      <c r="F66" s="432">
        <f t="shared" si="50"/>
        <v>0</v>
      </c>
      <c r="G66" s="234">
        <v>137800</v>
      </c>
      <c r="H66" s="265">
        <v>20500</v>
      </c>
      <c r="I66" s="110">
        <f t="shared" si="51"/>
        <v>158300</v>
      </c>
      <c r="J66" s="265"/>
      <c r="K66" s="116"/>
      <c r="L66" s="110">
        <f t="shared" si="52"/>
        <v>0</v>
      </c>
      <c r="M66" s="329"/>
      <c r="N66" s="116"/>
      <c r="O66" s="110">
        <f t="shared" si="53"/>
        <v>0</v>
      </c>
      <c r="P66" s="375" t="s">
        <v>729</v>
      </c>
    </row>
    <row r="67" spans="1:16" ht="24" x14ac:dyDescent="0.25">
      <c r="A67" s="46">
        <v>1200</v>
      </c>
      <c r="B67" s="106" t="s">
        <v>296</v>
      </c>
      <c r="C67" s="47">
        <f t="shared" si="4"/>
        <v>36707</v>
      </c>
      <c r="D67" s="230">
        <f>SUM(D68:D69)</f>
        <v>0</v>
      </c>
      <c r="E67" s="430">
        <f t="shared" ref="E67:F67" si="54">SUM(E68:E69)</f>
        <v>0</v>
      </c>
      <c r="F67" s="397">
        <f t="shared" si="54"/>
        <v>0</v>
      </c>
      <c r="G67" s="230">
        <f>SUM(G68:G69)</f>
        <v>32507</v>
      </c>
      <c r="H67" s="107">
        <f t="shared" ref="H67:I67" si="55">SUM(H68:H69)</f>
        <v>4200</v>
      </c>
      <c r="I67" s="118">
        <f t="shared" si="55"/>
        <v>36707</v>
      </c>
      <c r="J67" s="107">
        <f>SUM(J68:J69)</f>
        <v>0</v>
      </c>
      <c r="K67" s="51">
        <f t="shared" ref="K67:L67" si="56">SUM(K68:K69)</f>
        <v>0</v>
      </c>
      <c r="L67" s="118">
        <f t="shared" si="56"/>
        <v>0</v>
      </c>
      <c r="M67" s="47">
        <f>SUM(M68:M69)</f>
        <v>0</v>
      </c>
      <c r="N67" s="51">
        <f t="shared" ref="N67:O67" si="57">SUM(N68:N69)</f>
        <v>0</v>
      </c>
      <c r="O67" s="118">
        <f t="shared" si="57"/>
        <v>0</v>
      </c>
      <c r="P67" s="124"/>
    </row>
    <row r="68" spans="1:16" ht="24" x14ac:dyDescent="0.25">
      <c r="A68" s="455">
        <v>1210</v>
      </c>
      <c r="B68" s="53" t="s">
        <v>60</v>
      </c>
      <c r="C68" s="54">
        <f t="shared" si="4"/>
        <v>36707</v>
      </c>
      <c r="D68" s="231"/>
      <c r="E68" s="433"/>
      <c r="F68" s="434">
        <f>D68+E68</f>
        <v>0</v>
      </c>
      <c r="G68" s="231">
        <v>32507</v>
      </c>
      <c r="H68" s="263">
        <v>4200</v>
      </c>
      <c r="I68" s="121">
        <f>G68+H68</f>
        <v>36707</v>
      </c>
      <c r="J68" s="263"/>
      <c r="K68" s="56"/>
      <c r="L68" s="121">
        <f>J68+K68</f>
        <v>0</v>
      </c>
      <c r="M68" s="327"/>
      <c r="N68" s="56"/>
      <c r="O68" s="121">
        <f>M68+N68</f>
        <v>0</v>
      </c>
      <c r="P68" s="111" t="s">
        <v>730</v>
      </c>
    </row>
    <row r="69" spans="1:16"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row>
    <row r="71" spans="1:16" hidden="1" x14ac:dyDescent="0.25">
      <c r="A71" s="38">
        <v>1223</v>
      </c>
      <c r="B71" s="58" t="s">
        <v>62</v>
      </c>
      <c r="C71" s="59">
        <f t="shared" si="4"/>
        <v>0</v>
      </c>
      <c r="D71" s="232"/>
      <c r="E71" s="435"/>
      <c r="F71" s="393">
        <f t="shared" si="62"/>
        <v>0</v>
      </c>
      <c r="G71" s="232"/>
      <c r="H71" s="264"/>
      <c r="I71" s="115">
        <f t="shared" si="63"/>
        <v>0</v>
      </c>
      <c r="J71" s="264"/>
      <c r="K71" s="61"/>
      <c r="L71" s="115">
        <f t="shared" si="64"/>
        <v>0</v>
      </c>
      <c r="M71" s="328"/>
      <c r="N71" s="61"/>
      <c r="O71" s="115">
        <f t="shared" si="65"/>
        <v>0</v>
      </c>
      <c r="P71" s="112"/>
    </row>
    <row r="72" spans="1:16" hidden="1" x14ac:dyDescent="0.25">
      <c r="A72" s="38">
        <v>1225</v>
      </c>
      <c r="B72" s="58" t="s">
        <v>63</v>
      </c>
      <c r="C72" s="59">
        <f t="shared" si="4"/>
        <v>0</v>
      </c>
      <c r="D72" s="232"/>
      <c r="E72" s="435"/>
      <c r="F72" s="393">
        <f t="shared" si="62"/>
        <v>0</v>
      </c>
      <c r="G72" s="232"/>
      <c r="H72" s="264"/>
      <c r="I72" s="115">
        <f t="shared" si="63"/>
        <v>0</v>
      </c>
      <c r="J72" s="264"/>
      <c r="K72" s="61"/>
      <c r="L72" s="115">
        <f t="shared" si="64"/>
        <v>0</v>
      </c>
      <c r="M72" s="328"/>
      <c r="N72" s="61"/>
      <c r="O72" s="115">
        <f t="shared" si="65"/>
        <v>0</v>
      </c>
      <c r="P72" s="112"/>
    </row>
    <row r="73" spans="1:16" ht="36" hidden="1" x14ac:dyDescent="0.25">
      <c r="A73" s="38">
        <v>1227</v>
      </c>
      <c r="B73" s="58" t="s">
        <v>64</v>
      </c>
      <c r="C73" s="59">
        <f t="shared" si="4"/>
        <v>0</v>
      </c>
      <c r="D73" s="232"/>
      <c r="E73" s="435"/>
      <c r="F73" s="393">
        <f t="shared" si="62"/>
        <v>0</v>
      </c>
      <c r="G73" s="232"/>
      <c r="H73" s="264"/>
      <c r="I73" s="115">
        <f t="shared" si="63"/>
        <v>0</v>
      </c>
      <c r="J73" s="264"/>
      <c r="K73" s="61"/>
      <c r="L73" s="115">
        <f t="shared" si="64"/>
        <v>0</v>
      </c>
      <c r="M73" s="328"/>
      <c r="N73" s="61"/>
      <c r="O73" s="115">
        <f t="shared" si="65"/>
        <v>0</v>
      </c>
      <c r="P73" s="112"/>
    </row>
    <row r="74" spans="1:16" ht="48" hidden="1" x14ac:dyDescent="0.25">
      <c r="A74" s="38">
        <v>1228</v>
      </c>
      <c r="B74" s="58" t="s">
        <v>298</v>
      </c>
      <c r="C74" s="59">
        <f t="shared" si="4"/>
        <v>0</v>
      </c>
      <c r="D74" s="232"/>
      <c r="E74" s="435"/>
      <c r="F74" s="393">
        <f t="shared" si="62"/>
        <v>0</v>
      </c>
      <c r="G74" s="232"/>
      <c r="H74" s="264"/>
      <c r="I74" s="115">
        <f t="shared" si="63"/>
        <v>0</v>
      </c>
      <c r="J74" s="264"/>
      <c r="K74" s="61"/>
      <c r="L74" s="115">
        <f t="shared" si="64"/>
        <v>0</v>
      </c>
      <c r="M74" s="328"/>
      <c r="N74" s="61"/>
      <c r="O74" s="115">
        <f t="shared" si="65"/>
        <v>0</v>
      </c>
      <c r="P74" s="112"/>
    </row>
    <row r="75" spans="1:16" x14ac:dyDescent="0.25">
      <c r="A75" s="102">
        <v>2000</v>
      </c>
      <c r="B75" s="102" t="s">
        <v>65</v>
      </c>
      <c r="C75" s="103">
        <f t="shared" si="4"/>
        <v>22558</v>
      </c>
      <c r="D75" s="229">
        <f>SUM(D76,D83,D130,D164,D165,D172)</f>
        <v>3326</v>
      </c>
      <c r="E75" s="428">
        <f t="shared" ref="E75:F75" si="66">SUM(E76,E83,E130,E164,E165,E172)</f>
        <v>1232</v>
      </c>
      <c r="F75" s="429">
        <f t="shared" si="66"/>
        <v>4558</v>
      </c>
      <c r="G75" s="229">
        <f>SUM(G76,G83,G130,G164,G165,G172)</f>
        <v>21000</v>
      </c>
      <c r="H75" s="262">
        <f t="shared" ref="H75:I75" si="67">SUM(H76,H83,H130,H164,H165,H172)</f>
        <v>-3000</v>
      </c>
      <c r="I75" s="105">
        <f t="shared" si="67"/>
        <v>18000</v>
      </c>
      <c r="J75" s="262">
        <f>SUM(J76,J83,J130,J164,J165,J172)</f>
        <v>0</v>
      </c>
      <c r="K75" s="104">
        <f t="shared" ref="K75:L75" si="68">SUM(K76,K83,K130,K164,K165,K172)</f>
        <v>0</v>
      </c>
      <c r="L75" s="105">
        <f t="shared" si="68"/>
        <v>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430">
        <f t="shared" ref="E76:F76" si="70">SUM(E77,E80)</f>
        <v>0</v>
      </c>
      <c r="F76" s="397">
        <f t="shared" si="70"/>
        <v>0</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row>
    <row r="77" spans="1:16" ht="24" hidden="1" x14ac:dyDescent="0.25">
      <c r="A77" s="455">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row>
    <row r="79" spans="1:16" ht="24" hidden="1" x14ac:dyDescent="0.25">
      <c r="A79" s="38">
        <v>2112</v>
      </c>
      <c r="B79" s="58" t="s">
        <v>69</v>
      </c>
      <c r="C79" s="59">
        <f t="shared" si="4"/>
        <v>0</v>
      </c>
      <c r="D79" s="232"/>
      <c r="E79" s="435"/>
      <c r="F79" s="393">
        <f t="shared" si="78"/>
        <v>0</v>
      </c>
      <c r="G79" s="232"/>
      <c r="H79" s="264"/>
      <c r="I79" s="115">
        <f t="shared" si="79"/>
        <v>0</v>
      </c>
      <c r="J79" s="264"/>
      <c r="K79" s="61"/>
      <c r="L79" s="115">
        <f t="shared" si="80"/>
        <v>0</v>
      </c>
      <c r="M79" s="328"/>
      <c r="N79" s="61"/>
      <c r="O79" s="115">
        <f t="shared" si="81"/>
        <v>0</v>
      </c>
      <c r="P79" s="112"/>
    </row>
    <row r="80" spans="1:16" ht="24" hidden="1" x14ac:dyDescent="0.25">
      <c r="A80" s="113">
        <v>2120</v>
      </c>
      <c r="B80" s="58" t="s">
        <v>70</v>
      </c>
      <c r="C80" s="59">
        <f t="shared" si="4"/>
        <v>0</v>
      </c>
      <c r="D80" s="233">
        <f>SUM(D81:D82)</f>
        <v>0</v>
      </c>
      <c r="E80" s="436">
        <f t="shared" ref="E80:F80" si="82">SUM(E81:E82)</f>
        <v>0</v>
      </c>
      <c r="F80" s="393">
        <f t="shared" si="82"/>
        <v>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435"/>
      <c r="F81" s="393">
        <f t="shared" ref="F81:F82" si="86">D81+E81</f>
        <v>0</v>
      </c>
      <c r="G81" s="232"/>
      <c r="H81" s="264"/>
      <c r="I81" s="115">
        <f t="shared" ref="I81:I82" si="87">G81+H81</f>
        <v>0</v>
      </c>
      <c r="J81" s="264"/>
      <c r="K81" s="61"/>
      <c r="L81" s="115">
        <f t="shared" ref="L81:L82" si="88">J81+K81</f>
        <v>0</v>
      </c>
      <c r="M81" s="328"/>
      <c r="N81" s="61"/>
      <c r="O81" s="115">
        <f t="shared" ref="O81:O82" si="89">M81+N81</f>
        <v>0</v>
      </c>
      <c r="P81" s="112"/>
    </row>
    <row r="82" spans="1:16" ht="24" hidden="1" x14ac:dyDescent="0.25">
      <c r="A82" s="38">
        <v>2122</v>
      </c>
      <c r="B82" s="58" t="s">
        <v>69</v>
      </c>
      <c r="C82" s="59">
        <f t="shared" si="4"/>
        <v>0</v>
      </c>
      <c r="D82" s="232"/>
      <c r="E82" s="435"/>
      <c r="F82" s="393">
        <f t="shared" si="86"/>
        <v>0</v>
      </c>
      <c r="G82" s="232"/>
      <c r="H82" s="264"/>
      <c r="I82" s="115">
        <f t="shared" si="87"/>
        <v>0</v>
      </c>
      <c r="J82" s="264"/>
      <c r="K82" s="61"/>
      <c r="L82" s="115">
        <f t="shared" si="88"/>
        <v>0</v>
      </c>
      <c r="M82" s="328"/>
      <c r="N82" s="61"/>
      <c r="O82" s="115">
        <f t="shared" si="89"/>
        <v>0</v>
      </c>
      <c r="P82" s="112"/>
    </row>
    <row r="83" spans="1:16" x14ac:dyDescent="0.25">
      <c r="A83" s="46">
        <v>2200</v>
      </c>
      <c r="B83" s="106" t="s">
        <v>71</v>
      </c>
      <c r="C83" s="47">
        <f t="shared" si="4"/>
        <v>16558</v>
      </c>
      <c r="D83" s="230">
        <f>SUM(D84,D89,D95,D103,D112,D116,D122,D128)</f>
        <v>3326</v>
      </c>
      <c r="E83" s="430">
        <f t="shared" ref="E83:F83" si="90">SUM(E84,E89,E95,E103,E112,E116,E122,E128)</f>
        <v>1232</v>
      </c>
      <c r="F83" s="397">
        <f t="shared" si="90"/>
        <v>4558</v>
      </c>
      <c r="G83" s="230">
        <f>SUM(G84,G89,G95,G103,G112,G116,G122,G128)</f>
        <v>15000</v>
      </c>
      <c r="H83" s="107">
        <f t="shared" ref="H83:I83" si="91">SUM(H84,H89,H95,H103,H112,H116,H122,H128)</f>
        <v>-3000</v>
      </c>
      <c r="I83" s="118">
        <f t="shared" si="91"/>
        <v>12000</v>
      </c>
      <c r="J83" s="107">
        <f>SUM(J84,J89,J95,J103,J112,J116,J122,J128)</f>
        <v>0</v>
      </c>
      <c r="K83" s="51">
        <f t="shared" ref="K83:L83" si="92">SUM(K84,K89,K95,K103,K112,K116,K122,K128)</f>
        <v>0</v>
      </c>
      <c r="L83" s="118">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row>
    <row r="86" spans="1:16" ht="36" hidden="1" x14ac:dyDescent="0.25">
      <c r="A86" s="38">
        <v>2212</v>
      </c>
      <c r="B86" s="58" t="s">
        <v>74</v>
      </c>
      <c r="C86" s="59">
        <f t="shared" si="98"/>
        <v>0</v>
      </c>
      <c r="D86" s="232"/>
      <c r="E86" s="435"/>
      <c r="F86" s="393">
        <f t="shared" si="99"/>
        <v>0</v>
      </c>
      <c r="G86" s="232"/>
      <c r="H86" s="264"/>
      <c r="I86" s="115">
        <f t="shared" si="100"/>
        <v>0</v>
      </c>
      <c r="J86" s="264"/>
      <c r="K86" s="61"/>
      <c r="L86" s="115">
        <f t="shared" si="101"/>
        <v>0</v>
      </c>
      <c r="M86" s="328"/>
      <c r="N86" s="61"/>
      <c r="O86" s="115">
        <f t="shared" si="102"/>
        <v>0</v>
      </c>
      <c r="P86" s="112"/>
    </row>
    <row r="87" spans="1:16" ht="24" hidden="1" x14ac:dyDescent="0.25">
      <c r="A87" s="38">
        <v>2214</v>
      </c>
      <c r="B87" s="58" t="s">
        <v>75</v>
      </c>
      <c r="C87" s="59">
        <f t="shared" si="98"/>
        <v>0</v>
      </c>
      <c r="D87" s="232"/>
      <c r="E87" s="435"/>
      <c r="F87" s="393">
        <f t="shared" si="99"/>
        <v>0</v>
      </c>
      <c r="G87" s="232"/>
      <c r="H87" s="264"/>
      <c r="I87" s="115">
        <f t="shared" si="100"/>
        <v>0</v>
      </c>
      <c r="J87" s="264"/>
      <c r="K87" s="61"/>
      <c r="L87" s="115">
        <f t="shared" si="101"/>
        <v>0</v>
      </c>
      <c r="M87" s="328"/>
      <c r="N87" s="61"/>
      <c r="O87" s="115">
        <f t="shared" si="102"/>
        <v>0</v>
      </c>
      <c r="P87" s="112"/>
    </row>
    <row r="88" spans="1:16" hidden="1" x14ac:dyDescent="0.25">
      <c r="A88" s="38">
        <v>2219</v>
      </c>
      <c r="B88" s="58" t="s">
        <v>76</v>
      </c>
      <c r="C88" s="59">
        <f t="shared" si="98"/>
        <v>0</v>
      </c>
      <c r="D88" s="232"/>
      <c r="E88" s="435"/>
      <c r="F88" s="393">
        <f t="shared" si="99"/>
        <v>0</v>
      </c>
      <c r="G88" s="232"/>
      <c r="H88" s="264"/>
      <c r="I88" s="115">
        <f t="shared" si="100"/>
        <v>0</v>
      </c>
      <c r="J88" s="264"/>
      <c r="K88" s="61"/>
      <c r="L88" s="115">
        <f t="shared" si="101"/>
        <v>0</v>
      </c>
      <c r="M88" s="328"/>
      <c r="N88" s="61"/>
      <c r="O88" s="115">
        <f t="shared" si="102"/>
        <v>0</v>
      </c>
      <c r="P88" s="112"/>
    </row>
    <row r="89" spans="1:16" ht="24" hidden="1" x14ac:dyDescent="0.25">
      <c r="A89" s="113">
        <v>2220</v>
      </c>
      <c r="B89" s="58" t="s">
        <v>77</v>
      </c>
      <c r="C89" s="59">
        <f t="shared" si="98"/>
        <v>0</v>
      </c>
      <c r="D89" s="233">
        <f>SUM(D90:D94)</f>
        <v>0</v>
      </c>
      <c r="E89" s="436">
        <f t="shared" ref="E89:F89" si="103">SUM(E90:E94)</f>
        <v>0</v>
      </c>
      <c r="F89" s="393">
        <f t="shared" si="103"/>
        <v>0</v>
      </c>
      <c r="G89" s="233">
        <f>SUM(G90:G94)</f>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c r="E90" s="435"/>
      <c r="F90" s="393">
        <f t="shared" ref="F90:F94" si="107">D90+E90</f>
        <v>0</v>
      </c>
      <c r="G90" s="232"/>
      <c r="H90" s="264"/>
      <c r="I90" s="115">
        <f t="shared" ref="I90:I94" si="108">G90+H90</f>
        <v>0</v>
      </c>
      <c r="J90" s="264"/>
      <c r="K90" s="61"/>
      <c r="L90" s="115">
        <f t="shared" ref="L90:L94" si="109">J90+K90</f>
        <v>0</v>
      </c>
      <c r="M90" s="328"/>
      <c r="N90" s="61"/>
      <c r="O90" s="115">
        <f t="shared" ref="O90:O94" si="110">M90+N90</f>
        <v>0</v>
      </c>
      <c r="P90" s="112"/>
    </row>
    <row r="91" spans="1:16" hidden="1" x14ac:dyDescent="0.25">
      <c r="A91" s="38">
        <v>2222</v>
      </c>
      <c r="B91" s="58" t="s">
        <v>78</v>
      </c>
      <c r="C91" s="59">
        <f t="shared" si="98"/>
        <v>0</v>
      </c>
      <c r="D91" s="232"/>
      <c r="E91" s="435"/>
      <c r="F91" s="393">
        <f t="shared" si="107"/>
        <v>0</v>
      </c>
      <c r="G91" s="232"/>
      <c r="H91" s="264"/>
      <c r="I91" s="115">
        <f t="shared" si="108"/>
        <v>0</v>
      </c>
      <c r="J91" s="264"/>
      <c r="K91" s="61"/>
      <c r="L91" s="115">
        <f t="shared" si="109"/>
        <v>0</v>
      </c>
      <c r="M91" s="328"/>
      <c r="N91" s="61"/>
      <c r="O91" s="115">
        <f t="shared" si="110"/>
        <v>0</v>
      </c>
      <c r="P91" s="112"/>
    </row>
    <row r="92" spans="1:16" hidden="1" x14ac:dyDescent="0.25">
      <c r="A92" s="38">
        <v>2223</v>
      </c>
      <c r="B92" s="58" t="s">
        <v>79</v>
      </c>
      <c r="C92" s="59">
        <f t="shared" si="98"/>
        <v>0</v>
      </c>
      <c r="D92" s="232"/>
      <c r="E92" s="435"/>
      <c r="F92" s="393">
        <f t="shared" si="107"/>
        <v>0</v>
      </c>
      <c r="G92" s="232"/>
      <c r="H92" s="264"/>
      <c r="I92" s="115">
        <f t="shared" si="108"/>
        <v>0</v>
      </c>
      <c r="J92" s="264"/>
      <c r="K92" s="61"/>
      <c r="L92" s="115">
        <f t="shared" si="109"/>
        <v>0</v>
      </c>
      <c r="M92" s="328"/>
      <c r="N92" s="61"/>
      <c r="O92" s="115">
        <f t="shared" si="110"/>
        <v>0</v>
      </c>
      <c r="P92" s="112"/>
    </row>
    <row r="93" spans="1:16" ht="48" hidden="1" x14ac:dyDescent="0.25">
      <c r="A93" s="38">
        <v>2224</v>
      </c>
      <c r="B93" s="58" t="s">
        <v>299</v>
      </c>
      <c r="C93" s="59">
        <f t="shared" si="98"/>
        <v>0</v>
      </c>
      <c r="D93" s="232"/>
      <c r="E93" s="435"/>
      <c r="F93" s="393">
        <f t="shared" si="107"/>
        <v>0</v>
      </c>
      <c r="G93" s="232"/>
      <c r="H93" s="264"/>
      <c r="I93" s="115">
        <f t="shared" si="108"/>
        <v>0</v>
      </c>
      <c r="J93" s="264"/>
      <c r="K93" s="61"/>
      <c r="L93" s="115">
        <f t="shared" si="109"/>
        <v>0</v>
      </c>
      <c r="M93" s="328"/>
      <c r="N93" s="61"/>
      <c r="O93" s="115">
        <f t="shared" si="110"/>
        <v>0</v>
      </c>
      <c r="P93" s="112"/>
    </row>
    <row r="94" spans="1:16" ht="24" hidden="1" x14ac:dyDescent="0.25">
      <c r="A94" s="38">
        <v>2229</v>
      </c>
      <c r="B94" s="58" t="s">
        <v>80</v>
      </c>
      <c r="C94" s="59">
        <f t="shared" si="98"/>
        <v>0</v>
      </c>
      <c r="D94" s="232"/>
      <c r="E94" s="435"/>
      <c r="F94" s="393">
        <f t="shared" si="107"/>
        <v>0</v>
      </c>
      <c r="G94" s="232"/>
      <c r="H94" s="264"/>
      <c r="I94" s="115">
        <f t="shared" si="108"/>
        <v>0</v>
      </c>
      <c r="J94" s="264"/>
      <c r="K94" s="61"/>
      <c r="L94" s="115">
        <f t="shared" si="109"/>
        <v>0</v>
      </c>
      <c r="M94" s="328"/>
      <c r="N94" s="61"/>
      <c r="O94" s="115">
        <f t="shared" si="110"/>
        <v>0</v>
      </c>
      <c r="P94" s="112"/>
    </row>
    <row r="95" spans="1:16" ht="36" x14ac:dyDescent="0.25">
      <c r="A95" s="113">
        <v>2230</v>
      </c>
      <c r="B95" s="58" t="s">
        <v>81</v>
      </c>
      <c r="C95" s="59">
        <f t="shared" si="98"/>
        <v>86</v>
      </c>
      <c r="D95" s="233">
        <f>SUM(D96:D102)</f>
        <v>86</v>
      </c>
      <c r="E95" s="436">
        <f t="shared" ref="E95:F95" si="111">SUM(E96:E102)</f>
        <v>0</v>
      </c>
      <c r="F95" s="393">
        <f t="shared" si="111"/>
        <v>86</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435"/>
      <c r="F96" s="393">
        <f t="shared" ref="F96:F102" si="115">D96+E96</f>
        <v>0</v>
      </c>
      <c r="G96" s="232"/>
      <c r="H96" s="264"/>
      <c r="I96" s="115">
        <f t="shared" ref="I96:I102" si="116">G96+H96</f>
        <v>0</v>
      </c>
      <c r="J96" s="264"/>
      <c r="K96" s="61"/>
      <c r="L96" s="115">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435"/>
      <c r="F97" s="393">
        <f t="shared" si="115"/>
        <v>0</v>
      </c>
      <c r="G97" s="232"/>
      <c r="H97" s="264"/>
      <c r="I97" s="115">
        <f t="shared" si="116"/>
        <v>0</v>
      </c>
      <c r="J97" s="264"/>
      <c r="K97" s="61"/>
      <c r="L97" s="115">
        <f t="shared" si="117"/>
        <v>0</v>
      </c>
      <c r="M97" s="328"/>
      <c r="N97" s="61"/>
      <c r="O97" s="115">
        <f t="shared" si="118"/>
        <v>0</v>
      </c>
      <c r="P97" s="112"/>
    </row>
    <row r="98" spans="1:16" ht="24" hidden="1" x14ac:dyDescent="0.25">
      <c r="A98" s="33">
        <v>2233</v>
      </c>
      <c r="B98" s="53" t="s">
        <v>84</v>
      </c>
      <c r="C98" s="54">
        <f t="shared" si="98"/>
        <v>0</v>
      </c>
      <c r="D98" s="231"/>
      <c r="E98" s="433"/>
      <c r="F98" s="434">
        <f t="shared" si="115"/>
        <v>0</v>
      </c>
      <c r="G98" s="231"/>
      <c r="H98" s="263"/>
      <c r="I98" s="121">
        <f t="shared" si="116"/>
        <v>0</v>
      </c>
      <c r="J98" s="263"/>
      <c r="K98" s="56"/>
      <c r="L98" s="121">
        <f t="shared" si="117"/>
        <v>0</v>
      </c>
      <c r="M98" s="327"/>
      <c r="N98" s="56"/>
      <c r="O98" s="121">
        <f t="shared" si="118"/>
        <v>0</v>
      </c>
      <c r="P98" s="111"/>
    </row>
    <row r="99" spans="1:16" ht="36" hidden="1" x14ac:dyDescent="0.25">
      <c r="A99" s="38">
        <v>2234</v>
      </c>
      <c r="B99" s="58" t="s">
        <v>85</v>
      </c>
      <c r="C99" s="59">
        <f t="shared" si="98"/>
        <v>0</v>
      </c>
      <c r="D99" s="232"/>
      <c r="E99" s="435"/>
      <c r="F99" s="393">
        <f t="shared" si="115"/>
        <v>0</v>
      </c>
      <c r="G99" s="232"/>
      <c r="H99" s="264"/>
      <c r="I99" s="115">
        <f t="shared" si="116"/>
        <v>0</v>
      </c>
      <c r="J99" s="264"/>
      <c r="K99" s="61"/>
      <c r="L99" s="115">
        <f t="shared" si="117"/>
        <v>0</v>
      </c>
      <c r="M99" s="328"/>
      <c r="N99" s="61"/>
      <c r="O99" s="115">
        <f t="shared" si="118"/>
        <v>0</v>
      </c>
      <c r="P99" s="112"/>
    </row>
    <row r="100" spans="1:16" ht="24" hidden="1" x14ac:dyDescent="0.25">
      <c r="A100" s="38">
        <v>2235</v>
      </c>
      <c r="B100" s="58" t="s">
        <v>86</v>
      </c>
      <c r="C100" s="59">
        <f t="shared" si="98"/>
        <v>0</v>
      </c>
      <c r="D100" s="232"/>
      <c r="E100" s="435"/>
      <c r="F100" s="393">
        <f t="shared" si="115"/>
        <v>0</v>
      </c>
      <c r="G100" s="232"/>
      <c r="H100" s="264"/>
      <c r="I100" s="115">
        <f t="shared" si="116"/>
        <v>0</v>
      </c>
      <c r="J100" s="264"/>
      <c r="K100" s="61"/>
      <c r="L100" s="115">
        <f t="shared" si="117"/>
        <v>0</v>
      </c>
      <c r="M100" s="328"/>
      <c r="N100" s="61"/>
      <c r="O100" s="115">
        <f t="shared" si="118"/>
        <v>0</v>
      </c>
      <c r="P100" s="112"/>
    </row>
    <row r="101" spans="1:16" hidden="1" x14ac:dyDescent="0.25">
      <c r="A101" s="38">
        <v>2236</v>
      </c>
      <c r="B101" s="58" t="s">
        <v>87</v>
      </c>
      <c r="C101" s="59">
        <f t="shared" si="98"/>
        <v>0</v>
      </c>
      <c r="D101" s="232"/>
      <c r="E101" s="435"/>
      <c r="F101" s="393">
        <f t="shared" si="115"/>
        <v>0</v>
      </c>
      <c r="G101" s="232"/>
      <c r="H101" s="264"/>
      <c r="I101" s="115">
        <f t="shared" si="116"/>
        <v>0</v>
      </c>
      <c r="J101" s="264"/>
      <c r="K101" s="61"/>
      <c r="L101" s="115">
        <f t="shared" si="117"/>
        <v>0</v>
      </c>
      <c r="M101" s="328"/>
      <c r="N101" s="61"/>
      <c r="O101" s="115">
        <f t="shared" si="118"/>
        <v>0</v>
      </c>
      <c r="P101" s="112"/>
    </row>
    <row r="102" spans="1:16" ht="24" x14ac:dyDescent="0.25">
      <c r="A102" s="38">
        <v>2239</v>
      </c>
      <c r="B102" s="58" t="s">
        <v>88</v>
      </c>
      <c r="C102" s="59">
        <f t="shared" si="98"/>
        <v>86</v>
      </c>
      <c r="D102" s="232">
        <v>86</v>
      </c>
      <c r="E102" s="435"/>
      <c r="F102" s="393">
        <f t="shared" si="115"/>
        <v>86</v>
      </c>
      <c r="G102" s="232"/>
      <c r="H102" s="264"/>
      <c r="I102" s="115">
        <f t="shared" si="116"/>
        <v>0</v>
      </c>
      <c r="J102" s="264"/>
      <c r="K102" s="61"/>
      <c r="L102" s="115">
        <f t="shared" si="117"/>
        <v>0</v>
      </c>
      <c r="M102" s="328"/>
      <c r="N102" s="61"/>
      <c r="O102" s="115">
        <f t="shared" si="118"/>
        <v>0</v>
      </c>
      <c r="P102" s="377"/>
    </row>
    <row r="103" spans="1:16" ht="36" hidden="1" x14ac:dyDescent="0.25">
      <c r="A103" s="113">
        <v>2240</v>
      </c>
      <c r="B103" s="58" t="s">
        <v>89</v>
      </c>
      <c r="C103" s="59">
        <f t="shared" si="98"/>
        <v>0</v>
      </c>
      <c r="D103" s="233">
        <f>SUM(D104:D111)</f>
        <v>0</v>
      </c>
      <c r="E103" s="436">
        <f t="shared" ref="E103:F103" si="119">SUM(E104:E111)</f>
        <v>0</v>
      </c>
      <c r="F103" s="393">
        <f t="shared" si="119"/>
        <v>0</v>
      </c>
      <c r="G103" s="233">
        <f>SUM(G104:G111)</f>
        <v>0</v>
      </c>
      <c r="H103" s="122">
        <f t="shared" ref="H103:I103" si="120">SUM(H104:H111)</f>
        <v>0</v>
      </c>
      <c r="I103" s="115">
        <f t="shared" si="120"/>
        <v>0</v>
      </c>
      <c r="J103" s="122">
        <f>SUM(J104:J111)</f>
        <v>0</v>
      </c>
      <c r="K103" s="114">
        <f t="shared" ref="K103:L103" si="121">SUM(K104:K111)</f>
        <v>0</v>
      </c>
      <c r="L103" s="115">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435"/>
      <c r="F104" s="393">
        <f t="shared" ref="F104:F111" si="123">D104+E104</f>
        <v>0</v>
      </c>
      <c r="G104" s="232"/>
      <c r="H104" s="264"/>
      <c r="I104" s="115">
        <f t="shared" ref="I104:I111" si="124">G104+H104</f>
        <v>0</v>
      </c>
      <c r="J104" s="264"/>
      <c r="K104" s="61"/>
      <c r="L104" s="115">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435"/>
      <c r="F105" s="393">
        <f t="shared" si="123"/>
        <v>0</v>
      </c>
      <c r="G105" s="232"/>
      <c r="H105" s="264"/>
      <c r="I105" s="115">
        <f t="shared" si="124"/>
        <v>0</v>
      </c>
      <c r="J105" s="264"/>
      <c r="K105" s="61"/>
      <c r="L105" s="115">
        <f t="shared" si="125"/>
        <v>0</v>
      </c>
      <c r="M105" s="328"/>
      <c r="N105" s="61"/>
      <c r="O105" s="115">
        <f t="shared" si="126"/>
        <v>0</v>
      </c>
      <c r="P105" s="112"/>
    </row>
    <row r="106" spans="1:16" ht="24" hidden="1" x14ac:dyDescent="0.25">
      <c r="A106" s="38">
        <v>2243</v>
      </c>
      <c r="B106" s="58" t="s">
        <v>92</v>
      </c>
      <c r="C106" s="59">
        <f t="shared" si="98"/>
        <v>0</v>
      </c>
      <c r="D106" s="232"/>
      <c r="E106" s="435"/>
      <c r="F106" s="393">
        <f t="shared" si="123"/>
        <v>0</v>
      </c>
      <c r="G106" s="232"/>
      <c r="H106" s="264"/>
      <c r="I106" s="115">
        <f t="shared" si="124"/>
        <v>0</v>
      </c>
      <c r="J106" s="264"/>
      <c r="K106" s="61"/>
      <c r="L106" s="115">
        <f t="shared" si="125"/>
        <v>0</v>
      </c>
      <c r="M106" s="328"/>
      <c r="N106" s="61"/>
      <c r="O106" s="115">
        <f t="shared" si="126"/>
        <v>0</v>
      </c>
      <c r="P106" s="112"/>
    </row>
    <row r="107" spans="1:16" hidden="1" x14ac:dyDescent="0.25">
      <c r="A107" s="38">
        <v>2244</v>
      </c>
      <c r="B107" s="58" t="s">
        <v>93</v>
      </c>
      <c r="C107" s="59">
        <f t="shared" si="98"/>
        <v>0</v>
      </c>
      <c r="D107" s="232"/>
      <c r="E107" s="435"/>
      <c r="F107" s="393">
        <f t="shared" si="123"/>
        <v>0</v>
      </c>
      <c r="G107" s="232"/>
      <c r="H107" s="264"/>
      <c r="I107" s="115">
        <f t="shared" si="124"/>
        <v>0</v>
      </c>
      <c r="J107" s="264"/>
      <c r="K107" s="61"/>
      <c r="L107" s="115">
        <f t="shared" si="125"/>
        <v>0</v>
      </c>
      <c r="M107" s="328"/>
      <c r="N107" s="61"/>
      <c r="O107" s="115">
        <f t="shared" si="126"/>
        <v>0</v>
      </c>
      <c r="P107" s="112"/>
    </row>
    <row r="108" spans="1:16" ht="24" hidden="1" x14ac:dyDescent="0.25">
      <c r="A108" s="38">
        <v>2246</v>
      </c>
      <c r="B108" s="58" t="s">
        <v>94</v>
      </c>
      <c r="C108" s="59">
        <f t="shared" si="98"/>
        <v>0</v>
      </c>
      <c r="D108" s="232"/>
      <c r="E108" s="435"/>
      <c r="F108" s="393">
        <f t="shared" si="123"/>
        <v>0</v>
      </c>
      <c r="G108" s="232"/>
      <c r="H108" s="264"/>
      <c r="I108" s="115">
        <f t="shared" si="124"/>
        <v>0</v>
      </c>
      <c r="J108" s="264"/>
      <c r="K108" s="61"/>
      <c r="L108" s="115">
        <f t="shared" si="125"/>
        <v>0</v>
      </c>
      <c r="M108" s="328"/>
      <c r="N108" s="61"/>
      <c r="O108" s="115">
        <f t="shared" si="126"/>
        <v>0</v>
      </c>
      <c r="P108" s="112"/>
    </row>
    <row r="109" spans="1:16" hidden="1" x14ac:dyDescent="0.25">
      <c r="A109" s="38">
        <v>2247</v>
      </c>
      <c r="B109" s="58" t="s">
        <v>95</v>
      </c>
      <c r="C109" s="59">
        <f t="shared" si="98"/>
        <v>0</v>
      </c>
      <c r="D109" s="232"/>
      <c r="E109" s="435"/>
      <c r="F109" s="393">
        <f t="shared" si="123"/>
        <v>0</v>
      </c>
      <c r="G109" s="232"/>
      <c r="H109" s="264"/>
      <c r="I109" s="115">
        <f t="shared" si="124"/>
        <v>0</v>
      </c>
      <c r="J109" s="264"/>
      <c r="K109" s="61"/>
      <c r="L109" s="115">
        <f t="shared" si="125"/>
        <v>0</v>
      </c>
      <c r="M109" s="328"/>
      <c r="N109" s="61"/>
      <c r="O109" s="115">
        <f t="shared" si="126"/>
        <v>0</v>
      </c>
      <c r="P109" s="112"/>
    </row>
    <row r="110" spans="1:16" ht="24" hidden="1" x14ac:dyDescent="0.25">
      <c r="A110" s="38">
        <v>2248</v>
      </c>
      <c r="B110" s="58" t="s">
        <v>300</v>
      </c>
      <c r="C110" s="59">
        <f t="shared" si="98"/>
        <v>0</v>
      </c>
      <c r="D110" s="232"/>
      <c r="E110" s="435"/>
      <c r="F110" s="393">
        <f t="shared" si="123"/>
        <v>0</v>
      </c>
      <c r="G110" s="232"/>
      <c r="H110" s="264"/>
      <c r="I110" s="115">
        <f t="shared" si="124"/>
        <v>0</v>
      </c>
      <c r="J110" s="264"/>
      <c r="K110" s="61"/>
      <c r="L110" s="115">
        <f t="shared" si="125"/>
        <v>0</v>
      </c>
      <c r="M110" s="328"/>
      <c r="N110" s="61"/>
      <c r="O110" s="115">
        <f t="shared" si="126"/>
        <v>0</v>
      </c>
      <c r="P110" s="112"/>
    </row>
    <row r="111" spans="1:16" ht="24" hidden="1" x14ac:dyDescent="0.25">
      <c r="A111" s="38">
        <v>2249</v>
      </c>
      <c r="B111" s="58" t="s">
        <v>96</v>
      </c>
      <c r="C111" s="59">
        <f t="shared" si="98"/>
        <v>0</v>
      </c>
      <c r="D111" s="232"/>
      <c r="E111" s="435"/>
      <c r="F111" s="393">
        <f t="shared" si="123"/>
        <v>0</v>
      </c>
      <c r="G111" s="232"/>
      <c r="H111" s="264"/>
      <c r="I111" s="115">
        <f t="shared" si="124"/>
        <v>0</v>
      </c>
      <c r="J111" s="264"/>
      <c r="K111" s="61"/>
      <c r="L111" s="115">
        <f t="shared" si="125"/>
        <v>0</v>
      </c>
      <c r="M111" s="328"/>
      <c r="N111" s="61"/>
      <c r="O111" s="115">
        <f t="shared" si="126"/>
        <v>0</v>
      </c>
      <c r="P111" s="112"/>
    </row>
    <row r="112" spans="1:16"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435"/>
      <c r="F114" s="393">
        <f t="shared" si="131"/>
        <v>0</v>
      </c>
      <c r="G114" s="232"/>
      <c r="H114" s="264"/>
      <c r="I114" s="115">
        <f t="shared" si="132"/>
        <v>0</v>
      </c>
      <c r="J114" s="264"/>
      <c r="K114" s="61"/>
      <c r="L114" s="115">
        <f t="shared" si="133"/>
        <v>0</v>
      </c>
      <c r="M114" s="328"/>
      <c r="N114" s="61"/>
      <c r="O114" s="115">
        <f t="shared" si="134"/>
        <v>0</v>
      </c>
      <c r="P114" s="112"/>
    </row>
    <row r="115" spans="1:16" ht="24" hidden="1" x14ac:dyDescent="0.25">
      <c r="A115" s="38">
        <v>2259</v>
      </c>
      <c r="B115" s="58" t="s">
        <v>100</v>
      </c>
      <c r="C115" s="59">
        <f t="shared" si="98"/>
        <v>0</v>
      </c>
      <c r="D115" s="232"/>
      <c r="E115" s="435"/>
      <c r="F115" s="393">
        <f t="shared" si="131"/>
        <v>0</v>
      </c>
      <c r="G115" s="232"/>
      <c r="H115" s="264"/>
      <c r="I115" s="115">
        <f t="shared" si="132"/>
        <v>0</v>
      </c>
      <c r="J115" s="264"/>
      <c r="K115" s="61"/>
      <c r="L115" s="115">
        <f t="shared" si="133"/>
        <v>0</v>
      </c>
      <c r="M115" s="328"/>
      <c r="N115" s="61"/>
      <c r="O115" s="115">
        <f t="shared" si="134"/>
        <v>0</v>
      </c>
      <c r="P115" s="112"/>
    </row>
    <row r="116" spans="1:16" hidden="1" x14ac:dyDescent="0.25">
      <c r="A116" s="113">
        <v>2260</v>
      </c>
      <c r="B116" s="58" t="s">
        <v>101</v>
      </c>
      <c r="C116" s="59">
        <f t="shared" si="98"/>
        <v>0</v>
      </c>
      <c r="D116" s="233">
        <f>SUM(D117:D121)</f>
        <v>0</v>
      </c>
      <c r="E116" s="436">
        <f t="shared" ref="E116:F116" si="135">SUM(E117:E121)</f>
        <v>0</v>
      </c>
      <c r="F116" s="393">
        <f t="shared" si="135"/>
        <v>0</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435"/>
      <c r="F118" s="393">
        <f t="shared" si="139"/>
        <v>0</v>
      </c>
      <c r="G118" s="232"/>
      <c r="H118" s="264"/>
      <c r="I118" s="115">
        <f t="shared" si="140"/>
        <v>0</v>
      </c>
      <c r="J118" s="264"/>
      <c r="K118" s="61"/>
      <c r="L118" s="115">
        <f t="shared" si="141"/>
        <v>0</v>
      </c>
      <c r="M118" s="328"/>
      <c r="N118" s="61"/>
      <c r="O118" s="115">
        <f t="shared" si="142"/>
        <v>0</v>
      </c>
      <c r="P118" s="112"/>
    </row>
    <row r="119" spans="1:16" hidden="1" x14ac:dyDescent="0.25">
      <c r="A119" s="38">
        <v>2263</v>
      </c>
      <c r="B119" s="58" t="s">
        <v>104</v>
      </c>
      <c r="C119" s="59">
        <f t="shared" si="98"/>
        <v>0</v>
      </c>
      <c r="D119" s="232"/>
      <c r="E119" s="435"/>
      <c r="F119" s="393">
        <f t="shared" si="139"/>
        <v>0</v>
      </c>
      <c r="G119" s="232"/>
      <c r="H119" s="264"/>
      <c r="I119" s="115">
        <f t="shared" si="140"/>
        <v>0</v>
      </c>
      <c r="J119" s="264"/>
      <c r="K119" s="61"/>
      <c r="L119" s="115">
        <f t="shared" si="141"/>
        <v>0</v>
      </c>
      <c r="M119" s="328"/>
      <c r="N119" s="61"/>
      <c r="O119" s="115">
        <f t="shared" si="142"/>
        <v>0</v>
      </c>
      <c r="P119" s="112"/>
    </row>
    <row r="120" spans="1:16" ht="24" hidden="1" x14ac:dyDescent="0.25">
      <c r="A120" s="38">
        <v>2264</v>
      </c>
      <c r="B120" s="58" t="s">
        <v>105</v>
      </c>
      <c r="C120" s="59">
        <f t="shared" si="98"/>
        <v>0</v>
      </c>
      <c r="D120" s="232"/>
      <c r="E120" s="435"/>
      <c r="F120" s="393">
        <f t="shared" si="139"/>
        <v>0</v>
      </c>
      <c r="G120" s="232"/>
      <c r="H120" s="264"/>
      <c r="I120" s="115">
        <f t="shared" si="140"/>
        <v>0</v>
      </c>
      <c r="J120" s="264"/>
      <c r="K120" s="61"/>
      <c r="L120" s="115">
        <f t="shared" si="141"/>
        <v>0</v>
      </c>
      <c r="M120" s="328"/>
      <c r="N120" s="61"/>
      <c r="O120" s="115">
        <f t="shared" si="142"/>
        <v>0</v>
      </c>
      <c r="P120" s="112"/>
    </row>
    <row r="121" spans="1:16" hidden="1" x14ac:dyDescent="0.25">
      <c r="A121" s="38">
        <v>2269</v>
      </c>
      <c r="B121" s="58" t="s">
        <v>106</v>
      </c>
      <c r="C121" s="59">
        <f t="shared" si="98"/>
        <v>0</v>
      </c>
      <c r="D121" s="232"/>
      <c r="E121" s="435"/>
      <c r="F121" s="393">
        <f t="shared" si="139"/>
        <v>0</v>
      </c>
      <c r="G121" s="232"/>
      <c r="H121" s="264"/>
      <c r="I121" s="115">
        <f t="shared" si="140"/>
        <v>0</v>
      </c>
      <c r="J121" s="264"/>
      <c r="K121" s="61"/>
      <c r="L121" s="115">
        <f t="shared" si="141"/>
        <v>0</v>
      </c>
      <c r="M121" s="328"/>
      <c r="N121" s="61"/>
      <c r="O121" s="115">
        <f t="shared" si="142"/>
        <v>0</v>
      </c>
      <c r="P121" s="112"/>
    </row>
    <row r="122" spans="1:16" x14ac:dyDescent="0.25">
      <c r="A122" s="113">
        <v>2270</v>
      </c>
      <c r="B122" s="58" t="s">
        <v>107</v>
      </c>
      <c r="C122" s="59">
        <f t="shared" si="98"/>
        <v>16472</v>
      </c>
      <c r="D122" s="233">
        <f>SUM(D123:D127)</f>
        <v>3240</v>
      </c>
      <c r="E122" s="436">
        <f t="shared" ref="E122:F122" si="143">SUM(E123:E127)</f>
        <v>1232</v>
      </c>
      <c r="F122" s="393">
        <f t="shared" si="143"/>
        <v>4472</v>
      </c>
      <c r="G122" s="233">
        <f>SUM(G123:G127)</f>
        <v>15000</v>
      </c>
      <c r="H122" s="122">
        <f t="shared" ref="H122:I122" si="144">SUM(H123:H127)</f>
        <v>-3000</v>
      </c>
      <c r="I122" s="115">
        <f t="shared" si="144"/>
        <v>12000</v>
      </c>
      <c r="J122" s="122">
        <f>SUM(J123:J127)</f>
        <v>0</v>
      </c>
      <c r="K122" s="114">
        <f t="shared" ref="K122:L122" si="145">SUM(K123:K127)</f>
        <v>0</v>
      </c>
      <c r="L122" s="115">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435"/>
      <c r="F124" s="393">
        <f t="shared" si="147"/>
        <v>0</v>
      </c>
      <c r="G124" s="232"/>
      <c r="H124" s="264"/>
      <c r="I124" s="115">
        <f t="shared" si="148"/>
        <v>0</v>
      </c>
      <c r="J124" s="264"/>
      <c r="K124" s="61"/>
      <c r="L124" s="115">
        <f t="shared" si="149"/>
        <v>0</v>
      </c>
      <c r="M124" s="328"/>
      <c r="N124" s="61"/>
      <c r="O124" s="115">
        <f t="shared" si="150"/>
        <v>0</v>
      </c>
      <c r="P124" s="112"/>
    </row>
    <row r="125" spans="1:16" ht="24" hidden="1" x14ac:dyDescent="0.25">
      <c r="A125" s="38">
        <v>2275</v>
      </c>
      <c r="B125" s="58" t="s">
        <v>109</v>
      </c>
      <c r="C125" s="59">
        <f t="shared" si="98"/>
        <v>0</v>
      </c>
      <c r="D125" s="232"/>
      <c r="E125" s="435"/>
      <c r="F125" s="393">
        <f t="shared" si="147"/>
        <v>0</v>
      </c>
      <c r="G125" s="232"/>
      <c r="H125" s="264"/>
      <c r="I125" s="115">
        <f t="shared" si="148"/>
        <v>0</v>
      </c>
      <c r="J125" s="264"/>
      <c r="K125" s="61"/>
      <c r="L125" s="115">
        <f t="shared" si="149"/>
        <v>0</v>
      </c>
      <c r="M125" s="328"/>
      <c r="N125" s="61"/>
      <c r="O125" s="115">
        <f t="shared" si="150"/>
        <v>0</v>
      </c>
      <c r="P125" s="112"/>
    </row>
    <row r="126" spans="1:16" ht="36" hidden="1" x14ac:dyDescent="0.25">
      <c r="A126" s="38">
        <v>2276</v>
      </c>
      <c r="B126" s="58" t="s">
        <v>110</v>
      </c>
      <c r="C126" s="59">
        <f t="shared" si="98"/>
        <v>0</v>
      </c>
      <c r="D126" s="232"/>
      <c r="E126" s="435"/>
      <c r="F126" s="393">
        <f t="shared" si="147"/>
        <v>0</v>
      </c>
      <c r="G126" s="232"/>
      <c r="H126" s="264"/>
      <c r="I126" s="115">
        <f t="shared" si="148"/>
        <v>0</v>
      </c>
      <c r="J126" s="264"/>
      <c r="K126" s="61"/>
      <c r="L126" s="115">
        <f t="shared" si="149"/>
        <v>0</v>
      </c>
      <c r="M126" s="328"/>
      <c r="N126" s="61"/>
      <c r="O126" s="115">
        <f t="shared" si="150"/>
        <v>0</v>
      </c>
      <c r="P126" s="112"/>
    </row>
    <row r="127" spans="1:16" ht="96" x14ac:dyDescent="0.25">
      <c r="A127" s="38">
        <v>2279</v>
      </c>
      <c r="B127" s="58" t="s">
        <v>111</v>
      </c>
      <c r="C127" s="59">
        <f t="shared" si="98"/>
        <v>16472</v>
      </c>
      <c r="D127" s="232">
        <v>3240</v>
      </c>
      <c r="E127" s="435">
        <v>1232</v>
      </c>
      <c r="F127" s="393">
        <f t="shared" si="147"/>
        <v>4472</v>
      </c>
      <c r="G127" s="232">
        <v>15000</v>
      </c>
      <c r="H127" s="264">
        <v>-3000</v>
      </c>
      <c r="I127" s="115">
        <f t="shared" si="148"/>
        <v>12000</v>
      </c>
      <c r="J127" s="264"/>
      <c r="K127" s="61"/>
      <c r="L127" s="115">
        <f t="shared" si="149"/>
        <v>0</v>
      </c>
      <c r="M127" s="328"/>
      <c r="N127" s="61"/>
      <c r="O127" s="115">
        <f t="shared" si="150"/>
        <v>0</v>
      </c>
      <c r="P127" s="377" t="s">
        <v>731</v>
      </c>
    </row>
    <row r="128" spans="1:16" ht="24" hidden="1" x14ac:dyDescent="0.25">
      <c r="A128" s="455">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435"/>
      <c r="F129" s="393">
        <f>D129+E129</f>
        <v>0</v>
      </c>
      <c r="G129" s="232"/>
      <c r="H129" s="264"/>
      <c r="I129" s="115">
        <f>G129+H129</f>
        <v>0</v>
      </c>
      <c r="J129" s="264"/>
      <c r="K129" s="61"/>
      <c r="L129" s="115">
        <f>J129+K129</f>
        <v>0</v>
      </c>
      <c r="M129" s="328"/>
      <c r="N129" s="61"/>
      <c r="O129" s="115">
        <f>M129+N129</f>
        <v>0</v>
      </c>
      <c r="P129" s="112"/>
    </row>
    <row r="130" spans="1:16" ht="38.25" customHeight="1" x14ac:dyDescent="0.25">
      <c r="A130" s="46">
        <v>2300</v>
      </c>
      <c r="B130" s="106" t="s">
        <v>113</v>
      </c>
      <c r="C130" s="47">
        <f t="shared" si="98"/>
        <v>6000</v>
      </c>
      <c r="D130" s="230">
        <f>SUM(D131,D136,D140,D141,D144,D151,D159,D160,D163)</f>
        <v>0</v>
      </c>
      <c r="E130" s="430">
        <f t="shared" ref="E130:F130" si="152">SUM(E131,E136,E140,E141,E144,E151,E159,E160,E163)</f>
        <v>0</v>
      </c>
      <c r="F130" s="397">
        <f t="shared" si="152"/>
        <v>0</v>
      </c>
      <c r="G130" s="230">
        <f>SUM(G131,G136,G140,G141,G144,G151,G159,G160,G163)</f>
        <v>6000</v>
      </c>
      <c r="H130" s="107">
        <f t="shared" ref="H130:I130" si="153">SUM(H131,H136,H140,H141,H144,H151,H159,H160,H163)</f>
        <v>0</v>
      </c>
      <c r="I130" s="118">
        <f t="shared" si="153"/>
        <v>6000</v>
      </c>
      <c r="J130" s="107">
        <f>SUM(J131,J136,J140,J141,J144,J151,J159,J160,J163)</f>
        <v>0</v>
      </c>
      <c r="K130" s="51">
        <f t="shared" ref="K130:L130" si="154">SUM(K131,K136,K140,K141,K144,K151,K159,K160,K163)</f>
        <v>0</v>
      </c>
      <c r="L130" s="118">
        <f t="shared" si="154"/>
        <v>0</v>
      </c>
      <c r="M130" s="47">
        <f>SUM(M131,M136,M140,M141,M144,M151,M159,M160,M163)</f>
        <v>0</v>
      </c>
      <c r="N130" s="51">
        <f t="shared" ref="N130:O130" si="155">SUM(N131,N136,N140,N141,N144,N151,N159,N160,N163)</f>
        <v>0</v>
      </c>
      <c r="O130" s="118">
        <f t="shared" si="155"/>
        <v>0</v>
      </c>
      <c r="P130" s="124"/>
    </row>
    <row r="131" spans="1:16" ht="24" hidden="1" x14ac:dyDescent="0.25">
      <c r="A131" s="455">
        <v>2310</v>
      </c>
      <c r="B131" s="53" t="s">
        <v>114</v>
      </c>
      <c r="C131" s="54">
        <f t="shared" si="98"/>
        <v>0</v>
      </c>
      <c r="D131" s="235">
        <f t="shared" ref="D131:O131" si="156">SUM(D132:D135)</f>
        <v>0</v>
      </c>
      <c r="E131" s="438">
        <f t="shared" si="156"/>
        <v>0</v>
      </c>
      <c r="F131" s="434">
        <f t="shared" si="156"/>
        <v>0</v>
      </c>
      <c r="G131" s="235">
        <f t="shared" si="156"/>
        <v>0</v>
      </c>
      <c r="H131" s="266">
        <f t="shared" si="156"/>
        <v>0</v>
      </c>
      <c r="I131" s="121">
        <f t="shared" si="156"/>
        <v>0</v>
      </c>
      <c r="J131" s="266">
        <f t="shared" si="156"/>
        <v>0</v>
      </c>
      <c r="K131" s="120">
        <f t="shared" si="156"/>
        <v>0</v>
      </c>
      <c r="L131" s="121">
        <f t="shared" si="156"/>
        <v>0</v>
      </c>
      <c r="M131" s="54">
        <f t="shared" si="156"/>
        <v>0</v>
      </c>
      <c r="N131" s="120">
        <f t="shared" si="156"/>
        <v>0</v>
      </c>
      <c r="O131" s="121">
        <f t="shared" si="156"/>
        <v>0</v>
      </c>
      <c r="P131" s="111"/>
    </row>
    <row r="132" spans="1:16" hidden="1" x14ac:dyDescent="0.25">
      <c r="A132" s="38">
        <v>2311</v>
      </c>
      <c r="B132" s="58" t="s">
        <v>115</v>
      </c>
      <c r="C132" s="59">
        <f t="shared" si="98"/>
        <v>0</v>
      </c>
      <c r="D132" s="232"/>
      <c r="E132" s="435"/>
      <c r="F132" s="393">
        <f t="shared" ref="F132:F135" si="157">D132+E132</f>
        <v>0</v>
      </c>
      <c r="G132" s="232"/>
      <c r="H132" s="264"/>
      <c r="I132" s="115">
        <f t="shared" ref="I132:I135" si="158">G132+H132</f>
        <v>0</v>
      </c>
      <c r="J132" s="264"/>
      <c r="K132" s="61"/>
      <c r="L132" s="115">
        <f t="shared" ref="L132:L135" si="159">J132+K132</f>
        <v>0</v>
      </c>
      <c r="M132" s="328"/>
      <c r="N132" s="61"/>
      <c r="O132" s="115">
        <f t="shared" ref="O132:O135" si="160">M132+N132</f>
        <v>0</v>
      </c>
      <c r="P132" s="112"/>
    </row>
    <row r="133" spans="1:16" hidden="1" x14ac:dyDescent="0.25">
      <c r="A133" s="38">
        <v>2312</v>
      </c>
      <c r="B133" s="58" t="s">
        <v>116</v>
      </c>
      <c r="C133" s="59">
        <f t="shared" si="98"/>
        <v>0</v>
      </c>
      <c r="D133" s="232"/>
      <c r="E133" s="435"/>
      <c r="F133" s="393">
        <f t="shared" si="157"/>
        <v>0</v>
      </c>
      <c r="G133" s="232"/>
      <c r="H133" s="264"/>
      <c r="I133" s="115">
        <f t="shared" si="158"/>
        <v>0</v>
      </c>
      <c r="J133" s="264"/>
      <c r="K133" s="61"/>
      <c r="L133" s="115">
        <f t="shared" si="159"/>
        <v>0</v>
      </c>
      <c r="M133" s="328"/>
      <c r="N133" s="61"/>
      <c r="O133" s="115">
        <f t="shared" si="160"/>
        <v>0</v>
      </c>
      <c r="P133" s="112"/>
    </row>
    <row r="134" spans="1:16" hidden="1" x14ac:dyDescent="0.25">
      <c r="A134" s="38">
        <v>2313</v>
      </c>
      <c r="B134" s="58" t="s">
        <v>117</v>
      </c>
      <c r="C134" s="59">
        <f t="shared" si="98"/>
        <v>0</v>
      </c>
      <c r="D134" s="232"/>
      <c r="E134" s="435"/>
      <c r="F134" s="393">
        <f t="shared" si="157"/>
        <v>0</v>
      </c>
      <c r="G134" s="232"/>
      <c r="H134" s="264"/>
      <c r="I134" s="115">
        <f t="shared" si="158"/>
        <v>0</v>
      </c>
      <c r="J134" s="264"/>
      <c r="K134" s="61"/>
      <c r="L134" s="115">
        <f t="shared" si="159"/>
        <v>0</v>
      </c>
      <c r="M134" s="328"/>
      <c r="N134" s="61"/>
      <c r="O134" s="115">
        <f t="shared" si="160"/>
        <v>0</v>
      </c>
      <c r="P134" s="112"/>
    </row>
    <row r="135" spans="1:16" ht="36" hidden="1" customHeight="1" x14ac:dyDescent="0.25">
      <c r="A135" s="38">
        <v>2314</v>
      </c>
      <c r="B135" s="58" t="s">
        <v>291</v>
      </c>
      <c r="C135" s="59">
        <f t="shared" si="98"/>
        <v>0</v>
      </c>
      <c r="D135" s="232"/>
      <c r="E135" s="435"/>
      <c r="F135" s="393">
        <f t="shared" si="157"/>
        <v>0</v>
      </c>
      <c r="G135" s="232"/>
      <c r="H135" s="264"/>
      <c r="I135" s="115">
        <f t="shared" si="158"/>
        <v>0</v>
      </c>
      <c r="J135" s="264"/>
      <c r="K135" s="61"/>
      <c r="L135" s="115">
        <f t="shared" si="159"/>
        <v>0</v>
      </c>
      <c r="M135" s="328"/>
      <c r="N135" s="61"/>
      <c r="O135" s="115">
        <f t="shared" si="160"/>
        <v>0</v>
      </c>
      <c r="P135" s="112"/>
    </row>
    <row r="136" spans="1:16" x14ac:dyDescent="0.25">
      <c r="A136" s="113">
        <v>2320</v>
      </c>
      <c r="B136" s="58" t="s">
        <v>118</v>
      </c>
      <c r="C136" s="59">
        <f t="shared" si="98"/>
        <v>6000</v>
      </c>
      <c r="D136" s="233">
        <f>SUM(D137:D139)</f>
        <v>0</v>
      </c>
      <c r="E136" s="436">
        <f t="shared" ref="E136:F136" si="161">SUM(E137:E139)</f>
        <v>0</v>
      </c>
      <c r="F136" s="393">
        <f t="shared" si="161"/>
        <v>0</v>
      </c>
      <c r="G136" s="233">
        <f>SUM(G137:G139)</f>
        <v>6000</v>
      </c>
      <c r="H136" s="122">
        <f t="shared" ref="H136:I136" si="162">SUM(H137:H139)</f>
        <v>0</v>
      </c>
      <c r="I136" s="115">
        <f t="shared" si="162"/>
        <v>6000</v>
      </c>
      <c r="J136" s="122">
        <f>SUM(J137:J139)</f>
        <v>0</v>
      </c>
      <c r="K136" s="114">
        <f t="shared" ref="K136:L136" si="163">SUM(K137:K139)</f>
        <v>0</v>
      </c>
      <c r="L136" s="115">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row>
    <row r="138" spans="1:16" x14ac:dyDescent="0.25">
      <c r="A138" s="38">
        <v>2322</v>
      </c>
      <c r="B138" s="58" t="s">
        <v>120</v>
      </c>
      <c r="C138" s="59">
        <f t="shared" si="98"/>
        <v>6000</v>
      </c>
      <c r="D138" s="232"/>
      <c r="E138" s="435"/>
      <c r="F138" s="393">
        <f t="shared" si="165"/>
        <v>0</v>
      </c>
      <c r="G138" s="232">
        <v>6000</v>
      </c>
      <c r="H138" s="264"/>
      <c r="I138" s="115">
        <f t="shared" si="166"/>
        <v>6000</v>
      </c>
      <c r="J138" s="264"/>
      <c r="K138" s="61"/>
      <c r="L138" s="115">
        <f t="shared" si="167"/>
        <v>0</v>
      </c>
      <c r="M138" s="328"/>
      <c r="N138" s="61"/>
      <c r="O138" s="115">
        <f t="shared" si="168"/>
        <v>0</v>
      </c>
      <c r="P138" s="377"/>
    </row>
    <row r="139" spans="1:16" ht="10.5" hidden="1" customHeight="1" x14ac:dyDescent="0.25">
      <c r="A139" s="38">
        <v>2329</v>
      </c>
      <c r="B139" s="58" t="s">
        <v>121</v>
      </c>
      <c r="C139" s="59">
        <f t="shared" si="98"/>
        <v>0</v>
      </c>
      <c r="D139" s="232"/>
      <c r="E139" s="435"/>
      <c r="F139" s="393">
        <f t="shared" si="165"/>
        <v>0</v>
      </c>
      <c r="G139" s="232"/>
      <c r="H139" s="264"/>
      <c r="I139" s="115">
        <f t="shared" si="166"/>
        <v>0</v>
      </c>
      <c r="J139" s="264"/>
      <c r="K139" s="61"/>
      <c r="L139" s="115">
        <f t="shared" si="167"/>
        <v>0</v>
      </c>
      <c r="M139" s="328"/>
      <c r="N139" s="61"/>
      <c r="O139" s="115">
        <f t="shared" si="168"/>
        <v>0</v>
      </c>
      <c r="P139" s="112"/>
    </row>
    <row r="140" spans="1:16" hidden="1" x14ac:dyDescent="0.25">
      <c r="A140" s="113">
        <v>2330</v>
      </c>
      <c r="B140" s="58" t="s">
        <v>122</v>
      </c>
      <c r="C140" s="59">
        <f t="shared" si="98"/>
        <v>0</v>
      </c>
      <c r="D140" s="232"/>
      <c r="E140" s="435"/>
      <c r="F140" s="393">
        <f t="shared" si="165"/>
        <v>0</v>
      </c>
      <c r="G140" s="232"/>
      <c r="H140" s="264"/>
      <c r="I140" s="115">
        <f t="shared" si="166"/>
        <v>0</v>
      </c>
      <c r="J140" s="264"/>
      <c r="K140" s="61"/>
      <c r="L140" s="115">
        <f t="shared" si="167"/>
        <v>0</v>
      </c>
      <c r="M140" s="328"/>
      <c r="N140" s="61"/>
      <c r="O140" s="115">
        <f t="shared" si="168"/>
        <v>0</v>
      </c>
      <c r="P140" s="112"/>
    </row>
    <row r="141" spans="1:16"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435"/>
      <c r="F143" s="393">
        <f t="shared" si="173"/>
        <v>0</v>
      </c>
      <c r="G143" s="232"/>
      <c r="H143" s="264"/>
      <c r="I143" s="115">
        <f t="shared" si="174"/>
        <v>0</v>
      </c>
      <c r="J143" s="264"/>
      <c r="K143" s="61"/>
      <c r="L143" s="115">
        <f t="shared" si="175"/>
        <v>0</v>
      </c>
      <c r="M143" s="328"/>
      <c r="N143" s="61"/>
      <c r="O143" s="115">
        <f t="shared" si="176"/>
        <v>0</v>
      </c>
      <c r="P143" s="112"/>
    </row>
    <row r="144" spans="1:16" ht="24" hidden="1" x14ac:dyDescent="0.25">
      <c r="A144" s="108">
        <v>2350</v>
      </c>
      <c r="B144" s="79" t="s">
        <v>125</v>
      </c>
      <c r="C144" s="85">
        <f t="shared" si="98"/>
        <v>0</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433"/>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435"/>
      <c r="F146" s="393">
        <f t="shared" si="181"/>
        <v>0</v>
      </c>
      <c r="G146" s="232"/>
      <c r="H146" s="264"/>
      <c r="I146" s="115">
        <f t="shared" si="182"/>
        <v>0</v>
      </c>
      <c r="J146" s="264"/>
      <c r="K146" s="61"/>
      <c r="L146" s="115">
        <f t="shared" si="183"/>
        <v>0</v>
      </c>
      <c r="M146" s="328"/>
      <c r="N146" s="61"/>
      <c r="O146" s="115">
        <f t="shared" si="184"/>
        <v>0</v>
      </c>
      <c r="P146" s="112"/>
    </row>
    <row r="147" spans="1:16" ht="24" hidden="1" x14ac:dyDescent="0.25">
      <c r="A147" s="38">
        <v>2353</v>
      </c>
      <c r="B147" s="58" t="s">
        <v>128</v>
      </c>
      <c r="C147" s="59">
        <f t="shared" si="98"/>
        <v>0</v>
      </c>
      <c r="D147" s="232"/>
      <c r="E147" s="435"/>
      <c r="F147" s="393">
        <f t="shared" si="181"/>
        <v>0</v>
      </c>
      <c r="G147" s="232"/>
      <c r="H147" s="264"/>
      <c r="I147" s="115">
        <f t="shared" si="182"/>
        <v>0</v>
      </c>
      <c r="J147" s="264"/>
      <c r="K147" s="61"/>
      <c r="L147" s="115">
        <f t="shared" si="183"/>
        <v>0</v>
      </c>
      <c r="M147" s="328"/>
      <c r="N147" s="61"/>
      <c r="O147" s="115">
        <f t="shared" si="184"/>
        <v>0</v>
      </c>
      <c r="P147" s="112"/>
    </row>
    <row r="148" spans="1:16" ht="24" hidden="1" x14ac:dyDescent="0.25">
      <c r="A148" s="38">
        <v>2354</v>
      </c>
      <c r="B148" s="58" t="s">
        <v>129</v>
      </c>
      <c r="C148" s="59">
        <f t="shared" si="98"/>
        <v>0</v>
      </c>
      <c r="D148" s="232"/>
      <c r="E148" s="435"/>
      <c r="F148" s="393">
        <f t="shared" si="181"/>
        <v>0</v>
      </c>
      <c r="G148" s="232"/>
      <c r="H148" s="264"/>
      <c r="I148" s="115">
        <f t="shared" si="182"/>
        <v>0</v>
      </c>
      <c r="J148" s="264"/>
      <c r="K148" s="61"/>
      <c r="L148" s="115">
        <f t="shared" si="183"/>
        <v>0</v>
      </c>
      <c r="M148" s="328"/>
      <c r="N148" s="61"/>
      <c r="O148" s="115">
        <f t="shared" si="184"/>
        <v>0</v>
      </c>
      <c r="P148" s="112"/>
    </row>
    <row r="149" spans="1:16" ht="24" hidden="1" x14ac:dyDescent="0.25">
      <c r="A149" s="38">
        <v>2355</v>
      </c>
      <c r="B149" s="58" t="s">
        <v>130</v>
      </c>
      <c r="C149" s="59">
        <f t="shared" ref="C149:C212" si="185">F149+I149+L149+O149</f>
        <v>0</v>
      </c>
      <c r="D149" s="232"/>
      <c r="E149" s="435"/>
      <c r="F149" s="393">
        <f t="shared" si="181"/>
        <v>0</v>
      </c>
      <c r="G149" s="232"/>
      <c r="H149" s="264"/>
      <c r="I149" s="115">
        <f t="shared" si="182"/>
        <v>0</v>
      </c>
      <c r="J149" s="264"/>
      <c r="K149" s="61"/>
      <c r="L149" s="115">
        <f t="shared" si="183"/>
        <v>0</v>
      </c>
      <c r="M149" s="328"/>
      <c r="N149" s="61"/>
      <c r="O149" s="115">
        <f t="shared" si="184"/>
        <v>0</v>
      </c>
      <c r="P149" s="112"/>
    </row>
    <row r="150" spans="1:16" ht="24" hidden="1" x14ac:dyDescent="0.25">
      <c r="A150" s="38">
        <v>2359</v>
      </c>
      <c r="B150" s="58" t="s">
        <v>131</v>
      </c>
      <c r="C150" s="59">
        <f t="shared" si="185"/>
        <v>0</v>
      </c>
      <c r="D150" s="232"/>
      <c r="E150" s="435"/>
      <c r="F150" s="393">
        <f t="shared" si="181"/>
        <v>0</v>
      </c>
      <c r="G150" s="232"/>
      <c r="H150" s="264"/>
      <c r="I150" s="115">
        <f t="shared" si="182"/>
        <v>0</v>
      </c>
      <c r="J150" s="264"/>
      <c r="K150" s="61"/>
      <c r="L150" s="115">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435"/>
      <c r="F153" s="393">
        <f t="shared" si="190"/>
        <v>0</v>
      </c>
      <c r="G153" s="232"/>
      <c r="H153" s="264"/>
      <c r="I153" s="115">
        <f t="shared" si="191"/>
        <v>0</v>
      </c>
      <c r="J153" s="264"/>
      <c r="K153" s="61"/>
      <c r="L153" s="115">
        <f t="shared" si="192"/>
        <v>0</v>
      </c>
      <c r="M153" s="328"/>
      <c r="N153" s="61"/>
      <c r="O153" s="115">
        <f t="shared" si="193"/>
        <v>0</v>
      </c>
      <c r="P153" s="112"/>
    </row>
    <row r="154" spans="1:16" hidden="1" x14ac:dyDescent="0.25">
      <c r="A154" s="37">
        <v>2363</v>
      </c>
      <c r="B154" s="58" t="s">
        <v>135</v>
      </c>
      <c r="C154" s="59">
        <f t="shared" si="185"/>
        <v>0</v>
      </c>
      <c r="D154" s="232"/>
      <c r="E154" s="435"/>
      <c r="F154" s="393">
        <f t="shared" si="190"/>
        <v>0</v>
      </c>
      <c r="G154" s="232"/>
      <c r="H154" s="264"/>
      <c r="I154" s="115">
        <f t="shared" si="191"/>
        <v>0</v>
      </c>
      <c r="J154" s="264"/>
      <c r="K154" s="61"/>
      <c r="L154" s="115">
        <f t="shared" si="192"/>
        <v>0</v>
      </c>
      <c r="M154" s="328"/>
      <c r="N154" s="61"/>
      <c r="O154" s="115">
        <f t="shared" si="193"/>
        <v>0</v>
      </c>
      <c r="P154" s="112"/>
    </row>
    <row r="155" spans="1:16" hidden="1" x14ac:dyDescent="0.25">
      <c r="A155" s="37">
        <v>2364</v>
      </c>
      <c r="B155" s="58" t="s">
        <v>136</v>
      </c>
      <c r="C155" s="59">
        <f t="shared" si="185"/>
        <v>0</v>
      </c>
      <c r="D155" s="232"/>
      <c r="E155" s="435"/>
      <c r="F155" s="393">
        <f t="shared" si="190"/>
        <v>0</v>
      </c>
      <c r="G155" s="232"/>
      <c r="H155" s="264"/>
      <c r="I155" s="115">
        <f t="shared" si="191"/>
        <v>0</v>
      </c>
      <c r="J155" s="264"/>
      <c r="K155" s="61"/>
      <c r="L155" s="115">
        <f t="shared" si="192"/>
        <v>0</v>
      </c>
      <c r="M155" s="328"/>
      <c r="N155" s="61"/>
      <c r="O155" s="115">
        <f t="shared" si="193"/>
        <v>0</v>
      </c>
      <c r="P155" s="112"/>
    </row>
    <row r="156" spans="1:16" ht="12.75" hidden="1" customHeight="1" x14ac:dyDescent="0.25">
      <c r="A156" s="37">
        <v>2365</v>
      </c>
      <c r="B156" s="58" t="s">
        <v>137</v>
      </c>
      <c r="C156" s="59">
        <f t="shared" si="185"/>
        <v>0</v>
      </c>
      <c r="D156" s="232"/>
      <c r="E156" s="435"/>
      <c r="F156" s="393">
        <f t="shared" si="190"/>
        <v>0</v>
      </c>
      <c r="G156" s="232"/>
      <c r="H156" s="264"/>
      <c r="I156" s="115">
        <f t="shared" si="191"/>
        <v>0</v>
      </c>
      <c r="J156" s="264"/>
      <c r="K156" s="61"/>
      <c r="L156" s="115">
        <f t="shared" si="192"/>
        <v>0</v>
      </c>
      <c r="M156" s="328"/>
      <c r="N156" s="61"/>
      <c r="O156" s="115">
        <f t="shared" si="193"/>
        <v>0</v>
      </c>
      <c r="P156" s="112"/>
    </row>
    <row r="157" spans="1:16" ht="36" hidden="1" x14ac:dyDescent="0.25">
      <c r="A157" s="37">
        <v>2366</v>
      </c>
      <c r="B157" s="58" t="s">
        <v>138</v>
      </c>
      <c r="C157" s="59">
        <f t="shared" si="185"/>
        <v>0</v>
      </c>
      <c r="D157" s="232"/>
      <c r="E157" s="435"/>
      <c r="F157" s="393">
        <f t="shared" si="190"/>
        <v>0</v>
      </c>
      <c r="G157" s="232"/>
      <c r="H157" s="264"/>
      <c r="I157" s="115">
        <f t="shared" si="191"/>
        <v>0</v>
      </c>
      <c r="J157" s="264"/>
      <c r="K157" s="61"/>
      <c r="L157" s="115">
        <f t="shared" si="192"/>
        <v>0</v>
      </c>
      <c r="M157" s="328"/>
      <c r="N157" s="61"/>
      <c r="O157" s="115">
        <f t="shared" si="193"/>
        <v>0</v>
      </c>
      <c r="P157" s="112"/>
    </row>
    <row r="158" spans="1:16" ht="48" hidden="1" x14ac:dyDescent="0.25">
      <c r="A158" s="37">
        <v>2369</v>
      </c>
      <c r="B158" s="58" t="s">
        <v>139</v>
      </c>
      <c r="C158" s="59">
        <f t="shared" si="185"/>
        <v>0</v>
      </c>
      <c r="D158" s="232"/>
      <c r="E158" s="435"/>
      <c r="F158" s="393">
        <f t="shared" si="190"/>
        <v>0</v>
      </c>
      <c r="G158" s="232"/>
      <c r="H158" s="264"/>
      <c r="I158" s="115">
        <f t="shared" si="191"/>
        <v>0</v>
      </c>
      <c r="J158" s="264"/>
      <c r="K158" s="61"/>
      <c r="L158" s="115">
        <f t="shared" si="192"/>
        <v>0</v>
      </c>
      <c r="M158" s="328"/>
      <c r="N158" s="61"/>
      <c r="O158" s="115">
        <f t="shared" si="193"/>
        <v>0</v>
      </c>
      <c r="P158" s="112"/>
    </row>
    <row r="159" spans="1:16" hidden="1" x14ac:dyDescent="0.25">
      <c r="A159" s="108">
        <v>2370</v>
      </c>
      <c r="B159" s="79" t="s">
        <v>140</v>
      </c>
      <c r="C159" s="85">
        <f t="shared" si="185"/>
        <v>0</v>
      </c>
      <c r="D159" s="234"/>
      <c r="E159" s="437"/>
      <c r="F159" s="432">
        <f t="shared" si="190"/>
        <v>0</v>
      </c>
      <c r="G159" s="234"/>
      <c r="H159" s="265"/>
      <c r="I159" s="110">
        <f t="shared" si="191"/>
        <v>0</v>
      </c>
      <c r="J159" s="265"/>
      <c r="K159" s="116"/>
      <c r="L159" s="110">
        <f t="shared" si="192"/>
        <v>0</v>
      </c>
      <c r="M159" s="329"/>
      <c r="N159" s="116"/>
      <c r="O159" s="110">
        <f t="shared" si="193"/>
        <v>0</v>
      </c>
      <c r="P159" s="117"/>
    </row>
    <row r="160" spans="1:16"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435"/>
      <c r="F162" s="393">
        <f t="shared" si="198"/>
        <v>0</v>
      </c>
      <c r="G162" s="232"/>
      <c r="H162" s="264"/>
      <c r="I162" s="115">
        <f t="shared" si="199"/>
        <v>0</v>
      </c>
      <c r="J162" s="264"/>
      <c r="K162" s="61"/>
      <c r="L162" s="115">
        <f t="shared" si="200"/>
        <v>0</v>
      </c>
      <c r="M162" s="328"/>
      <c r="N162" s="61"/>
      <c r="O162" s="115">
        <f t="shared" si="201"/>
        <v>0</v>
      </c>
      <c r="P162" s="112"/>
    </row>
    <row r="163" spans="1:16" hidden="1" x14ac:dyDescent="0.25">
      <c r="A163" s="108">
        <v>2390</v>
      </c>
      <c r="B163" s="79" t="s">
        <v>144</v>
      </c>
      <c r="C163" s="85">
        <f t="shared" si="185"/>
        <v>0</v>
      </c>
      <c r="D163" s="234"/>
      <c r="E163" s="437"/>
      <c r="F163" s="432">
        <f t="shared" si="198"/>
        <v>0</v>
      </c>
      <c r="G163" s="234"/>
      <c r="H163" s="265"/>
      <c r="I163" s="110">
        <f t="shared" si="199"/>
        <v>0</v>
      </c>
      <c r="J163" s="265"/>
      <c r="K163" s="116"/>
      <c r="L163" s="110">
        <f t="shared" si="200"/>
        <v>0</v>
      </c>
      <c r="M163" s="329"/>
      <c r="N163" s="116"/>
      <c r="O163" s="110">
        <f t="shared" si="201"/>
        <v>0</v>
      </c>
      <c r="P163" s="117"/>
    </row>
    <row r="164" spans="1:16" hidden="1" x14ac:dyDescent="0.25">
      <c r="A164" s="46">
        <v>2400</v>
      </c>
      <c r="B164" s="106" t="s">
        <v>145</v>
      </c>
      <c r="C164" s="47">
        <f t="shared" si="185"/>
        <v>0</v>
      </c>
      <c r="D164" s="236"/>
      <c r="E164" s="439"/>
      <c r="F164" s="397">
        <f t="shared" si="198"/>
        <v>0</v>
      </c>
      <c r="G164" s="236"/>
      <c r="H164" s="267"/>
      <c r="I164" s="118">
        <f t="shared" si="199"/>
        <v>0</v>
      </c>
      <c r="J164" s="267"/>
      <c r="K164" s="123"/>
      <c r="L164" s="118">
        <f t="shared" si="200"/>
        <v>0</v>
      </c>
      <c r="M164" s="330"/>
      <c r="N164" s="123"/>
      <c r="O164" s="118">
        <f t="shared" si="201"/>
        <v>0</v>
      </c>
      <c r="P164" s="124"/>
    </row>
    <row r="165" spans="1:16" ht="24" hidden="1" x14ac:dyDescent="0.25">
      <c r="A165" s="46">
        <v>2500</v>
      </c>
      <c r="B165" s="106" t="s">
        <v>146</v>
      </c>
      <c r="C165" s="47">
        <f t="shared" si="185"/>
        <v>0</v>
      </c>
      <c r="D165" s="230">
        <f>SUM(D166,D171)</f>
        <v>0</v>
      </c>
      <c r="E165" s="430">
        <f t="shared" ref="E165:O165" si="202">SUM(E166,E171)</f>
        <v>0</v>
      </c>
      <c r="F165" s="397">
        <f t="shared" si="202"/>
        <v>0</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row>
    <row r="166" spans="1:16" ht="16.5" hidden="1" customHeight="1" x14ac:dyDescent="0.25">
      <c r="A166" s="455">
        <v>2510</v>
      </c>
      <c r="B166" s="53" t="s">
        <v>147</v>
      </c>
      <c r="C166" s="54">
        <f t="shared" si="185"/>
        <v>0</v>
      </c>
      <c r="D166" s="235">
        <f>SUM(D167:D170)</f>
        <v>0</v>
      </c>
      <c r="E166" s="438">
        <f t="shared" ref="E166:O166" si="203">SUM(E167:E170)</f>
        <v>0</v>
      </c>
      <c r="F166" s="434">
        <f t="shared" si="203"/>
        <v>0</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435"/>
      <c r="F168" s="393">
        <f t="shared" si="204"/>
        <v>0</v>
      </c>
      <c r="G168" s="232"/>
      <c r="H168" s="264"/>
      <c r="I168" s="115">
        <f t="shared" si="205"/>
        <v>0</v>
      </c>
      <c r="J168" s="264"/>
      <c r="K168" s="61"/>
      <c r="L168" s="115">
        <f t="shared" si="206"/>
        <v>0</v>
      </c>
      <c r="M168" s="328"/>
      <c r="N168" s="61"/>
      <c r="O168" s="115">
        <f t="shared" si="207"/>
        <v>0</v>
      </c>
      <c r="P168" s="112"/>
    </row>
    <row r="169" spans="1:16" ht="24" hidden="1" x14ac:dyDescent="0.25">
      <c r="A169" s="38">
        <v>2515</v>
      </c>
      <c r="B169" s="58" t="s">
        <v>150</v>
      </c>
      <c r="C169" s="59">
        <f t="shared" si="185"/>
        <v>0</v>
      </c>
      <c r="D169" s="232"/>
      <c r="E169" s="435"/>
      <c r="F169" s="393">
        <f t="shared" si="204"/>
        <v>0</v>
      </c>
      <c r="G169" s="232"/>
      <c r="H169" s="264"/>
      <c r="I169" s="115">
        <f t="shared" si="205"/>
        <v>0</v>
      </c>
      <c r="J169" s="264"/>
      <c r="K169" s="61"/>
      <c r="L169" s="115">
        <f t="shared" si="206"/>
        <v>0</v>
      </c>
      <c r="M169" s="328"/>
      <c r="N169" s="61"/>
      <c r="O169" s="115">
        <f t="shared" si="207"/>
        <v>0</v>
      </c>
      <c r="P169" s="112"/>
    </row>
    <row r="170" spans="1:16" ht="24" hidden="1" x14ac:dyDescent="0.25">
      <c r="A170" s="38">
        <v>2519</v>
      </c>
      <c r="B170" s="58" t="s">
        <v>151</v>
      </c>
      <c r="C170" s="59">
        <f t="shared" si="185"/>
        <v>0</v>
      </c>
      <c r="D170" s="232"/>
      <c r="E170" s="435"/>
      <c r="F170" s="393">
        <f t="shared" si="204"/>
        <v>0</v>
      </c>
      <c r="G170" s="232"/>
      <c r="H170" s="264"/>
      <c r="I170" s="115">
        <f t="shared" si="205"/>
        <v>0</v>
      </c>
      <c r="J170" s="264"/>
      <c r="K170" s="61"/>
      <c r="L170" s="115">
        <f t="shared" si="206"/>
        <v>0</v>
      </c>
      <c r="M170" s="328"/>
      <c r="N170" s="61"/>
      <c r="O170" s="115">
        <f t="shared" si="207"/>
        <v>0</v>
      </c>
      <c r="P170" s="112"/>
    </row>
    <row r="171" spans="1:16" ht="24" hidden="1" x14ac:dyDescent="0.25">
      <c r="A171" s="113">
        <v>2520</v>
      </c>
      <c r="B171" s="58" t="s">
        <v>152</v>
      </c>
      <c r="C171" s="59">
        <f t="shared" si="185"/>
        <v>0</v>
      </c>
      <c r="D171" s="232"/>
      <c r="E171" s="435"/>
      <c r="F171" s="393">
        <f t="shared" si="204"/>
        <v>0</v>
      </c>
      <c r="G171" s="232"/>
      <c r="H171" s="264"/>
      <c r="I171" s="115">
        <f t="shared" si="205"/>
        <v>0</v>
      </c>
      <c r="J171" s="264"/>
      <c r="K171" s="61"/>
      <c r="L171" s="115">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90"/>
      <c r="F172" s="391">
        <f t="shared" si="204"/>
        <v>0</v>
      </c>
      <c r="G172" s="215"/>
      <c r="H172" s="250"/>
      <c r="I172" s="361">
        <f t="shared" si="205"/>
        <v>0</v>
      </c>
      <c r="J172" s="250"/>
      <c r="K172" s="35"/>
      <c r="L172" s="361">
        <f t="shared" si="206"/>
        <v>0</v>
      </c>
      <c r="M172" s="318"/>
      <c r="N172" s="35"/>
      <c r="O172" s="361">
        <f t="shared" si="207"/>
        <v>0</v>
      </c>
      <c r="P172" s="36"/>
    </row>
    <row r="173" spans="1:16" hidden="1" x14ac:dyDescent="0.25">
      <c r="A173" s="102">
        <v>3000</v>
      </c>
      <c r="B173" s="102" t="s">
        <v>154</v>
      </c>
      <c r="C173" s="103">
        <f t="shared" si="185"/>
        <v>0</v>
      </c>
      <c r="D173" s="229">
        <f>SUM(D174,D184)</f>
        <v>0</v>
      </c>
      <c r="E173" s="428">
        <f t="shared" ref="E173:F173" si="208">SUM(E174,E184)</f>
        <v>0</v>
      </c>
      <c r="F173" s="429">
        <f t="shared" si="208"/>
        <v>0</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430">
        <f t="shared" ref="E174:O174" si="212">SUM(E175,E179)</f>
        <v>0</v>
      </c>
      <c r="F174" s="397">
        <f t="shared" si="212"/>
        <v>0</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row>
    <row r="175" spans="1:16" ht="36" hidden="1" x14ac:dyDescent="0.25">
      <c r="A175" s="455">
        <v>3260</v>
      </c>
      <c r="B175" s="53" t="s">
        <v>156</v>
      </c>
      <c r="C175" s="54">
        <f t="shared" si="185"/>
        <v>0</v>
      </c>
      <c r="D175" s="235">
        <f>SUM(D176:D178)</f>
        <v>0</v>
      </c>
      <c r="E175" s="438">
        <f t="shared" ref="E175:F175" si="213">SUM(E176:E178)</f>
        <v>0</v>
      </c>
      <c r="F175" s="434">
        <f t="shared" si="213"/>
        <v>0</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435"/>
      <c r="F177" s="393">
        <f t="shared" si="217"/>
        <v>0</v>
      </c>
      <c r="G177" s="232"/>
      <c r="H177" s="264"/>
      <c r="I177" s="115">
        <f t="shared" si="218"/>
        <v>0</v>
      </c>
      <c r="J177" s="264"/>
      <c r="K177" s="61"/>
      <c r="L177" s="115">
        <f t="shared" si="219"/>
        <v>0</v>
      </c>
      <c r="M177" s="328"/>
      <c r="N177" s="61"/>
      <c r="O177" s="115">
        <f t="shared" si="220"/>
        <v>0</v>
      </c>
      <c r="P177" s="112"/>
    </row>
    <row r="178" spans="1:16" ht="24" hidden="1" x14ac:dyDescent="0.25">
      <c r="A178" s="38">
        <v>3263</v>
      </c>
      <c r="B178" s="58" t="s">
        <v>159</v>
      </c>
      <c r="C178" s="59">
        <f t="shared" si="185"/>
        <v>0</v>
      </c>
      <c r="D178" s="232"/>
      <c r="E178" s="435"/>
      <c r="F178" s="393">
        <f t="shared" si="217"/>
        <v>0</v>
      </c>
      <c r="G178" s="232"/>
      <c r="H178" s="264"/>
      <c r="I178" s="115">
        <f t="shared" si="218"/>
        <v>0</v>
      </c>
      <c r="J178" s="264"/>
      <c r="K178" s="61"/>
      <c r="L178" s="115">
        <f t="shared" si="219"/>
        <v>0</v>
      </c>
      <c r="M178" s="328"/>
      <c r="N178" s="61"/>
      <c r="O178" s="115">
        <f t="shared" si="220"/>
        <v>0</v>
      </c>
      <c r="P178" s="112"/>
    </row>
    <row r="179" spans="1:16" ht="84" hidden="1" x14ac:dyDescent="0.25">
      <c r="A179" s="455">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435"/>
      <c r="F181" s="393">
        <f t="shared" si="222"/>
        <v>0</v>
      </c>
      <c r="G181" s="232"/>
      <c r="H181" s="264"/>
      <c r="I181" s="115">
        <f t="shared" si="223"/>
        <v>0</v>
      </c>
      <c r="J181" s="264"/>
      <c r="K181" s="61"/>
      <c r="L181" s="115">
        <f t="shared" si="224"/>
        <v>0</v>
      </c>
      <c r="M181" s="328"/>
      <c r="N181" s="61"/>
      <c r="O181" s="115">
        <f t="shared" si="225"/>
        <v>0</v>
      </c>
      <c r="P181" s="112"/>
    </row>
    <row r="182" spans="1:16" ht="72" hidden="1" x14ac:dyDescent="0.25">
      <c r="A182" s="38">
        <v>3293</v>
      </c>
      <c r="B182" s="58" t="s">
        <v>162</v>
      </c>
      <c r="C182" s="59">
        <f t="shared" si="185"/>
        <v>0</v>
      </c>
      <c r="D182" s="232"/>
      <c r="E182" s="435"/>
      <c r="F182" s="393">
        <f t="shared" si="222"/>
        <v>0</v>
      </c>
      <c r="G182" s="232"/>
      <c r="H182" s="264"/>
      <c r="I182" s="115">
        <f t="shared" si="223"/>
        <v>0</v>
      </c>
      <c r="J182" s="264"/>
      <c r="K182" s="61"/>
      <c r="L182" s="115">
        <f t="shared" si="224"/>
        <v>0</v>
      </c>
      <c r="M182" s="328"/>
      <c r="N182" s="61"/>
      <c r="O182" s="115">
        <f t="shared" si="225"/>
        <v>0</v>
      </c>
      <c r="P182" s="112"/>
    </row>
    <row r="183" spans="1:16" ht="60" hidden="1" x14ac:dyDescent="0.25">
      <c r="A183" s="129">
        <v>3294</v>
      </c>
      <c r="B183" s="58" t="s">
        <v>163</v>
      </c>
      <c r="C183" s="128">
        <f t="shared" si="185"/>
        <v>0</v>
      </c>
      <c r="D183" s="237"/>
      <c r="E183" s="440"/>
      <c r="F183" s="441">
        <f t="shared" si="222"/>
        <v>0</v>
      </c>
      <c r="G183" s="237"/>
      <c r="H183" s="268"/>
      <c r="I183" s="313">
        <f t="shared" si="223"/>
        <v>0</v>
      </c>
      <c r="J183" s="268"/>
      <c r="K183" s="130"/>
      <c r="L183" s="313">
        <f t="shared" si="224"/>
        <v>0</v>
      </c>
      <c r="M183" s="331"/>
      <c r="N183" s="130"/>
      <c r="O183" s="313">
        <f t="shared" si="225"/>
        <v>0</v>
      </c>
      <c r="P183" s="159"/>
    </row>
    <row r="184" spans="1:16"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433"/>
      <c r="F186" s="434">
        <f t="shared" si="227"/>
        <v>0</v>
      </c>
      <c r="G186" s="231"/>
      <c r="H186" s="263"/>
      <c r="I186" s="121">
        <f t="shared" si="228"/>
        <v>0</v>
      </c>
      <c r="J186" s="263"/>
      <c r="K186" s="56"/>
      <c r="L186" s="121">
        <f t="shared" si="229"/>
        <v>0</v>
      </c>
      <c r="M186" s="327"/>
      <c r="N186" s="56"/>
      <c r="O186" s="121">
        <f t="shared" si="230"/>
        <v>0</v>
      </c>
      <c r="P186" s="111"/>
    </row>
    <row r="187" spans="1:16"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row>
    <row r="189" spans="1:16" ht="36" hidden="1" x14ac:dyDescent="0.25">
      <c r="A189" s="455">
        <v>4240</v>
      </c>
      <c r="B189" s="53" t="s">
        <v>169</v>
      </c>
      <c r="C189" s="54">
        <f t="shared" si="185"/>
        <v>0</v>
      </c>
      <c r="D189" s="231"/>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435"/>
      <c r="F190" s="393">
        <f t="shared" si="239"/>
        <v>0</v>
      </c>
      <c r="G190" s="232"/>
      <c r="H190" s="264"/>
      <c r="I190" s="115">
        <f t="shared" si="240"/>
        <v>0</v>
      </c>
      <c r="J190" s="264"/>
      <c r="K190" s="61"/>
      <c r="L190" s="115">
        <f t="shared" si="241"/>
        <v>0</v>
      </c>
      <c r="M190" s="328"/>
      <c r="N190" s="61"/>
      <c r="O190" s="115">
        <f t="shared" si="242"/>
        <v>0</v>
      </c>
      <c r="P190" s="112"/>
    </row>
    <row r="191" spans="1:16"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row>
    <row r="192" spans="1:16" ht="24" hidden="1" x14ac:dyDescent="0.25">
      <c r="A192" s="455">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x14ac:dyDescent="0.25">
      <c r="A194" s="136"/>
      <c r="B194" s="17" t="s">
        <v>174</v>
      </c>
      <c r="C194" s="99">
        <f t="shared" si="185"/>
        <v>8432</v>
      </c>
      <c r="D194" s="228">
        <f>SUM(D195,D230,D269)</f>
        <v>7722</v>
      </c>
      <c r="E194" s="426">
        <f t="shared" ref="E194:F194" si="251">SUM(E195,E230,E269)</f>
        <v>710</v>
      </c>
      <c r="F194" s="427">
        <f t="shared" si="251"/>
        <v>8432</v>
      </c>
      <c r="G194" s="228">
        <f>SUM(G195,G230,G269)</f>
        <v>0</v>
      </c>
      <c r="H194" s="261">
        <f t="shared" ref="H194:I194" si="252">SUM(H195,H230,H269)</f>
        <v>0</v>
      </c>
      <c r="I194" s="101">
        <f t="shared" si="252"/>
        <v>0</v>
      </c>
      <c r="J194" s="261">
        <f>SUM(J195,J230,J269)</f>
        <v>0</v>
      </c>
      <c r="K194" s="100">
        <f t="shared" ref="K194:L194" si="253">SUM(K195,K230,K269)</f>
        <v>0</v>
      </c>
      <c r="L194" s="101">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428">
        <f t="shared" ref="E195:F195" si="255">E196+E204</f>
        <v>0</v>
      </c>
      <c r="F195" s="429">
        <f t="shared" si="255"/>
        <v>0</v>
      </c>
      <c r="G195" s="229">
        <f>G196+G204</f>
        <v>0</v>
      </c>
      <c r="H195" s="262">
        <f t="shared" ref="H195:I195" si="256">H196+H204</f>
        <v>0</v>
      </c>
      <c r="I195" s="105">
        <f t="shared" si="256"/>
        <v>0</v>
      </c>
      <c r="J195" s="262">
        <f>J196+J204</f>
        <v>0</v>
      </c>
      <c r="K195" s="104">
        <f t="shared" ref="K195:L195" si="257">K196+K204</f>
        <v>0</v>
      </c>
      <c r="L195" s="105">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row>
    <row r="197" spans="1:16" hidden="1" x14ac:dyDescent="0.25">
      <c r="A197" s="455">
        <v>5110</v>
      </c>
      <c r="B197" s="53" t="s">
        <v>177</v>
      </c>
      <c r="C197" s="54">
        <f t="shared" si="185"/>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435"/>
      <c r="F200" s="393">
        <f t="shared" si="267"/>
        <v>0</v>
      </c>
      <c r="G200" s="232"/>
      <c r="H200" s="264"/>
      <c r="I200" s="115">
        <f t="shared" si="268"/>
        <v>0</v>
      </c>
      <c r="J200" s="264"/>
      <c r="K200" s="61"/>
      <c r="L200" s="115">
        <f t="shared" si="269"/>
        <v>0</v>
      </c>
      <c r="M200" s="328"/>
      <c r="N200" s="61"/>
      <c r="O200" s="115">
        <f t="shared" si="270"/>
        <v>0</v>
      </c>
      <c r="P200" s="112"/>
    </row>
    <row r="201" spans="1:16" hidden="1" x14ac:dyDescent="0.25">
      <c r="A201" s="113">
        <v>5130</v>
      </c>
      <c r="B201" s="58" t="s">
        <v>181</v>
      </c>
      <c r="C201" s="59">
        <f t="shared" si="185"/>
        <v>0</v>
      </c>
      <c r="D201" s="232"/>
      <c r="E201" s="435"/>
      <c r="F201" s="393">
        <f t="shared" si="267"/>
        <v>0</v>
      </c>
      <c r="G201" s="232"/>
      <c r="H201" s="264"/>
      <c r="I201" s="115">
        <f t="shared" si="268"/>
        <v>0</v>
      </c>
      <c r="J201" s="264"/>
      <c r="K201" s="61"/>
      <c r="L201" s="115">
        <f t="shared" si="269"/>
        <v>0</v>
      </c>
      <c r="M201" s="328"/>
      <c r="N201" s="61"/>
      <c r="O201" s="115">
        <f t="shared" si="270"/>
        <v>0</v>
      </c>
      <c r="P201" s="112"/>
    </row>
    <row r="202" spans="1:16" hidden="1" x14ac:dyDescent="0.25">
      <c r="A202" s="113">
        <v>5140</v>
      </c>
      <c r="B202" s="58" t="s">
        <v>182</v>
      </c>
      <c r="C202" s="59">
        <f t="shared" si="185"/>
        <v>0</v>
      </c>
      <c r="D202" s="232"/>
      <c r="E202" s="435"/>
      <c r="F202" s="393">
        <f t="shared" si="267"/>
        <v>0</v>
      </c>
      <c r="G202" s="232"/>
      <c r="H202" s="264"/>
      <c r="I202" s="115">
        <f t="shared" si="268"/>
        <v>0</v>
      </c>
      <c r="J202" s="264"/>
      <c r="K202" s="61"/>
      <c r="L202" s="115">
        <f t="shared" si="269"/>
        <v>0</v>
      </c>
      <c r="M202" s="328"/>
      <c r="N202" s="61"/>
      <c r="O202" s="115">
        <f t="shared" si="270"/>
        <v>0</v>
      </c>
      <c r="P202" s="112"/>
    </row>
    <row r="203" spans="1:16" ht="24" hidden="1" x14ac:dyDescent="0.25">
      <c r="A203" s="113">
        <v>5170</v>
      </c>
      <c r="B203" s="58" t="s">
        <v>183</v>
      </c>
      <c r="C203" s="59">
        <f t="shared" si="185"/>
        <v>0</v>
      </c>
      <c r="D203" s="232"/>
      <c r="E203" s="435"/>
      <c r="F203" s="393">
        <f t="shared" si="267"/>
        <v>0</v>
      </c>
      <c r="G203" s="232"/>
      <c r="H203" s="264"/>
      <c r="I203" s="115">
        <f t="shared" si="268"/>
        <v>0</v>
      </c>
      <c r="J203" s="264"/>
      <c r="K203" s="61"/>
      <c r="L203" s="115">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430">
        <f t="shared" ref="E204:F204" si="271">E205+E215+E216+E225+E226+E227+E229</f>
        <v>0</v>
      </c>
      <c r="F204" s="39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435"/>
      <c r="F207" s="393">
        <f t="shared" si="279"/>
        <v>0</v>
      </c>
      <c r="G207" s="232"/>
      <c r="H207" s="264"/>
      <c r="I207" s="115">
        <f t="shared" si="280"/>
        <v>0</v>
      </c>
      <c r="J207" s="264"/>
      <c r="K207" s="61"/>
      <c r="L207" s="115">
        <f t="shared" si="281"/>
        <v>0</v>
      </c>
      <c r="M207" s="328"/>
      <c r="N207" s="61"/>
      <c r="O207" s="115">
        <f t="shared" si="282"/>
        <v>0</v>
      </c>
      <c r="P207" s="112"/>
    </row>
    <row r="208" spans="1:16" hidden="1" x14ac:dyDescent="0.25">
      <c r="A208" s="38">
        <v>5213</v>
      </c>
      <c r="B208" s="58" t="s">
        <v>188</v>
      </c>
      <c r="C208" s="59">
        <f t="shared" si="185"/>
        <v>0</v>
      </c>
      <c r="D208" s="232"/>
      <c r="E208" s="435"/>
      <c r="F208" s="393">
        <f t="shared" si="279"/>
        <v>0</v>
      </c>
      <c r="G208" s="232"/>
      <c r="H208" s="264"/>
      <c r="I208" s="115">
        <f t="shared" si="280"/>
        <v>0</v>
      </c>
      <c r="J208" s="264"/>
      <c r="K208" s="61"/>
      <c r="L208" s="115">
        <f t="shared" si="281"/>
        <v>0</v>
      </c>
      <c r="M208" s="328"/>
      <c r="N208" s="61"/>
      <c r="O208" s="115">
        <f t="shared" si="282"/>
        <v>0</v>
      </c>
      <c r="P208" s="112"/>
    </row>
    <row r="209" spans="1:16" hidden="1" x14ac:dyDescent="0.25">
      <c r="A209" s="38">
        <v>5214</v>
      </c>
      <c r="B209" s="58" t="s">
        <v>189</v>
      </c>
      <c r="C209" s="59">
        <f t="shared" si="185"/>
        <v>0</v>
      </c>
      <c r="D209" s="232"/>
      <c r="E209" s="435"/>
      <c r="F209" s="393">
        <f t="shared" si="279"/>
        <v>0</v>
      </c>
      <c r="G209" s="232"/>
      <c r="H209" s="264"/>
      <c r="I209" s="115">
        <f t="shared" si="280"/>
        <v>0</v>
      </c>
      <c r="J209" s="264"/>
      <c r="K209" s="61"/>
      <c r="L209" s="115">
        <f t="shared" si="281"/>
        <v>0</v>
      </c>
      <c r="M209" s="328"/>
      <c r="N209" s="61"/>
      <c r="O209" s="115">
        <f t="shared" si="282"/>
        <v>0</v>
      </c>
      <c r="P209" s="112"/>
    </row>
    <row r="210" spans="1:16" hidden="1" x14ac:dyDescent="0.25">
      <c r="A210" s="38">
        <v>5215</v>
      </c>
      <c r="B210" s="58" t="s">
        <v>190</v>
      </c>
      <c r="C210" s="59">
        <f t="shared" si="185"/>
        <v>0</v>
      </c>
      <c r="D210" s="232"/>
      <c r="E210" s="435"/>
      <c r="F210" s="393">
        <f t="shared" si="279"/>
        <v>0</v>
      </c>
      <c r="G210" s="232"/>
      <c r="H210" s="264"/>
      <c r="I210" s="115">
        <f t="shared" si="280"/>
        <v>0</v>
      </c>
      <c r="J210" s="264"/>
      <c r="K210" s="61"/>
      <c r="L210" s="115">
        <f t="shared" si="281"/>
        <v>0</v>
      </c>
      <c r="M210" s="328"/>
      <c r="N210" s="61"/>
      <c r="O210" s="115">
        <f t="shared" si="282"/>
        <v>0</v>
      </c>
      <c r="P210" s="112"/>
    </row>
    <row r="211" spans="1:16" ht="14.25" hidden="1" customHeight="1" x14ac:dyDescent="0.25">
      <c r="A211" s="38">
        <v>5216</v>
      </c>
      <c r="B211" s="58" t="s">
        <v>191</v>
      </c>
      <c r="C211" s="59">
        <f t="shared" si="185"/>
        <v>0</v>
      </c>
      <c r="D211" s="232"/>
      <c r="E211" s="435"/>
      <c r="F211" s="393">
        <f t="shared" si="279"/>
        <v>0</v>
      </c>
      <c r="G211" s="232"/>
      <c r="H211" s="264"/>
      <c r="I211" s="115">
        <f t="shared" si="280"/>
        <v>0</v>
      </c>
      <c r="J211" s="264"/>
      <c r="K211" s="61"/>
      <c r="L211" s="115">
        <f t="shared" si="281"/>
        <v>0</v>
      </c>
      <c r="M211" s="328"/>
      <c r="N211" s="61"/>
      <c r="O211" s="115">
        <f t="shared" si="282"/>
        <v>0</v>
      </c>
      <c r="P211" s="112"/>
    </row>
    <row r="212" spans="1:16" hidden="1" x14ac:dyDescent="0.25">
      <c r="A212" s="38">
        <v>5217</v>
      </c>
      <c r="B212" s="58" t="s">
        <v>192</v>
      </c>
      <c r="C212" s="59">
        <f t="shared" si="185"/>
        <v>0</v>
      </c>
      <c r="D212" s="232"/>
      <c r="E212" s="435"/>
      <c r="F212" s="393">
        <f t="shared" si="279"/>
        <v>0</v>
      </c>
      <c r="G212" s="232"/>
      <c r="H212" s="264"/>
      <c r="I212" s="115">
        <f t="shared" si="280"/>
        <v>0</v>
      </c>
      <c r="J212" s="264"/>
      <c r="K212" s="61"/>
      <c r="L212" s="115">
        <f t="shared" si="281"/>
        <v>0</v>
      </c>
      <c r="M212" s="328"/>
      <c r="N212" s="61"/>
      <c r="O212" s="115">
        <f t="shared" si="282"/>
        <v>0</v>
      </c>
      <c r="P212" s="112"/>
    </row>
    <row r="213" spans="1:16" hidden="1" x14ac:dyDescent="0.25">
      <c r="A213" s="38">
        <v>5218</v>
      </c>
      <c r="B213" s="58" t="s">
        <v>193</v>
      </c>
      <c r="C213" s="59">
        <f t="shared" ref="C213:C276" si="283">F213+I213+L213+O213</f>
        <v>0</v>
      </c>
      <c r="D213" s="232"/>
      <c r="E213" s="435"/>
      <c r="F213" s="393">
        <f t="shared" si="279"/>
        <v>0</v>
      </c>
      <c r="G213" s="232"/>
      <c r="H213" s="264"/>
      <c r="I213" s="115">
        <f t="shared" si="280"/>
        <v>0</v>
      </c>
      <c r="J213" s="264"/>
      <c r="K213" s="61"/>
      <c r="L213" s="115">
        <f t="shared" si="281"/>
        <v>0</v>
      </c>
      <c r="M213" s="328"/>
      <c r="N213" s="61"/>
      <c r="O213" s="115">
        <f t="shared" si="282"/>
        <v>0</v>
      </c>
      <c r="P213" s="112"/>
    </row>
    <row r="214" spans="1:16" hidden="1" x14ac:dyDescent="0.25">
      <c r="A214" s="38">
        <v>5219</v>
      </c>
      <c r="B214" s="58" t="s">
        <v>194</v>
      </c>
      <c r="C214" s="59">
        <f t="shared" si="283"/>
        <v>0</v>
      </c>
      <c r="D214" s="232"/>
      <c r="E214" s="435"/>
      <c r="F214" s="393">
        <f t="shared" si="279"/>
        <v>0</v>
      </c>
      <c r="G214" s="232"/>
      <c r="H214" s="264"/>
      <c r="I214" s="115">
        <f t="shared" si="280"/>
        <v>0</v>
      </c>
      <c r="J214" s="264"/>
      <c r="K214" s="61"/>
      <c r="L214" s="115">
        <f t="shared" si="281"/>
        <v>0</v>
      </c>
      <c r="M214" s="328"/>
      <c r="N214" s="61"/>
      <c r="O214" s="115">
        <f t="shared" si="282"/>
        <v>0</v>
      </c>
      <c r="P214" s="112"/>
    </row>
    <row r="215" spans="1:16" ht="13.5" hidden="1" customHeight="1" x14ac:dyDescent="0.25">
      <c r="A215" s="113">
        <v>5220</v>
      </c>
      <c r="B215" s="58" t="s">
        <v>195</v>
      </c>
      <c r="C215" s="59">
        <f t="shared" si="283"/>
        <v>0</v>
      </c>
      <c r="D215" s="232"/>
      <c r="E215" s="435"/>
      <c r="F215" s="393">
        <f t="shared" si="279"/>
        <v>0</v>
      </c>
      <c r="G215" s="232"/>
      <c r="H215" s="264"/>
      <c r="I215" s="115">
        <f t="shared" si="280"/>
        <v>0</v>
      </c>
      <c r="J215" s="264"/>
      <c r="K215" s="61"/>
      <c r="L215" s="115">
        <f t="shared" si="281"/>
        <v>0</v>
      </c>
      <c r="M215" s="328"/>
      <c r="N215" s="61"/>
      <c r="O215" s="115">
        <f t="shared" si="282"/>
        <v>0</v>
      </c>
      <c r="P215" s="112"/>
    </row>
    <row r="216" spans="1:16" hidden="1" x14ac:dyDescent="0.25">
      <c r="A216" s="113">
        <v>5230</v>
      </c>
      <c r="B216" s="58" t="s">
        <v>196</v>
      </c>
      <c r="C216" s="59">
        <f t="shared" si="283"/>
        <v>0</v>
      </c>
      <c r="D216" s="233">
        <f>SUM(D217:D224)</f>
        <v>0</v>
      </c>
      <c r="E216" s="436">
        <f t="shared" ref="E216:F216" si="284">SUM(E217:E224)</f>
        <v>0</v>
      </c>
      <c r="F216" s="393">
        <f t="shared" si="284"/>
        <v>0</v>
      </c>
      <c r="G216" s="233">
        <f>SUM(G217:G224)</f>
        <v>0</v>
      </c>
      <c r="H216" s="122">
        <f t="shared" ref="H216:I216" si="285">SUM(H217:H224)</f>
        <v>0</v>
      </c>
      <c r="I216" s="115">
        <f t="shared" si="285"/>
        <v>0</v>
      </c>
      <c r="J216" s="122">
        <f>SUM(J217:J224)</f>
        <v>0</v>
      </c>
      <c r="K216" s="114">
        <f t="shared" ref="K216:L216" si="286">SUM(K217:K224)</f>
        <v>0</v>
      </c>
      <c r="L216" s="115">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435"/>
      <c r="F217" s="393">
        <f t="shared" ref="F217:F226" si="288">D217+E217</f>
        <v>0</v>
      </c>
      <c r="G217" s="232"/>
      <c r="H217" s="264"/>
      <c r="I217" s="115">
        <f t="shared" ref="I217:I226" si="289">G217+H217</f>
        <v>0</v>
      </c>
      <c r="J217" s="264"/>
      <c r="K217" s="61"/>
      <c r="L217" s="115">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435"/>
      <c r="F218" s="393">
        <f t="shared" si="288"/>
        <v>0</v>
      </c>
      <c r="G218" s="232"/>
      <c r="H218" s="264"/>
      <c r="I218" s="115">
        <f t="shared" si="289"/>
        <v>0</v>
      </c>
      <c r="J218" s="264"/>
      <c r="K218" s="61"/>
      <c r="L218" s="115">
        <f t="shared" si="290"/>
        <v>0</v>
      </c>
      <c r="M218" s="328"/>
      <c r="N218" s="61"/>
      <c r="O218" s="115">
        <f t="shared" si="291"/>
        <v>0</v>
      </c>
      <c r="P218" s="112"/>
    </row>
    <row r="219" spans="1:16" hidden="1" x14ac:dyDescent="0.25">
      <c r="A219" s="38">
        <v>5233</v>
      </c>
      <c r="B219" s="58" t="s">
        <v>199</v>
      </c>
      <c r="C219" s="59">
        <f t="shared" si="283"/>
        <v>0</v>
      </c>
      <c r="D219" s="232"/>
      <c r="E219" s="435"/>
      <c r="F219" s="393">
        <f t="shared" si="288"/>
        <v>0</v>
      </c>
      <c r="G219" s="232"/>
      <c r="H219" s="264"/>
      <c r="I219" s="115">
        <f t="shared" si="289"/>
        <v>0</v>
      </c>
      <c r="J219" s="264"/>
      <c r="K219" s="61"/>
      <c r="L219" s="115">
        <f t="shared" si="290"/>
        <v>0</v>
      </c>
      <c r="M219" s="328"/>
      <c r="N219" s="61"/>
      <c r="O219" s="115">
        <f t="shared" si="291"/>
        <v>0</v>
      </c>
      <c r="P219" s="112"/>
    </row>
    <row r="220" spans="1:16" ht="24" hidden="1" x14ac:dyDescent="0.25">
      <c r="A220" s="38">
        <v>5234</v>
      </c>
      <c r="B220" s="58" t="s">
        <v>200</v>
      </c>
      <c r="C220" s="59">
        <f t="shared" si="283"/>
        <v>0</v>
      </c>
      <c r="D220" s="232"/>
      <c r="E220" s="435"/>
      <c r="F220" s="393">
        <f t="shared" si="288"/>
        <v>0</v>
      </c>
      <c r="G220" s="232"/>
      <c r="H220" s="264"/>
      <c r="I220" s="115">
        <f t="shared" si="289"/>
        <v>0</v>
      </c>
      <c r="J220" s="264"/>
      <c r="K220" s="61"/>
      <c r="L220" s="115">
        <f t="shared" si="290"/>
        <v>0</v>
      </c>
      <c r="M220" s="328"/>
      <c r="N220" s="61"/>
      <c r="O220" s="115">
        <f t="shared" si="291"/>
        <v>0</v>
      </c>
      <c r="P220" s="112"/>
    </row>
    <row r="221" spans="1:16" ht="14.25" hidden="1" customHeight="1" x14ac:dyDescent="0.25">
      <c r="A221" s="38">
        <v>5236</v>
      </c>
      <c r="B221" s="58" t="s">
        <v>201</v>
      </c>
      <c r="C221" s="59">
        <f t="shared" si="283"/>
        <v>0</v>
      </c>
      <c r="D221" s="232"/>
      <c r="E221" s="435"/>
      <c r="F221" s="393">
        <f t="shared" si="288"/>
        <v>0</v>
      </c>
      <c r="G221" s="232"/>
      <c r="H221" s="264"/>
      <c r="I221" s="115">
        <f t="shared" si="289"/>
        <v>0</v>
      </c>
      <c r="J221" s="264"/>
      <c r="K221" s="61"/>
      <c r="L221" s="115">
        <f t="shared" si="290"/>
        <v>0</v>
      </c>
      <c r="M221" s="328"/>
      <c r="N221" s="61"/>
      <c r="O221" s="115">
        <f t="shared" si="291"/>
        <v>0</v>
      </c>
      <c r="P221" s="112"/>
    </row>
    <row r="222" spans="1:16" ht="14.25" hidden="1" customHeight="1" x14ac:dyDescent="0.25">
      <c r="A222" s="38">
        <v>5237</v>
      </c>
      <c r="B222" s="58" t="s">
        <v>202</v>
      </c>
      <c r="C222" s="59">
        <f t="shared" si="283"/>
        <v>0</v>
      </c>
      <c r="D222" s="232"/>
      <c r="E222" s="435"/>
      <c r="F222" s="393">
        <f t="shared" si="288"/>
        <v>0</v>
      </c>
      <c r="G222" s="232"/>
      <c r="H222" s="264"/>
      <c r="I222" s="115">
        <f t="shared" si="289"/>
        <v>0</v>
      </c>
      <c r="J222" s="264"/>
      <c r="K222" s="61"/>
      <c r="L222" s="115">
        <f t="shared" si="290"/>
        <v>0</v>
      </c>
      <c r="M222" s="328"/>
      <c r="N222" s="61"/>
      <c r="O222" s="115">
        <f t="shared" si="291"/>
        <v>0</v>
      </c>
      <c r="P222" s="112"/>
    </row>
    <row r="223" spans="1:16" ht="24" hidden="1" x14ac:dyDescent="0.25">
      <c r="A223" s="38">
        <v>5238</v>
      </c>
      <c r="B223" s="58" t="s">
        <v>203</v>
      </c>
      <c r="C223" s="59">
        <f t="shared" si="283"/>
        <v>0</v>
      </c>
      <c r="D223" s="232"/>
      <c r="E223" s="435"/>
      <c r="F223" s="393">
        <f t="shared" si="288"/>
        <v>0</v>
      </c>
      <c r="G223" s="232"/>
      <c r="H223" s="264"/>
      <c r="I223" s="115">
        <f t="shared" si="289"/>
        <v>0</v>
      </c>
      <c r="J223" s="264"/>
      <c r="K223" s="61"/>
      <c r="L223" s="115">
        <f t="shared" si="290"/>
        <v>0</v>
      </c>
      <c r="M223" s="328"/>
      <c r="N223" s="61"/>
      <c r="O223" s="115">
        <f t="shared" si="291"/>
        <v>0</v>
      </c>
      <c r="P223" s="112"/>
    </row>
    <row r="224" spans="1:16" ht="24" hidden="1" x14ac:dyDescent="0.25">
      <c r="A224" s="38">
        <v>5239</v>
      </c>
      <c r="B224" s="58" t="s">
        <v>204</v>
      </c>
      <c r="C224" s="59">
        <f t="shared" si="283"/>
        <v>0</v>
      </c>
      <c r="D224" s="232"/>
      <c r="E224" s="435"/>
      <c r="F224" s="393">
        <f t="shared" si="288"/>
        <v>0</v>
      </c>
      <c r="G224" s="232"/>
      <c r="H224" s="264"/>
      <c r="I224" s="115">
        <f t="shared" si="289"/>
        <v>0</v>
      </c>
      <c r="J224" s="264"/>
      <c r="K224" s="61"/>
      <c r="L224" s="115">
        <f t="shared" si="290"/>
        <v>0</v>
      </c>
      <c r="M224" s="328"/>
      <c r="N224" s="61"/>
      <c r="O224" s="115">
        <f t="shared" si="291"/>
        <v>0</v>
      </c>
      <c r="P224" s="112"/>
    </row>
    <row r="225" spans="1:16" ht="24" hidden="1" x14ac:dyDescent="0.25">
      <c r="A225" s="113">
        <v>5240</v>
      </c>
      <c r="B225" s="58" t="s">
        <v>205</v>
      </c>
      <c r="C225" s="59">
        <f t="shared" si="283"/>
        <v>0</v>
      </c>
      <c r="D225" s="232"/>
      <c r="E225" s="435"/>
      <c r="F225" s="393">
        <f t="shared" si="288"/>
        <v>0</v>
      </c>
      <c r="G225" s="232"/>
      <c r="H225" s="264"/>
      <c r="I225" s="115">
        <f t="shared" si="289"/>
        <v>0</v>
      </c>
      <c r="J225" s="264"/>
      <c r="K225" s="61"/>
      <c r="L225" s="115">
        <f t="shared" si="290"/>
        <v>0</v>
      </c>
      <c r="M225" s="328"/>
      <c r="N225" s="61"/>
      <c r="O225" s="115">
        <f t="shared" si="291"/>
        <v>0</v>
      </c>
      <c r="P225" s="112"/>
    </row>
    <row r="226" spans="1:16" hidden="1" x14ac:dyDescent="0.25">
      <c r="A226" s="113">
        <v>5250</v>
      </c>
      <c r="B226" s="58" t="s">
        <v>206</v>
      </c>
      <c r="C226" s="59">
        <f t="shared" si="283"/>
        <v>0</v>
      </c>
      <c r="D226" s="232"/>
      <c r="E226" s="435"/>
      <c r="F226" s="393">
        <f t="shared" si="288"/>
        <v>0</v>
      </c>
      <c r="G226" s="232"/>
      <c r="H226" s="264"/>
      <c r="I226" s="115">
        <f t="shared" si="289"/>
        <v>0</v>
      </c>
      <c r="J226" s="264"/>
      <c r="K226" s="61"/>
      <c r="L226" s="115">
        <f t="shared" si="290"/>
        <v>0</v>
      </c>
      <c r="M226" s="328"/>
      <c r="N226" s="61"/>
      <c r="O226" s="115">
        <f t="shared" si="291"/>
        <v>0</v>
      </c>
      <c r="P226" s="112"/>
    </row>
    <row r="227" spans="1:16"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437"/>
      <c r="F229" s="432">
        <f t="shared" si="296"/>
        <v>0</v>
      </c>
      <c r="G229" s="234"/>
      <c r="H229" s="265"/>
      <c r="I229" s="110">
        <f t="shared" si="297"/>
        <v>0</v>
      </c>
      <c r="J229" s="265"/>
      <c r="K229" s="116"/>
      <c r="L229" s="110">
        <f t="shared" si="298"/>
        <v>0</v>
      </c>
      <c r="M229" s="329"/>
      <c r="N229" s="116"/>
      <c r="O229" s="110">
        <f t="shared" si="299"/>
        <v>0</v>
      </c>
      <c r="P229" s="117"/>
    </row>
    <row r="230" spans="1:16" x14ac:dyDescent="0.25">
      <c r="A230" s="102">
        <v>6000</v>
      </c>
      <c r="B230" s="102" t="s">
        <v>210</v>
      </c>
      <c r="C230" s="103">
        <f t="shared" si="283"/>
        <v>8432</v>
      </c>
      <c r="D230" s="229">
        <f>D231+D251+D259</f>
        <v>7722</v>
      </c>
      <c r="E230" s="428">
        <f t="shared" ref="E230:F230" si="300">E231+E251+E259</f>
        <v>710</v>
      </c>
      <c r="F230" s="429">
        <f t="shared" si="300"/>
        <v>8432</v>
      </c>
      <c r="G230" s="229">
        <f>G231+G251+G259</f>
        <v>0</v>
      </c>
      <c r="H230" s="262">
        <f t="shared" ref="H230:I230" si="301">H231+H251+H259</f>
        <v>0</v>
      </c>
      <c r="I230" s="105">
        <f t="shared" si="301"/>
        <v>0</v>
      </c>
      <c r="J230" s="262">
        <f>J231+J251+J259</f>
        <v>0</v>
      </c>
      <c r="K230" s="104">
        <f t="shared" ref="K230:L230" si="302">K231+K251+K259</f>
        <v>0</v>
      </c>
      <c r="L230" s="105">
        <f t="shared" si="302"/>
        <v>0</v>
      </c>
      <c r="M230" s="103">
        <f>M231+M251+M259</f>
        <v>0</v>
      </c>
      <c r="N230" s="104">
        <f t="shared" ref="N230:O230" si="303">N231+N251+N259</f>
        <v>0</v>
      </c>
      <c r="O230" s="105">
        <f t="shared" si="303"/>
        <v>0</v>
      </c>
      <c r="P230" s="351"/>
    </row>
    <row r="231" spans="1:16" ht="14.25" customHeight="1" x14ac:dyDescent="0.25">
      <c r="A231" s="70">
        <v>6200</v>
      </c>
      <c r="B231" s="126" t="s">
        <v>211</v>
      </c>
      <c r="C231" s="131">
        <f t="shared" si="283"/>
        <v>1500</v>
      </c>
      <c r="D231" s="238">
        <f>SUM(D232,D233,D235,D238,D244,D245,D246)</f>
        <v>1500</v>
      </c>
      <c r="E231" s="442">
        <f t="shared" ref="E231:F231" si="304">SUM(E232,E233,E235,E238,E244,E245,E246)</f>
        <v>0</v>
      </c>
      <c r="F231" s="443">
        <f t="shared" si="304"/>
        <v>1500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row>
    <row r="232" spans="1:16" ht="24" hidden="1" x14ac:dyDescent="0.25">
      <c r="A232" s="455">
        <v>6220</v>
      </c>
      <c r="B232" s="53" t="s">
        <v>212</v>
      </c>
      <c r="C232" s="54">
        <f t="shared" si="283"/>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435"/>
      <c r="F237" s="393">
        <f t="shared" si="313"/>
        <v>0</v>
      </c>
      <c r="G237" s="232"/>
      <c r="H237" s="264"/>
      <c r="I237" s="115">
        <f t="shared" si="314"/>
        <v>0</v>
      </c>
      <c r="J237" s="264"/>
      <c r="K237" s="61"/>
      <c r="L237" s="115">
        <f t="shared" si="315"/>
        <v>0</v>
      </c>
      <c r="M237" s="328"/>
      <c r="N237" s="61"/>
      <c r="O237" s="115">
        <f t="shared" si="316"/>
        <v>0</v>
      </c>
      <c r="P237" s="112"/>
    </row>
    <row r="238" spans="1:16" ht="25.5" customHeight="1" x14ac:dyDescent="0.25">
      <c r="A238" s="113">
        <v>6250</v>
      </c>
      <c r="B238" s="58" t="s">
        <v>218</v>
      </c>
      <c r="C238" s="59">
        <f t="shared" si="283"/>
        <v>1500</v>
      </c>
      <c r="D238" s="233">
        <f>SUM(D239:D243)</f>
        <v>1500</v>
      </c>
      <c r="E238" s="436">
        <f t="shared" ref="E238:F238" si="317">SUM(E239:E243)</f>
        <v>0</v>
      </c>
      <c r="F238" s="393">
        <f t="shared" si="317"/>
        <v>1500</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435"/>
      <c r="F239" s="393">
        <f t="shared" ref="F239:F245" si="321">D239+E239</f>
        <v>0</v>
      </c>
      <c r="G239" s="232"/>
      <c r="H239" s="264"/>
      <c r="I239" s="115">
        <f t="shared" ref="I239:I245" si="322">G239+H239</f>
        <v>0</v>
      </c>
      <c r="J239" s="264"/>
      <c r="K239" s="61"/>
      <c r="L239" s="115">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435"/>
      <c r="F240" s="393">
        <f t="shared" si="321"/>
        <v>0</v>
      </c>
      <c r="G240" s="232"/>
      <c r="H240" s="264"/>
      <c r="I240" s="115">
        <f t="shared" si="322"/>
        <v>0</v>
      </c>
      <c r="J240" s="264"/>
      <c r="K240" s="61"/>
      <c r="L240" s="115">
        <f t="shared" si="323"/>
        <v>0</v>
      </c>
      <c r="M240" s="328"/>
      <c r="N240" s="61"/>
      <c r="O240" s="115">
        <f t="shared" si="324"/>
        <v>0</v>
      </c>
      <c r="P240" s="112"/>
    </row>
    <row r="241" spans="1:16" ht="24" hidden="1" x14ac:dyDescent="0.25">
      <c r="A241" s="38">
        <v>6254</v>
      </c>
      <c r="B241" s="58" t="s">
        <v>221</v>
      </c>
      <c r="C241" s="59">
        <f t="shared" si="283"/>
        <v>0</v>
      </c>
      <c r="D241" s="232"/>
      <c r="E241" s="435"/>
      <c r="F241" s="393">
        <f t="shared" si="321"/>
        <v>0</v>
      </c>
      <c r="G241" s="232"/>
      <c r="H241" s="264"/>
      <c r="I241" s="115">
        <f t="shared" si="322"/>
        <v>0</v>
      </c>
      <c r="J241" s="264"/>
      <c r="K241" s="61"/>
      <c r="L241" s="115">
        <f t="shared" si="323"/>
        <v>0</v>
      </c>
      <c r="M241" s="328"/>
      <c r="N241" s="61"/>
      <c r="O241" s="115">
        <f t="shared" si="324"/>
        <v>0</v>
      </c>
      <c r="P241" s="112"/>
    </row>
    <row r="242" spans="1:16" ht="24" hidden="1" x14ac:dyDescent="0.25">
      <c r="A242" s="38">
        <v>6255</v>
      </c>
      <c r="B242" s="58" t="s">
        <v>222</v>
      </c>
      <c r="C242" s="59">
        <f t="shared" si="283"/>
        <v>0</v>
      </c>
      <c r="D242" s="232"/>
      <c r="E242" s="435"/>
      <c r="F242" s="393">
        <f t="shared" si="321"/>
        <v>0</v>
      </c>
      <c r="G242" s="232"/>
      <c r="H242" s="264"/>
      <c r="I242" s="115">
        <f t="shared" si="322"/>
        <v>0</v>
      </c>
      <c r="J242" s="264"/>
      <c r="K242" s="61"/>
      <c r="L242" s="115">
        <f t="shared" si="323"/>
        <v>0</v>
      </c>
      <c r="M242" s="328"/>
      <c r="N242" s="61"/>
      <c r="O242" s="115">
        <f t="shared" si="324"/>
        <v>0</v>
      </c>
      <c r="P242" s="112"/>
    </row>
    <row r="243" spans="1:16" x14ac:dyDescent="0.25">
      <c r="A243" s="38">
        <v>6259</v>
      </c>
      <c r="B243" s="58" t="s">
        <v>223</v>
      </c>
      <c r="C243" s="59">
        <f t="shared" si="283"/>
        <v>1500</v>
      </c>
      <c r="D243" s="232">
        <v>1500</v>
      </c>
      <c r="E243" s="435"/>
      <c r="F243" s="393">
        <f t="shared" si="321"/>
        <v>1500</v>
      </c>
      <c r="G243" s="232"/>
      <c r="H243" s="264"/>
      <c r="I243" s="115">
        <f t="shared" si="322"/>
        <v>0</v>
      </c>
      <c r="J243" s="264"/>
      <c r="K243" s="61"/>
      <c r="L243" s="115">
        <f t="shared" si="323"/>
        <v>0</v>
      </c>
      <c r="M243" s="328"/>
      <c r="N243" s="61"/>
      <c r="O243" s="115">
        <f t="shared" si="324"/>
        <v>0</v>
      </c>
      <c r="P243" s="112"/>
    </row>
    <row r="244" spans="1:16" ht="24" hidden="1" x14ac:dyDescent="0.25">
      <c r="A244" s="113">
        <v>6260</v>
      </c>
      <c r="B244" s="58" t="s">
        <v>224</v>
      </c>
      <c r="C244" s="59">
        <f t="shared" si="283"/>
        <v>0</v>
      </c>
      <c r="D244" s="232"/>
      <c r="E244" s="435"/>
      <c r="F244" s="393">
        <f t="shared" si="321"/>
        <v>0</v>
      </c>
      <c r="G244" s="232"/>
      <c r="H244" s="264"/>
      <c r="I244" s="115">
        <f t="shared" si="322"/>
        <v>0</v>
      </c>
      <c r="J244" s="264"/>
      <c r="K244" s="61"/>
      <c r="L244" s="115">
        <f t="shared" si="323"/>
        <v>0</v>
      </c>
      <c r="M244" s="328"/>
      <c r="N244" s="61"/>
      <c r="O244" s="115">
        <f t="shared" si="324"/>
        <v>0</v>
      </c>
      <c r="P244" s="112"/>
    </row>
    <row r="245" spans="1:16" hidden="1" x14ac:dyDescent="0.25">
      <c r="A245" s="113">
        <v>6270</v>
      </c>
      <c r="B245" s="58" t="s">
        <v>225</v>
      </c>
      <c r="C245" s="59">
        <f t="shared" si="283"/>
        <v>0</v>
      </c>
      <c r="D245" s="232"/>
      <c r="E245" s="435"/>
      <c r="F245" s="393">
        <f t="shared" si="321"/>
        <v>0</v>
      </c>
      <c r="G245" s="232"/>
      <c r="H245" s="264"/>
      <c r="I245" s="115">
        <f t="shared" si="322"/>
        <v>0</v>
      </c>
      <c r="J245" s="264"/>
      <c r="K245" s="61"/>
      <c r="L245" s="115">
        <f t="shared" si="323"/>
        <v>0</v>
      </c>
      <c r="M245" s="328"/>
      <c r="N245" s="61"/>
      <c r="O245" s="115">
        <f t="shared" si="324"/>
        <v>0</v>
      </c>
      <c r="P245" s="112"/>
    </row>
    <row r="246" spans="1:16" ht="24" hidden="1" x14ac:dyDescent="0.25">
      <c r="A246" s="455">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435"/>
      <c r="F248" s="393">
        <f t="shared" si="326"/>
        <v>0</v>
      </c>
      <c r="G248" s="232"/>
      <c r="H248" s="264"/>
      <c r="I248" s="115">
        <f t="shared" si="327"/>
        <v>0</v>
      </c>
      <c r="J248" s="264"/>
      <c r="K248" s="61"/>
      <c r="L248" s="115">
        <f t="shared" si="328"/>
        <v>0</v>
      </c>
      <c r="M248" s="328"/>
      <c r="N248" s="61"/>
      <c r="O248" s="115">
        <f t="shared" si="329"/>
        <v>0</v>
      </c>
      <c r="P248" s="112"/>
    </row>
    <row r="249" spans="1:16" ht="72" hidden="1" x14ac:dyDescent="0.25">
      <c r="A249" s="38">
        <v>6296</v>
      </c>
      <c r="B249" s="58" t="s">
        <v>229</v>
      </c>
      <c r="C249" s="59">
        <f t="shared" si="283"/>
        <v>0</v>
      </c>
      <c r="D249" s="232"/>
      <c r="E249" s="435"/>
      <c r="F249" s="393">
        <f t="shared" si="326"/>
        <v>0</v>
      </c>
      <c r="G249" s="232"/>
      <c r="H249" s="264"/>
      <c r="I249" s="115">
        <f t="shared" si="327"/>
        <v>0</v>
      </c>
      <c r="J249" s="264"/>
      <c r="K249" s="61"/>
      <c r="L249" s="115">
        <f t="shared" si="328"/>
        <v>0</v>
      </c>
      <c r="M249" s="328"/>
      <c r="N249" s="61"/>
      <c r="O249" s="115">
        <f t="shared" si="329"/>
        <v>0</v>
      </c>
      <c r="P249" s="112"/>
    </row>
    <row r="250" spans="1:16" ht="39.75" hidden="1" customHeight="1" x14ac:dyDescent="0.25">
      <c r="A250" s="38">
        <v>6299</v>
      </c>
      <c r="B250" s="58" t="s">
        <v>230</v>
      </c>
      <c r="C250" s="59">
        <f t="shared" si="283"/>
        <v>0</v>
      </c>
      <c r="D250" s="232"/>
      <c r="E250" s="435"/>
      <c r="F250" s="393">
        <f t="shared" si="326"/>
        <v>0</v>
      </c>
      <c r="G250" s="232"/>
      <c r="H250" s="264"/>
      <c r="I250" s="115">
        <f t="shared" si="327"/>
        <v>0</v>
      </c>
      <c r="J250" s="264"/>
      <c r="K250" s="61"/>
      <c r="L250" s="115">
        <f t="shared" si="328"/>
        <v>0</v>
      </c>
      <c r="M250" s="328"/>
      <c r="N250" s="61"/>
      <c r="O250" s="115">
        <f t="shared" si="329"/>
        <v>0</v>
      </c>
      <c r="P250" s="112"/>
    </row>
    <row r="251" spans="1:16" x14ac:dyDescent="0.25">
      <c r="A251" s="46">
        <v>6300</v>
      </c>
      <c r="B251" s="106" t="s">
        <v>231</v>
      </c>
      <c r="C251" s="47">
        <f t="shared" si="283"/>
        <v>2846</v>
      </c>
      <c r="D251" s="230">
        <f>SUM(D252,D257,D258)</f>
        <v>2846</v>
      </c>
      <c r="E251" s="430">
        <f t="shared" ref="E251:O251" si="330">SUM(E252,E257,E258)</f>
        <v>0</v>
      </c>
      <c r="F251" s="397">
        <f t="shared" si="330"/>
        <v>2846</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row>
    <row r="252" spans="1:16" ht="24" hidden="1" x14ac:dyDescent="0.25">
      <c r="A252" s="455">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435"/>
      <c r="F254" s="393">
        <f t="shared" si="332"/>
        <v>0</v>
      </c>
      <c r="G254" s="232"/>
      <c r="H254" s="264"/>
      <c r="I254" s="115">
        <f t="shared" si="333"/>
        <v>0</v>
      </c>
      <c r="J254" s="264"/>
      <c r="K254" s="61"/>
      <c r="L254" s="115">
        <f t="shared" si="334"/>
        <v>0</v>
      </c>
      <c r="M254" s="328"/>
      <c r="N254" s="61"/>
      <c r="O254" s="115">
        <f t="shared" si="335"/>
        <v>0</v>
      </c>
      <c r="P254" s="112"/>
    </row>
    <row r="255" spans="1:16" ht="24" hidden="1" x14ac:dyDescent="0.25">
      <c r="A255" s="38">
        <v>6324</v>
      </c>
      <c r="B255" s="58" t="s">
        <v>287</v>
      </c>
      <c r="C255" s="59">
        <f t="shared" si="283"/>
        <v>0</v>
      </c>
      <c r="D255" s="232"/>
      <c r="E255" s="435"/>
      <c r="F255" s="393">
        <f t="shared" si="332"/>
        <v>0</v>
      </c>
      <c r="G255" s="232"/>
      <c r="H255" s="264"/>
      <c r="I255" s="115">
        <f t="shared" si="333"/>
        <v>0</v>
      </c>
      <c r="J255" s="264"/>
      <c r="K255" s="61"/>
      <c r="L255" s="115">
        <f t="shared" si="334"/>
        <v>0</v>
      </c>
      <c r="M255" s="328"/>
      <c r="N255" s="61"/>
      <c r="O255" s="115">
        <f t="shared" si="335"/>
        <v>0</v>
      </c>
      <c r="P255" s="112"/>
    </row>
    <row r="256" spans="1:16" hidden="1" x14ac:dyDescent="0.25">
      <c r="A256" s="33">
        <v>6329</v>
      </c>
      <c r="B256" s="53" t="s">
        <v>288</v>
      </c>
      <c r="C256" s="54">
        <f t="shared" si="283"/>
        <v>0</v>
      </c>
      <c r="D256" s="231"/>
      <c r="E256" s="433"/>
      <c r="F256" s="434">
        <f t="shared" si="332"/>
        <v>0</v>
      </c>
      <c r="G256" s="231"/>
      <c r="H256" s="263"/>
      <c r="I256" s="121">
        <f t="shared" si="333"/>
        <v>0</v>
      </c>
      <c r="J256" s="263"/>
      <c r="K256" s="56"/>
      <c r="L256" s="121">
        <f t="shared" si="334"/>
        <v>0</v>
      </c>
      <c r="M256" s="327"/>
      <c r="N256" s="56"/>
      <c r="O256" s="121">
        <f t="shared" si="335"/>
        <v>0</v>
      </c>
      <c r="P256" s="111"/>
    </row>
    <row r="257" spans="1:16" ht="24" x14ac:dyDescent="0.25">
      <c r="A257" s="144">
        <v>6330</v>
      </c>
      <c r="B257" s="145" t="s">
        <v>234</v>
      </c>
      <c r="C257" s="128">
        <f t="shared" si="283"/>
        <v>2846</v>
      </c>
      <c r="D257" s="237">
        <v>2846</v>
      </c>
      <c r="E257" s="440"/>
      <c r="F257" s="441">
        <f t="shared" si="332"/>
        <v>2846</v>
      </c>
      <c r="G257" s="237"/>
      <c r="H257" s="268"/>
      <c r="I257" s="313">
        <f t="shared" si="333"/>
        <v>0</v>
      </c>
      <c r="J257" s="268"/>
      <c r="K257" s="130"/>
      <c r="L257" s="313">
        <f t="shared" si="334"/>
        <v>0</v>
      </c>
      <c r="M257" s="331"/>
      <c r="N257" s="130"/>
      <c r="O257" s="313">
        <f t="shared" si="335"/>
        <v>0</v>
      </c>
      <c r="P257" s="159"/>
    </row>
    <row r="258" spans="1:16" hidden="1" x14ac:dyDescent="0.25">
      <c r="A258" s="113">
        <v>6360</v>
      </c>
      <c r="B258" s="58" t="s">
        <v>235</v>
      </c>
      <c r="C258" s="59">
        <f t="shared" si="283"/>
        <v>0</v>
      </c>
      <c r="D258" s="232"/>
      <c r="E258" s="435"/>
      <c r="F258" s="393">
        <f t="shared" si="332"/>
        <v>0</v>
      </c>
      <c r="G258" s="232"/>
      <c r="H258" s="264"/>
      <c r="I258" s="115">
        <f t="shared" si="333"/>
        <v>0</v>
      </c>
      <c r="J258" s="264"/>
      <c r="K258" s="61"/>
      <c r="L258" s="115">
        <f t="shared" si="334"/>
        <v>0</v>
      </c>
      <c r="M258" s="328"/>
      <c r="N258" s="61"/>
      <c r="O258" s="115">
        <f t="shared" si="335"/>
        <v>0</v>
      </c>
      <c r="P258" s="112"/>
    </row>
    <row r="259" spans="1:16" ht="36" x14ac:dyDescent="0.25">
      <c r="A259" s="46">
        <v>6400</v>
      </c>
      <c r="B259" s="106" t="s">
        <v>236</v>
      </c>
      <c r="C259" s="47">
        <f t="shared" si="283"/>
        <v>4086</v>
      </c>
      <c r="D259" s="230">
        <f>SUM(D260,D264)</f>
        <v>3376</v>
      </c>
      <c r="E259" s="430">
        <f t="shared" ref="E259:O259" si="336">SUM(E260,E264)</f>
        <v>710</v>
      </c>
      <c r="F259" s="397">
        <f t="shared" si="336"/>
        <v>4086</v>
      </c>
      <c r="G259" s="230">
        <f t="shared" si="336"/>
        <v>0</v>
      </c>
      <c r="H259" s="107">
        <f t="shared" si="336"/>
        <v>0</v>
      </c>
      <c r="I259" s="118">
        <f t="shared" si="336"/>
        <v>0</v>
      </c>
      <c r="J259" s="107">
        <f t="shared" si="336"/>
        <v>0</v>
      </c>
      <c r="K259" s="51">
        <f t="shared" si="336"/>
        <v>0</v>
      </c>
      <c r="L259" s="118">
        <f t="shared" si="336"/>
        <v>0</v>
      </c>
      <c r="M259" s="167">
        <f t="shared" si="336"/>
        <v>0</v>
      </c>
      <c r="N259" s="168">
        <f t="shared" si="336"/>
        <v>0</v>
      </c>
      <c r="O259" s="169">
        <f t="shared" si="336"/>
        <v>0</v>
      </c>
      <c r="P259" s="353"/>
    </row>
    <row r="260" spans="1:16" ht="24" hidden="1" x14ac:dyDescent="0.25">
      <c r="A260" s="455">
        <v>6410</v>
      </c>
      <c r="B260" s="53" t="s">
        <v>237</v>
      </c>
      <c r="C260" s="54">
        <f t="shared" si="283"/>
        <v>0</v>
      </c>
      <c r="D260" s="235">
        <f>SUM(D261:D263)</f>
        <v>0</v>
      </c>
      <c r="E260" s="438">
        <f t="shared" ref="E260:O260" si="337">SUM(E261:E263)</f>
        <v>0</v>
      </c>
      <c r="F260" s="434">
        <f t="shared" si="337"/>
        <v>0</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435"/>
      <c r="F262" s="393">
        <f t="shared" si="338"/>
        <v>0</v>
      </c>
      <c r="G262" s="232"/>
      <c r="H262" s="264"/>
      <c r="I262" s="115">
        <f t="shared" si="339"/>
        <v>0</v>
      </c>
      <c r="J262" s="264"/>
      <c r="K262" s="61"/>
      <c r="L262" s="115">
        <f t="shared" si="340"/>
        <v>0</v>
      </c>
      <c r="M262" s="328"/>
      <c r="N262" s="61"/>
      <c r="O262" s="115">
        <f t="shared" si="341"/>
        <v>0</v>
      </c>
      <c r="P262" s="112"/>
    </row>
    <row r="263" spans="1:16" ht="36" hidden="1" x14ac:dyDescent="0.25">
      <c r="A263" s="38">
        <v>6419</v>
      </c>
      <c r="B263" s="58" t="s">
        <v>240</v>
      </c>
      <c r="C263" s="59">
        <f t="shared" si="283"/>
        <v>0</v>
      </c>
      <c r="D263" s="232"/>
      <c r="E263" s="435"/>
      <c r="F263" s="393">
        <f t="shared" si="338"/>
        <v>0</v>
      </c>
      <c r="G263" s="232"/>
      <c r="H263" s="264"/>
      <c r="I263" s="115">
        <f t="shared" si="339"/>
        <v>0</v>
      </c>
      <c r="J263" s="264"/>
      <c r="K263" s="61"/>
      <c r="L263" s="115">
        <f t="shared" si="340"/>
        <v>0</v>
      </c>
      <c r="M263" s="328"/>
      <c r="N263" s="61"/>
      <c r="O263" s="115">
        <f t="shared" si="341"/>
        <v>0</v>
      </c>
      <c r="P263" s="112"/>
    </row>
    <row r="264" spans="1:16" ht="36" x14ac:dyDescent="0.25">
      <c r="A264" s="113">
        <v>6420</v>
      </c>
      <c r="B264" s="58" t="s">
        <v>241</v>
      </c>
      <c r="C264" s="59">
        <f t="shared" si="283"/>
        <v>4086</v>
      </c>
      <c r="D264" s="233">
        <f>SUM(D265:D268)</f>
        <v>3376</v>
      </c>
      <c r="E264" s="436">
        <f t="shared" ref="E264:F264" si="342">SUM(E265:E268)</f>
        <v>710</v>
      </c>
      <c r="F264" s="393">
        <f t="shared" si="342"/>
        <v>4086</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435"/>
      <c r="F266" s="393">
        <f t="shared" si="346"/>
        <v>0</v>
      </c>
      <c r="G266" s="232"/>
      <c r="H266" s="264"/>
      <c r="I266" s="115">
        <f t="shared" si="347"/>
        <v>0</v>
      </c>
      <c r="J266" s="264"/>
      <c r="K266" s="61"/>
      <c r="L266" s="115">
        <f t="shared" si="348"/>
        <v>0</v>
      </c>
      <c r="M266" s="328"/>
      <c r="N266" s="61"/>
      <c r="O266" s="115">
        <f t="shared" si="349"/>
        <v>0</v>
      </c>
      <c r="P266" s="112"/>
    </row>
    <row r="267" spans="1:16" ht="40.5" customHeight="1" x14ac:dyDescent="0.25">
      <c r="A267" s="38">
        <v>6423</v>
      </c>
      <c r="B267" s="58" t="s">
        <v>244</v>
      </c>
      <c r="C267" s="59">
        <f t="shared" si="283"/>
        <v>4086</v>
      </c>
      <c r="D267" s="232">
        <v>3376</v>
      </c>
      <c r="E267" s="435">
        <v>710</v>
      </c>
      <c r="F267" s="393">
        <f t="shared" si="346"/>
        <v>4086</v>
      </c>
      <c r="G267" s="232"/>
      <c r="H267" s="264"/>
      <c r="I267" s="115">
        <f t="shared" si="347"/>
        <v>0</v>
      </c>
      <c r="J267" s="264"/>
      <c r="K267" s="61"/>
      <c r="L267" s="115">
        <f t="shared" si="348"/>
        <v>0</v>
      </c>
      <c r="M267" s="328"/>
      <c r="N267" s="61"/>
      <c r="O267" s="115">
        <f t="shared" si="349"/>
        <v>0</v>
      </c>
      <c r="P267" s="377" t="s">
        <v>732</v>
      </c>
    </row>
    <row r="268" spans="1:16" ht="36" hidden="1" x14ac:dyDescent="0.25">
      <c r="A268" s="38">
        <v>6424</v>
      </c>
      <c r="B268" s="58" t="s">
        <v>245</v>
      </c>
      <c r="C268" s="59">
        <f t="shared" si="283"/>
        <v>0</v>
      </c>
      <c r="D268" s="232"/>
      <c r="E268" s="435"/>
      <c r="F268" s="393">
        <f t="shared" si="346"/>
        <v>0</v>
      </c>
      <c r="G268" s="232"/>
      <c r="H268" s="264"/>
      <c r="I268" s="115">
        <f t="shared" si="347"/>
        <v>0</v>
      </c>
      <c r="J268" s="264"/>
      <c r="K268" s="61"/>
      <c r="L268" s="115">
        <f t="shared" si="348"/>
        <v>0</v>
      </c>
      <c r="M268" s="328"/>
      <c r="N268" s="61"/>
      <c r="O268" s="115">
        <f t="shared" si="349"/>
        <v>0</v>
      </c>
      <c r="P268" s="112"/>
    </row>
    <row r="269" spans="1:16" ht="36" hidden="1" x14ac:dyDescent="0.25">
      <c r="A269" s="150">
        <v>7000</v>
      </c>
      <c r="B269" s="150" t="s">
        <v>246</v>
      </c>
      <c r="C269" s="153">
        <f t="shared" si="283"/>
        <v>0</v>
      </c>
      <c r="D269" s="239">
        <f>SUM(D270,D281)</f>
        <v>0</v>
      </c>
      <c r="E269" s="444">
        <f t="shared" ref="E269:F269" si="350">SUM(E270,E281)</f>
        <v>0</v>
      </c>
      <c r="F269" s="445">
        <f t="shared" si="350"/>
        <v>0</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row>
    <row r="271" spans="1:16" ht="24" hidden="1" x14ac:dyDescent="0.25">
      <c r="A271" s="455">
        <v>7210</v>
      </c>
      <c r="B271" s="53" t="s">
        <v>248</v>
      </c>
      <c r="C271" s="54">
        <f t="shared" si="283"/>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435"/>
      <c r="F274" s="393">
        <f t="shared" si="362"/>
        <v>0</v>
      </c>
      <c r="G274" s="232"/>
      <c r="H274" s="264"/>
      <c r="I274" s="115">
        <f t="shared" si="363"/>
        <v>0</v>
      </c>
      <c r="J274" s="264"/>
      <c r="K274" s="61"/>
      <c r="L274" s="115">
        <f t="shared" si="364"/>
        <v>0</v>
      </c>
      <c r="M274" s="328"/>
      <c r="N274" s="61"/>
      <c r="O274" s="115">
        <f t="shared" si="365"/>
        <v>0</v>
      </c>
      <c r="P274" s="112"/>
    </row>
    <row r="275" spans="1:16" ht="24" hidden="1" x14ac:dyDescent="0.25">
      <c r="A275" s="113">
        <v>7230</v>
      </c>
      <c r="B275" s="58" t="s">
        <v>292</v>
      </c>
      <c r="C275" s="59">
        <f t="shared" si="283"/>
        <v>0</v>
      </c>
      <c r="D275" s="232"/>
      <c r="E275" s="435"/>
      <c r="F275" s="393">
        <f t="shared" si="362"/>
        <v>0</v>
      </c>
      <c r="G275" s="232"/>
      <c r="H275" s="264"/>
      <c r="I275" s="115">
        <f t="shared" si="363"/>
        <v>0</v>
      </c>
      <c r="J275" s="264"/>
      <c r="K275" s="61"/>
      <c r="L275" s="115">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436">
        <f t="shared" si="366"/>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435"/>
      <c r="F278" s="393">
        <f t="shared" si="369"/>
        <v>0</v>
      </c>
      <c r="G278" s="232"/>
      <c r="H278" s="264"/>
      <c r="I278" s="115">
        <f t="shared" si="370"/>
        <v>0</v>
      </c>
      <c r="J278" s="264"/>
      <c r="K278" s="61"/>
      <c r="L278" s="115">
        <f t="shared" si="371"/>
        <v>0</v>
      </c>
      <c r="M278" s="328"/>
      <c r="N278" s="61"/>
      <c r="O278" s="115">
        <f t="shared" si="372"/>
        <v>0</v>
      </c>
      <c r="P278" s="112"/>
    </row>
    <row r="279" spans="1:16" ht="36" hidden="1" x14ac:dyDescent="0.25">
      <c r="A279" s="38">
        <v>7247</v>
      </c>
      <c r="B279" s="58" t="s">
        <v>309</v>
      </c>
      <c r="C279" s="59">
        <f t="shared" si="368"/>
        <v>0</v>
      </c>
      <c r="D279" s="232"/>
      <c r="E279" s="435"/>
      <c r="F279" s="393">
        <f t="shared" si="369"/>
        <v>0</v>
      </c>
      <c r="G279" s="232"/>
      <c r="H279" s="264"/>
      <c r="I279" s="115">
        <f t="shared" si="370"/>
        <v>0</v>
      </c>
      <c r="J279" s="264"/>
      <c r="K279" s="61"/>
      <c r="L279" s="115">
        <f t="shared" si="371"/>
        <v>0</v>
      </c>
      <c r="M279" s="328"/>
      <c r="N279" s="61"/>
      <c r="O279" s="115">
        <f t="shared" si="372"/>
        <v>0</v>
      </c>
      <c r="P279" s="112"/>
    </row>
    <row r="280" spans="1:16" ht="24" hidden="1" x14ac:dyDescent="0.25">
      <c r="A280" s="455">
        <v>7260</v>
      </c>
      <c r="B280" s="53" t="s">
        <v>255</v>
      </c>
      <c r="C280" s="54">
        <f t="shared" si="368"/>
        <v>0</v>
      </c>
      <c r="D280" s="231"/>
      <c r="E280" s="433"/>
      <c r="F280" s="434">
        <f t="shared" si="369"/>
        <v>0</v>
      </c>
      <c r="G280" s="231"/>
      <c r="H280" s="263"/>
      <c r="I280" s="121">
        <f t="shared" si="370"/>
        <v>0</v>
      </c>
      <c r="J280" s="263"/>
      <c r="K280" s="56"/>
      <c r="L280" s="12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446">
        <f t="shared" si="373"/>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447"/>
      <c r="F282" s="416">
        <f>D282+E282</f>
        <v>0</v>
      </c>
      <c r="G282" s="241"/>
      <c r="H282" s="272"/>
      <c r="I282" s="312">
        <f>G282+H282</f>
        <v>0</v>
      </c>
      <c r="J282" s="272"/>
      <c r="K282" s="67"/>
      <c r="L282" s="312">
        <f>J282+K282</f>
        <v>0</v>
      </c>
      <c r="M282" s="334"/>
      <c r="N282" s="67"/>
      <c r="O282" s="312">
        <f>M282+N282</f>
        <v>0</v>
      </c>
      <c r="P282" s="156"/>
    </row>
    <row r="283" spans="1:16" hidden="1" x14ac:dyDescent="0.25">
      <c r="A283" s="147"/>
      <c r="B283" s="58" t="s">
        <v>256</v>
      </c>
      <c r="C283" s="59">
        <f t="shared" si="368"/>
        <v>0</v>
      </c>
      <c r="D283" s="233">
        <f>SUM(D284:D285)</f>
        <v>0</v>
      </c>
      <c r="E283" s="436">
        <f t="shared" ref="E283:F283" si="374">SUM(E284:E285)</f>
        <v>0</v>
      </c>
      <c r="F283" s="393">
        <f t="shared" si="374"/>
        <v>0</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435"/>
      <c r="F284" s="393">
        <f t="shared" ref="F284:F285" si="378">D284+E284</f>
        <v>0</v>
      </c>
      <c r="G284" s="232"/>
      <c r="H284" s="264"/>
      <c r="I284" s="115">
        <f t="shared" ref="I284:I285" si="379">G284+H284</f>
        <v>0</v>
      </c>
      <c r="J284" s="264"/>
      <c r="K284" s="61"/>
      <c r="L284" s="115">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433"/>
      <c r="F285" s="434">
        <f t="shared" si="378"/>
        <v>0</v>
      </c>
      <c r="G285" s="231"/>
      <c r="H285" s="263"/>
      <c r="I285" s="121">
        <f t="shared" si="379"/>
        <v>0</v>
      </c>
      <c r="J285" s="263"/>
      <c r="K285" s="56"/>
      <c r="L285" s="121">
        <f t="shared" si="380"/>
        <v>0</v>
      </c>
      <c r="M285" s="327"/>
      <c r="N285" s="56"/>
      <c r="O285" s="121">
        <f t="shared" si="381"/>
        <v>0</v>
      </c>
      <c r="P285" s="111"/>
    </row>
    <row r="286" spans="1:16" ht="12.75" thickBot="1" x14ac:dyDescent="0.3">
      <c r="A286" s="175"/>
      <c r="B286" s="175" t="s">
        <v>261</v>
      </c>
      <c r="C286" s="316">
        <f t="shared" si="368"/>
        <v>225997</v>
      </c>
      <c r="D286" s="242">
        <f t="shared" ref="D286:O286" si="382">SUM(D283,D269,D230,D195,D187,D173,D75,D53)</f>
        <v>11048</v>
      </c>
      <c r="E286" s="448">
        <f t="shared" si="382"/>
        <v>1942</v>
      </c>
      <c r="F286" s="449">
        <f t="shared" si="382"/>
        <v>12990</v>
      </c>
      <c r="G286" s="242">
        <f t="shared" si="382"/>
        <v>191307</v>
      </c>
      <c r="H286" s="177">
        <f t="shared" si="382"/>
        <v>21700</v>
      </c>
      <c r="I286" s="298">
        <f t="shared" si="382"/>
        <v>213007</v>
      </c>
      <c r="J286" s="177">
        <f t="shared" si="382"/>
        <v>0</v>
      </c>
      <c r="K286" s="176">
        <f t="shared" si="382"/>
        <v>0</v>
      </c>
      <c r="L286" s="298">
        <f t="shared" si="382"/>
        <v>0</v>
      </c>
      <c r="M286" s="316">
        <f t="shared" si="382"/>
        <v>0</v>
      </c>
      <c r="N286" s="176">
        <f t="shared" si="382"/>
        <v>0</v>
      </c>
      <c r="O286" s="298">
        <f t="shared" si="382"/>
        <v>0</v>
      </c>
      <c r="P286" s="356"/>
    </row>
    <row r="287" spans="1:16" s="21" customFormat="1" ht="13.5" hidden="1" thickTop="1" thickBot="1" x14ac:dyDescent="0.3">
      <c r="A287" s="1670" t="s">
        <v>262</v>
      </c>
      <c r="B287" s="1671"/>
      <c r="C287" s="184">
        <f t="shared" si="368"/>
        <v>0</v>
      </c>
      <c r="D287" s="243">
        <f>SUM(D24,D25,D41)-D51</f>
        <v>0</v>
      </c>
      <c r="E287" s="450">
        <f t="shared" ref="E287:F287" si="383">SUM(E24,E25,E41)-E51</f>
        <v>0</v>
      </c>
      <c r="F287" s="451">
        <f t="shared" si="383"/>
        <v>0</v>
      </c>
      <c r="G287" s="243">
        <f>SUM(G24,G25,G41)-G51</f>
        <v>0</v>
      </c>
      <c r="H287" s="273">
        <f t="shared" ref="H287:I287" si="384">SUM(H24,H25,H41)-H51</f>
        <v>0</v>
      </c>
      <c r="I287" s="299">
        <f t="shared" si="384"/>
        <v>0</v>
      </c>
      <c r="J287" s="273">
        <f>(J26+J43)-J51</f>
        <v>0</v>
      </c>
      <c r="K287" s="179">
        <f t="shared" ref="K287:L287" si="385">(K26+K43)-K51</f>
        <v>0</v>
      </c>
      <c r="L287" s="299">
        <f t="shared" si="385"/>
        <v>0</v>
      </c>
      <c r="M287" s="184">
        <f>M45-M51</f>
        <v>0</v>
      </c>
      <c r="N287" s="179">
        <f t="shared" ref="N287:O287" si="386">N45-N51</f>
        <v>0</v>
      </c>
      <c r="O287" s="299">
        <f t="shared" si="386"/>
        <v>0</v>
      </c>
      <c r="P287" s="186"/>
    </row>
    <row r="288" spans="1:16" s="21" customFormat="1" ht="12.75" hidden="1" thickTop="1" x14ac:dyDescent="0.25">
      <c r="A288" s="1672" t="s">
        <v>263</v>
      </c>
      <c r="B288" s="1673"/>
      <c r="C288" s="164">
        <f t="shared" si="368"/>
        <v>0</v>
      </c>
      <c r="D288" s="244">
        <f t="shared" ref="D288:O288" si="387">SUM(D289,D290)-D297+D298</f>
        <v>0</v>
      </c>
      <c r="E288" s="452">
        <f t="shared" si="387"/>
        <v>0</v>
      </c>
      <c r="F288" s="453">
        <f t="shared" si="387"/>
        <v>0</v>
      </c>
      <c r="G288" s="244">
        <f t="shared" si="387"/>
        <v>0</v>
      </c>
      <c r="H288" s="274">
        <f t="shared" si="387"/>
        <v>0</v>
      </c>
      <c r="I288" s="162">
        <f t="shared" si="387"/>
        <v>0</v>
      </c>
      <c r="J288" s="274">
        <f t="shared" si="387"/>
        <v>0</v>
      </c>
      <c r="K288" s="161">
        <f t="shared" si="387"/>
        <v>0</v>
      </c>
      <c r="L288" s="162">
        <f t="shared" si="387"/>
        <v>0</v>
      </c>
      <c r="M288" s="164">
        <f t="shared" si="387"/>
        <v>0</v>
      </c>
      <c r="N288" s="161">
        <f t="shared" si="387"/>
        <v>0</v>
      </c>
      <c r="O288" s="162">
        <f t="shared" si="387"/>
        <v>0</v>
      </c>
      <c r="P288" s="357"/>
    </row>
    <row r="289" spans="1:16" s="21" customFormat="1" ht="13.5" hidden="1" thickTop="1" thickBot="1" x14ac:dyDescent="0.3">
      <c r="A289" s="89" t="s">
        <v>264</v>
      </c>
      <c r="B289" s="89" t="s">
        <v>265</v>
      </c>
      <c r="C289" s="90">
        <f t="shared" si="368"/>
        <v>0</v>
      </c>
      <c r="D289" s="226">
        <f t="shared" ref="D289:O289" si="388">D21-D283</f>
        <v>0</v>
      </c>
      <c r="E289" s="422">
        <f t="shared" si="388"/>
        <v>0</v>
      </c>
      <c r="F289" s="423">
        <f t="shared" si="388"/>
        <v>0</v>
      </c>
      <c r="G289" s="226">
        <f t="shared" si="388"/>
        <v>0</v>
      </c>
      <c r="H289" s="259">
        <f t="shared" si="388"/>
        <v>0</v>
      </c>
      <c r="I289" s="92">
        <f t="shared" si="388"/>
        <v>0</v>
      </c>
      <c r="J289" s="259">
        <f t="shared" si="388"/>
        <v>0</v>
      </c>
      <c r="K289" s="91">
        <f t="shared" si="388"/>
        <v>0</v>
      </c>
      <c r="L289" s="9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row>
    <row r="293" spans="1:16"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row>
    <row r="294" spans="1:16"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row>
    <row r="295" spans="1:16"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row>
    <row r="296" spans="1:16"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6R5ne0/nmSjOltn4RoaYAh6gsMpZ2fLLrhNVpJQRGg63qFL2d0h73Ge0muc9fkfFzbg17xNXQ+RMfbLjl7PlbQ==" saltValue="wrWYdzTeKP0UAYV6Hfa4Rw==" spinCount="100000" sheet="1" objects="1" scenarios="1" formatCells="0" formatColumns="0" formatRows="0"/>
  <autoFilter ref="A18:P298">
    <filterColumn colId="2">
      <filters blank="1">
        <filter val="1 500"/>
        <filter val="158 300"/>
        <filter val="16 472"/>
        <filter val="16 558"/>
        <filter val="195 007"/>
        <filter val="2 846"/>
        <filter val="217 565"/>
        <filter val="22 558"/>
        <filter val="225 997"/>
        <filter val="36 707"/>
        <filter val="4 086"/>
        <filter val="6 000"/>
        <filter val="8 432"/>
        <filter val="86"/>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verticalDpi="4294967294" r:id="rId1"/>
  <headerFooter differentFirst="1">
    <oddFooter>&amp;L&amp;"Times New Roman,Regular"&amp;9&amp;D; &amp;T&amp;R&amp;"Times New Roman,Regular"&amp;9&amp;P (&amp;N)</oddFooter>
    <firstHeader xml:space="preserve">&amp;R&amp;"Times New Roman,Regular"&amp;9
39.pielikums Jūrmalas pilsētas domes 
2018.gada 27.septembra saistošajiem noteikumiem Nr.33
(protokols Nr.13,  23.punkts)
 </firstHeader>
    <firstFooter>&amp;L&amp;9&amp;D; &amp;T&amp;R&amp;9&amp;P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R2" sqref="R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738</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716</v>
      </c>
      <c r="D3" s="1713"/>
      <c r="E3" s="1713"/>
      <c r="F3" s="1713"/>
      <c r="G3" s="1713"/>
      <c r="H3" s="1713"/>
      <c r="I3" s="1713"/>
      <c r="J3" s="1713"/>
      <c r="K3" s="1713"/>
      <c r="L3" s="1713"/>
      <c r="M3" s="1713"/>
      <c r="N3" s="1713"/>
      <c r="O3" s="1713"/>
      <c r="P3" s="1714"/>
      <c r="Q3" s="382"/>
    </row>
    <row r="4" spans="1:17" ht="12.75" customHeight="1" x14ac:dyDescent="0.25">
      <c r="A4" s="4" t="s">
        <v>1</v>
      </c>
      <c r="B4" s="5"/>
      <c r="C4" s="1713" t="s">
        <v>717</v>
      </c>
      <c r="D4" s="1713"/>
      <c r="E4" s="1713"/>
      <c r="F4" s="1713"/>
      <c r="G4" s="1713"/>
      <c r="H4" s="1713"/>
      <c r="I4" s="1713"/>
      <c r="J4" s="1713"/>
      <c r="K4" s="1713"/>
      <c r="L4" s="1713"/>
      <c r="M4" s="1713"/>
      <c r="N4" s="1713"/>
      <c r="O4" s="1713"/>
      <c r="P4" s="1714"/>
      <c r="Q4" s="382"/>
    </row>
    <row r="5" spans="1:17" ht="12.75" customHeight="1" x14ac:dyDescent="0.25">
      <c r="A5" s="2" t="s">
        <v>2</v>
      </c>
      <c r="B5" s="3"/>
      <c r="C5" s="1708" t="s">
        <v>725</v>
      </c>
      <c r="D5" s="1708"/>
      <c r="E5" s="1708"/>
      <c r="F5" s="1708"/>
      <c r="G5" s="1708"/>
      <c r="H5" s="1708"/>
      <c r="I5" s="1708"/>
      <c r="J5" s="1708"/>
      <c r="K5" s="1708"/>
      <c r="L5" s="1708"/>
      <c r="M5" s="1708"/>
      <c r="N5" s="1708"/>
      <c r="O5" s="1708"/>
      <c r="P5" s="1709"/>
      <c r="Q5" s="382"/>
    </row>
    <row r="6" spans="1:17" ht="12.75" customHeight="1" x14ac:dyDescent="0.25">
      <c r="A6" s="2" t="s">
        <v>3</v>
      </c>
      <c r="B6" s="3"/>
      <c r="C6" s="1708" t="s">
        <v>734</v>
      </c>
      <c r="D6" s="1708"/>
      <c r="E6" s="1708"/>
      <c r="F6" s="1708"/>
      <c r="G6" s="1708"/>
      <c r="H6" s="1708"/>
      <c r="I6" s="1708"/>
      <c r="J6" s="1708"/>
      <c r="K6" s="1708"/>
      <c r="L6" s="1708"/>
      <c r="M6" s="1708"/>
      <c r="N6" s="1708"/>
      <c r="O6" s="1708"/>
      <c r="P6" s="1709"/>
      <c r="Q6" s="382"/>
    </row>
    <row r="7" spans="1:17" ht="15" customHeight="1" x14ac:dyDescent="0.25">
      <c r="A7" s="2" t="s">
        <v>4</v>
      </c>
      <c r="B7" s="3"/>
      <c r="C7" s="1713" t="s">
        <v>735</v>
      </c>
      <c r="D7" s="1713"/>
      <c r="E7" s="1713"/>
      <c r="F7" s="1713"/>
      <c r="G7" s="1713"/>
      <c r="H7" s="1713"/>
      <c r="I7" s="1713"/>
      <c r="J7" s="1713"/>
      <c r="K7" s="1713"/>
      <c r="L7" s="1713"/>
      <c r="M7" s="1713"/>
      <c r="N7" s="1713"/>
      <c r="O7" s="1713"/>
      <c r="P7" s="1714"/>
      <c r="Q7" s="382"/>
    </row>
    <row r="8" spans="1:17" ht="12.75" customHeight="1" x14ac:dyDescent="0.25">
      <c r="A8" s="7" t="s">
        <v>5</v>
      </c>
      <c r="B8" s="3"/>
      <c r="C8" s="1713"/>
      <c r="D8" s="1713"/>
      <c r="E8" s="1713"/>
      <c r="F8" s="1713"/>
      <c r="G8" s="1713"/>
      <c r="H8" s="1713"/>
      <c r="I8" s="1713"/>
      <c r="J8" s="1713"/>
      <c r="K8" s="1713"/>
      <c r="L8" s="1713"/>
      <c r="M8" s="1713"/>
      <c r="N8" s="1713"/>
      <c r="O8" s="1713"/>
      <c r="P8" s="1714"/>
      <c r="Q8" s="382"/>
    </row>
    <row r="9" spans="1:17" ht="12.75" customHeight="1" x14ac:dyDescent="0.25">
      <c r="A9" s="2"/>
      <c r="B9" s="3" t="s">
        <v>6</v>
      </c>
      <c r="C9" s="1708" t="s">
        <v>728</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736690</v>
      </c>
      <c r="D20" s="213">
        <f>SUM(D21,D24,D25,D41,D43)</f>
        <v>732420</v>
      </c>
      <c r="E20" s="386">
        <f t="shared" ref="E20:F20" si="0">SUM(E21,E24,E25,E41,E43)</f>
        <v>0</v>
      </c>
      <c r="F20" s="387">
        <f t="shared" si="0"/>
        <v>732420</v>
      </c>
      <c r="G20" s="213">
        <f>SUM(G21,G24,G43)</f>
        <v>4270</v>
      </c>
      <c r="H20" s="248">
        <f t="shared" ref="H20:I20" si="1">SUM(H21,H24,H43)</f>
        <v>0</v>
      </c>
      <c r="I20" s="26">
        <f t="shared" si="1"/>
        <v>4270</v>
      </c>
      <c r="J20" s="248">
        <f>SUM(J21,J26,J43)</f>
        <v>0</v>
      </c>
      <c r="K20" s="25">
        <f t="shared" ref="K20:L20" si="2">SUM(K21,K26,K43)</f>
        <v>0</v>
      </c>
      <c r="L20" s="26">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88">
        <f t="shared" ref="E21" si="5">SUM(E22:E23)</f>
        <v>0</v>
      </c>
      <c r="F21" s="389">
        <f>SUM(F22:F23)</f>
        <v>0</v>
      </c>
      <c r="G21" s="214">
        <f>SUM(G22:G23)</f>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170"/>
    </row>
    <row r="24" spans="1:16" s="21" customFormat="1" ht="25.5" thickTop="1" thickBot="1" x14ac:dyDescent="0.3">
      <c r="A24" s="41">
        <v>19300</v>
      </c>
      <c r="B24" s="41" t="s">
        <v>304</v>
      </c>
      <c r="C24" s="42">
        <f>F24+I24</f>
        <v>736690</v>
      </c>
      <c r="D24" s="217">
        <f>D50</f>
        <v>732420</v>
      </c>
      <c r="E24" s="394">
        <f>E50</f>
        <v>0</v>
      </c>
      <c r="F24" s="395">
        <f>D24+E24</f>
        <v>732420</v>
      </c>
      <c r="G24" s="217">
        <f>G50</f>
        <v>4270</v>
      </c>
      <c r="H24" s="252">
        <f>H50</f>
        <v>0</v>
      </c>
      <c r="I24" s="362">
        <f>G24+H24</f>
        <v>4270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hidden="1" thickTop="1" x14ac:dyDescent="0.25">
      <c r="A26" s="46">
        <v>21300</v>
      </c>
      <c r="B26" s="46" t="s">
        <v>305</v>
      </c>
      <c r="C26" s="47">
        <f>L26</f>
        <v>0</v>
      </c>
      <c r="D26" s="219" t="s">
        <v>23</v>
      </c>
      <c r="E26" s="398" t="s">
        <v>23</v>
      </c>
      <c r="F26" s="399" t="s">
        <v>23</v>
      </c>
      <c r="G26" s="219" t="s">
        <v>23</v>
      </c>
      <c r="H26" s="253" t="s">
        <v>23</v>
      </c>
      <c r="I26" s="50" t="s">
        <v>23</v>
      </c>
      <c r="J26" s="107">
        <f>SUM(J27,J31,J33,J36)</f>
        <v>0</v>
      </c>
      <c r="K26" s="51">
        <f t="shared" ref="K26:L26" si="9">SUM(K27,K31,K33,K36)</f>
        <v>0</v>
      </c>
      <c r="L26" s="118">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t="12.75" hidden="1" thickTop="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t="12.75" hidden="1" thickTop="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75" hidden="1" thickTop="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75" hidden="1" thickTop="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75" hidden="1" thickTop="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t="12.75" hidden="1" thickTop="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row>
    <row r="34" spans="1:16" ht="12.75" hidden="1" thickTop="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75" hidden="1" thickTop="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row>
    <row r="37" spans="1:16" ht="24.75" hidden="1" thickTop="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t="12.75" hidden="1" thickTop="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t="12.75" hidden="1" thickTop="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75" hidden="1" thickTop="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75" hidden="1" thickTop="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row>
    <row r="44" spans="1:16" s="21" customFormat="1" ht="24.75" hidden="1" thickTop="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75" hidden="1" thickTop="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75" hidden="1" thickTop="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ht="12.75" thickTop="1"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si="4"/>
        <v>736690</v>
      </c>
      <c r="D50" s="226">
        <f>SUM(D51,D283)</f>
        <v>732420</v>
      </c>
      <c r="E50" s="422">
        <f t="shared" ref="E50:F50" si="19">SUM(E51,E283)</f>
        <v>0</v>
      </c>
      <c r="F50" s="423">
        <f t="shared" si="19"/>
        <v>732420</v>
      </c>
      <c r="G50" s="226">
        <f>SUM(G51,G283)</f>
        <v>4270</v>
      </c>
      <c r="H50" s="259">
        <f t="shared" ref="H50:I50" si="20">SUM(H51,H283)</f>
        <v>0</v>
      </c>
      <c r="I50" s="92">
        <f t="shared" si="20"/>
        <v>4270</v>
      </c>
      <c r="J50" s="259">
        <f>SUM(J51,J283)</f>
        <v>0</v>
      </c>
      <c r="K50" s="91">
        <f t="shared" ref="K50:L50" si="21">SUM(K51,K283)</f>
        <v>0</v>
      </c>
      <c r="L50" s="92">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736690</v>
      </c>
      <c r="D51" s="227">
        <f>SUM(D52,D194)</f>
        <v>732420</v>
      </c>
      <c r="E51" s="424">
        <f t="shared" ref="E51:F51" si="23">SUM(E52,E194)</f>
        <v>0</v>
      </c>
      <c r="F51" s="425">
        <f t="shared" si="23"/>
        <v>732420</v>
      </c>
      <c r="G51" s="227">
        <f>SUM(G52,G194)</f>
        <v>4270</v>
      </c>
      <c r="H51" s="260">
        <f t="shared" ref="H51:I51" si="24">SUM(H52,H194)</f>
        <v>0</v>
      </c>
      <c r="I51" s="97">
        <f t="shared" si="24"/>
        <v>4270</v>
      </c>
      <c r="J51" s="260">
        <f>SUM(J52,J194)</f>
        <v>0</v>
      </c>
      <c r="K51" s="96">
        <f t="shared" ref="K51:L51" si="25">SUM(K52,K194)</f>
        <v>0</v>
      </c>
      <c r="L51" s="97">
        <f t="shared" si="25"/>
        <v>0</v>
      </c>
      <c r="M51" s="95">
        <f>SUM(M52,M194)</f>
        <v>0</v>
      </c>
      <c r="N51" s="96">
        <f t="shared" ref="N51:O51" si="26">SUM(N52,N194)</f>
        <v>0</v>
      </c>
      <c r="O51" s="97">
        <f t="shared" si="26"/>
        <v>0</v>
      </c>
      <c r="P51" s="349"/>
    </row>
    <row r="52" spans="1:16" s="21" customFormat="1" ht="24" hidden="1" x14ac:dyDescent="0.25">
      <c r="A52" s="98"/>
      <c r="B52" s="16" t="s">
        <v>46</v>
      </c>
      <c r="C52" s="99">
        <f t="shared" si="4"/>
        <v>0</v>
      </c>
      <c r="D52" s="228">
        <f>SUM(D53,D75,D173,D187)</f>
        <v>0</v>
      </c>
      <c r="E52" s="426">
        <f t="shared" ref="E52:F52" si="27">SUM(E53,E75,E173,E187)</f>
        <v>0</v>
      </c>
      <c r="F52" s="427">
        <f t="shared" si="27"/>
        <v>0</v>
      </c>
      <c r="G52" s="228">
        <f>SUM(G53,G75,G173,G187)</f>
        <v>0</v>
      </c>
      <c r="H52" s="261">
        <f t="shared" ref="H52:I52" si="28">SUM(H53,H75,H173,H187)</f>
        <v>0</v>
      </c>
      <c r="I52" s="101">
        <f t="shared" si="28"/>
        <v>0</v>
      </c>
      <c r="J52" s="261">
        <f>SUM(J53,J75,J173,J187)</f>
        <v>0</v>
      </c>
      <c r="K52" s="100">
        <f t="shared" ref="K52:L52" si="29">SUM(K53,K75,K173,K187)</f>
        <v>0</v>
      </c>
      <c r="L52" s="101">
        <f t="shared" si="29"/>
        <v>0</v>
      </c>
      <c r="M52" s="99">
        <f>SUM(M53,M75,M173,M187)</f>
        <v>0</v>
      </c>
      <c r="N52" s="100">
        <f t="shared" ref="N52:O52" si="30">SUM(N53,N75,N173,N187)</f>
        <v>0</v>
      </c>
      <c r="O52" s="101">
        <f t="shared" si="30"/>
        <v>0</v>
      </c>
      <c r="P52" s="350"/>
    </row>
    <row r="53" spans="1:16" s="21" customFormat="1" hidden="1" x14ac:dyDescent="0.25">
      <c r="A53" s="102">
        <v>1000</v>
      </c>
      <c r="B53" s="102" t="s">
        <v>47</v>
      </c>
      <c r="C53" s="103">
        <f t="shared" si="4"/>
        <v>0</v>
      </c>
      <c r="D53" s="229">
        <f>SUM(D54,D67)</f>
        <v>0</v>
      </c>
      <c r="E53" s="428">
        <f t="shared" ref="E53:F53" si="31">SUM(E54,E67)</f>
        <v>0</v>
      </c>
      <c r="F53" s="429">
        <f t="shared" si="31"/>
        <v>0</v>
      </c>
      <c r="G53" s="229">
        <f>SUM(G54,G67)</f>
        <v>0</v>
      </c>
      <c r="H53" s="262">
        <f t="shared" ref="H53:I53" si="32">SUM(H54,H67)</f>
        <v>0</v>
      </c>
      <c r="I53" s="105">
        <f t="shared" si="32"/>
        <v>0</v>
      </c>
      <c r="J53" s="262">
        <f>SUM(J54,J67)</f>
        <v>0</v>
      </c>
      <c r="K53" s="104">
        <f t="shared" ref="K53:L53" si="33">SUM(K54,K67)</f>
        <v>0</v>
      </c>
      <c r="L53" s="105">
        <f t="shared" si="33"/>
        <v>0</v>
      </c>
      <c r="M53" s="103">
        <f>SUM(M54,M67)</f>
        <v>0</v>
      </c>
      <c r="N53" s="104">
        <f t="shared" ref="N53:O53" si="34">SUM(N54,N67)</f>
        <v>0</v>
      </c>
      <c r="O53" s="105">
        <f t="shared" si="34"/>
        <v>0</v>
      </c>
      <c r="P53" s="351"/>
    </row>
    <row r="54" spans="1:16" hidden="1" x14ac:dyDescent="0.25">
      <c r="A54" s="46">
        <v>1100</v>
      </c>
      <c r="B54" s="106" t="s">
        <v>48</v>
      </c>
      <c r="C54" s="47">
        <f t="shared" si="4"/>
        <v>0</v>
      </c>
      <c r="D54" s="230">
        <f>SUM(D55,D58,D66)</f>
        <v>0</v>
      </c>
      <c r="E54" s="430">
        <f t="shared" ref="E54:F54" si="35">SUM(E55,E58,E66)</f>
        <v>0</v>
      </c>
      <c r="F54" s="397">
        <f t="shared" si="35"/>
        <v>0</v>
      </c>
      <c r="G54" s="230">
        <f>SUM(G55,G58,G66)</f>
        <v>0</v>
      </c>
      <c r="H54" s="107">
        <f t="shared" ref="H54:I54" si="36">SUM(H55,H58,H66)</f>
        <v>0</v>
      </c>
      <c r="I54" s="118">
        <f t="shared" si="36"/>
        <v>0</v>
      </c>
      <c r="J54" s="107">
        <f>SUM(J55,J58,J66)</f>
        <v>0</v>
      </c>
      <c r="K54" s="51">
        <f t="shared" ref="K54:L54" si="37">SUM(K55,K58,K66)</f>
        <v>0</v>
      </c>
      <c r="L54" s="118">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433"/>
      <c r="F56" s="434">
        <f t="shared" ref="F56:F57" si="43">D56+E56</f>
        <v>0</v>
      </c>
      <c r="G56" s="231"/>
      <c r="H56" s="263"/>
      <c r="I56" s="121">
        <f t="shared" ref="I56:I57" si="44">G56+H56</f>
        <v>0</v>
      </c>
      <c r="J56" s="263"/>
      <c r="K56" s="56"/>
      <c r="L56" s="121">
        <f t="shared" ref="L56:L57" si="45">J56+K56</f>
        <v>0</v>
      </c>
      <c r="M56" s="327"/>
      <c r="N56" s="56"/>
      <c r="O56" s="121">
        <f>M56+N56</f>
        <v>0</v>
      </c>
      <c r="P56" s="111"/>
    </row>
    <row r="57" spans="1:16" ht="24" hidden="1" customHeight="1" x14ac:dyDescent="0.25">
      <c r="A57" s="38">
        <v>1119</v>
      </c>
      <c r="B57" s="58" t="s">
        <v>51</v>
      </c>
      <c r="C57" s="59">
        <f t="shared" si="4"/>
        <v>0</v>
      </c>
      <c r="D57" s="232"/>
      <c r="E57" s="435"/>
      <c r="F57" s="393">
        <f t="shared" si="43"/>
        <v>0</v>
      </c>
      <c r="G57" s="232"/>
      <c r="H57" s="264"/>
      <c r="I57" s="115">
        <f t="shared" si="44"/>
        <v>0</v>
      </c>
      <c r="J57" s="264"/>
      <c r="K57" s="61"/>
      <c r="L57" s="115">
        <f t="shared" si="45"/>
        <v>0</v>
      </c>
      <c r="M57" s="328"/>
      <c r="N57" s="61"/>
      <c r="O57" s="115">
        <f>M57+N57</f>
        <v>0</v>
      </c>
      <c r="P57" s="112"/>
    </row>
    <row r="58" spans="1:16"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435"/>
      <c r="F60" s="393">
        <f t="shared" si="50"/>
        <v>0</v>
      </c>
      <c r="G60" s="232"/>
      <c r="H60" s="264"/>
      <c r="I60" s="115">
        <f t="shared" si="51"/>
        <v>0</v>
      </c>
      <c r="J60" s="264"/>
      <c r="K60" s="61"/>
      <c r="L60" s="115">
        <f>J60+K60</f>
        <v>0</v>
      </c>
      <c r="M60" s="328"/>
      <c r="N60" s="61"/>
      <c r="O60" s="115">
        <f t="shared" si="53"/>
        <v>0</v>
      </c>
      <c r="P60" s="112"/>
    </row>
    <row r="61" spans="1:16" ht="24" hidden="1" x14ac:dyDescent="0.25">
      <c r="A61" s="38">
        <v>1145</v>
      </c>
      <c r="B61" s="58" t="s">
        <v>54</v>
      </c>
      <c r="C61" s="59">
        <f t="shared" si="4"/>
        <v>0</v>
      </c>
      <c r="D61" s="232"/>
      <c r="E61" s="435"/>
      <c r="F61" s="393">
        <f t="shared" si="50"/>
        <v>0</v>
      </c>
      <c r="G61" s="232"/>
      <c r="H61" s="264"/>
      <c r="I61" s="115">
        <f t="shared" si="51"/>
        <v>0</v>
      </c>
      <c r="J61" s="264"/>
      <c r="K61" s="61"/>
      <c r="L61" s="115">
        <f t="shared" si="52"/>
        <v>0</v>
      </c>
      <c r="M61" s="328"/>
      <c r="N61" s="61"/>
      <c r="O61" s="115">
        <f>M61+N61</f>
        <v>0</v>
      </c>
      <c r="P61" s="112"/>
    </row>
    <row r="62" spans="1:16" ht="27.75" hidden="1" customHeight="1" x14ac:dyDescent="0.25">
      <c r="A62" s="38">
        <v>1146</v>
      </c>
      <c r="B62" s="58" t="s">
        <v>55</v>
      </c>
      <c r="C62" s="59">
        <f t="shared" si="4"/>
        <v>0</v>
      </c>
      <c r="D62" s="232"/>
      <c r="E62" s="435"/>
      <c r="F62" s="393">
        <f t="shared" si="50"/>
        <v>0</v>
      </c>
      <c r="G62" s="232"/>
      <c r="H62" s="264"/>
      <c r="I62" s="115">
        <f t="shared" si="51"/>
        <v>0</v>
      </c>
      <c r="J62" s="264"/>
      <c r="K62" s="61"/>
      <c r="L62" s="115">
        <f t="shared" si="52"/>
        <v>0</v>
      </c>
      <c r="M62" s="328"/>
      <c r="N62" s="61"/>
      <c r="O62" s="115">
        <f t="shared" si="53"/>
        <v>0</v>
      </c>
      <c r="P62" s="112"/>
    </row>
    <row r="63" spans="1:16" hidden="1" x14ac:dyDescent="0.25">
      <c r="A63" s="38">
        <v>1147</v>
      </c>
      <c r="B63" s="58" t="s">
        <v>56</v>
      </c>
      <c r="C63" s="59">
        <f t="shared" si="4"/>
        <v>0</v>
      </c>
      <c r="D63" s="232"/>
      <c r="E63" s="435"/>
      <c r="F63" s="393">
        <f t="shared" si="50"/>
        <v>0</v>
      </c>
      <c r="G63" s="232"/>
      <c r="H63" s="264"/>
      <c r="I63" s="115">
        <f t="shared" si="51"/>
        <v>0</v>
      </c>
      <c r="J63" s="264"/>
      <c r="K63" s="61"/>
      <c r="L63" s="115">
        <f t="shared" si="52"/>
        <v>0</v>
      </c>
      <c r="M63" s="328"/>
      <c r="N63" s="61"/>
      <c r="O63" s="115">
        <f t="shared" si="53"/>
        <v>0</v>
      </c>
      <c r="P63" s="112"/>
    </row>
    <row r="64" spans="1:16" hidden="1" x14ac:dyDescent="0.25">
      <c r="A64" s="38">
        <v>1148</v>
      </c>
      <c r="B64" s="58" t="s">
        <v>57</v>
      </c>
      <c r="C64" s="59">
        <f t="shared" si="4"/>
        <v>0</v>
      </c>
      <c r="D64" s="232"/>
      <c r="E64" s="435"/>
      <c r="F64" s="393">
        <f t="shared" si="50"/>
        <v>0</v>
      </c>
      <c r="G64" s="232"/>
      <c r="H64" s="264"/>
      <c r="I64" s="115">
        <f t="shared" si="51"/>
        <v>0</v>
      </c>
      <c r="J64" s="264"/>
      <c r="K64" s="61"/>
      <c r="L64" s="115">
        <f t="shared" si="52"/>
        <v>0</v>
      </c>
      <c r="M64" s="328"/>
      <c r="N64" s="61"/>
      <c r="O64" s="115">
        <f t="shared" si="53"/>
        <v>0</v>
      </c>
      <c r="P64" s="112"/>
    </row>
    <row r="65" spans="1:16" ht="24" hidden="1" customHeight="1" x14ac:dyDescent="0.25">
      <c r="A65" s="38">
        <v>1149</v>
      </c>
      <c r="B65" s="58" t="s">
        <v>58</v>
      </c>
      <c r="C65" s="59">
        <f>F65+I65+L65+O65</f>
        <v>0</v>
      </c>
      <c r="D65" s="232"/>
      <c r="E65" s="435"/>
      <c r="F65" s="393">
        <f t="shared" si="50"/>
        <v>0</v>
      </c>
      <c r="G65" s="232"/>
      <c r="H65" s="264"/>
      <c r="I65" s="115">
        <f t="shared" si="51"/>
        <v>0</v>
      </c>
      <c r="J65" s="264"/>
      <c r="K65" s="61"/>
      <c r="L65" s="115">
        <f t="shared" si="52"/>
        <v>0</v>
      </c>
      <c r="M65" s="328"/>
      <c r="N65" s="61"/>
      <c r="O65" s="115">
        <f t="shared" si="53"/>
        <v>0</v>
      </c>
      <c r="P65" s="112"/>
    </row>
    <row r="66" spans="1:16" ht="36" hidden="1" x14ac:dyDescent="0.25">
      <c r="A66" s="108">
        <v>1150</v>
      </c>
      <c r="B66" s="79" t="s">
        <v>59</v>
      </c>
      <c r="C66" s="85">
        <f>F66+I66+L66+O66</f>
        <v>0</v>
      </c>
      <c r="D66" s="234"/>
      <c r="E66" s="437"/>
      <c r="F66" s="432">
        <f t="shared" si="50"/>
        <v>0</v>
      </c>
      <c r="G66" s="234"/>
      <c r="H66" s="265"/>
      <c r="I66" s="110">
        <f t="shared" si="51"/>
        <v>0</v>
      </c>
      <c r="J66" s="265"/>
      <c r="K66" s="116"/>
      <c r="L66" s="110">
        <f t="shared" si="52"/>
        <v>0</v>
      </c>
      <c r="M66" s="329"/>
      <c r="N66" s="116"/>
      <c r="O66" s="110">
        <f t="shared" si="53"/>
        <v>0</v>
      </c>
      <c r="P66" s="117"/>
    </row>
    <row r="67" spans="1:16" ht="24" hidden="1" x14ac:dyDescent="0.25">
      <c r="A67" s="46">
        <v>1200</v>
      </c>
      <c r="B67" s="106" t="s">
        <v>296</v>
      </c>
      <c r="C67" s="47">
        <f t="shared" si="4"/>
        <v>0</v>
      </c>
      <c r="D67" s="230">
        <f>SUM(D68:D69)</f>
        <v>0</v>
      </c>
      <c r="E67" s="430">
        <f t="shared" ref="E67:F67" si="54">SUM(E68:E69)</f>
        <v>0</v>
      </c>
      <c r="F67" s="397">
        <f t="shared" si="54"/>
        <v>0</v>
      </c>
      <c r="G67" s="230">
        <f>SUM(G68:G69)</f>
        <v>0</v>
      </c>
      <c r="H67" s="107">
        <f t="shared" ref="H67:I67" si="55">SUM(H68:H69)</f>
        <v>0</v>
      </c>
      <c r="I67" s="118">
        <f t="shared" si="55"/>
        <v>0</v>
      </c>
      <c r="J67" s="107">
        <f>SUM(J68:J69)</f>
        <v>0</v>
      </c>
      <c r="K67" s="51">
        <f t="shared" ref="K67:L67" si="56">SUM(K68:K69)</f>
        <v>0</v>
      </c>
      <c r="L67" s="118">
        <f t="shared" si="56"/>
        <v>0</v>
      </c>
      <c r="M67" s="47">
        <f>SUM(M68:M69)</f>
        <v>0</v>
      </c>
      <c r="N67" s="51">
        <f t="shared" ref="N67:O67" si="57">SUM(N68:N69)</f>
        <v>0</v>
      </c>
      <c r="O67" s="118">
        <f t="shared" si="57"/>
        <v>0</v>
      </c>
      <c r="P67" s="124"/>
    </row>
    <row r="68" spans="1:16" ht="24" hidden="1" x14ac:dyDescent="0.25">
      <c r="A68" s="455">
        <v>1210</v>
      </c>
      <c r="B68" s="53" t="s">
        <v>60</v>
      </c>
      <c r="C68" s="54">
        <f t="shared" si="4"/>
        <v>0</v>
      </c>
      <c r="D68" s="231"/>
      <c r="E68" s="433"/>
      <c r="F68" s="434">
        <f>D68+E68</f>
        <v>0</v>
      </c>
      <c r="G68" s="231"/>
      <c r="H68" s="263"/>
      <c r="I68" s="121">
        <f>G68+H68</f>
        <v>0</v>
      </c>
      <c r="J68" s="263"/>
      <c r="K68" s="56"/>
      <c r="L68" s="121">
        <f>J68+K68</f>
        <v>0</v>
      </c>
      <c r="M68" s="327"/>
      <c r="N68" s="56"/>
      <c r="O68" s="121">
        <f>M68+N68</f>
        <v>0</v>
      </c>
      <c r="P68" s="111"/>
    </row>
    <row r="69" spans="1:16"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row>
    <row r="71" spans="1:16" hidden="1" x14ac:dyDescent="0.25">
      <c r="A71" s="38">
        <v>1223</v>
      </c>
      <c r="B71" s="58" t="s">
        <v>62</v>
      </c>
      <c r="C71" s="59">
        <f t="shared" si="4"/>
        <v>0</v>
      </c>
      <c r="D71" s="232"/>
      <c r="E71" s="435"/>
      <c r="F71" s="393">
        <f t="shared" si="62"/>
        <v>0</v>
      </c>
      <c r="G71" s="232"/>
      <c r="H71" s="264"/>
      <c r="I71" s="115">
        <f t="shared" si="63"/>
        <v>0</v>
      </c>
      <c r="J71" s="264"/>
      <c r="K71" s="61"/>
      <c r="L71" s="115">
        <f t="shared" si="64"/>
        <v>0</v>
      </c>
      <c r="M71" s="328"/>
      <c r="N71" s="61"/>
      <c r="O71" s="115">
        <f t="shared" si="65"/>
        <v>0</v>
      </c>
      <c r="P71" s="112"/>
    </row>
    <row r="72" spans="1:16" hidden="1" x14ac:dyDescent="0.25">
      <c r="A72" s="38">
        <v>1225</v>
      </c>
      <c r="B72" s="58" t="s">
        <v>63</v>
      </c>
      <c r="C72" s="59">
        <f t="shared" si="4"/>
        <v>0</v>
      </c>
      <c r="D72" s="232"/>
      <c r="E72" s="435"/>
      <c r="F72" s="393">
        <f t="shared" si="62"/>
        <v>0</v>
      </c>
      <c r="G72" s="232"/>
      <c r="H72" s="264"/>
      <c r="I72" s="115">
        <f t="shared" si="63"/>
        <v>0</v>
      </c>
      <c r="J72" s="264"/>
      <c r="K72" s="61"/>
      <c r="L72" s="115">
        <f t="shared" si="64"/>
        <v>0</v>
      </c>
      <c r="M72" s="328"/>
      <c r="N72" s="61"/>
      <c r="O72" s="115">
        <f t="shared" si="65"/>
        <v>0</v>
      </c>
      <c r="P72" s="112"/>
    </row>
    <row r="73" spans="1:16" ht="36" hidden="1" x14ac:dyDescent="0.25">
      <c r="A73" s="38">
        <v>1227</v>
      </c>
      <c r="B73" s="58" t="s">
        <v>64</v>
      </c>
      <c r="C73" s="59">
        <f t="shared" si="4"/>
        <v>0</v>
      </c>
      <c r="D73" s="232"/>
      <c r="E73" s="435"/>
      <c r="F73" s="393">
        <f t="shared" si="62"/>
        <v>0</v>
      </c>
      <c r="G73" s="232"/>
      <c r="H73" s="264"/>
      <c r="I73" s="115">
        <f t="shared" si="63"/>
        <v>0</v>
      </c>
      <c r="J73" s="264"/>
      <c r="K73" s="61"/>
      <c r="L73" s="115">
        <f t="shared" si="64"/>
        <v>0</v>
      </c>
      <c r="M73" s="328"/>
      <c r="N73" s="61"/>
      <c r="O73" s="115">
        <f t="shared" si="65"/>
        <v>0</v>
      </c>
      <c r="P73" s="112"/>
    </row>
    <row r="74" spans="1:16" ht="48" hidden="1" x14ac:dyDescent="0.25">
      <c r="A74" s="38">
        <v>1228</v>
      </c>
      <c r="B74" s="58" t="s">
        <v>298</v>
      </c>
      <c r="C74" s="59">
        <f t="shared" si="4"/>
        <v>0</v>
      </c>
      <c r="D74" s="232"/>
      <c r="E74" s="435"/>
      <c r="F74" s="393">
        <f t="shared" si="62"/>
        <v>0</v>
      </c>
      <c r="G74" s="232"/>
      <c r="H74" s="264"/>
      <c r="I74" s="115">
        <f t="shared" si="63"/>
        <v>0</v>
      </c>
      <c r="J74" s="264"/>
      <c r="K74" s="61"/>
      <c r="L74" s="115">
        <f t="shared" si="64"/>
        <v>0</v>
      </c>
      <c r="M74" s="328"/>
      <c r="N74" s="61"/>
      <c r="O74" s="115">
        <f t="shared" si="65"/>
        <v>0</v>
      </c>
      <c r="P74" s="112"/>
    </row>
    <row r="75" spans="1:16" hidden="1" x14ac:dyDescent="0.25">
      <c r="A75" s="102">
        <v>2000</v>
      </c>
      <c r="B75" s="102" t="s">
        <v>65</v>
      </c>
      <c r="C75" s="103">
        <f t="shared" si="4"/>
        <v>0</v>
      </c>
      <c r="D75" s="229">
        <f>SUM(D76,D83,D130,D164,D165,D172)</f>
        <v>0</v>
      </c>
      <c r="E75" s="428">
        <f t="shared" ref="E75:F75" si="66">SUM(E76,E83,E130,E164,E165,E172)</f>
        <v>0</v>
      </c>
      <c r="F75" s="429">
        <f t="shared" si="66"/>
        <v>0</v>
      </c>
      <c r="G75" s="229">
        <f>SUM(G76,G83,G130,G164,G165,G172)</f>
        <v>0</v>
      </c>
      <c r="H75" s="262">
        <f t="shared" ref="H75:I75" si="67">SUM(H76,H83,H130,H164,H165,H172)</f>
        <v>0</v>
      </c>
      <c r="I75" s="105">
        <f t="shared" si="67"/>
        <v>0</v>
      </c>
      <c r="J75" s="262">
        <f>SUM(J76,J83,J130,J164,J165,J172)</f>
        <v>0</v>
      </c>
      <c r="K75" s="104">
        <f t="shared" ref="K75:L75" si="68">SUM(K76,K83,K130,K164,K165,K172)</f>
        <v>0</v>
      </c>
      <c r="L75" s="105">
        <f t="shared" si="68"/>
        <v>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430">
        <f t="shared" ref="E76:F76" si="70">SUM(E77,E80)</f>
        <v>0</v>
      </c>
      <c r="F76" s="397">
        <f t="shared" si="70"/>
        <v>0</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row>
    <row r="77" spans="1:16" ht="24" hidden="1" x14ac:dyDescent="0.25">
      <c r="A77" s="455">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row>
    <row r="79" spans="1:16" ht="24" hidden="1" x14ac:dyDescent="0.25">
      <c r="A79" s="38">
        <v>2112</v>
      </c>
      <c r="B79" s="58" t="s">
        <v>69</v>
      </c>
      <c r="C79" s="59">
        <f t="shared" si="4"/>
        <v>0</v>
      </c>
      <c r="D79" s="232"/>
      <c r="E79" s="435"/>
      <c r="F79" s="393">
        <f t="shared" si="78"/>
        <v>0</v>
      </c>
      <c r="G79" s="232"/>
      <c r="H79" s="264"/>
      <c r="I79" s="115">
        <f t="shared" si="79"/>
        <v>0</v>
      </c>
      <c r="J79" s="264"/>
      <c r="K79" s="61"/>
      <c r="L79" s="115">
        <f t="shared" si="80"/>
        <v>0</v>
      </c>
      <c r="M79" s="328"/>
      <c r="N79" s="61"/>
      <c r="O79" s="115">
        <f t="shared" si="81"/>
        <v>0</v>
      </c>
      <c r="P79" s="112"/>
    </row>
    <row r="80" spans="1:16" ht="24" hidden="1" x14ac:dyDescent="0.25">
      <c r="A80" s="113">
        <v>2120</v>
      </c>
      <c r="B80" s="58" t="s">
        <v>70</v>
      </c>
      <c r="C80" s="59">
        <f t="shared" si="4"/>
        <v>0</v>
      </c>
      <c r="D80" s="233">
        <f>SUM(D81:D82)</f>
        <v>0</v>
      </c>
      <c r="E80" s="436">
        <f t="shared" ref="E80:F80" si="82">SUM(E81:E82)</f>
        <v>0</v>
      </c>
      <c r="F80" s="393">
        <f t="shared" si="82"/>
        <v>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435"/>
      <c r="F81" s="393">
        <f t="shared" ref="F81:F82" si="86">D81+E81</f>
        <v>0</v>
      </c>
      <c r="G81" s="232"/>
      <c r="H81" s="264"/>
      <c r="I81" s="115">
        <f t="shared" ref="I81:I82" si="87">G81+H81</f>
        <v>0</v>
      </c>
      <c r="J81" s="264"/>
      <c r="K81" s="61"/>
      <c r="L81" s="115">
        <f t="shared" ref="L81:L82" si="88">J81+K81</f>
        <v>0</v>
      </c>
      <c r="M81" s="328"/>
      <c r="N81" s="61"/>
      <c r="O81" s="115">
        <f t="shared" ref="O81:O82" si="89">M81+N81</f>
        <v>0</v>
      </c>
      <c r="P81" s="112"/>
    </row>
    <row r="82" spans="1:16" ht="24" hidden="1" x14ac:dyDescent="0.25">
      <c r="A82" s="38">
        <v>2122</v>
      </c>
      <c r="B82" s="58" t="s">
        <v>69</v>
      </c>
      <c r="C82" s="59">
        <f t="shared" si="4"/>
        <v>0</v>
      </c>
      <c r="D82" s="232"/>
      <c r="E82" s="435"/>
      <c r="F82" s="393">
        <f t="shared" si="86"/>
        <v>0</v>
      </c>
      <c r="G82" s="232"/>
      <c r="H82" s="264"/>
      <c r="I82" s="115">
        <f t="shared" si="87"/>
        <v>0</v>
      </c>
      <c r="J82" s="264"/>
      <c r="K82" s="61"/>
      <c r="L82" s="115">
        <f t="shared" si="88"/>
        <v>0</v>
      </c>
      <c r="M82" s="328"/>
      <c r="N82" s="61"/>
      <c r="O82" s="115">
        <f t="shared" si="89"/>
        <v>0</v>
      </c>
      <c r="P82" s="112"/>
    </row>
    <row r="83" spans="1:16" hidden="1" x14ac:dyDescent="0.25">
      <c r="A83" s="46">
        <v>2200</v>
      </c>
      <c r="B83" s="106" t="s">
        <v>71</v>
      </c>
      <c r="C83" s="47">
        <f t="shared" si="4"/>
        <v>0</v>
      </c>
      <c r="D83" s="230">
        <f>SUM(D84,D89,D95,D103,D112,D116,D122,D128)</f>
        <v>0</v>
      </c>
      <c r="E83" s="430">
        <f t="shared" ref="E83:F83" si="90">SUM(E84,E89,E95,E103,E112,E116,E122,E128)</f>
        <v>0</v>
      </c>
      <c r="F83" s="397">
        <f t="shared" si="90"/>
        <v>0</v>
      </c>
      <c r="G83" s="230">
        <f>SUM(G84,G89,G95,G103,G112,G116,G122,G128)</f>
        <v>0</v>
      </c>
      <c r="H83" s="107">
        <f t="shared" ref="H83:I83" si="91">SUM(H84,H89,H95,H103,H112,H116,H122,H128)</f>
        <v>0</v>
      </c>
      <c r="I83" s="118">
        <f t="shared" si="91"/>
        <v>0</v>
      </c>
      <c r="J83" s="107">
        <f>SUM(J84,J89,J95,J103,J112,J116,J122,J128)</f>
        <v>0</v>
      </c>
      <c r="K83" s="51">
        <f t="shared" ref="K83:L83" si="92">SUM(K84,K89,K95,K103,K112,K116,K122,K128)</f>
        <v>0</v>
      </c>
      <c r="L83" s="118">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row>
    <row r="86" spans="1:16" ht="36" hidden="1" x14ac:dyDescent="0.25">
      <c r="A86" s="38">
        <v>2212</v>
      </c>
      <c r="B86" s="58" t="s">
        <v>74</v>
      </c>
      <c r="C86" s="59">
        <f t="shared" si="98"/>
        <v>0</v>
      </c>
      <c r="D86" s="232"/>
      <c r="E86" s="435"/>
      <c r="F86" s="393">
        <f t="shared" si="99"/>
        <v>0</v>
      </c>
      <c r="G86" s="232"/>
      <c r="H86" s="264"/>
      <c r="I86" s="115">
        <f t="shared" si="100"/>
        <v>0</v>
      </c>
      <c r="J86" s="264"/>
      <c r="K86" s="61"/>
      <c r="L86" s="115">
        <f t="shared" si="101"/>
        <v>0</v>
      </c>
      <c r="M86" s="328"/>
      <c r="N86" s="61"/>
      <c r="O86" s="115">
        <f t="shared" si="102"/>
        <v>0</v>
      </c>
      <c r="P86" s="112"/>
    </row>
    <row r="87" spans="1:16" ht="24" hidden="1" x14ac:dyDescent="0.25">
      <c r="A87" s="38">
        <v>2214</v>
      </c>
      <c r="B87" s="58" t="s">
        <v>75</v>
      </c>
      <c r="C87" s="59">
        <f t="shared" si="98"/>
        <v>0</v>
      </c>
      <c r="D87" s="232"/>
      <c r="E87" s="435"/>
      <c r="F87" s="393">
        <f t="shared" si="99"/>
        <v>0</v>
      </c>
      <c r="G87" s="232"/>
      <c r="H87" s="264"/>
      <c r="I87" s="115">
        <f t="shared" si="100"/>
        <v>0</v>
      </c>
      <c r="J87" s="264"/>
      <c r="K87" s="61"/>
      <c r="L87" s="115">
        <f t="shared" si="101"/>
        <v>0</v>
      </c>
      <c r="M87" s="328"/>
      <c r="N87" s="61"/>
      <c r="O87" s="115">
        <f t="shared" si="102"/>
        <v>0</v>
      </c>
      <c r="P87" s="112"/>
    </row>
    <row r="88" spans="1:16" hidden="1" x14ac:dyDescent="0.25">
      <c r="A88" s="38">
        <v>2219</v>
      </c>
      <c r="B88" s="58" t="s">
        <v>76</v>
      </c>
      <c r="C88" s="59">
        <f t="shared" si="98"/>
        <v>0</v>
      </c>
      <c r="D88" s="232"/>
      <c r="E88" s="435"/>
      <c r="F88" s="393">
        <f t="shared" si="99"/>
        <v>0</v>
      </c>
      <c r="G88" s="232"/>
      <c r="H88" s="264"/>
      <c r="I88" s="115">
        <f t="shared" si="100"/>
        <v>0</v>
      </c>
      <c r="J88" s="264"/>
      <c r="K88" s="61"/>
      <c r="L88" s="115">
        <f t="shared" si="101"/>
        <v>0</v>
      </c>
      <c r="M88" s="328"/>
      <c r="N88" s="61"/>
      <c r="O88" s="115">
        <f t="shared" si="102"/>
        <v>0</v>
      </c>
      <c r="P88" s="112"/>
    </row>
    <row r="89" spans="1:16" ht="24" hidden="1" x14ac:dyDescent="0.25">
      <c r="A89" s="113">
        <v>2220</v>
      </c>
      <c r="B89" s="58" t="s">
        <v>77</v>
      </c>
      <c r="C89" s="59">
        <f t="shared" si="98"/>
        <v>0</v>
      </c>
      <c r="D89" s="233">
        <f>SUM(D90:D94)</f>
        <v>0</v>
      </c>
      <c r="E89" s="436">
        <f t="shared" ref="E89:F89" si="103">SUM(E90:E94)</f>
        <v>0</v>
      </c>
      <c r="F89" s="393">
        <f t="shared" si="103"/>
        <v>0</v>
      </c>
      <c r="G89" s="233">
        <f>SUM(G90:G94)</f>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c r="E90" s="435"/>
      <c r="F90" s="393">
        <f t="shared" ref="F90:F94" si="107">D90+E90</f>
        <v>0</v>
      </c>
      <c r="G90" s="232"/>
      <c r="H90" s="264"/>
      <c r="I90" s="115">
        <f t="shared" ref="I90:I94" si="108">G90+H90</f>
        <v>0</v>
      </c>
      <c r="J90" s="264"/>
      <c r="K90" s="61"/>
      <c r="L90" s="115">
        <f t="shared" ref="L90:L94" si="109">J90+K90</f>
        <v>0</v>
      </c>
      <c r="M90" s="328"/>
      <c r="N90" s="61"/>
      <c r="O90" s="115">
        <f t="shared" ref="O90:O94" si="110">M90+N90</f>
        <v>0</v>
      </c>
      <c r="P90" s="112"/>
    </row>
    <row r="91" spans="1:16" hidden="1" x14ac:dyDescent="0.25">
      <c r="A91" s="38">
        <v>2222</v>
      </c>
      <c r="B91" s="58" t="s">
        <v>78</v>
      </c>
      <c r="C91" s="59">
        <f t="shared" si="98"/>
        <v>0</v>
      </c>
      <c r="D91" s="232"/>
      <c r="E91" s="435"/>
      <c r="F91" s="393">
        <f t="shared" si="107"/>
        <v>0</v>
      </c>
      <c r="G91" s="232"/>
      <c r="H91" s="264"/>
      <c r="I91" s="115">
        <f t="shared" si="108"/>
        <v>0</v>
      </c>
      <c r="J91" s="264"/>
      <c r="K91" s="61"/>
      <c r="L91" s="115">
        <f t="shared" si="109"/>
        <v>0</v>
      </c>
      <c r="M91" s="328"/>
      <c r="N91" s="61"/>
      <c r="O91" s="115">
        <f t="shared" si="110"/>
        <v>0</v>
      </c>
      <c r="P91" s="112"/>
    </row>
    <row r="92" spans="1:16" hidden="1" x14ac:dyDescent="0.25">
      <c r="A92" s="38">
        <v>2223</v>
      </c>
      <c r="B92" s="58" t="s">
        <v>79</v>
      </c>
      <c r="C92" s="59">
        <f t="shared" si="98"/>
        <v>0</v>
      </c>
      <c r="D92" s="232"/>
      <c r="E92" s="435"/>
      <c r="F92" s="393">
        <f t="shared" si="107"/>
        <v>0</v>
      </c>
      <c r="G92" s="232"/>
      <c r="H92" s="264"/>
      <c r="I92" s="115">
        <f t="shared" si="108"/>
        <v>0</v>
      </c>
      <c r="J92" s="264"/>
      <c r="K92" s="61"/>
      <c r="L92" s="115">
        <f t="shared" si="109"/>
        <v>0</v>
      </c>
      <c r="M92" s="328"/>
      <c r="N92" s="61"/>
      <c r="O92" s="115">
        <f t="shared" si="110"/>
        <v>0</v>
      </c>
      <c r="P92" s="112"/>
    </row>
    <row r="93" spans="1:16" ht="48" hidden="1" x14ac:dyDescent="0.25">
      <c r="A93" s="38">
        <v>2224</v>
      </c>
      <c r="B93" s="58" t="s">
        <v>299</v>
      </c>
      <c r="C93" s="59">
        <f t="shared" si="98"/>
        <v>0</v>
      </c>
      <c r="D93" s="232"/>
      <c r="E93" s="435"/>
      <c r="F93" s="393">
        <f t="shared" si="107"/>
        <v>0</v>
      </c>
      <c r="G93" s="232"/>
      <c r="H93" s="264"/>
      <c r="I93" s="115">
        <f t="shared" si="108"/>
        <v>0</v>
      </c>
      <c r="J93" s="264"/>
      <c r="K93" s="61"/>
      <c r="L93" s="115">
        <f t="shared" si="109"/>
        <v>0</v>
      </c>
      <c r="M93" s="328"/>
      <c r="N93" s="61"/>
      <c r="O93" s="115">
        <f t="shared" si="110"/>
        <v>0</v>
      </c>
      <c r="P93" s="112"/>
    </row>
    <row r="94" spans="1:16" ht="24" hidden="1" x14ac:dyDescent="0.25">
      <c r="A94" s="38">
        <v>2229</v>
      </c>
      <c r="B94" s="58" t="s">
        <v>80</v>
      </c>
      <c r="C94" s="59">
        <f t="shared" si="98"/>
        <v>0</v>
      </c>
      <c r="D94" s="232"/>
      <c r="E94" s="435"/>
      <c r="F94" s="393">
        <f t="shared" si="107"/>
        <v>0</v>
      </c>
      <c r="G94" s="232"/>
      <c r="H94" s="264"/>
      <c r="I94" s="115">
        <f t="shared" si="108"/>
        <v>0</v>
      </c>
      <c r="J94" s="264"/>
      <c r="K94" s="61"/>
      <c r="L94" s="115">
        <f t="shared" si="109"/>
        <v>0</v>
      </c>
      <c r="M94" s="328"/>
      <c r="N94" s="61"/>
      <c r="O94" s="115">
        <f t="shared" si="110"/>
        <v>0</v>
      </c>
      <c r="P94" s="112"/>
    </row>
    <row r="95" spans="1:16" ht="36" hidden="1" x14ac:dyDescent="0.25">
      <c r="A95" s="113">
        <v>2230</v>
      </c>
      <c r="B95" s="58" t="s">
        <v>81</v>
      </c>
      <c r="C95" s="59">
        <f t="shared" si="98"/>
        <v>0</v>
      </c>
      <c r="D95" s="233">
        <f>SUM(D96:D102)</f>
        <v>0</v>
      </c>
      <c r="E95" s="436">
        <f t="shared" ref="E95:F95" si="111">SUM(E96:E102)</f>
        <v>0</v>
      </c>
      <c r="F95" s="393">
        <f t="shared" si="111"/>
        <v>0</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435"/>
      <c r="F96" s="393">
        <f t="shared" ref="F96:F102" si="115">D96+E96</f>
        <v>0</v>
      </c>
      <c r="G96" s="232"/>
      <c r="H96" s="264"/>
      <c r="I96" s="115">
        <f t="shared" ref="I96:I102" si="116">G96+H96</f>
        <v>0</v>
      </c>
      <c r="J96" s="264"/>
      <c r="K96" s="61"/>
      <c r="L96" s="115">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435"/>
      <c r="F97" s="393">
        <f t="shared" si="115"/>
        <v>0</v>
      </c>
      <c r="G97" s="232"/>
      <c r="H97" s="264"/>
      <c r="I97" s="115">
        <f t="shared" si="116"/>
        <v>0</v>
      </c>
      <c r="J97" s="264"/>
      <c r="K97" s="61"/>
      <c r="L97" s="115">
        <f t="shared" si="117"/>
        <v>0</v>
      </c>
      <c r="M97" s="328"/>
      <c r="N97" s="61"/>
      <c r="O97" s="115">
        <f t="shared" si="118"/>
        <v>0</v>
      </c>
      <c r="P97" s="112"/>
    </row>
    <row r="98" spans="1:16" ht="24" hidden="1" x14ac:dyDescent="0.25">
      <c r="A98" s="33">
        <v>2233</v>
      </c>
      <c r="B98" s="53" t="s">
        <v>84</v>
      </c>
      <c r="C98" s="54">
        <f t="shared" si="98"/>
        <v>0</v>
      </c>
      <c r="D98" s="231"/>
      <c r="E98" s="433"/>
      <c r="F98" s="434">
        <f t="shared" si="115"/>
        <v>0</v>
      </c>
      <c r="G98" s="231"/>
      <c r="H98" s="263"/>
      <c r="I98" s="121">
        <f t="shared" si="116"/>
        <v>0</v>
      </c>
      <c r="J98" s="263"/>
      <c r="K98" s="56"/>
      <c r="L98" s="121">
        <f t="shared" si="117"/>
        <v>0</v>
      </c>
      <c r="M98" s="327"/>
      <c r="N98" s="56"/>
      <c r="O98" s="121">
        <f t="shared" si="118"/>
        <v>0</v>
      </c>
      <c r="P98" s="111"/>
    </row>
    <row r="99" spans="1:16" ht="36" hidden="1" x14ac:dyDescent="0.25">
      <c r="A99" s="38">
        <v>2234</v>
      </c>
      <c r="B99" s="58" t="s">
        <v>85</v>
      </c>
      <c r="C99" s="59">
        <f t="shared" si="98"/>
        <v>0</v>
      </c>
      <c r="D99" s="232"/>
      <c r="E99" s="435"/>
      <c r="F99" s="393">
        <f t="shared" si="115"/>
        <v>0</v>
      </c>
      <c r="G99" s="232"/>
      <c r="H99" s="264"/>
      <c r="I99" s="115">
        <f t="shared" si="116"/>
        <v>0</v>
      </c>
      <c r="J99" s="264"/>
      <c r="K99" s="61"/>
      <c r="L99" s="115">
        <f t="shared" si="117"/>
        <v>0</v>
      </c>
      <c r="M99" s="328"/>
      <c r="N99" s="61"/>
      <c r="O99" s="115">
        <f t="shared" si="118"/>
        <v>0</v>
      </c>
      <c r="P99" s="112"/>
    </row>
    <row r="100" spans="1:16" ht="24" hidden="1" x14ac:dyDescent="0.25">
      <c r="A100" s="38">
        <v>2235</v>
      </c>
      <c r="B100" s="58" t="s">
        <v>86</v>
      </c>
      <c r="C100" s="59">
        <f t="shared" si="98"/>
        <v>0</v>
      </c>
      <c r="D100" s="232"/>
      <c r="E100" s="435"/>
      <c r="F100" s="393">
        <f t="shared" si="115"/>
        <v>0</v>
      </c>
      <c r="G100" s="232"/>
      <c r="H100" s="264"/>
      <c r="I100" s="115">
        <f t="shared" si="116"/>
        <v>0</v>
      </c>
      <c r="J100" s="264"/>
      <c r="K100" s="61"/>
      <c r="L100" s="115">
        <f t="shared" si="117"/>
        <v>0</v>
      </c>
      <c r="M100" s="328"/>
      <c r="N100" s="61"/>
      <c r="O100" s="115">
        <f t="shared" si="118"/>
        <v>0</v>
      </c>
      <c r="P100" s="112"/>
    </row>
    <row r="101" spans="1:16" hidden="1" x14ac:dyDescent="0.25">
      <c r="A101" s="38">
        <v>2236</v>
      </c>
      <c r="B101" s="58" t="s">
        <v>87</v>
      </c>
      <c r="C101" s="59">
        <f t="shared" si="98"/>
        <v>0</v>
      </c>
      <c r="D101" s="232"/>
      <c r="E101" s="435"/>
      <c r="F101" s="393">
        <f t="shared" si="115"/>
        <v>0</v>
      </c>
      <c r="G101" s="232"/>
      <c r="H101" s="264"/>
      <c r="I101" s="115">
        <f t="shared" si="116"/>
        <v>0</v>
      </c>
      <c r="J101" s="264"/>
      <c r="K101" s="61"/>
      <c r="L101" s="115">
        <f t="shared" si="117"/>
        <v>0</v>
      </c>
      <c r="M101" s="328"/>
      <c r="N101" s="61"/>
      <c r="O101" s="115">
        <f t="shared" si="118"/>
        <v>0</v>
      </c>
      <c r="P101" s="112"/>
    </row>
    <row r="102" spans="1:16" ht="24" hidden="1" x14ac:dyDescent="0.25">
      <c r="A102" s="38">
        <v>2239</v>
      </c>
      <c r="B102" s="58" t="s">
        <v>88</v>
      </c>
      <c r="C102" s="59">
        <f t="shared" si="98"/>
        <v>0</v>
      </c>
      <c r="D102" s="232"/>
      <c r="E102" s="435"/>
      <c r="F102" s="393">
        <f t="shared" si="115"/>
        <v>0</v>
      </c>
      <c r="G102" s="232"/>
      <c r="H102" s="264"/>
      <c r="I102" s="115">
        <f t="shared" si="116"/>
        <v>0</v>
      </c>
      <c r="J102" s="264"/>
      <c r="K102" s="61"/>
      <c r="L102" s="115">
        <f t="shared" si="117"/>
        <v>0</v>
      </c>
      <c r="M102" s="328"/>
      <c r="N102" s="61"/>
      <c r="O102" s="115">
        <f t="shared" si="118"/>
        <v>0</v>
      </c>
      <c r="P102" s="112"/>
    </row>
    <row r="103" spans="1:16" ht="36" hidden="1" x14ac:dyDescent="0.25">
      <c r="A103" s="113">
        <v>2240</v>
      </c>
      <c r="B103" s="58" t="s">
        <v>89</v>
      </c>
      <c r="C103" s="59">
        <f t="shared" si="98"/>
        <v>0</v>
      </c>
      <c r="D103" s="233">
        <f>SUM(D104:D111)</f>
        <v>0</v>
      </c>
      <c r="E103" s="436">
        <f t="shared" ref="E103:F103" si="119">SUM(E104:E111)</f>
        <v>0</v>
      </c>
      <c r="F103" s="393">
        <f t="shared" si="119"/>
        <v>0</v>
      </c>
      <c r="G103" s="233">
        <f>SUM(G104:G111)</f>
        <v>0</v>
      </c>
      <c r="H103" s="122">
        <f t="shared" ref="H103:I103" si="120">SUM(H104:H111)</f>
        <v>0</v>
      </c>
      <c r="I103" s="115">
        <f t="shared" si="120"/>
        <v>0</v>
      </c>
      <c r="J103" s="122">
        <f>SUM(J104:J111)</f>
        <v>0</v>
      </c>
      <c r="K103" s="114">
        <f t="shared" ref="K103:L103" si="121">SUM(K104:K111)</f>
        <v>0</v>
      </c>
      <c r="L103" s="115">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435"/>
      <c r="F104" s="393">
        <f t="shared" ref="F104:F111" si="123">D104+E104</f>
        <v>0</v>
      </c>
      <c r="G104" s="232"/>
      <c r="H104" s="264"/>
      <c r="I104" s="115">
        <f t="shared" ref="I104:I111" si="124">G104+H104</f>
        <v>0</v>
      </c>
      <c r="J104" s="264"/>
      <c r="K104" s="61"/>
      <c r="L104" s="115">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435"/>
      <c r="F105" s="393">
        <f t="shared" si="123"/>
        <v>0</v>
      </c>
      <c r="G105" s="232"/>
      <c r="H105" s="264"/>
      <c r="I105" s="115">
        <f t="shared" si="124"/>
        <v>0</v>
      </c>
      <c r="J105" s="264"/>
      <c r="K105" s="61"/>
      <c r="L105" s="115">
        <f t="shared" si="125"/>
        <v>0</v>
      </c>
      <c r="M105" s="328"/>
      <c r="N105" s="61"/>
      <c r="O105" s="115">
        <f t="shared" si="126"/>
        <v>0</v>
      </c>
      <c r="P105" s="112"/>
    </row>
    <row r="106" spans="1:16" ht="24" hidden="1" x14ac:dyDescent="0.25">
      <c r="A106" s="38">
        <v>2243</v>
      </c>
      <c r="B106" s="58" t="s">
        <v>92</v>
      </c>
      <c r="C106" s="59">
        <f t="shared" si="98"/>
        <v>0</v>
      </c>
      <c r="D106" s="232"/>
      <c r="E106" s="435"/>
      <c r="F106" s="393">
        <f t="shared" si="123"/>
        <v>0</v>
      </c>
      <c r="G106" s="232"/>
      <c r="H106" s="264"/>
      <c r="I106" s="115">
        <f t="shared" si="124"/>
        <v>0</v>
      </c>
      <c r="J106" s="264"/>
      <c r="K106" s="61"/>
      <c r="L106" s="115">
        <f t="shared" si="125"/>
        <v>0</v>
      </c>
      <c r="M106" s="328"/>
      <c r="N106" s="61"/>
      <c r="O106" s="115">
        <f t="shared" si="126"/>
        <v>0</v>
      </c>
      <c r="P106" s="112"/>
    </row>
    <row r="107" spans="1:16" hidden="1" x14ac:dyDescent="0.25">
      <c r="A107" s="38">
        <v>2244</v>
      </c>
      <c r="B107" s="58" t="s">
        <v>93</v>
      </c>
      <c r="C107" s="59">
        <f t="shared" si="98"/>
        <v>0</v>
      </c>
      <c r="D107" s="232"/>
      <c r="E107" s="435"/>
      <c r="F107" s="393">
        <f t="shared" si="123"/>
        <v>0</v>
      </c>
      <c r="G107" s="232"/>
      <c r="H107" s="264"/>
      <c r="I107" s="115">
        <f t="shared" si="124"/>
        <v>0</v>
      </c>
      <c r="J107" s="264"/>
      <c r="K107" s="61"/>
      <c r="L107" s="115">
        <f t="shared" si="125"/>
        <v>0</v>
      </c>
      <c r="M107" s="328"/>
      <c r="N107" s="61"/>
      <c r="O107" s="115">
        <f t="shared" si="126"/>
        <v>0</v>
      </c>
      <c r="P107" s="112"/>
    </row>
    <row r="108" spans="1:16" ht="24" hidden="1" x14ac:dyDescent="0.25">
      <c r="A108" s="38">
        <v>2246</v>
      </c>
      <c r="B108" s="58" t="s">
        <v>94</v>
      </c>
      <c r="C108" s="59">
        <f t="shared" si="98"/>
        <v>0</v>
      </c>
      <c r="D108" s="232"/>
      <c r="E108" s="435"/>
      <c r="F108" s="393">
        <f t="shared" si="123"/>
        <v>0</v>
      </c>
      <c r="G108" s="232"/>
      <c r="H108" s="264"/>
      <c r="I108" s="115">
        <f t="shared" si="124"/>
        <v>0</v>
      </c>
      <c r="J108" s="264"/>
      <c r="K108" s="61"/>
      <c r="L108" s="115">
        <f t="shared" si="125"/>
        <v>0</v>
      </c>
      <c r="M108" s="328"/>
      <c r="N108" s="61"/>
      <c r="O108" s="115">
        <f t="shared" si="126"/>
        <v>0</v>
      </c>
      <c r="P108" s="112"/>
    </row>
    <row r="109" spans="1:16" hidden="1" x14ac:dyDescent="0.25">
      <c r="A109" s="38">
        <v>2247</v>
      </c>
      <c r="B109" s="58" t="s">
        <v>95</v>
      </c>
      <c r="C109" s="59">
        <f t="shared" si="98"/>
        <v>0</v>
      </c>
      <c r="D109" s="232"/>
      <c r="E109" s="435"/>
      <c r="F109" s="393">
        <f t="shared" si="123"/>
        <v>0</v>
      </c>
      <c r="G109" s="232"/>
      <c r="H109" s="264"/>
      <c r="I109" s="115">
        <f t="shared" si="124"/>
        <v>0</v>
      </c>
      <c r="J109" s="264"/>
      <c r="K109" s="61"/>
      <c r="L109" s="115">
        <f t="shared" si="125"/>
        <v>0</v>
      </c>
      <c r="M109" s="328"/>
      <c r="N109" s="61"/>
      <c r="O109" s="115">
        <f t="shared" si="126"/>
        <v>0</v>
      </c>
      <c r="P109" s="112"/>
    </row>
    <row r="110" spans="1:16" ht="24" hidden="1" x14ac:dyDescent="0.25">
      <c r="A110" s="38">
        <v>2248</v>
      </c>
      <c r="B110" s="58" t="s">
        <v>300</v>
      </c>
      <c r="C110" s="59">
        <f t="shared" si="98"/>
        <v>0</v>
      </c>
      <c r="D110" s="232"/>
      <c r="E110" s="435"/>
      <c r="F110" s="393">
        <f t="shared" si="123"/>
        <v>0</v>
      </c>
      <c r="G110" s="232"/>
      <c r="H110" s="264"/>
      <c r="I110" s="115">
        <f t="shared" si="124"/>
        <v>0</v>
      </c>
      <c r="J110" s="264"/>
      <c r="K110" s="61"/>
      <c r="L110" s="115">
        <f t="shared" si="125"/>
        <v>0</v>
      </c>
      <c r="M110" s="328"/>
      <c r="N110" s="61"/>
      <c r="O110" s="115">
        <f t="shared" si="126"/>
        <v>0</v>
      </c>
      <c r="P110" s="112"/>
    </row>
    <row r="111" spans="1:16" ht="24" hidden="1" x14ac:dyDescent="0.25">
      <c r="A111" s="38">
        <v>2249</v>
      </c>
      <c r="B111" s="58" t="s">
        <v>96</v>
      </c>
      <c r="C111" s="59">
        <f t="shared" si="98"/>
        <v>0</v>
      </c>
      <c r="D111" s="232"/>
      <c r="E111" s="435"/>
      <c r="F111" s="393">
        <f t="shared" si="123"/>
        <v>0</v>
      </c>
      <c r="G111" s="232"/>
      <c r="H111" s="264"/>
      <c r="I111" s="115">
        <f t="shared" si="124"/>
        <v>0</v>
      </c>
      <c r="J111" s="264"/>
      <c r="K111" s="61"/>
      <c r="L111" s="115">
        <f t="shared" si="125"/>
        <v>0</v>
      </c>
      <c r="M111" s="328"/>
      <c r="N111" s="61"/>
      <c r="O111" s="115">
        <f t="shared" si="126"/>
        <v>0</v>
      </c>
      <c r="P111" s="112"/>
    </row>
    <row r="112" spans="1:16"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435"/>
      <c r="F114" s="393">
        <f t="shared" si="131"/>
        <v>0</v>
      </c>
      <c r="G114" s="232"/>
      <c r="H114" s="264"/>
      <c r="I114" s="115">
        <f t="shared" si="132"/>
        <v>0</v>
      </c>
      <c r="J114" s="264"/>
      <c r="K114" s="61"/>
      <c r="L114" s="115">
        <f t="shared" si="133"/>
        <v>0</v>
      </c>
      <c r="M114" s="328"/>
      <c r="N114" s="61"/>
      <c r="O114" s="115">
        <f t="shared" si="134"/>
        <v>0</v>
      </c>
      <c r="P114" s="112"/>
    </row>
    <row r="115" spans="1:16" ht="24" hidden="1" x14ac:dyDescent="0.25">
      <c r="A115" s="38">
        <v>2259</v>
      </c>
      <c r="B115" s="58" t="s">
        <v>100</v>
      </c>
      <c r="C115" s="59">
        <f t="shared" si="98"/>
        <v>0</v>
      </c>
      <c r="D115" s="232"/>
      <c r="E115" s="435"/>
      <c r="F115" s="393">
        <f t="shared" si="131"/>
        <v>0</v>
      </c>
      <c r="G115" s="232"/>
      <c r="H115" s="264"/>
      <c r="I115" s="115">
        <f t="shared" si="132"/>
        <v>0</v>
      </c>
      <c r="J115" s="264"/>
      <c r="K115" s="61"/>
      <c r="L115" s="115">
        <f t="shared" si="133"/>
        <v>0</v>
      </c>
      <c r="M115" s="328"/>
      <c r="N115" s="61"/>
      <c r="O115" s="115">
        <f t="shared" si="134"/>
        <v>0</v>
      </c>
      <c r="P115" s="112"/>
    </row>
    <row r="116" spans="1:16" hidden="1" x14ac:dyDescent="0.25">
      <c r="A116" s="113">
        <v>2260</v>
      </c>
      <c r="B116" s="58" t="s">
        <v>101</v>
      </c>
      <c r="C116" s="59">
        <f t="shared" si="98"/>
        <v>0</v>
      </c>
      <c r="D116" s="233">
        <f>SUM(D117:D121)</f>
        <v>0</v>
      </c>
      <c r="E116" s="436">
        <f t="shared" ref="E116:F116" si="135">SUM(E117:E121)</f>
        <v>0</v>
      </c>
      <c r="F116" s="393">
        <f t="shared" si="135"/>
        <v>0</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435"/>
      <c r="F118" s="393">
        <f t="shared" si="139"/>
        <v>0</v>
      </c>
      <c r="G118" s="232"/>
      <c r="H118" s="264"/>
      <c r="I118" s="115">
        <f t="shared" si="140"/>
        <v>0</v>
      </c>
      <c r="J118" s="264"/>
      <c r="K118" s="61"/>
      <c r="L118" s="115">
        <f t="shared" si="141"/>
        <v>0</v>
      </c>
      <c r="M118" s="328"/>
      <c r="N118" s="61"/>
      <c r="O118" s="115">
        <f t="shared" si="142"/>
        <v>0</v>
      </c>
      <c r="P118" s="112"/>
    </row>
    <row r="119" spans="1:16" hidden="1" x14ac:dyDescent="0.25">
      <c r="A119" s="38">
        <v>2263</v>
      </c>
      <c r="B119" s="58" t="s">
        <v>104</v>
      </c>
      <c r="C119" s="59">
        <f t="shared" si="98"/>
        <v>0</v>
      </c>
      <c r="D119" s="232"/>
      <c r="E119" s="435"/>
      <c r="F119" s="393">
        <f t="shared" si="139"/>
        <v>0</v>
      </c>
      <c r="G119" s="232"/>
      <c r="H119" s="264"/>
      <c r="I119" s="115">
        <f t="shared" si="140"/>
        <v>0</v>
      </c>
      <c r="J119" s="264"/>
      <c r="K119" s="61"/>
      <c r="L119" s="115">
        <f t="shared" si="141"/>
        <v>0</v>
      </c>
      <c r="M119" s="328"/>
      <c r="N119" s="61"/>
      <c r="O119" s="115">
        <f t="shared" si="142"/>
        <v>0</v>
      </c>
      <c r="P119" s="112"/>
    </row>
    <row r="120" spans="1:16" ht="24" hidden="1" x14ac:dyDescent="0.25">
      <c r="A120" s="38">
        <v>2264</v>
      </c>
      <c r="B120" s="58" t="s">
        <v>105</v>
      </c>
      <c r="C120" s="59">
        <f t="shared" si="98"/>
        <v>0</v>
      </c>
      <c r="D120" s="232"/>
      <c r="E120" s="435"/>
      <c r="F120" s="393">
        <f t="shared" si="139"/>
        <v>0</v>
      </c>
      <c r="G120" s="232"/>
      <c r="H120" s="264"/>
      <c r="I120" s="115">
        <f t="shared" si="140"/>
        <v>0</v>
      </c>
      <c r="J120" s="264"/>
      <c r="K120" s="61"/>
      <c r="L120" s="115">
        <f t="shared" si="141"/>
        <v>0</v>
      </c>
      <c r="M120" s="328"/>
      <c r="N120" s="61"/>
      <c r="O120" s="115">
        <f t="shared" si="142"/>
        <v>0</v>
      </c>
      <c r="P120" s="112"/>
    </row>
    <row r="121" spans="1:16" hidden="1" x14ac:dyDescent="0.25">
      <c r="A121" s="38">
        <v>2269</v>
      </c>
      <c r="B121" s="58" t="s">
        <v>106</v>
      </c>
      <c r="C121" s="59">
        <f t="shared" si="98"/>
        <v>0</v>
      </c>
      <c r="D121" s="232"/>
      <c r="E121" s="435"/>
      <c r="F121" s="393">
        <f t="shared" si="139"/>
        <v>0</v>
      </c>
      <c r="G121" s="232"/>
      <c r="H121" s="264"/>
      <c r="I121" s="115">
        <f t="shared" si="140"/>
        <v>0</v>
      </c>
      <c r="J121" s="264"/>
      <c r="K121" s="61"/>
      <c r="L121" s="115">
        <f t="shared" si="141"/>
        <v>0</v>
      </c>
      <c r="M121" s="328"/>
      <c r="N121" s="61"/>
      <c r="O121" s="115">
        <f t="shared" si="142"/>
        <v>0</v>
      </c>
      <c r="P121" s="112"/>
    </row>
    <row r="122" spans="1:16" hidden="1" x14ac:dyDescent="0.25">
      <c r="A122" s="113">
        <v>2270</v>
      </c>
      <c r="B122" s="58" t="s">
        <v>107</v>
      </c>
      <c r="C122" s="59">
        <f t="shared" si="98"/>
        <v>0</v>
      </c>
      <c r="D122" s="233">
        <f>SUM(D123:D127)</f>
        <v>0</v>
      </c>
      <c r="E122" s="436">
        <f t="shared" ref="E122:F122" si="143">SUM(E123:E127)</f>
        <v>0</v>
      </c>
      <c r="F122" s="393">
        <f t="shared" si="143"/>
        <v>0</v>
      </c>
      <c r="G122" s="233">
        <f>SUM(G123:G127)</f>
        <v>0</v>
      </c>
      <c r="H122" s="122">
        <f t="shared" ref="H122:I122" si="144">SUM(H123:H127)</f>
        <v>0</v>
      </c>
      <c r="I122" s="115">
        <f t="shared" si="144"/>
        <v>0</v>
      </c>
      <c r="J122" s="122">
        <f>SUM(J123:J127)</f>
        <v>0</v>
      </c>
      <c r="K122" s="114">
        <f t="shared" ref="K122:L122" si="145">SUM(K123:K127)</f>
        <v>0</v>
      </c>
      <c r="L122" s="115">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435"/>
      <c r="F124" s="393">
        <f t="shared" si="147"/>
        <v>0</v>
      </c>
      <c r="G124" s="232"/>
      <c r="H124" s="264"/>
      <c r="I124" s="115">
        <f t="shared" si="148"/>
        <v>0</v>
      </c>
      <c r="J124" s="264"/>
      <c r="K124" s="61"/>
      <c r="L124" s="115">
        <f t="shared" si="149"/>
        <v>0</v>
      </c>
      <c r="M124" s="328"/>
      <c r="N124" s="61"/>
      <c r="O124" s="115">
        <f t="shared" si="150"/>
        <v>0</v>
      </c>
      <c r="P124" s="112"/>
    </row>
    <row r="125" spans="1:16" ht="24" hidden="1" x14ac:dyDescent="0.25">
      <c r="A125" s="38">
        <v>2275</v>
      </c>
      <c r="B125" s="58" t="s">
        <v>109</v>
      </c>
      <c r="C125" s="59">
        <f t="shared" si="98"/>
        <v>0</v>
      </c>
      <c r="D125" s="232"/>
      <c r="E125" s="435"/>
      <c r="F125" s="393">
        <f t="shared" si="147"/>
        <v>0</v>
      </c>
      <c r="G125" s="232"/>
      <c r="H125" s="264"/>
      <c r="I125" s="115">
        <f t="shared" si="148"/>
        <v>0</v>
      </c>
      <c r="J125" s="264"/>
      <c r="K125" s="61"/>
      <c r="L125" s="115">
        <f t="shared" si="149"/>
        <v>0</v>
      </c>
      <c r="M125" s="328"/>
      <c r="N125" s="61"/>
      <c r="O125" s="115">
        <f t="shared" si="150"/>
        <v>0</v>
      </c>
      <c r="P125" s="112"/>
    </row>
    <row r="126" spans="1:16" ht="36" hidden="1" x14ac:dyDescent="0.25">
      <c r="A126" s="38">
        <v>2276</v>
      </c>
      <c r="B126" s="58" t="s">
        <v>110</v>
      </c>
      <c r="C126" s="59">
        <f t="shared" si="98"/>
        <v>0</v>
      </c>
      <c r="D126" s="232"/>
      <c r="E126" s="435"/>
      <c r="F126" s="393">
        <f t="shared" si="147"/>
        <v>0</v>
      </c>
      <c r="G126" s="232"/>
      <c r="H126" s="264"/>
      <c r="I126" s="115">
        <f t="shared" si="148"/>
        <v>0</v>
      </c>
      <c r="J126" s="264"/>
      <c r="K126" s="61"/>
      <c r="L126" s="115">
        <f t="shared" si="149"/>
        <v>0</v>
      </c>
      <c r="M126" s="328"/>
      <c r="N126" s="61"/>
      <c r="O126" s="115">
        <f t="shared" si="150"/>
        <v>0</v>
      </c>
      <c r="P126" s="112"/>
    </row>
    <row r="127" spans="1:16" ht="24" hidden="1" x14ac:dyDescent="0.25">
      <c r="A127" s="38">
        <v>2279</v>
      </c>
      <c r="B127" s="58" t="s">
        <v>111</v>
      </c>
      <c r="C127" s="59">
        <f t="shared" si="98"/>
        <v>0</v>
      </c>
      <c r="D127" s="232"/>
      <c r="E127" s="435"/>
      <c r="F127" s="393">
        <f t="shared" si="147"/>
        <v>0</v>
      </c>
      <c r="G127" s="232"/>
      <c r="H127" s="264"/>
      <c r="I127" s="115">
        <f t="shared" si="148"/>
        <v>0</v>
      </c>
      <c r="J127" s="264"/>
      <c r="K127" s="61"/>
      <c r="L127" s="115">
        <f t="shared" si="149"/>
        <v>0</v>
      </c>
      <c r="M127" s="328"/>
      <c r="N127" s="61"/>
      <c r="O127" s="115">
        <f t="shared" si="150"/>
        <v>0</v>
      </c>
      <c r="P127" s="112"/>
    </row>
    <row r="128" spans="1:16" ht="24" hidden="1" x14ac:dyDescent="0.25">
      <c r="A128" s="455">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435"/>
      <c r="F129" s="393">
        <f>D129+E129</f>
        <v>0</v>
      </c>
      <c r="G129" s="232"/>
      <c r="H129" s="264"/>
      <c r="I129" s="115">
        <f>G129+H129</f>
        <v>0</v>
      </c>
      <c r="J129" s="264"/>
      <c r="K129" s="61"/>
      <c r="L129" s="115">
        <f>J129+K129</f>
        <v>0</v>
      </c>
      <c r="M129" s="328"/>
      <c r="N129" s="61"/>
      <c r="O129" s="115">
        <f>M129+N129</f>
        <v>0</v>
      </c>
      <c r="P129" s="112"/>
    </row>
    <row r="130" spans="1:16" ht="38.25" hidden="1" customHeight="1" x14ac:dyDescent="0.25">
      <c r="A130" s="46">
        <v>2300</v>
      </c>
      <c r="B130" s="106" t="s">
        <v>113</v>
      </c>
      <c r="C130" s="47">
        <f t="shared" si="98"/>
        <v>0</v>
      </c>
      <c r="D130" s="230">
        <f>SUM(D131,D136,D140,D141,D144,D151,D159,D160,D163)</f>
        <v>0</v>
      </c>
      <c r="E130" s="430">
        <f t="shared" ref="E130:F130" si="152">SUM(E131,E136,E140,E141,E144,E151,E159,E160,E163)</f>
        <v>0</v>
      </c>
      <c r="F130" s="397">
        <f t="shared" si="152"/>
        <v>0</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18">
        <f t="shared" si="154"/>
        <v>0</v>
      </c>
      <c r="M130" s="47">
        <f>SUM(M131,M136,M140,M141,M144,M151,M159,M160,M163)</f>
        <v>0</v>
      </c>
      <c r="N130" s="51">
        <f t="shared" ref="N130:O130" si="155">SUM(N131,N136,N140,N141,N144,N151,N159,N160,N163)</f>
        <v>0</v>
      </c>
      <c r="O130" s="118">
        <f t="shared" si="155"/>
        <v>0</v>
      </c>
      <c r="P130" s="124"/>
    </row>
    <row r="131" spans="1:16" ht="24" hidden="1" x14ac:dyDescent="0.25">
      <c r="A131" s="455">
        <v>2310</v>
      </c>
      <c r="B131" s="53" t="s">
        <v>114</v>
      </c>
      <c r="C131" s="54">
        <f t="shared" si="98"/>
        <v>0</v>
      </c>
      <c r="D131" s="235">
        <f t="shared" ref="D131:O131" si="156">SUM(D132:D135)</f>
        <v>0</v>
      </c>
      <c r="E131" s="438">
        <f t="shared" si="156"/>
        <v>0</v>
      </c>
      <c r="F131" s="434">
        <f t="shared" si="156"/>
        <v>0</v>
      </c>
      <c r="G131" s="235">
        <f t="shared" si="156"/>
        <v>0</v>
      </c>
      <c r="H131" s="266">
        <f t="shared" si="156"/>
        <v>0</v>
      </c>
      <c r="I131" s="121">
        <f t="shared" si="156"/>
        <v>0</v>
      </c>
      <c r="J131" s="266">
        <f t="shared" si="156"/>
        <v>0</v>
      </c>
      <c r="K131" s="120">
        <f t="shared" si="156"/>
        <v>0</v>
      </c>
      <c r="L131" s="121">
        <f t="shared" si="156"/>
        <v>0</v>
      </c>
      <c r="M131" s="54">
        <f t="shared" si="156"/>
        <v>0</v>
      </c>
      <c r="N131" s="120">
        <f t="shared" si="156"/>
        <v>0</v>
      </c>
      <c r="O131" s="121">
        <f t="shared" si="156"/>
        <v>0</v>
      </c>
      <c r="P131" s="111"/>
    </row>
    <row r="132" spans="1:16" hidden="1" x14ac:dyDescent="0.25">
      <c r="A132" s="38">
        <v>2311</v>
      </c>
      <c r="B132" s="58" t="s">
        <v>115</v>
      </c>
      <c r="C132" s="59">
        <f t="shared" si="98"/>
        <v>0</v>
      </c>
      <c r="D132" s="232"/>
      <c r="E132" s="435"/>
      <c r="F132" s="393">
        <f t="shared" ref="F132:F135" si="157">D132+E132</f>
        <v>0</v>
      </c>
      <c r="G132" s="232"/>
      <c r="H132" s="264"/>
      <c r="I132" s="115">
        <f t="shared" ref="I132:I135" si="158">G132+H132</f>
        <v>0</v>
      </c>
      <c r="J132" s="264"/>
      <c r="K132" s="61"/>
      <c r="L132" s="115">
        <f t="shared" ref="L132:L135" si="159">J132+K132</f>
        <v>0</v>
      </c>
      <c r="M132" s="328"/>
      <c r="N132" s="61"/>
      <c r="O132" s="115">
        <f t="shared" ref="O132:O135" si="160">M132+N132</f>
        <v>0</v>
      </c>
      <c r="P132" s="112"/>
    </row>
    <row r="133" spans="1:16" hidden="1" x14ac:dyDescent="0.25">
      <c r="A133" s="38">
        <v>2312</v>
      </c>
      <c r="B133" s="58" t="s">
        <v>116</v>
      </c>
      <c r="C133" s="59">
        <f t="shared" si="98"/>
        <v>0</v>
      </c>
      <c r="D133" s="232"/>
      <c r="E133" s="435"/>
      <c r="F133" s="393">
        <f t="shared" si="157"/>
        <v>0</v>
      </c>
      <c r="G133" s="232"/>
      <c r="H133" s="264"/>
      <c r="I133" s="115">
        <f t="shared" si="158"/>
        <v>0</v>
      </c>
      <c r="J133" s="264"/>
      <c r="K133" s="61"/>
      <c r="L133" s="115">
        <f t="shared" si="159"/>
        <v>0</v>
      </c>
      <c r="M133" s="328"/>
      <c r="N133" s="61"/>
      <c r="O133" s="115">
        <f t="shared" si="160"/>
        <v>0</v>
      </c>
      <c r="P133" s="112"/>
    </row>
    <row r="134" spans="1:16" hidden="1" x14ac:dyDescent="0.25">
      <c r="A134" s="38">
        <v>2313</v>
      </c>
      <c r="B134" s="58" t="s">
        <v>117</v>
      </c>
      <c r="C134" s="59">
        <f t="shared" si="98"/>
        <v>0</v>
      </c>
      <c r="D134" s="232"/>
      <c r="E134" s="435"/>
      <c r="F134" s="393">
        <f t="shared" si="157"/>
        <v>0</v>
      </c>
      <c r="G134" s="232"/>
      <c r="H134" s="264"/>
      <c r="I134" s="115">
        <f t="shared" si="158"/>
        <v>0</v>
      </c>
      <c r="J134" s="264"/>
      <c r="K134" s="61"/>
      <c r="L134" s="115">
        <f t="shared" si="159"/>
        <v>0</v>
      </c>
      <c r="M134" s="328"/>
      <c r="N134" s="61"/>
      <c r="O134" s="115">
        <f t="shared" si="160"/>
        <v>0</v>
      </c>
      <c r="P134" s="112"/>
    </row>
    <row r="135" spans="1:16" ht="36" hidden="1" customHeight="1" x14ac:dyDescent="0.25">
      <c r="A135" s="38">
        <v>2314</v>
      </c>
      <c r="B135" s="58" t="s">
        <v>291</v>
      </c>
      <c r="C135" s="59">
        <f t="shared" si="98"/>
        <v>0</v>
      </c>
      <c r="D135" s="232"/>
      <c r="E135" s="435"/>
      <c r="F135" s="393">
        <f t="shared" si="157"/>
        <v>0</v>
      </c>
      <c r="G135" s="232"/>
      <c r="H135" s="264"/>
      <c r="I135" s="115">
        <f t="shared" si="158"/>
        <v>0</v>
      </c>
      <c r="J135" s="264"/>
      <c r="K135" s="61"/>
      <c r="L135" s="115">
        <f t="shared" si="159"/>
        <v>0</v>
      </c>
      <c r="M135" s="328"/>
      <c r="N135" s="61"/>
      <c r="O135" s="115">
        <f t="shared" si="160"/>
        <v>0</v>
      </c>
      <c r="P135" s="112"/>
    </row>
    <row r="136" spans="1:16" hidden="1" x14ac:dyDescent="0.25">
      <c r="A136" s="113">
        <v>2320</v>
      </c>
      <c r="B136" s="58" t="s">
        <v>118</v>
      </c>
      <c r="C136" s="59">
        <f t="shared" si="98"/>
        <v>0</v>
      </c>
      <c r="D136" s="233">
        <f>SUM(D137:D139)</f>
        <v>0</v>
      </c>
      <c r="E136" s="436">
        <f t="shared" ref="E136:F136" si="161">SUM(E137:E139)</f>
        <v>0</v>
      </c>
      <c r="F136" s="393">
        <f t="shared" si="161"/>
        <v>0</v>
      </c>
      <c r="G136" s="233">
        <f>SUM(G137:G139)</f>
        <v>0</v>
      </c>
      <c r="H136" s="122">
        <f t="shared" ref="H136:I136" si="162">SUM(H137:H139)</f>
        <v>0</v>
      </c>
      <c r="I136" s="115">
        <f t="shared" si="162"/>
        <v>0</v>
      </c>
      <c r="J136" s="122">
        <f>SUM(J137:J139)</f>
        <v>0</v>
      </c>
      <c r="K136" s="114">
        <f t="shared" ref="K136:L136" si="163">SUM(K137:K139)</f>
        <v>0</v>
      </c>
      <c r="L136" s="115">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row>
    <row r="138" spans="1:16" hidden="1" x14ac:dyDescent="0.25">
      <c r="A138" s="38">
        <v>2322</v>
      </c>
      <c r="B138" s="58" t="s">
        <v>120</v>
      </c>
      <c r="C138" s="59">
        <f t="shared" si="98"/>
        <v>0</v>
      </c>
      <c r="D138" s="232"/>
      <c r="E138" s="435"/>
      <c r="F138" s="393">
        <f t="shared" si="165"/>
        <v>0</v>
      </c>
      <c r="G138" s="232"/>
      <c r="H138" s="264"/>
      <c r="I138" s="115">
        <f t="shared" si="166"/>
        <v>0</v>
      </c>
      <c r="J138" s="264"/>
      <c r="K138" s="61"/>
      <c r="L138" s="115">
        <f t="shared" si="167"/>
        <v>0</v>
      </c>
      <c r="M138" s="328"/>
      <c r="N138" s="61"/>
      <c r="O138" s="115">
        <f t="shared" si="168"/>
        <v>0</v>
      </c>
      <c r="P138" s="112"/>
    </row>
    <row r="139" spans="1:16" ht="10.5" hidden="1" customHeight="1" x14ac:dyDescent="0.25">
      <c r="A139" s="38">
        <v>2329</v>
      </c>
      <c r="B139" s="58" t="s">
        <v>121</v>
      </c>
      <c r="C139" s="59">
        <f t="shared" si="98"/>
        <v>0</v>
      </c>
      <c r="D139" s="232"/>
      <c r="E139" s="435"/>
      <c r="F139" s="393">
        <f t="shared" si="165"/>
        <v>0</v>
      </c>
      <c r="G139" s="232"/>
      <c r="H139" s="264"/>
      <c r="I139" s="115">
        <f t="shared" si="166"/>
        <v>0</v>
      </c>
      <c r="J139" s="264"/>
      <c r="K139" s="61"/>
      <c r="L139" s="115">
        <f t="shared" si="167"/>
        <v>0</v>
      </c>
      <c r="M139" s="328"/>
      <c r="N139" s="61"/>
      <c r="O139" s="115">
        <f t="shared" si="168"/>
        <v>0</v>
      </c>
      <c r="P139" s="112"/>
    </row>
    <row r="140" spans="1:16" hidden="1" x14ac:dyDescent="0.25">
      <c r="A140" s="113">
        <v>2330</v>
      </c>
      <c r="B140" s="58" t="s">
        <v>122</v>
      </c>
      <c r="C140" s="59">
        <f t="shared" si="98"/>
        <v>0</v>
      </c>
      <c r="D140" s="232"/>
      <c r="E140" s="435"/>
      <c r="F140" s="393">
        <f t="shared" si="165"/>
        <v>0</v>
      </c>
      <c r="G140" s="232"/>
      <c r="H140" s="264"/>
      <c r="I140" s="115">
        <f t="shared" si="166"/>
        <v>0</v>
      </c>
      <c r="J140" s="264"/>
      <c r="K140" s="61"/>
      <c r="L140" s="115">
        <f t="shared" si="167"/>
        <v>0</v>
      </c>
      <c r="M140" s="328"/>
      <c r="N140" s="61"/>
      <c r="O140" s="115">
        <f t="shared" si="168"/>
        <v>0</v>
      </c>
      <c r="P140" s="112"/>
    </row>
    <row r="141" spans="1:16"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435"/>
      <c r="F143" s="393">
        <f t="shared" si="173"/>
        <v>0</v>
      </c>
      <c r="G143" s="232"/>
      <c r="H143" s="264"/>
      <c r="I143" s="115">
        <f t="shared" si="174"/>
        <v>0</v>
      </c>
      <c r="J143" s="264"/>
      <c r="K143" s="61"/>
      <c r="L143" s="115">
        <f t="shared" si="175"/>
        <v>0</v>
      </c>
      <c r="M143" s="328"/>
      <c r="N143" s="61"/>
      <c r="O143" s="115">
        <f t="shared" si="176"/>
        <v>0</v>
      </c>
      <c r="P143" s="112"/>
    </row>
    <row r="144" spans="1:16" ht="24" hidden="1" x14ac:dyDescent="0.25">
      <c r="A144" s="108">
        <v>2350</v>
      </c>
      <c r="B144" s="79" t="s">
        <v>125</v>
      </c>
      <c r="C144" s="85">
        <f t="shared" si="98"/>
        <v>0</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433"/>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435"/>
      <c r="F146" s="393">
        <f t="shared" si="181"/>
        <v>0</v>
      </c>
      <c r="G146" s="232"/>
      <c r="H146" s="264"/>
      <c r="I146" s="115">
        <f t="shared" si="182"/>
        <v>0</v>
      </c>
      <c r="J146" s="264"/>
      <c r="K146" s="61"/>
      <c r="L146" s="115">
        <f t="shared" si="183"/>
        <v>0</v>
      </c>
      <c r="M146" s="328"/>
      <c r="N146" s="61"/>
      <c r="O146" s="115">
        <f t="shared" si="184"/>
        <v>0</v>
      </c>
      <c r="P146" s="112"/>
    </row>
    <row r="147" spans="1:16" ht="24" hidden="1" x14ac:dyDescent="0.25">
      <c r="A147" s="38">
        <v>2353</v>
      </c>
      <c r="B147" s="58" t="s">
        <v>128</v>
      </c>
      <c r="C147" s="59">
        <f t="shared" si="98"/>
        <v>0</v>
      </c>
      <c r="D147" s="232"/>
      <c r="E147" s="435"/>
      <c r="F147" s="393">
        <f t="shared" si="181"/>
        <v>0</v>
      </c>
      <c r="G147" s="232"/>
      <c r="H147" s="264"/>
      <c r="I147" s="115">
        <f t="shared" si="182"/>
        <v>0</v>
      </c>
      <c r="J147" s="264"/>
      <c r="K147" s="61"/>
      <c r="L147" s="115">
        <f t="shared" si="183"/>
        <v>0</v>
      </c>
      <c r="M147" s="328"/>
      <c r="N147" s="61"/>
      <c r="O147" s="115">
        <f t="shared" si="184"/>
        <v>0</v>
      </c>
      <c r="P147" s="112"/>
    </row>
    <row r="148" spans="1:16" ht="24" hidden="1" x14ac:dyDescent="0.25">
      <c r="A148" s="38">
        <v>2354</v>
      </c>
      <c r="B148" s="58" t="s">
        <v>129</v>
      </c>
      <c r="C148" s="59">
        <f t="shared" si="98"/>
        <v>0</v>
      </c>
      <c r="D148" s="232"/>
      <c r="E148" s="435"/>
      <c r="F148" s="393">
        <f t="shared" si="181"/>
        <v>0</v>
      </c>
      <c r="G148" s="232"/>
      <c r="H148" s="264"/>
      <c r="I148" s="115">
        <f t="shared" si="182"/>
        <v>0</v>
      </c>
      <c r="J148" s="264"/>
      <c r="K148" s="61"/>
      <c r="L148" s="115">
        <f t="shared" si="183"/>
        <v>0</v>
      </c>
      <c r="M148" s="328"/>
      <c r="N148" s="61"/>
      <c r="O148" s="115">
        <f t="shared" si="184"/>
        <v>0</v>
      </c>
      <c r="P148" s="112"/>
    </row>
    <row r="149" spans="1:16" ht="24" hidden="1" x14ac:dyDescent="0.25">
      <c r="A149" s="38">
        <v>2355</v>
      </c>
      <c r="B149" s="58" t="s">
        <v>130</v>
      </c>
      <c r="C149" s="59">
        <f t="shared" ref="C149:C212" si="185">F149+I149+L149+O149</f>
        <v>0</v>
      </c>
      <c r="D149" s="232"/>
      <c r="E149" s="435"/>
      <c r="F149" s="393">
        <f t="shared" si="181"/>
        <v>0</v>
      </c>
      <c r="G149" s="232"/>
      <c r="H149" s="264"/>
      <c r="I149" s="115">
        <f t="shared" si="182"/>
        <v>0</v>
      </c>
      <c r="J149" s="264"/>
      <c r="K149" s="61"/>
      <c r="L149" s="115">
        <f t="shared" si="183"/>
        <v>0</v>
      </c>
      <c r="M149" s="328"/>
      <c r="N149" s="61"/>
      <c r="O149" s="115">
        <f t="shared" si="184"/>
        <v>0</v>
      </c>
      <c r="P149" s="112"/>
    </row>
    <row r="150" spans="1:16" ht="24" hidden="1" x14ac:dyDescent="0.25">
      <c r="A150" s="38">
        <v>2359</v>
      </c>
      <c r="B150" s="58" t="s">
        <v>131</v>
      </c>
      <c r="C150" s="59">
        <f t="shared" si="185"/>
        <v>0</v>
      </c>
      <c r="D150" s="232"/>
      <c r="E150" s="435"/>
      <c r="F150" s="393">
        <f t="shared" si="181"/>
        <v>0</v>
      </c>
      <c r="G150" s="232"/>
      <c r="H150" s="264"/>
      <c r="I150" s="115">
        <f t="shared" si="182"/>
        <v>0</v>
      </c>
      <c r="J150" s="264"/>
      <c r="K150" s="61"/>
      <c r="L150" s="115">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435"/>
      <c r="F153" s="393">
        <f t="shared" si="190"/>
        <v>0</v>
      </c>
      <c r="G153" s="232"/>
      <c r="H153" s="264"/>
      <c r="I153" s="115">
        <f t="shared" si="191"/>
        <v>0</v>
      </c>
      <c r="J153" s="264"/>
      <c r="K153" s="61"/>
      <c r="L153" s="115">
        <f t="shared" si="192"/>
        <v>0</v>
      </c>
      <c r="M153" s="328"/>
      <c r="N153" s="61"/>
      <c r="O153" s="115">
        <f t="shared" si="193"/>
        <v>0</v>
      </c>
      <c r="P153" s="112"/>
    </row>
    <row r="154" spans="1:16" hidden="1" x14ac:dyDescent="0.25">
      <c r="A154" s="37">
        <v>2363</v>
      </c>
      <c r="B154" s="58" t="s">
        <v>135</v>
      </c>
      <c r="C154" s="59">
        <f t="shared" si="185"/>
        <v>0</v>
      </c>
      <c r="D154" s="232"/>
      <c r="E154" s="435"/>
      <c r="F154" s="393">
        <f t="shared" si="190"/>
        <v>0</v>
      </c>
      <c r="G154" s="232"/>
      <c r="H154" s="264"/>
      <c r="I154" s="115">
        <f t="shared" si="191"/>
        <v>0</v>
      </c>
      <c r="J154" s="264"/>
      <c r="K154" s="61"/>
      <c r="L154" s="115">
        <f t="shared" si="192"/>
        <v>0</v>
      </c>
      <c r="M154" s="328"/>
      <c r="N154" s="61"/>
      <c r="O154" s="115">
        <f t="shared" si="193"/>
        <v>0</v>
      </c>
      <c r="P154" s="112"/>
    </row>
    <row r="155" spans="1:16" hidden="1" x14ac:dyDescent="0.25">
      <c r="A155" s="37">
        <v>2364</v>
      </c>
      <c r="B155" s="58" t="s">
        <v>136</v>
      </c>
      <c r="C155" s="59">
        <f t="shared" si="185"/>
        <v>0</v>
      </c>
      <c r="D155" s="232"/>
      <c r="E155" s="435"/>
      <c r="F155" s="393">
        <f t="shared" si="190"/>
        <v>0</v>
      </c>
      <c r="G155" s="232"/>
      <c r="H155" s="264"/>
      <c r="I155" s="115">
        <f t="shared" si="191"/>
        <v>0</v>
      </c>
      <c r="J155" s="264"/>
      <c r="K155" s="61"/>
      <c r="L155" s="115">
        <f t="shared" si="192"/>
        <v>0</v>
      </c>
      <c r="M155" s="328"/>
      <c r="N155" s="61"/>
      <c r="O155" s="115">
        <f t="shared" si="193"/>
        <v>0</v>
      </c>
      <c r="P155" s="112"/>
    </row>
    <row r="156" spans="1:16" ht="12.75" hidden="1" customHeight="1" x14ac:dyDescent="0.25">
      <c r="A156" s="37">
        <v>2365</v>
      </c>
      <c r="B156" s="58" t="s">
        <v>137</v>
      </c>
      <c r="C156" s="59">
        <f t="shared" si="185"/>
        <v>0</v>
      </c>
      <c r="D156" s="232"/>
      <c r="E156" s="435"/>
      <c r="F156" s="393">
        <f t="shared" si="190"/>
        <v>0</v>
      </c>
      <c r="G156" s="232"/>
      <c r="H156" s="264"/>
      <c r="I156" s="115">
        <f t="shared" si="191"/>
        <v>0</v>
      </c>
      <c r="J156" s="264"/>
      <c r="K156" s="61"/>
      <c r="L156" s="115">
        <f t="shared" si="192"/>
        <v>0</v>
      </c>
      <c r="M156" s="328"/>
      <c r="N156" s="61"/>
      <c r="O156" s="115">
        <f t="shared" si="193"/>
        <v>0</v>
      </c>
      <c r="P156" s="112"/>
    </row>
    <row r="157" spans="1:16" ht="36" hidden="1" x14ac:dyDescent="0.25">
      <c r="A157" s="37">
        <v>2366</v>
      </c>
      <c r="B157" s="58" t="s">
        <v>138</v>
      </c>
      <c r="C157" s="59">
        <f t="shared" si="185"/>
        <v>0</v>
      </c>
      <c r="D157" s="232"/>
      <c r="E157" s="435"/>
      <c r="F157" s="393">
        <f t="shared" si="190"/>
        <v>0</v>
      </c>
      <c r="G157" s="232"/>
      <c r="H157" s="264"/>
      <c r="I157" s="115">
        <f t="shared" si="191"/>
        <v>0</v>
      </c>
      <c r="J157" s="264"/>
      <c r="K157" s="61"/>
      <c r="L157" s="115">
        <f t="shared" si="192"/>
        <v>0</v>
      </c>
      <c r="M157" s="328"/>
      <c r="N157" s="61"/>
      <c r="O157" s="115">
        <f t="shared" si="193"/>
        <v>0</v>
      </c>
      <c r="P157" s="112"/>
    </row>
    <row r="158" spans="1:16" ht="48" hidden="1" x14ac:dyDescent="0.25">
      <c r="A158" s="37">
        <v>2369</v>
      </c>
      <c r="B158" s="58" t="s">
        <v>139</v>
      </c>
      <c r="C158" s="59">
        <f t="shared" si="185"/>
        <v>0</v>
      </c>
      <c r="D158" s="232"/>
      <c r="E158" s="435"/>
      <c r="F158" s="393">
        <f t="shared" si="190"/>
        <v>0</v>
      </c>
      <c r="G158" s="232"/>
      <c r="H158" s="264"/>
      <c r="I158" s="115">
        <f t="shared" si="191"/>
        <v>0</v>
      </c>
      <c r="J158" s="264"/>
      <c r="K158" s="61"/>
      <c r="L158" s="115">
        <f t="shared" si="192"/>
        <v>0</v>
      </c>
      <c r="M158" s="328"/>
      <c r="N158" s="61"/>
      <c r="O158" s="115">
        <f t="shared" si="193"/>
        <v>0</v>
      </c>
      <c r="P158" s="112"/>
    </row>
    <row r="159" spans="1:16" hidden="1" x14ac:dyDescent="0.25">
      <c r="A159" s="108">
        <v>2370</v>
      </c>
      <c r="B159" s="79" t="s">
        <v>140</v>
      </c>
      <c r="C159" s="85">
        <f t="shared" si="185"/>
        <v>0</v>
      </c>
      <c r="D159" s="234"/>
      <c r="E159" s="437"/>
      <c r="F159" s="432">
        <f t="shared" si="190"/>
        <v>0</v>
      </c>
      <c r="G159" s="234"/>
      <c r="H159" s="265"/>
      <c r="I159" s="110">
        <f t="shared" si="191"/>
        <v>0</v>
      </c>
      <c r="J159" s="265"/>
      <c r="K159" s="116"/>
      <c r="L159" s="110">
        <f t="shared" si="192"/>
        <v>0</v>
      </c>
      <c r="M159" s="329"/>
      <c r="N159" s="116"/>
      <c r="O159" s="110">
        <f t="shared" si="193"/>
        <v>0</v>
      </c>
      <c r="P159" s="117"/>
    </row>
    <row r="160" spans="1:16"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435"/>
      <c r="F162" s="393">
        <f t="shared" si="198"/>
        <v>0</v>
      </c>
      <c r="G162" s="232"/>
      <c r="H162" s="264"/>
      <c r="I162" s="115">
        <f t="shared" si="199"/>
        <v>0</v>
      </c>
      <c r="J162" s="264"/>
      <c r="K162" s="61"/>
      <c r="L162" s="115">
        <f t="shared" si="200"/>
        <v>0</v>
      </c>
      <c r="M162" s="328"/>
      <c r="N162" s="61"/>
      <c r="O162" s="115">
        <f t="shared" si="201"/>
        <v>0</v>
      </c>
      <c r="P162" s="112"/>
    </row>
    <row r="163" spans="1:16" hidden="1" x14ac:dyDescent="0.25">
      <c r="A163" s="108">
        <v>2390</v>
      </c>
      <c r="B163" s="79" t="s">
        <v>144</v>
      </c>
      <c r="C163" s="85">
        <f t="shared" si="185"/>
        <v>0</v>
      </c>
      <c r="D163" s="234"/>
      <c r="E163" s="437"/>
      <c r="F163" s="432">
        <f t="shared" si="198"/>
        <v>0</v>
      </c>
      <c r="G163" s="234"/>
      <c r="H163" s="265"/>
      <c r="I163" s="110">
        <f t="shared" si="199"/>
        <v>0</v>
      </c>
      <c r="J163" s="265"/>
      <c r="K163" s="116"/>
      <c r="L163" s="110">
        <f t="shared" si="200"/>
        <v>0</v>
      </c>
      <c r="M163" s="329"/>
      <c r="N163" s="116"/>
      <c r="O163" s="110">
        <f t="shared" si="201"/>
        <v>0</v>
      </c>
      <c r="P163" s="117"/>
    </row>
    <row r="164" spans="1:16" hidden="1" x14ac:dyDescent="0.25">
      <c r="A164" s="46">
        <v>2400</v>
      </c>
      <c r="B164" s="106" t="s">
        <v>145</v>
      </c>
      <c r="C164" s="47">
        <f t="shared" si="185"/>
        <v>0</v>
      </c>
      <c r="D164" s="236"/>
      <c r="E164" s="439"/>
      <c r="F164" s="397">
        <f t="shared" si="198"/>
        <v>0</v>
      </c>
      <c r="G164" s="236"/>
      <c r="H164" s="267"/>
      <c r="I164" s="118">
        <f t="shared" si="199"/>
        <v>0</v>
      </c>
      <c r="J164" s="267"/>
      <c r="K164" s="123"/>
      <c r="L164" s="118">
        <f t="shared" si="200"/>
        <v>0</v>
      </c>
      <c r="M164" s="330"/>
      <c r="N164" s="123"/>
      <c r="O164" s="118">
        <f t="shared" si="201"/>
        <v>0</v>
      </c>
      <c r="P164" s="124"/>
    </row>
    <row r="165" spans="1:16" ht="24" hidden="1" x14ac:dyDescent="0.25">
      <c r="A165" s="46">
        <v>2500</v>
      </c>
      <c r="B165" s="106" t="s">
        <v>146</v>
      </c>
      <c r="C165" s="47">
        <f t="shared" si="185"/>
        <v>0</v>
      </c>
      <c r="D165" s="230">
        <f>SUM(D166,D171)</f>
        <v>0</v>
      </c>
      <c r="E165" s="430">
        <f t="shared" ref="E165:O165" si="202">SUM(E166,E171)</f>
        <v>0</v>
      </c>
      <c r="F165" s="397">
        <f t="shared" si="202"/>
        <v>0</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row>
    <row r="166" spans="1:16" ht="16.5" hidden="1" customHeight="1" x14ac:dyDescent="0.25">
      <c r="A166" s="455">
        <v>2510</v>
      </c>
      <c r="B166" s="53" t="s">
        <v>147</v>
      </c>
      <c r="C166" s="54">
        <f t="shared" si="185"/>
        <v>0</v>
      </c>
      <c r="D166" s="235">
        <f>SUM(D167:D170)</f>
        <v>0</v>
      </c>
      <c r="E166" s="438">
        <f t="shared" ref="E166:O166" si="203">SUM(E167:E170)</f>
        <v>0</v>
      </c>
      <c r="F166" s="434">
        <f t="shared" si="203"/>
        <v>0</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435"/>
      <c r="F168" s="393">
        <f t="shared" si="204"/>
        <v>0</v>
      </c>
      <c r="G168" s="232"/>
      <c r="H168" s="264"/>
      <c r="I168" s="115">
        <f t="shared" si="205"/>
        <v>0</v>
      </c>
      <c r="J168" s="264"/>
      <c r="K168" s="61"/>
      <c r="L168" s="115">
        <f t="shared" si="206"/>
        <v>0</v>
      </c>
      <c r="M168" s="328"/>
      <c r="N168" s="61"/>
      <c r="O168" s="115">
        <f t="shared" si="207"/>
        <v>0</v>
      </c>
      <c r="P168" s="112"/>
    </row>
    <row r="169" spans="1:16" ht="24" hidden="1" x14ac:dyDescent="0.25">
      <c r="A169" s="38">
        <v>2515</v>
      </c>
      <c r="B169" s="58" t="s">
        <v>150</v>
      </c>
      <c r="C169" s="59">
        <f t="shared" si="185"/>
        <v>0</v>
      </c>
      <c r="D169" s="232"/>
      <c r="E169" s="435"/>
      <c r="F169" s="393">
        <f t="shared" si="204"/>
        <v>0</v>
      </c>
      <c r="G169" s="232"/>
      <c r="H169" s="264"/>
      <c r="I169" s="115">
        <f t="shared" si="205"/>
        <v>0</v>
      </c>
      <c r="J169" s="264"/>
      <c r="K169" s="61"/>
      <c r="L169" s="115">
        <f t="shared" si="206"/>
        <v>0</v>
      </c>
      <c r="M169" s="328"/>
      <c r="N169" s="61"/>
      <c r="O169" s="115">
        <f t="shared" si="207"/>
        <v>0</v>
      </c>
      <c r="P169" s="112"/>
    </row>
    <row r="170" spans="1:16" ht="24" hidden="1" x14ac:dyDescent="0.25">
      <c r="A170" s="38">
        <v>2519</v>
      </c>
      <c r="B170" s="58" t="s">
        <v>151</v>
      </c>
      <c r="C170" s="59">
        <f t="shared" si="185"/>
        <v>0</v>
      </c>
      <c r="D170" s="232"/>
      <c r="E170" s="435"/>
      <c r="F170" s="393">
        <f t="shared" si="204"/>
        <v>0</v>
      </c>
      <c r="G170" s="232"/>
      <c r="H170" s="264"/>
      <c r="I170" s="115">
        <f t="shared" si="205"/>
        <v>0</v>
      </c>
      <c r="J170" s="264"/>
      <c r="K170" s="61"/>
      <c r="L170" s="115">
        <f t="shared" si="206"/>
        <v>0</v>
      </c>
      <c r="M170" s="328"/>
      <c r="N170" s="61"/>
      <c r="O170" s="115">
        <f t="shared" si="207"/>
        <v>0</v>
      </c>
      <c r="P170" s="112"/>
    </row>
    <row r="171" spans="1:16" ht="24" hidden="1" x14ac:dyDescent="0.25">
      <c r="A171" s="113">
        <v>2520</v>
      </c>
      <c r="B171" s="58" t="s">
        <v>152</v>
      </c>
      <c r="C171" s="59">
        <f t="shared" si="185"/>
        <v>0</v>
      </c>
      <c r="D171" s="232"/>
      <c r="E171" s="435"/>
      <c r="F171" s="393">
        <f t="shared" si="204"/>
        <v>0</v>
      </c>
      <c r="G171" s="232"/>
      <c r="H171" s="264"/>
      <c r="I171" s="115">
        <f t="shared" si="205"/>
        <v>0</v>
      </c>
      <c r="J171" s="264"/>
      <c r="K171" s="61"/>
      <c r="L171" s="115">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90"/>
      <c r="F172" s="391">
        <f t="shared" si="204"/>
        <v>0</v>
      </c>
      <c r="G172" s="215"/>
      <c r="H172" s="250"/>
      <c r="I172" s="361">
        <f t="shared" si="205"/>
        <v>0</v>
      </c>
      <c r="J172" s="250"/>
      <c r="K172" s="35"/>
      <c r="L172" s="361">
        <f t="shared" si="206"/>
        <v>0</v>
      </c>
      <c r="M172" s="318"/>
      <c r="N172" s="35"/>
      <c r="O172" s="361">
        <f t="shared" si="207"/>
        <v>0</v>
      </c>
      <c r="P172" s="36"/>
    </row>
    <row r="173" spans="1:16" hidden="1" x14ac:dyDescent="0.25">
      <c r="A173" s="102">
        <v>3000</v>
      </c>
      <c r="B173" s="102" t="s">
        <v>154</v>
      </c>
      <c r="C173" s="103">
        <f t="shared" si="185"/>
        <v>0</v>
      </c>
      <c r="D173" s="229">
        <f>SUM(D174,D184)</f>
        <v>0</v>
      </c>
      <c r="E173" s="428">
        <f t="shared" ref="E173:F173" si="208">SUM(E174,E184)</f>
        <v>0</v>
      </c>
      <c r="F173" s="429">
        <f t="shared" si="208"/>
        <v>0</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430">
        <f t="shared" ref="E174:O174" si="212">SUM(E175,E179)</f>
        <v>0</v>
      </c>
      <c r="F174" s="397">
        <f t="shared" si="212"/>
        <v>0</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row>
    <row r="175" spans="1:16" ht="36" hidden="1" x14ac:dyDescent="0.25">
      <c r="A175" s="455">
        <v>3260</v>
      </c>
      <c r="B175" s="53" t="s">
        <v>156</v>
      </c>
      <c r="C175" s="54">
        <f t="shared" si="185"/>
        <v>0</v>
      </c>
      <c r="D175" s="235">
        <f>SUM(D176:D178)</f>
        <v>0</v>
      </c>
      <c r="E175" s="438">
        <f t="shared" ref="E175:F175" si="213">SUM(E176:E178)</f>
        <v>0</v>
      </c>
      <c r="F175" s="434">
        <f t="shared" si="213"/>
        <v>0</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435"/>
      <c r="F177" s="393">
        <f t="shared" si="217"/>
        <v>0</v>
      </c>
      <c r="G177" s="232"/>
      <c r="H177" s="264"/>
      <c r="I177" s="115">
        <f t="shared" si="218"/>
        <v>0</v>
      </c>
      <c r="J177" s="264"/>
      <c r="K177" s="61"/>
      <c r="L177" s="115">
        <f t="shared" si="219"/>
        <v>0</v>
      </c>
      <c r="M177" s="328"/>
      <c r="N177" s="61"/>
      <c r="O177" s="115">
        <f t="shared" si="220"/>
        <v>0</v>
      </c>
      <c r="P177" s="112"/>
    </row>
    <row r="178" spans="1:16" ht="24" hidden="1" x14ac:dyDescent="0.25">
      <c r="A178" s="38">
        <v>3263</v>
      </c>
      <c r="B178" s="58" t="s">
        <v>159</v>
      </c>
      <c r="C178" s="59">
        <f t="shared" si="185"/>
        <v>0</v>
      </c>
      <c r="D178" s="232"/>
      <c r="E178" s="435"/>
      <c r="F178" s="393">
        <f t="shared" si="217"/>
        <v>0</v>
      </c>
      <c r="G178" s="232"/>
      <c r="H178" s="264"/>
      <c r="I178" s="115">
        <f t="shared" si="218"/>
        <v>0</v>
      </c>
      <c r="J178" s="264"/>
      <c r="K178" s="61"/>
      <c r="L178" s="115">
        <f t="shared" si="219"/>
        <v>0</v>
      </c>
      <c r="M178" s="328"/>
      <c r="N178" s="61"/>
      <c r="O178" s="115">
        <f t="shared" si="220"/>
        <v>0</v>
      </c>
      <c r="P178" s="112"/>
    </row>
    <row r="179" spans="1:16" ht="84" hidden="1" x14ac:dyDescent="0.25">
      <c r="A179" s="455">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435"/>
      <c r="F181" s="393">
        <f t="shared" si="222"/>
        <v>0</v>
      </c>
      <c r="G181" s="232"/>
      <c r="H181" s="264"/>
      <c r="I181" s="115">
        <f t="shared" si="223"/>
        <v>0</v>
      </c>
      <c r="J181" s="264"/>
      <c r="K181" s="61"/>
      <c r="L181" s="115">
        <f t="shared" si="224"/>
        <v>0</v>
      </c>
      <c r="M181" s="328"/>
      <c r="N181" s="61"/>
      <c r="O181" s="115">
        <f t="shared" si="225"/>
        <v>0</v>
      </c>
      <c r="P181" s="112"/>
    </row>
    <row r="182" spans="1:16" ht="72" hidden="1" x14ac:dyDescent="0.25">
      <c r="A182" s="38">
        <v>3293</v>
      </c>
      <c r="B182" s="58" t="s">
        <v>162</v>
      </c>
      <c r="C182" s="59">
        <f t="shared" si="185"/>
        <v>0</v>
      </c>
      <c r="D182" s="232"/>
      <c r="E182" s="435"/>
      <c r="F182" s="393">
        <f t="shared" si="222"/>
        <v>0</v>
      </c>
      <c r="G182" s="232"/>
      <c r="H182" s="264"/>
      <c r="I182" s="115">
        <f t="shared" si="223"/>
        <v>0</v>
      </c>
      <c r="J182" s="264"/>
      <c r="K182" s="61"/>
      <c r="L182" s="115">
        <f t="shared" si="224"/>
        <v>0</v>
      </c>
      <c r="M182" s="328"/>
      <c r="N182" s="61"/>
      <c r="O182" s="115">
        <f t="shared" si="225"/>
        <v>0</v>
      </c>
      <c r="P182" s="112"/>
    </row>
    <row r="183" spans="1:16" ht="60" hidden="1" x14ac:dyDescent="0.25">
      <c r="A183" s="129">
        <v>3294</v>
      </c>
      <c r="B183" s="58" t="s">
        <v>163</v>
      </c>
      <c r="C183" s="128">
        <f t="shared" si="185"/>
        <v>0</v>
      </c>
      <c r="D183" s="237"/>
      <c r="E183" s="440"/>
      <c r="F183" s="441">
        <f t="shared" si="222"/>
        <v>0</v>
      </c>
      <c r="G183" s="237"/>
      <c r="H183" s="268"/>
      <c r="I183" s="313">
        <f t="shared" si="223"/>
        <v>0</v>
      </c>
      <c r="J183" s="268"/>
      <c r="K183" s="130"/>
      <c r="L183" s="313">
        <f t="shared" si="224"/>
        <v>0</v>
      </c>
      <c r="M183" s="331"/>
      <c r="N183" s="130"/>
      <c r="O183" s="313">
        <f t="shared" si="225"/>
        <v>0</v>
      </c>
      <c r="P183" s="159"/>
    </row>
    <row r="184" spans="1:16"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433"/>
      <c r="F186" s="434">
        <f t="shared" si="227"/>
        <v>0</v>
      </c>
      <c r="G186" s="231"/>
      <c r="H186" s="263"/>
      <c r="I186" s="121">
        <f t="shared" si="228"/>
        <v>0</v>
      </c>
      <c r="J186" s="263"/>
      <c r="K186" s="56"/>
      <c r="L186" s="121">
        <f t="shared" si="229"/>
        <v>0</v>
      </c>
      <c r="M186" s="327"/>
      <c r="N186" s="56"/>
      <c r="O186" s="121">
        <f t="shared" si="230"/>
        <v>0</v>
      </c>
      <c r="P186" s="111"/>
    </row>
    <row r="187" spans="1:16"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row>
    <row r="189" spans="1:16" ht="36" hidden="1" x14ac:dyDescent="0.25">
      <c r="A189" s="455">
        <v>4240</v>
      </c>
      <c r="B189" s="53" t="s">
        <v>169</v>
      </c>
      <c r="C189" s="54">
        <f t="shared" si="185"/>
        <v>0</v>
      </c>
      <c r="D189" s="231"/>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435"/>
      <c r="F190" s="393">
        <f t="shared" si="239"/>
        <v>0</v>
      </c>
      <c r="G190" s="232"/>
      <c r="H190" s="264"/>
      <c r="I190" s="115">
        <f t="shared" si="240"/>
        <v>0</v>
      </c>
      <c r="J190" s="264"/>
      <c r="K190" s="61"/>
      <c r="L190" s="115">
        <f t="shared" si="241"/>
        <v>0</v>
      </c>
      <c r="M190" s="328"/>
      <c r="N190" s="61"/>
      <c r="O190" s="115">
        <f t="shared" si="242"/>
        <v>0</v>
      </c>
      <c r="P190" s="112"/>
    </row>
    <row r="191" spans="1:16"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row>
    <row r="192" spans="1:16" ht="24" hidden="1" x14ac:dyDescent="0.25">
      <c r="A192" s="455">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x14ac:dyDescent="0.25">
      <c r="A194" s="136"/>
      <c r="B194" s="17" t="s">
        <v>174</v>
      </c>
      <c r="C194" s="99">
        <f t="shared" si="185"/>
        <v>736690</v>
      </c>
      <c r="D194" s="228">
        <f>SUM(D195,D230,D269)</f>
        <v>732420</v>
      </c>
      <c r="E194" s="426">
        <f t="shared" ref="E194:F194" si="251">SUM(E195,E230,E269)</f>
        <v>0</v>
      </c>
      <c r="F194" s="427">
        <f t="shared" si="251"/>
        <v>732420</v>
      </c>
      <c r="G194" s="228">
        <f>SUM(G195,G230,G269)</f>
        <v>4270</v>
      </c>
      <c r="H194" s="261">
        <f t="shared" ref="H194:I194" si="252">SUM(H195,H230,H269)</f>
        <v>0</v>
      </c>
      <c r="I194" s="101">
        <f t="shared" si="252"/>
        <v>4270</v>
      </c>
      <c r="J194" s="261">
        <f>SUM(J195,J230,J269)</f>
        <v>0</v>
      </c>
      <c r="K194" s="100">
        <f t="shared" ref="K194:L194" si="253">SUM(K195,K230,K269)</f>
        <v>0</v>
      </c>
      <c r="L194" s="101">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428">
        <f t="shared" ref="E195:F195" si="255">E196+E204</f>
        <v>0</v>
      </c>
      <c r="F195" s="429">
        <f t="shared" si="255"/>
        <v>0</v>
      </c>
      <c r="G195" s="229">
        <f>G196+G204</f>
        <v>0</v>
      </c>
      <c r="H195" s="262">
        <f t="shared" ref="H195:I195" si="256">H196+H204</f>
        <v>0</v>
      </c>
      <c r="I195" s="105">
        <f t="shared" si="256"/>
        <v>0</v>
      </c>
      <c r="J195" s="262">
        <f>J196+J204</f>
        <v>0</v>
      </c>
      <c r="K195" s="104">
        <f t="shared" ref="K195:L195" si="257">K196+K204</f>
        <v>0</v>
      </c>
      <c r="L195" s="105">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row>
    <row r="197" spans="1:16" hidden="1" x14ac:dyDescent="0.25">
      <c r="A197" s="455">
        <v>5110</v>
      </c>
      <c r="B197" s="53" t="s">
        <v>177</v>
      </c>
      <c r="C197" s="54">
        <f t="shared" si="185"/>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435"/>
      <c r="F200" s="393">
        <f t="shared" si="267"/>
        <v>0</v>
      </c>
      <c r="G200" s="232"/>
      <c r="H200" s="264"/>
      <c r="I200" s="115">
        <f t="shared" si="268"/>
        <v>0</v>
      </c>
      <c r="J200" s="264"/>
      <c r="K200" s="61"/>
      <c r="L200" s="115">
        <f t="shared" si="269"/>
        <v>0</v>
      </c>
      <c r="M200" s="328"/>
      <c r="N200" s="61"/>
      <c r="O200" s="115">
        <f t="shared" si="270"/>
        <v>0</v>
      </c>
      <c r="P200" s="112"/>
    </row>
    <row r="201" spans="1:16" hidden="1" x14ac:dyDescent="0.25">
      <c r="A201" s="113">
        <v>5130</v>
      </c>
      <c r="B201" s="58" t="s">
        <v>181</v>
      </c>
      <c r="C201" s="59">
        <f t="shared" si="185"/>
        <v>0</v>
      </c>
      <c r="D201" s="232"/>
      <c r="E201" s="435"/>
      <c r="F201" s="393">
        <f t="shared" si="267"/>
        <v>0</v>
      </c>
      <c r="G201" s="232"/>
      <c r="H201" s="264"/>
      <c r="I201" s="115">
        <f t="shared" si="268"/>
        <v>0</v>
      </c>
      <c r="J201" s="264"/>
      <c r="K201" s="61"/>
      <c r="L201" s="115">
        <f t="shared" si="269"/>
        <v>0</v>
      </c>
      <c r="M201" s="328"/>
      <c r="N201" s="61"/>
      <c r="O201" s="115">
        <f t="shared" si="270"/>
        <v>0</v>
      </c>
      <c r="P201" s="112"/>
    </row>
    <row r="202" spans="1:16" hidden="1" x14ac:dyDescent="0.25">
      <c r="A202" s="113">
        <v>5140</v>
      </c>
      <c r="B202" s="58" t="s">
        <v>182</v>
      </c>
      <c r="C202" s="59">
        <f t="shared" si="185"/>
        <v>0</v>
      </c>
      <c r="D202" s="232"/>
      <c r="E202" s="435"/>
      <c r="F202" s="393">
        <f t="shared" si="267"/>
        <v>0</v>
      </c>
      <c r="G202" s="232"/>
      <c r="H202" s="264"/>
      <c r="I202" s="115">
        <f t="shared" si="268"/>
        <v>0</v>
      </c>
      <c r="J202" s="264"/>
      <c r="K202" s="61"/>
      <c r="L202" s="115">
        <f t="shared" si="269"/>
        <v>0</v>
      </c>
      <c r="M202" s="328"/>
      <c r="N202" s="61"/>
      <c r="O202" s="115">
        <f t="shared" si="270"/>
        <v>0</v>
      </c>
      <c r="P202" s="112"/>
    </row>
    <row r="203" spans="1:16" ht="24" hidden="1" x14ac:dyDescent="0.25">
      <c r="A203" s="113">
        <v>5170</v>
      </c>
      <c r="B203" s="58" t="s">
        <v>183</v>
      </c>
      <c r="C203" s="59">
        <f t="shared" si="185"/>
        <v>0</v>
      </c>
      <c r="D203" s="232"/>
      <c r="E203" s="435"/>
      <c r="F203" s="393">
        <f t="shared" si="267"/>
        <v>0</v>
      </c>
      <c r="G203" s="232"/>
      <c r="H203" s="264"/>
      <c r="I203" s="115">
        <f t="shared" si="268"/>
        <v>0</v>
      </c>
      <c r="J203" s="264"/>
      <c r="K203" s="61"/>
      <c r="L203" s="115">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430">
        <f t="shared" ref="E204:F204" si="271">E205+E215+E216+E225+E226+E227+E229</f>
        <v>0</v>
      </c>
      <c r="F204" s="39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435"/>
      <c r="F207" s="393">
        <f t="shared" si="279"/>
        <v>0</v>
      </c>
      <c r="G207" s="232"/>
      <c r="H207" s="264"/>
      <c r="I207" s="115">
        <f t="shared" si="280"/>
        <v>0</v>
      </c>
      <c r="J207" s="264"/>
      <c r="K207" s="61"/>
      <c r="L207" s="115">
        <f t="shared" si="281"/>
        <v>0</v>
      </c>
      <c r="M207" s="328"/>
      <c r="N207" s="61"/>
      <c r="O207" s="115">
        <f t="shared" si="282"/>
        <v>0</v>
      </c>
      <c r="P207" s="112"/>
    </row>
    <row r="208" spans="1:16" hidden="1" x14ac:dyDescent="0.25">
      <c r="A208" s="38">
        <v>5213</v>
      </c>
      <c r="B208" s="58" t="s">
        <v>188</v>
      </c>
      <c r="C208" s="59">
        <f t="shared" si="185"/>
        <v>0</v>
      </c>
      <c r="D208" s="232"/>
      <c r="E208" s="435"/>
      <c r="F208" s="393">
        <f t="shared" si="279"/>
        <v>0</v>
      </c>
      <c r="G208" s="232"/>
      <c r="H208" s="264"/>
      <c r="I208" s="115">
        <f t="shared" si="280"/>
        <v>0</v>
      </c>
      <c r="J208" s="264"/>
      <c r="K208" s="61"/>
      <c r="L208" s="115">
        <f t="shared" si="281"/>
        <v>0</v>
      </c>
      <c r="M208" s="328"/>
      <c r="N208" s="61"/>
      <c r="O208" s="115">
        <f t="shared" si="282"/>
        <v>0</v>
      </c>
      <c r="P208" s="112"/>
    </row>
    <row r="209" spans="1:16" hidden="1" x14ac:dyDescent="0.25">
      <c r="A209" s="38">
        <v>5214</v>
      </c>
      <c r="B209" s="58" t="s">
        <v>189</v>
      </c>
      <c r="C209" s="59">
        <f t="shared" si="185"/>
        <v>0</v>
      </c>
      <c r="D209" s="232"/>
      <c r="E209" s="435"/>
      <c r="F209" s="393">
        <f t="shared" si="279"/>
        <v>0</v>
      </c>
      <c r="G209" s="232"/>
      <c r="H209" s="264"/>
      <c r="I209" s="115">
        <f t="shared" si="280"/>
        <v>0</v>
      </c>
      <c r="J209" s="264"/>
      <c r="K209" s="61"/>
      <c r="L209" s="115">
        <f t="shared" si="281"/>
        <v>0</v>
      </c>
      <c r="M209" s="328"/>
      <c r="N209" s="61"/>
      <c r="O209" s="115">
        <f t="shared" si="282"/>
        <v>0</v>
      </c>
      <c r="P209" s="112"/>
    </row>
    <row r="210" spans="1:16" hidden="1" x14ac:dyDescent="0.25">
      <c r="A210" s="38">
        <v>5215</v>
      </c>
      <c r="B210" s="58" t="s">
        <v>190</v>
      </c>
      <c r="C210" s="59">
        <f t="shared" si="185"/>
        <v>0</v>
      </c>
      <c r="D210" s="232"/>
      <c r="E210" s="435"/>
      <c r="F210" s="393">
        <f t="shared" si="279"/>
        <v>0</v>
      </c>
      <c r="G210" s="232"/>
      <c r="H210" s="264"/>
      <c r="I210" s="115">
        <f t="shared" si="280"/>
        <v>0</v>
      </c>
      <c r="J210" s="264"/>
      <c r="K210" s="61"/>
      <c r="L210" s="115">
        <f t="shared" si="281"/>
        <v>0</v>
      </c>
      <c r="M210" s="328"/>
      <c r="N210" s="61"/>
      <c r="O210" s="115">
        <f t="shared" si="282"/>
        <v>0</v>
      </c>
      <c r="P210" s="112"/>
    </row>
    <row r="211" spans="1:16" ht="14.25" hidden="1" customHeight="1" x14ac:dyDescent="0.25">
      <c r="A211" s="38">
        <v>5216</v>
      </c>
      <c r="B211" s="58" t="s">
        <v>191</v>
      </c>
      <c r="C211" s="59">
        <f t="shared" si="185"/>
        <v>0</v>
      </c>
      <c r="D211" s="232"/>
      <c r="E211" s="435"/>
      <c r="F211" s="393">
        <f t="shared" si="279"/>
        <v>0</v>
      </c>
      <c r="G211" s="232"/>
      <c r="H211" s="264"/>
      <c r="I211" s="115">
        <f t="shared" si="280"/>
        <v>0</v>
      </c>
      <c r="J211" s="264"/>
      <c r="K211" s="61"/>
      <c r="L211" s="115">
        <f t="shared" si="281"/>
        <v>0</v>
      </c>
      <c r="M211" s="328"/>
      <c r="N211" s="61"/>
      <c r="O211" s="115">
        <f t="shared" si="282"/>
        <v>0</v>
      </c>
      <c r="P211" s="112"/>
    </row>
    <row r="212" spans="1:16" hidden="1" x14ac:dyDescent="0.25">
      <c r="A212" s="38">
        <v>5217</v>
      </c>
      <c r="B212" s="58" t="s">
        <v>192</v>
      </c>
      <c r="C212" s="59">
        <f t="shared" si="185"/>
        <v>0</v>
      </c>
      <c r="D212" s="232"/>
      <c r="E212" s="435"/>
      <c r="F212" s="393">
        <f t="shared" si="279"/>
        <v>0</v>
      </c>
      <c r="G212" s="232"/>
      <c r="H212" s="264"/>
      <c r="I212" s="115">
        <f t="shared" si="280"/>
        <v>0</v>
      </c>
      <c r="J212" s="264"/>
      <c r="K212" s="61"/>
      <c r="L212" s="115">
        <f t="shared" si="281"/>
        <v>0</v>
      </c>
      <c r="M212" s="328"/>
      <c r="N212" s="61"/>
      <c r="O212" s="115">
        <f t="shared" si="282"/>
        <v>0</v>
      </c>
      <c r="P212" s="112"/>
    </row>
    <row r="213" spans="1:16" hidden="1" x14ac:dyDescent="0.25">
      <c r="A213" s="38">
        <v>5218</v>
      </c>
      <c r="B213" s="58" t="s">
        <v>193</v>
      </c>
      <c r="C213" s="59">
        <f t="shared" ref="C213:C276" si="283">F213+I213+L213+O213</f>
        <v>0</v>
      </c>
      <c r="D213" s="232"/>
      <c r="E213" s="435"/>
      <c r="F213" s="393">
        <f t="shared" si="279"/>
        <v>0</v>
      </c>
      <c r="G213" s="232"/>
      <c r="H213" s="264"/>
      <c r="I213" s="115">
        <f t="shared" si="280"/>
        <v>0</v>
      </c>
      <c r="J213" s="264"/>
      <c r="K213" s="61"/>
      <c r="L213" s="115">
        <f t="shared" si="281"/>
        <v>0</v>
      </c>
      <c r="M213" s="328"/>
      <c r="N213" s="61"/>
      <c r="O213" s="115">
        <f t="shared" si="282"/>
        <v>0</v>
      </c>
      <c r="P213" s="112"/>
    </row>
    <row r="214" spans="1:16" hidden="1" x14ac:dyDescent="0.25">
      <c r="A214" s="38">
        <v>5219</v>
      </c>
      <c r="B214" s="58" t="s">
        <v>194</v>
      </c>
      <c r="C214" s="59">
        <f t="shared" si="283"/>
        <v>0</v>
      </c>
      <c r="D214" s="232"/>
      <c r="E214" s="435"/>
      <c r="F214" s="393">
        <f t="shared" si="279"/>
        <v>0</v>
      </c>
      <c r="G214" s="232"/>
      <c r="H214" s="264"/>
      <c r="I214" s="115">
        <f t="shared" si="280"/>
        <v>0</v>
      </c>
      <c r="J214" s="264"/>
      <c r="K214" s="61"/>
      <c r="L214" s="115">
        <f t="shared" si="281"/>
        <v>0</v>
      </c>
      <c r="M214" s="328"/>
      <c r="N214" s="61"/>
      <c r="O214" s="115">
        <f t="shared" si="282"/>
        <v>0</v>
      </c>
      <c r="P214" s="112"/>
    </row>
    <row r="215" spans="1:16" ht="13.5" hidden="1" customHeight="1" x14ac:dyDescent="0.25">
      <c r="A215" s="113">
        <v>5220</v>
      </c>
      <c r="B215" s="58" t="s">
        <v>195</v>
      </c>
      <c r="C215" s="59">
        <f t="shared" si="283"/>
        <v>0</v>
      </c>
      <c r="D215" s="232"/>
      <c r="E215" s="435"/>
      <c r="F215" s="393">
        <f t="shared" si="279"/>
        <v>0</v>
      </c>
      <c r="G215" s="232"/>
      <c r="H215" s="264"/>
      <c r="I215" s="115">
        <f t="shared" si="280"/>
        <v>0</v>
      </c>
      <c r="J215" s="264"/>
      <c r="K215" s="61"/>
      <c r="L215" s="115">
        <f t="shared" si="281"/>
        <v>0</v>
      </c>
      <c r="M215" s="328"/>
      <c r="N215" s="61"/>
      <c r="O215" s="115">
        <f t="shared" si="282"/>
        <v>0</v>
      </c>
      <c r="P215" s="112"/>
    </row>
    <row r="216" spans="1:16" hidden="1" x14ac:dyDescent="0.25">
      <c r="A216" s="113">
        <v>5230</v>
      </c>
      <c r="B216" s="58" t="s">
        <v>196</v>
      </c>
      <c r="C216" s="59">
        <f t="shared" si="283"/>
        <v>0</v>
      </c>
      <c r="D216" s="233">
        <f>SUM(D217:D224)</f>
        <v>0</v>
      </c>
      <c r="E216" s="436">
        <f t="shared" ref="E216:F216" si="284">SUM(E217:E224)</f>
        <v>0</v>
      </c>
      <c r="F216" s="393">
        <f t="shared" si="284"/>
        <v>0</v>
      </c>
      <c r="G216" s="233">
        <f>SUM(G217:G224)</f>
        <v>0</v>
      </c>
      <c r="H216" s="122">
        <f t="shared" ref="H216:I216" si="285">SUM(H217:H224)</f>
        <v>0</v>
      </c>
      <c r="I216" s="115">
        <f t="shared" si="285"/>
        <v>0</v>
      </c>
      <c r="J216" s="122">
        <f>SUM(J217:J224)</f>
        <v>0</v>
      </c>
      <c r="K216" s="114">
        <f t="shared" ref="K216:L216" si="286">SUM(K217:K224)</f>
        <v>0</v>
      </c>
      <c r="L216" s="115">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435"/>
      <c r="F217" s="393">
        <f t="shared" ref="F217:F226" si="288">D217+E217</f>
        <v>0</v>
      </c>
      <c r="G217" s="232"/>
      <c r="H217" s="264"/>
      <c r="I217" s="115">
        <f t="shared" ref="I217:I226" si="289">G217+H217</f>
        <v>0</v>
      </c>
      <c r="J217" s="264"/>
      <c r="K217" s="61"/>
      <c r="L217" s="115">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435"/>
      <c r="F218" s="393">
        <f t="shared" si="288"/>
        <v>0</v>
      </c>
      <c r="G218" s="232"/>
      <c r="H218" s="264"/>
      <c r="I218" s="115">
        <f t="shared" si="289"/>
        <v>0</v>
      </c>
      <c r="J218" s="264"/>
      <c r="K218" s="61"/>
      <c r="L218" s="115">
        <f t="shared" si="290"/>
        <v>0</v>
      </c>
      <c r="M218" s="328"/>
      <c r="N218" s="61"/>
      <c r="O218" s="115">
        <f t="shared" si="291"/>
        <v>0</v>
      </c>
      <c r="P218" s="112"/>
    </row>
    <row r="219" spans="1:16" hidden="1" x14ac:dyDescent="0.25">
      <c r="A219" s="38">
        <v>5233</v>
      </c>
      <c r="B219" s="58" t="s">
        <v>199</v>
      </c>
      <c r="C219" s="59">
        <f t="shared" si="283"/>
        <v>0</v>
      </c>
      <c r="D219" s="232"/>
      <c r="E219" s="435"/>
      <c r="F219" s="393">
        <f t="shared" si="288"/>
        <v>0</v>
      </c>
      <c r="G219" s="232"/>
      <c r="H219" s="264"/>
      <c r="I219" s="115">
        <f t="shared" si="289"/>
        <v>0</v>
      </c>
      <c r="J219" s="264"/>
      <c r="K219" s="61"/>
      <c r="L219" s="115">
        <f t="shared" si="290"/>
        <v>0</v>
      </c>
      <c r="M219" s="328"/>
      <c r="N219" s="61"/>
      <c r="O219" s="115">
        <f t="shared" si="291"/>
        <v>0</v>
      </c>
      <c r="P219" s="112"/>
    </row>
    <row r="220" spans="1:16" ht="24" hidden="1" x14ac:dyDescent="0.25">
      <c r="A220" s="38">
        <v>5234</v>
      </c>
      <c r="B220" s="58" t="s">
        <v>200</v>
      </c>
      <c r="C220" s="59">
        <f t="shared" si="283"/>
        <v>0</v>
      </c>
      <c r="D220" s="232"/>
      <c r="E220" s="435"/>
      <c r="F220" s="393">
        <f t="shared" si="288"/>
        <v>0</v>
      </c>
      <c r="G220" s="232"/>
      <c r="H220" s="264"/>
      <c r="I220" s="115">
        <f t="shared" si="289"/>
        <v>0</v>
      </c>
      <c r="J220" s="264"/>
      <c r="K220" s="61"/>
      <c r="L220" s="115">
        <f t="shared" si="290"/>
        <v>0</v>
      </c>
      <c r="M220" s="328"/>
      <c r="N220" s="61"/>
      <c r="O220" s="115">
        <f t="shared" si="291"/>
        <v>0</v>
      </c>
      <c r="P220" s="112"/>
    </row>
    <row r="221" spans="1:16" ht="14.25" hidden="1" customHeight="1" x14ac:dyDescent="0.25">
      <c r="A221" s="38">
        <v>5236</v>
      </c>
      <c r="B221" s="58" t="s">
        <v>201</v>
      </c>
      <c r="C221" s="59">
        <f t="shared" si="283"/>
        <v>0</v>
      </c>
      <c r="D221" s="232"/>
      <c r="E221" s="435"/>
      <c r="F221" s="393">
        <f t="shared" si="288"/>
        <v>0</v>
      </c>
      <c r="G221" s="232"/>
      <c r="H221" s="264"/>
      <c r="I221" s="115">
        <f t="shared" si="289"/>
        <v>0</v>
      </c>
      <c r="J221" s="264"/>
      <c r="K221" s="61"/>
      <c r="L221" s="115">
        <f t="shared" si="290"/>
        <v>0</v>
      </c>
      <c r="M221" s="328"/>
      <c r="N221" s="61"/>
      <c r="O221" s="115">
        <f t="shared" si="291"/>
        <v>0</v>
      </c>
      <c r="P221" s="112"/>
    </row>
    <row r="222" spans="1:16" ht="14.25" hidden="1" customHeight="1" x14ac:dyDescent="0.25">
      <c r="A222" s="38">
        <v>5237</v>
      </c>
      <c r="B222" s="58" t="s">
        <v>202</v>
      </c>
      <c r="C222" s="59">
        <f t="shared" si="283"/>
        <v>0</v>
      </c>
      <c r="D222" s="232"/>
      <c r="E222" s="435"/>
      <c r="F222" s="393">
        <f t="shared" si="288"/>
        <v>0</v>
      </c>
      <c r="G222" s="232"/>
      <c r="H222" s="264"/>
      <c r="I222" s="115">
        <f t="shared" si="289"/>
        <v>0</v>
      </c>
      <c r="J222" s="264"/>
      <c r="K222" s="61"/>
      <c r="L222" s="115">
        <f t="shared" si="290"/>
        <v>0</v>
      </c>
      <c r="M222" s="328"/>
      <c r="N222" s="61"/>
      <c r="O222" s="115">
        <f t="shared" si="291"/>
        <v>0</v>
      </c>
      <c r="P222" s="112"/>
    </row>
    <row r="223" spans="1:16" ht="24" hidden="1" x14ac:dyDescent="0.25">
      <c r="A223" s="38">
        <v>5238</v>
      </c>
      <c r="B223" s="58" t="s">
        <v>203</v>
      </c>
      <c r="C223" s="59">
        <f t="shared" si="283"/>
        <v>0</v>
      </c>
      <c r="D223" s="232"/>
      <c r="E223" s="435"/>
      <c r="F223" s="393">
        <f t="shared" si="288"/>
        <v>0</v>
      </c>
      <c r="G223" s="232"/>
      <c r="H223" s="264"/>
      <c r="I223" s="115">
        <f t="shared" si="289"/>
        <v>0</v>
      </c>
      <c r="J223" s="264"/>
      <c r="K223" s="61"/>
      <c r="L223" s="115">
        <f t="shared" si="290"/>
        <v>0</v>
      </c>
      <c r="M223" s="328"/>
      <c r="N223" s="61"/>
      <c r="O223" s="115">
        <f t="shared" si="291"/>
        <v>0</v>
      </c>
      <c r="P223" s="112"/>
    </row>
    <row r="224" spans="1:16" ht="24" hidden="1" x14ac:dyDescent="0.25">
      <c r="A224" s="38">
        <v>5239</v>
      </c>
      <c r="B224" s="58" t="s">
        <v>204</v>
      </c>
      <c r="C224" s="59">
        <f t="shared" si="283"/>
        <v>0</v>
      </c>
      <c r="D224" s="232"/>
      <c r="E224" s="435"/>
      <c r="F224" s="393">
        <f t="shared" si="288"/>
        <v>0</v>
      </c>
      <c r="G224" s="232"/>
      <c r="H224" s="264"/>
      <c r="I224" s="115">
        <f t="shared" si="289"/>
        <v>0</v>
      </c>
      <c r="J224" s="264"/>
      <c r="K224" s="61"/>
      <c r="L224" s="115">
        <f t="shared" si="290"/>
        <v>0</v>
      </c>
      <c r="M224" s="328"/>
      <c r="N224" s="61"/>
      <c r="O224" s="115">
        <f t="shared" si="291"/>
        <v>0</v>
      </c>
      <c r="P224" s="112"/>
    </row>
    <row r="225" spans="1:16" ht="24" hidden="1" x14ac:dyDescent="0.25">
      <c r="A225" s="113">
        <v>5240</v>
      </c>
      <c r="B225" s="58" t="s">
        <v>205</v>
      </c>
      <c r="C225" s="59">
        <f t="shared" si="283"/>
        <v>0</v>
      </c>
      <c r="D225" s="232"/>
      <c r="E225" s="435"/>
      <c r="F225" s="393">
        <f t="shared" si="288"/>
        <v>0</v>
      </c>
      <c r="G225" s="232"/>
      <c r="H225" s="264"/>
      <c r="I225" s="115">
        <f t="shared" si="289"/>
        <v>0</v>
      </c>
      <c r="J225" s="264"/>
      <c r="K225" s="61"/>
      <c r="L225" s="115">
        <f t="shared" si="290"/>
        <v>0</v>
      </c>
      <c r="M225" s="328"/>
      <c r="N225" s="61"/>
      <c r="O225" s="115">
        <f t="shared" si="291"/>
        <v>0</v>
      </c>
      <c r="P225" s="112"/>
    </row>
    <row r="226" spans="1:16" hidden="1" x14ac:dyDescent="0.25">
      <c r="A226" s="113">
        <v>5250</v>
      </c>
      <c r="B226" s="58" t="s">
        <v>206</v>
      </c>
      <c r="C226" s="59">
        <f t="shared" si="283"/>
        <v>0</v>
      </c>
      <c r="D226" s="232"/>
      <c r="E226" s="435"/>
      <c r="F226" s="393">
        <f t="shared" si="288"/>
        <v>0</v>
      </c>
      <c r="G226" s="232"/>
      <c r="H226" s="264"/>
      <c r="I226" s="115">
        <f t="shared" si="289"/>
        <v>0</v>
      </c>
      <c r="J226" s="264"/>
      <c r="K226" s="61"/>
      <c r="L226" s="115">
        <f t="shared" si="290"/>
        <v>0</v>
      </c>
      <c r="M226" s="328"/>
      <c r="N226" s="61"/>
      <c r="O226" s="115">
        <f t="shared" si="291"/>
        <v>0</v>
      </c>
      <c r="P226" s="112"/>
    </row>
    <row r="227" spans="1:16"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437"/>
      <c r="F229" s="432">
        <f t="shared" si="296"/>
        <v>0</v>
      </c>
      <c r="G229" s="234"/>
      <c r="H229" s="265"/>
      <c r="I229" s="110">
        <f t="shared" si="297"/>
        <v>0</v>
      </c>
      <c r="J229" s="265"/>
      <c r="K229" s="116"/>
      <c r="L229" s="110">
        <f t="shared" si="298"/>
        <v>0</v>
      </c>
      <c r="M229" s="329"/>
      <c r="N229" s="116"/>
      <c r="O229" s="110">
        <f t="shared" si="299"/>
        <v>0</v>
      </c>
      <c r="P229" s="117"/>
    </row>
    <row r="230" spans="1:16" x14ac:dyDescent="0.25">
      <c r="A230" s="102">
        <v>6000</v>
      </c>
      <c r="B230" s="102" t="s">
        <v>210</v>
      </c>
      <c r="C230" s="103">
        <f t="shared" si="283"/>
        <v>736690</v>
      </c>
      <c r="D230" s="229">
        <f>D231+D251+D259</f>
        <v>732420</v>
      </c>
      <c r="E230" s="428">
        <f t="shared" ref="E230:F230" si="300">E231+E251+E259</f>
        <v>0</v>
      </c>
      <c r="F230" s="429">
        <f t="shared" si="300"/>
        <v>732420</v>
      </c>
      <c r="G230" s="229">
        <f>G231+G251+G259</f>
        <v>4270</v>
      </c>
      <c r="H230" s="262">
        <f t="shared" ref="H230:I230" si="301">H231+H251+H259</f>
        <v>0</v>
      </c>
      <c r="I230" s="105">
        <f t="shared" si="301"/>
        <v>4270</v>
      </c>
      <c r="J230" s="262">
        <f>J231+J251+J259</f>
        <v>0</v>
      </c>
      <c r="K230" s="104">
        <f t="shared" ref="K230:L230" si="302">K231+K251+K259</f>
        <v>0</v>
      </c>
      <c r="L230" s="105">
        <f t="shared" si="302"/>
        <v>0</v>
      </c>
      <c r="M230" s="103">
        <f>M231+M251+M259</f>
        <v>0</v>
      </c>
      <c r="N230" s="104">
        <f t="shared" ref="N230:O230" si="303">N231+N251+N259</f>
        <v>0</v>
      </c>
      <c r="O230" s="105">
        <f t="shared" si="303"/>
        <v>0</v>
      </c>
      <c r="P230" s="351"/>
    </row>
    <row r="231" spans="1:16" ht="14.25" customHeight="1" x14ac:dyDescent="0.25">
      <c r="A231" s="70">
        <v>6200</v>
      </c>
      <c r="B231" s="126" t="s">
        <v>211</v>
      </c>
      <c r="C231" s="131">
        <f t="shared" si="283"/>
        <v>37000</v>
      </c>
      <c r="D231" s="238">
        <f>SUM(D232,D233,D235,D238,D244,D245,D246)</f>
        <v>27000</v>
      </c>
      <c r="E231" s="442">
        <f t="shared" ref="E231:F231" si="304">SUM(E232,E233,E235,E238,E244,E245,E246)</f>
        <v>10000</v>
      </c>
      <c r="F231" s="443">
        <f t="shared" si="304"/>
        <v>37000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row>
    <row r="232" spans="1:16" ht="24" hidden="1" x14ac:dyDescent="0.25">
      <c r="A232" s="455">
        <v>6220</v>
      </c>
      <c r="B232" s="53" t="s">
        <v>212</v>
      </c>
      <c r="C232" s="54">
        <f t="shared" si="283"/>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435"/>
      <c r="F237" s="393">
        <f t="shared" si="313"/>
        <v>0</v>
      </c>
      <c r="G237" s="232"/>
      <c r="H237" s="264"/>
      <c r="I237" s="115">
        <f t="shared" si="314"/>
        <v>0</v>
      </c>
      <c r="J237" s="264"/>
      <c r="K237" s="61"/>
      <c r="L237" s="115">
        <f t="shared" si="315"/>
        <v>0</v>
      </c>
      <c r="M237" s="328"/>
      <c r="N237" s="61"/>
      <c r="O237" s="115">
        <f t="shared" si="316"/>
        <v>0</v>
      </c>
      <c r="P237" s="112"/>
    </row>
    <row r="238" spans="1:16" ht="25.5" customHeight="1" x14ac:dyDescent="0.25">
      <c r="A238" s="113">
        <v>6250</v>
      </c>
      <c r="B238" s="58" t="s">
        <v>218</v>
      </c>
      <c r="C238" s="59">
        <f t="shared" si="283"/>
        <v>37000</v>
      </c>
      <c r="D238" s="233">
        <f>SUM(D239:D243)</f>
        <v>27000</v>
      </c>
      <c r="E238" s="436">
        <f t="shared" ref="E238:F238" si="317">SUM(E239:E243)</f>
        <v>10000</v>
      </c>
      <c r="F238" s="393">
        <f t="shared" si="317"/>
        <v>37000</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row>
    <row r="239" spans="1:16" ht="51.75" customHeight="1" x14ac:dyDescent="0.25">
      <c r="A239" s="38">
        <v>6252</v>
      </c>
      <c r="B239" s="58" t="s">
        <v>219</v>
      </c>
      <c r="C239" s="59">
        <f t="shared" si="283"/>
        <v>37000</v>
      </c>
      <c r="D239" s="232">
        <v>27000</v>
      </c>
      <c r="E239" s="435">
        <v>10000</v>
      </c>
      <c r="F239" s="393">
        <f t="shared" ref="F239:F245" si="321">D239+E239</f>
        <v>37000</v>
      </c>
      <c r="G239" s="232"/>
      <c r="H239" s="264"/>
      <c r="I239" s="115">
        <f t="shared" ref="I239:I245" si="322">G239+H239</f>
        <v>0</v>
      </c>
      <c r="J239" s="264"/>
      <c r="K239" s="61"/>
      <c r="L239" s="115">
        <f t="shared" ref="L239:L245" si="323">J239+K239</f>
        <v>0</v>
      </c>
      <c r="M239" s="328"/>
      <c r="N239" s="61"/>
      <c r="O239" s="115">
        <f t="shared" ref="O239:O245" si="324">M239+N239</f>
        <v>0</v>
      </c>
      <c r="P239" s="377" t="s">
        <v>736</v>
      </c>
    </row>
    <row r="240" spans="1:16" ht="14.25" hidden="1" customHeight="1" x14ac:dyDescent="0.25">
      <c r="A240" s="38">
        <v>6253</v>
      </c>
      <c r="B240" s="58" t="s">
        <v>220</v>
      </c>
      <c r="C240" s="59">
        <f t="shared" si="283"/>
        <v>0</v>
      </c>
      <c r="D240" s="232"/>
      <c r="E240" s="435"/>
      <c r="F240" s="393">
        <f t="shared" si="321"/>
        <v>0</v>
      </c>
      <c r="G240" s="232"/>
      <c r="H240" s="264"/>
      <c r="I240" s="115">
        <f t="shared" si="322"/>
        <v>0</v>
      </c>
      <c r="J240" s="264"/>
      <c r="K240" s="61"/>
      <c r="L240" s="115">
        <f t="shared" si="323"/>
        <v>0</v>
      </c>
      <c r="M240" s="328"/>
      <c r="N240" s="61"/>
      <c r="O240" s="115">
        <f t="shared" si="324"/>
        <v>0</v>
      </c>
      <c r="P240" s="112"/>
    </row>
    <row r="241" spans="1:16" ht="24" hidden="1" x14ac:dyDescent="0.25">
      <c r="A241" s="38">
        <v>6254</v>
      </c>
      <c r="B241" s="58" t="s">
        <v>221</v>
      </c>
      <c r="C241" s="59">
        <f t="shared" si="283"/>
        <v>0</v>
      </c>
      <c r="D241" s="232"/>
      <c r="E241" s="435"/>
      <c r="F241" s="393">
        <f t="shared" si="321"/>
        <v>0</v>
      </c>
      <c r="G241" s="232"/>
      <c r="H241" s="264"/>
      <c r="I241" s="115">
        <f t="shared" si="322"/>
        <v>0</v>
      </c>
      <c r="J241" s="264"/>
      <c r="K241" s="61"/>
      <c r="L241" s="115">
        <f t="shared" si="323"/>
        <v>0</v>
      </c>
      <c r="M241" s="328"/>
      <c r="N241" s="61"/>
      <c r="O241" s="115">
        <f t="shared" si="324"/>
        <v>0</v>
      </c>
      <c r="P241" s="112"/>
    </row>
    <row r="242" spans="1:16" ht="24" hidden="1" x14ac:dyDescent="0.25">
      <c r="A242" s="38">
        <v>6255</v>
      </c>
      <c r="B242" s="58" t="s">
        <v>222</v>
      </c>
      <c r="C242" s="59">
        <f t="shared" si="283"/>
        <v>0</v>
      </c>
      <c r="D242" s="232"/>
      <c r="E242" s="435"/>
      <c r="F242" s="393">
        <f t="shared" si="321"/>
        <v>0</v>
      </c>
      <c r="G242" s="232"/>
      <c r="H242" s="264"/>
      <c r="I242" s="115">
        <f t="shared" si="322"/>
        <v>0</v>
      </c>
      <c r="J242" s="264"/>
      <c r="K242" s="61"/>
      <c r="L242" s="115">
        <f t="shared" si="323"/>
        <v>0</v>
      </c>
      <c r="M242" s="328"/>
      <c r="N242" s="61"/>
      <c r="O242" s="115">
        <f t="shared" si="324"/>
        <v>0</v>
      </c>
      <c r="P242" s="112"/>
    </row>
    <row r="243" spans="1:16" hidden="1" x14ac:dyDescent="0.25">
      <c r="A243" s="38">
        <v>6259</v>
      </c>
      <c r="B243" s="58" t="s">
        <v>223</v>
      </c>
      <c r="C243" s="59">
        <f t="shared" si="283"/>
        <v>0</v>
      </c>
      <c r="D243" s="232"/>
      <c r="E243" s="435"/>
      <c r="F243" s="393">
        <f t="shared" si="321"/>
        <v>0</v>
      </c>
      <c r="G243" s="232"/>
      <c r="H243" s="264"/>
      <c r="I243" s="115">
        <f t="shared" si="322"/>
        <v>0</v>
      </c>
      <c r="J243" s="264"/>
      <c r="K243" s="61"/>
      <c r="L243" s="115">
        <f t="shared" si="323"/>
        <v>0</v>
      </c>
      <c r="M243" s="328"/>
      <c r="N243" s="61"/>
      <c r="O243" s="115">
        <f t="shared" si="324"/>
        <v>0</v>
      </c>
      <c r="P243" s="112"/>
    </row>
    <row r="244" spans="1:16" ht="24" hidden="1" x14ac:dyDescent="0.25">
      <c r="A244" s="113">
        <v>6260</v>
      </c>
      <c r="B244" s="58" t="s">
        <v>224</v>
      </c>
      <c r="C244" s="59">
        <f t="shared" si="283"/>
        <v>0</v>
      </c>
      <c r="D244" s="232"/>
      <c r="E244" s="435"/>
      <c r="F244" s="393">
        <f t="shared" si="321"/>
        <v>0</v>
      </c>
      <c r="G244" s="232"/>
      <c r="H244" s="264"/>
      <c r="I244" s="115">
        <f t="shared" si="322"/>
        <v>0</v>
      </c>
      <c r="J244" s="264"/>
      <c r="K244" s="61"/>
      <c r="L244" s="115">
        <f t="shared" si="323"/>
        <v>0</v>
      </c>
      <c r="M244" s="328"/>
      <c r="N244" s="61"/>
      <c r="O244" s="115">
        <f t="shared" si="324"/>
        <v>0</v>
      </c>
      <c r="P244" s="112"/>
    </row>
    <row r="245" spans="1:16" hidden="1" x14ac:dyDescent="0.25">
      <c r="A245" s="113">
        <v>6270</v>
      </c>
      <c r="B245" s="58" t="s">
        <v>225</v>
      </c>
      <c r="C245" s="59">
        <f t="shared" si="283"/>
        <v>0</v>
      </c>
      <c r="D245" s="232"/>
      <c r="E245" s="435"/>
      <c r="F245" s="393">
        <f t="shared" si="321"/>
        <v>0</v>
      </c>
      <c r="G245" s="232"/>
      <c r="H245" s="264"/>
      <c r="I245" s="115">
        <f t="shared" si="322"/>
        <v>0</v>
      </c>
      <c r="J245" s="264"/>
      <c r="K245" s="61"/>
      <c r="L245" s="115">
        <f t="shared" si="323"/>
        <v>0</v>
      </c>
      <c r="M245" s="328"/>
      <c r="N245" s="61"/>
      <c r="O245" s="115">
        <f t="shared" si="324"/>
        <v>0</v>
      </c>
      <c r="P245" s="112"/>
    </row>
    <row r="246" spans="1:16" ht="24" hidden="1" x14ac:dyDescent="0.25">
      <c r="A246" s="455">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435"/>
      <c r="F248" s="393">
        <f t="shared" si="326"/>
        <v>0</v>
      </c>
      <c r="G248" s="232"/>
      <c r="H248" s="264"/>
      <c r="I248" s="115">
        <f t="shared" si="327"/>
        <v>0</v>
      </c>
      <c r="J248" s="264"/>
      <c r="K248" s="61"/>
      <c r="L248" s="115">
        <f t="shared" si="328"/>
        <v>0</v>
      </c>
      <c r="M248" s="328"/>
      <c r="N248" s="61"/>
      <c r="O248" s="115">
        <f t="shared" si="329"/>
        <v>0</v>
      </c>
      <c r="P248" s="112"/>
    </row>
    <row r="249" spans="1:16" ht="72" hidden="1" x14ac:dyDescent="0.25">
      <c r="A249" s="38">
        <v>6296</v>
      </c>
      <c r="B249" s="58" t="s">
        <v>229</v>
      </c>
      <c r="C249" s="59">
        <f t="shared" si="283"/>
        <v>0</v>
      </c>
      <c r="D249" s="232"/>
      <c r="E249" s="435"/>
      <c r="F249" s="393">
        <f t="shared" si="326"/>
        <v>0</v>
      </c>
      <c r="G249" s="232"/>
      <c r="H249" s="264"/>
      <c r="I249" s="115">
        <f t="shared" si="327"/>
        <v>0</v>
      </c>
      <c r="J249" s="264"/>
      <c r="K249" s="61"/>
      <c r="L249" s="115">
        <f t="shared" si="328"/>
        <v>0</v>
      </c>
      <c r="M249" s="328"/>
      <c r="N249" s="61"/>
      <c r="O249" s="115">
        <f t="shared" si="329"/>
        <v>0</v>
      </c>
      <c r="P249" s="112"/>
    </row>
    <row r="250" spans="1:16" ht="39.75" hidden="1" customHeight="1" x14ac:dyDescent="0.25">
      <c r="A250" s="38">
        <v>6299</v>
      </c>
      <c r="B250" s="58" t="s">
        <v>230</v>
      </c>
      <c r="C250" s="59">
        <f t="shared" si="283"/>
        <v>0</v>
      </c>
      <c r="D250" s="232"/>
      <c r="E250" s="435"/>
      <c r="F250" s="393">
        <f t="shared" si="326"/>
        <v>0</v>
      </c>
      <c r="G250" s="232"/>
      <c r="H250" s="264"/>
      <c r="I250" s="115">
        <f t="shared" si="327"/>
        <v>0</v>
      </c>
      <c r="J250" s="264"/>
      <c r="K250" s="61"/>
      <c r="L250" s="115">
        <f t="shared" si="328"/>
        <v>0</v>
      </c>
      <c r="M250" s="328"/>
      <c r="N250" s="61"/>
      <c r="O250" s="115">
        <f t="shared" si="329"/>
        <v>0</v>
      </c>
      <c r="P250" s="112"/>
    </row>
    <row r="251" spans="1:16" hidden="1" x14ac:dyDescent="0.25">
      <c r="A251" s="46">
        <v>6300</v>
      </c>
      <c r="B251" s="106" t="s">
        <v>231</v>
      </c>
      <c r="C251" s="47">
        <f t="shared" si="283"/>
        <v>0</v>
      </c>
      <c r="D251" s="230">
        <f>SUM(D252,D257,D258)</f>
        <v>0</v>
      </c>
      <c r="E251" s="430">
        <f t="shared" ref="E251:O251" si="330">SUM(E252,E257,E258)</f>
        <v>0</v>
      </c>
      <c r="F251" s="397">
        <f t="shared" si="330"/>
        <v>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row>
    <row r="252" spans="1:16" ht="24" hidden="1" x14ac:dyDescent="0.25">
      <c r="A252" s="455">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435"/>
      <c r="F254" s="393">
        <f t="shared" si="332"/>
        <v>0</v>
      </c>
      <c r="G254" s="232"/>
      <c r="H254" s="264"/>
      <c r="I254" s="115">
        <f t="shared" si="333"/>
        <v>0</v>
      </c>
      <c r="J254" s="264"/>
      <c r="K254" s="61"/>
      <c r="L254" s="115">
        <f t="shared" si="334"/>
        <v>0</v>
      </c>
      <c r="M254" s="328"/>
      <c r="N254" s="61"/>
      <c r="O254" s="115">
        <f t="shared" si="335"/>
        <v>0</v>
      </c>
      <c r="P254" s="112"/>
    </row>
    <row r="255" spans="1:16" ht="24" hidden="1" x14ac:dyDescent="0.25">
      <c r="A255" s="38">
        <v>6324</v>
      </c>
      <c r="B255" s="58" t="s">
        <v>287</v>
      </c>
      <c r="C255" s="59">
        <f t="shared" si="283"/>
        <v>0</v>
      </c>
      <c r="D255" s="232"/>
      <c r="E255" s="435"/>
      <c r="F255" s="393">
        <f t="shared" si="332"/>
        <v>0</v>
      </c>
      <c r="G255" s="232"/>
      <c r="H255" s="264"/>
      <c r="I255" s="115">
        <f t="shared" si="333"/>
        <v>0</v>
      </c>
      <c r="J255" s="264"/>
      <c r="K255" s="61"/>
      <c r="L255" s="115">
        <f t="shared" si="334"/>
        <v>0</v>
      </c>
      <c r="M255" s="328"/>
      <c r="N255" s="61"/>
      <c r="O255" s="115">
        <f t="shared" si="335"/>
        <v>0</v>
      </c>
      <c r="P255" s="112"/>
    </row>
    <row r="256" spans="1:16" hidden="1" x14ac:dyDescent="0.25">
      <c r="A256" s="33">
        <v>6329</v>
      </c>
      <c r="B256" s="53" t="s">
        <v>288</v>
      </c>
      <c r="C256" s="54">
        <f t="shared" si="283"/>
        <v>0</v>
      </c>
      <c r="D256" s="231"/>
      <c r="E256" s="433"/>
      <c r="F256" s="434">
        <f t="shared" si="332"/>
        <v>0</v>
      </c>
      <c r="G256" s="231"/>
      <c r="H256" s="263"/>
      <c r="I256" s="121">
        <f t="shared" si="333"/>
        <v>0</v>
      </c>
      <c r="J256" s="263"/>
      <c r="K256" s="56"/>
      <c r="L256" s="121">
        <f t="shared" si="334"/>
        <v>0</v>
      </c>
      <c r="M256" s="327"/>
      <c r="N256" s="56"/>
      <c r="O256" s="121">
        <f t="shared" si="335"/>
        <v>0</v>
      </c>
      <c r="P256" s="111"/>
    </row>
    <row r="257" spans="1:16" ht="24" hidden="1" x14ac:dyDescent="0.25">
      <c r="A257" s="144">
        <v>6330</v>
      </c>
      <c r="B257" s="145" t="s">
        <v>234</v>
      </c>
      <c r="C257" s="128">
        <f t="shared" si="283"/>
        <v>0</v>
      </c>
      <c r="D257" s="237"/>
      <c r="E257" s="440"/>
      <c r="F257" s="441">
        <f t="shared" si="332"/>
        <v>0</v>
      </c>
      <c r="G257" s="237"/>
      <c r="H257" s="268"/>
      <c r="I257" s="313">
        <f t="shared" si="333"/>
        <v>0</v>
      </c>
      <c r="J257" s="268"/>
      <c r="K257" s="130"/>
      <c r="L257" s="313">
        <f t="shared" si="334"/>
        <v>0</v>
      </c>
      <c r="M257" s="331"/>
      <c r="N257" s="130"/>
      <c r="O257" s="313">
        <f t="shared" si="335"/>
        <v>0</v>
      </c>
      <c r="P257" s="159"/>
    </row>
    <row r="258" spans="1:16" hidden="1" x14ac:dyDescent="0.25">
      <c r="A258" s="113">
        <v>6360</v>
      </c>
      <c r="B258" s="58" t="s">
        <v>235</v>
      </c>
      <c r="C258" s="59">
        <f t="shared" si="283"/>
        <v>0</v>
      </c>
      <c r="D258" s="232"/>
      <c r="E258" s="435"/>
      <c r="F258" s="393">
        <f t="shared" si="332"/>
        <v>0</v>
      </c>
      <c r="G258" s="232"/>
      <c r="H258" s="264"/>
      <c r="I258" s="115">
        <f t="shared" si="333"/>
        <v>0</v>
      </c>
      <c r="J258" s="264"/>
      <c r="K258" s="61"/>
      <c r="L258" s="115">
        <f t="shared" si="334"/>
        <v>0</v>
      </c>
      <c r="M258" s="328"/>
      <c r="N258" s="61"/>
      <c r="O258" s="115">
        <f t="shared" si="335"/>
        <v>0</v>
      </c>
      <c r="P258" s="112"/>
    </row>
    <row r="259" spans="1:16" ht="36" x14ac:dyDescent="0.25">
      <c r="A259" s="46">
        <v>6400</v>
      </c>
      <c r="B259" s="106" t="s">
        <v>236</v>
      </c>
      <c r="C259" s="47">
        <f t="shared" si="283"/>
        <v>699690</v>
      </c>
      <c r="D259" s="230">
        <f>SUM(D260,D264)</f>
        <v>705420</v>
      </c>
      <c r="E259" s="430">
        <f t="shared" ref="E259:O259" si="336">SUM(E260,E264)</f>
        <v>-10000</v>
      </c>
      <c r="F259" s="397">
        <f t="shared" si="336"/>
        <v>695420</v>
      </c>
      <c r="G259" s="230">
        <f t="shared" si="336"/>
        <v>4270</v>
      </c>
      <c r="H259" s="107">
        <f t="shared" si="336"/>
        <v>0</v>
      </c>
      <c r="I259" s="118">
        <f t="shared" si="336"/>
        <v>4270</v>
      </c>
      <c r="J259" s="107">
        <f t="shared" si="336"/>
        <v>0</v>
      </c>
      <c r="K259" s="51">
        <f t="shared" si="336"/>
        <v>0</v>
      </c>
      <c r="L259" s="118">
        <f t="shared" si="336"/>
        <v>0</v>
      </c>
      <c r="M259" s="167">
        <f t="shared" si="336"/>
        <v>0</v>
      </c>
      <c r="N259" s="168">
        <f t="shared" si="336"/>
        <v>0</v>
      </c>
      <c r="O259" s="169">
        <f t="shared" si="336"/>
        <v>0</v>
      </c>
      <c r="P259" s="353"/>
    </row>
    <row r="260" spans="1:16" ht="24" x14ac:dyDescent="0.25">
      <c r="A260" s="455">
        <v>6410</v>
      </c>
      <c r="B260" s="53" t="s">
        <v>237</v>
      </c>
      <c r="C260" s="54">
        <f t="shared" si="283"/>
        <v>154690</v>
      </c>
      <c r="D260" s="235">
        <f>SUM(D261:D263)</f>
        <v>150420</v>
      </c>
      <c r="E260" s="438">
        <f t="shared" ref="E260:O260" si="337">SUM(E261:E263)</f>
        <v>0</v>
      </c>
      <c r="F260" s="434">
        <f t="shared" si="337"/>
        <v>150420</v>
      </c>
      <c r="G260" s="235">
        <f t="shared" si="337"/>
        <v>4270</v>
      </c>
      <c r="H260" s="266">
        <f t="shared" si="337"/>
        <v>0</v>
      </c>
      <c r="I260" s="121">
        <f t="shared" si="337"/>
        <v>4270</v>
      </c>
      <c r="J260" s="266">
        <f t="shared" si="337"/>
        <v>0</v>
      </c>
      <c r="K260" s="120">
        <f t="shared" si="337"/>
        <v>0</v>
      </c>
      <c r="L260" s="12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row>
    <row r="262" spans="1:16" ht="36" x14ac:dyDescent="0.25">
      <c r="A262" s="38">
        <v>6412</v>
      </c>
      <c r="B262" s="58" t="s">
        <v>239</v>
      </c>
      <c r="C262" s="59">
        <f t="shared" si="283"/>
        <v>154690</v>
      </c>
      <c r="D262" s="232">
        <v>150420</v>
      </c>
      <c r="E262" s="435"/>
      <c r="F262" s="393">
        <f t="shared" si="338"/>
        <v>150420</v>
      </c>
      <c r="G262" s="232">
        <v>4270</v>
      </c>
      <c r="H262" s="264"/>
      <c r="I262" s="115">
        <f t="shared" si="339"/>
        <v>4270</v>
      </c>
      <c r="J262" s="264"/>
      <c r="K262" s="61"/>
      <c r="L262" s="115">
        <f t="shared" si="340"/>
        <v>0</v>
      </c>
      <c r="M262" s="328"/>
      <c r="N262" s="61"/>
      <c r="O262" s="115">
        <f t="shared" si="341"/>
        <v>0</v>
      </c>
      <c r="P262" s="112"/>
    </row>
    <row r="263" spans="1:16" ht="36" hidden="1" x14ac:dyDescent="0.25">
      <c r="A263" s="38">
        <v>6419</v>
      </c>
      <c r="B263" s="58" t="s">
        <v>240</v>
      </c>
      <c r="C263" s="59">
        <f t="shared" si="283"/>
        <v>0</v>
      </c>
      <c r="D263" s="232"/>
      <c r="E263" s="435"/>
      <c r="F263" s="393">
        <f t="shared" si="338"/>
        <v>0</v>
      </c>
      <c r="G263" s="232"/>
      <c r="H263" s="264"/>
      <c r="I263" s="115">
        <f t="shared" si="339"/>
        <v>0</v>
      </c>
      <c r="J263" s="264"/>
      <c r="K263" s="61"/>
      <c r="L263" s="115">
        <f t="shared" si="340"/>
        <v>0</v>
      </c>
      <c r="M263" s="328"/>
      <c r="N263" s="61"/>
      <c r="O263" s="115">
        <f t="shared" si="341"/>
        <v>0</v>
      </c>
      <c r="P263" s="112"/>
    </row>
    <row r="264" spans="1:16" ht="36" x14ac:dyDescent="0.25">
      <c r="A264" s="113">
        <v>6420</v>
      </c>
      <c r="B264" s="58" t="s">
        <v>241</v>
      </c>
      <c r="C264" s="59">
        <f t="shared" si="283"/>
        <v>545000</v>
      </c>
      <c r="D264" s="233">
        <f>SUM(D265:D268)</f>
        <v>555000</v>
      </c>
      <c r="E264" s="436">
        <f t="shared" ref="E264:F264" si="342">SUM(E265:E268)</f>
        <v>-10000</v>
      </c>
      <c r="F264" s="393">
        <f t="shared" si="342"/>
        <v>545000</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435"/>
      <c r="F266" s="393">
        <f t="shared" si="346"/>
        <v>0</v>
      </c>
      <c r="G266" s="232"/>
      <c r="H266" s="264"/>
      <c r="I266" s="115">
        <f t="shared" si="347"/>
        <v>0</v>
      </c>
      <c r="J266" s="264"/>
      <c r="K266" s="61"/>
      <c r="L266" s="115">
        <f t="shared" si="348"/>
        <v>0</v>
      </c>
      <c r="M266" s="328"/>
      <c r="N266" s="61"/>
      <c r="O266" s="115">
        <f t="shared" si="349"/>
        <v>0</v>
      </c>
      <c r="P266" s="112"/>
    </row>
    <row r="267" spans="1:16" ht="24" customHeight="1" x14ac:dyDescent="0.25">
      <c r="A267" s="38">
        <v>6423</v>
      </c>
      <c r="B267" s="58" t="s">
        <v>244</v>
      </c>
      <c r="C267" s="59">
        <f t="shared" si="283"/>
        <v>545000</v>
      </c>
      <c r="D267" s="232">
        <v>555000</v>
      </c>
      <c r="E267" s="435">
        <v>-10000</v>
      </c>
      <c r="F267" s="393">
        <f t="shared" si="346"/>
        <v>545000</v>
      </c>
      <c r="G267" s="232"/>
      <c r="H267" s="264"/>
      <c r="I267" s="115">
        <f t="shared" si="347"/>
        <v>0</v>
      </c>
      <c r="J267" s="264"/>
      <c r="K267" s="61"/>
      <c r="L267" s="115">
        <f t="shared" si="348"/>
        <v>0</v>
      </c>
      <c r="M267" s="328"/>
      <c r="N267" s="61"/>
      <c r="O267" s="115">
        <f t="shared" si="349"/>
        <v>0</v>
      </c>
      <c r="P267" s="377" t="s">
        <v>737</v>
      </c>
    </row>
    <row r="268" spans="1:16" ht="36" hidden="1" x14ac:dyDescent="0.25">
      <c r="A268" s="38">
        <v>6424</v>
      </c>
      <c r="B268" s="58" t="s">
        <v>245</v>
      </c>
      <c r="C268" s="59">
        <f t="shared" si="283"/>
        <v>0</v>
      </c>
      <c r="D268" s="232"/>
      <c r="E268" s="435"/>
      <c r="F268" s="393">
        <f t="shared" si="346"/>
        <v>0</v>
      </c>
      <c r="G268" s="232"/>
      <c r="H268" s="264"/>
      <c r="I268" s="115">
        <f t="shared" si="347"/>
        <v>0</v>
      </c>
      <c r="J268" s="264"/>
      <c r="K268" s="61"/>
      <c r="L268" s="115">
        <f t="shared" si="348"/>
        <v>0</v>
      </c>
      <c r="M268" s="328"/>
      <c r="N268" s="61"/>
      <c r="O268" s="115">
        <f t="shared" si="349"/>
        <v>0</v>
      </c>
      <c r="P268" s="112"/>
    </row>
    <row r="269" spans="1:16" ht="36" hidden="1" x14ac:dyDescent="0.25">
      <c r="A269" s="150">
        <v>7000</v>
      </c>
      <c r="B269" s="150" t="s">
        <v>246</v>
      </c>
      <c r="C269" s="153">
        <f t="shared" si="283"/>
        <v>0</v>
      </c>
      <c r="D269" s="239">
        <f>SUM(D270,D281)</f>
        <v>0</v>
      </c>
      <c r="E269" s="444">
        <f t="shared" ref="E269:F269" si="350">SUM(E270,E281)</f>
        <v>0</v>
      </c>
      <c r="F269" s="445">
        <f t="shared" si="350"/>
        <v>0</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row>
    <row r="271" spans="1:16" ht="24" hidden="1" x14ac:dyDescent="0.25">
      <c r="A271" s="455">
        <v>7210</v>
      </c>
      <c r="B271" s="53" t="s">
        <v>248</v>
      </c>
      <c r="C271" s="54">
        <f t="shared" si="283"/>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435"/>
      <c r="F274" s="393">
        <f t="shared" si="362"/>
        <v>0</v>
      </c>
      <c r="G274" s="232"/>
      <c r="H274" s="264"/>
      <c r="I274" s="115">
        <f t="shared" si="363"/>
        <v>0</v>
      </c>
      <c r="J274" s="264"/>
      <c r="K274" s="61"/>
      <c r="L274" s="115">
        <f t="shared" si="364"/>
        <v>0</v>
      </c>
      <c r="M274" s="328"/>
      <c r="N274" s="61"/>
      <c r="O274" s="115">
        <f t="shared" si="365"/>
        <v>0</v>
      </c>
      <c r="P274" s="112"/>
    </row>
    <row r="275" spans="1:16" ht="24" hidden="1" x14ac:dyDescent="0.25">
      <c r="A275" s="113">
        <v>7230</v>
      </c>
      <c r="B275" s="58" t="s">
        <v>292</v>
      </c>
      <c r="C275" s="59">
        <f t="shared" si="283"/>
        <v>0</v>
      </c>
      <c r="D275" s="232"/>
      <c r="E275" s="435"/>
      <c r="F275" s="393">
        <f t="shared" si="362"/>
        <v>0</v>
      </c>
      <c r="G275" s="232"/>
      <c r="H275" s="264"/>
      <c r="I275" s="115">
        <f t="shared" si="363"/>
        <v>0</v>
      </c>
      <c r="J275" s="264"/>
      <c r="K275" s="61"/>
      <c r="L275" s="115">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436">
        <f t="shared" si="366"/>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435"/>
      <c r="F278" s="393">
        <f t="shared" si="369"/>
        <v>0</v>
      </c>
      <c r="G278" s="232"/>
      <c r="H278" s="264"/>
      <c r="I278" s="115">
        <f t="shared" si="370"/>
        <v>0</v>
      </c>
      <c r="J278" s="264"/>
      <c r="K278" s="61"/>
      <c r="L278" s="115">
        <f t="shared" si="371"/>
        <v>0</v>
      </c>
      <c r="M278" s="328"/>
      <c r="N278" s="61"/>
      <c r="O278" s="115">
        <f t="shared" si="372"/>
        <v>0</v>
      </c>
      <c r="P278" s="112"/>
    </row>
    <row r="279" spans="1:16" ht="36" hidden="1" x14ac:dyDescent="0.25">
      <c r="A279" s="38">
        <v>7247</v>
      </c>
      <c r="B279" s="58" t="s">
        <v>309</v>
      </c>
      <c r="C279" s="59">
        <f t="shared" si="368"/>
        <v>0</v>
      </c>
      <c r="D279" s="232"/>
      <c r="E279" s="435"/>
      <c r="F279" s="393">
        <f t="shared" si="369"/>
        <v>0</v>
      </c>
      <c r="G279" s="232"/>
      <c r="H279" s="264"/>
      <c r="I279" s="115">
        <f t="shared" si="370"/>
        <v>0</v>
      </c>
      <c r="J279" s="264"/>
      <c r="K279" s="61"/>
      <c r="L279" s="115">
        <f t="shared" si="371"/>
        <v>0</v>
      </c>
      <c r="M279" s="328"/>
      <c r="N279" s="61"/>
      <c r="O279" s="115">
        <f t="shared" si="372"/>
        <v>0</v>
      </c>
      <c r="P279" s="112"/>
    </row>
    <row r="280" spans="1:16" ht="24" hidden="1" x14ac:dyDescent="0.25">
      <c r="A280" s="455">
        <v>7260</v>
      </c>
      <c r="B280" s="53" t="s">
        <v>255</v>
      </c>
      <c r="C280" s="54">
        <f t="shared" si="368"/>
        <v>0</v>
      </c>
      <c r="D280" s="231"/>
      <c r="E280" s="433"/>
      <c r="F280" s="434">
        <f t="shared" si="369"/>
        <v>0</v>
      </c>
      <c r="G280" s="231"/>
      <c r="H280" s="263"/>
      <c r="I280" s="121">
        <f t="shared" si="370"/>
        <v>0</v>
      </c>
      <c r="J280" s="263"/>
      <c r="K280" s="56"/>
      <c r="L280" s="12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446">
        <f t="shared" si="373"/>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447"/>
      <c r="F282" s="416">
        <f>D282+E282</f>
        <v>0</v>
      </c>
      <c r="G282" s="241"/>
      <c r="H282" s="272"/>
      <c r="I282" s="312">
        <f>G282+H282</f>
        <v>0</v>
      </c>
      <c r="J282" s="272"/>
      <c r="K282" s="67"/>
      <c r="L282" s="312">
        <f>J282+K282</f>
        <v>0</v>
      </c>
      <c r="M282" s="334"/>
      <c r="N282" s="67"/>
      <c r="O282" s="312">
        <f>M282+N282</f>
        <v>0</v>
      </c>
      <c r="P282" s="156"/>
    </row>
    <row r="283" spans="1:16" hidden="1" x14ac:dyDescent="0.25">
      <c r="A283" s="147"/>
      <c r="B283" s="58" t="s">
        <v>256</v>
      </c>
      <c r="C283" s="59">
        <f t="shared" si="368"/>
        <v>0</v>
      </c>
      <c r="D283" s="233">
        <f>SUM(D284:D285)</f>
        <v>0</v>
      </c>
      <c r="E283" s="436">
        <f t="shared" ref="E283:F283" si="374">SUM(E284:E285)</f>
        <v>0</v>
      </c>
      <c r="F283" s="393">
        <f t="shared" si="374"/>
        <v>0</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435"/>
      <c r="F284" s="393">
        <f t="shared" ref="F284:F285" si="378">D284+E284</f>
        <v>0</v>
      </c>
      <c r="G284" s="232"/>
      <c r="H284" s="264"/>
      <c r="I284" s="115">
        <f t="shared" ref="I284:I285" si="379">G284+H284</f>
        <v>0</v>
      </c>
      <c r="J284" s="264"/>
      <c r="K284" s="61"/>
      <c r="L284" s="115">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433"/>
      <c r="F285" s="434">
        <f t="shared" si="378"/>
        <v>0</v>
      </c>
      <c r="G285" s="231"/>
      <c r="H285" s="263"/>
      <c r="I285" s="121">
        <f t="shared" si="379"/>
        <v>0</v>
      </c>
      <c r="J285" s="263"/>
      <c r="K285" s="56"/>
      <c r="L285" s="121">
        <f t="shared" si="380"/>
        <v>0</v>
      </c>
      <c r="M285" s="327"/>
      <c r="N285" s="56"/>
      <c r="O285" s="121">
        <f t="shared" si="381"/>
        <v>0</v>
      </c>
      <c r="P285" s="111"/>
    </row>
    <row r="286" spans="1:16" ht="12.75" thickBot="1" x14ac:dyDescent="0.3">
      <c r="A286" s="175"/>
      <c r="B286" s="175" t="s">
        <v>261</v>
      </c>
      <c r="C286" s="316">
        <f t="shared" si="368"/>
        <v>736690</v>
      </c>
      <c r="D286" s="242">
        <f t="shared" ref="D286:O286" si="382">SUM(D283,D269,D230,D195,D187,D173,D75,D53)</f>
        <v>732420</v>
      </c>
      <c r="E286" s="448">
        <f t="shared" si="382"/>
        <v>0</v>
      </c>
      <c r="F286" s="449">
        <f t="shared" si="382"/>
        <v>732420</v>
      </c>
      <c r="G286" s="242">
        <f t="shared" si="382"/>
        <v>4270</v>
      </c>
      <c r="H286" s="177">
        <f t="shared" si="382"/>
        <v>0</v>
      </c>
      <c r="I286" s="298">
        <f t="shared" si="382"/>
        <v>4270</v>
      </c>
      <c r="J286" s="177">
        <f t="shared" si="382"/>
        <v>0</v>
      </c>
      <c r="K286" s="176">
        <f t="shared" si="382"/>
        <v>0</v>
      </c>
      <c r="L286" s="298">
        <f t="shared" si="382"/>
        <v>0</v>
      </c>
      <c r="M286" s="316">
        <f t="shared" si="382"/>
        <v>0</v>
      </c>
      <c r="N286" s="176">
        <f t="shared" si="382"/>
        <v>0</v>
      </c>
      <c r="O286" s="298">
        <f t="shared" si="382"/>
        <v>0</v>
      </c>
      <c r="P286" s="356"/>
    </row>
    <row r="287" spans="1:16" s="21" customFormat="1" ht="13.5" hidden="1" thickTop="1" thickBot="1" x14ac:dyDescent="0.3">
      <c r="A287" s="1670" t="s">
        <v>262</v>
      </c>
      <c r="B287" s="1671"/>
      <c r="C287" s="184">
        <f t="shared" si="368"/>
        <v>0</v>
      </c>
      <c r="D287" s="243">
        <f>SUM(D24,D25,D41)-D51</f>
        <v>0</v>
      </c>
      <c r="E287" s="450">
        <f t="shared" ref="E287:F287" si="383">SUM(E24,E25,E41)-E51</f>
        <v>0</v>
      </c>
      <c r="F287" s="451">
        <f t="shared" si="383"/>
        <v>0</v>
      </c>
      <c r="G287" s="243">
        <f>SUM(G24,G25,G41)-G51</f>
        <v>0</v>
      </c>
      <c r="H287" s="273">
        <f t="shared" ref="H287:I287" si="384">SUM(H24,H25,H41)-H51</f>
        <v>0</v>
      </c>
      <c r="I287" s="299">
        <f t="shared" si="384"/>
        <v>0</v>
      </c>
      <c r="J287" s="273">
        <f>(J26+J43)-J51</f>
        <v>0</v>
      </c>
      <c r="K287" s="179">
        <f t="shared" ref="K287:L287" si="385">(K26+K43)-K51</f>
        <v>0</v>
      </c>
      <c r="L287" s="299">
        <f t="shared" si="385"/>
        <v>0</v>
      </c>
      <c r="M287" s="184">
        <f>M45-M51</f>
        <v>0</v>
      </c>
      <c r="N287" s="179">
        <f t="shared" ref="N287:O287" si="386">N45-N51</f>
        <v>0</v>
      </c>
      <c r="O287" s="299">
        <f t="shared" si="386"/>
        <v>0</v>
      </c>
      <c r="P287" s="186"/>
    </row>
    <row r="288" spans="1:16" s="21" customFormat="1" ht="12.75" hidden="1" thickTop="1" x14ac:dyDescent="0.25">
      <c r="A288" s="1672" t="s">
        <v>263</v>
      </c>
      <c r="B288" s="1673"/>
      <c r="C288" s="164">
        <f t="shared" si="368"/>
        <v>0</v>
      </c>
      <c r="D288" s="244">
        <f t="shared" ref="D288:O288" si="387">SUM(D289,D290)-D297+D298</f>
        <v>0</v>
      </c>
      <c r="E288" s="452">
        <f t="shared" si="387"/>
        <v>0</v>
      </c>
      <c r="F288" s="453">
        <f t="shared" si="387"/>
        <v>0</v>
      </c>
      <c r="G288" s="244">
        <f t="shared" si="387"/>
        <v>0</v>
      </c>
      <c r="H288" s="274">
        <f t="shared" si="387"/>
        <v>0</v>
      </c>
      <c r="I288" s="162">
        <f t="shared" si="387"/>
        <v>0</v>
      </c>
      <c r="J288" s="274">
        <f t="shared" si="387"/>
        <v>0</v>
      </c>
      <c r="K288" s="161">
        <f t="shared" si="387"/>
        <v>0</v>
      </c>
      <c r="L288" s="162">
        <f t="shared" si="387"/>
        <v>0</v>
      </c>
      <c r="M288" s="164">
        <f t="shared" si="387"/>
        <v>0</v>
      </c>
      <c r="N288" s="161">
        <f t="shared" si="387"/>
        <v>0</v>
      </c>
      <c r="O288" s="162">
        <f t="shared" si="387"/>
        <v>0</v>
      </c>
      <c r="P288" s="357"/>
    </row>
    <row r="289" spans="1:16" s="21" customFormat="1" ht="13.5" hidden="1" thickTop="1" thickBot="1" x14ac:dyDescent="0.3">
      <c r="A289" s="89" t="s">
        <v>264</v>
      </c>
      <c r="B289" s="89" t="s">
        <v>265</v>
      </c>
      <c r="C289" s="90">
        <f t="shared" si="368"/>
        <v>0</v>
      </c>
      <c r="D289" s="226">
        <f t="shared" ref="D289:O289" si="388">D21-D283</f>
        <v>0</v>
      </c>
      <c r="E289" s="422">
        <f t="shared" si="388"/>
        <v>0</v>
      </c>
      <c r="F289" s="423">
        <f t="shared" si="388"/>
        <v>0</v>
      </c>
      <c r="G289" s="226">
        <f t="shared" si="388"/>
        <v>0</v>
      </c>
      <c r="H289" s="259">
        <f t="shared" si="388"/>
        <v>0</v>
      </c>
      <c r="I289" s="92">
        <f t="shared" si="388"/>
        <v>0</v>
      </c>
      <c r="J289" s="259">
        <f t="shared" si="388"/>
        <v>0</v>
      </c>
      <c r="K289" s="91">
        <f t="shared" si="388"/>
        <v>0</v>
      </c>
      <c r="L289" s="9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row>
    <row r="293" spans="1:16"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row>
    <row r="294" spans="1:16"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row>
    <row r="295" spans="1:16"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row>
    <row r="296" spans="1:16"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xut8skO4PC9MS3ZPaw9PuApscFMHQ2qPXTLogbdydt7lGziymSw/1WZIHQrfgTbapw5gfn/lwHhFUsiW2/wD2g==" saltValue="20OVGn1EcvD4ghcg/xR1wA==" spinCount="100000" sheet="1" objects="1" scenarios="1" formatCells="0" formatColumns="0" formatRows="0"/>
  <autoFilter ref="A18:P298">
    <filterColumn colId="2">
      <filters blank="1">
        <filter val="154 690"/>
        <filter val="37 000"/>
        <filter val="545 000"/>
        <filter val="699 690"/>
        <filter val="736 690"/>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40.pielikums Jūrmalas pilsētas domes 
2018.gada 27.septembra saistošajiem noteikumiem Nr.33
(protokols Nr.13,  23.punkts)
 </firstHeader>
    <firstFooter>&amp;L&amp;9&amp;D; &amp;T&amp;R&amp;9&amp;P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T9" sqref="T9"/>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746</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716</v>
      </c>
      <c r="D3" s="1713"/>
      <c r="E3" s="1713"/>
      <c r="F3" s="1713"/>
      <c r="G3" s="1713"/>
      <c r="H3" s="1713"/>
      <c r="I3" s="1713"/>
      <c r="J3" s="1713"/>
      <c r="K3" s="1713"/>
      <c r="L3" s="1713"/>
      <c r="M3" s="1713"/>
      <c r="N3" s="1713"/>
      <c r="O3" s="1713"/>
      <c r="P3" s="1714"/>
      <c r="Q3" s="382"/>
    </row>
    <row r="4" spans="1:17" ht="12.75" customHeight="1" x14ac:dyDescent="0.25">
      <c r="A4" s="4" t="s">
        <v>1</v>
      </c>
      <c r="B4" s="5"/>
      <c r="C4" s="1713" t="s">
        <v>717</v>
      </c>
      <c r="D4" s="1713"/>
      <c r="E4" s="1713"/>
      <c r="F4" s="1713"/>
      <c r="G4" s="1713"/>
      <c r="H4" s="1713"/>
      <c r="I4" s="1713"/>
      <c r="J4" s="1713"/>
      <c r="K4" s="1713"/>
      <c r="L4" s="1713"/>
      <c r="M4" s="1713"/>
      <c r="N4" s="1713"/>
      <c r="O4" s="1713"/>
      <c r="P4" s="1714"/>
      <c r="Q4" s="382"/>
    </row>
    <row r="5" spans="1:17" ht="12.75" customHeight="1" x14ac:dyDescent="0.25">
      <c r="A5" s="2" t="s">
        <v>2</v>
      </c>
      <c r="B5" s="3"/>
      <c r="C5" s="1708" t="s">
        <v>725</v>
      </c>
      <c r="D5" s="1708"/>
      <c r="E5" s="1708"/>
      <c r="F5" s="1708"/>
      <c r="G5" s="1708"/>
      <c r="H5" s="1708"/>
      <c r="I5" s="1708"/>
      <c r="J5" s="1708"/>
      <c r="K5" s="1708"/>
      <c r="L5" s="1708"/>
      <c r="M5" s="1708"/>
      <c r="N5" s="1708"/>
      <c r="O5" s="1708"/>
      <c r="P5" s="1709"/>
      <c r="Q5" s="382"/>
    </row>
    <row r="6" spans="1:17" ht="12.75" customHeight="1" x14ac:dyDescent="0.25">
      <c r="A6" s="2" t="s">
        <v>3</v>
      </c>
      <c r="B6" s="3"/>
      <c r="C6" s="1708" t="s">
        <v>739</v>
      </c>
      <c r="D6" s="1708"/>
      <c r="E6" s="1708"/>
      <c r="F6" s="1708"/>
      <c r="G6" s="1708"/>
      <c r="H6" s="1708"/>
      <c r="I6" s="1708"/>
      <c r="J6" s="1708"/>
      <c r="K6" s="1708"/>
      <c r="L6" s="1708"/>
      <c r="M6" s="1708"/>
      <c r="N6" s="1708"/>
      <c r="O6" s="1708"/>
      <c r="P6" s="1709"/>
      <c r="Q6" s="382"/>
    </row>
    <row r="7" spans="1:17" ht="15" customHeight="1" x14ac:dyDescent="0.25">
      <c r="A7" s="2" t="s">
        <v>4</v>
      </c>
      <c r="B7" s="3"/>
      <c r="C7" s="1713" t="s">
        <v>740</v>
      </c>
      <c r="D7" s="1713"/>
      <c r="E7" s="1713"/>
      <c r="F7" s="1713"/>
      <c r="G7" s="1713"/>
      <c r="H7" s="1713"/>
      <c r="I7" s="1713"/>
      <c r="J7" s="1713"/>
      <c r="K7" s="1713"/>
      <c r="L7" s="1713"/>
      <c r="M7" s="1713"/>
      <c r="N7" s="1713"/>
      <c r="O7" s="1713"/>
      <c r="P7" s="1714"/>
      <c r="Q7" s="382"/>
    </row>
    <row r="8" spans="1:17" ht="12.75" customHeight="1" x14ac:dyDescent="0.25">
      <c r="A8" s="7" t="s">
        <v>5</v>
      </c>
      <c r="B8" s="3"/>
      <c r="C8" s="1713"/>
      <c r="D8" s="1713"/>
      <c r="E8" s="1713"/>
      <c r="F8" s="1713"/>
      <c r="G8" s="1713"/>
      <c r="H8" s="1713"/>
      <c r="I8" s="1713"/>
      <c r="J8" s="1713"/>
      <c r="K8" s="1713"/>
      <c r="L8" s="1713"/>
      <c r="M8" s="1713"/>
      <c r="N8" s="1713"/>
      <c r="O8" s="1713"/>
      <c r="P8" s="1714"/>
      <c r="Q8" s="382"/>
    </row>
    <row r="9" spans="1:17" ht="12.75" customHeight="1" x14ac:dyDescent="0.25">
      <c r="A9" s="2"/>
      <c r="B9" s="3" t="s">
        <v>6</v>
      </c>
      <c r="C9" s="1708" t="s">
        <v>728</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741</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326234</v>
      </c>
      <c r="D20" s="213">
        <f>SUM(D21,D24,D25,D41,D43)</f>
        <v>322961</v>
      </c>
      <c r="E20" s="386">
        <f t="shared" ref="E20:F20" si="0">SUM(E21,E24,E25,E41,E43)</f>
        <v>995</v>
      </c>
      <c r="F20" s="387">
        <f t="shared" si="0"/>
        <v>323956</v>
      </c>
      <c r="G20" s="213">
        <f>SUM(G21,G24,G43)</f>
        <v>0</v>
      </c>
      <c r="H20" s="248">
        <f t="shared" ref="H20:I20" si="1">SUM(H21,H24,H43)</f>
        <v>0</v>
      </c>
      <c r="I20" s="26">
        <f t="shared" si="1"/>
        <v>0</v>
      </c>
      <c r="J20" s="248">
        <f>SUM(J21,J26,J43)</f>
        <v>2278</v>
      </c>
      <c r="K20" s="25">
        <f t="shared" ref="K20:L20" si="2">SUM(K21,K26,K43)</f>
        <v>0</v>
      </c>
      <c r="L20" s="26">
        <f t="shared" si="2"/>
        <v>2278</v>
      </c>
      <c r="M20" s="24">
        <f>SUM(M21,M45)</f>
        <v>0</v>
      </c>
      <c r="N20" s="25">
        <f t="shared" ref="N20:O20" si="3">SUM(N21,N45)</f>
        <v>0</v>
      </c>
      <c r="O20" s="26">
        <f t="shared" si="3"/>
        <v>0</v>
      </c>
      <c r="P20" s="337"/>
    </row>
    <row r="21" spans="1:16" ht="12.75" thickTop="1" x14ac:dyDescent="0.25">
      <c r="A21" s="27"/>
      <c r="B21" s="28" t="s">
        <v>20</v>
      </c>
      <c r="C21" s="29">
        <f t="shared" ref="C21:C84" si="4">F21+I21+L21+O21</f>
        <v>142</v>
      </c>
      <c r="D21" s="214">
        <f>SUM(D22:D23)</f>
        <v>0</v>
      </c>
      <c r="E21" s="388">
        <f t="shared" ref="E21" si="5">SUM(E22:E23)</f>
        <v>0</v>
      </c>
      <c r="F21" s="389">
        <f>SUM(F22:F23)</f>
        <v>0</v>
      </c>
      <c r="G21" s="214">
        <f>SUM(G22:G23)</f>
        <v>0</v>
      </c>
      <c r="H21" s="249">
        <f t="shared" ref="H21:I21" si="6">SUM(H22:H23)</f>
        <v>0</v>
      </c>
      <c r="I21" s="31">
        <f t="shared" si="6"/>
        <v>0</v>
      </c>
      <c r="J21" s="249">
        <f>SUM(J22:J23)</f>
        <v>142</v>
      </c>
      <c r="K21" s="30">
        <f t="shared" ref="K21:L21" si="7">SUM(K22:K23)</f>
        <v>0</v>
      </c>
      <c r="L21" s="31">
        <f t="shared" si="7"/>
        <v>142</v>
      </c>
      <c r="M21" s="29">
        <f>SUM(M22:M23)</f>
        <v>0</v>
      </c>
      <c r="N21" s="30">
        <f t="shared" ref="N21:O21" si="8">SUM(N22:N23)</f>
        <v>0</v>
      </c>
      <c r="O21" s="31">
        <f t="shared" si="8"/>
        <v>0</v>
      </c>
      <c r="P21" s="338"/>
    </row>
    <row r="22" spans="1:16" hidden="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x14ac:dyDescent="0.25">
      <c r="A23" s="37"/>
      <c r="B23" s="38" t="s">
        <v>22</v>
      </c>
      <c r="C23" s="39">
        <f t="shared" si="4"/>
        <v>142</v>
      </c>
      <c r="D23" s="216"/>
      <c r="E23" s="392"/>
      <c r="F23" s="393">
        <f>D23+E23</f>
        <v>0</v>
      </c>
      <c r="G23" s="216"/>
      <c r="H23" s="251"/>
      <c r="I23" s="311">
        <f>G23+H23</f>
        <v>0</v>
      </c>
      <c r="J23" s="251">
        <v>142</v>
      </c>
      <c r="K23" s="40"/>
      <c r="L23" s="311">
        <f>J23+K23</f>
        <v>142</v>
      </c>
      <c r="M23" s="372"/>
      <c r="N23" s="40"/>
      <c r="O23" s="311">
        <f>M23+N23</f>
        <v>0</v>
      </c>
      <c r="P23" s="170"/>
    </row>
    <row r="24" spans="1:16" s="21" customFormat="1" ht="24.75" thickBot="1" x14ac:dyDescent="0.3">
      <c r="A24" s="41">
        <v>19300</v>
      </c>
      <c r="B24" s="41" t="s">
        <v>304</v>
      </c>
      <c r="C24" s="42">
        <f>F24+I24</f>
        <v>323956</v>
      </c>
      <c r="D24" s="217">
        <f>D50</f>
        <v>322961</v>
      </c>
      <c r="E24" s="394">
        <f>E50</f>
        <v>995</v>
      </c>
      <c r="F24" s="395">
        <f>D24+E24</f>
        <v>323956</v>
      </c>
      <c r="G24" s="217"/>
      <c r="H24" s="252"/>
      <c r="I24" s="362">
        <f>G24+H24</f>
        <v>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thickTop="1" x14ac:dyDescent="0.25">
      <c r="A26" s="46">
        <v>21300</v>
      </c>
      <c r="B26" s="46" t="s">
        <v>305</v>
      </c>
      <c r="C26" s="47">
        <f>L26</f>
        <v>2136</v>
      </c>
      <c r="D26" s="219" t="s">
        <v>23</v>
      </c>
      <c r="E26" s="398" t="s">
        <v>23</v>
      </c>
      <c r="F26" s="399" t="s">
        <v>23</v>
      </c>
      <c r="G26" s="219" t="s">
        <v>23</v>
      </c>
      <c r="H26" s="253" t="s">
        <v>23</v>
      </c>
      <c r="I26" s="50" t="s">
        <v>23</v>
      </c>
      <c r="J26" s="107">
        <f>SUM(J27,J31,J33,J36)</f>
        <v>2136</v>
      </c>
      <c r="K26" s="51">
        <f t="shared" ref="K26:L26" si="9">SUM(K27,K31,K33,K36)</f>
        <v>0</v>
      </c>
      <c r="L26" s="118">
        <f t="shared" si="9"/>
        <v>2136</v>
      </c>
      <c r="M26" s="320" t="s">
        <v>23</v>
      </c>
      <c r="N26" s="49" t="s">
        <v>23</v>
      </c>
      <c r="O26" s="50" t="s">
        <v>23</v>
      </c>
      <c r="P26" s="340"/>
    </row>
    <row r="27" spans="1:16" s="21" customFormat="1" ht="24" hidden="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idden="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idden="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 hidden="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 hidden="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 hidden="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idden="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row>
    <row r="34" spans="1:16" hidden="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 hidden="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customHeight="1" x14ac:dyDescent="0.25">
      <c r="A36" s="52">
        <v>21390</v>
      </c>
      <c r="B36" s="46" t="s">
        <v>307</v>
      </c>
      <c r="C36" s="47">
        <f t="shared" si="10"/>
        <v>2136</v>
      </c>
      <c r="D36" s="219" t="s">
        <v>23</v>
      </c>
      <c r="E36" s="398" t="s">
        <v>23</v>
      </c>
      <c r="F36" s="399" t="s">
        <v>23</v>
      </c>
      <c r="G36" s="219" t="s">
        <v>23</v>
      </c>
      <c r="H36" s="253" t="s">
        <v>23</v>
      </c>
      <c r="I36" s="50" t="s">
        <v>23</v>
      </c>
      <c r="J36" s="107">
        <f>SUM(J37:J40)</f>
        <v>2136</v>
      </c>
      <c r="K36" s="51">
        <f t="shared" ref="K36:L36" si="14">SUM(K37:K40)</f>
        <v>0</v>
      </c>
      <c r="L36" s="118">
        <f t="shared" si="14"/>
        <v>2136</v>
      </c>
      <c r="M36" s="320" t="s">
        <v>23</v>
      </c>
      <c r="N36" s="49" t="s">
        <v>23</v>
      </c>
      <c r="O36" s="50" t="s">
        <v>23</v>
      </c>
      <c r="P36" s="340"/>
    </row>
    <row r="37" spans="1:16" ht="24" hidden="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idden="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idden="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 x14ac:dyDescent="0.25">
      <c r="A40" s="191">
        <v>21399</v>
      </c>
      <c r="B40" s="166" t="s">
        <v>36</v>
      </c>
      <c r="C40" s="167">
        <f t="shared" si="10"/>
        <v>2136</v>
      </c>
      <c r="D40" s="223" t="s">
        <v>23</v>
      </c>
      <c r="E40" s="406" t="s">
        <v>23</v>
      </c>
      <c r="F40" s="407" t="s">
        <v>23</v>
      </c>
      <c r="G40" s="223" t="s">
        <v>23</v>
      </c>
      <c r="H40" s="257" t="s">
        <v>23</v>
      </c>
      <c r="I40" s="193" t="s">
        <v>23</v>
      </c>
      <c r="J40" s="294">
        <v>2136</v>
      </c>
      <c r="K40" s="192"/>
      <c r="L40" s="408">
        <f>J40+K40</f>
        <v>2136</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 hidden="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row>
    <row r="44" spans="1:16" s="21" customFormat="1" ht="24" hidden="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 hidden="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si="4"/>
        <v>326234</v>
      </c>
      <c r="D50" s="226">
        <f>SUM(D51,D283)</f>
        <v>322961</v>
      </c>
      <c r="E50" s="422">
        <f t="shared" ref="E50:F50" si="19">SUM(E51,E283)</f>
        <v>995</v>
      </c>
      <c r="F50" s="423">
        <f t="shared" si="19"/>
        <v>323956</v>
      </c>
      <c r="G50" s="226">
        <f>SUM(G51,G283)</f>
        <v>0</v>
      </c>
      <c r="H50" s="259">
        <f t="shared" ref="H50:I50" si="20">SUM(H51,H283)</f>
        <v>0</v>
      </c>
      <c r="I50" s="92">
        <f t="shared" si="20"/>
        <v>0</v>
      </c>
      <c r="J50" s="259">
        <f>SUM(J51,J283)</f>
        <v>2278</v>
      </c>
      <c r="K50" s="91">
        <f t="shared" ref="K50:L50" si="21">SUM(K51,K283)</f>
        <v>0</v>
      </c>
      <c r="L50" s="92">
        <f t="shared" si="21"/>
        <v>2278</v>
      </c>
      <c r="M50" s="90">
        <f>SUM(M51,M283)</f>
        <v>0</v>
      </c>
      <c r="N50" s="91">
        <f t="shared" ref="N50:O50" si="22">SUM(N51,N283)</f>
        <v>0</v>
      </c>
      <c r="O50" s="92">
        <f t="shared" si="22"/>
        <v>0</v>
      </c>
      <c r="P50" s="348"/>
    </row>
    <row r="51" spans="1:16" s="21" customFormat="1" ht="36.75" thickTop="1" x14ac:dyDescent="0.25">
      <c r="A51" s="93"/>
      <c r="B51" s="94" t="s">
        <v>45</v>
      </c>
      <c r="C51" s="95">
        <f t="shared" si="4"/>
        <v>326234</v>
      </c>
      <c r="D51" s="227">
        <f>SUM(D52,D194)</f>
        <v>322961</v>
      </c>
      <c r="E51" s="424">
        <f t="shared" ref="E51:F51" si="23">SUM(E52,E194)</f>
        <v>995</v>
      </c>
      <c r="F51" s="425">
        <f t="shared" si="23"/>
        <v>323956</v>
      </c>
      <c r="G51" s="227">
        <f>SUM(G52,G194)</f>
        <v>0</v>
      </c>
      <c r="H51" s="260">
        <f t="shared" ref="H51:I51" si="24">SUM(H52,H194)</f>
        <v>0</v>
      </c>
      <c r="I51" s="97">
        <f t="shared" si="24"/>
        <v>0</v>
      </c>
      <c r="J51" s="260">
        <f>SUM(J52,J194)</f>
        <v>2278</v>
      </c>
      <c r="K51" s="96">
        <f t="shared" ref="K51:L51" si="25">SUM(K52,K194)</f>
        <v>0</v>
      </c>
      <c r="L51" s="97">
        <f t="shared" si="25"/>
        <v>2278</v>
      </c>
      <c r="M51" s="95">
        <f>SUM(M52,M194)</f>
        <v>0</v>
      </c>
      <c r="N51" s="96">
        <f t="shared" ref="N51:O51" si="26">SUM(N52,N194)</f>
        <v>0</v>
      </c>
      <c r="O51" s="97">
        <f t="shared" si="26"/>
        <v>0</v>
      </c>
      <c r="P51" s="349"/>
    </row>
    <row r="52" spans="1:16" s="21" customFormat="1" ht="24" x14ac:dyDescent="0.25">
      <c r="A52" s="98"/>
      <c r="B52" s="16" t="s">
        <v>46</v>
      </c>
      <c r="C52" s="99">
        <f t="shared" si="4"/>
        <v>4758</v>
      </c>
      <c r="D52" s="228">
        <f>SUM(D53,D75,D173,D187)</f>
        <v>2480</v>
      </c>
      <c r="E52" s="426">
        <f t="shared" ref="E52:F52" si="27">SUM(E53,E75,E173,E187)</f>
        <v>0</v>
      </c>
      <c r="F52" s="427">
        <f t="shared" si="27"/>
        <v>2480</v>
      </c>
      <c r="G52" s="228">
        <f>SUM(G53,G75,G173,G187)</f>
        <v>0</v>
      </c>
      <c r="H52" s="261">
        <f t="shared" ref="H52:I52" si="28">SUM(H53,H75,H173,H187)</f>
        <v>0</v>
      </c>
      <c r="I52" s="101">
        <f t="shared" si="28"/>
        <v>0</v>
      </c>
      <c r="J52" s="261">
        <f>SUM(J53,J75,J173,J187)</f>
        <v>2278</v>
      </c>
      <c r="K52" s="100">
        <f t="shared" ref="K52:L52" si="29">SUM(K53,K75,K173,K187)</f>
        <v>0</v>
      </c>
      <c r="L52" s="101">
        <f t="shared" si="29"/>
        <v>2278</v>
      </c>
      <c r="M52" s="99">
        <f>SUM(M53,M75,M173,M187)</f>
        <v>0</v>
      </c>
      <c r="N52" s="100">
        <f t="shared" ref="N52:O52" si="30">SUM(N53,N75,N173,N187)</f>
        <v>0</v>
      </c>
      <c r="O52" s="101">
        <f t="shared" si="30"/>
        <v>0</v>
      </c>
      <c r="P52" s="350"/>
    </row>
    <row r="53" spans="1:16" s="21" customFormat="1" x14ac:dyDescent="0.25">
      <c r="A53" s="102">
        <v>1000</v>
      </c>
      <c r="B53" s="102" t="s">
        <v>47</v>
      </c>
      <c r="C53" s="103">
        <f t="shared" si="4"/>
        <v>1993</v>
      </c>
      <c r="D53" s="229">
        <f>SUM(D54,D67)</f>
        <v>0</v>
      </c>
      <c r="E53" s="428">
        <f t="shared" ref="E53:F53" si="31">SUM(E54,E67)</f>
        <v>0</v>
      </c>
      <c r="F53" s="429">
        <f t="shared" si="31"/>
        <v>0</v>
      </c>
      <c r="G53" s="229">
        <f>SUM(G54,G67)</f>
        <v>0</v>
      </c>
      <c r="H53" s="262">
        <f t="shared" ref="H53:I53" si="32">SUM(H54,H67)</f>
        <v>0</v>
      </c>
      <c r="I53" s="105">
        <f t="shared" si="32"/>
        <v>0</v>
      </c>
      <c r="J53" s="262">
        <f>SUM(J54,J67)</f>
        <v>1993</v>
      </c>
      <c r="K53" s="104">
        <f t="shared" ref="K53:L53" si="33">SUM(K54,K67)</f>
        <v>0</v>
      </c>
      <c r="L53" s="105">
        <f t="shared" si="33"/>
        <v>1993</v>
      </c>
      <c r="M53" s="103">
        <f>SUM(M54,M67)</f>
        <v>0</v>
      </c>
      <c r="N53" s="104">
        <f t="shared" ref="N53:O53" si="34">SUM(N54,N67)</f>
        <v>0</v>
      </c>
      <c r="O53" s="105">
        <f t="shared" si="34"/>
        <v>0</v>
      </c>
      <c r="P53" s="351"/>
    </row>
    <row r="54" spans="1:16" x14ac:dyDescent="0.25">
      <c r="A54" s="46">
        <v>1100</v>
      </c>
      <c r="B54" s="106" t="s">
        <v>48</v>
      </c>
      <c r="C54" s="47">
        <f t="shared" si="4"/>
        <v>1605</v>
      </c>
      <c r="D54" s="230">
        <f>SUM(D55,D58,D66)</f>
        <v>0</v>
      </c>
      <c r="E54" s="430">
        <f t="shared" ref="E54:F54" si="35">SUM(E55,E58,E66)</f>
        <v>0</v>
      </c>
      <c r="F54" s="397">
        <f t="shared" si="35"/>
        <v>0</v>
      </c>
      <c r="G54" s="230">
        <f>SUM(G55,G58,G66)</f>
        <v>0</v>
      </c>
      <c r="H54" s="107">
        <f t="shared" ref="H54:I54" si="36">SUM(H55,H58,H66)</f>
        <v>0</v>
      </c>
      <c r="I54" s="118">
        <f t="shared" si="36"/>
        <v>0</v>
      </c>
      <c r="J54" s="107">
        <f>SUM(J55,J58,J66)</f>
        <v>1605</v>
      </c>
      <c r="K54" s="51">
        <f t="shared" ref="K54:L54" si="37">SUM(K55,K58,K66)</f>
        <v>0</v>
      </c>
      <c r="L54" s="118">
        <f t="shared" si="37"/>
        <v>1605</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433"/>
      <c r="F56" s="434">
        <f t="shared" ref="F56:F57" si="43">D56+E56</f>
        <v>0</v>
      </c>
      <c r="G56" s="231"/>
      <c r="H56" s="263"/>
      <c r="I56" s="121">
        <f t="shared" ref="I56:I57" si="44">G56+H56</f>
        <v>0</v>
      </c>
      <c r="J56" s="263"/>
      <c r="K56" s="56"/>
      <c r="L56" s="121">
        <f t="shared" ref="L56:L57" si="45">J56+K56</f>
        <v>0</v>
      </c>
      <c r="M56" s="327"/>
      <c r="N56" s="56"/>
      <c r="O56" s="121">
        <f>M56+N56</f>
        <v>0</v>
      </c>
      <c r="P56" s="111"/>
    </row>
    <row r="57" spans="1:16" ht="24" hidden="1" customHeight="1" x14ac:dyDescent="0.25">
      <c r="A57" s="38">
        <v>1119</v>
      </c>
      <c r="B57" s="58" t="s">
        <v>51</v>
      </c>
      <c r="C57" s="59">
        <f t="shared" si="4"/>
        <v>0</v>
      </c>
      <c r="D57" s="232"/>
      <c r="E57" s="435"/>
      <c r="F57" s="393">
        <f t="shared" si="43"/>
        <v>0</v>
      </c>
      <c r="G57" s="232"/>
      <c r="H57" s="264"/>
      <c r="I57" s="115">
        <f t="shared" si="44"/>
        <v>0</v>
      </c>
      <c r="J57" s="264"/>
      <c r="K57" s="61"/>
      <c r="L57" s="115">
        <f t="shared" si="45"/>
        <v>0</v>
      </c>
      <c r="M57" s="328"/>
      <c r="N57" s="61"/>
      <c r="O57" s="115">
        <f>M57+N57</f>
        <v>0</v>
      </c>
      <c r="P57" s="112"/>
    </row>
    <row r="58" spans="1:16"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435"/>
      <c r="F60" s="393">
        <f t="shared" si="50"/>
        <v>0</v>
      </c>
      <c r="G60" s="232"/>
      <c r="H60" s="264"/>
      <c r="I60" s="115">
        <f t="shared" si="51"/>
        <v>0</v>
      </c>
      <c r="J60" s="264"/>
      <c r="K60" s="61"/>
      <c r="L60" s="115">
        <f>J60+K60</f>
        <v>0</v>
      </c>
      <c r="M60" s="328"/>
      <c r="N60" s="61"/>
      <c r="O60" s="115">
        <f t="shared" si="53"/>
        <v>0</v>
      </c>
      <c r="P60" s="112"/>
    </row>
    <row r="61" spans="1:16" ht="24" hidden="1" x14ac:dyDescent="0.25">
      <c r="A61" s="38">
        <v>1145</v>
      </c>
      <c r="B61" s="58" t="s">
        <v>54</v>
      </c>
      <c r="C61" s="59">
        <f t="shared" si="4"/>
        <v>0</v>
      </c>
      <c r="D61" s="232"/>
      <c r="E61" s="435"/>
      <c r="F61" s="393">
        <f t="shared" si="50"/>
        <v>0</v>
      </c>
      <c r="G61" s="232"/>
      <c r="H61" s="264"/>
      <c r="I61" s="115">
        <f t="shared" si="51"/>
        <v>0</v>
      </c>
      <c r="J61" s="264"/>
      <c r="K61" s="61"/>
      <c r="L61" s="115">
        <f t="shared" si="52"/>
        <v>0</v>
      </c>
      <c r="M61" s="328"/>
      <c r="N61" s="61"/>
      <c r="O61" s="115">
        <f>M61+N61</f>
        <v>0</v>
      </c>
      <c r="P61" s="112"/>
    </row>
    <row r="62" spans="1:16" ht="27.75" hidden="1" customHeight="1" x14ac:dyDescent="0.25">
      <c r="A62" s="38">
        <v>1146</v>
      </c>
      <c r="B62" s="58" t="s">
        <v>55</v>
      </c>
      <c r="C62" s="59">
        <f t="shared" si="4"/>
        <v>0</v>
      </c>
      <c r="D62" s="232"/>
      <c r="E62" s="435"/>
      <c r="F62" s="393">
        <f t="shared" si="50"/>
        <v>0</v>
      </c>
      <c r="G62" s="232"/>
      <c r="H62" s="264"/>
      <c r="I62" s="115">
        <f t="shared" si="51"/>
        <v>0</v>
      </c>
      <c r="J62" s="264"/>
      <c r="K62" s="61"/>
      <c r="L62" s="115">
        <f t="shared" si="52"/>
        <v>0</v>
      </c>
      <c r="M62" s="328"/>
      <c r="N62" s="61"/>
      <c r="O62" s="115">
        <f t="shared" si="53"/>
        <v>0</v>
      </c>
      <c r="P62" s="112"/>
    </row>
    <row r="63" spans="1:16" hidden="1" x14ac:dyDescent="0.25">
      <c r="A63" s="38">
        <v>1147</v>
      </c>
      <c r="B63" s="58" t="s">
        <v>56</v>
      </c>
      <c r="C63" s="59">
        <f t="shared" si="4"/>
        <v>0</v>
      </c>
      <c r="D63" s="232"/>
      <c r="E63" s="435"/>
      <c r="F63" s="393">
        <f t="shared" si="50"/>
        <v>0</v>
      </c>
      <c r="G63" s="232"/>
      <c r="H63" s="264"/>
      <c r="I63" s="115">
        <f t="shared" si="51"/>
        <v>0</v>
      </c>
      <c r="J63" s="264"/>
      <c r="K63" s="61"/>
      <c r="L63" s="115">
        <f t="shared" si="52"/>
        <v>0</v>
      </c>
      <c r="M63" s="328"/>
      <c r="N63" s="61"/>
      <c r="O63" s="115">
        <f t="shared" si="53"/>
        <v>0</v>
      </c>
      <c r="P63" s="112"/>
    </row>
    <row r="64" spans="1:16" hidden="1" x14ac:dyDescent="0.25">
      <c r="A64" s="38">
        <v>1148</v>
      </c>
      <c r="B64" s="58" t="s">
        <v>57</v>
      </c>
      <c r="C64" s="59">
        <f t="shared" si="4"/>
        <v>0</v>
      </c>
      <c r="D64" s="232"/>
      <c r="E64" s="435"/>
      <c r="F64" s="393">
        <f t="shared" si="50"/>
        <v>0</v>
      </c>
      <c r="G64" s="232"/>
      <c r="H64" s="264"/>
      <c r="I64" s="115">
        <f t="shared" si="51"/>
        <v>0</v>
      </c>
      <c r="J64" s="264"/>
      <c r="K64" s="61"/>
      <c r="L64" s="115">
        <f t="shared" si="52"/>
        <v>0</v>
      </c>
      <c r="M64" s="328"/>
      <c r="N64" s="61"/>
      <c r="O64" s="115">
        <f t="shared" si="53"/>
        <v>0</v>
      </c>
      <c r="P64" s="112"/>
    </row>
    <row r="65" spans="1:16" ht="24" hidden="1" customHeight="1" x14ac:dyDescent="0.25">
      <c r="A65" s="38">
        <v>1149</v>
      </c>
      <c r="B65" s="58" t="s">
        <v>58</v>
      </c>
      <c r="C65" s="59">
        <f>F65+I65+L65+O65</f>
        <v>0</v>
      </c>
      <c r="D65" s="232"/>
      <c r="E65" s="435"/>
      <c r="F65" s="393">
        <f t="shared" si="50"/>
        <v>0</v>
      </c>
      <c r="G65" s="232"/>
      <c r="H65" s="264"/>
      <c r="I65" s="115">
        <f t="shared" si="51"/>
        <v>0</v>
      </c>
      <c r="J65" s="264"/>
      <c r="K65" s="61"/>
      <c r="L65" s="115">
        <f t="shared" si="52"/>
        <v>0</v>
      </c>
      <c r="M65" s="328"/>
      <c r="N65" s="61"/>
      <c r="O65" s="115">
        <f t="shared" si="53"/>
        <v>0</v>
      </c>
      <c r="P65" s="112"/>
    </row>
    <row r="66" spans="1:16" ht="36" x14ac:dyDescent="0.25">
      <c r="A66" s="108">
        <v>1150</v>
      </c>
      <c r="B66" s="79" t="s">
        <v>59</v>
      </c>
      <c r="C66" s="85">
        <f>F66+I66+L66+O66</f>
        <v>1605</v>
      </c>
      <c r="D66" s="234"/>
      <c r="E66" s="437"/>
      <c r="F66" s="432">
        <f t="shared" si="50"/>
        <v>0</v>
      </c>
      <c r="G66" s="234"/>
      <c r="H66" s="265"/>
      <c r="I66" s="110">
        <f t="shared" si="51"/>
        <v>0</v>
      </c>
      <c r="J66" s="265">
        <v>1605</v>
      </c>
      <c r="K66" s="116"/>
      <c r="L66" s="110">
        <f t="shared" si="52"/>
        <v>1605</v>
      </c>
      <c r="M66" s="329"/>
      <c r="N66" s="116"/>
      <c r="O66" s="110">
        <f t="shared" si="53"/>
        <v>0</v>
      </c>
      <c r="P66" s="117"/>
    </row>
    <row r="67" spans="1:16" ht="24" x14ac:dyDescent="0.25">
      <c r="A67" s="46">
        <v>1200</v>
      </c>
      <c r="B67" s="106" t="s">
        <v>296</v>
      </c>
      <c r="C67" s="47">
        <f t="shared" si="4"/>
        <v>388</v>
      </c>
      <c r="D67" s="230">
        <f>SUM(D68:D69)</f>
        <v>0</v>
      </c>
      <c r="E67" s="430">
        <f t="shared" ref="E67:F67" si="54">SUM(E68:E69)</f>
        <v>0</v>
      </c>
      <c r="F67" s="397">
        <f t="shared" si="54"/>
        <v>0</v>
      </c>
      <c r="G67" s="230">
        <f>SUM(G68:G69)</f>
        <v>0</v>
      </c>
      <c r="H67" s="107">
        <f t="shared" ref="H67:I67" si="55">SUM(H68:H69)</f>
        <v>0</v>
      </c>
      <c r="I67" s="118">
        <f t="shared" si="55"/>
        <v>0</v>
      </c>
      <c r="J67" s="107">
        <f>SUM(J68:J69)</f>
        <v>388</v>
      </c>
      <c r="K67" s="51">
        <f t="shared" ref="K67:L67" si="56">SUM(K68:K69)</f>
        <v>0</v>
      </c>
      <c r="L67" s="118">
        <f t="shared" si="56"/>
        <v>388</v>
      </c>
      <c r="M67" s="47">
        <f>SUM(M68:M69)</f>
        <v>0</v>
      </c>
      <c r="N67" s="51">
        <f t="shared" ref="N67:O67" si="57">SUM(N68:N69)</f>
        <v>0</v>
      </c>
      <c r="O67" s="118">
        <f t="shared" si="57"/>
        <v>0</v>
      </c>
      <c r="P67" s="124"/>
    </row>
    <row r="68" spans="1:16" ht="24" x14ac:dyDescent="0.25">
      <c r="A68" s="455">
        <v>1210</v>
      </c>
      <c r="B68" s="53" t="s">
        <v>60</v>
      </c>
      <c r="C68" s="54">
        <f t="shared" si="4"/>
        <v>388</v>
      </c>
      <c r="D68" s="231"/>
      <c r="E68" s="433"/>
      <c r="F68" s="434">
        <f>D68+E68</f>
        <v>0</v>
      </c>
      <c r="G68" s="231"/>
      <c r="H68" s="263"/>
      <c r="I68" s="121">
        <f>G68+H68</f>
        <v>0</v>
      </c>
      <c r="J68" s="263">
        <v>388</v>
      </c>
      <c r="K68" s="56"/>
      <c r="L68" s="121">
        <f>J68+K68</f>
        <v>388</v>
      </c>
      <c r="M68" s="327"/>
      <c r="N68" s="56"/>
      <c r="O68" s="121">
        <f>M68+N68</f>
        <v>0</v>
      </c>
      <c r="P68" s="111"/>
    </row>
    <row r="69" spans="1:16"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row>
    <row r="71" spans="1:16" hidden="1" x14ac:dyDescent="0.25">
      <c r="A71" s="38">
        <v>1223</v>
      </c>
      <c r="B71" s="58" t="s">
        <v>62</v>
      </c>
      <c r="C71" s="59">
        <f t="shared" si="4"/>
        <v>0</v>
      </c>
      <c r="D71" s="232"/>
      <c r="E71" s="435"/>
      <c r="F71" s="393">
        <f t="shared" si="62"/>
        <v>0</v>
      </c>
      <c r="G71" s="232"/>
      <c r="H71" s="264"/>
      <c r="I71" s="115">
        <f t="shared" si="63"/>
        <v>0</v>
      </c>
      <c r="J71" s="264"/>
      <c r="K71" s="61"/>
      <c r="L71" s="115">
        <f t="shared" si="64"/>
        <v>0</v>
      </c>
      <c r="M71" s="328"/>
      <c r="N71" s="61"/>
      <c r="O71" s="115">
        <f t="shared" si="65"/>
        <v>0</v>
      </c>
      <c r="P71" s="112"/>
    </row>
    <row r="72" spans="1:16" hidden="1" x14ac:dyDescent="0.25">
      <c r="A72" s="38">
        <v>1225</v>
      </c>
      <c r="B72" s="58" t="s">
        <v>63</v>
      </c>
      <c r="C72" s="59">
        <f t="shared" si="4"/>
        <v>0</v>
      </c>
      <c r="D72" s="232"/>
      <c r="E72" s="435"/>
      <c r="F72" s="393">
        <f t="shared" si="62"/>
        <v>0</v>
      </c>
      <c r="G72" s="232"/>
      <c r="H72" s="264"/>
      <c r="I72" s="115">
        <f t="shared" si="63"/>
        <v>0</v>
      </c>
      <c r="J72" s="264"/>
      <c r="K72" s="61"/>
      <c r="L72" s="115">
        <f t="shared" si="64"/>
        <v>0</v>
      </c>
      <c r="M72" s="328"/>
      <c r="N72" s="61"/>
      <c r="O72" s="115">
        <f t="shared" si="65"/>
        <v>0</v>
      </c>
      <c r="P72" s="112"/>
    </row>
    <row r="73" spans="1:16" ht="36" hidden="1" x14ac:dyDescent="0.25">
      <c r="A73" s="38">
        <v>1227</v>
      </c>
      <c r="B73" s="58" t="s">
        <v>64</v>
      </c>
      <c r="C73" s="59">
        <f t="shared" si="4"/>
        <v>0</v>
      </c>
      <c r="D73" s="232"/>
      <c r="E73" s="435"/>
      <c r="F73" s="393">
        <f t="shared" si="62"/>
        <v>0</v>
      </c>
      <c r="G73" s="232"/>
      <c r="H73" s="264"/>
      <c r="I73" s="115">
        <f t="shared" si="63"/>
        <v>0</v>
      </c>
      <c r="J73" s="264"/>
      <c r="K73" s="61"/>
      <c r="L73" s="115">
        <f t="shared" si="64"/>
        <v>0</v>
      </c>
      <c r="M73" s="328"/>
      <c r="N73" s="61"/>
      <c r="O73" s="115">
        <f t="shared" si="65"/>
        <v>0</v>
      </c>
      <c r="P73" s="112"/>
    </row>
    <row r="74" spans="1:16" ht="48" hidden="1" x14ac:dyDescent="0.25">
      <c r="A74" s="38">
        <v>1228</v>
      </c>
      <c r="B74" s="58" t="s">
        <v>298</v>
      </c>
      <c r="C74" s="59">
        <f t="shared" si="4"/>
        <v>0</v>
      </c>
      <c r="D74" s="232"/>
      <c r="E74" s="435"/>
      <c r="F74" s="393">
        <f t="shared" si="62"/>
        <v>0</v>
      </c>
      <c r="G74" s="232"/>
      <c r="H74" s="264"/>
      <c r="I74" s="115">
        <f t="shared" si="63"/>
        <v>0</v>
      </c>
      <c r="J74" s="264"/>
      <c r="K74" s="61"/>
      <c r="L74" s="115">
        <f t="shared" si="64"/>
        <v>0</v>
      </c>
      <c r="M74" s="328"/>
      <c r="N74" s="61"/>
      <c r="O74" s="115">
        <f t="shared" si="65"/>
        <v>0</v>
      </c>
      <c r="P74" s="112"/>
    </row>
    <row r="75" spans="1:16" x14ac:dyDescent="0.25">
      <c r="A75" s="102">
        <v>2000</v>
      </c>
      <c r="B75" s="102" t="s">
        <v>65</v>
      </c>
      <c r="C75" s="103">
        <f t="shared" si="4"/>
        <v>2765</v>
      </c>
      <c r="D75" s="229">
        <f>SUM(D76,D83,D130,D164,D165,D172)</f>
        <v>2480</v>
      </c>
      <c r="E75" s="428">
        <f t="shared" ref="E75:F75" si="66">SUM(E76,E83,E130,E164,E165,E172)</f>
        <v>0</v>
      </c>
      <c r="F75" s="429">
        <f t="shared" si="66"/>
        <v>2480</v>
      </c>
      <c r="G75" s="229">
        <f>SUM(G76,G83,G130,G164,G165,G172)</f>
        <v>0</v>
      </c>
      <c r="H75" s="262">
        <f t="shared" ref="H75:I75" si="67">SUM(H76,H83,H130,H164,H165,H172)</f>
        <v>0</v>
      </c>
      <c r="I75" s="105">
        <f t="shared" si="67"/>
        <v>0</v>
      </c>
      <c r="J75" s="262">
        <f>SUM(J76,J83,J130,J164,J165,J172)</f>
        <v>285</v>
      </c>
      <c r="K75" s="104">
        <f t="shared" ref="K75:L75" si="68">SUM(K76,K83,K130,K164,K165,K172)</f>
        <v>0</v>
      </c>
      <c r="L75" s="105">
        <f t="shared" si="68"/>
        <v>285</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430">
        <f t="shared" ref="E76:F76" si="70">SUM(E77,E80)</f>
        <v>0</v>
      </c>
      <c r="F76" s="397">
        <f t="shared" si="70"/>
        <v>0</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row>
    <row r="77" spans="1:16" ht="24" hidden="1" x14ac:dyDescent="0.25">
      <c r="A77" s="455">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row>
    <row r="79" spans="1:16" ht="24" hidden="1" x14ac:dyDescent="0.25">
      <c r="A79" s="38">
        <v>2112</v>
      </c>
      <c r="B79" s="58" t="s">
        <v>69</v>
      </c>
      <c r="C79" s="59">
        <f t="shared" si="4"/>
        <v>0</v>
      </c>
      <c r="D79" s="232"/>
      <c r="E79" s="435"/>
      <c r="F79" s="393">
        <f t="shared" si="78"/>
        <v>0</v>
      </c>
      <c r="G79" s="232"/>
      <c r="H79" s="264"/>
      <c r="I79" s="115">
        <f t="shared" si="79"/>
        <v>0</v>
      </c>
      <c r="J79" s="264"/>
      <c r="K79" s="61"/>
      <c r="L79" s="115">
        <f t="shared" si="80"/>
        <v>0</v>
      </c>
      <c r="M79" s="328"/>
      <c r="N79" s="61"/>
      <c r="O79" s="115">
        <f t="shared" si="81"/>
        <v>0</v>
      </c>
      <c r="P79" s="112"/>
    </row>
    <row r="80" spans="1:16" ht="24" hidden="1" x14ac:dyDescent="0.25">
      <c r="A80" s="113">
        <v>2120</v>
      </c>
      <c r="B80" s="58" t="s">
        <v>70</v>
      </c>
      <c r="C80" s="59">
        <f t="shared" si="4"/>
        <v>0</v>
      </c>
      <c r="D80" s="233">
        <f>SUM(D81:D82)</f>
        <v>0</v>
      </c>
      <c r="E80" s="436">
        <f t="shared" ref="E80:F80" si="82">SUM(E81:E82)</f>
        <v>0</v>
      </c>
      <c r="F80" s="393">
        <f t="shared" si="82"/>
        <v>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435"/>
      <c r="F81" s="393">
        <f t="shared" ref="F81:F82" si="86">D81+E81</f>
        <v>0</v>
      </c>
      <c r="G81" s="232"/>
      <c r="H81" s="264"/>
      <c r="I81" s="115">
        <f t="shared" ref="I81:I82" si="87">G81+H81</f>
        <v>0</v>
      </c>
      <c r="J81" s="264"/>
      <c r="K81" s="61"/>
      <c r="L81" s="115">
        <f t="shared" ref="L81:L82" si="88">J81+K81</f>
        <v>0</v>
      </c>
      <c r="M81" s="328"/>
      <c r="N81" s="61"/>
      <c r="O81" s="115">
        <f t="shared" ref="O81:O82" si="89">M81+N81</f>
        <v>0</v>
      </c>
      <c r="P81" s="112"/>
    </row>
    <row r="82" spans="1:16" ht="24" hidden="1" x14ac:dyDescent="0.25">
      <c r="A82" s="38">
        <v>2122</v>
      </c>
      <c r="B82" s="58" t="s">
        <v>69</v>
      </c>
      <c r="C82" s="59">
        <f t="shared" si="4"/>
        <v>0</v>
      </c>
      <c r="D82" s="232"/>
      <c r="E82" s="435"/>
      <c r="F82" s="393">
        <f t="shared" si="86"/>
        <v>0</v>
      </c>
      <c r="G82" s="232"/>
      <c r="H82" s="264"/>
      <c r="I82" s="115">
        <f t="shared" si="87"/>
        <v>0</v>
      </c>
      <c r="J82" s="264"/>
      <c r="K82" s="61"/>
      <c r="L82" s="115">
        <f t="shared" si="88"/>
        <v>0</v>
      </c>
      <c r="M82" s="328"/>
      <c r="N82" s="61"/>
      <c r="O82" s="115">
        <f t="shared" si="89"/>
        <v>0</v>
      </c>
      <c r="P82" s="112"/>
    </row>
    <row r="83" spans="1:16" x14ac:dyDescent="0.25">
      <c r="A83" s="46">
        <v>2200</v>
      </c>
      <c r="B83" s="106" t="s">
        <v>71</v>
      </c>
      <c r="C83" s="47">
        <f t="shared" si="4"/>
        <v>585</v>
      </c>
      <c r="D83" s="230">
        <f>SUM(D84,D89,D95,D103,D112,D116,D122,D128)</f>
        <v>300</v>
      </c>
      <c r="E83" s="430">
        <f t="shared" ref="E83:F83" si="90">SUM(E84,E89,E95,E103,E112,E116,E122,E128)</f>
        <v>0</v>
      </c>
      <c r="F83" s="397">
        <f t="shared" si="90"/>
        <v>300</v>
      </c>
      <c r="G83" s="230">
        <f>SUM(G84,G89,G95,G103,G112,G116,G122,G128)</f>
        <v>0</v>
      </c>
      <c r="H83" s="107">
        <f t="shared" ref="H83:I83" si="91">SUM(H84,H89,H95,H103,H112,H116,H122,H128)</f>
        <v>0</v>
      </c>
      <c r="I83" s="118">
        <f t="shared" si="91"/>
        <v>0</v>
      </c>
      <c r="J83" s="107">
        <f>SUM(J84,J89,J95,J103,J112,J116,J122,J128)</f>
        <v>285</v>
      </c>
      <c r="K83" s="51">
        <f t="shared" ref="K83:L83" si="92">SUM(K84,K89,K95,K103,K112,K116,K122,K128)</f>
        <v>0</v>
      </c>
      <c r="L83" s="118">
        <f t="shared" si="92"/>
        <v>285</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row>
    <row r="86" spans="1:16" ht="36" hidden="1" x14ac:dyDescent="0.25">
      <c r="A86" s="38">
        <v>2212</v>
      </c>
      <c r="B86" s="58" t="s">
        <v>74</v>
      </c>
      <c r="C86" s="59">
        <f t="shared" si="98"/>
        <v>0</v>
      </c>
      <c r="D86" s="232"/>
      <c r="E86" s="435"/>
      <c r="F86" s="393">
        <f t="shared" si="99"/>
        <v>0</v>
      </c>
      <c r="G86" s="232"/>
      <c r="H86" s="264"/>
      <c r="I86" s="115">
        <f t="shared" si="100"/>
        <v>0</v>
      </c>
      <c r="J86" s="264"/>
      <c r="K86" s="61"/>
      <c r="L86" s="115">
        <f t="shared" si="101"/>
        <v>0</v>
      </c>
      <c r="M86" s="328"/>
      <c r="N86" s="61"/>
      <c r="O86" s="115">
        <f t="shared" si="102"/>
        <v>0</v>
      </c>
      <c r="P86" s="112"/>
    </row>
    <row r="87" spans="1:16" ht="24" hidden="1" x14ac:dyDescent="0.25">
      <c r="A87" s="38">
        <v>2214</v>
      </c>
      <c r="B87" s="58" t="s">
        <v>75</v>
      </c>
      <c r="C87" s="59">
        <f t="shared" si="98"/>
        <v>0</v>
      </c>
      <c r="D87" s="232"/>
      <c r="E87" s="435"/>
      <c r="F87" s="393">
        <f t="shared" si="99"/>
        <v>0</v>
      </c>
      <c r="G87" s="232"/>
      <c r="H87" s="264"/>
      <c r="I87" s="115">
        <f t="shared" si="100"/>
        <v>0</v>
      </c>
      <c r="J87" s="264"/>
      <c r="K87" s="61"/>
      <c r="L87" s="115">
        <f t="shared" si="101"/>
        <v>0</v>
      </c>
      <c r="M87" s="328"/>
      <c r="N87" s="61"/>
      <c r="O87" s="115">
        <f t="shared" si="102"/>
        <v>0</v>
      </c>
      <c r="P87" s="112"/>
    </row>
    <row r="88" spans="1:16" hidden="1" x14ac:dyDescent="0.25">
      <c r="A88" s="38">
        <v>2219</v>
      </c>
      <c r="B88" s="58" t="s">
        <v>76</v>
      </c>
      <c r="C88" s="59">
        <f t="shared" si="98"/>
        <v>0</v>
      </c>
      <c r="D88" s="232"/>
      <c r="E88" s="435"/>
      <c r="F88" s="393">
        <f t="shared" si="99"/>
        <v>0</v>
      </c>
      <c r="G88" s="232"/>
      <c r="H88" s="264"/>
      <c r="I88" s="115">
        <f t="shared" si="100"/>
        <v>0</v>
      </c>
      <c r="J88" s="264"/>
      <c r="K88" s="61"/>
      <c r="L88" s="115">
        <f t="shared" si="101"/>
        <v>0</v>
      </c>
      <c r="M88" s="328"/>
      <c r="N88" s="61"/>
      <c r="O88" s="115">
        <f t="shared" si="102"/>
        <v>0</v>
      </c>
      <c r="P88" s="112"/>
    </row>
    <row r="89" spans="1:16" ht="24" hidden="1" x14ac:dyDescent="0.25">
      <c r="A89" s="113">
        <v>2220</v>
      </c>
      <c r="B89" s="58" t="s">
        <v>77</v>
      </c>
      <c r="C89" s="59">
        <f t="shared" si="98"/>
        <v>0</v>
      </c>
      <c r="D89" s="233">
        <f>SUM(D90:D94)</f>
        <v>0</v>
      </c>
      <c r="E89" s="436">
        <f t="shared" ref="E89:F89" si="103">SUM(E90:E94)</f>
        <v>0</v>
      </c>
      <c r="F89" s="393">
        <f t="shared" si="103"/>
        <v>0</v>
      </c>
      <c r="G89" s="233">
        <f>SUM(G90:G94)</f>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c r="E90" s="435"/>
      <c r="F90" s="393">
        <f t="shared" ref="F90:F94" si="107">D90+E90</f>
        <v>0</v>
      </c>
      <c r="G90" s="232"/>
      <c r="H90" s="264"/>
      <c r="I90" s="115">
        <f t="shared" ref="I90:I94" si="108">G90+H90</f>
        <v>0</v>
      </c>
      <c r="J90" s="264"/>
      <c r="K90" s="61"/>
      <c r="L90" s="115">
        <f t="shared" ref="L90:L94" si="109">J90+K90</f>
        <v>0</v>
      </c>
      <c r="M90" s="328"/>
      <c r="N90" s="61"/>
      <c r="O90" s="115">
        <f t="shared" ref="O90:O94" si="110">M90+N90</f>
        <v>0</v>
      </c>
      <c r="P90" s="112"/>
    </row>
    <row r="91" spans="1:16" hidden="1" x14ac:dyDescent="0.25">
      <c r="A91" s="38">
        <v>2222</v>
      </c>
      <c r="B91" s="58" t="s">
        <v>78</v>
      </c>
      <c r="C91" s="59">
        <f t="shared" si="98"/>
        <v>0</v>
      </c>
      <c r="D91" s="232"/>
      <c r="E91" s="435"/>
      <c r="F91" s="393">
        <f t="shared" si="107"/>
        <v>0</v>
      </c>
      <c r="G91" s="232"/>
      <c r="H91" s="264"/>
      <c r="I91" s="115">
        <f t="shared" si="108"/>
        <v>0</v>
      </c>
      <c r="J91" s="264"/>
      <c r="K91" s="61"/>
      <c r="L91" s="115">
        <f t="shared" si="109"/>
        <v>0</v>
      </c>
      <c r="M91" s="328"/>
      <c r="N91" s="61"/>
      <c r="O91" s="115">
        <f t="shared" si="110"/>
        <v>0</v>
      </c>
      <c r="P91" s="112"/>
    </row>
    <row r="92" spans="1:16" hidden="1" x14ac:dyDescent="0.25">
      <c r="A92" s="38">
        <v>2223</v>
      </c>
      <c r="B92" s="58" t="s">
        <v>79</v>
      </c>
      <c r="C92" s="59">
        <f t="shared" si="98"/>
        <v>0</v>
      </c>
      <c r="D92" s="232"/>
      <c r="E92" s="435"/>
      <c r="F92" s="393">
        <f t="shared" si="107"/>
        <v>0</v>
      </c>
      <c r="G92" s="232"/>
      <c r="H92" s="264"/>
      <c r="I92" s="115">
        <f t="shared" si="108"/>
        <v>0</v>
      </c>
      <c r="J92" s="264"/>
      <c r="K92" s="61"/>
      <c r="L92" s="115">
        <f t="shared" si="109"/>
        <v>0</v>
      </c>
      <c r="M92" s="328"/>
      <c r="N92" s="61"/>
      <c r="O92" s="115">
        <f t="shared" si="110"/>
        <v>0</v>
      </c>
      <c r="P92" s="112"/>
    </row>
    <row r="93" spans="1:16" ht="48" hidden="1" x14ac:dyDescent="0.25">
      <c r="A93" s="38">
        <v>2224</v>
      </c>
      <c r="B93" s="58" t="s">
        <v>299</v>
      </c>
      <c r="C93" s="59">
        <f t="shared" si="98"/>
        <v>0</v>
      </c>
      <c r="D93" s="232"/>
      <c r="E93" s="435"/>
      <c r="F93" s="393">
        <f t="shared" si="107"/>
        <v>0</v>
      </c>
      <c r="G93" s="232"/>
      <c r="H93" s="264"/>
      <c r="I93" s="115">
        <f t="shared" si="108"/>
        <v>0</v>
      </c>
      <c r="J93" s="264"/>
      <c r="K93" s="61"/>
      <c r="L93" s="115">
        <f t="shared" si="109"/>
        <v>0</v>
      </c>
      <c r="M93" s="328"/>
      <c r="N93" s="61"/>
      <c r="O93" s="115">
        <f t="shared" si="110"/>
        <v>0</v>
      </c>
      <c r="P93" s="112"/>
    </row>
    <row r="94" spans="1:16" ht="24" hidden="1" x14ac:dyDescent="0.25">
      <c r="A94" s="38">
        <v>2229</v>
      </c>
      <c r="B94" s="58" t="s">
        <v>80</v>
      </c>
      <c r="C94" s="59">
        <f t="shared" si="98"/>
        <v>0</v>
      </c>
      <c r="D94" s="232"/>
      <c r="E94" s="435"/>
      <c r="F94" s="393">
        <f t="shared" si="107"/>
        <v>0</v>
      </c>
      <c r="G94" s="232"/>
      <c r="H94" s="264"/>
      <c r="I94" s="115">
        <f t="shared" si="108"/>
        <v>0</v>
      </c>
      <c r="J94" s="264"/>
      <c r="K94" s="61"/>
      <c r="L94" s="115">
        <f t="shared" si="109"/>
        <v>0</v>
      </c>
      <c r="M94" s="328"/>
      <c r="N94" s="61"/>
      <c r="O94" s="115">
        <f t="shared" si="110"/>
        <v>0</v>
      </c>
      <c r="P94" s="112"/>
    </row>
    <row r="95" spans="1:16" ht="36" hidden="1" x14ac:dyDescent="0.25">
      <c r="A95" s="113">
        <v>2230</v>
      </c>
      <c r="B95" s="58" t="s">
        <v>81</v>
      </c>
      <c r="C95" s="59">
        <f t="shared" si="98"/>
        <v>0</v>
      </c>
      <c r="D95" s="233">
        <f>SUM(D96:D102)</f>
        <v>0</v>
      </c>
      <c r="E95" s="436">
        <f t="shared" ref="E95:F95" si="111">SUM(E96:E102)</f>
        <v>0</v>
      </c>
      <c r="F95" s="393">
        <f t="shared" si="111"/>
        <v>0</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435"/>
      <c r="F96" s="393">
        <f t="shared" ref="F96:F102" si="115">D96+E96</f>
        <v>0</v>
      </c>
      <c r="G96" s="232"/>
      <c r="H96" s="264"/>
      <c r="I96" s="115">
        <f t="shared" ref="I96:I102" si="116">G96+H96</f>
        <v>0</v>
      </c>
      <c r="J96" s="264"/>
      <c r="K96" s="61"/>
      <c r="L96" s="115">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435"/>
      <c r="F97" s="393">
        <f t="shared" si="115"/>
        <v>0</v>
      </c>
      <c r="G97" s="232"/>
      <c r="H97" s="264"/>
      <c r="I97" s="115">
        <f t="shared" si="116"/>
        <v>0</v>
      </c>
      <c r="J97" s="264"/>
      <c r="K97" s="61"/>
      <c r="L97" s="115">
        <f t="shared" si="117"/>
        <v>0</v>
      </c>
      <c r="M97" s="328"/>
      <c r="N97" s="61"/>
      <c r="O97" s="115">
        <f t="shared" si="118"/>
        <v>0</v>
      </c>
      <c r="P97" s="112"/>
    </row>
    <row r="98" spans="1:16" ht="24" hidden="1" x14ac:dyDescent="0.25">
      <c r="A98" s="33">
        <v>2233</v>
      </c>
      <c r="B98" s="53" t="s">
        <v>84</v>
      </c>
      <c r="C98" s="54">
        <f t="shared" si="98"/>
        <v>0</v>
      </c>
      <c r="D98" s="231"/>
      <c r="E98" s="433"/>
      <c r="F98" s="434">
        <f t="shared" si="115"/>
        <v>0</v>
      </c>
      <c r="G98" s="231"/>
      <c r="H98" s="263"/>
      <c r="I98" s="121">
        <f t="shared" si="116"/>
        <v>0</v>
      </c>
      <c r="J98" s="263"/>
      <c r="K98" s="56"/>
      <c r="L98" s="121">
        <f t="shared" si="117"/>
        <v>0</v>
      </c>
      <c r="M98" s="327"/>
      <c r="N98" s="56"/>
      <c r="O98" s="121">
        <f t="shared" si="118"/>
        <v>0</v>
      </c>
      <c r="P98" s="111"/>
    </row>
    <row r="99" spans="1:16" ht="36" hidden="1" x14ac:dyDescent="0.25">
      <c r="A99" s="38">
        <v>2234</v>
      </c>
      <c r="B99" s="58" t="s">
        <v>85</v>
      </c>
      <c r="C99" s="59">
        <f t="shared" si="98"/>
        <v>0</v>
      </c>
      <c r="D99" s="232"/>
      <c r="E99" s="435"/>
      <c r="F99" s="393">
        <f t="shared" si="115"/>
        <v>0</v>
      </c>
      <c r="G99" s="232"/>
      <c r="H99" s="264"/>
      <c r="I99" s="115">
        <f t="shared" si="116"/>
        <v>0</v>
      </c>
      <c r="J99" s="264"/>
      <c r="K99" s="61"/>
      <c r="L99" s="115">
        <f t="shared" si="117"/>
        <v>0</v>
      </c>
      <c r="M99" s="328"/>
      <c r="N99" s="61"/>
      <c r="O99" s="115">
        <f t="shared" si="118"/>
        <v>0</v>
      </c>
      <c r="P99" s="112"/>
    </row>
    <row r="100" spans="1:16" ht="24" hidden="1" x14ac:dyDescent="0.25">
      <c r="A100" s="38">
        <v>2235</v>
      </c>
      <c r="B100" s="58" t="s">
        <v>86</v>
      </c>
      <c r="C100" s="59">
        <f t="shared" si="98"/>
        <v>0</v>
      </c>
      <c r="D100" s="232"/>
      <c r="E100" s="435"/>
      <c r="F100" s="393">
        <f t="shared" si="115"/>
        <v>0</v>
      </c>
      <c r="G100" s="232"/>
      <c r="H100" s="264"/>
      <c r="I100" s="115">
        <f t="shared" si="116"/>
        <v>0</v>
      </c>
      <c r="J100" s="264"/>
      <c r="K100" s="61"/>
      <c r="L100" s="115">
        <f t="shared" si="117"/>
        <v>0</v>
      </c>
      <c r="M100" s="328"/>
      <c r="N100" s="61"/>
      <c r="O100" s="115">
        <f t="shared" si="118"/>
        <v>0</v>
      </c>
      <c r="P100" s="112"/>
    </row>
    <row r="101" spans="1:16" hidden="1" x14ac:dyDescent="0.25">
      <c r="A101" s="38">
        <v>2236</v>
      </c>
      <c r="B101" s="58" t="s">
        <v>87</v>
      </c>
      <c r="C101" s="59">
        <f t="shared" si="98"/>
        <v>0</v>
      </c>
      <c r="D101" s="232"/>
      <c r="E101" s="435"/>
      <c r="F101" s="393">
        <f t="shared" si="115"/>
        <v>0</v>
      </c>
      <c r="G101" s="232"/>
      <c r="H101" s="264"/>
      <c r="I101" s="115">
        <f t="shared" si="116"/>
        <v>0</v>
      </c>
      <c r="J101" s="264"/>
      <c r="K101" s="61"/>
      <c r="L101" s="115">
        <f t="shared" si="117"/>
        <v>0</v>
      </c>
      <c r="M101" s="328"/>
      <c r="N101" s="61"/>
      <c r="O101" s="115">
        <f t="shared" si="118"/>
        <v>0</v>
      </c>
      <c r="P101" s="112"/>
    </row>
    <row r="102" spans="1:16" ht="24" hidden="1" x14ac:dyDescent="0.25">
      <c r="A102" s="38">
        <v>2239</v>
      </c>
      <c r="B102" s="58" t="s">
        <v>88</v>
      </c>
      <c r="C102" s="59">
        <f t="shared" si="98"/>
        <v>0</v>
      </c>
      <c r="D102" s="232"/>
      <c r="E102" s="435"/>
      <c r="F102" s="393">
        <f t="shared" si="115"/>
        <v>0</v>
      </c>
      <c r="G102" s="232"/>
      <c r="H102" s="264"/>
      <c r="I102" s="115">
        <f t="shared" si="116"/>
        <v>0</v>
      </c>
      <c r="J102" s="264"/>
      <c r="K102" s="61"/>
      <c r="L102" s="115">
        <f t="shared" si="117"/>
        <v>0</v>
      </c>
      <c r="M102" s="328"/>
      <c r="N102" s="61"/>
      <c r="O102" s="115">
        <f t="shared" si="118"/>
        <v>0</v>
      </c>
      <c r="P102" s="112"/>
    </row>
    <row r="103" spans="1:16" ht="36" hidden="1" x14ac:dyDescent="0.25">
      <c r="A103" s="113">
        <v>2240</v>
      </c>
      <c r="B103" s="58" t="s">
        <v>89</v>
      </c>
      <c r="C103" s="59">
        <f t="shared" si="98"/>
        <v>0</v>
      </c>
      <c r="D103" s="233">
        <f>SUM(D104:D111)</f>
        <v>0</v>
      </c>
      <c r="E103" s="436">
        <f t="shared" ref="E103:F103" si="119">SUM(E104:E111)</f>
        <v>0</v>
      </c>
      <c r="F103" s="393">
        <f t="shared" si="119"/>
        <v>0</v>
      </c>
      <c r="G103" s="233">
        <f>SUM(G104:G111)</f>
        <v>0</v>
      </c>
      <c r="H103" s="122">
        <f t="shared" ref="H103:I103" si="120">SUM(H104:H111)</f>
        <v>0</v>
      </c>
      <c r="I103" s="115">
        <f t="shared" si="120"/>
        <v>0</v>
      </c>
      <c r="J103" s="122">
        <f>SUM(J104:J111)</f>
        <v>0</v>
      </c>
      <c r="K103" s="114">
        <f t="shared" ref="K103:L103" si="121">SUM(K104:K111)</f>
        <v>0</v>
      </c>
      <c r="L103" s="115">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435"/>
      <c r="F104" s="393">
        <f t="shared" ref="F104:F111" si="123">D104+E104</f>
        <v>0</v>
      </c>
      <c r="G104" s="232"/>
      <c r="H104" s="264"/>
      <c r="I104" s="115">
        <f t="shared" ref="I104:I111" si="124">G104+H104</f>
        <v>0</v>
      </c>
      <c r="J104" s="264"/>
      <c r="K104" s="61"/>
      <c r="L104" s="115">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435"/>
      <c r="F105" s="393">
        <f t="shared" si="123"/>
        <v>0</v>
      </c>
      <c r="G105" s="232"/>
      <c r="H105" s="264"/>
      <c r="I105" s="115">
        <f t="shared" si="124"/>
        <v>0</v>
      </c>
      <c r="J105" s="264"/>
      <c r="K105" s="61"/>
      <c r="L105" s="115">
        <f t="shared" si="125"/>
        <v>0</v>
      </c>
      <c r="M105" s="328"/>
      <c r="N105" s="61"/>
      <c r="O105" s="115">
        <f t="shared" si="126"/>
        <v>0</v>
      </c>
      <c r="P105" s="112"/>
    </row>
    <row r="106" spans="1:16" ht="24" hidden="1" x14ac:dyDescent="0.25">
      <c r="A106" s="38">
        <v>2243</v>
      </c>
      <c r="B106" s="58" t="s">
        <v>92</v>
      </c>
      <c r="C106" s="59">
        <f t="shared" si="98"/>
        <v>0</v>
      </c>
      <c r="D106" s="232"/>
      <c r="E106" s="435"/>
      <c r="F106" s="393">
        <f t="shared" si="123"/>
        <v>0</v>
      </c>
      <c r="G106" s="232"/>
      <c r="H106" s="264"/>
      <c r="I106" s="115">
        <f t="shared" si="124"/>
        <v>0</v>
      </c>
      <c r="J106" s="264"/>
      <c r="K106" s="61"/>
      <c r="L106" s="115">
        <f t="shared" si="125"/>
        <v>0</v>
      </c>
      <c r="M106" s="328"/>
      <c r="N106" s="61"/>
      <c r="O106" s="115">
        <f t="shared" si="126"/>
        <v>0</v>
      </c>
      <c r="P106" s="112"/>
    </row>
    <row r="107" spans="1:16" hidden="1" x14ac:dyDescent="0.25">
      <c r="A107" s="38">
        <v>2244</v>
      </c>
      <c r="B107" s="58" t="s">
        <v>93</v>
      </c>
      <c r="C107" s="59">
        <f t="shared" si="98"/>
        <v>0</v>
      </c>
      <c r="D107" s="232"/>
      <c r="E107" s="435"/>
      <c r="F107" s="393">
        <f t="shared" si="123"/>
        <v>0</v>
      </c>
      <c r="G107" s="232"/>
      <c r="H107" s="264"/>
      <c r="I107" s="115">
        <f t="shared" si="124"/>
        <v>0</v>
      </c>
      <c r="J107" s="264"/>
      <c r="K107" s="61"/>
      <c r="L107" s="115">
        <f t="shared" si="125"/>
        <v>0</v>
      </c>
      <c r="M107" s="328"/>
      <c r="N107" s="61"/>
      <c r="O107" s="115">
        <f t="shared" si="126"/>
        <v>0</v>
      </c>
      <c r="P107" s="112"/>
    </row>
    <row r="108" spans="1:16" ht="24" hidden="1" x14ac:dyDescent="0.25">
      <c r="A108" s="38">
        <v>2246</v>
      </c>
      <c r="B108" s="58" t="s">
        <v>94</v>
      </c>
      <c r="C108" s="59">
        <f t="shared" si="98"/>
        <v>0</v>
      </c>
      <c r="D108" s="232"/>
      <c r="E108" s="435"/>
      <c r="F108" s="393">
        <f t="shared" si="123"/>
        <v>0</v>
      </c>
      <c r="G108" s="232"/>
      <c r="H108" s="264"/>
      <c r="I108" s="115">
        <f t="shared" si="124"/>
        <v>0</v>
      </c>
      <c r="J108" s="264"/>
      <c r="K108" s="61"/>
      <c r="L108" s="115">
        <f t="shared" si="125"/>
        <v>0</v>
      </c>
      <c r="M108" s="328"/>
      <c r="N108" s="61"/>
      <c r="O108" s="115">
        <f t="shared" si="126"/>
        <v>0</v>
      </c>
      <c r="P108" s="112"/>
    </row>
    <row r="109" spans="1:16" hidden="1" x14ac:dyDescent="0.25">
      <c r="A109" s="38">
        <v>2247</v>
      </c>
      <c r="B109" s="58" t="s">
        <v>95</v>
      </c>
      <c r="C109" s="59">
        <f t="shared" si="98"/>
        <v>0</v>
      </c>
      <c r="D109" s="232"/>
      <c r="E109" s="435"/>
      <c r="F109" s="393">
        <f t="shared" si="123"/>
        <v>0</v>
      </c>
      <c r="G109" s="232"/>
      <c r="H109" s="264"/>
      <c r="I109" s="115">
        <f t="shared" si="124"/>
        <v>0</v>
      </c>
      <c r="J109" s="264"/>
      <c r="K109" s="61"/>
      <c r="L109" s="115">
        <f t="shared" si="125"/>
        <v>0</v>
      </c>
      <c r="M109" s="328"/>
      <c r="N109" s="61"/>
      <c r="O109" s="115">
        <f t="shared" si="126"/>
        <v>0</v>
      </c>
      <c r="P109" s="112"/>
    </row>
    <row r="110" spans="1:16" ht="24" hidden="1" x14ac:dyDescent="0.25">
      <c r="A110" s="38">
        <v>2248</v>
      </c>
      <c r="B110" s="58" t="s">
        <v>300</v>
      </c>
      <c r="C110" s="59">
        <f t="shared" si="98"/>
        <v>0</v>
      </c>
      <c r="D110" s="232"/>
      <c r="E110" s="435"/>
      <c r="F110" s="393">
        <f t="shared" si="123"/>
        <v>0</v>
      </c>
      <c r="G110" s="232"/>
      <c r="H110" s="264"/>
      <c r="I110" s="115">
        <f t="shared" si="124"/>
        <v>0</v>
      </c>
      <c r="J110" s="264"/>
      <c r="K110" s="61"/>
      <c r="L110" s="115">
        <f t="shared" si="125"/>
        <v>0</v>
      </c>
      <c r="M110" s="328"/>
      <c r="N110" s="61"/>
      <c r="O110" s="115">
        <f t="shared" si="126"/>
        <v>0</v>
      </c>
      <c r="P110" s="112"/>
    </row>
    <row r="111" spans="1:16" ht="24" hidden="1" x14ac:dyDescent="0.25">
      <c r="A111" s="38">
        <v>2249</v>
      </c>
      <c r="B111" s="58" t="s">
        <v>96</v>
      </c>
      <c r="C111" s="59">
        <f t="shared" si="98"/>
        <v>0</v>
      </c>
      <c r="D111" s="232"/>
      <c r="E111" s="435"/>
      <c r="F111" s="393">
        <f t="shared" si="123"/>
        <v>0</v>
      </c>
      <c r="G111" s="232"/>
      <c r="H111" s="264"/>
      <c r="I111" s="115">
        <f t="shared" si="124"/>
        <v>0</v>
      </c>
      <c r="J111" s="264"/>
      <c r="K111" s="61"/>
      <c r="L111" s="115">
        <f t="shared" si="125"/>
        <v>0</v>
      </c>
      <c r="M111" s="328"/>
      <c r="N111" s="61"/>
      <c r="O111" s="115">
        <f t="shared" si="126"/>
        <v>0</v>
      </c>
      <c r="P111" s="112"/>
    </row>
    <row r="112" spans="1:16"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435"/>
      <c r="F114" s="393">
        <f t="shared" si="131"/>
        <v>0</v>
      </c>
      <c r="G114" s="232"/>
      <c r="H114" s="264"/>
      <c r="I114" s="115">
        <f t="shared" si="132"/>
        <v>0</v>
      </c>
      <c r="J114" s="264"/>
      <c r="K114" s="61"/>
      <c r="L114" s="115">
        <f t="shared" si="133"/>
        <v>0</v>
      </c>
      <c r="M114" s="328"/>
      <c r="N114" s="61"/>
      <c r="O114" s="115">
        <f t="shared" si="134"/>
        <v>0</v>
      </c>
      <c r="P114" s="112"/>
    </row>
    <row r="115" spans="1:16" ht="24" hidden="1" x14ac:dyDescent="0.25">
      <c r="A115" s="38">
        <v>2259</v>
      </c>
      <c r="B115" s="58" t="s">
        <v>100</v>
      </c>
      <c r="C115" s="59">
        <f t="shared" si="98"/>
        <v>0</v>
      </c>
      <c r="D115" s="232"/>
      <c r="E115" s="435"/>
      <c r="F115" s="393">
        <f t="shared" si="131"/>
        <v>0</v>
      </c>
      <c r="G115" s="232"/>
      <c r="H115" s="264"/>
      <c r="I115" s="115">
        <f t="shared" si="132"/>
        <v>0</v>
      </c>
      <c r="J115" s="264"/>
      <c r="K115" s="61"/>
      <c r="L115" s="115">
        <f t="shared" si="133"/>
        <v>0</v>
      </c>
      <c r="M115" s="328"/>
      <c r="N115" s="61"/>
      <c r="O115" s="115">
        <f t="shared" si="134"/>
        <v>0</v>
      </c>
      <c r="P115" s="112"/>
    </row>
    <row r="116" spans="1:16" hidden="1" x14ac:dyDescent="0.25">
      <c r="A116" s="113">
        <v>2260</v>
      </c>
      <c r="B116" s="58" t="s">
        <v>101</v>
      </c>
      <c r="C116" s="59">
        <f t="shared" si="98"/>
        <v>0</v>
      </c>
      <c r="D116" s="233">
        <f>SUM(D117:D121)</f>
        <v>0</v>
      </c>
      <c r="E116" s="436">
        <f t="shared" ref="E116:F116" si="135">SUM(E117:E121)</f>
        <v>0</v>
      </c>
      <c r="F116" s="393">
        <f t="shared" si="135"/>
        <v>0</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435"/>
      <c r="F118" s="393">
        <f t="shared" si="139"/>
        <v>0</v>
      </c>
      <c r="G118" s="232"/>
      <c r="H118" s="264"/>
      <c r="I118" s="115">
        <f t="shared" si="140"/>
        <v>0</v>
      </c>
      <c r="J118" s="264"/>
      <c r="K118" s="61"/>
      <c r="L118" s="115">
        <f t="shared" si="141"/>
        <v>0</v>
      </c>
      <c r="M118" s="328"/>
      <c r="N118" s="61"/>
      <c r="O118" s="115">
        <f t="shared" si="142"/>
        <v>0</v>
      </c>
      <c r="P118" s="112"/>
    </row>
    <row r="119" spans="1:16" hidden="1" x14ac:dyDescent="0.25">
      <c r="A119" s="38">
        <v>2263</v>
      </c>
      <c r="B119" s="58" t="s">
        <v>104</v>
      </c>
      <c r="C119" s="59">
        <f t="shared" si="98"/>
        <v>0</v>
      </c>
      <c r="D119" s="232"/>
      <c r="E119" s="435"/>
      <c r="F119" s="393">
        <f t="shared" si="139"/>
        <v>0</v>
      </c>
      <c r="G119" s="232"/>
      <c r="H119" s="264"/>
      <c r="I119" s="115">
        <f t="shared" si="140"/>
        <v>0</v>
      </c>
      <c r="J119" s="264"/>
      <c r="K119" s="61"/>
      <c r="L119" s="115">
        <f t="shared" si="141"/>
        <v>0</v>
      </c>
      <c r="M119" s="328"/>
      <c r="N119" s="61"/>
      <c r="O119" s="115">
        <f t="shared" si="142"/>
        <v>0</v>
      </c>
      <c r="P119" s="112"/>
    </row>
    <row r="120" spans="1:16" ht="24" hidden="1" x14ac:dyDescent="0.25">
      <c r="A120" s="38">
        <v>2264</v>
      </c>
      <c r="B120" s="58" t="s">
        <v>105</v>
      </c>
      <c r="C120" s="59">
        <f t="shared" si="98"/>
        <v>0</v>
      </c>
      <c r="D120" s="232"/>
      <c r="E120" s="435"/>
      <c r="F120" s="393">
        <f t="shared" si="139"/>
        <v>0</v>
      </c>
      <c r="G120" s="232"/>
      <c r="H120" s="264"/>
      <c r="I120" s="115">
        <f t="shared" si="140"/>
        <v>0</v>
      </c>
      <c r="J120" s="264"/>
      <c r="K120" s="61"/>
      <c r="L120" s="115">
        <f t="shared" si="141"/>
        <v>0</v>
      </c>
      <c r="M120" s="328"/>
      <c r="N120" s="61"/>
      <c r="O120" s="115">
        <f t="shared" si="142"/>
        <v>0</v>
      </c>
      <c r="P120" s="112"/>
    </row>
    <row r="121" spans="1:16" hidden="1" x14ac:dyDescent="0.25">
      <c r="A121" s="38">
        <v>2269</v>
      </c>
      <c r="B121" s="58" t="s">
        <v>106</v>
      </c>
      <c r="C121" s="59">
        <f t="shared" si="98"/>
        <v>0</v>
      </c>
      <c r="D121" s="232"/>
      <c r="E121" s="435"/>
      <c r="F121" s="393">
        <f t="shared" si="139"/>
        <v>0</v>
      </c>
      <c r="G121" s="232"/>
      <c r="H121" s="264"/>
      <c r="I121" s="115">
        <f t="shared" si="140"/>
        <v>0</v>
      </c>
      <c r="J121" s="264"/>
      <c r="K121" s="61"/>
      <c r="L121" s="115">
        <f t="shared" si="141"/>
        <v>0</v>
      </c>
      <c r="M121" s="328"/>
      <c r="N121" s="61"/>
      <c r="O121" s="115">
        <f t="shared" si="142"/>
        <v>0</v>
      </c>
      <c r="P121" s="112"/>
    </row>
    <row r="122" spans="1:16" x14ac:dyDescent="0.25">
      <c r="A122" s="113">
        <v>2270</v>
      </c>
      <c r="B122" s="58" t="s">
        <v>107</v>
      </c>
      <c r="C122" s="59">
        <f t="shared" si="98"/>
        <v>585</v>
      </c>
      <c r="D122" s="233">
        <f>SUM(D123:D127)</f>
        <v>300</v>
      </c>
      <c r="E122" s="436">
        <f t="shared" ref="E122:F122" si="143">SUM(E123:E127)</f>
        <v>0</v>
      </c>
      <c r="F122" s="393">
        <f t="shared" si="143"/>
        <v>300</v>
      </c>
      <c r="G122" s="233">
        <f>SUM(G123:G127)</f>
        <v>0</v>
      </c>
      <c r="H122" s="122">
        <f t="shared" ref="H122:I122" si="144">SUM(H123:H127)</f>
        <v>0</v>
      </c>
      <c r="I122" s="115">
        <f t="shared" si="144"/>
        <v>0</v>
      </c>
      <c r="J122" s="122">
        <f>SUM(J123:J127)</f>
        <v>285</v>
      </c>
      <c r="K122" s="114">
        <f t="shared" ref="K122:L122" si="145">SUM(K123:K127)</f>
        <v>0</v>
      </c>
      <c r="L122" s="115">
        <f t="shared" si="145"/>
        <v>285</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435"/>
      <c r="F124" s="393">
        <f t="shared" si="147"/>
        <v>0</v>
      </c>
      <c r="G124" s="232"/>
      <c r="H124" s="264"/>
      <c r="I124" s="115">
        <f t="shared" si="148"/>
        <v>0</v>
      </c>
      <c r="J124" s="264"/>
      <c r="K124" s="61"/>
      <c r="L124" s="115">
        <f t="shared" si="149"/>
        <v>0</v>
      </c>
      <c r="M124" s="328"/>
      <c r="N124" s="61"/>
      <c r="O124" s="115">
        <f t="shared" si="150"/>
        <v>0</v>
      </c>
      <c r="P124" s="112"/>
    </row>
    <row r="125" spans="1:16" ht="24" hidden="1" x14ac:dyDescent="0.25">
      <c r="A125" s="38">
        <v>2275</v>
      </c>
      <c r="B125" s="58" t="s">
        <v>109</v>
      </c>
      <c r="C125" s="59">
        <f t="shared" si="98"/>
        <v>0</v>
      </c>
      <c r="D125" s="232"/>
      <c r="E125" s="435"/>
      <c r="F125" s="393">
        <f t="shared" si="147"/>
        <v>0</v>
      </c>
      <c r="G125" s="232"/>
      <c r="H125" s="264"/>
      <c r="I125" s="115">
        <f t="shared" si="148"/>
        <v>0</v>
      </c>
      <c r="J125" s="264"/>
      <c r="K125" s="61"/>
      <c r="L125" s="115">
        <f t="shared" si="149"/>
        <v>0</v>
      </c>
      <c r="M125" s="328"/>
      <c r="N125" s="61"/>
      <c r="O125" s="115">
        <f t="shared" si="150"/>
        <v>0</v>
      </c>
      <c r="P125" s="112"/>
    </row>
    <row r="126" spans="1:16" ht="36" hidden="1" x14ac:dyDescent="0.25">
      <c r="A126" s="38">
        <v>2276</v>
      </c>
      <c r="B126" s="58" t="s">
        <v>110</v>
      </c>
      <c r="C126" s="59">
        <f t="shared" si="98"/>
        <v>0</v>
      </c>
      <c r="D126" s="232"/>
      <c r="E126" s="435"/>
      <c r="F126" s="393">
        <f t="shared" si="147"/>
        <v>0</v>
      </c>
      <c r="G126" s="232"/>
      <c r="H126" s="264"/>
      <c r="I126" s="115">
        <f t="shared" si="148"/>
        <v>0</v>
      </c>
      <c r="J126" s="264"/>
      <c r="K126" s="61"/>
      <c r="L126" s="115">
        <f t="shared" si="149"/>
        <v>0</v>
      </c>
      <c r="M126" s="328"/>
      <c r="N126" s="61"/>
      <c r="O126" s="115">
        <f t="shared" si="150"/>
        <v>0</v>
      </c>
      <c r="P126" s="112"/>
    </row>
    <row r="127" spans="1:16" ht="24" x14ac:dyDescent="0.25">
      <c r="A127" s="38">
        <v>2279</v>
      </c>
      <c r="B127" s="58" t="s">
        <v>111</v>
      </c>
      <c r="C127" s="59">
        <f t="shared" si="98"/>
        <v>585</v>
      </c>
      <c r="D127" s="232">
        <v>300</v>
      </c>
      <c r="E127" s="435"/>
      <c r="F127" s="393">
        <f t="shared" si="147"/>
        <v>300</v>
      </c>
      <c r="G127" s="232"/>
      <c r="H127" s="264"/>
      <c r="I127" s="115">
        <f t="shared" si="148"/>
        <v>0</v>
      </c>
      <c r="J127" s="264">
        <v>285</v>
      </c>
      <c r="K127" s="61"/>
      <c r="L127" s="115">
        <f t="shared" si="149"/>
        <v>285</v>
      </c>
      <c r="M127" s="328"/>
      <c r="N127" s="61"/>
      <c r="O127" s="115">
        <f t="shared" si="150"/>
        <v>0</v>
      </c>
      <c r="P127" s="112"/>
    </row>
    <row r="128" spans="1:16" ht="24" hidden="1" x14ac:dyDescent="0.25">
      <c r="A128" s="455">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435"/>
      <c r="F129" s="393">
        <f>D129+E129</f>
        <v>0</v>
      </c>
      <c r="G129" s="232"/>
      <c r="H129" s="264"/>
      <c r="I129" s="115">
        <f>G129+H129</f>
        <v>0</v>
      </c>
      <c r="J129" s="264"/>
      <c r="K129" s="61"/>
      <c r="L129" s="115">
        <f>J129+K129</f>
        <v>0</v>
      </c>
      <c r="M129" s="328"/>
      <c r="N129" s="61"/>
      <c r="O129" s="115">
        <f>M129+N129</f>
        <v>0</v>
      </c>
      <c r="P129" s="112"/>
    </row>
    <row r="130" spans="1:16" ht="38.25" customHeight="1" x14ac:dyDescent="0.25">
      <c r="A130" s="46">
        <v>2300</v>
      </c>
      <c r="B130" s="106" t="s">
        <v>113</v>
      </c>
      <c r="C130" s="47">
        <f t="shared" si="98"/>
        <v>2180</v>
      </c>
      <c r="D130" s="230">
        <f>SUM(D131,D136,D140,D141,D144,D151,D159,D160,D163)</f>
        <v>2180</v>
      </c>
      <c r="E130" s="430">
        <f t="shared" ref="E130:F130" si="152">SUM(E131,E136,E140,E141,E144,E151,E159,E160,E163)</f>
        <v>0</v>
      </c>
      <c r="F130" s="397">
        <f t="shared" si="152"/>
        <v>2180</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18">
        <f t="shared" si="154"/>
        <v>0</v>
      </c>
      <c r="M130" s="47">
        <f>SUM(M131,M136,M140,M141,M144,M151,M159,M160,M163)</f>
        <v>0</v>
      </c>
      <c r="N130" s="51">
        <f t="shared" ref="N130:O130" si="155">SUM(N131,N136,N140,N141,N144,N151,N159,N160,N163)</f>
        <v>0</v>
      </c>
      <c r="O130" s="118">
        <f t="shared" si="155"/>
        <v>0</v>
      </c>
      <c r="P130" s="124"/>
    </row>
    <row r="131" spans="1:16" ht="24" x14ac:dyDescent="0.25">
      <c r="A131" s="455">
        <v>2310</v>
      </c>
      <c r="B131" s="53" t="s">
        <v>114</v>
      </c>
      <c r="C131" s="54">
        <f t="shared" si="98"/>
        <v>2180</v>
      </c>
      <c r="D131" s="235">
        <f t="shared" ref="D131:O131" si="156">SUM(D132:D135)</f>
        <v>2180</v>
      </c>
      <c r="E131" s="438">
        <f t="shared" si="156"/>
        <v>0</v>
      </c>
      <c r="F131" s="434">
        <f t="shared" si="156"/>
        <v>2180</v>
      </c>
      <c r="G131" s="235">
        <f t="shared" si="156"/>
        <v>0</v>
      </c>
      <c r="H131" s="266">
        <f t="shared" si="156"/>
        <v>0</v>
      </c>
      <c r="I131" s="121">
        <f t="shared" si="156"/>
        <v>0</v>
      </c>
      <c r="J131" s="266">
        <f t="shared" si="156"/>
        <v>0</v>
      </c>
      <c r="K131" s="120">
        <f t="shared" si="156"/>
        <v>0</v>
      </c>
      <c r="L131" s="121">
        <f t="shared" si="156"/>
        <v>0</v>
      </c>
      <c r="M131" s="54">
        <f t="shared" si="156"/>
        <v>0</v>
      </c>
      <c r="N131" s="120">
        <f t="shared" si="156"/>
        <v>0</v>
      </c>
      <c r="O131" s="121">
        <f t="shared" si="156"/>
        <v>0</v>
      </c>
      <c r="P131" s="111"/>
    </row>
    <row r="132" spans="1:16" hidden="1" x14ac:dyDescent="0.25">
      <c r="A132" s="38">
        <v>2311</v>
      </c>
      <c r="B132" s="58" t="s">
        <v>115</v>
      </c>
      <c r="C132" s="59">
        <f t="shared" si="98"/>
        <v>0</v>
      </c>
      <c r="D132" s="232"/>
      <c r="E132" s="435"/>
      <c r="F132" s="393">
        <f t="shared" ref="F132:F135" si="157">D132+E132</f>
        <v>0</v>
      </c>
      <c r="G132" s="232"/>
      <c r="H132" s="264"/>
      <c r="I132" s="115">
        <f t="shared" ref="I132:I135" si="158">G132+H132</f>
        <v>0</v>
      </c>
      <c r="J132" s="264"/>
      <c r="K132" s="61"/>
      <c r="L132" s="115">
        <f t="shared" ref="L132:L135" si="159">J132+K132</f>
        <v>0</v>
      </c>
      <c r="M132" s="328"/>
      <c r="N132" s="61"/>
      <c r="O132" s="115">
        <f t="shared" ref="O132:O135" si="160">M132+N132</f>
        <v>0</v>
      </c>
      <c r="P132" s="112"/>
    </row>
    <row r="133" spans="1:16" hidden="1" x14ac:dyDescent="0.25">
      <c r="A133" s="38">
        <v>2312</v>
      </c>
      <c r="B133" s="58" t="s">
        <v>116</v>
      </c>
      <c r="C133" s="59">
        <f t="shared" si="98"/>
        <v>0</v>
      </c>
      <c r="D133" s="232"/>
      <c r="E133" s="435"/>
      <c r="F133" s="393">
        <f t="shared" si="157"/>
        <v>0</v>
      </c>
      <c r="G133" s="232"/>
      <c r="H133" s="264"/>
      <c r="I133" s="115">
        <f t="shared" si="158"/>
        <v>0</v>
      </c>
      <c r="J133" s="264"/>
      <c r="K133" s="61"/>
      <c r="L133" s="115">
        <f t="shared" si="159"/>
        <v>0</v>
      </c>
      <c r="M133" s="328"/>
      <c r="N133" s="61"/>
      <c r="O133" s="115">
        <f t="shared" si="160"/>
        <v>0</v>
      </c>
      <c r="P133" s="112"/>
    </row>
    <row r="134" spans="1:16" hidden="1" x14ac:dyDescent="0.25">
      <c r="A134" s="38">
        <v>2313</v>
      </c>
      <c r="B134" s="58" t="s">
        <v>117</v>
      </c>
      <c r="C134" s="59">
        <f t="shared" si="98"/>
        <v>0</v>
      </c>
      <c r="D134" s="232"/>
      <c r="E134" s="435"/>
      <c r="F134" s="393">
        <f t="shared" si="157"/>
        <v>0</v>
      </c>
      <c r="G134" s="232"/>
      <c r="H134" s="264"/>
      <c r="I134" s="115">
        <f t="shared" si="158"/>
        <v>0</v>
      </c>
      <c r="J134" s="264"/>
      <c r="K134" s="61"/>
      <c r="L134" s="115">
        <f t="shared" si="159"/>
        <v>0</v>
      </c>
      <c r="M134" s="328"/>
      <c r="N134" s="61"/>
      <c r="O134" s="115">
        <f t="shared" si="160"/>
        <v>0</v>
      </c>
      <c r="P134" s="112"/>
    </row>
    <row r="135" spans="1:16" ht="36" customHeight="1" x14ac:dyDescent="0.25">
      <c r="A135" s="38">
        <v>2314</v>
      </c>
      <c r="B135" s="58" t="s">
        <v>291</v>
      </c>
      <c r="C135" s="59">
        <f t="shared" si="98"/>
        <v>2180</v>
      </c>
      <c r="D135" s="232">
        <v>2180</v>
      </c>
      <c r="E135" s="435"/>
      <c r="F135" s="393">
        <f t="shared" si="157"/>
        <v>2180</v>
      </c>
      <c r="G135" s="232"/>
      <c r="H135" s="264"/>
      <c r="I135" s="115">
        <f t="shared" si="158"/>
        <v>0</v>
      </c>
      <c r="J135" s="264"/>
      <c r="K135" s="61"/>
      <c r="L135" s="115">
        <f t="shared" si="159"/>
        <v>0</v>
      </c>
      <c r="M135" s="328"/>
      <c r="N135" s="61"/>
      <c r="O135" s="115">
        <f t="shared" si="160"/>
        <v>0</v>
      </c>
      <c r="P135" s="112"/>
    </row>
    <row r="136" spans="1:16" hidden="1" x14ac:dyDescent="0.25">
      <c r="A136" s="113">
        <v>2320</v>
      </c>
      <c r="B136" s="58" t="s">
        <v>118</v>
      </c>
      <c r="C136" s="59">
        <f t="shared" si="98"/>
        <v>0</v>
      </c>
      <c r="D136" s="233">
        <f>SUM(D137:D139)</f>
        <v>0</v>
      </c>
      <c r="E136" s="436">
        <f t="shared" ref="E136:F136" si="161">SUM(E137:E139)</f>
        <v>0</v>
      </c>
      <c r="F136" s="393">
        <f t="shared" si="161"/>
        <v>0</v>
      </c>
      <c r="G136" s="233">
        <f>SUM(G137:G139)</f>
        <v>0</v>
      </c>
      <c r="H136" s="122">
        <f t="shared" ref="H136:I136" si="162">SUM(H137:H139)</f>
        <v>0</v>
      </c>
      <c r="I136" s="115">
        <f t="shared" si="162"/>
        <v>0</v>
      </c>
      <c r="J136" s="122">
        <f>SUM(J137:J139)</f>
        <v>0</v>
      </c>
      <c r="K136" s="114">
        <f t="shared" ref="K136:L136" si="163">SUM(K137:K139)</f>
        <v>0</v>
      </c>
      <c r="L136" s="115">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row>
    <row r="138" spans="1:16" hidden="1" x14ac:dyDescent="0.25">
      <c r="A138" s="38">
        <v>2322</v>
      </c>
      <c r="B138" s="58" t="s">
        <v>120</v>
      </c>
      <c r="C138" s="59">
        <f t="shared" si="98"/>
        <v>0</v>
      </c>
      <c r="D138" s="232"/>
      <c r="E138" s="435"/>
      <c r="F138" s="393">
        <f t="shared" si="165"/>
        <v>0</v>
      </c>
      <c r="G138" s="232"/>
      <c r="H138" s="264"/>
      <c r="I138" s="115">
        <f t="shared" si="166"/>
        <v>0</v>
      </c>
      <c r="J138" s="264"/>
      <c r="K138" s="61"/>
      <c r="L138" s="115">
        <f t="shared" si="167"/>
        <v>0</v>
      </c>
      <c r="M138" s="328"/>
      <c r="N138" s="61"/>
      <c r="O138" s="115">
        <f t="shared" si="168"/>
        <v>0</v>
      </c>
      <c r="P138" s="112"/>
    </row>
    <row r="139" spans="1:16" ht="10.5" hidden="1" customHeight="1" x14ac:dyDescent="0.25">
      <c r="A139" s="38">
        <v>2329</v>
      </c>
      <c r="B139" s="58" t="s">
        <v>121</v>
      </c>
      <c r="C139" s="59">
        <f t="shared" si="98"/>
        <v>0</v>
      </c>
      <c r="D139" s="232"/>
      <c r="E139" s="435"/>
      <c r="F139" s="393">
        <f t="shared" si="165"/>
        <v>0</v>
      </c>
      <c r="G139" s="232"/>
      <c r="H139" s="264"/>
      <c r="I139" s="115">
        <f t="shared" si="166"/>
        <v>0</v>
      </c>
      <c r="J139" s="264"/>
      <c r="K139" s="61"/>
      <c r="L139" s="115">
        <f t="shared" si="167"/>
        <v>0</v>
      </c>
      <c r="M139" s="328"/>
      <c r="N139" s="61"/>
      <c r="O139" s="115">
        <f t="shared" si="168"/>
        <v>0</v>
      </c>
      <c r="P139" s="112"/>
    </row>
    <row r="140" spans="1:16" hidden="1" x14ac:dyDescent="0.25">
      <c r="A140" s="113">
        <v>2330</v>
      </c>
      <c r="B140" s="58" t="s">
        <v>122</v>
      </c>
      <c r="C140" s="59">
        <f t="shared" si="98"/>
        <v>0</v>
      </c>
      <c r="D140" s="232"/>
      <c r="E140" s="435"/>
      <c r="F140" s="393">
        <f t="shared" si="165"/>
        <v>0</v>
      </c>
      <c r="G140" s="232"/>
      <c r="H140" s="264"/>
      <c r="I140" s="115">
        <f t="shared" si="166"/>
        <v>0</v>
      </c>
      <c r="J140" s="264"/>
      <c r="K140" s="61"/>
      <c r="L140" s="115">
        <f t="shared" si="167"/>
        <v>0</v>
      </c>
      <c r="M140" s="328"/>
      <c r="N140" s="61"/>
      <c r="O140" s="115">
        <f t="shared" si="168"/>
        <v>0</v>
      </c>
      <c r="P140" s="112"/>
    </row>
    <row r="141" spans="1:16"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435"/>
      <c r="F143" s="393">
        <f t="shared" si="173"/>
        <v>0</v>
      </c>
      <c r="G143" s="232"/>
      <c r="H143" s="264"/>
      <c r="I143" s="115">
        <f t="shared" si="174"/>
        <v>0</v>
      </c>
      <c r="J143" s="264"/>
      <c r="K143" s="61"/>
      <c r="L143" s="115">
        <f t="shared" si="175"/>
        <v>0</v>
      </c>
      <c r="M143" s="328"/>
      <c r="N143" s="61"/>
      <c r="O143" s="115">
        <f t="shared" si="176"/>
        <v>0</v>
      </c>
      <c r="P143" s="112"/>
    </row>
    <row r="144" spans="1:16" ht="24" hidden="1" x14ac:dyDescent="0.25">
      <c r="A144" s="108">
        <v>2350</v>
      </c>
      <c r="B144" s="79" t="s">
        <v>125</v>
      </c>
      <c r="C144" s="85">
        <f t="shared" si="98"/>
        <v>0</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433"/>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435"/>
      <c r="F146" s="393">
        <f t="shared" si="181"/>
        <v>0</v>
      </c>
      <c r="G146" s="232"/>
      <c r="H146" s="264"/>
      <c r="I146" s="115">
        <f t="shared" si="182"/>
        <v>0</v>
      </c>
      <c r="J146" s="264"/>
      <c r="K146" s="61"/>
      <c r="L146" s="115">
        <f t="shared" si="183"/>
        <v>0</v>
      </c>
      <c r="M146" s="328"/>
      <c r="N146" s="61"/>
      <c r="O146" s="115">
        <f t="shared" si="184"/>
        <v>0</v>
      </c>
      <c r="P146" s="112"/>
    </row>
    <row r="147" spans="1:16" ht="24" hidden="1" x14ac:dyDescent="0.25">
      <c r="A147" s="38">
        <v>2353</v>
      </c>
      <c r="B147" s="58" t="s">
        <v>128</v>
      </c>
      <c r="C147" s="59">
        <f t="shared" si="98"/>
        <v>0</v>
      </c>
      <c r="D147" s="232"/>
      <c r="E147" s="435"/>
      <c r="F147" s="393">
        <f t="shared" si="181"/>
        <v>0</v>
      </c>
      <c r="G147" s="232"/>
      <c r="H147" s="264"/>
      <c r="I147" s="115">
        <f t="shared" si="182"/>
        <v>0</v>
      </c>
      <c r="J147" s="264"/>
      <c r="K147" s="61"/>
      <c r="L147" s="115">
        <f t="shared" si="183"/>
        <v>0</v>
      </c>
      <c r="M147" s="328"/>
      <c r="N147" s="61"/>
      <c r="O147" s="115">
        <f t="shared" si="184"/>
        <v>0</v>
      </c>
      <c r="P147" s="112"/>
    </row>
    <row r="148" spans="1:16" ht="24" hidden="1" x14ac:dyDescent="0.25">
      <c r="A148" s="38">
        <v>2354</v>
      </c>
      <c r="B148" s="58" t="s">
        <v>129</v>
      </c>
      <c r="C148" s="59">
        <f t="shared" si="98"/>
        <v>0</v>
      </c>
      <c r="D148" s="232"/>
      <c r="E148" s="435"/>
      <c r="F148" s="393">
        <f t="shared" si="181"/>
        <v>0</v>
      </c>
      <c r="G148" s="232"/>
      <c r="H148" s="264"/>
      <c r="I148" s="115">
        <f t="shared" si="182"/>
        <v>0</v>
      </c>
      <c r="J148" s="264"/>
      <c r="K148" s="61"/>
      <c r="L148" s="115">
        <f t="shared" si="183"/>
        <v>0</v>
      </c>
      <c r="M148" s="328"/>
      <c r="N148" s="61"/>
      <c r="O148" s="115">
        <f t="shared" si="184"/>
        <v>0</v>
      </c>
      <c r="P148" s="112"/>
    </row>
    <row r="149" spans="1:16" ht="24" hidden="1" x14ac:dyDescent="0.25">
      <c r="A149" s="38">
        <v>2355</v>
      </c>
      <c r="B149" s="58" t="s">
        <v>130</v>
      </c>
      <c r="C149" s="59">
        <f t="shared" ref="C149:C212" si="185">F149+I149+L149+O149</f>
        <v>0</v>
      </c>
      <c r="D149" s="232"/>
      <c r="E149" s="435"/>
      <c r="F149" s="393">
        <f t="shared" si="181"/>
        <v>0</v>
      </c>
      <c r="G149" s="232"/>
      <c r="H149" s="264"/>
      <c r="I149" s="115">
        <f t="shared" si="182"/>
        <v>0</v>
      </c>
      <c r="J149" s="264"/>
      <c r="K149" s="61"/>
      <c r="L149" s="115">
        <f t="shared" si="183"/>
        <v>0</v>
      </c>
      <c r="M149" s="328"/>
      <c r="N149" s="61"/>
      <c r="O149" s="115">
        <f t="shared" si="184"/>
        <v>0</v>
      </c>
      <c r="P149" s="112"/>
    </row>
    <row r="150" spans="1:16" ht="24" hidden="1" x14ac:dyDescent="0.25">
      <c r="A150" s="38">
        <v>2359</v>
      </c>
      <c r="B150" s="58" t="s">
        <v>131</v>
      </c>
      <c r="C150" s="59">
        <f t="shared" si="185"/>
        <v>0</v>
      </c>
      <c r="D150" s="232"/>
      <c r="E150" s="435"/>
      <c r="F150" s="393">
        <f t="shared" si="181"/>
        <v>0</v>
      </c>
      <c r="G150" s="232"/>
      <c r="H150" s="264"/>
      <c r="I150" s="115">
        <f t="shared" si="182"/>
        <v>0</v>
      </c>
      <c r="J150" s="264"/>
      <c r="K150" s="61"/>
      <c r="L150" s="115">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435"/>
      <c r="F153" s="393">
        <f t="shared" si="190"/>
        <v>0</v>
      </c>
      <c r="G153" s="232"/>
      <c r="H153" s="264"/>
      <c r="I153" s="115">
        <f t="shared" si="191"/>
        <v>0</v>
      </c>
      <c r="J153" s="264"/>
      <c r="K153" s="61"/>
      <c r="L153" s="115">
        <f t="shared" si="192"/>
        <v>0</v>
      </c>
      <c r="M153" s="328"/>
      <c r="N153" s="61"/>
      <c r="O153" s="115">
        <f t="shared" si="193"/>
        <v>0</v>
      </c>
      <c r="P153" s="112"/>
    </row>
    <row r="154" spans="1:16" hidden="1" x14ac:dyDescent="0.25">
      <c r="A154" s="37">
        <v>2363</v>
      </c>
      <c r="B154" s="58" t="s">
        <v>135</v>
      </c>
      <c r="C154" s="59">
        <f t="shared" si="185"/>
        <v>0</v>
      </c>
      <c r="D154" s="232"/>
      <c r="E154" s="435"/>
      <c r="F154" s="393">
        <f t="shared" si="190"/>
        <v>0</v>
      </c>
      <c r="G154" s="232"/>
      <c r="H154" s="264"/>
      <c r="I154" s="115">
        <f t="shared" si="191"/>
        <v>0</v>
      </c>
      <c r="J154" s="264"/>
      <c r="K154" s="61"/>
      <c r="L154" s="115">
        <f t="shared" si="192"/>
        <v>0</v>
      </c>
      <c r="M154" s="328"/>
      <c r="N154" s="61"/>
      <c r="O154" s="115">
        <f t="shared" si="193"/>
        <v>0</v>
      </c>
      <c r="P154" s="112"/>
    </row>
    <row r="155" spans="1:16" hidden="1" x14ac:dyDescent="0.25">
      <c r="A155" s="37">
        <v>2364</v>
      </c>
      <c r="B155" s="58" t="s">
        <v>136</v>
      </c>
      <c r="C155" s="59">
        <f t="shared" si="185"/>
        <v>0</v>
      </c>
      <c r="D155" s="232"/>
      <c r="E155" s="435"/>
      <c r="F155" s="393">
        <f t="shared" si="190"/>
        <v>0</v>
      </c>
      <c r="G155" s="232"/>
      <c r="H155" s="264"/>
      <c r="I155" s="115">
        <f t="shared" si="191"/>
        <v>0</v>
      </c>
      <c r="J155" s="264"/>
      <c r="K155" s="61"/>
      <c r="L155" s="115">
        <f t="shared" si="192"/>
        <v>0</v>
      </c>
      <c r="M155" s="328"/>
      <c r="N155" s="61"/>
      <c r="O155" s="115">
        <f t="shared" si="193"/>
        <v>0</v>
      </c>
      <c r="P155" s="112"/>
    </row>
    <row r="156" spans="1:16" ht="12.75" hidden="1" customHeight="1" x14ac:dyDescent="0.25">
      <c r="A156" s="37">
        <v>2365</v>
      </c>
      <c r="B156" s="58" t="s">
        <v>137</v>
      </c>
      <c r="C156" s="59">
        <f t="shared" si="185"/>
        <v>0</v>
      </c>
      <c r="D156" s="232"/>
      <c r="E156" s="435"/>
      <c r="F156" s="393">
        <f t="shared" si="190"/>
        <v>0</v>
      </c>
      <c r="G156" s="232"/>
      <c r="H156" s="264"/>
      <c r="I156" s="115">
        <f t="shared" si="191"/>
        <v>0</v>
      </c>
      <c r="J156" s="264"/>
      <c r="K156" s="61"/>
      <c r="L156" s="115">
        <f t="shared" si="192"/>
        <v>0</v>
      </c>
      <c r="M156" s="328"/>
      <c r="N156" s="61"/>
      <c r="O156" s="115">
        <f t="shared" si="193"/>
        <v>0</v>
      </c>
      <c r="P156" s="112"/>
    </row>
    <row r="157" spans="1:16" ht="36" hidden="1" x14ac:dyDescent="0.25">
      <c r="A157" s="37">
        <v>2366</v>
      </c>
      <c r="B157" s="58" t="s">
        <v>138</v>
      </c>
      <c r="C157" s="59">
        <f t="shared" si="185"/>
        <v>0</v>
      </c>
      <c r="D157" s="232"/>
      <c r="E157" s="435"/>
      <c r="F157" s="393">
        <f t="shared" si="190"/>
        <v>0</v>
      </c>
      <c r="G157" s="232"/>
      <c r="H157" s="264"/>
      <c r="I157" s="115">
        <f t="shared" si="191"/>
        <v>0</v>
      </c>
      <c r="J157" s="264"/>
      <c r="K157" s="61"/>
      <c r="L157" s="115">
        <f t="shared" si="192"/>
        <v>0</v>
      </c>
      <c r="M157" s="328"/>
      <c r="N157" s="61"/>
      <c r="O157" s="115">
        <f t="shared" si="193"/>
        <v>0</v>
      </c>
      <c r="P157" s="112"/>
    </row>
    <row r="158" spans="1:16" ht="48" hidden="1" x14ac:dyDescent="0.25">
      <c r="A158" s="37">
        <v>2369</v>
      </c>
      <c r="B158" s="58" t="s">
        <v>139</v>
      </c>
      <c r="C158" s="59">
        <f t="shared" si="185"/>
        <v>0</v>
      </c>
      <c r="D158" s="232"/>
      <c r="E158" s="435"/>
      <c r="F158" s="393">
        <f t="shared" si="190"/>
        <v>0</v>
      </c>
      <c r="G158" s="232"/>
      <c r="H158" s="264"/>
      <c r="I158" s="115">
        <f t="shared" si="191"/>
        <v>0</v>
      </c>
      <c r="J158" s="264"/>
      <c r="K158" s="61"/>
      <c r="L158" s="115">
        <f t="shared" si="192"/>
        <v>0</v>
      </c>
      <c r="M158" s="328"/>
      <c r="N158" s="61"/>
      <c r="O158" s="115">
        <f t="shared" si="193"/>
        <v>0</v>
      </c>
      <c r="P158" s="112"/>
    </row>
    <row r="159" spans="1:16" hidden="1" x14ac:dyDescent="0.25">
      <c r="A159" s="108">
        <v>2370</v>
      </c>
      <c r="B159" s="79" t="s">
        <v>140</v>
      </c>
      <c r="C159" s="85">
        <f t="shared" si="185"/>
        <v>0</v>
      </c>
      <c r="D159" s="234"/>
      <c r="E159" s="437"/>
      <c r="F159" s="432">
        <f t="shared" si="190"/>
        <v>0</v>
      </c>
      <c r="G159" s="234"/>
      <c r="H159" s="265"/>
      <c r="I159" s="110">
        <f t="shared" si="191"/>
        <v>0</v>
      </c>
      <c r="J159" s="265"/>
      <c r="K159" s="116"/>
      <c r="L159" s="110">
        <f t="shared" si="192"/>
        <v>0</v>
      </c>
      <c r="M159" s="329"/>
      <c r="N159" s="116"/>
      <c r="O159" s="110">
        <f t="shared" si="193"/>
        <v>0</v>
      </c>
      <c r="P159" s="117"/>
    </row>
    <row r="160" spans="1:16"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435"/>
      <c r="F162" s="393">
        <f t="shared" si="198"/>
        <v>0</v>
      </c>
      <c r="G162" s="232"/>
      <c r="H162" s="264"/>
      <c r="I162" s="115">
        <f t="shared" si="199"/>
        <v>0</v>
      </c>
      <c r="J162" s="264"/>
      <c r="K162" s="61"/>
      <c r="L162" s="115">
        <f t="shared" si="200"/>
        <v>0</v>
      </c>
      <c r="M162" s="328"/>
      <c r="N162" s="61"/>
      <c r="O162" s="115">
        <f t="shared" si="201"/>
        <v>0</v>
      </c>
      <c r="P162" s="112"/>
    </row>
    <row r="163" spans="1:16" hidden="1" x14ac:dyDescent="0.25">
      <c r="A163" s="108">
        <v>2390</v>
      </c>
      <c r="B163" s="79" t="s">
        <v>144</v>
      </c>
      <c r="C163" s="85">
        <f t="shared" si="185"/>
        <v>0</v>
      </c>
      <c r="D163" s="234"/>
      <c r="E163" s="437"/>
      <c r="F163" s="432">
        <f t="shared" si="198"/>
        <v>0</v>
      </c>
      <c r="G163" s="234"/>
      <c r="H163" s="265"/>
      <c r="I163" s="110">
        <f t="shared" si="199"/>
        <v>0</v>
      </c>
      <c r="J163" s="265"/>
      <c r="K163" s="116"/>
      <c r="L163" s="110">
        <f t="shared" si="200"/>
        <v>0</v>
      </c>
      <c r="M163" s="329"/>
      <c r="N163" s="116"/>
      <c r="O163" s="110">
        <f t="shared" si="201"/>
        <v>0</v>
      </c>
      <c r="P163" s="117"/>
    </row>
    <row r="164" spans="1:16" hidden="1" x14ac:dyDescent="0.25">
      <c r="A164" s="46">
        <v>2400</v>
      </c>
      <c r="B164" s="106" t="s">
        <v>145</v>
      </c>
      <c r="C164" s="47">
        <f t="shared" si="185"/>
        <v>0</v>
      </c>
      <c r="D164" s="236"/>
      <c r="E164" s="439"/>
      <c r="F164" s="397">
        <f t="shared" si="198"/>
        <v>0</v>
      </c>
      <c r="G164" s="236"/>
      <c r="H164" s="267"/>
      <c r="I164" s="118">
        <f t="shared" si="199"/>
        <v>0</v>
      </c>
      <c r="J164" s="267"/>
      <c r="K164" s="123"/>
      <c r="L164" s="118">
        <f t="shared" si="200"/>
        <v>0</v>
      </c>
      <c r="M164" s="330"/>
      <c r="N164" s="123"/>
      <c r="O164" s="118">
        <f t="shared" si="201"/>
        <v>0</v>
      </c>
      <c r="P164" s="124"/>
    </row>
    <row r="165" spans="1:16" ht="24" hidden="1" x14ac:dyDescent="0.25">
      <c r="A165" s="46">
        <v>2500</v>
      </c>
      <c r="B165" s="106" t="s">
        <v>146</v>
      </c>
      <c r="C165" s="47">
        <f t="shared" si="185"/>
        <v>0</v>
      </c>
      <c r="D165" s="230">
        <f>SUM(D166,D171)</f>
        <v>0</v>
      </c>
      <c r="E165" s="430">
        <f t="shared" ref="E165:O165" si="202">SUM(E166,E171)</f>
        <v>0</v>
      </c>
      <c r="F165" s="397">
        <f t="shared" si="202"/>
        <v>0</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row>
    <row r="166" spans="1:16" ht="16.5" hidden="1" customHeight="1" x14ac:dyDescent="0.25">
      <c r="A166" s="455">
        <v>2510</v>
      </c>
      <c r="B166" s="53" t="s">
        <v>147</v>
      </c>
      <c r="C166" s="54">
        <f t="shared" si="185"/>
        <v>0</v>
      </c>
      <c r="D166" s="235">
        <f>SUM(D167:D170)</f>
        <v>0</v>
      </c>
      <c r="E166" s="438">
        <f t="shared" ref="E166:O166" si="203">SUM(E167:E170)</f>
        <v>0</v>
      </c>
      <c r="F166" s="434">
        <f t="shared" si="203"/>
        <v>0</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435"/>
      <c r="F168" s="393">
        <f t="shared" si="204"/>
        <v>0</v>
      </c>
      <c r="G168" s="232"/>
      <c r="H168" s="264"/>
      <c r="I168" s="115">
        <f t="shared" si="205"/>
        <v>0</v>
      </c>
      <c r="J168" s="264"/>
      <c r="K168" s="61"/>
      <c r="L168" s="115">
        <f t="shared" si="206"/>
        <v>0</v>
      </c>
      <c r="M168" s="328"/>
      <c r="N168" s="61"/>
      <c r="O168" s="115">
        <f t="shared" si="207"/>
        <v>0</v>
      </c>
      <c r="P168" s="112"/>
    </row>
    <row r="169" spans="1:16" ht="24" hidden="1" x14ac:dyDescent="0.25">
      <c r="A169" s="38">
        <v>2515</v>
      </c>
      <c r="B169" s="58" t="s">
        <v>150</v>
      </c>
      <c r="C169" s="59">
        <f t="shared" si="185"/>
        <v>0</v>
      </c>
      <c r="D169" s="232"/>
      <c r="E169" s="435"/>
      <c r="F169" s="393">
        <f t="shared" si="204"/>
        <v>0</v>
      </c>
      <c r="G169" s="232"/>
      <c r="H169" s="264"/>
      <c r="I169" s="115">
        <f t="shared" si="205"/>
        <v>0</v>
      </c>
      <c r="J169" s="264"/>
      <c r="K169" s="61"/>
      <c r="L169" s="115">
        <f t="shared" si="206"/>
        <v>0</v>
      </c>
      <c r="M169" s="328"/>
      <c r="N169" s="61"/>
      <c r="O169" s="115">
        <f t="shared" si="207"/>
        <v>0</v>
      </c>
      <c r="P169" s="112"/>
    </row>
    <row r="170" spans="1:16" ht="24" hidden="1" x14ac:dyDescent="0.25">
      <c r="A170" s="38">
        <v>2519</v>
      </c>
      <c r="B170" s="58" t="s">
        <v>151</v>
      </c>
      <c r="C170" s="59">
        <f t="shared" si="185"/>
        <v>0</v>
      </c>
      <c r="D170" s="232"/>
      <c r="E170" s="435"/>
      <c r="F170" s="393">
        <f t="shared" si="204"/>
        <v>0</v>
      </c>
      <c r="G170" s="232"/>
      <c r="H170" s="264"/>
      <c r="I170" s="115">
        <f t="shared" si="205"/>
        <v>0</v>
      </c>
      <c r="J170" s="264"/>
      <c r="K170" s="61"/>
      <c r="L170" s="115">
        <f t="shared" si="206"/>
        <v>0</v>
      </c>
      <c r="M170" s="328"/>
      <c r="N170" s="61"/>
      <c r="O170" s="115">
        <f t="shared" si="207"/>
        <v>0</v>
      </c>
      <c r="P170" s="112"/>
    </row>
    <row r="171" spans="1:16" ht="24" hidden="1" x14ac:dyDescent="0.25">
      <c r="A171" s="113">
        <v>2520</v>
      </c>
      <c r="B171" s="58" t="s">
        <v>152</v>
      </c>
      <c r="C171" s="59">
        <f t="shared" si="185"/>
        <v>0</v>
      </c>
      <c r="D171" s="232"/>
      <c r="E171" s="435"/>
      <c r="F171" s="393">
        <f t="shared" si="204"/>
        <v>0</v>
      </c>
      <c r="G171" s="232"/>
      <c r="H171" s="264"/>
      <c r="I171" s="115">
        <f t="shared" si="205"/>
        <v>0</v>
      </c>
      <c r="J171" s="264"/>
      <c r="K171" s="61"/>
      <c r="L171" s="115">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90"/>
      <c r="F172" s="391">
        <f t="shared" si="204"/>
        <v>0</v>
      </c>
      <c r="G172" s="215"/>
      <c r="H172" s="250"/>
      <c r="I172" s="361">
        <f t="shared" si="205"/>
        <v>0</v>
      </c>
      <c r="J172" s="250"/>
      <c r="K172" s="35"/>
      <c r="L172" s="361">
        <f t="shared" si="206"/>
        <v>0</v>
      </c>
      <c r="M172" s="318"/>
      <c r="N172" s="35"/>
      <c r="O172" s="361">
        <f t="shared" si="207"/>
        <v>0</v>
      </c>
      <c r="P172" s="36"/>
    </row>
    <row r="173" spans="1:16" hidden="1" x14ac:dyDescent="0.25">
      <c r="A173" s="102">
        <v>3000</v>
      </c>
      <c r="B173" s="102" t="s">
        <v>154</v>
      </c>
      <c r="C173" s="103">
        <f t="shared" si="185"/>
        <v>0</v>
      </c>
      <c r="D173" s="229">
        <f>SUM(D174,D184)</f>
        <v>0</v>
      </c>
      <c r="E173" s="428">
        <f t="shared" ref="E173:F173" si="208">SUM(E174,E184)</f>
        <v>0</v>
      </c>
      <c r="F173" s="429">
        <f t="shared" si="208"/>
        <v>0</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430">
        <f t="shared" ref="E174:O174" si="212">SUM(E175,E179)</f>
        <v>0</v>
      </c>
      <c r="F174" s="397">
        <f t="shared" si="212"/>
        <v>0</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row>
    <row r="175" spans="1:16" ht="36" hidden="1" x14ac:dyDescent="0.25">
      <c r="A175" s="455">
        <v>3260</v>
      </c>
      <c r="B175" s="53" t="s">
        <v>156</v>
      </c>
      <c r="C175" s="54">
        <f t="shared" si="185"/>
        <v>0</v>
      </c>
      <c r="D175" s="235">
        <f>SUM(D176:D178)</f>
        <v>0</v>
      </c>
      <c r="E175" s="438">
        <f t="shared" ref="E175:F175" si="213">SUM(E176:E178)</f>
        <v>0</v>
      </c>
      <c r="F175" s="434">
        <f t="shared" si="213"/>
        <v>0</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435"/>
      <c r="F177" s="393">
        <f t="shared" si="217"/>
        <v>0</v>
      </c>
      <c r="G177" s="232"/>
      <c r="H177" s="264"/>
      <c r="I177" s="115">
        <f t="shared" si="218"/>
        <v>0</v>
      </c>
      <c r="J177" s="264"/>
      <c r="K177" s="61"/>
      <c r="L177" s="115">
        <f t="shared" si="219"/>
        <v>0</v>
      </c>
      <c r="M177" s="328"/>
      <c r="N177" s="61"/>
      <c r="O177" s="115">
        <f t="shared" si="220"/>
        <v>0</v>
      </c>
      <c r="P177" s="112"/>
    </row>
    <row r="178" spans="1:16" ht="24" hidden="1" x14ac:dyDescent="0.25">
      <c r="A178" s="38">
        <v>3263</v>
      </c>
      <c r="B178" s="58" t="s">
        <v>159</v>
      </c>
      <c r="C178" s="59">
        <f t="shared" si="185"/>
        <v>0</v>
      </c>
      <c r="D178" s="232"/>
      <c r="E178" s="435"/>
      <c r="F178" s="393">
        <f t="shared" si="217"/>
        <v>0</v>
      </c>
      <c r="G178" s="232"/>
      <c r="H178" s="264"/>
      <c r="I178" s="115">
        <f t="shared" si="218"/>
        <v>0</v>
      </c>
      <c r="J178" s="264"/>
      <c r="K178" s="61"/>
      <c r="L178" s="115">
        <f t="shared" si="219"/>
        <v>0</v>
      </c>
      <c r="M178" s="328"/>
      <c r="N178" s="61"/>
      <c r="O178" s="115">
        <f t="shared" si="220"/>
        <v>0</v>
      </c>
      <c r="P178" s="112"/>
    </row>
    <row r="179" spans="1:16" ht="84" hidden="1" x14ac:dyDescent="0.25">
      <c r="A179" s="455">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435"/>
      <c r="F181" s="393">
        <f t="shared" si="222"/>
        <v>0</v>
      </c>
      <c r="G181" s="232"/>
      <c r="H181" s="264"/>
      <c r="I181" s="115">
        <f t="shared" si="223"/>
        <v>0</v>
      </c>
      <c r="J181" s="264"/>
      <c r="K181" s="61"/>
      <c r="L181" s="115">
        <f t="shared" si="224"/>
        <v>0</v>
      </c>
      <c r="M181" s="328"/>
      <c r="N181" s="61"/>
      <c r="O181" s="115">
        <f t="shared" si="225"/>
        <v>0</v>
      </c>
      <c r="P181" s="112"/>
    </row>
    <row r="182" spans="1:16" ht="72" hidden="1" x14ac:dyDescent="0.25">
      <c r="A182" s="38">
        <v>3293</v>
      </c>
      <c r="B182" s="58" t="s">
        <v>162</v>
      </c>
      <c r="C182" s="59">
        <f t="shared" si="185"/>
        <v>0</v>
      </c>
      <c r="D182" s="232"/>
      <c r="E182" s="435"/>
      <c r="F182" s="393">
        <f t="shared" si="222"/>
        <v>0</v>
      </c>
      <c r="G182" s="232"/>
      <c r="H182" s="264"/>
      <c r="I182" s="115">
        <f t="shared" si="223"/>
        <v>0</v>
      </c>
      <c r="J182" s="264"/>
      <c r="K182" s="61"/>
      <c r="L182" s="115">
        <f t="shared" si="224"/>
        <v>0</v>
      </c>
      <c r="M182" s="328"/>
      <c r="N182" s="61"/>
      <c r="O182" s="115">
        <f t="shared" si="225"/>
        <v>0</v>
      </c>
      <c r="P182" s="112"/>
    </row>
    <row r="183" spans="1:16" ht="60" hidden="1" x14ac:dyDescent="0.25">
      <c r="A183" s="129">
        <v>3294</v>
      </c>
      <c r="B183" s="58" t="s">
        <v>163</v>
      </c>
      <c r="C183" s="128">
        <f t="shared" si="185"/>
        <v>0</v>
      </c>
      <c r="D183" s="237"/>
      <c r="E183" s="440"/>
      <c r="F183" s="441">
        <f t="shared" si="222"/>
        <v>0</v>
      </c>
      <c r="G183" s="237"/>
      <c r="H183" s="268"/>
      <c r="I183" s="313">
        <f t="shared" si="223"/>
        <v>0</v>
      </c>
      <c r="J183" s="268"/>
      <c r="K183" s="130"/>
      <c r="L183" s="313">
        <f t="shared" si="224"/>
        <v>0</v>
      </c>
      <c r="M183" s="331"/>
      <c r="N183" s="130"/>
      <c r="O183" s="313">
        <f t="shared" si="225"/>
        <v>0</v>
      </c>
      <c r="P183" s="159"/>
    </row>
    <row r="184" spans="1:16"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433"/>
      <c r="F186" s="434">
        <f t="shared" si="227"/>
        <v>0</v>
      </c>
      <c r="G186" s="231"/>
      <c r="H186" s="263"/>
      <c r="I186" s="121">
        <f t="shared" si="228"/>
        <v>0</v>
      </c>
      <c r="J186" s="263"/>
      <c r="K186" s="56"/>
      <c r="L186" s="121">
        <f t="shared" si="229"/>
        <v>0</v>
      </c>
      <c r="M186" s="327"/>
      <c r="N186" s="56"/>
      <c r="O186" s="121">
        <f t="shared" si="230"/>
        <v>0</v>
      </c>
      <c r="P186" s="111"/>
    </row>
    <row r="187" spans="1:16"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row>
    <row r="189" spans="1:16" ht="36" hidden="1" x14ac:dyDescent="0.25">
      <c r="A189" s="455">
        <v>4240</v>
      </c>
      <c r="B189" s="53" t="s">
        <v>169</v>
      </c>
      <c r="C189" s="54">
        <f t="shared" si="185"/>
        <v>0</v>
      </c>
      <c r="D189" s="231"/>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435"/>
      <c r="F190" s="393">
        <f t="shared" si="239"/>
        <v>0</v>
      </c>
      <c r="G190" s="232"/>
      <c r="H190" s="264"/>
      <c r="I190" s="115">
        <f t="shared" si="240"/>
        <v>0</v>
      </c>
      <c r="J190" s="264"/>
      <c r="K190" s="61"/>
      <c r="L190" s="115">
        <f t="shared" si="241"/>
        <v>0</v>
      </c>
      <c r="M190" s="328"/>
      <c r="N190" s="61"/>
      <c r="O190" s="115">
        <f t="shared" si="242"/>
        <v>0</v>
      </c>
      <c r="P190" s="112"/>
    </row>
    <row r="191" spans="1:16"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row>
    <row r="192" spans="1:16" ht="24" hidden="1" x14ac:dyDescent="0.25">
      <c r="A192" s="455">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x14ac:dyDescent="0.25">
      <c r="A194" s="136"/>
      <c r="B194" s="17" t="s">
        <v>174</v>
      </c>
      <c r="C194" s="99">
        <f t="shared" si="185"/>
        <v>321476</v>
      </c>
      <c r="D194" s="228">
        <f>SUM(D195,D230,D269)</f>
        <v>320481</v>
      </c>
      <c r="E194" s="426">
        <f t="shared" ref="E194:F194" si="251">SUM(E195,E230,E269)</f>
        <v>995</v>
      </c>
      <c r="F194" s="427">
        <f t="shared" si="251"/>
        <v>321476</v>
      </c>
      <c r="G194" s="228">
        <f>SUM(G195,G230,G269)</f>
        <v>0</v>
      </c>
      <c r="H194" s="261">
        <f t="shared" ref="H194:I194" si="252">SUM(H195,H230,H269)</f>
        <v>0</v>
      </c>
      <c r="I194" s="101">
        <f t="shared" si="252"/>
        <v>0</v>
      </c>
      <c r="J194" s="261">
        <f>SUM(J195,J230,J269)</f>
        <v>0</v>
      </c>
      <c r="K194" s="100">
        <f t="shared" ref="K194:L194" si="253">SUM(K195,K230,K269)</f>
        <v>0</v>
      </c>
      <c r="L194" s="101">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428">
        <f t="shared" ref="E195:F195" si="255">E196+E204</f>
        <v>0</v>
      </c>
      <c r="F195" s="429">
        <f t="shared" si="255"/>
        <v>0</v>
      </c>
      <c r="G195" s="229">
        <f>G196+G204</f>
        <v>0</v>
      </c>
      <c r="H195" s="262">
        <f t="shared" ref="H195:I195" si="256">H196+H204</f>
        <v>0</v>
      </c>
      <c r="I195" s="105">
        <f t="shared" si="256"/>
        <v>0</v>
      </c>
      <c r="J195" s="262">
        <f>J196+J204</f>
        <v>0</v>
      </c>
      <c r="K195" s="104">
        <f t="shared" ref="K195:L195" si="257">K196+K204</f>
        <v>0</v>
      </c>
      <c r="L195" s="105">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row>
    <row r="197" spans="1:16" hidden="1" x14ac:dyDescent="0.25">
      <c r="A197" s="455">
        <v>5110</v>
      </c>
      <c r="B197" s="53" t="s">
        <v>177</v>
      </c>
      <c r="C197" s="54">
        <f t="shared" si="185"/>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435"/>
      <c r="F200" s="393">
        <f t="shared" si="267"/>
        <v>0</v>
      </c>
      <c r="G200" s="232"/>
      <c r="H200" s="264"/>
      <c r="I200" s="115">
        <f t="shared" si="268"/>
        <v>0</v>
      </c>
      <c r="J200" s="264"/>
      <c r="K200" s="61"/>
      <c r="L200" s="115">
        <f t="shared" si="269"/>
        <v>0</v>
      </c>
      <c r="M200" s="328"/>
      <c r="N200" s="61"/>
      <c r="O200" s="115">
        <f t="shared" si="270"/>
        <v>0</v>
      </c>
      <c r="P200" s="112"/>
    </row>
    <row r="201" spans="1:16" hidden="1" x14ac:dyDescent="0.25">
      <c r="A201" s="113">
        <v>5130</v>
      </c>
      <c r="B201" s="58" t="s">
        <v>181</v>
      </c>
      <c r="C201" s="59">
        <f t="shared" si="185"/>
        <v>0</v>
      </c>
      <c r="D201" s="232"/>
      <c r="E201" s="435"/>
      <c r="F201" s="393">
        <f t="shared" si="267"/>
        <v>0</v>
      </c>
      <c r="G201" s="232"/>
      <c r="H201" s="264"/>
      <c r="I201" s="115">
        <f t="shared" si="268"/>
        <v>0</v>
      </c>
      <c r="J201" s="264"/>
      <c r="K201" s="61"/>
      <c r="L201" s="115">
        <f t="shared" si="269"/>
        <v>0</v>
      </c>
      <c r="M201" s="328"/>
      <c r="N201" s="61"/>
      <c r="O201" s="115">
        <f t="shared" si="270"/>
        <v>0</v>
      </c>
      <c r="P201" s="112"/>
    </row>
    <row r="202" spans="1:16" hidden="1" x14ac:dyDescent="0.25">
      <c r="A202" s="113">
        <v>5140</v>
      </c>
      <c r="B202" s="58" t="s">
        <v>182</v>
      </c>
      <c r="C202" s="59">
        <f t="shared" si="185"/>
        <v>0</v>
      </c>
      <c r="D202" s="232"/>
      <c r="E202" s="435"/>
      <c r="F202" s="393">
        <f t="shared" si="267"/>
        <v>0</v>
      </c>
      <c r="G202" s="232"/>
      <c r="H202" s="264"/>
      <c r="I202" s="115">
        <f t="shared" si="268"/>
        <v>0</v>
      </c>
      <c r="J202" s="264"/>
      <c r="K202" s="61"/>
      <c r="L202" s="115">
        <f t="shared" si="269"/>
        <v>0</v>
      </c>
      <c r="M202" s="328"/>
      <c r="N202" s="61"/>
      <c r="O202" s="115">
        <f t="shared" si="270"/>
        <v>0</v>
      </c>
      <c r="P202" s="112"/>
    </row>
    <row r="203" spans="1:16" ht="24" hidden="1" x14ac:dyDescent="0.25">
      <c r="A203" s="113">
        <v>5170</v>
      </c>
      <c r="B203" s="58" t="s">
        <v>183</v>
      </c>
      <c r="C203" s="59">
        <f t="shared" si="185"/>
        <v>0</v>
      </c>
      <c r="D203" s="232"/>
      <c r="E203" s="435"/>
      <c r="F203" s="393">
        <f t="shared" si="267"/>
        <v>0</v>
      </c>
      <c r="G203" s="232"/>
      <c r="H203" s="264"/>
      <c r="I203" s="115">
        <f t="shared" si="268"/>
        <v>0</v>
      </c>
      <c r="J203" s="264"/>
      <c r="K203" s="61"/>
      <c r="L203" s="115">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430">
        <f t="shared" ref="E204:F204" si="271">E205+E215+E216+E225+E226+E227+E229</f>
        <v>0</v>
      </c>
      <c r="F204" s="39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435"/>
      <c r="F207" s="393">
        <f t="shared" si="279"/>
        <v>0</v>
      </c>
      <c r="G207" s="232"/>
      <c r="H207" s="264"/>
      <c r="I207" s="115">
        <f t="shared" si="280"/>
        <v>0</v>
      </c>
      <c r="J207" s="264"/>
      <c r="K207" s="61"/>
      <c r="L207" s="115">
        <f t="shared" si="281"/>
        <v>0</v>
      </c>
      <c r="M207" s="328"/>
      <c r="N207" s="61"/>
      <c r="O207" s="115">
        <f t="shared" si="282"/>
        <v>0</v>
      </c>
      <c r="P207" s="112"/>
    </row>
    <row r="208" spans="1:16" hidden="1" x14ac:dyDescent="0.25">
      <c r="A208" s="38">
        <v>5213</v>
      </c>
      <c r="B208" s="58" t="s">
        <v>188</v>
      </c>
      <c r="C208" s="59">
        <f t="shared" si="185"/>
        <v>0</v>
      </c>
      <c r="D208" s="232"/>
      <c r="E208" s="435"/>
      <c r="F208" s="393">
        <f t="shared" si="279"/>
        <v>0</v>
      </c>
      <c r="G208" s="232"/>
      <c r="H208" s="264"/>
      <c r="I208" s="115">
        <f t="shared" si="280"/>
        <v>0</v>
      </c>
      <c r="J208" s="264"/>
      <c r="K208" s="61"/>
      <c r="L208" s="115">
        <f t="shared" si="281"/>
        <v>0</v>
      </c>
      <c r="M208" s="328"/>
      <c r="N208" s="61"/>
      <c r="O208" s="115">
        <f t="shared" si="282"/>
        <v>0</v>
      </c>
      <c r="P208" s="112"/>
    </row>
    <row r="209" spans="1:16" hidden="1" x14ac:dyDescent="0.25">
      <c r="A209" s="38">
        <v>5214</v>
      </c>
      <c r="B209" s="58" t="s">
        <v>189</v>
      </c>
      <c r="C209" s="59">
        <f t="shared" si="185"/>
        <v>0</v>
      </c>
      <c r="D209" s="232"/>
      <c r="E209" s="435"/>
      <c r="F209" s="393">
        <f t="shared" si="279"/>
        <v>0</v>
      </c>
      <c r="G209" s="232"/>
      <c r="H209" s="264"/>
      <c r="I209" s="115">
        <f t="shared" si="280"/>
        <v>0</v>
      </c>
      <c r="J209" s="264"/>
      <c r="K209" s="61"/>
      <c r="L209" s="115">
        <f t="shared" si="281"/>
        <v>0</v>
      </c>
      <c r="M209" s="328"/>
      <c r="N209" s="61"/>
      <c r="O209" s="115">
        <f t="shared" si="282"/>
        <v>0</v>
      </c>
      <c r="P209" s="112"/>
    </row>
    <row r="210" spans="1:16" hidden="1" x14ac:dyDescent="0.25">
      <c r="A210" s="38">
        <v>5215</v>
      </c>
      <c r="B210" s="58" t="s">
        <v>190</v>
      </c>
      <c r="C210" s="59">
        <f t="shared" si="185"/>
        <v>0</v>
      </c>
      <c r="D210" s="232"/>
      <c r="E210" s="435"/>
      <c r="F210" s="393">
        <f t="shared" si="279"/>
        <v>0</v>
      </c>
      <c r="G210" s="232"/>
      <c r="H210" s="264"/>
      <c r="I210" s="115">
        <f t="shared" si="280"/>
        <v>0</v>
      </c>
      <c r="J210" s="264"/>
      <c r="K210" s="61"/>
      <c r="L210" s="115">
        <f t="shared" si="281"/>
        <v>0</v>
      </c>
      <c r="M210" s="328"/>
      <c r="N210" s="61"/>
      <c r="O210" s="115">
        <f t="shared" si="282"/>
        <v>0</v>
      </c>
      <c r="P210" s="112"/>
    </row>
    <row r="211" spans="1:16" ht="14.25" hidden="1" customHeight="1" x14ac:dyDescent="0.25">
      <c r="A211" s="38">
        <v>5216</v>
      </c>
      <c r="B211" s="58" t="s">
        <v>191</v>
      </c>
      <c r="C211" s="59">
        <f t="shared" si="185"/>
        <v>0</v>
      </c>
      <c r="D211" s="232"/>
      <c r="E211" s="435"/>
      <c r="F211" s="393">
        <f t="shared" si="279"/>
        <v>0</v>
      </c>
      <c r="G211" s="232"/>
      <c r="H211" s="264"/>
      <c r="I211" s="115">
        <f t="shared" si="280"/>
        <v>0</v>
      </c>
      <c r="J211" s="264"/>
      <c r="K211" s="61"/>
      <c r="L211" s="115">
        <f t="shared" si="281"/>
        <v>0</v>
      </c>
      <c r="M211" s="328"/>
      <c r="N211" s="61"/>
      <c r="O211" s="115">
        <f t="shared" si="282"/>
        <v>0</v>
      </c>
      <c r="P211" s="112"/>
    </row>
    <row r="212" spans="1:16" hidden="1" x14ac:dyDescent="0.25">
      <c r="A212" s="38">
        <v>5217</v>
      </c>
      <c r="B212" s="58" t="s">
        <v>192</v>
      </c>
      <c r="C212" s="59">
        <f t="shared" si="185"/>
        <v>0</v>
      </c>
      <c r="D212" s="232"/>
      <c r="E212" s="435"/>
      <c r="F212" s="393">
        <f t="shared" si="279"/>
        <v>0</v>
      </c>
      <c r="G212" s="232"/>
      <c r="H212" s="264"/>
      <c r="I212" s="115">
        <f t="shared" si="280"/>
        <v>0</v>
      </c>
      <c r="J212" s="264"/>
      <c r="K212" s="61"/>
      <c r="L212" s="115">
        <f t="shared" si="281"/>
        <v>0</v>
      </c>
      <c r="M212" s="328"/>
      <c r="N212" s="61"/>
      <c r="O212" s="115">
        <f t="shared" si="282"/>
        <v>0</v>
      </c>
      <c r="P212" s="112"/>
    </row>
    <row r="213" spans="1:16" hidden="1" x14ac:dyDescent="0.25">
      <c r="A213" s="38">
        <v>5218</v>
      </c>
      <c r="B213" s="58" t="s">
        <v>193</v>
      </c>
      <c r="C213" s="59">
        <f t="shared" ref="C213:C276" si="283">F213+I213+L213+O213</f>
        <v>0</v>
      </c>
      <c r="D213" s="232"/>
      <c r="E213" s="435"/>
      <c r="F213" s="393">
        <f t="shared" si="279"/>
        <v>0</v>
      </c>
      <c r="G213" s="232"/>
      <c r="H213" s="264"/>
      <c r="I213" s="115">
        <f t="shared" si="280"/>
        <v>0</v>
      </c>
      <c r="J213" s="264"/>
      <c r="K213" s="61"/>
      <c r="L213" s="115">
        <f t="shared" si="281"/>
        <v>0</v>
      </c>
      <c r="M213" s="328"/>
      <c r="N213" s="61"/>
      <c r="O213" s="115">
        <f t="shared" si="282"/>
        <v>0</v>
      </c>
      <c r="P213" s="112"/>
    </row>
    <row r="214" spans="1:16" hidden="1" x14ac:dyDescent="0.25">
      <c r="A214" s="38">
        <v>5219</v>
      </c>
      <c r="B214" s="58" t="s">
        <v>194</v>
      </c>
      <c r="C214" s="59">
        <f t="shared" si="283"/>
        <v>0</v>
      </c>
      <c r="D214" s="232"/>
      <c r="E214" s="435"/>
      <c r="F214" s="393">
        <f t="shared" si="279"/>
        <v>0</v>
      </c>
      <c r="G214" s="232"/>
      <c r="H214" s="264"/>
      <c r="I214" s="115">
        <f t="shared" si="280"/>
        <v>0</v>
      </c>
      <c r="J214" s="264"/>
      <c r="K214" s="61"/>
      <c r="L214" s="115">
        <f t="shared" si="281"/>
        <v>0</v>
      </c>
      <c r="M214" s="328"/>
      <c r="N214" s="61"/>
      <c r="O214" s="115">
        <f t="shared" si="282"/>
        <v>0</v>
      </c>
      <c r="P214" s="112"/>
    </row>
    <row r="215" spans="1:16" ht="13.5" hidden="1" customHeight="1" x14ac:dyDescent="0.25">
      <c r="A215" s="113">
        <v>5220</v>
      </c>
      <c r="B215" s="58" t="s">
        <v>195</v>
      </c>
      <c r="C215" s="59">
        <f t="shared" si="283"/>
        <v>0</v>
      </c>
      <c r="D215" s="232"/>
      <c r="E215" s="435"/>
      <c r="F215" s="393">
        <f t="shared" si="279"/>
        <v>0</v>
      </c>
      <c r="G215" s="232"/>
      <c r="H215" s="264"/>
      <c r="I215" s="115">
        <f t="shared" si="280"/>
        <v>0</v>
      </c>
      <c r="J215" s="264"/>
      <c r="K215" s="61"/>
      <c r="L215" s="115">
        <f t="shared" si="281"/>
        <v>0</v>
      </c>
      <c r="M215" s="328"/>
      <c r="N215" s="61"/>
      <c r="O215" s="115">
        <f t="shared" si="282"/>
        <v>0</v>
      </c>
      <c r="P215" s="112"/>
    </row>
    <row r="216" spans="1:16" hidden="1" x14ac:dyDescent="0.25">
      <c r="A216" s="113">
        <v>5230</v>
      </c>
      <c r="B216" s="58" t="s">
        <v>196</v>
      </c>
      <c r="C216" s="59">
        <f t="shared" si="283"/>
        <v>0</v>
      </c>
      <c r="D216" s="233">
        <f>SUM(D217:D224)</f>
        <v>0</v>
      </c>
      <c r="E216" s="436">
        <f t="shared" ref="E216:F216" si="284">SUM(E217:E224)</f>
        <v>0</v>
      </c>
      <c r="F216" s="393">
        <f t="shared" si="284"/>
        <v>0</v>
      </c>
      <c r="G216" s="233">
        <f>SUM(G217:G224)</f>
        <v>0</v>
      </c>
      <c r="H216" s="122">
        <f t="shared" ref="H216:I216" si="285">SUM(H217:H224)</f>
        <v>0</v>
      </c>
      <c r="I216" s="115">
        <f t="shared" si="285"/>
        <v>0</v>
      </c>
      <c r="J216" s="122">
        <f>SUM(J217:J224)</f>
        <v>0</v>
      </c>
      <c r="K216" s="114">
        <f t="shared" ref="K216:L216" si="286">SUM(K217:K224)</f>
        <v>0</v>
      </c>
      <c r="L216" s="115">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435"/>
      <c r="F217" s="393">
        <f t="shared" ref="F217:F226" si="288">D217+E217</f>
        <v>0</v>
      </c>
      <c r="G217" s="232"/>
      <c r="H217" s="264"/>
      <c r="I217" s="115">
        <f t="shared" ref="I217:I226" si="289">G217+H217</f>
        <v>0</v>
      </c>
      <c r="J217" s="264"/>
      <c r="K217" s="61"/>
      <c r="L217" s="115">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435"/>
      <c r="F218" s="393">
        <f t="shared" si="288"/>
        <v>0</v>
      </c>
      <c r="G218" s="232"/>
      <c r="H218" s="264"/>
      <c r="I218" s="115">
        <f t="shared" si="289"/>
        <v>0</v>
      </c>
      <c r="J218" s="264"/>
      <c r="K218" s="61"/>
      <c r="L218" s="115">
        <f t="shared" si="290"/>
        <v>0</v>
      </c>
      <c r="M218" s="328"/>
      <c r="N218" s="61"/>
      <c r="O218" s="115">
        <f t="shared" si="291"/>
        <v>0</v>
      </c>
      <c r="P218" s="112"/>
    </row>
    <row r="219" spans="1:16" hidden="1" x14ac:dyDescent="0.25">
      <c r="A219" s="38">
        <v>5233</v>
      </c>
      <c r="B219" s="58" t="s">
        <v>199</v>
      </c>
      <c r="C219" s="59">
        <f t="shared" si="283"/>
        <v>0</v>
      </c>
      <c r="D219" s="232"/>
      <c r="E219" s="435"/>
      <c r="F219" s="393">
        <f t="shared" si="288"/>
        <v>0</v>
      </c>
      <c r="G219" s="232"/>
      <c r="H219" s="264"/>
      <c r="I219" s="115">
        <f t="shared" si="289"/>
        <v>0</v>
      </c>
      <c r="J219" s="264"/>
      <c r="K219" s="61"/>
      <c r="L219" s="115">
        <f t="shared" si="290"/>
        <v>0</v>
      </c>
      <c r="M219" s="328"/>
      <c r="N219" s="61"/>
      <c r="O219" s="115">
        <f t="shared" si="291"/>
        <v>0</v>
      </c>
      <c r="P219" s="112"/>
    </row>
    <row r="220" spans="1:16" ht="24" hidden="1" x14ac:dyDescent="0.25">
      <c r="A220" s="38">
        <v>5234</v>
      </c>
      <c r="B220" s="58" t="s">
        <v>200</v>
      </c>
      <c r="C220" s="59">
        <f t="shared" si="283"/>
        <v>0</v>
      </c>
      <c r="D220" s="232"/>
      <c r="E220" s="435"/>
      <c r="F220" s="393">
        <f t="shared" si="288"/>
        <v>0</v>
      </c>
      <c r="G220" s="232"/>
      <c r="H220" s="264"/>
      <c r="I220" s="115">
        <f t="shared" si="289"/>
        <v>0</v>
      </c>
      <c r="J220" s="264"/>
      <c r="K220" s="61"/>
      <c r="L220" s="115">
        <f t="shared" si="290"/>
        <v>0</v>
      </c>
      <c r="M220" s="328"/>
      <c r="N220" s="61"/>
      <c r="O220" s="115">
        <f t="shared" si="291"/>
        <v>0</v>
      </c>
      <c r="P220" s="112"/>
    </row>
    <row r="221" spans="1:16" ht="14.25" hidden="1" customHeight="1" x14ac:dyDescent="0.25">
      <c r="A221" s="38">
        <v>5236</v>
      </c>
      <c r="B221" s="58" t="s">
        <v>201</v>
      </c>
      <c r="C221" s="59">
        <f t="shared" si="283"/>
        <v>0</v>
      </c>
      <c r="D221" s="232"/>
      <c r="E221" s="435"/>
      <c r="F221" s="393">
        <f t="shared" si="288"/>
        <v>0</v>
      </c>
      <c r="G221" s="232"/>
      <c r="H221" s="264"/>
      <c r="I221" s="115">
        <f t="shared" si="289"/>
        <v>0</v>
      </c>
      <c r="J221" s="264"/>
      <c r="K221" s="61"/>
      <c r="L221" s="115">
        <f t="shared" si="290"/>
        <v>0</v>
      </c>
      <c r="M221" s="328"/>
      <c r="N221" s="61"/>
      <c r="O221" s="115">
        <f t="shared" si="291"/>
        <v>0</v>
      </c>
      <c r="P221" s="112"/>
    </row>
    <row r="222" spans="1:16" ht="14.25" hidden="1" customHeight="1" x14ac:dyDescent="0.25">
      <c r="A222" s="38">
        <v>5237</v>
      </c>
      <c r="B222" s="58" t="s">
        <v>202</v>
      </c>
      <c r="C222" s="59">
        <f t="shared" si="283"/>
        <v>0</v>
      </c>
      <c r="D222" s="232"/>
      <c r="E222" s="435"/>
      <c r="F222" s="393">
        <f t="shared" si="288"/>
        <v>0</v>
      </c>
      <c r="G222" s="232"/>
      <c r="H222" s="264"/>
      <c r="I222" s="115">
        <f t="shared" si="289"/>
        <v>0</v>
      </c>
      <c r="J222" s="264"/>
      <c r="K222" s="61"/>
      <c r="L222" s="115">
        <f t="shared" si="290"/>
        <v>0</v>
      </c>
      <c r="M222" s="328"/>
      <c r="N222" s="61"/>
      <c r="O222" s="115">
        <f t="shared" si="291"/>
        <v>0</v>
      </c>
      <c r="P222" s="112"/>
    </row>
    <row r="223" spans="1:16" ht="24" hidden="1" x14ac:dyDescent="0.25">
      <c r="A223" s="38">
        <v>5238</v>
      </c>
      <c r="B223" s="58" t="s">
        <v>203</v>
      </c>
      <c r="C223" s="59">
        <f t="shared" si="283"/>
        <v>0</v>
      </c>
      <c r="D223" s="232"/>
      <c r="E223" s="435"/>
      <c r="F223" s="393">
        <f t="shared" si="288"/>
        <v>0</v>
      </c>
      <c r="G223" s="232"/>
      <c r="H223" s="264"/>
      <c r="I223" s="115">
        <f t="shared" si="289"/>
        <v>0</v>
      </c>
      <c r="J223" s="264"/>
      <c r="K223" s="61"/>
      <c r="L223" s="115">
        <f t="shared" si="290"/>
        <v>0</v>
      </c>
      <c r="M223" s="328"/>
      <c r="N223" s="61"/>
      <c r="O223" s="115">
        <f t="shared" si="291"/>
        <v>0</v>
      </c>
      <c r="P223" s="112"/>
    </row>
    <row r="224" spans="1:16" ht="24" hidden="1" x14ac:dyDescent="0.25">
      <c r="A224" s="38">
        <v>5239</v>
      </c>
      <c r="B224" s="58" t="s">
        <v>204</v>
      </c>
      <c r="C224" s="59">
        <f t="shared" si="283"/>
        <v>0</v>
      </c>
      <c r="D224" s="232"/>
      <c r="E224" s="435"/>
      <c r="F224" s="393">
        <f t="shared" si="288"/>
        <v>0</v>
      </c>
      <c r="G224" s="232"/>
      <c r="H224" s="264"/>
      <c r="I224" s="115">
        <f t="shared" si="289"/>
        <v>0</v>
      </c>
      <c r="J224" s="264"/>
      <c r="K224" s="61"/>
      <c r="L224" s="115">
        <f t="shared" si="290"/>
        <v>0</v>
      </c>
      <c r="M224" s="328"/>
      <c r="N224" s="61"/>
      <c r="O224" s="115">
        <f t="shared" si="291"/>
        <v>0</v>
      </c>
      <c r="P224" s="112"/>
    </row>
    <row r="225" spans="1:16" ht="24" hidden="1" x14ac:dyDescent="0.25">
      <c r="A225" s="113">
        <v>5240</v>
      </c>
      <c r="B225" s="58" t="s">
        <v>205</v>
      </c>
      <c r="C225" s="59">
        <f t="shared" si="283"/>
        <v>0</v>
      </c>
      <c r="D225" s="232"/>
      <c r="E225" s="435"/>
      <c r="F225" s="393">
        <f t="shared" si="288"/>
        <v>0</v>
      </c>
      <c r="G225" s="232"/>
      <c r="H225" s="264"/>
      <c r="I225" s="115">
        <f t="shared" si="289"/>
        <v>0</v>
      </c>
      <c r="J225" s="264"/>
      <c r="K225" s="61"/>
      <c r="L225" s="115">
        <f t="shared" si="290"/>
        <v>0</v>
      </c>
      <c r="M225" s="328"/>
      <c r="N225" s="61"/>
      <c r="O225" s="115">
        <f t="shared" si="291"/>
        <v>0</v>
      </c>
      <c r="P225" s="112"/>
    </row>
    <row r="226" spans="1:16" hidden="1" x14ac:dyDescent="0.25">
      <c r="A226" s="113">
        <v>5250</v>
      </c>
      <c r="B226" s="58" t="s">
        <v>206</v>
      </c>
      <c r="C226" s="59">
        <f t="shared" si="283"/>
        <v>0</v>
      </c>
      <c r="D226" s="232"/>
      <c r="E226" s="435"/>
      <c r="F226" s="393">
        <f t="shared" si="288"/>
        <v>0</v>
      </c>
      <c r="G226" s="232"/>
      <c r="H226" s="264"/>
      <c r="I226" s="115">
        <f t="shared" si="289"/>
        <v>0</v>
      </c>
      <c r="J226" s="264"/>
      <c r="K226" s="61"/>
      <c r="L226" s="115">
        <f t="shared" si="290"/>
        <v>0</v>
      </c>
      <c r="M226" s="328"/>
      <c r="N226" s="61"/>
      <c r="O226" s="115">
        <f t="shared" si="291"/>
        <v>0</v>
      </c>
      <c r="P226" s="112"/>
    </row>
    <row r="227" spans="1:16"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437"/>
      <c r="F229" s="432">
        <f t="shared" si="296"/>
        <v>0</v>
      </c>
      <c r="G229" s="234"/>
      <c r="H229" s="265"/>
      <c r="I229" s="110">
        <f t="shared" si="297"/>
        <v>0</v>
      </c>
      <c r="J229" s="265"/>
      <c r="K229" s="116"/>
      <c r="L229" s="110">
        <f t="shared" si="298"/>
        <v>0</v>
      </c>
      <c r="M229" s="329"/>
      <c r="N229" s="116"/>
      <c r="O229" s="110">
        <f t="shared" si="299"/>
        <v>0</v>
      </c>
      <c r="P229" s="117"/>
    </row>
    <row r="230" spans="1:16" x14ac:dyDescent="0.25">
      <c r="A230" s="102">
        <v>6000</v>
      </c>
      <c r="B230" s="102" t="s">
        <v>210</v>
      </c>
      <c r="C230" s="103">
        <f t="shared" si="283"/>
        <v>314361</v>
      </c>
      <c r="D230" s="229">
        <f>D231+D251+D259</f>
        <v>313366</v>
      </c>
      <c r="E230" s="428">
        <f t="shared" ref="E230:F230" si="300">E231+E251+E259</f>
        <v>995</v>
      </c>
      <c r="F230" s="429">
        <f t="shared" si="300"/>
        <v>314361</v>
      </c>
      <c r="G230" s="229">
        <f>G231+G251+G259</f>
        <v>0</v>
      </c>
      <c r="H230" s="262">
        <f t="shared" ref="H230:I230" si="301">H231+H251+H259</f>
        <v>0</v>
      </c>
      <c r="I230" s="105">
        <f t="shared" si="301"/>
        <v>0</v>
      </c>
      <c r="J230" s="262">
        <f>J231+J251+J259</f>
        <v>0</v>
      </c>
      <c r="K230" s="104">
        <f t="shared" ref="K230:L230" si="302">K231+K251+K259</f>
        <v>0</v>
      </c>
      <c r="L230" s="105">
        <f t="shared" si="302"/>
        <v>0</v>
      </c>
      <c r="M230" s="103">
        <f>M231+M251+M259</f>
        <v>0</v>
      </c>
      <c r="N230" s="104">
        <f t="shared" ref="N230:O230" si="303">N231+N251+N259</f>
        <v>0</v>
      </c>
      <c r="O230" s="105">
        <f t="shared" si="303"/>
        <v>0</v>
      </c>
      <c r="P230" s="351"/>
    </row>
    <row r="231" spans="1:16" ht="14.25" customHeight="1" x14ac:dyDescent="0.25">
      <c r="A231" s="70">
        <v>6200</v>
      </c>
      <c r="B231" s="126" t="s">
        <v>211</v>
      </c>
      <c r="C231" s="131">
        <f t="shared" si="283"/>
        <v>62885</v>
      </c>
      <c r="D231" s="238">
        <f>SUM(D232,D233,D235,D238,D244,D245,D246)</f>
        <v>71510</v>
      </c>
      <c r="E231" s="442">
        <f t="shared" ref="E231:F231" si="304">SUM(E232,E233,E235,E238,E244,E245,E246)</f>
        <v>-8625</v>
      </c>
      <c r="F231" s="443">
        <f t="shared" si="304"/>
        <v>62885</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row>
    <row r="232" spans="1:16" ht="24" hidden="1" x14ac:dyDescent="0.25">
      <c r="A232" s="455">
        <v>6220</v>
      </c>
      <c r="B232" s="53" t="s">
        <v>212</v>
      </c>
      <c r="C232" s="54">
        <f t="shared" si="283"/>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435"/>
      <c r="F237" s="393">
        <f t="shared" si="313"/>
        <v>0</v>
      </c>
      <c r="G237" s="232"/>
      <c r="H237" s="264"/>
      <c r="I237" s="115">
        <f t="shared" si="314"/>
        <v>0</v>
      </c>
      <c r="J237" s="264"/>
      <c r="K237" s="61"/>
      <c r="L237" s="115">
        <f t="shared" si="315"/>
        <v>0</v>
      </c>
      <c r="M237" s="328"/>
      <c r="N237" s="61"/>
      <c r="O237" s="115">
        <f t="shared" si="316"/>
        <v>0</v>
      </c>
      <c r="P237" s="112"/>
    </row>
    <row r="238" spans="1:16" ht="25.5" customHeight="1" x14ac:dyDescent="0.25">
      <c r="A238" s="113">
        <v>6250</v>
      </c>
      <c r="B238" s="58" t="s">
        <v>218</v>
      </c>
      <c r="C238" s="59">
        <f t="shared" si="283"/>
        <v>33885</v>
      </c>
      <c r="D238" s="233">
        <f>SUM(D239:D243)</f>
        <v>35510</v>
      </c>
      <c r="E238" s="436">
        <f t="shared" ref="E238:F238" si="317">SUM(E239:E243)</f>
        <v>-1625</v>
      </c>
      <c r="F238" s="393">
        <f t="shared" si="317"/>
        <v>33885</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row>
    <row r="239" spans="1:16" ht="23.25" customHeight="1" x14ac:dyDescent="0.25">
      <c r="A239" s="38">
        <v>6252</v>
      </c>
      <c r="B239" s="58" t="s">
        <v>219</v>
      </c>
      <c r="C239" s="59">
        <f t="shared" si="283"/>
        <v>9500</v>
      </c>
      <c r="D239" s="232">
        <v>14500</v>
      </c>
      <c r="E239" s="435">
        <v>-5000</v>
      </c>
      <c r="F239" s="393">
        <f t="shared" ref="F239:F245" si="321">D239+E239</f>
        <v>9500</v>
      </c>
      <c r="G239" s="232"/>
      <c r="H239" s="264"/>
      <c r="I239" s="115">
        <f t="shared" ref="I239:I245" si="322">G239+H239</f>
        <v>0</v>
      </c>
      <c r="J239" s="264"/>
      <c r="K239" s="61"/>
      <c r="L239" s="115">
        <f t="shared" ref="L239:L245" si="323">J239+K239</f>
        <v>0</v>
      </c>
      <c r="M239" s="328"/>
      <c r="N239" s="61"/>
      <c r="O239" s="115">
        <f t="shared" ref="O239:O245" si="324">M239+N239</f>
        <v>0</v>
      </c>
      <c r="P239" s="377" t="s">
        <v>742</v>
      </c>
    </row>
    <row r="240" spans="1:16" ht="14.25" hidden="1" customHeight="1" x14ac:dyDescent="0.25">
      <c r="A240" s="38">
        <v>6253</v>
      </c>
      <c r="B240" s="58" t="s">
        <v>220</v>
      </c>
      <c r="C240" s="59">
        <f t="shared" si="283"/>
        <v>0</v>
      </c>
      <c r="D240" s="232"/>
      <c r="E240" s="435"/>
      <c r="F240" s="393">
        <f t="shared" si="321"/>
        <v>0</v>
      </c>
      <c r="G240" s="232"/>
      <c r="H240" s="264"/>
      <c r="I240" s="115">
        <f t="shared" si="322"/>
        <v>0</v>
      </c>
      <c r="J240" s="264"/>
      <c r="K240" s="61"/>
      <c r="L240" s="115">
        <f t="shared" si="323"/>
        <v>0</v>
      </c>
      <c r="M240" s="328"/>
      <c r="N240" s="61"/>
      <c r="O240" s="115">
        <f t="shared" si="324"/>
        <v>0</v>
      </c>
      <c r="P240" s="112"/>
    </row>
    <row r="241" spans="1:16" ht="24" hidden="1" x14ac:dyDescent="0.25">
      <c r="A241" s="38">
        <v>6254</v>
      </c>
      <c r="B241" s="58" t="s">
        <v>221</v>
      </c>
      <c r="C241" s="59">
        <f t="shared" si="283"/>
        <v>0</v>
      </c>
      <c r="D241" s="232"/>
      <c r="E241" s="435"/>
      <c r="F241" s="393">
        <f t="shared" si="321"/>
        <v>0</v>
      </c>
      <c r="G241" s="232"/>
      <c r="H241" s="264"/>
      <c r="I241" s="115">
        <f t="shared" si="322"/>
        <v>0</v>
      </c>
      <c r="J241" s="264"/>
      <c r="K241" s="61"/>
      <c r="L241" s="115">
        <f t="shared" si="323"/>
        <v>0</v>
      </c>
      <c r="M241" s="328"/>
      <c r="N241" s="61"/>
      <c r="O241" s="115">
        <f t="shared" si="324"/>
        <v>0</v>
      </c>
      <c r="P241" s="112"/>
    </row>
    <row r="242" spans="1:16" ht="30.75" customHeight="1" x14ac:dyDescent="0.25">
      <c r="A242" s="38">
        <v>6255</v>
      </c>
      <c r="B242" s="58" t="s">
        <v>222</v>
      </c>
      <c r="C242" s="59">
        <f t="shared" si="283"/>
        <v>15885</v>
      </c>
      <c r="D242" s="232">
        <v>12510</v>
      </c>
      <c r="E242" s="435">
        <v>3375</v>
      </c>
      <c r="F242" s="393">
        <f t="shared" si="321"/>
        <v>15885</v>
      </c>
      <c r="G242" s="232"/>
      <c r="H242" s="264"/>
      <c r="I242" s="115">
        <f t="shared" si="322"/>
        <v>0</v>
      </c>
      <c r="J242" s="264"/>
      <c r="K242" s="61"/>
      <c r="L242" s="115">
        <f t="shared" si="323"/>
        <v>0</v>
      </c>
      <c r="M242" s="328"/>
      <c r="N242" s="61"/>
      <c r="O242" s="115">
        <f t="shared" si="324"/>
        <v>0</v>
      </c>
      <c r="P242" s="377" t="s">
        <v>743</v>
      </c>
    </row>
    <row r="243" spans="1:16" x14ac:dyDescent="0.25">
      <c r="A243" s="38">
        <v>6259</v>
      </c>
      <c r="B243" s="58" t="s">
        <v>223</v>
      </c>
      <c r="C243" s="59">
        <f t="shared" si="283"/>
        <v>8500</v>
      </c>
      <c r="D243" s="232">
        <v>8500</v>
      </c>
      <c r="E243" s="435"/>
      <c r="F243" s="393">
        <f t="shared" si="321"/>
        <v>8500</v>
      </c>
      <c r="G243" s="232"/>
      <c r="H243" s="264"/>
      <c r="I243" s="115">
        <f t="shared" si="322"/>
        <v>0</v>
      </c>
      <c r="J243" s="264"/>
      <c r="K243" s="61"/>
      <c r="L243" s="115">
        <f t="shared" si="323"/>
        <v>0</v>
      </c>
      <c r="M243" s="328"/>
      <c r="N243" s="61"/>
      <c r="O243" s="115">
        <f t="shared" si="324"/>
        <v>0</v>
      </c>
      <c r="P243" s="112"/>
    </row>
    <row r="244" spans="1:16" ht="36" x14ac:dyDescent="0.25">
      <c r="A244" s="113">
        <v>6260</v>
      </c>
      <c r="B244" s="58" t="s">
        <v>224</v>
      </c>
      <c r="C244" s="59">
        <f t="shared" si="283"/>
        <v>29000</v>
      </c>
      <c r="D244" s="232">
        <v>36000</v>
      </c>
      <c r="E244" s="435">
        <v>-7000</v>
      </c>
      <c r="F244" s="393">
        <f t="shared" si="321"/>
        <v>29000</v>
      </c>
      <c r="G244" s="232"/>
      <c r="H244" s="264"/>
      <c r="I244" s="115">
        <f t="shared" si="322"/>
        <v>0</v>
      </c>
      <c r="J244" s="264"/>
      <c r="K244" s="61"/>
      <c r="L244" s="115">
        <f t="shared" si="323"/>
        <v>0</v>
      </c>
      <c r="M244" s="328"/>
      <c r="N244" s="61"/>
      <c r="O244" s="115">
        <f t="shared" si="324"/>
        <v>0</v>
      </c>
      <c r="P244" s="377" t="s">
        <v>744</v>
      </c>
    </row>
    <row r="245" spans="1:16" hidden="1" x14ac:dyDescent="0.25">
      <c r="A245" s="113">
        <v>6270</v>
      </c>
      <c r="B245" s="58" t="s">
        <v>225</v>
      </c>
      <c r="C245" s="59">
        <f t="shared" si="283"/>
        <v>0</v>
      </c>
      <c r="D245" s="232"/>
      <c r="E245" s="435"/>
      <c r="F245" s="393">
        <f t="shared" si="321"/>
        <v>0</v>
      </c>
      <c r="G245" s="232"/>
      <c r="H245" s="264"/>
      <c r="I245" s="115">
        <f t="shared" si="322"/>
        <v>0</v>
      </c>
      <c r="J245" s="264"/>
      <c r="K245" s="61"/>
      <c r="L245" s="115">
        <f t="shared" si="323"/>
        <v>0</v>
      </c>
      <c r="M245" s="328"/>
      <c r="N245" s="61"/>
      <c r="O245" s="115">
        <f t="shared" si="324"/>
        <v>0</v>
      </c>
      <c r="P245" s="112"/>
    </row>
    <row r="246" spans="1:16" ht="24" hidden="1" x14ac:dyDescent="0.25">
      <c r="A246" s="455">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435"/>
      <c r="F248" s="393">
        <f t="shared" si="326"/>
        <v>0</v>
      </c>
      <c r="G248" s="232"/>
      <c r="H248" s="264"/>
      <c r="I248" s="115">
        <f t="shared" si="327"/>
        <v>0</v>
      </c>
      <c r="J248" s="264"/>
      <c r="K248" s="61"/>
      <c r="L248" s="115">
        <f t="shared" si="328"/>
        <v>0</v>
      </c>
      <c r="M248" s="328"/>
      <c r="N248" s="61"/>
      <c r="O248" s="115">
        <f t="shared" si="329"/>
        <v>0</v>
      </c>
      <c r="P248" s="112"/>
    </row>
    <row r="249" spans="1:16" ht="72" hidden="1" x14ac:dyDescent="0.25">
      <c r="A249" s="38">
        <v>6296</v>
      </c>
      <c r="B249" s="58" t="s">
        <v>229</v>
      </c>
      <c r="C249" s="59">
        <f t="shared" si="283"/>
        <v>0</v>
      </c>
      <c r="D249" s="232"/>
      <c r="E249" s="435"/>
      <c r="F249" s="393">
        <f t="shared" si="326"/>
        <v>0</v>
      </c>
      <c r="G249" s="232"/>
      <c r="H249" s="264"/>
      <c r="I249" s="115">
        <f t="shared" si="327"/>
        <v>0</v>
      </c>
      <c r="J249" s="264"/>
      <c r="K249" s="61"/>
      <c r="L249" s="115">
        <f t="shared" si="328"/>
        <v>0</v>
      </c>
      <c r="M249" s="328"/>
      <c r="N249" s="61"/>
      <c r="O249" s="115">
        <f t="shared" si="329"/>
        <v>0</v>
      </c>
      <c r="P249" s="112"/>
    </row>
    <row r="250" spans="1:16" ht="39.75" hidden="1" customHeight="1" x14ac:dyDescent="0.25">
      <c r="A250" s="38">
        <v>6299</v>
      </c>
      <c r="B250" s="58" t="s">
        <v>230</v>
      </c>
      <c r="C250" s="59">
        <f t="shared" si="283"/>
        <v>0</v>
      </c>
      <c r="D250" s="232"/>
      <c r="E250" s="435"/>
      <c r="F250" s="393">
        <f t="shared" si="326"/>
        <v>0</v>
      </c>
      <c r="G250" s="232"/>
      <c r="H250" s="264"/>
      <c r="I250" s="115">
        <f t="shared" si="327"/>
        <v>0</v>
      </c>
      <c r="J250" s="264"/>
      <c r="K250" s="61"/>
      <c r="L250" s="115">
        <f t="shared" si="328"/>
        <v>0</v>
      </c>
      <c r="M250" s="328"/>
      <c r="N250" s="61"/>
      <c r="O250" s="115">
        <f t="shared" si="329"/>
        <v>0</v>
      </c>
      <c r="P250" s="112"/>
    </row>
    <row r="251" spans="1:16" hidden="1" x14ac:dyDescent="0.25">
      <c r="A251" s="46">
        <v>6300</v>
      </c>
      <c r="B251" s="106" t="s">
        <v>231</v>
      </c>
      <c r="C251" s="47">
        <f t="shared" si="283"/>
        <v>0</v>
      </c>
      <c r="D251" s="230">
        <f>SUM(D252,D257,D258)</f>
        <v>0</v>
      </c>
      <c r="E251" s="430">
        <f t="shared" ref="E251:O251" si="330">SUM(E252,E257,E258)</f>
        <v>0</v>
      </c>
      <c r="F251" s="397">
        <f t="shared" si="330"/>
        <v>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row>
    <row r="252" spans="1:16" ht="24" hidden="1" x14ac:dyDescent="0.25">
      <c r="A252" s="455">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435"/>
      <c r="F254" s="393">
        <f t="shared" si="332"/>
        <v>0</v>
      </c>
      <c r="G254" s="232"/>
      <c r="H254" s="264"/>
      <c r="I254" s="115">
        <f t="shared" si="333"/>
        <v>0</v>
      </c>
      <c r="J254" s="264"/>
      <c r="K254" s="61"/>
      <c r="L254" s="115">
        <f t="shared" si="334"/>
        <v>0</v>
      </c>
      <c r="M254" s="328"/>
      <c r="N254" s="61"/>
      <c r="O254" s="115">
        <f t="shared" si="335"/>
        <v>0</v>
      </c>
      <c r="P254" s="112"/>
    </row>
    <row r="255" spans="1:16" ht="24" hidden="1" x14ac:dyDescent="0.25">
      <c r="A255" s="38">
        <v>6324</v>
      </c>
      <c r="B255" s="58" t="s">
        <v>287</v>
      </c>
      <c r="C255" s="59">
        <f t="shared" si="283"/>
        <v>0</v>
      </c>
      <c r="D255" s="232"/>
      <c r="E255" s="435"/>
      <c r="F255" s="393">
        <f t="shared" si="332"/>
        <v>0</v>
      </c>
      <c r="G255" s="232"/>
      <c r="H255" s="264"/>
      <c r="I255" s="115">
        <f t="shared" si="333"/>
        <v>0</v>
      </c>
      <c r="J255" s="264"/>
      <c r="K255" s="61"/>
      <c r="L255" s="115">
        <f t="shared" si="334"/>
        <v>0</v>
      </c>
      <c r="M255" s="328"/>
      <c r="N255" s="61"/>
      <c r="O255" s="115">
        <f t="shared" si="335"/>
        <v>0</v>
      </c>
      <c r="P255" s="112"/>
    </row>
    <row r="256" spans="1:16" hidden="1" x14ac:dyDescent="0.25">
      <c r="A256" s="33">
        <v>6329</v>
      </c>
      <c r="B256" s="53" t="s">
        <v>288</v>
      </c>
      <c r="C256" s="54">
        <f t="shared" si="283"/>
        <v>0</v>
      </c>
      <c r="D256" s="231"/>
      <c r="E256" s="433"/>
      <c r="F256" s="434">
        <f t="shared" si="332"/>
        <v>0</v>
      </c>
      <c r="G256" s="231"/>
      <c r="H256" s="263"/>
      <c r="I256" s="121">
        <f t="shared" si="333"/>
        <v>0</v>
      </c>
      <c r="J256" s="263"/>
      <c r="K256" s="56"/>
      <c r="L256" s="121">
        <f t="shared" si="334"/>
        <v>0</v>
      </c>
      <c r="M256" s="327"/>
      <c r="N256" s="56"/>
      <c r="O256" s="121">
        <f t="shared" si="335"/>
        <v>0</v>
      </c>
      <c r="P256" s="111"/>
    </row>
    <row r="257" spans="1:16" ht="24" hidden="1" x14ac:dyDescent="0.25">
      <c r="A257" s="144">
        <v>6330</v>
      </c>
      <c r="B257" s="145" t="s">
        <v>234</v>
      </c>
      <c r="C257" s="128">
        <f t="shared" si="283"/>
        <v>0</v>
      </c>
      <c r="D257" s="237"/>
      <c r="E257" s="440"/>
      <c r="F257" s="441">
        <f t="shared" si="332"/>
        <v>0</v>
      </c>
      <c r="G257" s="237"/>
      <c r="H257" s="268"/>
      <c r="I257" s="313">
        <f t="shared" si="333"/>
        <v>0</v>
      </c>
      <c r="J257" s="268"/>
      <c r="K257" s="130"/>
      <c r="L257" s="313">
        <f t="shared" si="334"/>
        <v>0</v>
      </c>
      <c r="M257" s="331"/>
      <c r="N257" s="130"/>
      <c r="O257" s="313">
        <f t="shared" si="335"/>
        <v>0</v>
      </c>
      <c r="P257" s="159"/>
    </row>
    <row r="258" spans="1:16" hidden="1" x14ac:dyDescent="0.25">
      <c r="A258" s="113">
        <v>6360</v>
      </c>
      <c r="B258" s="58" t="s">
        <v>235</v>
      </c>
      <c r="C258" s="59">
        <f t="shared" si="283"/>
        <v>0</v>
      </c>
      <c r="D258" s="232"/>
      <c r="E258" s="435"/>
      <c r="F258" s="393">
        <f t="shared" si="332"/>
        <v>0</v>
      </c>
      <c r="G258" s="232"/>
      <c r="H258" s="264"/>
      <c r="I258" s="115">
        <f t="shared" si="333"/>
        <v>0</v>
      </c>
      <c r="J258" s="264"/>
      <c r="K258" s="61"/>
      <c r="L258" s="115">
        <f t="shared" si="334"/>
        <v>0</v>
      </c>
      <c r="M258" s="328"/>
      <c r="N258" s="61"/>
      <c r="O258" s="115">
        <f t="shared" si="335"/>
        <v>0</v>
      </c>
      <c r="P258" s="112"/>
    </row>
    <row r="259" spans="1:16" ht="36" x14ac:dyDescent="0.25">
      <c r="A259" s="46">
        <v>6400</v>
      </c>
      <c r="B259" s="106" t="s">
        <v>236</v>
      </c>
      <c r="C259" s="47">
        <f t="shared" si="283"/>
        <v>251476</v>
      </c>
      <c r="D259" s="230">
        <f>SUM(D260,D264)</f>
        <v>241856</v>
      </c>
      <c r="E259" s="430">
        <f t="shared" ref="E259:O259" si="336">SUM(E260,E264)</f>
        <v>9620</v>
      </c>
      <c r="F259" s="397">
        <f t="shared" si="336"/>
        <v>251476</v>
      </c>
      <c r="G259" s="230">
        <f t="shared" si="336"/>
        <v>0</v>
      </c>
      <c r="H259" s="107">
        <f t="shared" si="336"/>
        <v>0</v>
      </c>
      <c r="I259" s="118">
        <f t="shared" si="336"/>
        <v>0</v>
      </c>
      <c r="J259" s="107">
        <f t="shared" si="336"/>
        <v>0</v>
      </c>
      <c r="K259" s="51">
        <f t="shared" si="336"/>
        <v>0</v>
      </c>
      <c r="L259" s="118">
        <f t="shared" si="336"/>
        <v>0</v>
      </c>
      <c r="M259" s="167">
        <f t="shared" si="336"/>
        <v>0</v>
      </c>
      <c r="N259" s="168">
        <f t="shared" si="336"/>
        <v>0</v>
      </c>
      <c r="O259" s="169">
        <f t="shared" si="336"/>
        <v>0</v>
      </c>
      <c r="P259" s="353"/>
    </row>
    <row r="260" spans="1:16" ht="24" hidden="1" x14ac:dyDescent="0.25">
      <c r="A260" s="455">
        <v>6410</v>
      </c>
      <c r="B260" s="53" t="s">
        <v>237</v>
      </c>
      <c r="C260" s="54">
        <f t="shared" si="283"/>
        <v>0</v>
      </c>
      <c r="D260" s="235">
        <f>SUM(D261:D263)</f>
        <v>0</v>
      </c>
      <c r="E260" s="438">
        <f t="shared" ref="E260:O260" si="337">SUM(E261:E263)</f>
        <v>0</v>
      </c>
      <c r="F260" s="434">
        <f t="shared" si="337"/>
        <v>0</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435"/>
      <c r="F262" s="393">
        <f t="shared" si="338"/>
        <v>0</v>
      </c>
      <c r="G262" s="232"/>
      <c r="H262" s="264"/>
      <c r="I262" s="115">
        <f t="shared" si="339"/>
        <v>0</v>
      </c>
      <c r="J262" s="264"/>
      <c r="K262" s="61"/>
      <c r="L262" s="115">
        <f t="shared" si="340"/>
        <v>0</v>
      </c>
      <c r="M262" s="328"/>
      <c r="N262" s="61"/>
      <c r="O262" s="115">
        <f t="shared" si="341"/>
        <v>0</v>
      </c>
      <c r="P262" s="112"/>
    </row>
    <row r="263" spans="1:16" ht="36" hidden="1" x14ac:dyDescent="0.25">
      <c r="A263" s="38">
        <v>6419</v>
      </c>
      <c r="B263" s="58" t="s">
        <v>240</v>
      </c>
      <c r="C263" s="59">
        <f t="shared" si="283"/>
        <v>0</v>
      </c>
      <c r="D263" s="232"/>
      <c r="E263" s="435"/>
      <c r="F263" s="393">
        <f t="shared" si="338"/>
        <v>0</v>
      </c>
      <c r="G263" s="232"/>
      <c r="H263" s="264"/>
      <c r="I263" s="115">
        <f t="shared" si="339"/>
        <v>0</v>
      </c>
      <c r="J263" s="264"/>
      <c r="K263" s="61"/>
      <c r="L263" s="115">
        <f t="shared" si="340"/>
        <v>0</v>
      </c>
      <c r="M263" s="328"/>
      <c r="N263" s="61"/>
      <c r="O263" s="115">
        <f t="shared" si="341"/>
        <v>0</v>
      </c>
      <c r="P263" s="112"/>
    </row>
    <row r="264" spans="1:16" ht="36" x14ac:dyDescent="0.25">
      <c r="A264" s="113">
        <v>6420</v>
      </c>
      <c r="B264" s="58" t="s">
        <v>241</v>
      </c>
      <c r="C264" s="59">
        <f t="shared" si="283"/>
        <v>251476</v>
      </c>
      <c r="D264" s="233">
        <f>SUM(D265:D268)</f>
        <v>241856</v>
      </c>
      <c r="E264" s="436">
        <f t="shared" ref="E264:F264" si="342">SUM(E265:E268)</f>
        <v>9620</v>
      </c>
      <c r="F264" s="393">
        <f t="shared" si="342"/>
        <v>251476</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435"/>
      <c r="F266" s="393">
        <f t="shared" si="346"/>
        <v>0</v>
      </c>
      <c r="G266" s="232"/>
      <c r="H266" s="264"/>
      <c r="I266" s="115">
        <f t="shared" si="347"/>
        <v>0</v>
      </c>
      <c r="J266" s="264"/>
      <c r="K266" s="61"/>
      <c r="L266" s="115">
        <f t="shared" si="348"/>
        <v>0</v>
      </c>
      <c r="M266" s="328"/>
      <c r="N266" s="61"/>
      <c r="O266" s="115">
        <f t="shared" si="349"/>
        <v>0</v>
      </c>
      <c r="P266" s="112"/>
    </row>
    <row r="267" spans="1:16" ht="102.75" customHeight="1" x14ac:dyDescent="0.25">
      <c r="A267" s="38">
        <v>6423</v>
      </c>
      <c r="B267" s="58" t="s">
        <v>244</v>
      </c>
      <c r="C267" s="59">
        <f t="shared" si="283"/>
        <v>251476</v>
      </c>
      <c r="D267" s="232">
        <v>241856</v>
      </c>
      <c r="E267" s="435">
        <f>6820+2800</f>
        <v>9620</v>
      </c>
      <c r="F267" s="393">
        <f t="shared" si="346"/>
        <v>251476</v>
      </c>
      <c r="G267" s="232"/>
      <c r="H267" s="264"/>
      <c r="I267" s="115">
        <f t="shared" si="347"/>
        <v>0</v>
      </c>
      <c r="J267" s="264"/>
      <c r="K267" s="61"/>
      <c r="L267" s="115">
        <f t="shared" si="348"/>
        <v>0</v>
      </c>
      <c r="M267" s="328"/>
      <c r="N267" s="61"/>
      <c r="O267" s="115">
        <f t="shared" si="349"/>
        <v>0</v>
      </c>
      <c r="P267" s="377" t="s">
        <v>745</v>
      </c>
    </row>
    <row r="268" spans="1:16" ht="36" hidden="1" x14ac:dyDescent="0.25">
      <c r="A268" s="38">
        <v>6424</v>
      </c>
      <c r="B268" s="58" t="s">
        <v>245</v>
      </c>
      <c r="C268" s="59">
        <f t="shared" si="283"/>
        <v>0</v>
      </c>
      <c r="D268" s="232"/>
      <c r="E268" s="435"/>
      <c r="F268" s="393">
        <f t="shared" si="346"/>
        <v>0</v>
      </c>
      <c r="G268" s="232"/>
      <c r="H268" s="264"/>
      <c r="I268" s="115">
        <f t="shared" si="347"/>
        <v>0</v>
      </c>
      <c r="J268" s="264"/>
      <c r="K268" s="61"/>
      <c r="L268" s="115">
        <f t="shared" si="348"/>
        <v>0</v>
      </c>
      <c r="M268" s="328"/>
      <c r="N268" s="61"/>
      <c r="O268" s="115">
        <f t="shared" si="349"/>
        <v>0</v>
      </c>
      <c r="P268" s="112"/>
    </row>
    <row r="269" spans="1:16" ht="36" x14ac:dyDescent="0.25">
      <c r="A269" s="150">
        <v>7000</v>
      </c>
      <c r="B269" s="150" t="s">
        <v>246</v>
      </c>
      <c r="C269" s="153">
        <f t="shared" si="283"/>
        <v>7115</v>
      </c>
      <c r="D269" s="239">
        <f>SUM(D270,D281)</f>
        <v>7115</v>
      </c>
      <c r="E269" s="444">
        <f t="shared" ref="E269:F269" si="350">SUM(E270,E281)</f>
        <v>0</v>
      </c>
      <c r="F269" s="445">
        <f t="shared" si="350"/>
        <v>7115</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row>
    <row r="270" spans="1:16" ht="24" x14ac:dyDescent="0.25">
      <c r="A270" s="46">
        <v>7200</v>
      </c>
      <c r="B270" s="106" t="s">
        <v>247</v>
      </c>
      <c r="C270" s="47">
        <f t="shared" si="283"/>
        <v>7115</v>
      </c>
      <c r="D270" s="230">
        <f>SUM(D271,D272,D275,D276,D280)</f>
        <v>7115</v>
      </c>
      <c r="E270" s="430">
        <f t="shared" ref="E270:F270" si="354">SUM(E271,E272,E275,E276,E280)</f>
        <v>0</v>
      </c>
      <c r="F270" s="397">
        <f t="shared" si="354"/>
        <v>7115</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row>
    <row r="271" spans="1:16" ht="24" hidden="1" x14ac:dyDescent="0.25">
      <c r="A271" s="455">
        <v>7210</v>
      </c>
      <c r="B271" s="53" t="s">
        <v>248</v>
      </c>
      <c r="C271" s="54">
        <f t="shared" si="283"/>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435"/>
      <c r="F274" s="393">
        <f t="shared" si="362"/>
        <v>0</v>
      </c>
      <c r="G274" s="232"/>
      <c r="H274" s="264"/>
      <c r="I274" s="115">
        <f t="shared" si="363"/>
        <v>0</v>
      </c>
      <c r="J274" s="264"/>
      <c r="K274" s="61"/>
      <c r="L274" s="115">
        <f t="shared" si="364"/>
        <v>0</v>
      </c>
      <c r="M274" s="328"/>
      <c r="N274" s="61"/>
      <c r="O274" s="115">
        <f t="shared" si="365"/>
        <v>0</v>
      </c>
      <c r="P274" s="112"/>
    </row>
    <row r="275" spans="1:16" ht="24" hidden="1" x14ac:dyDescent="0.25">
      <c r="A275" s="113">
        <v>7230</v>
      </c>
      <c r="B275" s="58" t="s">
        <v>292</v>
      </c>
      <c r="C275" s="59">
        <f t="shared" si="283"/>
        <v>0</v>
      </c>
      <c r="D275" s="232"/>
      <c r="E275" s="435"/>
      <c r="F275" s="393">
        <f t="shared" si="362"/>
        <v>0</v>
      </c>
      <c r="G275" s="232"/>
      <c r="H275" s="264"/>
      <c r="I275" s="115">
        <f t="shared" si="363"/>
        <v>0</v>
      </c>
      <c r="J275" s="264"/>
      <c r="K275" s="61"/>
      <c r="L275" s="115">
        <f t="shared" si="364"/>
        <v>0</v>
      </c>
      <c r="M275" s="328"/>
      <c r="N275" s="61"/>
      <c r="O275" s="115">
        <f t="shared" si="365"/>
        <v>0</v>
      </c>
      <c r="P275" s="112"/>
    </row>
    <row r="276" spans="1:16" ht="24" x14ac:dyDescent="0.25">
      <c r="A276" s="113">
        <v>7240</v>
      </c>
      <c r="B276" s="58" t="s">
        <v>252</v>
      </c>
      <c r="C276" s="59">
        <f t="shared" si="283"/>
        <v>7115</v>
      </c>
      <c r="D276" s="233">
        <f t="shared" ref="D276:O276" si="366">SUM(D277:D279)</f>
        <v>7115</v>
      </c>
      <c r="E276" s="436">
        <f t="shared" si="366"/>
        <v>0</v>
      </c>
      <c r="F276" s="393">
        <f t="shared" si="366"/>
        <v>7115</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435"/>
      <c r="F278" s="393">
        <f t="shared" si="369"/>
        <v>0</v>
      </c>
      <c r="G278" s="232"/>
      <c r="H278" s="264"/>
      <c r="I278" s="115">
        <f t="shared" si="370"/>
        <v>0</v>
      </c>
      <c r="J278" s="264"/>
      <c r="K278" s="61"/>
      <c r="L278" s="115">
        <f t="shared" si="371"/>
        <v>0</v>
      </c>
      <c r="M278" s="328"/>
      <c r="N278" s="61"/>
      <c r="O278" s="115">
        <f t="shared" si="372"/>
        <v>0</v>
      </c>
      <c r="P278" s="112"/>
    </row>
    <row r="279" spans="1:16" ht="36" x14ac:dyDescent="0.25">
      <c r="A279" s="38">
        <v>7247</v>
      </c>
      <c r="B279" s="58" t="s">
        <v>309</v>
      </c>
      <c r="C279" s="59">
        <f t="shared" si="368"/>
        <v>7115</v>
      </c>
      <c r="D279" s="232">
        <v>7115</v>
      </c>
      <c r="E279" s="435"/>
      <c r="F279" s="393">
        <f t="shared" si="369"/>
        <v>7115</v>
      </c>
      <c r="G279" s="232"/>
      <c r="H279" s="264"/>
      <c r="I279" s="115">
        <f t="shared" si="370"/>
        <v>0</v>
      </c>
      <c r="J279" s="264"/>
      <c r="K279" s="61"/>
      <c r="L279" s="115">
        <f t="shared" si="371"/>
        <v>0</v>
      </c>
      <c r="M279" s="328"/>
      <c r="N279" s="61"/>
      <c r="O279" s="115">
        <f t="shared" si="372"/>
        <v>0</v>
      </c>
      <c r="P279" s="112"/>
    </row>
    <row r="280" spans="1:16" ht="24" hidden="1" x14ac:dyDescent="0.25">
      <c r="A280" s="455">
        <v>7260</v>
      </c>
      <c r="B280" s="53" t="s">
        <v>255</v>
      </c>
      <c r="C280" s="54">
        <f t="shared" si="368"/>
        <v>0</v>
      </c>
      <c r="D280" s="231"/>
      <c r="E280" s="433"/>
      <c r="F280" s="434">
        <f t="shared" si="369"/>
        <v>0</v>
      </c>
      <c r="G280" s="231"/>
      <c r="H280" s="263"/>
      <c r="I280" s="121">
        <f t="shared" si="370"/>
        <v>0</v>
      </c>
      <c r="J280" s="263"/>
      <c r="K280" s="56"/>
      <c r="L280" s="12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446">
        <f t="shared" si="373"/>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447"/>
      <c r="F282" s="416">
        <f>D282+E282</f>
        <v>0</v>
      </c>
      <c r="G282" s="241"/>
      <c r="H282" s="272"/>
      <c r="I282" s="312">
        <f>G282+H282</f>
        <v>0</v>
      </c>
      <c r="J282" s="272"/>
      <c r="K282" s="67"/>
      <c r="L282" s="312">
        <f>J282+K282</f>
        <v>0</v>
      </c>
      <c r="M282" s="334"/>
      <c r="N282" s="67"/>
      <c r="O282" s="312">
        <f>M282+N282</f>
        <v>0</v>
      </c>
      <c r="P282" s="156"/>
    </row>
    <row r="283" spans="1:16" hidden="1" x14ac:dyDescent="0.25">
      <c r="A283" s="147"/>
      <c r="B283" s="58" t="s">
        <v>256</v>
      </c>
      <c r="C283" s="59">
        <f t="shared" si="368"/>
        <v>0</v>
      </c>
      <c r="D283" s="233">
        <f>SUM(D284:D285)</f>
        <v>0</v>
      </c>
      <c r="E283" s="436">
        <f t="shared" ref="E283:F283" si="374">SUM(E284:E285)</f>
        <v>0</v>
      </c>
      <c r="F283" s="393">
        <f t="shared" si="374"/>
        <v>0</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435"/>
      <c r="F284" s="393">
        <f t="shared" ref="F284:F285" si="378">D284+E284</f>
        <v>0</v>
      </c>
      <c r="G284" s="232"/>
      <c r="H284" s="264"/>
      <c r="I284" s="115">
        <f t="shared" ref="I284:I285" si="379">G284+H284</f>
        <v>0</v>
      </c>
      <c r="J284" s="264"/>
      <c r="K284" s="61"/>
      <c r="L284" s="115">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433"/>
      <c r="F285" s="434">
        <f t="shared" si="378"/>
        <v>0</v>
      </c>
      <c r="G285" s="231"/>
      <c r="H285" s="263"/>
      <c r="I285" s="121">
        <f t="shared" si="379"/>
        <v>0</v>
      </c>
      <c r="J285" s="263"/>
      <c r="K285" s="56"/>
      <c r="L285" s="121">
        <f t="shared" si="380"/>
        <v>0</v>
      </c>
      <c r="M285" s="327"/>
      <c r="N285" s="56"/>
      <c r="O285" s="121">
        <f t="shared" si="381"/>
        <v>0</v>
      </c>
      <c r="P285" s="111"/>
    </row>
    <row r="286" spans="1:16" ht="12.75" thickBot="1" x14ac:dyDescent="0.3">
      <c r="A286" s="175"/>
      <c r="B286" s="175" t="s">
        <v>261</v>
      </c>
      <c r="C286" s="316">
        <f t="shared" si="368"/>
        <v>326234</v>
      </c>
      <c r="D286" s="242">
        <f t="shared" ref="D286:O286" si="382">SUM(D283,D269,D230,D195,D187,D173,D75,D53)</f>
        <v>322961</v>
      </c>
      <c r="E286" s="448">
        <f t="shared" si="382"/>
        <v>995</v>
      </c>
      <c r="F286" s="449">
        <f t="shared" si="382"/>
        <v>323956</v>
      </c>
      <c r="G286" s="242">
        <f t="shared" si="382"/>
        <v>0</v>
      </c>
      <c r="H286" s="177">
        <f t="shared" si="382"/>
        <v>0</v>
      </c>
      <c r="I286" s="298">
        <f t="shared" si="382"/>
        <v>0</v>
      </c>
      <c r="J286" s="177">
        <f t="shared" si="382"/>
        <v>2278</v>
      </c>
      <c r="K286" s="176">
        <f t="shared" si="382"/>
        <v>0</v>
      </c>
      <c r="L286" s="298">
        <f t="shared" si="382"/>
        <v>2278</v>
      </c>
      <c r="M286" s="316">
        <f t="shared" si="382"/>
        <v>0</v>
      </c>
      <c r="N286" s="176">
        <f t="shared" si="382"/>
        <v>0</v>
      </c>
      <c r="O286" s="298">
        <f t="shared" si="382"/>
        <v>0</v>
      </c>
      <c r="P286" s="356"/>
    </row>
    <row r="287" spans="1:16" s="21" customFormat="1" ht="13.5" thickTop="1" thickBot="1" x14ac:dyDescent="0.3">
      <c r="A287" s="1670" t="s">
        <v>262</v>
      </c>
      <c r="B287" s="1671"/>
      <c r="C287" s="184">
        <f t="shared" si="368"/>
        <v>-142</v>
      </c>
      <c r="D287" s="243">
        <f>SUM(D24,D25,D41)-D51</f>
        <v>0</v>
      </c>
      <c r="E287" s="450">
        <f t="shared" ref="E287:F287" si="383">SUM(E24,E25,E41)-E51</f>
        <v>0</v>
      </c>
      <c r="F287" s="451">
        <f t="shared" si="383"/>
        <v>0</v>
      </c>
      <c r="G287" s="243">
        <f>SUM(G24,G25,G41)-G51</f>
        <v>0</v>
      </c>
      <c r="H287" s="273">
        <f t="shared" ref="H287:I287" si="384">SUM(H24,H25,H41)-H51</f>
        <v>0</v>
      </c>
      <c r="I287" s="299">
        <f t="shared" si="384"/>
        <v>0</v>
      </c>
      <c r="J287" s="273">
        <f>(J26+J43)-J51</f>
        <v>-142</v>
      </c>
      <c r="K287" s="179">
        <f t="shared" ref="K287:L287" si="385">(K26+K43)-K51</f>
        <v>0</v>
      </c>
      <c r="L287" s="299">
        <f t="shared" si="385"/>
        <v>-142</v>
      </c>
      <c r="M287" s="184">
        <f>M45-M51</f>
        <v>0</v>
      </c>
      <c r="N287" s="179">
        <f t="shared" ref="N287:O287" si="386">N45-N51</f>
        <v>0</v>
      </c>
      <c r="O287" s="299">
        <f t="shared" si="386"/>
        <v>0</v>
      </c>
      <c r="P287" s="186"/>
    </row>
    <row r="288" spans="1:16" s="21" customFormat="1" ht="12.75" thickTop="1" x14ac:dyDescent="0.25">
      <c r="A288" s="1672" t="s">
        <v>263</v>
      </c>
      <c r="B288" s="1673"/>
      <c r="C288" s="164">
        <f t="shared" si="368"/>
        <v>142</v>
      </c>
      <c r="D288" s="244">
        <f t="shared" ref="D288:O288" si="387">SUM(D289,D290)-D297+D298</f>
        <v>0</v>
      </c>
      <c r="E288" s="452">
        <f t="shared" si="387"/>
        <v>0</v>
      </c>
      <c r="F288" s="453">
        <f t="shared" si="387"/>
        <v>0</v>
      </c>
      <c r="G288" s="244">
        <f t="shared" si="387"/>
        <v>0</v>
      </c>
      <c r="H288" s="274">
        <f t="shared" si="387"/>
        <v>0</v>
      </c>
      <c r="I288" s="162">
        <f t="shared" si="387"/>
        <v>0</v>
      </c>
      <c r="J288" s="274">
        <f t="shared" si="387"/>
        <v>142</v>
      </c>
      <c r="K288" s="161">
        <f t="shared" si="387"/>
        <v>0</v>
      </c>
      <c r="L288" s="162">
        <f t="shared" si="387"/>
        <v>142</v>
      </c>
      <c r="M288" s="164">
        <f t="shared" si="387"/>
        <v>0</v>
      </c>
      <c r="N288" s="161">
        <f t="shared" si="387"/>
        <v>0</v>
      </c>
      <c r="O288" s="162">
        <f t="shared" si="387"/>
        <v>0</v>
      </c>
      <c r="P288" s="357"/>
    </row>
    <row r="289" spans="1:16" s="21" customFormat="1" ht="12.75" thickBot="1" x14ac:dyDescent="0.3">
      <c r="A289" s="89" t="s">
        <v>264</v>
      </c>
      <c r="B289" s="89" t="s">
        <v>265</v>
      </c>
      <c r="C289" s="90">
        <f t="shared" si="368"/>
        <v>142</v>
      </c>
      <c r="D289" s="226">
        <f t="shared" ref="D289:O289" si="388">D21-D283</f>
        <v>0</v>
      </c>
      <c r="E289" s="422">
        <f t="shared" si="388"/>
        <v>0</v>
      </c>
      <c r="F289" s="423">
        <f t="shared" si="388"/>
        <v>0</v>
      </c>
      <c r="G289" s="226">
        <f t="shared" si="388"/>
        <v>0</v>
      </c>
      <c r="H289" s="259">
        <f t="shared" si="388"/>
        <v>0</v>
      </c>
      <c r="I289" s="92">
        <f t="shared" si="388"/>
        <v>0</v>
      </c>
      <c r="J289" s="259">
        <f t="shared" si="388"/>
        <v>142</v>
      </c>
      <c r="K289" s="91">
        <f t="shared" si="388"/>
        <v>0</v>
      </c>
      <c r="L289" s="92">
        <f t="shared" si="388"/>
        <v>142</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row>
    <row r="293" spans="1:16"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row>
    <row r="294" spans="1:16"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row>
    <row r="295" spans="1:16"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row>
    <row r="296" spans="1:16"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YGXhol5kno5cyrABhz2MPA8q/+KsmVVUNsdNg7LR7dNOi3Ju/rfi2Q0Emlvg6L51j+UU1ppqzxfRmAgjqDGDnQ==" saltValue="8MVWm1AF8KhpWyL7D6sPOg==" spinCount="100000" sheet="1" objects="1" scenarios="1" formatCells="0" formatColumns="0" formatRows="0"/>
  <autoFilter ref="A18:P298">
    <filterColumn colId="2">
      <filters blank="1">
        <filter val="1 605"/>
        <filter val="1 993"/>
        <filter val="142"/>
        <filter val="-142"/>
        <filter val="15 885"/>
        <filter val="2 136"/>
        <filter val="2 180"/>
        <filter val="2 765"/>
        <filter val="251 476"/>
        <filter val="29 000"/>
        <filter val="314 361"/>
        <filter val="321 476"/>
        <filter val="323 956"/>
        <filter val="326 234"/>
        <filter val="33 885"/>
        <filter val="388"/>
        <filter val="4 758"/>
        <filter val="585"/>
        <filter val="62 885"/>
        <filter val="7 115"/>
        <filter val="8 500"/>
        <filter val="9 500"/>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41.pielikums Jūrmalas pilsētas domes 
2018.gada 27.septembra saistošajiem noteikumiem Nr.33
(protokols Nr.13,  23.punkts)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U2" sqref="U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495</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496</v>
      </c>
      <c r="D3" s="1713"/>
      <c r="E3" s="1713"/>
      <c r="F3" s="1713"/>
      <c r="G3" s="1713"/>
      <c r="H3" s="1713"/>
      <c r="I3" s="1713"/>
      <c r="J3" s="1713"/>
      <c r="K3" s="1713"/>
      <c r="L3" s="1713"/>
      <c r="M3" s="1713"/>
      <c r="N3" s="1713"/>
      <c r="O3" s="1713"/>
      <c r="P3" s="1714"/>
      <c r="Q3" s="382"/>
    </row>
    <row r="4" spans="1:17" ht="12.75" customHeight="1" x14ac:dyDescent="0.25">
      <c r="A4" s="4" t="s">
        <v>1</v>
      </c>
      <c r="B4" s="5"/>
      <c r="C4" s="1713" t="s">
        <v>497</v>
      </c>
      <c r="D4" s="1713"/>
      <c r="E4" s="1713"/>
      <c r="F4" s="1713"/>
      <c r="G4" s="1713"/>
      <c r="H4" s="1713"/>
      <c r="I4" s="1713"/>
      <c r="J4" s="1713"/>
      <c r="K4" s="1713"/>
      <c r="L4" s="1713"/>
      <c r="M4" s="1713"/>
      <c r="N4" s="1713"/>
      <c r="O4" s="1713"/>
      <c r="P4" s="1714"/>
      <c r="Q4" s="382"/>
    </row>
    <row r="5" spans="1:17" ht="12.75" customHeight="1" x14ac:dyDescent="0.25">
      <c r="A5" s="2" t="s">
        <v>2</v>
      </c>
      <c r="B5" s="3"/>
      <c r="C5" s="1708" t="s">
        <v>498</v>
      </c>
      <c r="D5" s="1708"/>
      <c r="E5" s="1708"/>
      <c r="F5" s="1708"/>
      <c r="G5" s="1708"/>
      <c r="H5" s="1708"/>
      <c r="I5" s="1708"/>
      <c r="J5" s="1708"/>
      <c r="K5" s="1708"/>
      <c r="L5" s="1708"/>
      <c r="M5" s="1708"/>
      <c r="N5" s="1708"/>
      <c r="O5" s="1708"/>
      <c r="P5" s="1709"/>
      <c r="Q5" s="382"/>
    </row>
    <row r="6" spans="1:17" ht="12.75" customHeight="1" x14ac:dyDescent="0.25">
      <c r="A6" s="2" t="s">
        <v>3</v>
      </c>
      <c r="B6" s="3"/>
      <c r="C6" s="1708" t="s">
        <v>499</v>
      </c>
      <c r="D6" s="1708"/>
      <c r="E6" s="1708"/>
      <c r="F6" s="1708"/>
      <c r="G6" s="1708"/>
      <c r="H6" s="1708"/>
      <c r="I6" s="1708"/>
      <c r="J6" s="1708"/>
      <c r="K6" s="1708"/>
      <c r="L6" s="1708"/>
      <c r="M6" s="1708"/>
      <c r="N6" s="1708"/>
      <c r="O6" s="1708"/>
      <c r="P6" s="1709"/>
      <c r="Q6" s="382"/>
    </row>
    <row r="7" spans="1:17" ht="27" customHeight="1" x14ac:dyDescent="0.25">
      <c r="A7" s="2" t="s">
        <v>4</v>
      </c>
      <c r="B7" s="3"/>
      <c r="C7" s="1713" t="s">
        <v>364</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500</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2110885</v>
      </c>
      <c r="D20" s="213">
        <f>SUM(D21,D24,D25,D41,D43)</f>
        <v>1237692</v>
      </c>
      <c r="E20" s="386">
        <f t="shared" ref="E20:F20" si="0">SUM(E21,E24,E25,E41,E43)</f>
        <v>-930</v>
      </c>
      <c r="F20" s="387">
        <f t="shared" si="0"/>
        <v>1236762</v>
      </c>
      <c r="G20" s="213">
        <f>SUM(G21,G24,G43)</f>
        <v>874123</v>
      </c>
      <c r="H20" s="248">
        <f t="shared" ref="H20:I20" si="1">SUM(H21,H24,H43)</f>
        <v>0</v>
      </c>
      <c r="I20" s="26">
        <f t="shared" si="1"/>
        <v>874123</v>
      </c>
      <c r="J20" s="248">
        <f>SUM(J21,J26,J43)</f>
        <v>0</v>
      </c>
      <c r="K20" s="25">
        <f t="shared" ref="K20:L20" si="2">SUM(K21,K26,K43)</f>
        <v>0</v>
      </c>
      <c r="L20" s="26">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88">
        <f t="shared" ref="E21" si="5">SUM(E22:E23)</f>
        <v>0</v>
      </c>
      <c r="F21" s="389">
        <f>SUM(F22:F23)</f>
        <v>0</v>
      </c>
      <c r="G21" s="214">
        <f>SUM(G22:G23)</f>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170"/>
    </row>
    <row r="24" spans="1:16" s="21" customFormat="1" ht="25.5" thickTop="1" thickBot="1" x14ac:dyDescent="0.3">
      <c r="A24" s="41">
        <v>19300</v>
      </c>
      <c r="B24" s="41" t="s">
        <v>304</v>
      </c>
      <c r="C24" s="42">
        <f>F24+I24</f>
        <v>2110885</v>
      </c>
      <c r="D24" s="217">
        <v>1237692</v>
      </c>
      <c r="E24" s="394">
        <f>-2555-2960+7585-3000</f>
        <v>-930</v>
      </c>
      <c r="F24" s="395">
        <f>D24+E24</f>
        <v>1236762</v>
      </c>
      <c r="G24" s="217">
        <f>G51</f>
        <v>874123</v>
      </c>
      <c r="H24" s="252">
        <f>-6023+6952-929</f>
        <v>0</v>
      </c>
      <c r="I24" s="362">
        <f>G24+H24</f>
        <v>874123</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hidden="1" thickTop="1" x14ac:dyDescent="0.25">
      <c r="A26" s="46">
        <v>21300</v>
      </c>
      <c r="B26" s="46" t="s">
        <v>305</v>
      </c>
      <c r="C26" s="47">
        <f>L26</f>
        <v>0</v>
      </c>
      <c r="D26" s="219" t="s">
        <v>23</v>
      </c>
      <c r="E26" s="398" t="s">
        <v>23</v>
      </c>
      <c r="F26" s="399" t="s">
        <v>23</v>
      </c>
      <c r="G26" s="219" t="s">
        <v>23</v>
      </c>
      <c r="H26" s="253" t="s">
        <v>23</v>
      </c>
      <c r="I26" s="50" t="s">
        <v>23</v>
      </c>
      <c r="J26" s="107">
        <f>SUM(J27,J31,J33,J36)</f>
        <v>0</v>
      </c>
      <c r="K26" s="51">
        <f t="shared" ref="K26:L26" si="9">SUM(K27,K31,K33,K36)</f>
        <v>0</v>
      </c>
      <c r="L26" s="118">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t="12.75" hidden="1" thickTop="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t="12.75" hidden="1" thickTop="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75" hidden="1" thickTop="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75" hidden="1" thickTop="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75" hidden="1" thickTop="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t="12.75" hidden="1" thickTop="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row>
    <row r="34" spans="1:16" ht="12.75" hidden="1" thickTop="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75" hidden="1" thickTop="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row>
    <row r="37" spans="1:16" ht="24.75" hidden="1" thickTop="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t="12.75" hidden="1" thickTop="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t="12.75" hidden="1" thickTop="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75" hidden="1" thickTop="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75" hidden="1" thickTop="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row>
    <row r="44" spans="1:16" s="21" customFormat="1" ht="24.75" hidden="1" thickTop="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75" hidden="1" thickTop="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75" hidden="1" thickTop="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ht="12.75" thickTop="1"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si="4"/>
        <v>2110885</v>
      </c>
      <c r="D50" s="226">
        <f>SUM(D51,D283)</f>
        <v>1237692</v>
      </c>
      <c r="E50" s="422">
        <f t="shared" ref="E50:F50" si="19">SUM(E51,E283)</f>
        <v>-930</v>
      </c>
      <c r="F50" s="423">
        <f t="shared" si="19"/>
        <v>1236762</v>
      </c>
      <c r="G50" s="226">
        <f>SUM(G51,G283)</f>
        <v>874123</v>
      </c>
      <c r="H50" s="259">
        <f t="shared" ref="H50:I50" si="20">SUM(H51,H283)</f>
        <v>0</v>
      </c>
      <c r="I50" s="92">
        <f t="shared" si="20"/>
        <v>874123</v>
      </c>
      <c r="J50" s="259">
        <f>SUM(J51,J283)</f>
        <v>0</v>
      </c>
      <c r="K50" s="91">
        <f t="shared" ref="K50:L50" si="21">SUM(K51,K283)</f>
        <v>0</v>
      </c>
      <c r="L50" s="92">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2110885</v>
      </c>
      <c r="D51" s="227">
        <f>SUM(D52,D194)</f>
        <v>1237692</v>
      </c>
      <c r="E51" s="424">
        <f t="shared" ref="E51:F51" si="23">SUM(E52,E194)</f>
        <v>-930</v>
      </c>
      <c r="F51" s="425">
        <f t="shared" si="23"/>
        <v>1236762</v>
      </c>
      <c r="G51" s="227">
        <f>SUM(G52,G194)</f>
        <v>874123</v>
      </c>
      <c r="H51" s="260">
        <f t="shared" ref="H51:I51" si="24">SUM(H52,H194)</f>
        <v>0</v>
      </c>
      <c r="I51" s="97">
        <f t="shared" si="24"/>
        <v>874123</v>
      </c>
      <c r="J51" s="260">
        <f>SUM(J52,J194)</f>
        <v>0</v>
      </c>
      <c r="K51" s="96">
        <f t="shared" ref="K51:L51" si="25">SUM(K52,K194)</f>
        <v>0</v>
      </c>
      <c r="L51" s="97">
        <f t="shared" si="25"/>
        <v>0</v>
      </c>
      <c r="M51" s="95">
        <f>SUM(M52,M194)</f>
        <v>0</v>
      </c>
      <c r="N51" s="96">
        <f t="shared" ref="N51:O51" si="26">SUM(N52,N194)</f>
        <v>0</v>
      </c>
      <c r="O51" s="97">
        <f t="shared" si="26"/>
        <v>0</v>
      </c>
      <c r="P51" s="349"/>
    </row>
    <row r="52" spans="1:16" s="21" customFormat="1" ht="24" x14ac:dyDescent="0.25">
      <c r="A52" s="98"/>
      <c r="B52" s="16" t="s">
        <v>46</v>
      </c>
      <c r="C52" s="99">
        <f t="shared" si="4"/>
        <v>475266</v>
      </c>
      <c r="D52" s="228">
        <f>SUM(D53,D75,D173,D187)</f>
        <v>20000</v>
      </c>
      <c r="E52" s="426">
        <f t="shared" ref="E52:F52" si="27">SUM(E53,E75,E173,E187)</f>
        <v>4585</v>
      </c>
      <c r="F52" s="427">
        <f t="shared" si="27"/>
        <v>24585</v>
      </c>
      <c r="G52" s="228">
        <f>SUM(G53,G75,G173,G187)</f>
        <v>443729</v>
      </c>
      <c r="H52" s="261">
        <f t="shared" ref="H52:I52" si="28">SUM(H53,H75,H173,H187)</f>
        <v>6952</v>
      </c>
      <c r="I52" s="101">
        <f t="shared" si="28"/>
        <v>450681</v>
      </c>
      <c r="J52" s="261">
        <f>SUM(J53,J75,J173,J187)</f>
        <v>0</v>
      </c>
      <c r="K52" s="100">
        <f t="shared" ref="K52:L52" si="29">SUM(K53,K75,K173,K187)</f>
        <v>0</v>
      </c>
      <c r="L52" s="101">
        <f t="shared" si="29"/>
        <v>0</v>
      </c>
      <c r="M52" s="99">
        <f>SUM(M53,M75,M173,M187)</f>
        <v>0</v>
      </c>
      <c r="N52" s="100">
        <f t="shared" ref="N52:O52" si="30">SUM(N53,N75,N173,N187)</f>
        <v>0</v>
      </c>
      <c r="O52" s="101">
        <f t="shared" si="30"/>
        <v>0</v>
      </c>
      <c r="P52" s="350"/>
    </row>
    <row r="53" spans="1:16" s="21" customFormat="1" hidden="1" x14ac:dyDescent="0.25">
      <c r="A53" s="102">
        <v>1000</v>
      </c>
      <c r="B53" s="102" t="s">
        <v>47</v>
      </c>
      <c r="C53" s="103">
        <f t="shared" si="4"/>
        <v>0</v>
      </c>
      <c r="D53" s="229">
        <f>SUM(D54,D67)</f>
        <v>0</v>
      </c>
      <c r="E53" s="428">
        <f t="shared" ref="E53:F53" si="31">SUM(E54,E67)</f>
        <v>0</v>
      </c>
      <c r="F53" s="429">
        <f t="shared" si="31"/>
        <v>0</v>
      </c>
      <c r="G53" s="229">
        <f>SUM(G54,G67)</f>
        <v>0</v>
      </c>
      <c r="H53" s="262">
        <f t="shared" ref="H53:I53" si="32">SUM(H54,H67)</f>
        <v>0</v>
      </c>
      <c r="I53" s="105">
        <f t="shared" si="32"/>
        <v>0</v>
      </c>
      <c r="J53" s="262">
        <f>SUM(J54,J67)</f>
        <v>0</v>
      </c>
      <c r="K53" s="104">
        <f t="shared" ref="K53:L53" si="33">SUM(K54,K67)</f>
        <v>0</v>
      </c>
      <c r="L53" s="105">
        <f t="shared" si="33"/>
        <v>0</v>
      </c>
      <c r="M53" s="103">
        <f>SUM(M54,M67)</f>
        <v>0</v>
      </c>
      <c r="N53" s="104">
        <f t="shared" ref="N53:O53" si="34">SUM(N54,N67)</f>
        <v>0</v>
      </c>
      <c r="O53" s="105">
        <f t="shared" si="34"/>
        <v>0</v>
      </c>
      <c r="P53" s="351"/>
    </row>
    <row r="54" spans="1:16" hidden="1" x14ac:dyDescent="0.25">
      <c r="A54" s="46">
        <v>1100</v>
      </c>
      <c r="B54" s="106" t="s">
        <v>48</v>
      </c>
      <c r="C54" s="47">
        <f t="shared" si="4"/>
        <v>0</v>
      </c>
      <c r="D54" s="230">
        <f>SUM(D55,D58,D66)</f>
        <v>0</v>
      </c>
      <c r="E54" s="430">
        <f t="shared" ref="E54:F54" si="35">SUM(E55,E58,E66)</f>
        <v>0</v>
      </c>
      <c r="F54" s="397">
        <f t="shared" si="35"/>
        <v>0</v>
      </c>
      <c r="G54" s="230">
        <f>SUM(G55,G58,G66)</f>
        <v>0</v>
      </c>
      <c r="H54" s="107">
        <f t="shared" ref="H54:I54" si="36">SUM(H55,H58,H66)</f>
        <v>0</v>
      </c>
      <c r="I54" s="118">
        <f t="shared" si="36"/>
        <v>0</v>
      </c>
      <c r="J54" s="107">
        <f>SUM(J55,J58,J66)</f>
        <v>0</v>
      </c>
      <c r="K54" s="51">
        <f t="shared" ref="K54:L54" si="37">SUM(K55,K58,K66)</f>
        <v>0</v>
      </c>
      <c r="L54" s="118">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v>0</v>
      </c>
      <c r="E56" s="433"/>
      <c r="F56" s="434">
        <f t="shared" ref="F56:F57" si="43">D56+E56</f>
        <v>0</v>
      </c>
      <c r="G56" s="231">
        <v>0</v>
      </c>
      <c r="H56" s="263"/>
      <c r="I56" s="121">
        <f t="shared" ref="I56:I57" si="44">G56+H56</f>
        <v>0</v>
      </c>
      <c r="J56" s="263"/>
      <c r="K56" s="56"/>
      <c r="L56" s="121">
        <f t="shared" ref="L56:L57" si="45">J56+K56</f>
        <v>0</v>
      </c>
      <c r="M56" s="327"/>
      <c r="N56" s="56"/>
      <c r="O56" s="121">
        <f>M56+N56</f>
        <v>0</v>
      </c>
      <c r="P56" s="111"/>
    </row>
    <row r="57" spans="1:16" ht="24" hidden="1" customHeight="1" x14ac:dyDescent="0.25">
      <c r="A57" s="38">
        <v>1119</v>
      </c>
      <c r="B57" s="58" t="s">
        <v>51</v>
      </c>
      <c r="C57" s="59">
        <f t="shared" si="4"/>
        <v>0</v>
      </c>
      <c r="D57" s="232">
        <v>0</v>
      </c>
      <c r="E57" s="435"/>
      <c r="F57" s="393">
        <f t="shared" si="43"/>
        <v>0</v>
      </c>
      <c r="G57" s="232">
        <v>0</v>
      </c>
      <c r="H57" s="264"/>
      <c r="I57" s="115">
        <f t="shared" si="44"/>
        <v>0</v>
      </c>
      <c r="J57" s="264"/>
      <c r="K57" s="61"/>
      <c r="L57" s="115">
        <f t="shared" si="45"/>
        <v>0</v>
      </c>
      <c r="M57" s="328"/>
      <c r="N57" s="61"/>
      <c r="O57" s="115">
        <f>M57+N57</f>
        <v>0</v>
      </c>
      <c r="P57" s="112"/>
    </row>
    <row r="58" spans="1:16"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v>0</v>
      </c>
      <c r="E59" s="435"/>
      <c r="F59" s="393">
        <f t="shared" ref="F59:F66" si="50">D59+E59</f>
        <v>0</v>
      </c>
      <c r="G59" s="232">
        <v>0</v>
      </c>
      <c r="H59" s="264"/>
      <c r="I59" s="115">
        <f t="shared" ref="I59:I66" si="51">G59+H59</f>
        <v>0</v>
      </c>
      <c r="J59" s="264"/>
      <c r="K59" s="61"/>
      <c r="L59" s="115">
        <f t="shared" ref="L59:L66" si="52">J59+K59</f>
        <v>0</v>
      </c>
      <c r="M59" s="328"/>
      <c r="N59" s="61"/>
      <c r="O59" s="115">
        <f t="shared" ref="O59:O66" si="53">M59+N59</f>
        <v>0</v>
      </c>
      <c r="P59" s="112"/>
    </row>
    <row r="60" spans="1:16" ht="24.75" hidden="1" customHeight="1" x14ac:dyDescent="0.25">
      <c r="A60" s="38">
        <v>1142</v>
      </c>
      <c r="B60" s="58" t="s">
        <v>53</v>
      </c>
      <c r="C60" s="59">
        <f t="shared" si="4"/>
        <v>0</v>
      </c>
      <c r="D60" s="232">
        <v>0</v>
      </c>
      <c r="E60" s="435"/>
      <c r="F60" s="393">
        <f t="shared" si="50"/>
        <v>0</v>
      </c>
      <c r="G60" s="232">
        <v>0</v>
      </c>
      <c r="H60" s="264"/>
      <c r="I60" s="115">
        <f t="shared" si="51"/>
        <v>0</v>
      </c>
      <c r="J60" s="264"/>
      <c r="K60" s="61"/>
      <c r="L60" s="115">
        <f>J60+K60</f>
        <v>0</v>
      </c>
      <c r="M60" s="328"/>
      <c r="N60" s="61"/>
      <c r="O60" s="115">
        <f t="shared" si="53"/>
        <v>0</v>
      </c>
      <c r="P60" s="112"/>
    </row>
    <row r="61" spans="1:16" ht="24" hidden="1" x14ac:dyDescent="0.25">
      <c r="A61" s="38">
        <v>1145</v>
      </c>
      <c r="B61" s="58" t="s">
        <v>54</v>
      </c>
      <c r="C61" s="59">
        <f t="shared" si="4"/>
        <v>0</v>
      </c>
      <c r="D61" s="232">
        <v>0</v>
      </c>
      <c r="E61" s="435"/>
      <c r="F61" s="393">
        <f t="shared" si="50"/>
        <v>0</v>
      </c>
      <c r="G61" s="232">
        <v>0</v>
      </c>
      <c r="H61" s="264"/>
      <c r="I61" s="115">
        <f t="shared" si="51"/>
        <v>0</v>
      </c>
      <c r="J61" s="264"/>
      <c r="K61" s="61"/>
      <c r="L61" s="115">
        <f t="shared" si="52"/>
        <v>0</v>
      </c>
      <c r="M61" s="328"/>
      <c r="N61" s="61"/>
      <c r="O61" s="115">
        <f>M61+N61</f>
        <v>0</v>
      </c>
      <c r="P61" s="112"/>
    </row>
    <row r="62" spans="1:16" ht="27.75" hidden="1" customHeight="1" x14ac:dyDescent="0.25">
      <c r="A62" s="38">
        <v>1146</v>
      </c>
      <c r="B62" s="58" t="s">
        <v>55</v>
      </c>
      <c r="C62" s="59">
        <f t="shared" si="4"/>
        <v>0</v>
      </c>
      <c r="D62" s="232">
        <v>0</v>
      </c>
      <c r="E62" s="435"/>
      <c r="F62" s="393">
        <f t="shared" si="50"/>
        <v>0</v>
      </c>
      <c r="G62" s="232">
        <v>0</v>
      </c>
      <c r="H62" s="264"/>
      <c r="I62" s="115">
        <f t="shared" si="51"/>
        <v>0</v>
      </c>
      <c r="J62" s="264"/>
      <c r="K62" s="61"/>
      <c r="L62" s="115">
        <f t="shared" si="52"/>
        <v>0</v>
      </c>
      <c r="M62" s="328"/>
      <c r="N62" s="61"/>
      <c r="O62" s="115">
        <f t="shared" si="53"/>
        <v>0</v>
      </c>
      <c r="P62" s="112"/>
    </row>
    <row r="63" spans="1:16" hidden="1" x14ac:dyDescent="0.25">
      <c r="A63" s="38">
        <v>1147</v>
      </c>
      <c r="B63" s="58" t="s">
        <v>56</v>
      </c>
      <c r="C63" s="59">
        <f t="shared" si="4"/>
        <v>0</v>
      </c>
      <c r="D63" s="232">
        <v>0</v>
      </c>
      <c r="E63" s="435"/>
      <c r="F63" s="393">
        <f t="shared" si="50"/>
        <v>0</v>
      </c>
      <c r="G63" s="232">
        <v>0</v>
      </c>
      <c r="H63" s="264"/>
      <c r="I63" s="115">
        <f t="shared" si="51"/>
        <v>0</v>
      </c>
      <c r="J63" s="264"/>
      <c r="K63" s="61"/>
      <c r="L63" s="115">
        <f t="shared" si="52"/>
        <v>0</v>
      </c>
      <c r="M63" s="328"/>
      <c r="N63" s="61"/>
      <c r="O63" s="115">
        <f t="shared" si="53"/>
        <v>0</v>
      </c>
      <c r="P63" s="112"/>
    </row>
    <row r="64" spans="1:16" hidden="1" x14ac:dyDescent="0.25">
      <c r="A64" s="38">
        <v>1148</v>
      </c>
      <c r="B64" s="58" t="s">
        <v>57</v>
      </c>
      <c r="C64" s="59">
        <f t="shared" si="4"/>
        <v>0</v>
      </c>
      <c r="D64" s="232">
        <v>0</v>
      </c>
      <c r="E64" s="435"/>
      <c r="F64" s="393">
        <f t="shared" si="50"/>
        <v>0</v>
      </c>
      <c r="G64" s="232">
        <v>0</v>
      </c>
      <c r="H64" s="264"/>
      <c r="I64" s="115">
        <f t="shared" si="51"/>
        <v>0</v>
      </c>
      <c r="J64" s="264"/>
      <c r="K64" s="61"/>
      <c r="L64" s="115">
        <f t="shared" si="52"/>
        <v>0</v>
      </c>
      <c r="M64" s="328"/>
      <c r="N64" s="61"/>
      <c r="O64" s="115">
        <f t="shared" si="53"/>
        <v>0</v>
      </c>
      <c r="P64" s="112"/>
    </row>
    <row r="65" spans="1:16" ht="24" hidden="1" customHeight="1" x14ac:dyDescent="0.25">
      <c r="A65" s="38">
        <v>1149</v>
      </c>
      <c r="B65" s="58" t="s">
        <v>58</v>
      </c>
      <c r="C65" s="59">
        <f>F65+I65+L65+O65</f>
        <v>0</v>
      </c>
      <c r="D65" s="232">
        <v>0</v>
      </c>
      <c r="E65" s="435"/>
      <c r="F65" s="393">
        <f t="shared" si="50"/>
        <v>0</v>
      </c>
      <c r="G65" s="232">
        <v>0</v>
      </c>
      <c r="H65" s="264"/>
      <c r="I65" s="115">
        <f t="shared" si="51"/>
        <v>0</v>
      </c>
      <c r="J65" s="264"/>
      <c r="K65" s="61"/>
      <c r="L65" s="115">
        <f t="shared" si="52"/>
        <v>0</v>
      </c>
      <c r="M65" s="328"/>
      <c r="N65" s="61"/>
      <c r="O65" s="115">
        <f t="shared" si="53"/>
        <v>0</v>
      </c>
      <c r="P65" s="112"/>
    </row>
    <row r="66" spans="1:16" ht="36" hidden="1" x14ac:dyDescent="0.25">
      <c r="A66" s="108">
        <v>1150</v>
      </c>
      <c r="B66" s="79" t="s">
        <v>59</v>
      </c>
      <c r="C66" s="85">
        <f>F66+I66+L66+O66</f>
        <v>0</v>
      </c>
      <c r="D66" s="234">
        <v>0</v>
      </c>
      <c r="E66" s="437"/>
      <c r="F66" s="432">
        <f t="shared" si="50"/>
        <v>0</v>
      </c>
      <c r="G66" s="234">
        <v>0</v>
      </c>
      <c r="H66" s="265"/>
      <c r="I66" s="110">
        <f t="shared" si="51"/>
        <v>0</v>
      </c>
      <c r="J66" s="265"/>
      <c r="K66" s="116"/>
      <c r="L66" s="110">
        <f t="shared" si="52"/>
        <v>0</v>
      </c>
      <c r="M66" s="329"/>
      <c r="N66" s="116"/>
      <c r="O66" s="110">
        <f t="shared" si="53"/>
        <v>0</v>
      </c>
      <c r="P66" s="117"/>
    </row>
    <row r="67" spans="1:16" ht="24" hidden="1" x14ac:dyDescent="0.25">
      <c r="A67" s="46">
        <v>1200</v>
      </c>
      <c r="B67" s="106" t="s">
        <v>296</v>
      </c>
      <c r="C67" s="47">
        <f t="shared" si="4"/>
        <v>0</v>
      </c>
      <c r="D67" s="230">
        <f>SUM(D68:D69)</f>
        <v>0</v>
      </c>
      <c r="E67" s="430">
        <f t="shared" ref="E67:F67" si="54">SUM(E68:E69)</f>
        <v>0</v>
      </c>
      <c r="F67" s="397">
        <f t="shared" si="54"/>
        <v>0</v>
      </c>
      <c r="G67" s="230">
        <f>SUM(G68:G69)</f>
        <v>0</v>
      </c>
      <c r="H67" s="107">
        <f t="shared" ref="H67:I67" si="55">SUM(H68:H69)</f>
        <v>0</v>
      </c>
      <c r="I67" s="118">
        <f t="shared" si="55"/>
        <v>0</v>
      </c>
      <c r="J67" s="107">
        <f>SUM(J68:J69)</f>
        <v>0</v>
      </c>
      <c r="K67" s="51">
        <f t="shared" ref="K67:L67" si="56">SUM(K68:K69)</f>
        <v>0</v>
      </c>
      <c r="L67" s="118">
        <f t="shared" si="56"/>
        <v>0</v>
      </c>
      <c r="M67" s="47">
        <f>SUM(M68:M69)</f>
        <v>0</v>
      </c>
      <c r="N67" s="51">
        <f t="shared" ref="N67:O67" si="57">SUM(N68:N69)</f>
        <v>0</v>
      </c>
      <c r="O67" s="118">
        <f t="shared" si="57"/>
        <v>0</v>
      </c>
      <c r="P67" s="124"/>
    </row>
    <row r="68" spans="1:16" ht="24" hidden="1" x14ac:dyDescent="0.25">
      <c r="A68" s="381">
        <v>1210</v>
      </c>
      <c r="B68" s="53" t="s">
        <v>60</v>
      </c>
      <c r="C68" s="54">
        <f t="shared" si="4"/>
        <v>0</v>
      </c>
      <c r="D68" s="231">
        <v>0</v>
      </c>
      <c r="E68" s="433"/>
      <c r="F68" s="434">
        <f>D68+E68</f>
        <v>0</v>
      </c>
      <c r="G68" s="231">
        <v>0</v>
      </c>
      <c r="H68" s="263"/>
      <c r="I68" s="121">
        <f>G68+H68</f>
        <v>0</v>
      </c>
      <c r="J68" s="263"/>
      <c r="K68" s="56"/>
      <c r="L68" s="121">
        <f>J68+K68</f>
        <v>0</v>
      </c>
      <c r="M68" s="327"/>
      <c r="N68" s="56"/>
      <c r="O68" s="121">
        <f>M68+N68</f>
        <v>0</v>
      </c>
      <c r="P68" s="111"/>
    </row>
    <row r="69" spans="1:16"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v>0</v>
      </c>
      <c r="E70" s="435"/>
      <c r="F70" s="393">
        <f t="shared" ref="F70:F74" si="62">D70+E70</f>
        <v>0</v>
      </c>
      <c r="G70" s="232">
        <v>0</v>
      </c>
      <c r="H70" s="264"/>
      <c r="I70" s="115">
        <f t="shared" ref="I70:I74" si="63">G70+H70</f>
        <v>0</v>
      </c>
      <c r="J70" s="264"/>
      <c r="K70" s="61"/>
      <c r="L70" s="115">
        <f t="shared" ref="L70:L74" si="64">J70+K70</f>
        <v>0</v>
      </c>
      <c r="M70" s="328"/>
      <c r="N70" s="61"/>
      <c r="O70" s="115">
        <f t="shared" ref="O70:O74" si="65">M70+N70</f>
        <v>0</v>
      </c>
      <c r="P70" s="112"/>
    </row>
    <row r="71" spans="1:16" hidden="1" x14ac:dyDescent="0.25">
      <c r="A71" s="38">
        <v>1223</v>
      </c>
      <c r="B71" s="58" t="s">
        <v>62</v>
      </c>
      <c r="C71" s="59">
        <f t="shared" si="4"/>
        <v>0</v>
      </c>
      <c r="D71" s="232">
        <v>0</v>
      </c>
      <c r="E71" s="435"/>
      <c r="F71" s="393">
        <f t="shared" si="62"/>
        <v>0</v>
      </c>
      <c r="G71" s="232">
        <v>0</v>
      </c>
      <c r="H71" s="264"/>
      <c r="I71" s="115">
        <f t="shared" si="63"/>
        <v>0</v>
      </c>
      <c r="J71" s="264"/>
      <c r="K71" s="61"/>
      <c r="L71" s="115">
        <f t="shared" si="64"/>
        <v>0</v>
      </c>
      <c r="M71" s="328"/>
      <c r="N71" s="61"/>
      <c r="O71" s="115">
        <f t="shared" si="65"/>
        <v>0</v>
      </c>
      <c r="P71" s="112"/>
    </row>
    <row r="72" spans="1:16" hidden="1" x14ac:dyDescent="0.25">
      <c r="A72" s="38">
        <v>1225</v>
      </c>
      <c r="B72" s="58" t="s">
        <v>63</v>
      </c>
      <c r="C72" s="59">
        <f t="shared" si="4"/>
        <v>0</v>
      </c>
      <c r="D72" s="232">
        <v>0</v>
      </c>
      <c r="E72" s="435"/>
      <c r="F72" s="393">
        <f t="shared" si="62"/>
        <v>0</v>
      </c>
      <c r="G72" s="232">
        <v>0</v>
      </c>
      <c r="H72" s="264"/>
      <c r="I72" s="115">
        <f t="shared" si="63"/>
        <v>0</v>
      </c>
      <c r="J72" s="264"/>
      <c r="K72" s="61"/>
      <c r="L72" s="115">
        <f t="shared" si="64"/>
        <v>0</v>
      </c>
      <c r="M72" s="328"/>
      <c r="N72" s="61"/>
      <c r="O72" s="115">
        <f t="shared" si="65"/>
        <v>0</v>
      </c>
      <c r="P72" s="112"/>
    </row>
    <row r="73" spans="1:16" ht="36" hidden="1" x14ac:dyDescent="0.25">
      <c r="A73" s="38">
        <v>1227</v>
      </c>
      <c r="B73" s="58" t="s">
        <v>64</v>
      </c>
      <c r="C73" s="59">
        <f t="shared" si="4"/>
        <v>0</v>
      </c>
      <c r="D73" s="232">
        <v>0</v>
      </c>
      <c r="E73" s="435"/>
      <c r="F73" s="393">
        <f t="shared" si="62"/>
        <v>0</v>
      </c>
      <c r="G73" s="232">
        <v>0</v>
      </c>
      <c r="H73" s="264"/>
      <c r="I73" s="115">
        <f t="shared" si="63"/>
        <v>0</v>
      </c>
      <c r="J73" s="264"/>
      <c r="K73" s="61"/>
      <c r="L73" s="115">
        <f t="shared" si="64"/>
        <v>0</v>
      </c>
      <c r="M73" s="328"/>
      <c r="N73" s="61"/>
      <c r="O73" s="115">
        <f t="shared" si="65"/>
        <v>0</v>
      </c>
      <c r="P73" s="112"/>
    </row>
    <row r="74" spans="1:16" ht="48" hidden="1" x14ac:dyDescent="0.25">
      <c r="A74" s="38">
        <v>1228</v>
      </c>
      <c r="B74" s="58" t="s">
        <v>298</v>
      </c>
      <c r="C74" s="59">
        <f t="shared" si="4"/>
        <v>0</v>
      </c>
      <c r="D74" s="232">
        <v>0</v>
      </c>
      <c r="E74" s="435"/>
      <c r="F74" s="393">
        <f t="shared" si="62"/>
        <v>0</v>
      </c>
      <c r="G74" s="232">
        <v>0</v>
      </c>
      <c r="H74" s="264"/>
      <c r="I74" s="115">
        <f t="shared" si="63"/>
        <v>0</v>
      </c>
      <c r="J74" s="264"/>
      <c r="K74" s="61"/>
      <c r="L74" s="115">
        <f t="shared" si="64"/>
        <v>0</v>
      </c>
      <c r="M74" s="328"/>
      <c r="N74" s="61"/>
      <c r="O74" s="115">
        <f t="shared" si="65"/>
        <v>0</v>
      </c>
      <c r="P74" s="112"/>
    </row>
    <row r="75" spans="1:16" x14ac:dyDescent="0.25">
      <c r="A75" s="102">
        <v>2000</v>
      </c>
      <c r="B75" s="102" t="s">
        <v>65</v>
      </c>
      <c r="C75" s="103">
        <f t="shared" si="4"/>
        <v>475266</v>
      </c>
      <c r="D75" s="229">
        <f>SUM(D76,D83,D130,D164,D165,D172)</f>
        <v>20000</v>
      </c>
      <c r="E75" s="428">
        <f t="shared" ref="E75:F75" si="66">SUM(E76,E83,E130,E164,E165,E172)</f>
        <v>4585</v>
      </c>
      <c r="F75" s="429">
        <f t="shared" si="66"/>
        <v>24585</v>
      </c>
      <c r="G75" s="229">
        <f>SUM(G76,G83,G130,G164,G165,G172)</f>
        <v>443729</v>
      </c>
      <c r="H75" s="262">
        <f t="shared" ref="H75:I75" si="67">SUM(H76,H83,H130,H164,H165,H172)</f>
        <v>6952</v>
      </c>
      <c r="I75" s="105">
        <f t="shared" si="67"/>
        <v>450681</v>
      </c>
      <c r="J75" s="262">
        <f>SUM(J76,J83,J130,J164,J165,J172)</f>
        <v>0</v>
      </c>
      <c r="K75" s="104">
        <f t="shared" ref="K75:L75" si="68">SUM(K76,K83,K130,K164,K165,K172)</f>
        <v>0</v>
      </c>
      <c r="L75" s="105">
        <f t="shared" si="68"/>
        <v>0</v>
      </c>
      <c r="M75" s="103">
        <f>SUM(M76,M83,M130,M164,M165,M172)</f>
        <v>0</v>
      </c>
      <c r="N75" s="104">
        <f t="shared" ref="N75:O75" si="69">SUM(N76,N83,N130,N164,N165,N172)</f>
        <v>0</v>
      </c>
      <c r="O75" s="105">
        <f t="shared" si="69"/>
        <v>0</v>
      </c>
      <c r="P75" s="776"/>
    </row>
    <row r="76" spans="1:16" ht="24" hidden="1" x14ac:dyDescent="0.25">
      <c r="A76" s="46">
        <v>2100</v>
      </c>
      <c r="B76" s="106" t="s">
        <v>66</v>
      </c>
      <c r="C76" s="47">
        <f t="shared" si="4"/>
        <v>0</v>
      </c>
      <c r="D76" s="230">
        <f>SUM(D77,D80)</f>
        <v>0</v>
      </c>
      <c r="E76" s="430">
        <f t="shared" ref="E76:F76" si="70">SUM(E77,E80)</f>
        <v>0</v>
      </c>
      <c r="F76" s="397">
        <f t="shared" si="70"/>
        <v>0</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row>
    <row r="77" spans="1:16" ht="24" hidden="1" x14ac:dyDescent="0.25">
      <c r="A77" s="381">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v>0</v>
      </c>
      <c r="E78" s="435"/>
      <c r="F78" s="393">
        <f t="shared" ref="F78:F79" si="78">D78+E78</f>
        <v>0</v>
      </c>
      <c r="G78" s="232">
        <v>0</v>
      </c>
      <c r="H78" s="264"/>
      <c r="I78" s="115">
        <f t="shared" ref="I78:I79" si="79">G78+H78</f>
        <v>0</v>
      </c>
      <c r="J78" s="264"/>
      <c r="K78" s="61"/>
      <c r="L78" s="115">
        <f t="shared" ref="L78:L79" si="80">J78+K78</f>
        <v>0</v>
      </c>
      <c r="M78" s="328"/>
      <c r="N78" s="61"/>
      <c r="O78" s="115">
        <f t="shared" ref="O78:O79" si="81">M78+N78</f>
        <v>0</v>
      </c>
      <c r="P78" s="112"/>
    </row>
    <row r="79" spans="1:16" ht="24" hidden="1" x14ac:dyDescent="0.25">
      <c r="A79" s="38">
        <v>2112</v>
      </c>
      <c r="B79" s="58" t="s">
        <v>69</v>
      </c>
      <c r="C79" s="59">
        <f t="shared" si="4"/>
        <v>0</v>
      </c>
      <c r="D79" s="232">
        <v>0</v>
      </c>
      <c r="E79" s="435"/>
      <c r="F79" s="393">
        <f t="shared" si="78"/>
        <v>0</v>
      </c>
      <c r="G79" s="232">
        <v>0</v>
      </c>
      <c r="H79" s="264"/>
      <c r="I79" s="115">
        <f t="shared" si="79"/>
        <v>0</v>
      </c>
      <c r="J79" s="264"/>
      <c r="K79" s="61"/>
      <c r="L79" s="115">
        <f t="shared" si="80"/>
        <v>0</v>
      </c>
      <c r="M79" s="328"/>
      <c r="N79" s="61"/>
      <c r="O79" s="115">
        <f t="shared" si="81"/>
        <v>0</v>
      </c>
      <c r="P79" s="112"/>
    </row>
    <row r="80" spans="1:16" ht="24" hidden="1" x14ac:dyDescent="0.25">
      <c r="A80" s="113">
        <v>2120</v>
      </c>
      <c r="B80" s="58" t="s">
        <v>70</v>
      </c>
      <c r="C80" s="59">
        <f t="shared" si="4"/>
        <v>0</v>
      </c>
      <c r="D80" s="233">
        <f>SUM(D81:D82)</f>
        <v>0</v>
      </c>
      <c r="E80" s="436">
        <f t="shared" ref="E80:F80" si="82">SUM(E81:E82)</f>
        <v>0</v>
      </c>
      <c r="F80" s="393">
        <f t="shared" si="82"/>
        <v>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v>0</v>
      </c>
      <c r="E81" s="435"/>
      <c r="F81" s="393">
        <f t="shared" ref="F81:F82" si="86">D81+E81</f>
        <v>0</v>
      </c>
      <c r="G81" s="232">
        <v>0</v>
      </c>
      <c r="H81" s="264"/>
      <c r="I81" s="115">
        <f t="shared" ref="I81:I82" si="87">G81+H81</f>
        <v>0</v>
      </c>
      <c r="J81" s="264"/>
      <c r="K81" s="61"/>
      <c r="L81" s="115">
        <f t="shared" ref="L81:L82" si="88">J81+K81</f>
        <v>0</v>
      </c>
      <c r="M81" s="328"/>
      <c r="N81" s="61"/>
      <c r="O81" s="115">
        <f t="shared" ref="O81:O82" si="89">M81+N81</f>
        <v>0</v>
      </c>
      <c r="P81" s="112"/>
    </row>
    <row r="82" spans="1:16" ht="24" hidden="1" x14ac:dyDescent="0.25">
      <c r="A82" s="38">
        <v>2122</v>
      </c>
      <c r="B82" s="58" t="s">
        <v>69</v>
      </c>
      <c r="C82" s="59">
        <f t="shared" si="4"/>
        <v>0</v>
      </c>
      <c r="D82" s="232">
        <v>0</v>
      </c>
      <c r="E82" s="435"/>
      <c r="F82" s="393">
        <f t="shared" si="86"/>
        <v>0</v>
      </c>
      <c r="G82" s="232">
        <v>0</v>
      </c>
      <c r="H82" s="264"/>
      <c r="I82" s="115">
        <f t="shared" si="87"/>
        <v>0</v>
      </c>
      <c r="J82" s="264"/>
      <c r="K82" s="61"/>
      <c r="L82" s="115">
        <f t="shared" si="88"/>
        <v>0</v>
      </c>
      <c r="M82" s="328"/>
      <c r="N82" s="61"/>
      <c r="O82" s="115">
        <f t="shared" si="89"/>
        <v>0</v>
      </c>
      <c r="P82" s="112"/>
    </row>
    <row r="83" spans="1:16" x14ac:dyDescent="0.25">
      <c r="A83" s="46">
        <v>2200</v>
      </c>
      <c r="B83" s="106" t="s">
        <v>71</v>
      </c>
      <c r="C83" s="47">
        <f t="shared" si="4"/>
        <v>461766</v>
      </c>
      <c r="D83" s="230">
        <f>SUM(D84,D89,D95,D103,D112,D116,D122,D128)</f>
        <v>20000</v>
      </c>
      <c r="E83" s="430">
        <f t="shared" ref="E83:F83" si="90">SUM(E84,E89,E95,E103,E112,E116,E122,E128)</f>
        <v>4585</v>
      </c>
      <c r="F83" s="397">
        <f t="shared" si="90"/>
        <v>24585</v>
      </c>
      <c r="G83" s="230">
        <f>SUM(G84,G89,G95,G103,G112,G116,G122,G128)</f>
        <v>430229</v>
      </c>
      <c r="H83" s="107">
        <f t="shared" ref="H83:I83" si="91">SUM(H84,H89,H95,H103,H112,H116,H122,H128)</f>
        <v>6952</v>
      </c>
      <c r="I83" s="118">
        <f t="shared" si="91"/>
        <v>437181</v>
      </c>
      <c r="J83" s="107">
        <f>SUM(J84,J89,J95,J103,J112,J116,J122,J128)</f>
        <v>0</v>
      </c>
      <c r="K83" s="51">
        <f t="shared" ref="K83:L83" si="92">SUM(K84,K89,K95,K103,K112,K116,K122,K128)</f>
        <v>0</v>
      </c>
      <c r="L83" s="118">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v>0</v>
      </c>
      <c r="E85" s="433"/>
      <c r="F85" s="434">
        <f t="shared" ref="F85:F88" si="99">D85+E85</f>
        <v>0</v>
      </c>
      <c r="G85" s="231">
        <v>0</v>
      </c>
      <c r="H85" s="263"/>
      <c r="I85" s="121">
        <f t="shared" ref="I85:I88" si="100">G85+H85</f>
        <v>0</v>
      </c>
      <c r="J85" s="263"/>
      <c r="K85" s="56"/>
      <c r="L85" s="121">
        <f t="shared" ref="L85:L88" si="101">J85+K85</f>
        <v>0</v>
      </c>
      <c r="M85" s="327"/>
      <c r="N85" s="56"/>
      <c r="O85" s="121">
        <f t="shared" ref="O85:O88" si="102">M85+N85</f>
        <v>0</v>
      </c>
      <c r="P85" s="111"/>
    </row>
    <row r="86" spans="1:16" ht="36" hidden="1" x14ac:dyDescent="0.25">
      <c r="A86" s="38">
        <v>2212</v>
      </c>
      <c r="B86" s="58" t="s">
        <v>74</v>
      </c>
      <c r="C86" s="59">
        <f t="shared" si="98"/>
        <v>0</v>
      </c>
      <c r="D86" s="232">
        <v>0</v>
      </c>
      <c r="E86" s="435"/>
      <c r="F86" s="393">
        <f t="shared" si="99"/>
        <v>0</v>
      </c>
      <c r="G86" s="232">
        <v>0</v>
      </c>
      <c r="H86" s="264"/>
      <c r="I86" s="115">
        <f t="shared" si="100"/>
        <v>0</v>
      </c>
      <c r="J86" s="264"/>
      <c r="K86" s="61"/>
      <c r="L86" s="115">
        <f t="shared" si="101"/>
        <v>0</v>
      </c>
      <c r="M86" s="328"/>
      <c r="N86" s="61"/>
      <c r="O86" s="115">
        <f t="shared" si="102"/>
        <v>0</v>
      </c>
      <c r="P86" s="112"/>
    </row>
    <row r="87" spans="1:16" ht="24" hidden="1" x14ac:dyDescent="0.25">
      <c r="A87" s="38">
        <v>2214</v>
      </c>
      <c r="B87" s="58" t="s">
        <v>75</v>
      </c>
      <c r="C87" s="59">
        <f t="shared" si="98"/>
        <v>0</v>
      </c>
      <c r="D87" s="232">
        <v>0</v>
      </c>
      <c r="E87" s="435"/>
      <c r="F87" s="393">
        <f t="shared" si="99"/>
        <v>0</v>
      </c>
      <c r="G87" s="232">
        <v>0</v>
      </c>
      <c r="H87" s="264"/>
      <c r="I87" s="115">
        <f t="shared" si="100"/>
        <v>0</v>
      </c>
      <c r="J87" s="264"/>
      <c r="K87" s="61"/>
      <c r="L87" s="115">
        <f t="shared" si="101"/>
        <v>0</v>
      </c>
      <c r="M87" s="328"/>
      <c r="N87" s="61"/>
      <c r="O87" s="115">
        <f t="shared" si="102"/>
        <v>0</v>
      </c>
      <c r="P87" s="112"/>
    </row>
    <row r="88" spans="1:16" hidden="1" x14ac:dyDescent="0.25">
      <c r="A88" s="38">
        <v>2219</v>
      </c>
      <c r="B88" s="58" t="s">
        <v>76</v>
      </c>
      <c r="C88" s="59">
        <f t="shared" si="98"/>
        <v>0</v>
      </c>
      <c r="D88" s="232">
        <v>0</v>
      </c>
      <c r="E88" s="435"/>
      <c r="F88" s="393">
        <f t="shared" si="99"/>
        <v>0</v>
      </c>
      <c r="G88" s="232">
        <v>0</v>
      </c>
      <c r="H88" s="264"/>
      <c r="I88" s="115">
        <f t="shared" si="100"/>
        <v>0</v>
      </c>
      <c r="J88" s="264"/>
      <c r="K88" s="61"/>
      <c r="L88" s="115">
        <f t="shared" si="101"/>
        <v>0</v>
      </c>
      <c r="M88" s="328"/>
      <c r="N88" s="61"/>
      <c r="O88" s="115">
        <f t="shared" si="102"/>
        <v>0</v>
      </c>
      <c r="P88" s="112"/>
    </row>
    <row r="89" spans="1:16" ht="24" hidden="1" x14ac:dyDescent="0.25">
      <c r="A89" s="113">
        <v>2220</v>
      </c>
      <c r="B89" s="58" t="s">
        <v>77</v>
      </c>
      <c r="C89" s="59">
        <f t="shared" si="98"/>
        <v>0</v>
      </c>
      <c r="D89" s="233">
        <f>SUM(D90:D94)</f>
        <v>0</v>
      </c>
      <c r="E89" s="436">
        <f t="shared" ref="E89:F89" si="103">SUM(E90:E94)</f>
        <v>0</v>
      </c>
      <c r="F89" s="393">
        <f t="shared" si="103"/>
        <v>0</v>
      </c>
      <c r="G89" s="233">
        <f>SUM(G90:G94)</f>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v>0</v>
      </c>
      <c r="E90" s="435"/>
      <c r="F90" s="393">
        <f t="shared" ref="F90:F94" si="107">D90+E90</f>
        <v>0</v>
      </c>
      <c r="G90" s="232">
        <v>0</v>
      </c>
      <c r="H90" s="264"/>
      <c r="I90" s="115">
        <f t="shared" ref="I90:I94" si="108">G90+H90</f>
        <v>0</v>
      </c>
      <c r="J90" s="264"/>
      <c r="K90" s="61"/>
      <c r="L90" s="115">
        <f t="shared" ref="L90:L94" si="109">J90+K90</f>
        <v>0</v>
      </c>
      <c r="M90" s="328"/>
      <c r="N90" s="61"/>
      <c r="O90" s="115">
        <f t="shared" ref="O90:O94" si="110">M90+N90</f>
        <v>0</v>
      </c>
      <c r="P90" s="112"/>
    </row>
    <row r="91" spans="1:16" hidden="1" x14ac:dyDescent="0.25">
      <c r="A91" s="38">
        <v>2222</v>
      </c>
      <c r="B91" s="58" t="s">
        <v>78</v>
      </c>
      <c r="C91" s="59">
        <f t="shared" si="98"/>
        <v>0</v>
      </c>
      <c r="D91" s="232">
        <v>0</v>
      </c>
      <c r="E91" s="435"/>
      <c r="F91" s="393">
        <f t="shared" si="107"/>
        <v>0</v>
      </c>
      <c r="G91" s="232">
        <v>0</v>
      </c>
      <c r="H91" s="264"/>
      <c r="I91" s="115">
        <f t="shared" si="108"/>
        <v>0</v>
      </c>
      <c r="J91" s="264"/>
      <c r="K91" s="61"/>
      <c r="L91" s="115">
        <f t="shared" si="109"/>
        <v>0</v>
      </c>
      <c r="M91" s="328"/>
      <c r="N91" s="61"/>
      <c r="O91" s="115">
        <f t="shared" si="110"/>
        <v>0</v>
      </c>
      <c r="P91" s="112"/>
    </row>
    <row r="92" spans="1:16" hidden="1" x14ac:dyDescent="0.25">
      <c r="A92" s="38">
        <v>2223</v>
      </c>
      <c r="B92" s="58" t="s">
        <v>79</v>
      </c>
      <c r="C92" s="59">
        <f t="shared" si="98"/>
        <v>0</v>
      </c>
      <c r="D92" s="232">
        <v>0</v>
      </c>
      <c r="E92" s="435"/>
      <c r="F92" s="393">
        <f t="shared" si="107"/>
        <v>0</v>
      </c>
      <c r="G92" s="232">
        <v>0</v>
      </c>
      <c r="H92" s="264"/>
      <c r="I92" s="115">
        <f t="shared" si="108"/>
        <v>0</v>
      </c>
      <c r="J92" s="264"/>
      <c r="K92" s="61"/>
      <c r="L92" s="115">
        <f t="shared" si="109"/>
        <v>0</v>
      </c>
      <c r="M92" s="328"/>
      <c r="N92" s="61"/>
      <c r="O92" s="115">
        <f t="shared" si="110"/>
        <v>0</v>
      </c>
      <c r="P92" s="112"/>
    </row>
    <row r="93" spans="1:16" ht="48" hidden="1" x14ac:dyDescent="0.25">
      <c r="A93" s="38">
        <v>2224</v>
      </c>
      <c r="B93" s="58" t="s">
        <v>299</v>
      </c>
      <c r="C93" s="59">
        <f t="shared" si="98"/>
        <v>0</v>
      </c>
      <c r="D93" s="232">
        <v>0</v>
      </c>
      <c r="E93" s="435"/>
      <c r="F93" s="393">
        <f t="shared" si="107"/>
        <v>0</v>
      </c>
      <c r="G93" s="232">
        <v>0</v>
      </c>
      <c r="H93" s="264"/>
      <c r="I93" s="115">
        <f t="shared" si="108"/>
        <v>0</v>
      </c>
      <c r="J93" s="264"/>
      <c r="K93" s="61"/>
      <c r="L93" s="115">
        <f t="shared" si="109"/>
        <v>0</v>
      </c>
      <c r="M93" s="328"/>
      <c r="N93" s="61"/>
      <c r="O93" s="115">
        <f t="shared" si="110"/>
        <v>0</v>
      </c>
      <c r="P93" s="112"/>
    </row>
    <row r="94" spans="1:16" ht="24" hidden="1" x14ac:dyDescent="0.25">
      <c r="A94" s="38">
        <v>2229</v>
      </c>
      <c r="B94" s="58" t="s">
        <v>80</v>
      </c>
      <c r="C94" s="59">
        <f t="shared" si="98"/>
        <v>0</v>
      </c>
      <c r="D94" s="232">
        <v>0</v>
      </c>
      <c r="E94" s="435"/>
      <c r="F94" s="393">
        <f t="shared" si="107"/>
        <v>0</v>
      </c>
      <c r="G94" s="232">
        <v>0</v>
      </c>
      <c r="H94" s="264"/>
      <c r="I94" s="115">
        <f t="shared" si="108"/>
        <v>0</v>
      </c>
      <c r="J94" s="264"/>
      <c r="K94" s="61"/>
      <c r="L94" s="115">
        <f t="shared" si="109"/>
        <v>0</v>
      </c>
      <c r="M94" s="328"/>
      <c r="N94" s="61"/>
      <c r="O94" s="115">
        <f t="shared" si="110"/>
        <v>0</v>
      </c>
      <c r="P94" s="112"/>
    </row>
    <row r="95" spans="1:16" ht="36" hidden="1" x14ac:dyDescent="0.25">
      <c r="A95" s="113">
        <v>2230</v>
      </c>
      <c r="B95" s="58" t="s">
        <v>81</v>
      </c>
      <c r="C95" s="59">
        <f t="shared" si="98"/>
        <v>0</v>
      </c>
      <c r="D95" s="233">
        <f>SUM(D96:D102)</f>
        <v>0</v>
      </c>
      <c r="E95" s="436">
        <f t="shared" ref="E95:F95" si="111">SUM(E96:E102)</f>
        <v>0</v>
      </c>
      <c r="F95" s="393">
        <f t="shared" si="111"/>
        <v>0</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v>0</v>
      </c>
      <c r="E96" s="435"/>
      <c r="F96" s="393">
        <f t="shared" ref="F96:F102" si="115">D96+E96</f>
        <v>0</v>
      </c>
      <c r="G96" s="232">
        <v>0</v>
      </c>
      <c r="H96" s="264"/>
      <c r="I96" s="115">
        <f t="shared" ref="I96:I102" si="116">G96+H96</f>
        <v>0</v>
      </c>
      <c r="J96" s="264"/>
      <c r="K96" s="61"/>
      <c r="L96" s="115">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v>0</v>
      </c>
      <c r="E97" s="435"/>
      <c r="F97" s="393">
        <f t="shared" si="115"/>
        <v>0</v>
      </c>
      <c r="G97" s="232">
        <v>0</v>
      </c>
      <c r="H97" s="264"/>
      <c r="I97" s="115">
        <f t="shared" si="116"/>
        <v>0</v>
      </c>
      <c r="J97" s="264"/>
      <c r="K97" s="61"/>
      <c r="L97" s="115">
        <f t="shared" si="117"/>
        <v>0</v>
      </c>
      <c r="M97" s="328"/>
      <c r="N97" s="61"/>
      <c r="O97" s="115">
        <f t="shared" si="118"/>
        <v>0</v>
      </c>
      <c r="P97" s="112"/>
    </row>
    <row r="98" spans="1:16" ht="24" hidden="1" x14ac:dyDescent="0.25">
      <c r="A98" s="33">
        <v>2233</v>
      </c>
      <c r="B98" s="53" t="s">
        <v>84</v>
      </c>
      <c r="C98" s="54">
        <f t="shared" si="98"/>
        <v>0</v>
      </c>
      <c r="D98" s="231">
        <v>0</v>
      </c>
      <c r="E98" s="433"/>
      <c r="F98" s="434">
        <f t="shared" si="115"/>
        <v>0</v>
      </c>
      <c r="G98" s="231">
        <v>0</v>
      </c>
      <c r="H98" s="263"/>
      <c r="I98" s="121">
        <f t="shared" si="116"/>
        <v>0</v>
      </c>
      <c r="J98" s="263"/>
      <c r="K98" s="56"/>
      <c r="L98" s="121">
        <f t="shared" si="117"/>
        <v>0</v>
      </c>
      <c r="M98" s="327"/>
      <c r="N98" s="56"/>
      <c r="O98" s="121">
        <f t="shared" si="118"/>
        <v>0</v>
      </c>
      <c r="P98" s="111"/>
    </row>
    <row r="99" spans="1:16" ht="36" hidden="1" x14ac:dyDescent="0.25">
      <c r="A99" s="38">
        <v>2234</v>
      </c>
      <c r="B99" s="58" t="s">
        <v>85</v>
      </c>
      <c r="C99" s="59">
        <f t="shared" si="98"/>
        <v>0</v>
      </c>
      <c r="D99" s="232">
        <v>0</v>
      </c>
      <c r="E99" s="435"/>
      <c r="F99" s="393">
        <f t="shared" si="115"/>
        <v>0</v>
      </c>
      <c r="G99" s="232">
        <v>0</v>
      </c>
      <c r="H99" s="264"/>
      <c r="I99" s="115">
        <f t="shared" si="116"/>
        <v>0</v>
      </c>
      <c r="J99" s="264"/>
      <c r="K99" s="61"/>
      <c r="L99" s="115">
        <f t="shared" si="117"/>
        <v>0</v>
      </c>
      <c r="M99" s="328"/>
      <c r="N99" s="61"/>
      <c r="O99" s="115">
        <f t="shared" si="118"/>
        <v>0</v>
      </c>
      <c r="P99" s="112"/>
    </row>
    <row r="100" spans="1:16" ht="24" hidden="1" x14ac:dyDescent="0.25">
      <c r="A100" s="38">
        <v>2235</v>
      </c>
      <c r="B100" s="58" t="s">
        <v>86</v>
      </c>
      <c r="C100" s="59">
        <f t="shared" si="98"/>
        <v>0</v>
      </c>
      <c r="D100" s="232">
        <v>0</v>
      </c>
      <c r="E100" s="435"/>
      <c r="F100" s="393">
        <f t="shared" si="115"/>
        <v>0</v>
      </c>
      <c r="G100" s="232">
        <v>0</v>
      </c>
      <c r="H100" s="264"/>
      <c r="I100" s="115">
        <f t="shared" si="116"/>
        <v>0</v>
      </c>
      <c r="J100" s="264"/>
      <c r="K100" s="61"/>
      <c r="L100" s="115">
        <f t="shared" si="117"/>
        <v>0</v>
      </c>
      <c r="M100" s="328"/>
      <c r="N100" s="61"/>
      <c r="O100" s="115">
        <f t="shared" si="118"/>
        <v>0</v>
      </c>
      <c r="P100" s="112"/>
    </row>
    <row r="101" spans="1:16" hidden="1" x14ac:dyDescent="0.25">
      <c r="A101" s="38">
        <v>2236</v>
      </c>
      <c r="B101" s="58" t="s">
        <v>87</v>
      </c>
      <c r="C101" s="59">
        <f t="shared" si="98"/>
        <v>0</v>
      </c>
      <c r="D101" s="232">
        <v>0</v>
      </c>
      <c r="E101" s="435"/>
      <c r="F101" s="393">
        <f t="shared" si="115"/>
        <v>0</v>
      </c>
      <c r="G101" s="232">
        <v>0</v>
      </c>
      <c r="H101" s="264"/>
      <c r="I101" s="115">
        <f t="shared" si="116"/>
        <v>0</v>
      </c>
      <c r="J101" s="264"/>
      <c r="K101" s="61"/>
      <c r="L101" s="115">
        <f t="shared" si="117"/>
        <v>0</v>
      </c>
      <c r="M101" s="328"/>
      <c r="N101" s="61"/>
      <c r="O101" s="115">
        <f t="shared" si="118"/>
        <v>0</v>
      </c>
      <c r="P101" s="112"/>
    </row>
    <row r="102" spans="1:16" ht="24" hidden="1" x14ac:dyDescent="0.25">
      <c r="A102" s="38">
        <v>2239</v>
      </c>
      <c r="B102" s="58" t="s">
        <v>88</v>
      </c>
      <c r="C102" s="59">
        <f t="shared" si="98"/>
        <v>0</v>
      </c>
      <c r="D102" s="232">
        <v>0</v>
      </c>
      <c r="E102" s="435"/>
      <c r="F102" s="393">
        <f t="shared" si="115"/>
        <v>0</v>
      </c>
      <c r="G102" s="232">
        <v>0</v>
      </c>
      <c r="H102" s="264"/>
      <c r="I102" s="115">
        <f t="shared" si="116"/>
        <v>0</v>
      </c>
      <c r="J102" s="264"/>
      <c r="K102" s="61"/>
      <c r="L102" s="115">
        <f t="shared" si="117"/>
        <v>0</v>
      </c>
      <c r="M102" s="328"/>
      <c r="N102" s="61"/>
      <c r="O102" s="115">
        <f t="shared" si="118"/>
        <v>0</v>
      </c>
      <c r="P102" s="112"/>
    </row>
    <row r="103" spans="1:16" ht="36" x14ac:dyDescent="0.25">
      <c r="A103" s="113">
        <v>2240</v>
      </c>
      <c r="B103" s="58" t="s">
        <v>89</v>
      </c>
      <c r="C103" s="59">
        <f t="shared" si="98"/>
        <v>461766</v>
      </c>
      <c r="D103" s="233">
        <f>SUM(D104:D111)</f>
        <v>20000</v>
      </c>
      <c r="E103" s="436">
        <f t="shared" ref="E103:F103" si="119">SUM(E104:E111)</f>
        <v>4585</v>
      </c>
      <c r="F103" s="393">
        <f t="shared" si="119"/>
        <v>24585</v>
      </c>
      <c r="G103" s="233">
        <f>SUM(G104:G111)</f>
        <v>430229</v>
      </c>
      <c r="H103" s="122">
        <f t="shared" ref="H103:I103" si="120">SUM(H104:H111)</f>
        <v>6952</v>
      </c>
      <c r="I103" s="115">
        <f t="shared" si="120"/>
        <v>437181</v>
      </c>
      <c r="J103" s="122">
        <f>SUM(J104:J111)</f>
        <v>0</v>
      </c>
      <c r="K103" s="114">
        <f t="shared" ref="K103:L103" si="121">SUM(K104:K111)</f>
        <v>0</v>
      </c>
      <c r="L103" s="115">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v>0</v>
      </c>
      <c r="E104" s="435"/>
      <c r="F104" s="393">
        <f t="shared" ref="F104:F111" si="123">D104+E104</f>
        <v>0</v>
      </c>
      <c r="G104" s="232">
        <v>0</v>
      </c>
      <c r="H104" s="264"/>
      <c r="I104" s="115">
        <f t="shared" ref="I104:I111" si="124">G104+H104</f>
        <v>0</v>
      </c>
      <c r="J104" s="264"/>
      <c r="K104" s="61"/>
      <c r="L104" s="115">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v>0</v>
      </c>
      <c r="E105" s="435"/>
      <c r="F105" s="393">
        <f t="shared" si="123"/>
        <v>0</v>
      </c>
      <c r="G105" s="232">
        <v>0</v>
      </c>
      <c r="H105" s="264"/>
      <c r="I105" s="115">
        <f t="shared" si="124"/>
        <v>0</v>
      </c>
      <c r="J105" s="264"/>
      <c r="K105" s="61"/>
      <c r="L105" s="115">
        <f t="shared" si="125"/>
        <v>0</v>
      </c>
      <c r="M105" s="328"/>
      <c r="N105" s="61"/>
      <c r="O105" s="115">
        <f t="shared" si="126"/>
        <v>0</v>
      </c>
      <c r="P105" s="112"/>
    </row>
    <row r="106" spans="1:16" ht="24" hidden="1" x14ac:dyDescent="0.25">
      <c r="A106" s="38">
        <v>2243</v>
      </c>
      <c r="B106" s="58" t="s">
        <v>92</v>
      </c>
      <c r="C106" s="59">
        <f t="shared" si="98"/>
        <v>0</v>
      </c>
      <c r="D106" s="232">
        <v>0</v>
      </c>
      <c r="E106" s="435"/>
      <c r="F106" s="393">
        <f t="shared" si="123"/>
        <v>0</v>
      </c>
      <c r="G106" s="232">
        <v>0</v>
      </c>
      <c r="H106" s="264"/>
      <c r="I106" s="115">
        <f t="shared" si="124"/>
        <v>0</v>
      </c>
      <c r="J106" s="264"/>
      <c r="K106" s="61"/>
      <c r="L106" s="115">
        <f t="shared" si="125"/>
        <v>0</v>
      </c>
      <c r="M106" s="328"/>
      <c r="N106" s="61"/>
      <c r="O106" s="115">
        <f t="shared" si="126"/>
        <v>0</v>
      </c>
      <c r="P106" s="112"/>
    </row>
    <row r="107" spans="1:16" hidden="1" x14ac:dyDescent="0.25">
      <c r="A107" s="38">
        <v>2244</v>
      </c>
      <c r="B107" s="58" t="s">
        <v>93</v>
      </c>
      <c r="C107" s="59">
        <f t="shared" si="98"/>
        <v>0</v>
      </c>
      <c r="D107" s="232">
        <v>0</v>
      </c>
      <c r="E107" s="435"/>
      <c r="F107" s="393">
        <f t="shared" si="123"/>
        <v>0</v>
      </c>
      <c r="G107" s="232">
        <v>0</v>
      </c>
      <c r="H107" s="264"/>
      <c r="I107" s="115">
        <f t="shared" si="124"/>
        <v>0</v>
      </c>
      <c r="J107" s="264"/>
      <c r="K107" s="61"/>
      <c r="L107" s="115">
        <f t="shared" si="125"/>
        <v>0</v>
      </c>
      <c r="M107" s="328"/>
      <c r="N107" s="61"/>
      <c r="O107" s="115">
        <f t="shared" si="126"/>
        <v>0</v>
      </c>
      <c r="P107" s="112"/>
    </row>
    <row r="108" spans="1:16" ht="24" x14ac:dyDescent="0.25">
      <c r="A108" s="38">
        <v>2246</v>
      </c>
      <c r="B108" s="58" t="s">
        <v>94</v>
      </c>
      <c r="C108" s="59">
        <f t="shared" si="98"/>
        <v>461766</v>
      </c>
      <c r="D108" s="232">
        <v>20000</v>
      </c>
      <c r="E108" s="435">
        <f>7585-3000</f>
        <v>4585</v>
      </c>
      <c r="F108" s="393">
        <f t="shared" si="123"/>
        <v>24585</v>
      </c>
      <c r="G108" s="232">
        <v>430229</v>
      </c>
      <c r="H108" s="264">
        <v>6952</v>
      </c>
      <c r="I108" s="115">
        <f t="shared" si="124"/>
        <v>437181</v>
      </c>
      <c r="J108" s="264"/>
      <c r="K108" s="61"/>
      <c r="L108" s="115">
        <f t="shared" si="125"/>
        <v>0</v>
      </c>
      <c r="M108" s="328"/>
      <c r="N108" s="61"/>
      <c r="O108" s="115">
        <f t="shared" si="126"/>
        <v>0</v>
      </c>
      <c r="P108" s="112"/>
    </row>
    <row r="109" spans="1:16" hidden="1" x14ac:dyDescent="0.25">
      <c r="A109" s="38">
        <v>2247</v>
      </c>
      <c r="B109" s="58" t="s">
        <v>95</v>
      </c>
      <c r="C109" s="59">
        <f t="shared" si="98"/>
        <v>0</v>
      </c>
      <c r="D109" s="232">
        <v>0</v>
      </c>
      <c r="E109" s="435"/>
      <c r="F109" s="393">
        <f t="shared" si="123"/>
        <v>0</v>
      </c>
      <c r="G109" s="232">
        <v>0</v>
      </c>
      <c r="H109" s="264"/>
      <c r="I109" s="115">
        <f t="shared" si="124"/>
        <v>0</v>
      </c>
      <c r="J109" s="264"/>
      <c r="K109" s="61"/>
      <c r="L109" s="115">
        <f t="shared" si="125"/>
        <v>0</v>
      </c>
      <c r="M109" s="328"/>
      <c r="N109" s="61"/>
      <c r="O109" s="115">
        <f t="shared" si="126"/>
        <v>0</v>
      </c>
      <c r="P109" s="112"/>
    </row>
    <row r="110" spans="1:16" ht="24" hidden="1" x14ac:dyDescent="0.25">
      <c r="A110" s="38">
        <v>2248</v>
      </c>
      <c r="B110" s="58" t="s">
        <v>300</v>
      </c>
      <c r="C110" s="59">
        <f t="shared" si="98"/>
        <v>0</v>
      </c>
      <c r="D110" s="232">
        <v>0</v>
      </c>
      <c r="E110" s="435"/>
      <c r="F110" s="393">
        <f t="shared" si="123"/>
        <v>0</v>
      </c>
      <c r="G110" s="232">
        <v>0</v>
      </c>
      <c r="H110" s="264"/>
      <c r="I110" s="115">
        <f t="shared" si="124"/>
        <v>0</v>
      </c>
      <c r="J110" s="264"/>
      <c r="K110" s="61"/>
      <c r="L110" s="115">
        <f t="shared" si="125"/>
        <v>0</v>
      </c>
      <c r="M110" s="328"/>
      <c r="N110" s="61"/>
      <c r="O110" s="115">
        <f t="shared" si="126"/>
        <v>0</v>
      </c>
      <c r="P110" s="112"/>
    </row>
    <row r="111" spans="1:16" ht="24" hidden="1" x14ac:dyDescent="0.25">
      <c r="A111" s="38">
        <v>2249</v>
      </c>
      <c r="B111" s="58" t="s">
        <v>96</v>
      </c>
      <c r="C111" s="59">
        <f t="shared" si="98"/>
        <v>0</v>
      </c>
      <c r="D111" s="232">
        <v>0</v>
      </c>
      <c r="E111" s="435"/>
      <c r="F111" s="393">
        <f t="shared" si="123"/>
        <v>0</v>
      </c>
      <c r="G111" s="232">
        <v>0</v>
      </c>
      <c r="H111" s="264"/>
      <c r="I111" s="115">
        <f t="shared" si="124"/>
        <v>0</v>
      </c>
      <c r="J111" s="264"/>
      <c r="K111" s="61"/>
      <c r="L111" s="115">
        <f t="shared" si="125"/>
        <v>0</v>
      </c>
      <c r="M111" s="328"/>
      <c r="N111" s="61"/>
      <c r="O111" s="115">
        <f t="shared" si="126"/>
        <v>0</v>
      </c>
      <c r="P111" s="112"/>
    </row>
    <row r="112" spans="1:16"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v>0</v>
      </c>
      <c r="E113" s="435"/>
      <c r="F113" s="393">
        <f t="shared" ref="F113:F115" si="131">D113+E113</f>
        <v>0</v>
      </c>
      <c r="G113" s="232">
        <v>0</v>
      </c>
      <c r="H113" s="264"/>
      <c r="I113" s="115">
        <f t="shared" ref="I113:I115" si="132">G113+H113</f>
        <v>0</v>
      </c>
      <c r="J113" s="264"/>
      <c r="K113" s="61"/>
      <c r="L113" s="115">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v>0</v>
      </c>
      <c r="E114" s="435"/>
      <c r="F114" s="393">
        <f t="shared" si="131"/>
        <v>0</v>
      </c>
      <c r="G114" s="232">
        <v>0</v>
      </c>
      <c r="H114" s="264"/>
      <c r="I114" s="115">
        <f t="shared" si="132"/>
        <v>0</v>
      </c>
      <c r="J114" s="264"/>
      <c r="K114" s="61"/>
      <c r="L114" s="115">
        <f t="shared" si="133"/>
        <v>0</v>
      </c>
      <c r="M114" s="328"/>
      <c r="N114" s="61"/>
      <c r="O114" s="115">
        <f t="shared" si="134"/>
        <v>0</v>
      </c>
      <c r="P114" s="112"/>
    </row>
    <row r="115" spans="1:16" ht="24" hidden="1" x14ac:dyDescent="0.25">
      <c r="A115" s="38">
        <v>2259</v>
      </c>
      <c r="B115" s="58" t="s">
        <v>100</v>
      </c>
      <c r="C115" s="59">
        <f t="shared" si="98"/>
        <v>0</v>
      </c>
      <c r="D115" s="232">
        <v>0</v>
      </c>
      <c r="E115" s="435"/>
      <c r="F115" s="393">
        <f t="shared" si="131"/>
        <v>0</v>
      </c>
      <c r="G115" s="232">
        <v>0</v>
      </c>
      <c r="H115" s="264"/>
      <c r="I115" s="115">
        <f t="shared" si="132"/>
        <v>0</v>
      </c>
      <c r="J115" s="264"/>
      <c r="K115" s="61"/>
      <c r="L115" s="115">
        <f t="shared" si="133"/>
        <v>0</v>
      </c>
      <c r="M115" s="328"/>
      <c r="N115" s="61"/>
      <c r="O115" s="115">
        <f t="shared" si="134"/>
        <v>0</v>
      </c>
      <c r="P115" s="112"/>
    </row>
    <row r="116" spans="1:16" hidden="1" x14ac:dyDescent="0.25">
      <c r="A116" s="113">
        <v>2260</v>
      </c>
      <c r="B116" s="58" t="s">
        <v>101</v>
      </c>
      <c r="C116" s="59">
        <f t="shared" si="98"/>
        <v>0</v>
      </c>
      <c r="D116" s="233">
        <f>SUM(D117:D121)</f>
        <v>0</v>
      </c>
      <c r="E116" s="436">
        <f t="shared" ref="E116:F116" si="135">SUM(E117:E121)</f>
        <v>0</v>
      </c>
      <c r="F116" s="393">
        <f t="shared" si="135"/>
        <v>0</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v>0</v>
      </c>
      <c r="E117" s="435"/>
      <c r="F117" s="393">
        <f t="shared" ref="F117:F121" si="139">D117+E117</f>
        <v>0</v>
      </c>
      <c r="G117" s="232">
        <v>0</v>
      </c>
      <c r="H117" s="264"/>
      <c r="I117" s="115">
        <f t="shared" ref="I117:I121" si="140">G117+H117</f>
        <v>0</v>
      </c>
      <c r="J117" s="264"/>
      <c r="K117" s="61"/>
      <c r="L117" s="115">
        <f t="shared" ref="L117:L121" si="141">J117+K117</f>
        <v>0</v>
      </c>
      <c r="M117" s="328"/>
      <c r="N117" s="61"/>
      <c r="O117" s="115">
        <f t="shared" ref="O117:O121" si="142">M117+N117</f>
        <v>0</v>
      </c>
      <c r="P117" s="112"/>
    </row>
    <row r="118" spans="1:16" hidden="1" x14ac:dyDescent="0.25">
      <c r="A118" s="38">
        <v>2262</v>
      </c>
      <c r="B118" s="58" t="s">
        <v>103</v>
      </c>
      <c r="C118" s="59">
        <f t="shared" si="98"/>
        <v>0</v>
      </c>
      <c r="D118" s="232">
        <v>0</v>
      </c>
      <c r="E118" s="435"/>
      <c r="F118" s="393">
        <f t="shared" si="139"/>
        <v>0</v>
      </c>
      <c r="G118" s="232">
        <v>0</v>
      </c>
      <c r="H118" s="264"/>
      <c r="I118" s="115">
        <f t="shared" si="140"/>
        <v>0</v>
      </c>
      <c r="J118" s="264"/>
      <c r="K118" s="61"/>
      <c r="L118" s="115">
        <f t="shared" si="141"/>
        <v>0</v>
      </c>
      <c r="M118" s="328"/>
      <c r="N118" s="61"/>
      <c r="O118" s="115">
        <f t="shared" si="142"/>
        <v>0</v>
      </c>
      <c r="P118" s="112"/>
    </row>
    <row r="119" spans="1:16" hidden="1" x14ac:dyDescent="0.25">
      <c r="A119" s="38">
        <v>2263</v>
      </c>
      <c r="B119" s="58" t="s">
        <v>104</v>
      </c>
      <c r="C119" s="59">
        <f t="shared" si="98"/>
        <v>0</v>
      </c>
      <c r="D119" s="232">
        <v>0</v>
      </c>
      <c r="E119" s="435"/>
      <c r="F119" s="393">
        <f t="shared" si="139"/>
        <v>0</v>
      </c>
      <c r="G119" s="232">
        <v>0</v>
      </c>
      <c r="H119" s="264"/>
      <c r="I119" s="115">
        <f t="shared" si="140"/>
        <v>0</v>
      </c>
      <c r="J119" s="264"/>
      <c r="K119" s="61"/>
      <c r="L119" s="115">
        <f t="shared" si="141"/>
        <v>0</v>
      </c>
      <c r="M119" s="328"/>
      <c r="N119" s="61"/>
      <c r="O119" s="115">
        <f t="shared" si="142"/>
        <v>0</v>
      </c>
      <c r="P119" s="112"/>
    </row>
    <row r="120" spans="1:16" ht="24" hidden="1" x14ac:dyDescent="0.25">
      <c r="A120" s="38">
        <v>2264</v>
      </c>
      <c r="B120" s="58" t="s">
        <v>105</v>
      </c>
      <c r="C120" s="59">
        <f t="shared" si="98"/>
        <v>0</v>
      </c>
      <c r="D120" s="232">
        <v>0</v>
      </c>
      <c r="E120" s="435"/>
      <c r="F120" s="393">
        <f t="shared" si="139"/>
        <v>0</v>
      </c>
      <c r="G120" s="232">
        <v>0</v>
      </c>
      <c r="H120" s="264"/>
      <c r="I120" s="115">
        <f t="shared" si="140"/>
        <v>0</v>
      </c>
      <c r="J120" s="264"/>
      <c r="K120" s="61"/>
      <c r="L120" s="115">
        <f t="shared" si="141"/>
        <v>0</v>
      </c>
      <c r="M120" s="328"/>
      <c r="N120" s="61"/>
      <c r="O120" s="115">
        <f t="shared" si="142"/>
        <v>0</v>
      </c>
      <c r="P120" s="112"/>
    </row>
    <row r="121" spans="1:16" hidden="1" x14ac:dyDescent="0.25">
      <c r="A121" s="38">
        <v>2269</v>
      </c>
      <c r="B121" s="58" t="s">
        <v>106</v>
      </c>
      <c r="C121" s="59">
        <f t="shared" si="98"/>
        <v>0</v>
      </c>
      <c r="D121" s="232">
        <v>0</v>
      </c>
      <c r="E121" s="435"/>
      <c r="F121" s="393">
        <f t="shared" si="139"/>
        <v>0</v>
      </c>
      <c r="G121" s="232">
        <v>0</v>
      </c>
      <c r="H121" s="264"/>
      <c r="I121" s="115">
        <f t="shared" si="140"/>
        <v>0</v>
      </c>
      <c r="J121" s="264"/>
      <c r="K121" s="61"/>
      <c r="L121" s="115">
        <f t="shared" si="141"/>
        <v>0</v>
      </c>
      <c r="M121" s="328"/>
      <c r="N121" s="61"/>
      <c r="O121" s="115">
        <f t="shared" si="142"/>
        <v>0</v>
      </c>
      <c r="P121" s="112"/>
    </row>
    <row r="122" spans="1:16" hidden="1" x14ac:dyDescent="0.25">
      <c r="A122" s="113">
        <v>2270</v>
      </c>
      <c r="B122" s="58" t="s">
        <v>107</v>
      </c>
      <c r="C122" s="59">
        <f t="shared" si="98"/>
        <v>0</v>
      </c>
      <c r="D122" s="233">
        <f>SUM(D123:D127)</f>
        <v>0</v>
      </c>
      <c r="E122" s="436">
        <f t="shared" ref="E122:F122" si="143">SUM(E123:E127)</f>
        <v>0</v>
      </c>
      <c r="F122" s="393">
        <f t="shared" si="143"/>
        <v>0</v>
      </c>
      <c r="G122" s="233">
        <f>SUM(G123:G127)</f>
        <v>0</v>
      </c>
      <c r="H122" s="122">
        <f t="shared" ref="H122:I122" si="144">SUM(H123:H127)</f>
        <v>0</v>
      </c>
      <c r="I122" s="115">
        <f t="shared" si="144"/>
        <v>0</v>
      </c>
      <c r="J122" s="122">
        <f>SUM(J123:J127)</f>
        <v>0</v>
      </c>
      <c r="K122" s="114">
        <f t="shared" ref="K122:L122" si="145">SUM(K123:K127)</f>
        <v>0</v>
      </c>
      <c r="L122" s="115">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v>0</v>
      </c>
      <c r="E123" s="435"/>
      <c r="F123" s="393">
        <f t="shared" ref="F123:F127" si="147">D123+E123</f>
        <v>0</v>
      </c>
      <c r="G123" s="232">
        <v>0</v>
      </c>
      <c r="H123" s="264"/>
      <c r="I123" s="115">
        <f t="shared" ref="I123:I127" si="148">G123+H123</f>
        <v>0</v>
      </c>
      <c r="J123" s="264"/>
      <c r="K123" s="61"/>
      <c r="L123" s="115">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v>0</v>
      </c>
      <c r="E124" s="435"/>
      <c r="F124" s="393">
        <f t="shared" si="147"/>
        <v>0</v>
      </c>
      <c r="G124" s="232">
        <v>0</v>
      </c>
      <c r="H124" s="264"/>
      <c r="I124" s="115">
        <f t="shared" si="148"/>
        <v>0</v>
      </c>
      <c r="J124" s="264"/>
      <c r="K124" s="61"/>
      <c r="L124" s="115">
        <f t="shared" si="149"/>
        <v>0</v>
      </c>
      <c r="M124" s="328"/>
      <c r="N124" s="61"/>
      <c r="O124" s="115">
        <f t="shared" si="150"/>
        <v>0</v>
      </c>
      <c r="P124" s="112"/>
    </row>
    <row r="125" spans="1:16" ht="24" hidden="1" x14ac:dyDescent="0.25">
      <c r="A125" s="38">
        <v>2275</v>
      </c>
      <c r="B125" s="58" t="s">
        <v>109</v>
      </c>
      <c r="C125" s="59">
        <f t="shared" si="98"/>
        <v>0</v>
      </c>
      <c r="D125" s="232">
        <v>0</v>
      </c>
      <c r="E125" s="435"/>
      <c r="F125" s="393">
        <f t="shared" si="147"/>
        <v>0</v>
      </c>
      <c r="G125" s="232">
        <v>0</v>
      </c>
      <c r="H125" s="264"/>
      <c r="I125" s="115">
        <f t="shared" si="148"/>
        <v>0</v>
      </c>
      <c r="J125" s="264"/>
      <c r="K125" s="61"/>
      <c r="L125" s="115">
        <f t="shared" si="149"/>
        <v>0</v>
      </c>
      <c r="M125" s="328"/>
      <c r="N125" s="61"/>
      <c r="O125" s="115">
        <f t="shared" si="150"/>
        <v>0</v>
      </c>
      <c r="P125" s="112"/>
    </row>
    <row r="126" spans="1:16" ht="36" hidden="1" x14ac:dyDescent="0.25">
      <c r="A126" s="38">
        <v>2276</v>
      </c>
      <c r="B126" s="58" t="s">
        <v>110</v>
      </c>
      <c r="C126" s="59">
        <f t="shared" si="98"/>
        <v>0</v>
      </c>
      <c r="D126" s="232">
        <v>0</v>
      </c>
      <c r="E126" s="435"/>
      <c r="F126" s="393">
        <f t="shared" si="147"/>
        <v>0</v>
      </c>
      <c r="G126" s="232">
        <v>0</v>
      </c>
      <c r="H126" s="264"/>
      <c r="I126" s="115">
        <f t="shared" si="148"/>
        <v>0</v>
      </c>
      <c r="J126" s="264"/>
      <c r="K126" s="61"/>
      <c r="L126" s="115">
        <f t="shared" si="149"/>
        <v>0</v>
      </c>
      <c r="M126" s="328"/>
      <c r="N126" s="61"/>
      <c r="O126" s="115">
        <f t="shared" si="150"/>
        <v>0</v>
      </c>
      <c r="P126" s="112"/>
    </row>
    <row r="127" spans="1:16" ht="24" hidden="1" x14ac:dyDescent="0.25">
      <c r="A127" s="38">
        <v>2279</v>
      </c>
      <c r="B127" s="58" t="s">
        <v>111</v>
      </c>
      <c r="C127" s="59">
        <f t="shared" si="98"/>
        <v>0</v>
      </c>
      <c r="D127" s="232">
        <v>0</v>
      </c>
      <c r="E127" s="435"/>
      <c r="F127" s="393">
        <f t="shared" si="147"/>
        <v>0</v>
      </c>
      <c r="G127" s="232">
        <v>0</v>
      </c>
      <c r="H127" s="264"/>
      <c r="I127" s="115">
        <f t="shared" si="148"/>
        <v>0</v>
      </c>
      <c r="J127" s="264"/>
      <c r="K127" s="61"/>
      <c r="L127" s="115">
        <f t="shared" si="149"/>
        <v>0</v>
      </c>
      <c r="M127" s="328"/>
      <c r="N127" s="61"/>
      <c r="O127" s="115">
        <f t="shared" si="150"/>
        <v>0</v>
      </c>
      <c r="P127" s="112"/>
    </row>
    <row r="128" spans="1:16" ht="24" hidden="1" x14ac:dyDescent="0.25">
      <c r="A128" s="381">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v>0</v>
      </c>
      <c r="E129" s="435"/>
      <c r="F129" s="393">
        <f>D129+E129</f>
        <v>0</v>
      </c>
      <c r="G129" s="232">
        <v>0</v>
      </c>
      <c r="H129" s="264"/>
      <c r="I129" s="115">
        <f>G129+H129</f>
        <v>0</v>
      </c>
      <c r="J129" s="264"/>
      <c r="K129" s="61"/>
      <c r="L129" s="115">
        <f>J129+K129</f>
        <v>0</v>
      </c>
      <c r="M129" s="328"/>
      <c r="N129" s="61"/>
      <c r="O129" s="115">
        <f>M129+N129</f>
        <v>0</v>
      </c>
      <c r="P129" s="112"/>
    </row>
    <row r="130" spans="1:16" ht="38.25" customHeight="1" x14ac:dyDescent="0.25">
      <c r="A130" s="46">
        <v>2300</v>
      </c>
      <c r="B130" s="106" t="s">
        <v>113</v>
      </c>
      <c r="C130" s="47">
        <f t="shared" si="98"/>
        <v>13500</v>
      </c>
      <c r="D130" s="230">
        <f>SUM(D131,D136,D140,D141,D144,D151,D159,D160,D163)</f>
        <v>0</v>
      </c>
      <c r="E130" s="430">
        <f t="shared" ref="E130:F130" si="152">SUM(E131,E136,E140,E141,E144,E151,E159,E160,E163)</f>
        <v>0</v>
      </c>
      <c r="F130" s="397">
        <f t="shared" si="152"/>
        <v>0</v>
      </c>
      <c r="G130" s="230">
        <f>SUM(G131,G136,G140,G141,G144,G151,G159,G160,G163)</f>
        <v>13500</v>
      </c>
      <c r="H130" s="107">
        <f t="shared" ref="H130:I130" si="153">SUM(H131,H136,H140,H141,H144,H151,H159,H160,H163)</f>
        <v>0</v>
      </c>
      <c r="I130" s="118">
        <f t="shared" si="153"/>
        <v>13500</v>
      </c>
      <c r="J130" s="107">
        <f>SUM(J131,J136,J140,J141,J144,J151,J159,J160,J163)</f>
        <v>0</v>
      </c>
      <c r="K130" s="51">
        <f t="shared" ref="K130:L130" si="154">SUM(K131,K136,K140,K141,K144,K151,K159,K160,K163)</f>
        <v>0</v>
      </c>
      <c r="L130" s="118">
        <f t="shared" si="154"/>
        <v>0</v>
      </c>
      <c r="M130" s="47">
        <f>SUM(M131,M136,M140,M141,M144,M151,M159,M160,M163)</f>
        <v>0</v>
      </c>
      <c r="N130" s="51">
        <f t="shared" ref="N130:O130" si="155">SUM(N131,N136,N140,N141,N144,N151,N159,N160,N163)</f>
        <v>0</v>
      </c>
      <c r="O130" s="118">
        <f t="shared" si="155"/>
        <v>0</v>
      </c>
      <c r="P130" s="124"/>
    </row>
    <row r="131" spans="1:16" ht="24" x14ac:dyDescent="0.25">
      <c r="A131" s="381">
        <v>2310</v>
      </c>
      <c r="B131" s="53" t="s">
        <v>114</v>
      </c>
      <c r="C131" s="54">
        <f t="shared" si="98"/>
        <v>13500</v>
      </c>
      <c r="D131" s="235">
        <f t="shared" ref="D131:O131" si="156">SUM(D132:D135)</f>
        <v>0</v>
      </c>
      <c r="E131" s="438">
        <f t="shared" si="156"/>
        <v>0</v>
      </c>
      <c r="F131" s="434">
        <f t="shared" si="156"/>
        <v>0</v>
      </c>
      <c r="G131" s="235">
        <f t="shared" si="156"/>
        <v>13500</v>
      </c>
      <c r="H131" s="266">
        <f t="shared" si="156"/>
        <v>0</v>
      </c>
      <c r="I131" s="121">
        <f t="shared" si="156"/>
        <v>13500</v>
      </c>
      <c r="J131" s="266">
        <f t="shared" si="156"/>
        <v>0</v>
      </c>
      <c r="K131" s="120">
        <f t="shared" si="156"/>
        <v>0</v>
      </c>
      <c r="L131" s="121">
        <f t="shared" si="156"/>
        <v>0</v>
      </c>
      <c r="M131" s="54">
        <f t="shared" si="156"/>
        <v>0</v>
      </c>
      <c r="N131" s="120">
        <f t="shared" si="156"/>
        <v>0</v>
      </c>
      <c r="O131" s="121">
        <f t="shared" si="156"/>
        <v>0</v>
      </c>
      <c r="P131" s="111"/>
    </row>
    <row r="132" spans="1:16" hidden="1" x14ac:dyDescent="0.25">
      <c r="A132" s="38">
        <v>2311</v>
      </c>
      <c r="B132" s="58" t="s">
        <v>115</v>
      </c>
      <c r="C132" s="59">
        <f t="shared" si="98"/>
        <v>0</v>
      </c>
      <c r="D132" s="232">
        <v>0</v>
      </c>
      <c r="E132" s="435"/>
      <c r="F132" s="393">
        <f t="shared" ref="F132:F135" si="157">D132+E132</f>
        <v>0</v>
      </c>
      <c r="G132" s="232">
        <v>0</v>
      </c>
      <c r="H132" s="264"/>
      <c r="I132" s="115">
        <f t="shared" ref="I132:I135" si="158">G132+H132</f>
        <v>0</v>
      </c>
      <c r="J132" s="264"/>
      <c r="K132" s="61"/>
      <c r="L132" s="115">
        <f t="shared" ref="L132:L135" si="159">J132+K132</f>
        <v>0</v>
      </c>
      <c r="M132" s="328"/>
      <c r="N132" s="61"/>
      <c r="O132" s="115">
        <f t="shared" ref="O132:O135" si="160">M132+N132</f>
        <v>0</v>
      </c>
      <c r="P132" s="112"/>
    </row>
    <row r="133" spans="1:16" x14ac:dyDescent="0.25">
      <c r="A133" s="38">
        <v>2312</v>
      </c>
      <c r="B133" s="58" t="s">
        <v>116</v>
      </c>
      <c r="C133" s="59">
        <f t="shared" si="98"/>
        <v>13500</v>
      </c>
      <c r="D133" s="232">
        <v>0</v>
      </c>
      <c r="E133" s="435"/>
      <c r="F133" s="393">
        <f t="shared" si="157"/>
        <v>0</v>
      </c>
      <c r="G133" s="232">
        <v>13500</v>
      </c>
      <c r="H133" s="264"/>
      <c r="I133" s="115">
        <f t="shared" si="158"/>
        <v>13500</v>
      </c>
      <c r="J133" s="264"/>
      <c r="K133" s="61"/>
      <c r="L133" s="115">
        <f t="shared" si="159"/>
        <v>0</v>
      </c>
      <c r="M133" s="328"/>
      <c r="N133" s="61"/>
      <c r="O133" s="115">
        <f t="shared" si="160"/>
        <v>0</v>
      </c>
      <c r="P133" s="112"/>
    </row>
    <row r="134" spans="1:16" hidden="1" x14ac:dyDescent="0.25">
      <c r="A134" s="38">
        <v>2313</v>
      </c>
      <c r="B134" s="58" t="s">
        <v>117</v>
      </c>
      <c r="C134" s="59">
        <f t="shared" si="98"/>
        <v>0</v>
      </c>
      <c r="D134" s="232">
        <v>0</v>
      </c>
      <c r="E134" s="435"/>
      <c r="F134" s="393">
        <f t="shared" si="157"/>
        <v>0</v>
      </c>
      <c r="G134" s="232">
        <v>0</v>
      </c>
      <c r="H134" s="264"/>
      <c r="I134" s="115">
        <f t="shared" si="158"/>
        <v>0</v>
      </c>
      <c r="J134" s="264"/>
      <c r="K134" s="61"/>
      <c r="L134" s="115">
        <f t="shared" si="159"/>
        <v>0</v>
      </c>
      <c r="M134" s="328"/>
      <c r="N134" s="61"/>
      <c r="O134" s="115">
        <f t="shared" si="160"/>
        <v>0</v>
      </c>
      <c r="P134" s="112"/>
    </row>
    <row r="135" spans="1:16" ht="36" hidden="1" customHeight="1" x14ac:dyDescent="0.25">
      <c r="A135" s="38">
        <v>2314</v>
      </c>
      <c r="B135" s="58" t="s">
        <v>291</v>
      </c>
      <c r="C135" s="59">
        <f t="shared" si="98"/>
        <v>0</v>
      </c>
      <c r="D135" s="232">
        <v>0</v>
      </c>
      <c r="E135" s="435"/>
      <c r="F135" s="393">
        <f t="shared" si="157"/>
        <v>0</v>
      </c>
      <c r="G135" s="232">
        <v>0</v>
      </c>
      <c r="H135" s="264"/>
      <c r="I135" s="115">
        <f t="shared" si="158"/>
        <v>0</v>
      </c>
      <c r="J135" s="264"/>
      <c r="K135" s="61"/>
      <c r="L135" s="115">
        <f t="shared" si="159"/>
        <v>0</v>
      </c>
      <c r="M135" s="328"/>
      <c r="N135" s="61"/>
      <c r="O135" s="115">
        <f t="shared" si="160"/>
        <v>0</v>
      </c>
      <c r="P135" s="112"/>
    </row>
    <row r="136" spans="1:16" hidden="1" x14ac:dyDescent="0.25">
      <c r="A136" s="113">
        <v>2320</v>
      </c>
      <c r="B136" s="58" t="s">
        <v>118</v>
      </c>
      <c r="C136" s="59">
        <f t="shared" si="98"/>
        <v>0</v>
      </c>
      <c r="D136" s="233">
        <f>SUM(D137:D139)</f>
        <v>0</v>
      </c>
      <c r="E136" s="436">
        <f t="shared" ref="E136:F136" si="161">SUM(E137:E139)</f>
        <v>0</v>
      </c>
      <c r="F136" s="393">
        <f t="shared" si="161"/>
        <v>0</v>
      </c>
      <c r="G136" s="233">
        <f>SUM(G137:G139)</f>
        <v>0</v>
      </c>
      <c r="H136" s="122">
        <f t="shared" ref="H136:I136" si="162">SUM(H137:H139)</f>
        <v>0</v>
      </c>
      <c r="I136" s="115">
        <f t="shared" si="162"/>
        <v>0</v>
      </c>
      <c r="J136" s="122">
        <f>SUM(J137:J139)</f>
        <v>0</v>
      </c>
      <c r="K136" s="114">
        <f t="shared" ref="K136:L136" si="163">SUM(K137:K139)</f>
        <v>0</v>
      </c>
      <c r="L136" s="115">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v>0</v>
      </c>
      <c r="E137" s="435"/>
      <c r="F137" s="393">
        <f t="shared" ref="F137:F140" si="165">D137+E137</f>
        <v>0</v>
      </c>
      <c r="G137" s="232">
        <v>0</v>
      </c>
      <c r="H137" s="264"/>
      <c r="I137" s="115">
        <f t="shared" ref="I137:I140" si="166">G137+H137</f>
        <v>0</v>
      </c>
      <c r="J137" s="264"/>
      <c r="K137" s="61"/>
      <c r="L137" s="115">
        <f t="shared" ref="L137:L140" si="167">J137+K137</f>
        <v>0</v>
      </c>
      <c r="M137" s="328"/>
      <c r="N137" s="61"/>
      <c r="O137" s="115">
        <f t="shared" ref="O137:O140" si="168">M137+N137</f>
        <v>0</v>
      </c>
      <c r="P137" s="112"/>
    </row>
    <row r="138" spans="1:16" hidden="1" x14ac:dyDescent="0.25">
      <c r="A138" s="38">
        <v>2322</v>
      </c>
      <c r="B138" s="58" t="s">
        <v>120</v>
      </c>
      <c r="C138" s="59">
        <f t="shared" si="98"/>
        <v>0</v>
      </c>
      <c r="D138" s="232">
        <v>0</v>
      </c>
      <c r="E138" s="435"/>
      <c r="F138" s="393">
        <f t="shared" si="165"/>
        <v>0</v>
      </c>
      <c r="G138" s="232">
        <v>0</v>
      </c>
      <c r="H138" s="264"/>
      <c r="I138" s="115">
        <f t="shared" si="166"/>
        <v>0</v>
      </c>
      <c r="J138" s="264"/>
      <c r="K138" s="61"/>
      <c r="L138" s="115">
        <f t="shared" si="167"/>
        <v>0</v>
      </c>
      <c r="M138" s="328"/>
      <c r="N138" s="61"/>
      <c r="O138" s="115">
        <f t="shared" si="168"/>
        <v>0</v>
      </c>
      <c r="P138" s="112"/>
    </row>
    <row r="139" spans="1:16" ht="10.5" hidden="1" customHeight="1" x14ac:dyDescent="0.25">
      <c r="A139" s="38">
        <v>2329</v>
      </c>
      <c r="B139" s="58" t="s">
        <v>121</v>
      </c>
      <c r="C139" s="59">
        <f t="shared" si="98"/>
        <v>0</v>
      </c>
      <c r="D139" s="232">
        <v>0</v>
      </c>
      <c r="E139" s="435"/>
      <c r="F139" s="393">
        <f t="shared" si="165"/>
        <v>0</v>
      </c>
      <c r="G139" s="232">
        <v>0</v>
      </c>
      <c r="H139" s="264"/>
      <c r="I139" s="115">
        <f t="shared" si="166"/>
        <v>0</v>
      </c>
      <c r="J139" s="264"/>
      <c r="K139" s="61"/>
      <c r="L139" s="115">
        <f t="shared" si="167"/>
        <v>0</v>
      </c>
      <c r="M139" s="328"/>
      <c r="N139" s="61"/>
      <c r="O139" s="115">
        <f t="shared" si="168"/>
        <v>0</v>
      </c>
      <c r="P139" s="112"/>
    </row>
    <row r="140" spans="1:16" hidden="1" x14ac:dyDescent="0.25">
      <c r="A140" s="113">
        <v>2330</v>
      </c>
      <c r="B140" s="58" t="s">
        <v>122</v>
      </c>
      <c r="C140" s="59">
        <f t="shared" si="98"/>
        <v>0</v>
      </c>
      <c r="D140" s="232">
        <v>0</v>
      </c>
      <c r="E140" s="435"/>
      <c r="F140" s="393">
        <f t="shared" si="165"/>
        <v>0</v>
      </c>
      <c r="G140" s="232">
        <v>0</v>
      </c>
      <c r="H140" s="264"/>
      <c r="I140" s="115">
        <f t="shared" si="166"/>
        <v>0</v>
      </c>
      <c r="J140" s="264"/>
      <c r="K140" s="61"/>
      <c r="L140" s="115">
        <f t="shared" si="167"/>
        <v>0</v>
      </c>
      <c r="M140" s="328"/>
      <c r="N140" s="61"/>
      <c r="O140" s="115">
        <f t="shared" si="168"/>
        <v>0</v>
      </c>
      <c r="P140" s="112"/>
    </row>
    <row r="141" spans="1:16"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v>0</v>
      </c>
      <c r="E142" s="435"/>
      <c r="F142" s="393">
        <f t="shared" ref="F142:F143" si="173">D142+E142</f>
        <v>0</v>
      </c>
      <c r="G142" s="232">
        <v>0</v>
      </c>
      <c r="H142" s="264"/>
      <c r="I142" s="115">
        <f t="shared" ref="I142:I143" si="174">G142+H142</f>
        <v>0</v>
      </c>
      <c r="J142" s="264"/>
      <c r="K142" s="61"/>
      <c r="L142" s="115">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v>0</v>
      </c>
      <c r="E143" s="435"/>
      <c r="F143" s="393">
        <f t="shared" si="173"/>
        <v>0</v>
      </c>
      <c r="G143" s="232">
        <v>0</v>
      </c>
      <c r="H143" s="264"/>
      <c r="I143" s="115">
        <f t="shared" si="174"/>
        <v>0</v>
      </c>
      <c r="J143" s="264"/>
      <c r="K143" s="61"/>
      <c r="L143" s="115">
        <f t="shared" si="175"/>
        <v>0</v>
      </c>
      <c r="M143" s="328"/>
      <c r="N143" s="61"/>
      <c r="O143" s="115">
        <f t="shared" si="176"/>
        <v>0</v>
      </c>
      <c r="P143" s="112"/>
    </row>
    <row r="144" spans="1:16" ht="24" hidden="1" x14ac:dyDescent="0.25">
      <c r="A144" s="108">
        <v>2350</v>
      </c>
      <c r="B144" s="79" t="s">
        <v>125</v>
      </c>
      <c r="C144" s="85">
        <f t="shared" si="98"/>
        <v>0</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v>0</v>
      </c>
      <c r="E145" s="433"/>
      <c r="F145" s="434">
        <f t="shared" ref="F145:F150" si="181">D145+E145</f>
        <v>0</v>
      </c>
      <c r="G145" s="231">
        <v>0</v>
      </c>
      <c r="H145" s="263"/>
      <c r="I145" s="121">
        <f t="shared" ref="I145:I150" si="182">G145+H145</f>
        <v>0</v>
      </c>
      <c r="J145" s="263"/>
      <c r="K145" s="56"/>
      <c r="L145" s="121">
        <f t="shared" ref="L145:L150" si="183">J145+K145</f>
        <v>0</v>
      </c>
      <c r="M145" s="327"/>
      <c r="N145" s="56"/>
      <c r="O145" s="121">
        <f t="shared" ref="O145:O150" si="184">M145+N145</f>
        <v>0</v>
      </c>
      <c r="P145" s="111"/>
    </row>
    <row r="146" spans="1:16" hidden="1" x14ac:dyDescent="0.25">
      <c r="A146" s="38">
        <v>2352</v>
      </c>
      <c r="B146" s="58" t="s">
        <v>127</v>
      </c>
      <c r="C146" s="59">
        <f t="shared" si="98"/>
        <v>0</v>
      </c>
      <c r="D146" s="232">
        <v>0</v>
      </c>
      <c r="E146" s="435"/>
      <c r="F146" s="393">
        <f t="shared" si="181"/>
        <v>0</v>
      </c>
      <c r="G146" s="232">
        <v>0</v>
      </c>
      <c r="H146" s="264"/>
      <c r="I146" s="115">
        <f t="shared" si="182"/>
        <v>0</v>
      </c>
      <c r="J146" s="264"/>
      <c r="K146" s="61"/>
      <c r="L146" s="115">
        <f t="shared" si="183"/>
        <v>0</v>
      </c>
      <c r="M146" s="328"/>
      <c r="N146" s="61"/>
      <c r="O146" s="115">
        <f t="shared" si="184"/>
        <v>0</v>
      </c>
      <c r="P146" s="112"/>
    </row>
    <row r="147" spans="1:16" ht="24" hidden="1" x14ac:dyDescent="0.25">
      <c r="A147" s="38">
        <v>2353</v>
      </c>
      <c r="B147" s="58" t="s">
        <v>128</v>
      </c>
      <c r="C147" s="59">
        <f t="shared" si="98"/>
        <v>0</v>
      </c>
      <c r="D147" s="232">
        <v>0</v>
      </c>
      <c r="E147" s="435"/>
      <c r="F147" s="393">
        <f t="shared" si="181"/>
        <v>0</v>
      </c>
      <c r="G147" s="232">
        <v>0</v>
      </c>
      <c r="H147" s="264"/>
      <c r="I147" s="115">
        <f t="shared" si="182"/>
        <v>0</v>
      </c>
      <c r="J147" s="264"/>
      <c r="K147" s="61"/>
      <c r="L147" s="115">
        <f t="shared" si="183"/>
        <v>0</v>
      </c>
      <c r="M147" s="328"/>
      <c r="N147" s="61"/>
      <c r="O147" s="115">
        <f t="shared" si="184"/>
        <v>0</v>
      </c>
      <c r="P147" s="112"/>
    </row>
    <row r="148" spans="1:16" ht="24" hidden="1" x14ac:dyDescent="0.25">
      <c r="A148" s="38">
        <v>2354</v>
      </c>
      <c r="B148" s="58" t="s">
        <v>129</v>
      </c>
      <c r="C148" s="59">
        <f t="shared" si="98"/>
        <v>0</v>
      </c>
      <c r="D148" s="232">
        <v>0</v>
      </c>
      <c r="E148" s="435"/>
      <c r="F148" s="393">
        <f t="shared" si="181"/>
        <v>0</v>
      </c>
      <c r="G148" s="232">
        <v>0</v>
      </c>
      <c r="H148" s="264"/>
      <c r="I148" s="115">
        <f t="shared" si="182"/>
        <v>0</v>
      </c>
      <c r="J148" s="264"/>
      <c r="K148" s="61"/>
      <c r="L148" s="115">
        <f t="shared" si="183"/>
        <v>0</v>
      </c>
      <c r="M148" s="328"/>
      <c r="N148" s="61"/>
      <c r="O148" s="115">
        <f t="shared" si="184"/>
        <v>0</v>
      </c>
      <c r="P148" s="112"/>
    </row>
    <row r="149" spans="1:16" ht="24" hidden="1" x14ac:dyDescent="0.25">
      <c r="A149" s="38">
        <v>2355</v>
      </c>
      <c r="B149" s="58" t="s">
        <v>130</v>
      </c>
      <c r="C149" s="59">
        <f t="shared" ref="C149:C212" si="185">F149+I149+L149+O149</f>
        <v>0</v>
      </c>
      <c r="D149" s="232">
        <v>0</v>
      </c>
      <c r="E149" s="435"/>
      <c r="F149" s="393">
        <f t="shared" si="181"/>
        <v>0</v>
      </c>
      <c r="G149" s="232">
        <v>0</v>
      </c>
      <c r="H149" s="264"/>
      <c r="I149" s="115">
        <f t="shared" si="182"/>
        <v>0</v>
      </c>
      <c r="J149" s="264"/>
      <c r="K149" s="61"/>
      <c r="L149" s="115">
        <f t="shared" si="183"/>
        <v>0</v>
      </c>
      <c r="M149" s="328"/>
      <c r="N149" s="61"/>
      <c r="O149" s="115">
        <f t="shared" si="184"/>
        <v>0</v>
      </c>
      <c r="P149" s="112"/>
    </row>
    <row r="150" spans="1:16" ht="24" hidden="1" x14ac:dyDescent="0.25">
      <c r="A150" s="38">
        <v>2359</v>
      </c>
      <c r="B150" s="58" t="s">
        <v>131</v>
      </c>
      <c r="C150" s="59">
        <f t="shared" si="185"/>
        <v>0</v>
      </c>
      <c r="D150" s="232">
        <v>0</v>
      </c>
      <c r="E150" s="435"/>
      <c r="F150" s="393">
        <f t="shared" si="181"/>
        <v>0</v>
      </c>
      <c r="G150" s="232">
        <v>0</v>
      </c>
      <c r="H150" s="264"/>
      <c r="I150" s="115">
        <f t="shared" si="182"/>
        <v>0</v>
      </c>
      <c r="J150" s="264"/>
      <c r="K150" s="61"/>
      <c r="L150" s="115">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v>0</v>
      </c>
      <c r="E152" s="435"/>
      <c r="F152" s="393">
        <f t="shared" ref="F152:F159" si="190">D152+E152</f>
        <v>0</v>
      </c>
      <c r="G152" s="232">
        <v>0</v>
      </c>
      <c r="H152" s="264"/>
      <c r="I152" s="115">
        <f t="shared" ref="I152:I159" si="191">G152+H152</f>
        <v>0</v>
      </c>
      <c r="J152" s="264"/>
      <c r="K152" s="61"/>
      <c r="L152" s="115">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v>0</v>
      </c>
      <c r="E153" s="435"/>
      <c r="F153" s="393">
        <f t="shared" si="190"/>
        <v>0</v>
      </c>
      <c r="G153" s="232">
        <v>0</v>
      </c>
      <c r="H153" s="264"/>
      <c r="I153" s="115">
        <f t="shared" si="191"/>
        <v>0</v>
      </c>
      <c r="J153" s="264"/>
      <c r="K153" s="61"/>
      <c r="L153" s="115">
        <f t="shared" si="192"/>
        <v>0</v>
      </c>
      <c r="M153" s="328"/>
      <c r="N153" s="61"/>
      <c r="O153" s="115">
        <f t="shared" si="193"/>
        <v>0</v>
      </c>
      <c r="P153" s="112"/>
    </row>
    <row r="154" spans="1:16" hidden="1" x14ac:dyDescent="0.25">
      <c r="A154" s="37">
        <v>2363</v>
      </c>
      <c r="B154" s="58" t="s">
        <v>135</v>
      </c>
      <c r="C154" s="59">
        <f t="shared" si="185"/>
        <v>0</v>
      </c>
      <c r="D154" s="232">
        <v>0</v>
      </c>
      <c r="E154" s="435"/>
      <c r="F154" s="393">
        <f t="shared" si="190"/>
        <v>0</v>
      </c>
      <c r="G154" s="232">
        <v>0</v>
      </c>
      <c r="H154" s="264"/>
      <c r="I154" s="115">
        <f t="shared" si="191"/>
        <v>0</v>
      </c>
      <c r="J154" s="264"/>
      <c r="K154" s="61"/>
      <c r="L154" s="115">
        <f t="shared" si="192"/>
        <v>0</v>
      </c>
      <c r="M154" s="328"/>
      <c r="N154" s="61"/>
      <c r="O154" s="115">
        <f t="shared" si="193"/>
        <v>0</v>
      </c>
      <c r="P154" s="112"/>
    </row>
    <row r="155" spans="1:16" hidden="1" x14ac:dyDescent="0.25">
      <c r="A155" s="37">
        <v>2364</v>
      </c>
      <c r="B155" s="58" t="s">
        <v>136</v>
      </c>
      <c r="C155" s="59">
        <f t="shared" si="185"/>
        <v>0</v>
      </c>
      <c r="D155" s="232">
        <v>0</v>
      </c>
      <c r="E155" s="435"/>
      <c r="F155" s="393">
        <f t="shared" si="190"/>
        <v>0</v>
      </c>
      <c r="G155" s="232">
        <v>0</v>
      </c>
      <c r="H155" s="264"/>
      <c r="I155" s="115">
        <f t="shared" si="191"/>
        <v>0</v>
      </c>
      <c r="J155" s="264"/>
      <c r="K155" s="61"/>
      <c r="L155" s="115">
        <f t="shared" si="192"/>
        <v>0</v>
      </c>
      <c r="M155" s="328"/>
      <c r="N155" s="61"/>
      <c r="O155" s="115">
        <f t="shared" si="193"/>
        <v>0</v>
      </c>
      <c r="P155" s="112"/>
    </row>
    <row r="156" spans="1:16" ht="12.75" hidden="1" customHeight="1" x14ac:dyDescent="0.25">
      <c r="A156" s="37">
        <v>2365</v>
      </c>
      <c r="B156" s="58" t="s">
        <v>137</v>
      </c>
      <c r="C156" s="59">
        <f t="shared" si="185"/>
        <v>0</v>
      </c>
      <c r="D156" s="232">
        <v>0</v>
      </c>
      <c r="E156" s="435"/>
      <c r="F156" s="393">
        <f t="shared" si="190"/>
        <v>0</v>
      </c>
      <c r="G156" s="232">
        <v>0</v>
      </c>
      <c r="H156" s="264"/>
      <c r="I156" s="115">
        <f t="shared" si="191"/>
        <v>0</v>
      </c>
      <c r="J156" s="264"/>
      <c r="K156" s="61"/>
      <c r="L156" s="115">
        <f t="shared" si="192"/>
        <v>0</v>
      </c>
      <c r="M156" s="328"/>
      <c r="N156" s="61"/>
      <c r="O156" s="115">
        <f t="shared" si="193"/>
        <v>0</v>
      </c>
      <c r="P156" s="112"/>
    </row>
    <row r="157" spans="1:16" ht="36" hidden="1" x14ac:dyDescent="0.25">
      <c r="A157" s="37">
        <v>2366</v>
      </c>
      <c r="B157" s="58" t="s">
        <v>138</v>
      </c>
      <c r="C157" s="59">
        <f t="shared" si="185"/>
        <v>0</v>
      </c>
      <c r="D157" s="232">
        <v>0</v>
      </c>
      <c r="E157" s="435"/>
      <c r="F157" s="393">
        <f t="shared" si="190"/>
        <v>0</v>
      </c>
      <c r="G157" s="232">
        <v>0</v>
      </c>
      <c r="H157" s="264"/>
      <c r="I157" s="115">
        <f t="shared" si="191"/>
        <v>0</v>
      </c>
      <c r="J157" s="264"/>
      <c r="K157" s="61"/>
      <c r="L157" s="115">
        <f t="shared" si="192"/>
        <v>0</v>
      </c>
      <c r="M157" s="328"/>
      <c r="N157" s="61"/>
      <c r="O157" s="115">
        <f t="shared" si="193"/>
        <v>0</v>
      </c>
      <c r="P157" s="112"/>
    </row>
    <row r="158" spans="1:16" ht="48" hidden="1" x14ac:dyDescent="0.25">
      <c r="A158" s="37">
        <v>2369</v>
      </c>
      <c r="B158" s="58" t="s">
        <v>139</v>
      </c>
      <c r="C158" s="59">
        <f t="shared" si="185"/>
        <v>0</v>
      </c>
      <c r="D158" s="232">
        <v>0</v>
      </c>
      <c r="E158" s="435"/>
      <c r="F158" s="393">
        <f t="shared" si="190"/>
        <v>0</v>
      </c>
      <c r="G158" s="232">
        <v>0</v>
      </c>
      <c r="H158" s="264"/>
      <c r="I158" s="115">
        <f t="shared" si="191"/>
        <v>0</v>
      </c>
      <c r="J158" s="264"/>
      <c r="K158" s="61"/>
      <c r="L158" s="115">
        <f t="shared" si="192"/>
        <v>0</v>
      </c>
      <c r="M158" s="328"/>
      <c r="N158" s="61"/>
      <c r="O158" s="115">
        <f t="shared" si="193"/>
        <v>0</v>
      </c>
      <c r="P158" s="112"/>
    </row>
    <row r="159" spans="1:16" hidden="1" x14ac:dyDescent="0.25">
      <c r="A159" s="108">
        <v>2370</v>
      </c>
      <c r="B159" s="79" t="s">
        <v>140</v>
      </c>
      <c r="C159" s="85">
        <f t="shared" si="185"/>
        <v>0</v>
      </c>
      <c r="D159" s="234">
        <v>0</v>
      </c>
      <c r="E159" s="437"/>
      <c r="F159" s="432">
        <f t="shared" si="190"/>
        <v>0</v>
      </c>
      <c r="G159" s="234">
        <v>0</v>
      </c>
      <c r="H159" s="265"/>
      <c r="I159" s="110">
        <f t="shared" si="191"/>
        <v>0</v>
      </c>
      <c r="J159" s="265"/>
      <c r="K159" s="116"/>
      <c r="L159" s="110">
        <f t="shared" si="192"/>
        <v>0</v>
      </c>
      <c r="M159" s="329"/>
      <c r="N159" s="116"/>
      <c r="O159" s="110">
        <f t="shared" si="193"/>
        <v>0</v>
      </c>
      <c r="P159" s="117"/>
    </row>
    <row r="160" spans="1:16"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v>0</v>
      </c>
      <c r="E161" s="433"/>
      <c r="F161" s="434">
        <f t="shared" ref="F161:F164" si="198">D161+E161</f>
        <v>0</v>
      </c>
      <c r="G161" s="231">
        <v>0</v>
      </c>
      <c r="H161" s="263"/>
      <c r="I161" s="121">
        <f t="shared" ref="I161:I164" si="199">G161+H161</f>
        <v>0</v>
      </c>
      <c r="J161" s="263"/>
      <c r="K161" s="56"/>
      <c r="L161" s="12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v>0</v>
      </c>
      <c r="E162" s="435"/>
      <c r="F162" s="393">
        <f t="shared" si="198"/>
        <v>0</v>
      </c>
      <c r="G162" s="232">
        <v>0</v>
      </c>
      <c r="H162" s="264"/>
      <c r="I162" s="115">
        <f t="shared" si="199"/>
        <v>0</v>
      </c>
      <c r="J162" s="264"/>
      <c r="K162" s="61"/>
      <c r="L162" s="115">
        <f t="shared" si="200"/>
        <v>0</v>
      </c>
      <c r="M162" s="328"/>
      <c r="N162" s="61"/>
      <c r="O162" s="115">
        <f t="shared" si="201"/>
        <v>0</v>
      </c>
      <c r="P162" s="112"/>
    </row>
    <row r="163" spans="1:16" hidden="1" x14ac:dyDescent="0.25">
      <c r="A163" s="108">
        <v>2390</v>
      </c>
      <c r="B163" s="79" t="s">
        <v>144</v>
      </c>
      <c r="C163" s="85">
        <f t="shared" si="185"/>
        <v>0</v>
      </c>
      <c r="D163" s="234">
        <v>0</v>
      </c>
      <c r="E163" s="437"/>
      <c r="F163" s="432">
        <f t="shared" si="198"/>
        <v>0</v>
      </c>
      <c r="G163" s="234">
        <v>0</v>
      </c>
      <c r="H163" s="265"/>
      <c r="I163" s="110">
        <f t="shared" si="199"/>
        <v>0</v>
      </c>
      <c r="J163" s="265"/>
      <c r="K163" s="116"/>
      <c r="L163" s="110">
        <f t="shared" si="200"/>
        <v>0</v>
      </c>
      <c r="M163" s="329"/>
      <c r="N163" s="116"/>
      <c r="O163" s="110">
        <f t="shared" si="201"/>
        <v>0</v>
      </c>
      <c r="P163" s="117"/>
    </row>
    <row r="164" spans="1:16" hidden="1" x14ac:dyDescent="0.25">
      <c r="A164" s="46">
        <v>2400</v>
      </c>
      <c r="B164" s="106" t="s">
        <v>145</v>
      </c>
      <c r="C164" s="47">
        <f t="shared" si="185"/>
        <v>0</v>
      </c>
      <c r="D164" s="236">
        <v>0</v>
      </c>
      <c r="E164" s="439"/>
      <c r="F164" s="397">
        <f t="shared" si="198"/>
        <v>0</v>
      </c>
      <c r="G164" s="236">
        <v>0</v>
      </c>
      <c r="H164" s="267"/>
      <c r="I164" s="118">
        <f t="shared" si="199"/>
        <v>0</v>
      </c>
      <c r="J164" s="267"/>
      <c r="K164" s="123"/>
      <c r="L164" s="118">
        <f t="shared" si="200"/>
        <v>0</v>
      </c>
      <c r="M164" s="330"/>
      <c r="N164" s="123"/>
      <c r="O164" s="118">
        <f t="shared" si="201"/>
        <v>0</v>
      </c>
      <c r="P164" s="124"/>
    </row>
    <row r="165" spans="1:16" ht="24" hidden="1" x14ac:dyDescent="0.25">
      <c r="A165" s="46">
        <v>2500</v>
      </c>
      <c r="B165" s="106" t="s">
        <v>146</v>
      </c>
      <c r="C165" s="47">
        <f t="shared" si="185"/>
        <v>0</v>
      </c>
      <c r="D165" s="230">
        <f>SUM(D166,D171)</f>
        <v>0</v>
      </c>
      <c r="E165" s="430">
        <f t="shared" ref="E165:O165" si="202">SUM(E166,E171)</f>
        <v>0</v>
      </c>
      <c r="F165" s="397">
        <f t="shared" si="202"/>
        <v>0</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row>
    <row r="166" spans="1:16" ht="16.5" hidden="1" customHeight="1" x14ac:dyDescent="0.25">
      <c r="A166" s="381">
        <v>2510</v>
      </c>
      <c r="B166" s="53" t="s">
        <v>147</v>
      </c>
      <c r="C166" s="54">
        <f t="shared" si="185"/>
        <v>0</v>
      </c>
      <c r="D166" s="235">
        <f>SUM(D167:D170)</f>
        <v>0</v>
      </c>
      <c r="E166" s="438">
        <f t="shared" ref="E166:O166" si="203">SUM(E167:E170)</f>
        <v>0</v>
      </c>
      <c r="F166" s="434">
        <f t="shared" si="203"/>
        <v>0</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v>0</v>
      </c>
      <c r="E167" s="435"/>
      <c r="F167" s="393">
        <f t="shared" ref="F167:F172" si="204">D167+E167</f>
        <v>0</v>
      </c>
      <c r="G167" s="232">
        <v>0</v>
      </c>
      <c r="H167" s="264"/>
      <c r="I167" s="115">
        <f t="shared" ref="I167:I172" si="205">G167+H167</f>
        <v>0</v>
      </c>
      <c r="J167" s="264"/>
      <c r="K167" s="61"/>
      <c r="L167" s="115">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v>0</v>
      </c>
      <c r="E168" s="435"/>
      <c r="F168" s="393">
        <f t="shared" si="204"/>
        <v>0</v>
      </c>
      <c r="G168" s="232">
        <v>0</v>
      </c>
      <c r="H168" s="264"/>
      <c r="I168" s="115">
        <f t="shared" si="205"/>
        <v>0</v>
      </c>
      <c r="J168" s="264"/>
      <c r="K168" s="61"/>
      <c r="L168" s="115">
        <f t="shared" si="206"/>
        <v>0</v>
      </c>
      <c r="M168" s="328"/>
      <c r="N168" s="61"/>
      <c r="O168" s="115">
        <f t="shared" si="207"/>
        <v>0</v>
      </c>
      <c r="P168" s="112"/>
    </row>
    <row r="169" spans="1:16" ht="24" hidden="1" x14ac:dyDescent="0.25">
      <c r="A169" s="38">
        <v>2515</v>
      </c>
      <c r="B169" s="58" t="s">
        <v>150</v>
      </c>
      <c r="C169" s="59">
        <f t="shared" si="185"/>
        <v>0</v>
      </c>
      <c r="D169" s="232">
        <v>0</v>
      </c>
      <c r="E169" s="435"/>
      <c r="F169" s="393">
        <f t="shared" si="204"/>
        <v>0</v>
      </c>
      <c r="G169" s="232">
        <v>0</v>
      </c>
      <c r="H169" s="264"/>
      <c r="I169" s="115">
        <f t="shared" si="205"/>
        <v>0</v>
      </c>
      <c r="J169" s="264"/>
      <c r="K169" s="61"/>
      <c r="L169" s="115">
        <f t="shared" si="206"/>
        <v>0</v>
      </c>
      <c r="M169" s="328"/>
      <c r="N169" s="61"/>
      <c r="O169" s="115">
        <f t="shared" si="207"/>
        <v>0</v>
      </c>
      <c r="P169" s="112"/>
    </row>
    <row r="170" spans="1:16" ht="24" hidden="1" x14ac:dyDescent="0.25">
      <c r="A170" s="38">
        <v>2519</v>
      </c>
      <c r="B170" s="58" t="s">
        <v>151</v>
      </c>
      <c r="C170" s="59">
        <f t="shared" si="185"/>
        <v>0</v>
      </c>
      <c r="D170" s="232">
        <v>0</v>
      </c>
      <c r="E170" s="435"/>
      <c r="F170" s="393">
        <f t="shared" si="204"/>
        <v>0</v>
      </c>
      <c r="G170" s="232">
        <v>0</v>
      </c>
      <c r="H170" s="264"/>
      <c r="I170" s="115">
        <f t="shared" si="205"/>
        <v>0</v>
      </c>
      <c r="J170" s="264"/>
      <c r="K170" s="61"/>
      <c r="L170" s="115">
        <f t="shared" si="206"/>
        <v>0</v>
      </c>
      <c r="M170" s="328"/>
      <c r="N170" s="61"/>
      <c r="O170" s="115">
        <f t="shared" si="207"/>
        <v>0</v>
      </c>
      <c r="P170" s="112"/>
    </row>
    <row r="171" spans="1:16" ht="24" hidden="1" x14ac:dyDescent="0.25">
      <c r="A171" s="113">
        <v>2520</v>
      </c>
      <c r="B171" s="58" t="s">
        <v>152</v>
      </c>
      <c r="C171" s="59">
        <f t="shared" si="185"/>
        <v>0</v>
      </c>
      <c r="D171" s="232">
        <v>0</v>
      </c>
      <c r="E171" s="435"/>
      <c r="F171" s="393">
        <f t="shared" si="204"/>
        <v>0</v>
      </c>
      <c r="G171" s="232">
        <v>0</v>
      </c>
      <c r="H171" s="264"/>
      <c r="I171" s="115">
        <f t="shared" si="205"/>
        <v>0</v>
      </c>
      <c r="J171" s="264"/>
      <c r="K171" s="61"/>
      <c r="L171" s="115">
        <f t="shared" si="206"/>
        <v>0</v>
      </c>
      <c r="M171" s="328"/>
      <c r="N171" s="61"/>
      <c r="O171" s="115">
        <f t="shared" si="207"/>
        <v>0</v>
      </c>
      <c r="P171" s="112"/>
    </row>
    <row r="172" spans="1:16" s="125" customFormat="1" ht="36" hidden="1" customHeight="1" x14ac:dyDescent="0.25">
      <c r="A172" s="17">
        <v>2800</v>
      </c>
      <c r="B172" s="53" t="s">
        <v>153</v>
      </c>
      <c r="C172" s="54">
        <f t="shared" si="185"/>
        <v>0</v>
      </c>
      <c r="D172" s="215">
        <v>0</v>
      </c>
      <c r="E172" s="390"/>
      <c r="F172" s="391">
        <f t="shared" si="204"/>
        <v>0</v>
      </c>
      <c r="G172" s="215">
        <v>0</v>
      </c>
      <c r="H172" s="250"/>
      <c r="I172" s="361">
        <f t="shared" si="205"/>
        <v>0</v>
      </c>
      <c r="J172" s="250"/>
      <c r="K172" s="35"/>
      <c r="L172" s="361">
        <f t="shared" si="206"/>
        <v>0</v>
      </c>
      <c r="M172" s="318"/>
      <c r="N172" s="35"/>
      <c r="O172" s="361">
        <f t="shared" si="207"/>
        <v>0</v>
      </c>
      <c r="P172" s="36"/>
    </row>
    <row r="173" spans="1:16" hidden="1" x14ac:dyDescent="0.25">
      <c r="A173" s="102">
        <v>3000</v>
      </c>
      <c r="B173" s="102" t="s">
        <v>154</v>
      </c>
      <c r="C173" s="103">
        <f t="shared" si="185"/>
        <v>0</v>
      </c>
      <c r="D173" s="229">
        <f>SUM(D174,D184)</f>
        <v>0</v>
      </c>
      <c r="E173" s="428">
        <f t="shared" ref="E173:F173" si="208">SUM(E174,E184)</f>
        <v>0</v>
      </c>
      <c r="F173" s="429">
        <f t="shared" si="208"/>
        <v>0</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430">
        <f t="shared" ref="E174:O174" si="212">SUM(E175,E179)</f>
        <v>0</v>
      </c>
      <c r="F174" s="397">
        <f t="shared" si="212"/>
        <v>0</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row>
    <row r="175" spans="1:16" ht="36" hidden="1" x14ac:dyDescent="0.25">
      <c r="A175" s="381">
        <v>3260</v>
      </c>
      <c r="B175" s="53" t="s">
        <v>156</v>
      </c>
      <c r="C175" s="54">
        <f t="shared" si="185"/>
        <v>0</v>
      </c>
      <c r="D175" s="235">
        <f>SUM(D176:D178)</f>
        <v>0</v>
      </c>
      <c r="E175" s="438">
        <f t="shared" ref="E175:F175" si="213">SUM(E176:E178)</f>
        <v>0</v>
      </c>
      <c r="F175" s="434">
        <f t="shared" si="213"/>
        <v>0</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v>0</v>
      </c>
      <c r="E176" s="435"/>
      <c r="F176" s="393">
        <f t="shared" ref="F176:F178" si="217">D176+E176</f>
        <v>0</v>
      </c>
      <c r="G176" s="232">
        <v>0</v>
      </c>
      <c r="H176" s="264"/>
      <c r="I176" s="115">
        <f t="shared" ref="I176:I178" si="218">G176+H176</f>
        <v>0</v>
      </c>
      <c r="J176" s="264"/>
      <c r="K176" s="61"/>
      <c r="L176" s="115">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v>0</v>
      </c>
      <c r="E177" s="435"/>
      <c r="F177" s="393">
        <f t="shared" si="217"/>
        <v>0</v>
      </c>
      <c r="G177" s="232">
        <v>0</v>
      </c>
      <c r="H177" s="264"/>
      <c r="I177" s="115">
        <f t="shared" si="218"/>
        <v>0</v>
      </c>
      <c r="J177" s="264"/>
      <c r="K177" s="61"/>
      <c r="L177" s="115">
        <f t="shared" si="219"/>
        <v>0</v>
      </c>
      <c r="M177" s="328"/>
      <c r="N177" s="61"/>
      <c r="O177" s="115">
        <f t="shared" si="220"/>
        <v>0</v>
      </c>
      <c r="P177" s="112"/>
    </row>
    <row r="178" spans="1:16" ht="24" hidden="1" x14ac:dyDescent="0.25">
      <c r="A178" s="38">
        <v>3263</v>
      </c>
      <c r="B178" s="58" t="s">
        <v>159</v>
      </c>
      <c r="C178" s="59">
        <f t="shared" si="185"/>
        <v>0</v>
      </c>
      <c r="D178" s="232">
        <v>0</v>
      </c>
      <c r="E178" s="435"/>
      <c r="F178" s="393">
        <f t="shared" si="217"/>
        <v>0</v>
      </c>
      <c r="G178" s="232">
        <v>0</v>
      </c>
      <c r="H178" s="264"/>
      <c r="I178" s="115">
        <f t="shared" si="218"/>
        <v>0</v>
      </c>
      <c r="J178" s="264"/>
      <c r="K178" s="61"/>
      <c r="L178" s="115">
        <f t="shared" si="219"/>
        <v>0</v>
      </c>
      <c r="M178" s="328"/>
      <c r="N178" s="61"/>
      <c r="O178" s="115">
        <f t="shared" si="220"/>
        <v>0</v>
      </c>
      <c r="P178" s="112"/>
    </row>
    <row r="179" spans="1:16" ht="84" hidden="1" x14ac:dyDescent="0.25">
      <c r="A179" s="381">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v>0</v>
      </c>
      <c r="E180" s="435"/>
      <c r="F180" s="393">
        <f t="shared" ref="F180:F183" si="222">D180+E180</f>
        <v>0</v>
      </c>
      <c r="G180" s="232">
        <v>0</v>
      </c>
      <c r="H180" s="264"/>
      <c r="I180" s="115">
        <f t="shared" ref="I180:I183" si="223">G180+H180</f>
        <v>0</v>
      </c>
      <c r="J180" s="264"/>
      <c r="K180" s="61"/>
      <c r="L180" s="115">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v>0</v>
      </c>
      <c r="E181" s="435"/>
      <c r="F181" s="393">
        <f t="shared" si="222"/>
        <v>0</v>
      </c>
      <c r="G181" s="232">
        <v>0</v>
      </c>
      <c r="H181" s="264"/>
      <c r="I181" s="115">
        <f t="shared" si="223"/>
        <v>0</v>
      </c>
      <c r="J181" s="264"/>
      <c r="K181" s="61"/>
      <c r="L181" s="115">
        <f t="shared" si="224"/>
        <v>0</v>
      </c>
      <c r="M181" s="328"/>
      <c r="N181" s="61"/>
      <c r="O181" s="115">
        <f t="shared" si="225"/>
        <v>0</v>
      </c>
      <c r="P181" s="112"/>
    </row>
    <row r="182" spans="1:16" ht="72" hidden="1" x14ac:dyDescent="0.25">
      <c r="A182" s="38">
        <v>3293</v>
      </c>
      <c r="B182" s="58" t="s">
        <v>162</v>
      </c>
      <c r="C182" s="59">
        <f t="shared" si="185"/>
        <v>0</v>
      </c>
      <c r="D182" s="232">
        <v>0</v>
      </c>
      <c r="E182" s="435"/>
      <c r="F182" s="393">
        <f t="shared" si="222"/>
        <v>0</v>
      </c>
      <c r="G182" s="232">
        <v>0</v>
      </c>
      <c r="H182" s="264"/>
      <c r="I182" s="115">
        <f t="shared" si="223"/>
        <v>0</v>
      </c>
      <c r="J182" s="264"/>
      <c r="K182" s="61"/>
      <c r="L182" s="115">
        <f t="shared" si="224"/>
        <v>0</v>
      </c>
      <c r="M182" s="328"/>
      <c r="N182" s="61"/>
      <c r="O182" s="115">
        <f t="shared" si="225"/>
        <v>0</v>
      </c>
      <c r="P182" s="112"/>
    </row>
    <row r="183" spans="1:16" ht="60" hidden="1" x14ac:dyDescent="0.25">
      <c r="A183" s="129">
        <v>3294</v>
      </c>
      <c r="B183" s="58" t="s">
        <v>163</v>
      </c>
      <c r="C183" s="128">
        <f t="shared" si="185"/>
        <v>0</v>
      </c>
      <c r="D183" s="237">
        <v>0</v>
      </c>
      <c r="E183" s="440"/>
      <c r="F183" s="441">
        <f t="shared" si="222"/>
        <v>0</v>
      </c>
      <c r="G183" s="237">
        <v>0</v>
      </c>
      <c r="H183" s="268"/>
      <c r="I183" s="313">
        <f t="shared" si="223"/>
        <v>0</v>
      </c>
      <c r="J183" s="268"/>
      <c r="K183" s="130"/>
      <c r="L183" s="313">
        <f t="shared" si="224"/>
        <v>0</v>
      </c>
      <c r="M183" s="331"/>
      <c r="N183" s="130"/>
      <c r="O183" s="313">
        <f t="shared" si="225"/>
        <v>0</v>
      </c>
      <c r="P183" s="159"/>
    </row>
    <row r="184" spans="1:16"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v>0</v>
      </c>
      <c r="E185" s="437"/>
      <c r="F185" s="432">
        <f t="shared" ref="F185:F186" si="227">D185+E185</f>
        <v>0</v>
      </c>
      <c r="G185" s="234">
        <v>0</v>
      </c>
      <c r="H185" s="265"/>
      <c r="I185" s="110">
        <f t="shared" ref="I185:I186" si="228">G185+H185</f>
        <v>0</v>
      </c>
      <c r="J185" s="265"/>
      <c r="K185" s="116"/>
      <c r="L185" s="110">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v>0</v>
      </c>
      <c r="E186" s="433"/>
      <c r="F186" s="434">
        <f t="shared" si="227"/>
        <v>0</v>
      </c>
      <c r="G186" s="231">
        <v>0</v>
      </c>
      <c r="H186" s="263"/>
      <c r="I186" s="121">
        <f t="shared" si="228"/>
        <v>0</v>
      </c>
      <c r="J186" s="263"/>
      <c r="K186" s="56"/>
      <c r="L186" s="121">
        <f t="shared" si="229"/>
        <v>0</v>
      </c>
      <c r="M186" s="327"/>
      <c r="N186" s="56"/>
      <c r="O186" s="121">
        <f t="shared" si="230"/>
        <v>0</v>
      </c>
      <c r="P186" s="111"/>
    </row>
    <row r="187" spans="1:16"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row>
    <row r="189" spans="1:16" ht="36" hidden="1" x14ac:dyDescent="0.25">
      <c r="A189" s="381">
        <v>4240</v>
      </c>
      <c r="B189" s="53" t="s">
        <v>169</v>
      </c>
      <c r="C189" s="54">
        <f t="shared" si="185"/>
        <v>0</v>
      </c>
      <c r="D189" s="231">
        <v>0</v>
      </c>
      <c r="E189" s="433"/>
      <c r="F189" s="434">
        <f t="shared" ref="F189:F190" si="239">D189+E189</f>
        <v>0</v>
      </c>
      <c r="G189" s="231">
        <v>0</v>
      </c>
      <c r="H189" s="263"/>
      <c r="I189" s="121">
        <f t="shared" ref="I189:I190" si="240">G189+H189</f>
        <v>0</v>
      </c>
      <c r="J189" s="263"/>
      <c r="K189" s="56"/>
      <c r="L189" s="12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v>0</v>
      </c>
      <c r="E190" s="435"/>
      <c r="F190" s="393">
        <f t="shared" si="239"/>
        <v>0</v>
      </c>
      <c r="G190" s="232">
        <v>0</v>
      </c>
      <c r="H190" s="264"/>
      <c r="I190" s="115">
        <f t="shared" si="240"/>
        <v>0</v>
      </c>
      <c r="J190" s="264"/>
      <c r="K190" s="61"/>
      <c r="L190" s="115">
        <f t="shared" si="241"/>
        <v>0</v>
      </c>
      <c r="M190" s="328"/>
      <c r="N190" s="61"/>
      <c r="O190" s="115">
        <f t="shared" si="242"/>
        <v>0</v>
      </c>
      <c r="P190" s="112"/>
    </row>
    <row r="191" spans="1:16"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row>
    <row r="192" spans="1:16" ht="24" hidden="1" x14ac:dyDescent="0.25">
      <c r="A192" s="381">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v>0</v>
      </c>
      <c r="E193" s="435"/>
      <c r="F193" s="393">
        <f>D193+E193</f>
        <v>0</v>
      </c>
      <c r="G193" s="232">
        <v>0</v>
      </c>
      <c r="H193" s="264"/>
      <c r="I193" s="115">
        <f>G193+H193</f>
        <v>0</v>
      </c>
      <c r="J193" s="264"/>
      <c r="K193" s="61"/>
      <c r="L193" s="115">
        <f>J193+K193</f>
        <v>0</v>
      </c>
      <c r="M193" s="328"/>
      <c r="N193" s="61"/>
      <c r="O193" s="115">
        <f>M193+N193</f>
        <v>0</v>
      </c>
      <c r="P193" s="112"/>
    </row>
    <row r="194" spans="1:16" s="21" customFormat="1" ht="24" x14ac:dyDescent="0.25">
      <c r="A194" s="136"/>
      <c r="B194" s="17" t="s">
        <v>174</v>
      </c>
      <c r="C194" s="99">
        <f t="shared" si="185"/>
        <v>1635619</v>
      </c>
      <c r="D194" s="228">
        <f>SUM(D195,D230,D269)</f>
        <v>1217692</v>
      </c>
      <c r="E194" s="426">
        <f t="shared" ref="E194:F194" si="251">SUM(E195,E230,E269)</f>
        <v>-5515</v>
      </c>
      <c r="F194" s="427">
        <f t="shared" si="251"/>
        <v>1212177</v>
      </c>
      <c r="G194" s="228">
        <f>SUM(G195,G230,G269)</f>
        <v>430394</v>
      </c>
      <c r="H194" s="261">
        <f t="shared" ref="H194:I194" si="252">SUM(H195,H230,H269)</f>
        <v>-6952</v>
      </c>
      <c r="I194" s="101">
        <f t="shared" si="252"/>
        <v>423442</v>
      </c>
      <c r="J194" s="261">
        <f>SUM(J195,J230,J269)</f>
        <v>0</v>
      </c>
      <c r="K194" s="100">
        <f t="shared" ref="K194:L194" si="253">SUM(K195,K230,K269)</f>
        <v>0</v>
      </c>
      <c r="L194" s="101">
        <f t="shared" si="253"/>
        <v>0</v>
      </c>
      <c r="M194" s="332">
        <f>SUM(M195,M230,M269)</f>
        <v>0</v>
      </c>
      <c r="N194" s="309">
        <f t="shared" ref="N194:O194" si="254">SUM(N195,N230,N269)</f>
        <v>0</v>
      </c>
      <c r="O194" s="314">
        <f t="shared" si="254"/>
        <v>0</v>
      </c>
      <c r="P194" s="354"/>
    </row>
    <row r="195" spans="1:16" x14ac:dyDescent="0.25">
      <c r="A195" s="102">
        <v>5000</v>
      </c>
      <c r="B195" s="102" t="s">
        <v>175</v>
      </c>
      <c r="C195" s="103">
        <f t="shared" si="185"/>
        <v>1635619</v>
      </c>
      <c r="D195" s="229">
        <f>D196+D204</f>
        <v>1217692</v>
      </c>
      <c r="E195" s="428">
        <f t="shared" ref="E195:F195" si="255">E196+E204</f>
        <v>-5515</v>
      </c>
      <c r="F195" s="429">
        <f t="shared" si="255"/>
        <v>1212177</v>
      </c>
      <c r="G195" s="229">
        <f>G196+G204</f>
        <v>430394</v>
      </c>
      <c r="H195" s="262">
        <f t="shared" ref="H195:I195" si="256">H196+H204</f>
        <v>-6952</v>
      </c>
      <c r="I195" s="105">
        <f t="shared" si="256"/>
        <v>423442</v>
      </c>
      <c r="J195" s="262">
        <f>J196+J204</f>
        <v>0</v>
      </c>
      <c r="K195" s="104">
        <f t="shared" ref="K195:L195" si="257">K196+K204</f>
        <v>0</v>
      </c>
      <c r="L195" s="105">
        <f t="shared" si="257"/>
        <v>0</v>
      </c>
      <c r="M195" s="103">
        <f>M196+M204</f>
        <v>0</v>
      </c>
      <c r="N195" s="104">
        <f t="shared" ref="N195:O195" si="258">N196+N204</f>
        <v>0</v>
      </c>
      <c r="O195" s="105">
        <f t="shared" si="258"/>
        <v>0</v>
      </c>
      <c r="P195" s="776"/>
    </row>
    <row r="196" spans="1:16"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row>
    <row r="197" spans="1:16" hidden="1" x14ac:dyDescent="0.25">
      <c r="A197" s="381">
        <v>5110</v>
      </c>
      <c r="B197" s="53" t="s">
        <v>177</v>
      </c>
      <c r="C197" s="54">
        <f t="shared" si="185"/>
        <v>0</v>
      </c>
      <c r="D197" s="231">
        <v>0</v>
      </c>
      <c r="E197" s="433"/>
      <c r="F197" s="434">
        <f>D197+E197</f>
        <v>0</v>
      </c>
      <c r="G197" s="231">
        <v>0</v>
      </c>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v>0</v>
      </c>
      <c r="E199" s="435"/>
      <c r="F199" s="393">
        <f t="shared" ref="F199:F203" si="267">D199+E199</f>
        <v>0</v>
      </c>
      <c r="G199" s="232">
        <v>0</v>
      </c>
      <c r="H199" s="264"/>
      <c r="I199" s="115">
        <f t="shared" ref="I199:I203" si="268">G199+H199</f>
        <v>0</v>
      </c>
      <c r="J199" s="264"/>
      <c r="K199" s="61"/>
      <c r="L199" s="115">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v>0</v>
      </c>
      <c r="E200" s="435"/>
      <c r="F200" s="393">
        <f t="shared" si="267"/>
        <v>0</v>
      </c>
      <c r="G200" s="232">
        <v>0</v>
      </c>
      <c r="H200" s="264"/>
      <c r="I200" s="115">
        <f t="shared" si="268"/>
        <v>0</v>
      </c>
      <c r="J200" s="264"/>
      <c r="K200" s="61"/>
      <c r="L200" s="115">
        <f t="shared" si="269"/>
        <v>0</v>
      </c>
      <c r="M200" s="328"/>
      <c r="N200" s="61"/>
      <c r="O200" s="115">
        <f t="shared" si="270"/>
        <v>0</v>
      </c>
      <c r="P200" s="112"/>
    </row>
    <row r="201" spans="1:16" hidden="1" x14ac:dyDescent="0.25">
      <c r="A201" s="113">
        <v>5130</v>
      </c>
      <c r="B201" s="58" t="s">
        <v>181</v>
      </c>
      <c r="C201" s="59">
        <f t="shared" si="185"/>
        <v>0</v>
      </c>
      <c r="D201" s="232">
        <v>0</v>
      </c>
      <c r="E201" s="435"/>
      <c r="F201" s="393">
        <f t="shared" si="267"/>
        <v>0</v>
      </c>
      <c r="G201" s="232">
        <v>0</v>
      </c>
      <c r="H201" s="264"/>
      <c r="I201" s="115">
        <f t="shared" si="268"/>
        <v>0</v>
      </c>
      <c r="J201" s="264"/>
      <c r="K201" s="61"/>
      <c r="L201" s="115">
        <f t="shared" si="269"/>
        <v>0</v>
      </c>
      <c r="M201" s="328"/>
      <c r="N201" s="61"/>
      <c r="O201" s="115">
        <f t="shared" si="270"/>
        <v>0</v>
      </c>
      <c r="P201" s="112"/>
    </row>
    <row r="202" spans="1:16" hidden="1" x14ac:dyDescent="0.25">
      <c r="A202" s="113">
        <v>5140</v>
      </c>
      <c r="B202" s="58" t="s">
        <v>182</v>
      </c>
      <c r="C202" s="59">
        <f t="shared" si="185"/>
        <v>0</v>
      </c>
      <c r="D202" s="232">
        <v>0</v>
      </c>
      <c r="E202" s="435"/>
      <c r="F202" s="393">
        <f t="shared" si="267"/>
        <v>0</v>
      </c>
      <c r="G202" s="232">
        <v>0</v>
      </c>
      <c r="H202" s="264"/>
      <c r="I202" s="115">
        <f t="shared" si="268"/>
        <v>0</v>
      </c>
      <c r="J202" s="264"/>
      <c r="K202" s="61"/>
      <c r="L202" s="115">
        <f t="shared" si="269"/>
        <v>0</v>
      </c>
      <c r="M202" s="328"/>
      <c r="N202" s="61"/>
      <c r="O202" s="115">
        <f t="shared" si="270"/>
        <v>0</v>
      </c>
      <c r="P202" s="112"/>
    </row>
    <row r="203" spans="1:16" ht="24" hidden="1" x14ac:dyDescent="0.25">
      <c r="A203" s="113">
        <v>5170</v>
      </c>
      <c r="B203" s="58" t="s">
        <v>183</v>
      </c>
      <c r="C203" s="59">
        <f t="shared" si="185"/>
        <v>0</v>
      </c>
      <c r="D203" s="232">
        <v>0</v>
      </c>
      <c r="E203" s="435"/>
      <c r="F203" s="393">
        <f t="shared" si="267"/>
        <v>0</v>
      </c>
      <c r="G203" s="232">
        <v>0</v>
      </c>
      <c r="H203" s="264"/>
      <c r="I203" s="115">
        <f t="shared" si="268"/>
        <v>0</v>
      </c>
      <c r="J203" s="264"/>
      <c r="K203" s="61"/>
      <c r="L203" s="115">
        <f t="shared" si="269"/>
        <v>0</v>
      </c>
      <c r="M203" s="328"/>
      <c r="N203" s="61"/>
      <c r="O203" s="115">
        <f t="shared" si="270"/>
        <v>0</v>
      </c>
      <c r="P203" s="112"/>
    </row>
    <row r="204" spans="1:16" x14ac:dyDescent="0.25">
      <c r="A204" s="46">
        <v>5200</v>
      </c>
      <c r="B204" s="106" t="s">
        <v>184</v>
      </c>
      <c r="C204" s="47">
        <f t="shared" si="185"/>
        <v>1635619</v>
      </c>
      <c r="D204" s="230">
        <f>D205+D215+D216+D225+D226+D227+D229</f>
        <v>1217692</v>
      </c>
      <c r="E204" s="430">
        <f t="shared" ref="E204:F204" si="271">E205+E215+E216+E225+E226+E227+E229</f>
        <v>-5515</v>
      </c>
      <c r="F204" s="397">
        <f t="shared" si="271"/>
        <v>1212177</v>
      </c>
      <c r="G204" s="230">
        <f>G205+G215+G216+G225+G226+G227+G229</f>
        <v>430394</v>
      </c>
      <c r="H204" s="107">
        <f t="shared" ref="H204:I204" si="272">H205+H215+H216+H225+H226+H227+H229</f>
        <v>-6952</v>
      </c>
      <c r="I204" s="118">
        <f t="shared" si="272"/>
        <v>423442</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v>0</v>
      </c>
      <c r="E206" s="433"/>
      <c r="F206" s="434">
        <f t="shared" ref="F206:F215" si="279">D206+E206</f>
        <v>0</v>
      </c>
      <c r="G206" s="231">
        <v>0</v>
      </c>
      <c r="H206" s="263"/>
      <c r="I206" s="121">
        <f t="shared" ref="I206:I215" si="280">G206+H206</f>
        <v>0</v>
      </c>
      <c r="J206" s="263"/>
      <c r="K206" s="56"/>
      <c r="L206" s="121">
        <f t="shared" ref="L206:L215" si="281">J206+K206</f>
        <v>0</v>
      </c>
      <c r="M206" s="327"/>
      <c r="N206" s="56"/>
      <c r="O206" s="121">
        <f t="shared" ref="O206:O215" si="282">M206+N206</f>
        <v>0</v>
      </c>
      <c r="P206" s="111"/>
    </row>
    <row r="207" spans="1:16" hidden="1" x14ac:dyDescent="0.25">
      <c r="A207" s="38">
        <v>5212</v>
      </c>
      <c r="B207" s="58" t="s">
        <v>187</v>
      </c>
      <c r="C207" s="59">
        <f t="shared" si="185"/>
        <v>0</v>
      </c>
      <c r="D207" s="232">
        <v>0</v>
      </c>
      <c r="E207" s="435"/>
      <c r="F207" s="393">
        <f t="shared" si="279"/>
        <v>0</v>
      </c>
      <c r="G207" s="232">
        <v>0</v>
      </c>
      <c r="H207" s="264"/>
      <c r="I207" s="115">
        <f t="shared" si="280"/>
        <v>0</v>
      </c>
      <c r="J207" s="264"/>
      <c r="K207" s="61"/>
      <c r="L207" s="115">
        <f t="shared" si="281"/>
        <v>0</v>
      </c>
      <c r="M207" s="328"/>
      <c r="N207" s="61"/>
      <c r="O207" s="115">
        <f t="shared" si="282"/>
        <v>0</v>
      </c>
      <c r="P207" s="112"/>
    </row>
    <row r="208" spans="1:16" hidden="1" x14ac:dyDescent="0.25">
      <c r="A208" s="38">
        <v>5213</v>
      </c>
      <c r="B208" s="58" t="s">
        <v>188</v>
      </c>
      <c r="C208" s="59">
        <f t="shared" si="185"/>
        <v>0</v>
      </c>
      <c r="D208" s="232">
        <v>0</v>
      </c>
      <c r="E208" s="435"/>
      <c r="F208" s="393">
        <f t="shared" si="279"/>
        <v>0</v>
      </c>
      <c r="G208" s="232">
        <v>0</v>
      </c>
      <c r="H208" s="264"/>
      <c r="I208" s="115">
        <f t="shared" si="280"/>
        <v>0</v>
      </c>
      <c r="J208" s="264"/>
      <c r="K208" s="61"/>
      <c r="L208" s="115">
        <f t="shared" si="281"/>
        <v>0</v>
      </c>
      <c r="M208" s="328"/>
      <c r="N208" s="61"/>
      <c r="O208" s="115">
        <f t="shared" si="282"/>
        <v>0</v>
      </c>
      <c r="P208" s="112"/>
    </row>
    <row r="209" spans="1:16" hidden="1" x14ac:dyDescent="0.25">
      <c r="A209" s="38">
        <v>5214</v>
      </c>
      <c r="B209" s="58" t="s">
        <v>189</v>
      </c>
      <c r="C209" s="59">
        <f t="shared" si="185"/>
        <v>0</v>
      </c>
      <c r="D209" s="232">
        <v>0</v>
      </c>
      <c r="E209" s="435"/>
      <c r="F209" s="393">
        <f t="shared" si="279"/>
        <v>0</v>
      </c>
      <c r="G209" s="232">
        <v>0</v>
      </c>
      <c r="H209" s="264"/>
      <c r="I209" s="115">
        <f t="shared" si="280"/>
        <v>0</v>
      </c>
      <c r="J209" s="264"/>
      <c r="K209" s="61"/>
      <c r="L209" s="115">
        <f t="shared" si="281"/>
        <v>0</v>
      </c>
      <c r="M209" s="328"/>
      <c r="N209" s="61"/>
      <c r="O209" s="115">
        <f t="shared" si="282"/>
        <v>0</v>
      </c>
      <c r="P209" s="112"/>
    </row>
    <row r="210" spans="1:16" hidden="1" x14ac:dyDescent="0.25">
      <c r="A210" s="38">
        <v>5215</v>
      </c>
      <c r="B210" s="58" t="s">
        <v>190</v>
      </c>
      <c r="C210" s="59">
        <f t="shared" si="185"/>
        <v>0</v>
      </c>
      <c r="D210" s="232">
        <v>0</v>
      </c>
      <c r="E210" s="435"/>
      <c r="F210" s="393">
        <f t="shared" si="279"/>
        <v>0</v>
      </c>
      <c r="G210" s="232">
        <v>0</v>
      </c>
      <c r="H210" s="264"/>
      <c r="I210" s="115">
        <f t="shared" si="280"/>
        <v>0</v>
      </c>
      <c r="J210" s="264"/>
      <c r="K210" s="61"/>
      <c r="L210" s="115">
        <f t="shared" si="281"/>
        <v>0</v>
      </c>
      <c r="M210" s="328"/>
      <c r="N210" s="61"/>
      <c r="O210" s="115">
        <f t="shared" si="282"/>
        <v>0</v>
      </c>
      <c r="P210" s="112"/>
    </row>
    <row r="211" spans="1:16" ht="14.25" hidden="1" customHeight="1" x14ac:dyDescent="0.25">
      <c r="A211" s="38">
        <v>5216</v>
      </c>
      <c r="B211" s="58" t="s">
        <v>191</v>
      </c>
      <c r="C211" s="59">
        <f t="shared" si="185"/>
        <v>0</v>
      </c>
      <c r="D211" s="232">
        <v>0</v>
      </c>
      <c r="E211" s="435"/>
      <c r="F211" s="393">
        <f t="shared" si="279"/>
        <v>0</v>
      </c>
      <c r="G211" s="232">
        <v>0</v>
      </c>
      <c r="H211" s="264"/>
      <c r="I211" s="115">
        <f t="shared" si="280"/>
        <v>0</v>
      </c>
      <c r="J211" s="264"/>
      <c r="K211" s="61"/>
      <c r="L211" s="115">
        <f t="shared" si="281"/>
        <v>0</v>
      </c>
      <c r="M211" s="328"/>
      <c r="N211" s="61"/>
      <c r="O211" s="115">
        <f t="shared" si="282"/>
        <v>0</v>
      </c>
      <c r="P211" s="112"/>
    </row>
    <row r="212" spans="1:16" hidden="1" x14ac:dyDescent="0.25">
      <c r="A212" s="38">
        <v>5217</v>
      </c>
      <c r="B212" s="58" t="s">
        <v>192</v>
      </c>
      <c r="C212" s="59">
        <f t="shared" si="185"/>
        <v>0</v>
      </c>
      <c r="D212" s="232">
        <v>0</v>
      </c>
      <c r="E212" s="435"/>
      <c r="F212" s="393">
        <f t="shared" si="279"/>
        <v>0</v>
      </c>
      <c r="G212" s="232">
        <v>0</v>
      </c>
      <c r="H212" s="264"/>
      <c r="I212" s="115">
        <f t="shared" si="280"/>
        <v>0</v>
      </c>
      <c r="J212" s="264"/>
      <c r="K212" s="61"/>
      <c r="L212" s="115">
        <f t="shared" si="281"/>
        <v>0</v>
      </c>
      <c r="M212" s="328"/>
      <c r="N212" s="61"/>
      <c r="O212" s="115">
        <f t="shared" si="282"/>
        <v>0</v>
      </c>
      <c r="P212" s="112"/>
    </row>
    <row r="213" spans="1:16" hidden="1" x14ac:dyDescent="0.25">
      <c r="A213" s="38">
        <v>5218</v>
      </c>
      <c r="B213" s="58" t="s">
        <v>193</v>
      </c>
      <c r="C213" s="59">
        <f t="shared" ref="C213:C276" si="283">F213+I213+L213+O213</f>
        <v>0</v>
      </c>
      <c r="D213" s="232">
        <v>0</v>
      </c>
      <c r="E213" s="435"/>
      <c r="F213" s="393">
        <f t="shared" si="279"/>
        <v>0</v>
      </c>
      <c r="G213" s="232">
        <v>0</v>
      </c>
      <c r="H213" s="264"/>
      <c r="I213" s="115">
        <f t="shared" si="280"/>
        <v>0</v>
      </c>
      <c r="J213" s="264"/>
      <c r="K213" s="61"/>
      <c r="L213" s="115">
        <f t="shared" si="281"/>
        <v>0</v>
      </c>
      <c r="M213" s="328"/>
      <c r="N213" s="61"/>
      <c r="O213" s="115">
        <f t="shared" si="282"/>
        <v>0</v>
      </c>
      <c r="P213" s="112"/>
    </row>
    <row r="214" spans="1:16" hidden="1" x14ac:dyDescent="0.25">
      <c r="A214" s="38">
        <v>5219</v>
      </c>
      <c r="B214" s="58" t="s">
        <v>194</v>
      </c>
      <c r="C214" s="59">
        <f t="shared" si="283"/>
        <v>0</v>
      </c>
      <c r="D214" s="232">
        <v>0</v>
      </c>
      <c r="E214" s="435"/>
      <c r="F214" s="393">
        <f t="shared" si="279"/>
        <v>0</v>
      </c>
      <c r="G214" s="232">
        <v>0</v>
      </c>
      <c r="H214" s="264"/>
      <c r="I214" s="115">
        <f t="shared" si="280"/>
        <v>0</v>
      </c>
      <c r="J214" s="264"/>
      <c r="K214" s="61"/>
      <c r="L214" s="115">
        <f t="shared" si="281"/>
        <v>0</v>
      </c>
      <c r="M214" s="328"/>
      <c r="N214" s="61"/>
      <c r="O214" s="115">
        <f t="shared" si="282"/>
        <v>0</v>
      </c>
      <c r="P214" s="112"/>
    </row>
    <row r="215" spans="1:16" ht="13.5" hidden="1" customHeight="1" x14ac:dyDescent="0.25">
      <c r="A215" s="113">
        <v>5220</v>
      </c>
      <c r="B215" s="58" t="s">
        <v>195</v>
      </c>
      <c r="C215" s="59">
        <f t="shared" si="283"/>
        <v>0</v>
      </c>
      <c r="D215" s="232">
        <v>0</v>
      </c>
      <c r="E215" s="435"/>
      <c r="F215" s="393">
        <f t="shared" si="279"/>
        <v>0</v>
      </c>
      <c r="G215" s="232">
        <v>0</v>
      </c>
      <c r="H215" s="264"/>
      <c r="I215" s="115">
        <f t="shared" si="280"/>
        <v>0</v>
      </c>
      <c r="J215" s="264"/>
      <c r="K215" s="61"/>
      <c r="L215" s="115">
        <f t="shared" si="281"/>
        <v>0</v>
      </c>
      <c r="M215" s="328"/>
      <c r="N215" s="61"/>
      <c r="O215" s="115">
        <f t="shared" si="282"/>
        <v>0</v>
      </c>
      <c r="P215" s="112"/>
    </row>
    <row r="216" spans="1:16" x14ac:dyDescent="0.25">
      <c r="A216" s="113">
        <v>5230</v>
      </c>
      <c r="B216" s="58" t="s">
        <v>196</v>
      </c>
      <c r="C216" s="59">
        <f t="shared" si="283"/>
        <v>25071</v>
      </c>
      <c r="D216" s="233">
        <f>SUM(D217:D224)</f>
        <v>0</v>
      </c>
      <c r="E216" s="436">
        <f t="shared" ref="E216:F216" si="284">SUM(E217:E224)</f>
        <v>0</v>
      </c>
      <c r="F216" s="393">
        <f t="shared" si="284"/>
        <v>0</v>
      </c>
      <c r="G216" s="233">
        <f>SUM(G217:G224)</f>
        <v>26000</v>
      </c>
      <c r="H216" s="122">
        <f t="shared" ref="H216:I216" si="285">SUM(H217:H224)</f>
        <v>-929</v>
      </c>
      <c r="I216" s="115">
        <f t="shared" si="285"/>
        <v>25071</v>
      </c>
      <c r="J216" s="122">
        <f>SUM(J217:J224)</f>
        <v>0</v>
      </c>
      <c r="K216" s="114">
        <f t="shared" ref="K216:L216" si="286">SUM(K217:K224)</f>
        <v>0</v>
      </c>
      <c r="L216" s="115">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v>0</v>
      </c>
      <c r="E217" s="435"/>
      <c r="F217" s="393">
        <f t="shared" ref="F217:F226" si="288">D217+E217</f>
        <v>0</v>
      </c>
      <c r="G217" s="232">
        <v>0</v>
      </c>
      <c r="H217" s="264"/>
      <c r="I217" s="115">
        <f t="shared" ref="I217:I226" si="289">G217+H217</f>
        <v>0</v>
      </c>
      <c r="J217" s="264"/>
      <c r="K217" s="61"/>
      <c r="L217" s="115">
        <f t="shared" ref="L217:L226" si="290">J217+K217</f>
        <v>0</v>
      </c>
      <c r="M217" s="328"/>
      <c r="N217" s="61"/>
      <c r="O217" s="115">
        <f t="shared" ref="O217:O226" si="291">M217+N217</f>
        <v>0</v>
      </c>
      <c r="P217" s="112"/>
    </row>
    <row r="218" spans="1:16" hidden="1" x14ac:dyDescent="0.25">
      <c r="A218" s="38">
        <v>5232</v>
      </c>
      <c r="B218" s="58" t="s">
        <v>198</v>
      </c>
      <c r="C218" s="59">
        <f t="shared" si="283"/>
        <v>0</v>
      </c>
      <c r="D218" s="232">
        <v>0</v>
      </c>
      <c r="E218" s="435"/>
      <c r="F218" s="393">
        <f t="shared" si="288"/>
        <v>0</v>
      </c>
      <c r="G218" s="232">
        <v>0</v>
      </c>
      <c r="H218" s="264"/>
      <c r="I218" s="115">
        <f t="shared" si="289"/>
        <v>0</v>
      </c>
      <c r="J218" s="264"/>
      <c r="K218" s="61"/>
      <c r="L218" s="115">
        <f t="shared" si="290"/>
        <v>0</v>
      </c>
      <c r="M218" s="328"/>
      <c r="N218" s="61"/>
      <c r="O218" s="115">
        <f t="shared" si="291"/>
        <v>0</v>
      </c>
      <c r="P218" s="112"/>
    </row>
    <row r="219" spans="1:16" hidden="1" x14ac:dyDescent="0.25">
      <c r="A219" s="38">
        <v>5233</v>
      </c>
      <c r="B219" s="58" t="s">
        <v>199</v>
      </c>
      <c r="C219" s="59">
        <f t="shared" si="283"/>
        <v>0</v>
      </c>
      <c r="D219" s="232">
        <v>0</v>
      </c>
      <c r="E219" s="435"/>
      <c r="F219" s="393">
        <f t="shared" si="288"/>
        <v>0</v>
      </c>
      <c r="G219" s="232">
        <v>0</v>
      </c>
      <c r="H219" s="264"/>
      <c r="I219" s="115">
        <f t="shared" si="289"/>
        <v>0</v>
      </c>
      <c r="J219" s="264"/>
      <c r="K219" s="61"/>
      <c r="L219" s="115">
        <f t="shared" si="290"/>
        <v>0</v>
      </c>
      <c r="M219" s="328"/>
      <c r="N219" s="61"/>
      <c r="O219" s="115">
        <f t="shared" si="291"/>
        <v>0</v>
      </c>
      <c r="P219" s="112"/>
    </row>
    <row r="220" spans="1:16" ht="24" hidden="1" x14ac:dyDescent="0.25">
      <c r="A220" s="38">
        <v>5234</v>
      </c>
      <c r="B220" s="58" t="s">
        <v>200</v>
      </c>
      <c r="C220" s="59">
        <f t="shared" si="283"/>
        <v>0</v>
      </c>
      <c r="D220" s="232">
        <v>0</v>
      </c>
      <c r="E220" s="435"/>
      <c r="F220" s="393">
        <f t="shared" si="288"/>
        <v>0</v>
      </c>
      <c r="G220" s="232">
        <v>0</v>
      </c>
      <c r="H220" s="264"/>
      <c r="I220" s="115">
        <f t="shared" si="289"/>
        <v>0</v>
      </c>
      <c r="J220" s="264"/>
      <c r="K220" s="61"/>
      <c r="L220" s="115">
        <f t="shared" si="290"/>
        <v>0</v>
      </c>
      <c r="M220" s="328"/>
      <c r="N220" s="61"/>
      <c r="O220" s="115">
        <f t="shared" si="291"/>
        <v>0</v>
      </c>
      <c r="P220" s="112"/>
    </row>
    <row r="221" spans="1:16" ht="14.25" hidden="1" customHeight="1" x14ac:dyDescent="0.25">
      <c r="A221" s="38">
        <v>5236</v>
      </c>
      <c r="B221" s="58" t="s">
        <v>201</v>
      </c>
      <c r="C221" s="59">
        <f t="shared" si="283"/>
        <v>0</v>
      </c>
      <c r="D221" s="232">
        <v>0</v>
      </c>
      <c r="E221" s="435"/>
      <c r="F221" s="393">
        <f t="shared" si="288"/>
        <v>0</v>
      </c>
      <c r="G221" s="232">
        <v>0</v>
      </c>
      <c r="H221" s="264"/>
      <c r="I221" s="115">
        <f t="shared" si="289"/>
        <v>0</v>
      </c>
      <c r="J221" s="264"/>
      <c r="K221" s="61"/>
      <c r="L221" s="115">
        <f t="shared" si="290"/>
        <v>0</v>
      </c>
      <c r="M221" s="328"/>
      <c r="N221" s="61"/>
      <c r="O221" s="115">
        <f t="shared" si="291"/>
        <v>0</v>
      </c>
      <c r="P221" s="112"/>
    </row>
    <row r="222" spans="1:16" ht="14.25" hidden="1" customHeight="1" x14ac:dyDescent="0.25">
      <c r="A222" s="38">
        <v>5237</v>
      </c>
      <c r="B222" s="58" t="s">
        <v>202</v>
      </c>
      <c r="C222" s="59">
        <f t="shared" si="283"/>
        <v>0</v>
      </c>
      <c r="D222" s="232">
        <v>0</v>
      </c>
      <c r="E222" s="435"/>
      <c r="F222" s="393">
        <f t="shared" si="288"/>
        <v>0</v>
      </c>
      <c r="G222" s="232">
        <v>0</v>
      </c>
      <c r="H222" s="264"/>
      <c r="I222" s="115">
        <f t="shared" si="289"/>
        <v>0</v>
      </c>
      <c r="J222" s="264"/>
      <c r="K222" s="61"/>
      <c r="L222" s="115">
        <f t="shared" si="290"/>
        <v>0</v>
      </c>
      <c r="M222" s="328"/>
      <c r="N222" s="61"/>
      <c r="O222" s="115">
        <f t="shared" si="291"/>
        <v>0</v>
      </c>
      <c r="P222" s="112"/>
    </row>
    <row r="223" spans="1:16" ht="24" hidden="1" x14ac:dyDescent="0.25">
      <c r="A223" s="38">
        <v>5238</v>
      </c>
      <c r="B223" s="58" t="s">
        <v>203</v>
      </c>
      <c r="C223" s="59">
        <f t="shared" si="283"/>
        <v>0</v>
      </c>
      <c r="D223" s="232">
        <v>0</v>
      </c>
      <c r="E223" s="435"/>
      <c r="F223" s="393">
        <f t="shared" si="288"/>
        <v>0</v>
      </c>
      <c r="G223" s="232">
        <v>0</v>
      </c>
      <c r="H223" s="264"/>
      <c r="I223" s="115">
        <f t="shared" si="289"/>
        <v>0</v>
      </c>
      <c r="J223" s="264"/>
      <c r="K223" s="61"/>
      <c r="L223" s="115">
        <f t="shared" si="290"/>
        <v>0</v>
      </c>
      <c r="M223" s="328"/>
      <c r="N223" s="61"/>
      <c r="O223" s="115">
        <f t="shared" si="291"/>
        <v>0</v>
      </c>
      <c r="P223" s="112"/>
    </row>
    <row r="224" spans="1:16" ht="24" x14ac:dyDescent="0.25">
      <c r="A224" s="38">
        <v>5239</v>
      </c>
      <c r="B224" s="58" t="s">
        <v>204</v>
      </c>
      <c r="C224" s="59">
        <f t="shared" si="283"/>
        <v>25071</v>
      </c>
      <c r="D224" s="232">
        <v>0</v>
      </c>
      <c r="E224" s="435"/>
      <c r="F224" s="393">
        <f t="shared" si="288"/>
        <v>0</v>
      </c>
      <c r="G224" s="232">
        <f>33800-7800</f>
        <v>26000</v>
      </c>
      <c r="H224" s="264">
        <v>-929</v>
      </c>
      <c r="I224" s="115">
        <f t="shared" si="289"/>
        <v>25071</v>
      </c>
      <c r="J224" s="264"/>
      <c r="K224" s="61"/>
      <c r="L224" s="115">
        <f t="shared" si="290"/>
        <v>0</v>
      </c>
      <c r="M224" s="328"/>
      <c r="N224" s="61"/>
      <c r="O224" s="115">
        <f t="shared" si="291"/>
        <v>0</v>
      </c>
      <c r="P224" s="112"/>
    </row>
    <row r="225" spans="1:16" ht="24" x14ac:dyDescent="0.25">
      <c r="A225" s="113">
        <v>5240</v>
      </c>
      <c r="B225" s="58" t="s">
        <v>205</v>
      </c>
      <c r="C225" s="59">
        <f t="shared" si="283"/>
        <v>319609</v>
      </c>
      <c r="D225" s="232">
        <v>37641</v>
      </c>
      <c r="E225" s="435">
        <v>-2960</v>
      </c>
      <c r="F225" s="393">
        <f t="shared" si="288"/>
        <v>34681</v>
      </c>
      <c r="G225" s="232">
        <v>284928</v>
      </c>
      <c r="H225" s="264"/>
      <c r="I225" s="115">
        <f t="shared" si="289"/>
        <v>284928</v>
      </c>
      <c r="J225" s="264"/>
      <c r="K225" s="61"/>
      <c r="L225" s="115">
        <f t="shared" si="290"/>
        <v>0</v>
      </c>
      <c r="M225" s="328"/>
      <c r="N225" s="61"/>
      <c r="O225" s="115">
        <f t="shared" si="291"/>
        <v>0</v>
      </c>
      <c r="P225" s="112"/>
    </row>
    <row r="226" spans="1:16" x14ac:dyDescent="0.25">
      <c r="A226" s="113">
        <v>5250</v>
      </c>
      <c r="B226" s="58" t="s">
        <v>206</v>
      </c>
      <c r="C226" s="59">
        <f t="shared" si="283"/>
        <v>1290939</v>
      </c>
      <c r="D226" s="232">
        <v>1180051</v>
      </c>
      <c r="E226" s="435">
        <v>-2555</v>
      </c>
      <c r="F226" s="393">
        <f t="shared" si="288"/>
        <v>1177496</v>
      </c>
      <c r="G226" s="232">
        <v>119466</v>
      </c>
      <c r="H226" s="264">
        <v>-6023</v>
      </c>
      <c r="I226" s="115">
        <f t="shared" si="289"/>
        <v>113443</v>
      </c>
      <c r="J226" s="264"/>
      <c r="K226" s="61"/>
      <c r="L226" s="115">
        <f t="shared" si="290"/>
        <v>0</v>
      </c>
      <c r="M226" s="328"/>
      <c r="N226" s="61"/>
      <c r="O226" s="115">
        <f t="shared" si="291"/>
        <v>0</v>
      </c>
      <c r="P226" s="112"/>
    </row>
    <row r="227" spans="1:16"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v>0</v>
      </c>
      <c r="E228" s="435"/>
      <c r="F228" s="393">
        <f t="shared" ref="F228:F229" si="296">D228+E228</f>
        <v>0</v>
      </c>
      <c r="G228" s="232">
        <v>0</v>
      </c>
      <c r="H228" s="264"/>
      <c r="I228" s="115">
        <f t="shared" ref="I228:I229" si="297">G228+H228</f>
        <v>0</v>
      </c>
      <c r="J228" s="264"/>
      <c r="K228" s="61"/>
      <c r="L228" s="115">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v>0</v>
      </c>
      <c r="E229" s="437"/>
      <c r="F229" s="432">
        <f t="shared" si="296"/>
        <v>0</v>
      </c>
      <c r="G229" s="234">
        <v>0</v>
      </c>
      <c r="H229" s="265"/>
      <c r="I229" s="110">
        <f t="shared" si="297"/>
        <v>0</v>
      </c>
      <c r="J229" s="265"/>
      <c r="K229" s="116"/>
      <c r="L229" s="110">
        <f t="shared" si="298"/>
        <v>0</v>
      </c>
      <c r="M229" s="329"/>
      <c r="N229" s="116"/>
      <c r="O229" s="110">
        <f t="shared" si="299"/>
        <v>0</v>
      </c>
      <c r="P229" s="117"/>
    </row>
    <row r="230" spans="1:16" hidden="1" x14ac:dyDescent="0.25">
      <c r="A230" s="102">
        <v>6000</v>
      </c>
      <c r="B230" s="102" t="s">
        <v>210</v>
      </c>
      <c r="C230" s="103">
        <f t="shared" si="283"/>
        <v>0</v>
      </c>
      <c r="D230" s="229">
        <f>D231+D251+D259</f>
        <v>0</v>
      </c>
      <c r="E230" s="428">
        <f t="shared" ref="E230:F230" si="300">E231+E251+E259</f>
        <v>0</v>
      </c>
      <c r="F230" s="429">
        <f t="shared" si="300"/>
        <v>0</v>
      </c>
      <c r="G230" s="229">
        <f>G231+G251+G259</f>
        <v>0</v>
      </c>
      <c r="H230" s="262">
        <f t="shared" ref="H230:I230" si="301">H231+H251+H259</f>
        <v>0</v>
      </c>
      <c r="I230" s="105">
        <f t="shared" si="301"/>
        <v>0</v>
      </c>
      <c r="J230" s="262">
        <f>J231+J251+J259</f>
        <v>0</v>
      </c>
      <c r="K230" s="104">
        <f t="shared" ref="K230:L230" si="302">K231+K251+K259</f>
        <v>0</v>
      </c>
      <c r="L230" s="105">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442">
        <f t="shared" ref="E231:F231" si="304">SUM(E232,E233,E235,E238,E244,E245,E246)</f>
        <v>0</v>
      </c>
      <c r="F231" s="443">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row>
    <row r="232" spans="1:16" ht="24" hidden="1" x14ac:dyDescent="0.25">
      <c r="A232" s="381">
        <v>6220</v>
      </c>
      <c r="B232" s="53" t="s">
        <v>212</v>
      </c>
      <c r="C232" s="54">
        <f t="shared" si="283"/>
        <v>0</v>
      </c>
      <c r="D232" s="231">
        <v>0</v>
      </c>
      <c r="E232" s="433"/>
      <c r="F232" s="434">
        <f>D232+E232</f>
        <v>0</v>
      </c>
      <c r="G232" s="231">
        <v>0</v>
      </c>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v>0</v>
      </c>
      <c r="E234" s="433"/>
      <c r="F234" s="434">
        <f>D234+E234</f>
        <v>0</v>
      </c>
      <c r="G234" s="231">
        <v>0</v>
      </c>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v>0</v>
      </c>
      <c r="E236" s="435"/>
      <c r="F236" s="393">
        <f t="shared" ref="F236:F237" si="313">D236+E236</f>
        <v>0</v>
      </c>
      <c r="G236" s="232">
        <v>0</v>
      </c>
      <c r="H236" s="264"/>
      <c r="I236" s="115">
        <f t="shared" ref="I236:I237" si="314">G236+H236</f>
        <v>0</v>
      </c>
      <c r="J236" s="264"/>
      <c r="K236" s="61"/>
      <c r="L236" s="115">
        <f t="shared" ref="L236:L237" si="315">J236+K236</f>
        <v>0</v>
      </c>
      <c r="M236" s="328"/>
      <c r="N236" s="61"/>
      <c r="O236" s="115">
        <f t="shared" ref="O236:O237" si="316">M236+N236</f>
        <v>0</v>
      </c>
      <c r="P236" s="112"/>
    </row>
    <row r="237" spans="1:16" hidden="1" x14ac:dyDescent="0.25">
      <c r="A237" s="38">
        <v>6242</v>
      </c>
      <c r="B237" s="58" t="s">
        <v>217</v>
      </c>
      <c r="C237" s="59">
        <f t="shared" si="283"/>
        <v>0</v>
      </c>
      <c r="D237" s="232">
        <v>0</v>
      </c>
      <c r="E237" s="435"/>
      <c r="F237" s="393">
        <f t="shared" si="313"/>
        <v>0</v>
      </c>
      <c r="G237" s="232">
        <v>0</v>
      </c>
      <c r="H237" s="264"/>
      <c r="I237" s="115">
        <f t="shared" si="314"/>
        <v>0</v>
      </c>
      <c r="J237" s="264"/>
      <c r="K237" s="61"/>
      <c r="L237" s="115">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436">
        <f t="shared" ref="E238:F238" si="317">SUM(E239:E243)</f>
        <v>0</v>
      </c>
      <c r="F238" s="393">
        <f t="shared" si="317"/>
        <v>0</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v>0</v>
      </c>
      <c r="E239" s="435"/>
      <c r="F239" s="393">
        <f t="shared" ref="F239:F245" si="321">D239+E239</f>
        <v>0</v>
      </c>
      <c r="G239" s="232">
        <v>0</v>
      </c>
      <c r="H239" s="264"/>
      <c r="I239" s="115">
        <f t="shared" ref="I239:I245" si="322">G239+H239</f>
        <v>0</v>
      </c>
      <c r="J239" s="264"/>
      <c r="K239" s="61"/>
      <c r="L239" s="115">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v>0</v>
      </c>
      <c r="E240" s="435"/>
      <c r="F240" s="393">
        <f t="shared" si="321"/>
        <v>0</v>
      </c>
      <c r="G240" s="232">
        <v>0</v>
      </c>
      <c r="H240" s="264"/>
      <c r="I240" s="115">
        <f t="shared" si="322"/>
        <v>0</v>
      </c>
      <c r="J240" s="264"/>
      <c r="K240" s="61"/>
      <c r="L240" s="115">
        <f t="shared" si="323"/>
        <v>0</v>
      </c>
      <c r="M240" s="328"/>
      <c r="N240" s="61"/>
      <c r="O240" s="115">
        <f t="shared" si="324"/>
        <v>0</v>
      </c>
      <c r="P240" s="112"/>
    </row>
    <row r="241" spans="1:16" ht="24" hidden="1" x14ac:dyDescent="0.25">
      <c r="A241" s="38">
        <v>6254</v>
      </c>
      <c r="B241" s="58" t="s">
        <v>221</v>
      </c>
      <c r="C241" s="59">
        <f t="shared" si="283"/>
        <v>0</v>
      </c>
      <c r="D241" s="232">
        <v>0</v>
      </c>
      <c r="E241" s="435"/>
      <c r="F241" s="393">
        <f t="shared" si="321"/>
        <v>0</v>
      </c>
      <c r="G241" s="232">
        <v>0</v>
      </c>
      <c r="H241" s="264"/>
      <c r="I241" s="115">
        <f t="shared" si="322"/>
        <v>0</v>
      </c>
      <c r="J241" s="264"/>
      <c r="K241" s="61"/>
      <c r="L241" s="115">
        <f t="shared" si="323"/>
        <v>0</v>
      </c>
      <c r="M241" s="328"/>
      <c r="N241" s="61"/>
      <c r="O241" s="115">
        <f t="shared" si="324"/>
        <v>0</v>
      </c>
      <c r="P241" s="112"/>
    </row>
    <row r="242" spans="1:16" ht="24" hidden="1" x14ac:dyDescent="0.25">
      <c r="A242" s="38">
        <v>6255</v>
      </c>
      <c r="B242" s="58" t="s">
        <v>222</v>
      </c>
      <c r="C242" s="59">
        <f t="shared" si="283"/>
        <v>0</v>
      </c>
      <c r="D242" s="232">
        <v>0</v>
      </c>
      <c r="E242" s="435"/>
      <c r="F242" s="393">
        <f t="shared" si="321"/>
        <v>0</v>
      </c>
      <c r="G242" s="232">
        <v>0</v>
      </c>
      <c r="H242" s="264"/>
      <c r="I242" s="115">
        <f t="shared" si="322"/>
        <v>0</v>
      </c>
      <c r="J242" s="264"/>
      <c r="K242" s="61"/>
      <c r="L242" s="115">
        <f t="shared" si="323"/>
        <v>0</v>
      </c>
      <c r="M242" s="328"/>
      <c r="N242" s="61"/>
      <c r="O242" s="115">
        <f t="shared" si="324"/>
        <v>0</v>
      </c>
      <c r="P242" s="112"/>
    </row>
    <row r="243" spans="1:16" hidden="1" x14ac:dyDescent="0.25">
      <c r="A243" s="38">
        <v>6259</v>
      </c>
      <c r="B243" s="58" t="s">
        <v>223</v>
      </c>
      <c r="C243" s="59">
        <f t="shared" si="283"/>
        <v>0</v>
      </c>
      <c r="D243" s="232">
        <v>0</v>
      </c>
      <c r="E243" s="435"/>
      <c r="F243" s="393">
        <f t="shared" si="321"/>
        <v>0</v>
      </c>
      <c r="G243" s="232">
        <v>0</v>
      </c>
      <c r="H243" s="264"/>
      <c r="I243" s="115">
        <f t="shared" si="322"/>
        <v>0</v>
      </c>
      <c r="J243" s="264"/>
      <c r="K243" s="61"/>
      <c r="L243" s="115">
        <f t="shared" si="323"/>
        <v>0</v>
      </c>
      <c r="M243" s="328"/>
      <c r="N243" s="61"/>
      <c r="O243" s="115">
        <f t="shared" si="324"/>
        <v>0</v>
      </c>
      <c r="P243" s="112"/>
    </row>
    <row r="244" spans="1:16" ht="24" hidden="1" x14ac:dyDescent="0.25">
      <c r="A244" s="113">
        <v>6260</v>
      </c>
      <c r="B244" s="58" t="s">
        <v>224</v>
      </c>
      <c r="C244" s="59">
        <f t="shared" si="283"/>
        <v>0</v>
      </c>
      <c r="D244" s="232">
        <v>0</v>
      </c>
      <c r="E244" s="435"/>
      <c r="F244" s="393">
        <f t="shared" si="321"/>
        <v>0</v>
      </c>
      <c r="G244" s="232">
        <v>0</v>
      </c>
      <c r="H244" s="264"/>
      <c r="I244" s="115">
        <f t="shared" si="322"/>
        <v>0</v>
      </c>
      <c r="J244" s="264"/>
      <c r="K244" s="61"/>
      <c r="L244" s="115">
        <f t="shared" si="323"/>
        <v>0</v>
      </c>
      <c r="M244" s="328"/>
      <c r="N244" s="61"/>
      <c r="O244" s="115">
        <f t="shared" si="324"/>
        <v>0</v>
      </c>
      <c r="P244" s="112"/>
    </row>
    <row r="245" spans="1:16" hidden="1" x14ac:dyDescent="0.25">
      <c r="A245" s="113">
        <v>6270</v>
      </c>
      <c r="B245" s="58" t="s">
        <v>225</v>
      </c>
      <c r="C245" s="59">
        <f t="shared" si="283"/>
        <v>0</v>
      </c>
      <c r="D245" s="232">
        <v>0</v>
      </c>
      <c r="E245" s="435"/>
      <c r="F245" s="393">
        <f t="shared" si="321"/>
        <v>0</v>
      </c>
      <c r="G245" s="232">
        <v>0</v>
      </c>
      <c r="H245" s="264"/>
      <c r="I245" s="115">
        <f t="shared" si="322"/>
        <v>0</v>
      </c>
      <c r="J245" s="264"/>
      <c r="K245" s="61"/>
      <c r="L245" s="115">
        <f t="shared" si="323"/>
        <v>0</v>
      </c>
      <c r="M245" s="328"/>
      <c r="N245" s="61"/>
      <c r="O245" s="115">
        <f t="shared" si="324"/>
        <v>0</v>
      </c>
      <c r="P245" s="112"/>
    </row>
    <row r="246" spans="1:16" ht="24" hidden="1" x14ac:dyDescent="0.25">
      <c r="A246" s="381">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v>0</v>
      </c>
      <c r="E247" s="435"/>
      <c r="F247" s="393">
        <f t="shared" ref="F247:F250" si="326">D247+E247</f>
        <v>0</v>
      </c>
      <c r="G247" s="232">
        <v>0</v>
      </c>
      <c r="H247" s="264"/>
      <c r="I247" s="115">
        <f t="shared" ref="I247:I250" si="327">G247+H247</f>
        <v>0</v>
      </c>
      <c r="J247" s="264"/>
      <c r="K247" s="61"/>
      <c r="L247" s="115">
        <f t="shared" ref="L247:L250" si="328">J247+K247</f>
        <v>0</v>
      </c>
      <c r="M247" s="328"/>
      <c r="N247" s="61"/>
      <c r="O247" s="115">
        <f t="shared" ref="O247:O250" si="329">M247+N247</f>
        <v>0</v>
      </c>
      <c r="P247" s="112"/>
    </row>
    <row r="248" spans="1:16" hidden="1" x14ac:dyDescent="0.25">
      <c r="A248" s="38">
        <v>6292</v>
      </c>
      <c r="B248" s="58" t="s">
        <v>228</v>
      </c>
      <c r="C248" s="59">
        <f t="shared" si="283"/>
        <v>0</v>
      </c>
      <c r="D248" s="232">
        <v>0</v>
      </c>
      <c r="E248" s="435"/>
      <c r="F248" s="393">
        <f t="shared" si="326"/>
        <v>0</v>
      </c>
      <c r="G248" s="232">
        <v>0</v>
      </c>
      <c r="H248" s="264"/>
      <c r="I248" s="115">
        <f t="shared" si="327"/>
        <v>0</v>
      </c>
      <c r="J248" s="264"/>
      <c r="K248" s="61"/>
      <c r="L248" s="115">
        <f t="shared" si="328"/>
        <v>0</v>
      </c>
      <c r="M248" s="328"/>
      <c r="N248" s="61"/>
      <c r="O248" s="115">
        <f t="shared" si="329"/>
        <v>0</v>
      </c>
      <c r="P248" s="112"/>
    </row>
    <row r="249" spans="1:16" ht="72" hidden="1" x14ac:dyDescent="0.25">
      <c r="A249" s="38">
        <v>6296</v>
      </c>
      <c r="B249" s="58" t="s">
        <v>229</v>
      </c>
      <c r="C249" s="59">
        <f t="shared" si="283"/>
        <v>0</v>
      </c>
      <c r="D249" s="232">
        <v>0</v>
      </c>
      <c r="E249" s="435"/>
      <c r="F249" s="393">
        <f t="shared" si="326"/>
        <v>0</v>
      </c>
      <c r="G249" s="232">
        <v>0</v>
      </c>
      <c r="H249" s="264"/>
      <c r="I249" s="115">
        <f t="shared" si="327"/>
        <v>0</v>
      </c>
      <c r="J249" s="264"/>
      <c r="K249" s="61"/>
      <c r="L249" s="115">
        <f t="shared" si="328"/>
        <v>0</v>
      </c>
      <c r="M249" s="328"/>
      <c r="N249" s="61"/>
      <c r="O249" s="115">
        <f t="shared" si="329"/>
        <v>0</v>
      </c>
      <c r="P249" s="112"/>
    </row>
    <row r="250" spans="1:16" ht="39.75" hidden="1" customHeight="1" x14ac:dyDescent="0.25">
      <c r="A250" s="38">
        <v>6299</v>
      </c>
      <c r="B250" s="58" t="s">
        <v>230</v>
      </c>
      <c r="C250" s="59">
        <f t="shared" si="283"/>
        <v>0</v>
      </c>
      <c r="D250" s="232">
        <v>0</v>
      </c>
      <c r="E250" s="435"/>
      <c r="F250" s="393">
        <f t="shared" si="326"/>
        <v>0</v>
      </c>
      <c r="G250" s="232">
        <v>0</v>
      </c>
      <c r="H250" s="264"/>
      <c r="I250" s="115">
        <f t="shared" si="327"/>
        <v>0</v>
      </c>
      <c r="J250" s="264"/>
      <c r="K250" s="61"/>
      <c r="L250" s="115">
        <f t="shared" si="328"/>
        <v>0</v>
      </c>
      <c r="M250" s="328"/>
      <c r="N250" s="61"/>
      <c r="O250" s="115">
        <f t="shared" si="329"/>
        <v>0</v>
      </c>
      <c r="P250" s="112"/>
    </row>
    <row r="251" spans="1:16" hidden="1" x14ac:dyDescent="0.25">
      <c r="A251" s="46">
        <v>6300</v>
      </c>
      <c r="B251" s="106" t="s">
        <v>231</v>
      </c>
      <c r="C251" s="47">
        <f t="shared" si="283"/>
        <v>0</v>
      </c>
      <c r="D251" s="230">
        <f>SUM(D252,D257,D258)</f>
        <v>0</v>
      </c>
      <c r="E251" s="430">
        <f t="shared" ref="E251:O251" si="330">SUM(E252,E257,E258)</f>
        <v>0</v>
      </c>
      <c r="F251" s="397">
        <f t="shared" si="330"/>
        <v>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row>
    <row r="252" spans="1:16" ht="24" hidden="1" x14ac:dyDescent="0.25">
      <c r="A252" s="381">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v>0</v>
      </c>
      <c r="E253" s="435"/>
      <c r="F253" s="393">
        <f t="shared" ref="F253:F258" si="332">D253+E253</f>
        <v>0</v>
      </c>
      <c r="G253" s="232">
        <v>0</v>
      </c>
      <c r="H253" s="264"/>
      <c r="I253" s="115">
        <f t="shared" ref="I253:I258" si="333">G253+H253</f>
        <v>0</v>
      </c>
      <c r="J253" s="264"/>
      <c r="K253" s="61"/>
      <c r="L253" s="115">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v>0</v>
      </c>
      <c r="E254" s="435"/>
      <c r="F254" s="393">
        <f t="shared" si="332"/>
        <v>0</v>
      </c>
      <c r="G254" s="232">
        <v>0</v>
      </c>
      <c r="H254" s="264"/>
      <c r="I254" s="115">
        <f t="shared" si="333"/>
        <v>0</v>
      </c>
      <c r="J254" s="264"/>
      <c r="K254" s="61"/>
      <c r="L254" s="115">
        <f t="shared" si="334"/>
        <v>0</v>
      </c>
      <c r="M254" s="328"/>
      <c r="N254" s="61"/>
      <c r="O254" s="115">
        <f t="shared" si="335"/>
        <v>0</v>
      </c>
      <c r="P254" s="112"/>
    </row>
    <row r="255" spans="1:16" ht="24" hidden="1" x14ac:dyDescent="0.25">
      <c r="A255" s="38">
        <v>6324</v>
      </c>
      <c r="B255" s="58" t="s">
        <v>287</v>
      </c>
      <c r="C255" s="59">
        <f t="shared" si="283"/>
        <v>0</v>
      </c>
      <c r="D255" s="232">
        <v>0</v>
      </c>
      <c r="E255" s="435"/>
      <c r="F255" s="393">
        <f t="shared" si="332"/>
        <v>0</v>
      </c>
      <c r="G255" s="232">
        <v>0</v>
      </c>
      <c r="H255" s="264"/>
      <c r="I255" s="115">
        <f t="shared" si="333"/>
        <v>0</v>
      </c>
      <c r="J255" s="264"/>
      <c r="K255" s="61"/>
      <c r="L255" s="115">
        <f t="shared" si="334"/>
        <v>0</v>
      </c>
      <c r="M255" s="328"/>
      <c r="N255" s="61"/>
      <c r="O255" s="115">
        <f t="shared" si="335"/>
        <v>0</v>
      </c>
      <c r="P255" s="112"/>
    </row>
    <row r="256" spans="1:16" hidden="1" x14ac:dyDescent="0.25">
      <c r="A256" s="33">
        <v>6329</v>
      </c>
      <c r="B256" s="53" t="s">
        <v>288</v>
      </c>
      <c r="C256" s="54">
        <f t="shared" si="283"/>
        <v>0</v>
      </c>
      <c r="D256" s="231">
        <v>0</v>
      </c>
      <c r="E256" s="433"/>
      <c r="F256" s="434">
        <f t="shared" si="332"/>
        <v>0</v>
      </c>
      <c r="G256" s="231">
        <v>0</v>
      </c>
      <c r="H256" s="263"/>
      <c r="I256" s="121">
        <f t="shared" si="333"/>
        <v>0</v>
      </c>
      <c r="J256" s="263"/>
      <c r="K256" s="56"/>
      <c r="L256" s="121">
        <f t="shared" si="334"/>
        <v>0</v>
      </c>
      <c r="M256" s="327"/>
      <c r="N256" s="56"/>
      <c r="O256" s="121">
        <f t="shared" si="335"/>
        <v>0</v>
      </c>
      <c r="P256" s="111"/>
    </row>
    <row r="257" spans="1:16" ht="24" hidden="1" x14ac:dyDescent="0.25">
      <c r="A257" s="144">
        <v>6330</v>
      </c>
      <c r="B257" s="145" t="s">
        <v>234</v>
      </c>
      <c r="C257" s="128">
        <f t="shared" si="283"/>
        <v>0</v>
      </c>
      <c r="D257" s="237">
        <v>0</v>
      </c>
      <c r="E257" s="440"/>
      <c r="F257" s="441">
        <f t="shared" si="332"/>
        <v>0</v>
      </c>
      <c r="G257" s="237">
        <v>0</v>
      </c>
      <c r="H257" s="268"/>
      <c r="I257" s="313">
        <f t="shared" si="333"/>
        <v>0</v>
      </c>
      <c r="J257" s="268"/>
      <c r="K257" s="130"/>
      <c r="L257" s="313">
        <f t="shared" si="334"/>
        <v>0</v>
      </c>
      <c r="M257" s="331"/>
      <c r="N257" s="130"/>
      <c r="O257" s="313">
        <f t="shared" si="335"/>
        <v>0</v>
      </c>
      <c r="P257" s="159"/>
    </row>
    <row r="258" spans="1:16" hidden="1" x14ac:dyDescent="0.25">
      <c r="A258" s="113">
        <v>6360</v>
      </c>
      <c r="B258" s="58" t="s">
        <v>235</v>
      </c>
      <c r="C258" s="59">
        <f t="shared" si="283"/>
        <v>0</v>
      </c>
      <c r="D258" s="232">
        <v>0</v>
      </c>
      <c r="E258" s="435"/>
      <c r="F258" s="393">
        <f t="shared" si="332"/>
        <v>0</v>
      </c>
      <c r="G258" s="232">
        <v>0</v>
      </c>
      <c r="H258" s="264"/>
      <c r="I258" s="115">
        <f t="shared" si="333"/>
        <v>0</v>
      </c>
      <c r="J258" s="264"/>
      <c r="K258" s="61"/>
      <c r="L258" s="115">
        <f t="shared" si="334"/>
        <v>0</v>
      </c>
      <c r="M258" s="328"/>
      <c r="N258" s="61"/>
      <c r="O258" s="115">
        <f t="shared" si="335"/>
        <v>0</v>
      </c>
      <c r="P258" s="112"/>
    </row>
    <row r="259" spans="1:16" ht="36" hidden="1" x14ac:dyDescent="0.25">
      <c r="A259" s="46">
        <v>6400</v>
      </c>
      <c r="B259" s="106" t="s">
        <v>236</v>
      </c>
      <c r="C259" s="47">
        <f t="shared" si="283"/>
        <v>0</v>
      </c>
      <c r="D259" s="230">
        <f>SUM(D260,D264)</f>
        <v>0</v>
      </c>
      <c r="E259" s="430">
        <f t="shared" ref="E259:O259" si="336">SUM(E260,E264)</f>
        <v>0</v>
      </c>
      <c r="F259" s="397">
        <f t="shared" si="336"/>
        <v>0</v>
      </c>
      <c r="G259" s="230">
        <f t="shared" si="336"/>
        <v>0</v>
      </c>
      <c r="H259" s="107">
        <f t="shared" si="336"/>
        <v>0</v>
      </c>
      <c r="I259" s="118">
        <f t="shared" si="336"/>
        <v>0</v>
      </c>
      <c r="J259" s="107">
        <f t="shared" si="336"/>
        <v>0</v>
      </c>
      <c r="K259" s="51">
        <f t="shared" si="336"/>
        <v>0</v>
      </c>
      <c r="L259" s="118">
        <f t="shared" si="336"/>
        <v>0</v>
      </c>
      <c r="M259" s="167">
        <f t="shared" si="336"/>
        <v>0</v>
      </c>
      <c r="N259" s="168">
        <f t="shared" si="336"/>
        <v>0</v>
      </c>
      <c r="O259" s="169">
        <f t="shared" si="336"/>
        <v>0</v>
      </c>
      <c r="P259" s="353"/>
    </row>
    <row r="260" spans="1:16" ht="24" hidden="1" x14ac:dyDescent="0.25">
      <c r="A260" s="381">
        <v>6410</v>
      </c>
      <c r="B260" s="53" t="s">
        <v>237</v>
      </c>
      <c r="C260" s="54">
        <f t="shared" si="283"/>
        <v>0</v>
      </c>
      <c r="D260" s="235">
        <f>SUM(D261:D263)</f>
        <v>0</v>
      </c>
      <c r="E260" s="438">
        <f t="shared" ref="E260:O260" si="337">SUM(E261:E263)</f>
        <v>0</v>
      </c>
      <c r="F260" s="434">
        <f t="shared" si="337"/>
        <v>0</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v>0</v>
      </c>
      <c r="E261" s="435"/>
      <c r="F261" s="393">
        <f t="shared" ref="F261:F263" si="338">D261+E261</f>
        <v>0</v>
      </c>
      <c r="G261" s="232">
        <v>0</v>
      </c>
      <c r="H261" s="264"/>
      <c r="I261" s="115">
        <f t="shared" ref="I261:I263" si="339">G261+H261</f>
        <v>0</v>
      </c>
      <c r="J261" s="264"/>
      <c r="K261" s="61"/>
      <c r="L261" s="115">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v>0</v>
      </c>
      <c r="E262" s="435"/>
      <c r="F262" s="393">
        <f t="shared" si="338"/>
        <v>0</v>
      </c>
      <c r="G262" s="232">
        <v>0</v>
      </c>
      <c r="H262" s="264"/>
      <c r="I262" s="115">
        <f t="shared" si="339"/>
        <v>0</v>
      </c>
      <c r="J262" s="264"/>
      <c r="K262" s="61"/>
      <c r="L262" s="115">
        <f t="shared" si="340"/>
        <v>0</v>
      </c>
      <c r="M262" s="328"/>
      <c r="N262" s="61"/>
      <c r="O262" s="115">
        <f t="shared" si="341"/>
        <v>0</v>
      </c>
      <c r="P262" s="112"/>
    </row>
    <row r="263" spans="1:16" ht="36" hidden="1" x14ac:dyDescent="0.25">
      <c r="A263" s="38">
        <v>6419</v>
      </c>
      <c r="B263" s="58" t="s">
        <v>240</v>
      </c>
      <c r="C263" s="59">
        <f t="shared" si="283"/>
        <v>0</v>
      </c>
      <c r="D263" s="232">
        <v>0</v>
      </c>
      <c r="E263" s="435"/>
      <c r="F263" s="393">
        <f t="shared" si="338"/>
        <v>0</v>
      </c>
      <c r="G263" s="232">
        <v>0</v>
      </c>
      <c r="H263" s="264"/>
      <c r="I263" s="115">
        <f t="shared" si="339"/>
        <v>0</v>
      </c>
      <c r="J263" s="264"/>
      <c r="K263" s="61"/>
      <c r="L263" s="115">
        <f t="shared" si="340"/>
        <v>0</v>
      </c>
      <c r="M263" s="328"/>
      <c r="N263" s="61"/>
      <c r="O263" s="115">
        <f t="shared" si="341"/>
        <v>0</v>
      </c>
      <c r="P263" s="112"/>
    </row>
    <row r="264" spans="1:16" ht="36" hidden="1" x14ac:dyDescent="0.25">
      <c r="A264" s="113">
        <v>6420</v>
      </c>
      <c r="B264" s="58" t="s">
        <v>241</v>
      </c>
      <c r="C264" s="59">
        <f t="shared" si="283"/>
        <v>0</v>
      </c>
      <c r="D264" s="233">
        <f>SUM(D265:D268)</f>
        <v>0</v>
      </c>
      <c r="E264" s="436">
        <f t="shared" ref="E264:F264" si="342">SUM(E265:E268)</f>
        <v>0</v>
      </c>
      <c r="F264" s="393">
        <f t="shared" si="342"/>
        <v>0</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v>0</v>
      </c>
      <c r="E265" s="435"/>
      <c r="F265" s="393">
        <f t="shared" ref="F265:F268" si="346">D265+E265</f>
        <v>0</v>
      </c>
      <c r="G265" s="232">
        <v>0</v>
      </c>
      <c r="H265" s="264"/>
      <c r="I265" s="115">
        <f t="shared" ref="I265:I268" si="347">G265+H265</f>
        <v>0</v>
      </c>
      <c r="J265" s="264"/>
      <c r="K265" s="61"/>
      <c r="L265" s="115">
        <f t="shared" ref="L265:L268" si="348">J265+K265</f>
        <v>0</v>
      </c>
      <c r="M265" s="328"/>
      <c r="N265" s="61"/>
      <c r="O265" s="115">
        <f t="shared" ref="O265:O268" si="349">M265+N265</f>
        <v>0</v>
      </c>
      <c r="P265" s="112"/>
    </row>
    <row r="266" spans="1:16" hidden="1" x14ac:dyDescent="0.25">
      <c r="A266" s="38">
        <v>6422</v>
      </c>
      <c r="B266" s="58" t="s">
        <v>243</v>
      </c>
      <c r="C266" s="59">
        <f t="shared" si="283"/>
        <v>0</v>
      </c>
      <c r="D266" s="232">
        <v>0</v>
      </c>
      <c r="E266" s="435"/>
      <c r="F266" s="393">
        <f t="shared" si="346"/>
        <v>0</v>
      </c>
      <c r="G266" s="232">
        <v>0</v>
      </c>
      <c r="H266" s="264"/>
      <c r="I266" s="115">
        <f t="shared" si="347"/>
        <v>0</v>
      </c>
      <c r="J266" s="264"/>
      <c r="K266" s="61"/>
      <c r="L266" s="115">
        <f t="shared" si="348"/>
        <v>0</v>
      </c>
      <c r="M266" s="328"/>
      <c r="N266" s="61"/>
      <c r="O266" s="115">
        <f t="shared" si="349"/>
        <v>0</v>
      </c>
      <c r="P266" s="112"/>
    </row>
    <row r="267" spans="1:16" ht="13.5" hidden="1" customHeight="1" x14ac:dyDescent="0.25">
      <c r="A267" s="38">
        <v>6423</v>
      </c>
      <c r="B267" s="58" t="s">
        <v>244</v>
      </c>
      <c r="C267" s="59">
        <f t="shared" si="283"/>
        <v>0</v>
      </c>
      <c r="D267" s="232">
        <v>0</v>
      </c>
      <c r="E267" s="435"/>
      <c r="F267" s="393">
        <f t="shared" si="346"/>
        <v>0</v>
      </c>
      <c r="G267" s="232">
        <v>0</v>
      </c>
      <c r="H267" s="264"/>
      <c r="I267" s="115">
        <f t="shared" si="347"/>
        <v>0</v>
      </c>
      <c r="J267" s="264"/>
      <c r="K267" s="61"/>
      <c r="L267" s="115">
        <f t="shared" si="348"/>
        <v>0</v>
      </c>
      <c r="M267" s="328"/>
      <c r="N267" s="61"/>
      <c r="O267" s="115">
        <f t="shared" si="349"/>
        <v>0</v>
      </c>
      <c r="P267" s="112"/>
    </row>
    <row r="268" spans="1:16" ht="36" hidden="1" x14ac:dyDescent="0.25">
      <c r="A268" s="38">
        <v>6424</v>
      </c>
      <c r="B268" s="58" t="s">
        <v>245</v>
      </c>
      <c r="C268" s="59">
        <f t="shared" si="283"/>
        <v>0</v>
      </c>
      <c r="D268" s="232">
        <v>0</v>
      </c>
      <c r="E268" s="435"/>
      <c r="F268" s="393">
        <f t="shared" si="346"/>
        <v>0</v>
      </c>
      <c r="G268" s="232">
        <v>0</v>
      </c>
      <c r="H268" s="264"/>
      <c r="I268" s="115">
        <f t="shared" si="347"/>
        <v>0</v>
      </c>
      <c r="J268" s="264"/>
      <c r="K268" s="61"/>
      <c r="L268" s="115">
        <f t="shared" si="348"/>
        <v>0</v>
      </c>
      <c r="M268" s="328"/>
      <c r="N268" s="61"/>
      <c r="O268" s="115">
        <f t="shared" si="349"/>
        <v>0</v>
      </c>
      <c r="P268" s="112"/>
    </row>
    <row r="269" spans="1:16" ht="36" hidden="1" x14ac:dyDescent="0.25">
      <c r="A269" s="150">
        <v>7000</v>
      </c>
      <c r="B269" s="150" t="s">
        <v>246</v>
      </c>
      <c r="C269" s="153">
        <f t="shared" si="283"/>
        <v>0</v>
      </c>
      <c r="D269" s="239">
        <f>SUM(D270,D281)</f>
        <v>0</v>
      </c>
      <c r="E269" s="444">
        <f t="shared" ref="E269:F269" si="350">SUM(E270,E281)</f>
        <v>0</v>
      </c>
      <c r="F269" s="445">
        <f t="shared" si="350"/>
        <v>0</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row>
    <row r="271" spans="1:16" ht="24" hidden="1" x14ac:dyDescent="0.25">
      <c r="A271" s="381">
        <v>7210</v>
      </c>
      <c r="B271" s="53" t="s">
        <v>248</v>
      </c>
      <c r="C271" s="54">
        <f t="shared" si="283"/>
        <v>0</v>
      </c>
      <c r="D271" s="231">
        <v>0</v>
      </c>
      <c r="E271" s="433"/>
      <c r="F271" s="434">
        <f>D271+E271</f>
        <v>0</v>
      </c>
      <c r="G271" s="231">
        <v>0</v>
      </c>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v>0</v>
      </c>
      <c r="E273" s="435"/>
      <c r="F273" s="393">
        <f t="shared" ref="F273:F275" si="362">D273+E273</f>
        <v>0</v>
      </c>
      <c r="G273" s="232">
        <v>0</v>
      </c>
      <c r="H273" s="264"/>
      <c r="I273" s="115">
        <f t="shared" ref="I273:I275" si="363">G273+H273</f>
        <v>0</v>
      </c>
      <c r="J273" s="264"/>
      <c r="K273" s="61"/>
      <c r="L273" s="115">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v>0</v>
      </c>
      <c r="E274" s="435"/>
      <c r="F274" s="393">
        <f t="shared" si="362"/>
        <v>0</v>
      </c>
      <c r="G274" s="232">
        <v>0</v>
      </c>
      <c r="H274" s="264"/>
      <c r="I274" s="115">
        <f t="shared" si="363"/>
        <v>0</v>
      </c>
      <c r="J274" s="264"/>
      <c r="K274" s="61"/>
      <c r="L274" s="115">
        <f t="shared" si="364"/>
        <v>0</v>
      </c>
      <c r="M274" s="328"/>
      <c r="N274" s="61"/>
      <c r="O274" s="115">
        <f t="shared" si="365"/>
        <v>0</v>
      </c>
      <c r="P274" s="112"/>
    </row>
    <row r="275" spans="1:16" ht="24" hidden="1" x14ac:dyDescent="0.25">
      <c r="A275" s="113">
        <v>7230</v>
      </c>
      <c r="B275" s="58" t="s">
        <v>292</v>
      </c>
      <c r="C275" s="59">
        <f t="shared" si="283"/>
        <v>0</v>
      </c>
      <c r="D275" s="232">
        <v>0</v>
      </c>
      <c r="E275" s="435"/>
      <c r="F275" s="393">
        <f t="shared" si="362"/>
        <v>0</v>
      </c>
      <c r="G275" s="232">
        <v>0</v>
      </c>
      <c r="H275" s="264"/>
      <c r="I275" s="115">
        <f t="shared" si="363"/>
        <v>0</v>
      </c>
      <c r="J275" s="264"/>
      <c r="K275" s="61"/>
      <c r="L275" s="115">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436">
        <f t="shared" si="366"/>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v>0</v>
      </c>
      <c r="E277" s="435"/>
      <c r="F277" s="393">
        <f t="shared" ref="F277:F280" si="369">D277+E277</f>
        <v>0</v>
      </c>
      <c r="G277" s="232">
        <v>0</v>
      </c>
      <c r="H277" s="264"/>
      <c r="I277" s="115">
        <f t="shared" ref="I277:I280" si="370">G277+H277</f>
        <v>0</v>
      </c>
      <c r="J277" s="264"/>
      <c r="K277" s="61"/>
      <c r="L277" s="115">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v>0</v>
      </c>
      <c r="E278" s="435"/>
      <c r="F278" s="393">
        <f t="shared" si="369"/>
        <v>0</v>
      </c>
      <c r="G278" s="232">
        <v>0</v>
      </c>
      <c r="H278" s="264"/>
      <c r="I278" s="115">
        <f t="shared" si="370"/>
        <v>0</v>
      </c>
      <c r="J278" s="264"/>
      <c r="K278" s="61"/>
      <c r="L278" s="115">
        <f t="shared" si="371"/>
        <v>0</v>
      </c>
      <c r="M278" s="328"/>
      <c r="N278" s="61"/>
      <c r="O278" s="115">
        <f t="shared" si="372"/>
        <v>0</v>
      </c>
      <c r="P278" s="112"/>
    </row>
    <row r="279" spans="1:16" ht="36" hidden="1" x14ac:dyDescent="0.25">
      <c r="A279" s="38">
        <v>7247</v>
      </c>
      <c r="B279" s="58" t="s">
        <v>309</v>
      </c>
      <c r="C279" s="59">
        <f t="shared" si="368"/>
        <v>0</v>
      </c>
      <c r="D279" s="232">
        <v>0</v>
      </c>
      <c r="E279" s="435"/>
      <c r="F279" s="393">
        <f t="shared" si="369"/>
        <v>0</v>
      </c>
      <c r="G279" s="232">
        <v>0</v>
      </c>
      <c r="H279" s="264"/>
      <c r="I279" s="115">
        <f t="shared" si="370"/>
        <v>0</v>
      </c>
      <c r="J279" s="264"/>
      <c r="K279" s="61"/>
      <c r="L279" s="115">
        <f t="shared" si="371"/>
        <v>0</v>
      </c>
      <c r="M279" s="328"/>
      <c r="N279" s="61"/>
      <c r="O279" s="115">
        <f t="shared" si="372"/>
        <v>0</v>
      </c>
      <c r="P279" s="112"/>
    </row>
    <row r="280" spans="1:16" ht="24" hidden="1" x14ac:dyDescent="0.25">
      <c r="A280" s="381">
        <v>7260</v>
      </c>
      <c r="B280" s="53" t="s">
        <v>255</v>
      </c>
      <c r="C280" s="54">
        <f t="shared" si="368"/>
        <v>0</v>
      </c>
      <c r="D280" s="231">
        <v>0</v>
      </c>
      <c r="E280" s="433"/>
      <c r="F280" s="434">
        <f t="shared" si="369"/>
        <v>0</v>
      </c>
      <c r="G280" s="231">
        <v>0</v>
      </c>
      <c r="H280" s="263"/>
      <c r="I280" s="121">
        <f t="shared" si="370"/>
        <v>0</v>
      </c>
      <c r="J280" s="263"/>
      <c r="K280" s="56"/>
      <c r="L280" s="12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446">
        <f t="shared" si="373"/>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v>0</v>
      </c>
      <c r="E282" s="447"/>
      <c r="F282" s="416">
        <f>D282+E282</f>
        <v>0</v>
      </c>
      <c r="G282" s="241">
        <v>0</v>
      </c>
      <c r="H282" s="272"/>
      <c r="I282" s="312">
        <f>G282+H282</f>
        <v>0</v>
      </c>
      <c r="J282" s="272"/>
      <c r="K282" s="67"/>
      <c r="L282" s="312">
        <f>J282+K282</f>
        <v>0</v>
      </c>
      <c r="M282" s="334"/>
      <c r="N282" s="67"/>
      <c r="O282" s="312">
        <f>M282+N282</f>
        <v>0</v>
      </c>
      <c r="P282" s="156"/>
    </row>
    <row r="283" spans="1:16" hidden="1" x14ac:dyDescent="0.25">
      <c r="A283" s="147"/>
      <c r="B283" s="58" t="s">
        <v>256</v>
      </c>
      <c r="C283" s="59">
        <f t="shared" si="368"/>
        <v>0</v>
      </c>
      <c r="D283" s="233">
        <f>SUM(D284:D285)</f>
        <v>0</v>
      </c>
      <c r="E283" s="436">
        <f t="shared" ref="E283:F283" si="374">SUM(E284:E285)</f>
        <v>0</v>
      </c>
      <c r="F283" s="393">
        <f t="shared" si="374"/>
        <v>0</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v>0</v>
      </c>
      <c r="E284" s="435"/>
      <c r="F284" s="393">
        <f t="shared" ref="F284:F285" si="378">D284+E284</f>
        <v>0</v>
      </c>
      <c r="G284" s="232">
        <v>0</v>
      </c>
      <c r="H284" s="264"/>
      <c r="I284" s="115">
        <f t="shared" ref="I284:I285" si="379">G284+H284</f>
        <v>0</v>
      </c>
      <c r="J284" s="264"/>
      <c r="K284" s="61"/>
      <c r="L284" s="115">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v>0</v>
      </c>
      <c r="E285" s="433"/>
      <c r="F285" s="434">
        <f t="shared" si="378"/>
        <v>0</v>
      </c>
      <c r="G285" s="231">
        <v>0</v>
      </c>
      <c r="H285" s="263"/>
      <c r="I285" s="121">
        <f t="shared" si="379"/>
        <v>0</v>
      </c>
      <c r="J285" s="263"/>
      <c r="K285" s="56"/>
      <c r="L285" s="121">
        <f t="shared" si="380"/>
        <v>0</v>
      </c>
      <c r="M285" s="327"/>
      <c r="N285" s="56"/>
      <c r="O285" s="121">
        <f t="shared" si="381"/>
        <v>0</v>
      </c>
      <c r="P285" s="111"/>
    </row>
    <row r="286" spans="1:16" ht="12.75" thickBot="1" x14ac:dyDescent="0.3">
      <c r="A286" s="175"/>
      <c r="B286" s="175" t="s">
        <v>261</v>
      </c>
      <c r="C286" s="316">
        <f t="shared" si="368"/>
        <v>2110885</v>
      </c>
      <c r="D286" s="242">
        <f t="shared" ref="D286:O286" si="382">SUM(D283,D269,D230,D195,D187,D173,D75,D53)</f>
        <v>1237692</v>
      </c>
      <c r="E286" s="448">
        <f t="shared" si="382"/>
        <v>-930</v>
      </c>
      <c r="F286" s="449">
        <f t="shared" si="382"/>
        <v>1236762</v>
      </c>
      <c r="G286" s="242">
        <f t="shared" si="382"/>
        <v>874123</v>
      </c>
      <c r="H286" s="177">
        <f t="shared" si="382"/>
        <v>0</v>
      </c>
      <c r="I286" s="298">
        <f t="shared" si="382"/>
        <v>874123</v>
      </c>
      <c r="J286" s="177">
        <f t="shared" si="382"/>
        <v>0</v>
      </c>
      <c r="K286" s="176">
        <f t="shared" si="382"/>
        <v>0</v>
      </c>
      <c r="L286" s="298">
        <f t="shared" si="382"/>
        <v>0</v>
      </c>
      <c r="M286" s="316">
        <f t="shared" si="382"/>
        <v>0</v>
      </c>
      <c r="N286" s="176">
        <f t="shared" si="382"/>
        <v>0</v>
      </c>
      <c r="O286" s="298">
        <f t="shared" si="382"/>
        <v>0</v>
      </c>
      <c r="P286" s="356"/>
    </row>
    <row r="287" spans="1:16" s="21" customFormat="1" ht="13.5" hidden="1" thickTop="1" thickBot="1" x14ac:dyDescent="0.3">
      <c r="A287" s="1670" t="s">
        <v>262</v>
      </c>
      <c r="B287" s="1671"/>
      <c r="C287" s="184">
        <f t="shared" si="368"/>
        <v>0</v>
      </c>
      <c r="D287" s="243">
        <f>SUM(D24,D25,D41)-D51</f>
        <v>0</v>
      </c>
      <c r="E287" s="450">
        <f t="shared" ref="E287:F287" si="383">SUM(E24,E25,E41)-E51</f>
        <v>0</v>
      </c>
      <c r="F287" s="451">
        <f t="shared" si="383"/>
        <v>0</v>
      </c>
      <c r="G287" s="243">
        <f>SUM(G24,G25,G41)-G51</f>
        <v>0</v>
      </c>
      <c r="H287" s="273">
        <f t="shared" ref="H287:I287" si="384">SUM(H24,H25,H41)-H51</f>
        <v>0</v>
      </c>
      <c r="I287" s="299">
        <f t="shared" si="384"/>
        <v>0</v>
      </c>
      <c r="J287" s="273">
        <f>(J26+J43)-J51</f>
        <v>0</v>
      </c>
      <c r="K287" s="179">
        <f t="shared" ref="K287:L287" si="385">(K26+K43)-K51</f>
        <v>0</v>
      </c>
      <c r="L287" s="299">
        <f t="shared" si="385"/>
        <v>0</v>
      </c>
      <c r="M287" s="184">
        <f>M45-M51</f>
        <v>0</v>
      </c>
      <c r="N287" s="179">
        <f t="shared" ref="N287:O287" si="386">N45-N51</f>
        <v>0</v>
      </c>
      <c r="O287" s="299">
        <f t="shared" si="386"/>
        <v>0</v>
      </c>
      <c r="P287" s="186"/>
    </row>
    <row r="288" spans="1:16" s="21" customFormat="1" ht="12.75" hidden="1" thickTop="1" x14ac:dyDescent="0.25">
      <c r="A288" s="1672" t="s">
        <v>263</v>
      </c>
      <c r="B288" s="1673"/>
      <c r="C288" s="164">
        <f t="shared" si="368"/>
        <v>0</v>
      </c>
      <c r="D288" s="244">
        <f t="shared" ref="D288:O288" si="387">SUM(D289,D290)-D297+D298</f>
        <v>0</v>
      </c>
      <c r="E288" s="452">
        <f t="shared" si="387"/>
        <v>0</v>
      </c>
      <c r="F288" s="453">
        <f t="shared" si="387"/>
        <v>0</v>
      </c>
      <c r="G288" s="244">
        <f t="shared" si="387"/>
        <v>0</v>
      </c>
      <c r="H288" s="274">
        <f t="shared" si="387"/>
        <v>0</v>
      </c>
      <c r="I288" s="162">
        <f t="shared" si="387"/>
        <v>0</v>
      </c>
      <c r="J288" s="274">
        <f t="shared" si="387"/>
        <v>0</v>
      </c>
      <c r="K288" s="161">
        <f t="shared" si="387"/>
        <v>0</v>
      </c>
      <c r="L288" s="162">
        <f t="shared" si="387"/>
        <v>0</v>
      </c>
      <c r="M288" s="164">
        <f t="shared" si="387"/>
        <v>0</v>
      </c>
      <c r="N288" s="161">
        <f t="shared" si="387"/>
        <v>0</v>
      </c>
      <c r="O288" s="162">
        <f t="shared" si="387"/>
        <v>0</v>
      </c>
      <c r="P288" s="357"/>
    </row>
    <row r="289" spans="1:16" s="21" customFormat="1" ht="13.5" hidden="1" thickTop="1" thickBot="1" x14ac:dyDescent="0.3">
      <c r="A289" s="89" t="s">
        <v>264</v>
      </c>
      <c r="B289" s="89" t="s">
        <v>265</v>
      </c>
      <c r="C289" s="90">
        <f t="shared" si="368"/>
        <v>0</v>
      </c>
      <c r="D289" s="226">
        <f t="shared" ref="D289:O289" si="388">D21-D283</f>
        <v>0</v>
      </c>
      <c r="E289" s="422">
        <f t="shared" si="388"/>
        <v>0</v>
      </c>
      <c r="F289" s="423">
        <f t="shared" si="388"/>
        <v>0</v>
      </c>
      <c r="G289" s="226">
        <f t="shared" si="388"/>
        <v>0</v>
      </c>
      <c r="H289" s="259">
        <f t="shared" si="388"/>
        <v>0</v>
      </c>
      <c r="I289" s="92">
        <f t="shared" si="388"/>
        <v>0</v>
      </c>
      <c r="J289" s="259">
        <f t="shared" si="388"/>
        <v>0</v>
      </c>
      <c r="K289" s="91">
        <f t="shared" si="388"/>
        <v>0</v>
      </c>
      <c r="L289" s="9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row>
    <row r="293" spans="1:16"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row>
    <row r="294" spans="1:16"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row>
    <row r="295" spans="1:16"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row>
    <row r="296" spans="1:16"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meZ8GofvvDJuKMH2WU8xuwlgrCiU4rYdWlQ0phozvnTzR4AvGYGGwJ0M2usj9nOhqoaNiPXNHRdbyeGQSuuQiw==" saltValue="EEDAzcGtKHnfikyzlDH1Sw==" spinCount="100000" sheet="1" objects="1" scenarios="1" formatCells="0" formatColumns="0" formatRows="0"/>
  <autoFilter ref="A18:P298">
    <filterColumn colId="2">
      <filters blank="1">
        <filter val="1 290 939"/>
        <filter val="1 635 619"/>
        <filter val="13 500"/>
        <filter val="2 110 885"/>
        <filter val="25 071"/>
        <filter val="319 609"/>
        <filter val="461 766"/>
        <filter val="475 26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fitToHeight="0" orientation="portrait" verticalDpi="200" r:id="rId1"/>
  <headerFooter differentFirst="1">
    <oddFooter>&amp;L&amp;"Times New Roman,Regular"&amp;9&amp;D; &amp;T&amp;R&amp;"Times New Roman,Regular"&amp;9&amp;P (&amp;N)</oddFooter>
    <firstHeader xml:space="preserve">&amp;R&amp;"Times New Roman,Regular"&amp;9
6.pielikums Jūrmalas pilsētas domes 
2018.gada 27.septembra saistošajiem noteikumiem Nr.33
(protokols Nr.13,  23.punkts)  
 </firstHeader>
    <firstFooter>&amp;L&amp;9&amp;D; &amp;T&amp;R&amp;9&amp;P (&amp;N)</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R2" sqref="R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751</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716</v>
      </c>
      <c r="D3" s="1713"/>
      <c r="E3" s="1713"/>
      <c r="F3" s="1713"/>
      <c r="G3" s="1713"/>
      <c r="H3" s="1713"/>
      <c r="I3" s="1713"/>
      <c r="J3" s="1713"/>
      <c r="K3" s="1713"/>
      <c r="L3" s="1713"/>
      <c r="M3" s="1713"/>
      <c r="N3" s="1713"/>
      <c r="O3" s="1713"/>
      <c r="P3" s="1714"/>
      <c r="Q3" s="382"/>
    </row>
    <row r="4" spans="1:17" ht="12.75" customHeight="1" x14ac:dyDescent="0.25">
      <c r="A4" s="4" t="s">
        <v>1</v>
      </c>
      <c r="B4" s="5"/>
      <c r="C4" s="1713" t="s">
        <v>717</v>
      </c>
      <c r="D4" s="1713"/>
      <c r="E4" s="1713"/>
      <c r="F4" s="1713"/>
      <c r="G4" s="1713"/>
      <c r="H4" s="1713"/>
      <c r="I4" s="1713"/>
      <c r="J4" s="1713"/>
      <c r="K4" s="1713"/>
      <c r="L4" s="1713"/>
      <c r="M4" s="1713"/>
      <c r="N4" s="1713"/>
      <c r="O4" s="1713"/>
      <c r="P4" s="1714"/>
      <c r="Q4" s="382"/>
    </row>
    <row r="5" spans="1:17" ht="12.75" customHeight="1" x14ac:dyDescent="0.25">
      <c r="A5" s="2" t="s">
        <v>2</v>
      </c>
      <c r="B5" s="3"/>
      <c r="C5" s="1708" t="s">
        <v>725</v>
      </c>
      <c r="D5" s="1708"/>
      <c r="E5" s="1708"/>
      <c r="F5" s="1708"/>
      <c r="G5" s="1708"/>
      <c r="H5" s="1708"/>
      <c r="I5" s="1708"/>
      <c r="J5" s="1708"/>
      <c r="K5" s="1708"/>
      <c r="L5" s="1708"/>
      <c r="M5" s="1708"/>
      <c r="N5" s="1708"/>
      <c r="O5" s="1708"/>
      <c r="P5" s="1709"/>
      <c r="Q5" s="382"/>
    </row>
    <row r="6" spans="1:17" ht="12.75" customHeight="1" x14ac:dyDescent="0.25">
      <c r="A6" s="2" t="s">
        <v>3</v>
      </c>
      <c r="B6" s="3"/>
      <c r="C6" s="1708" t="s">
        <v>747</v>
      </c>
      <c r="D6" s="1708"/>
      <c r="E6" s="1708"/>
      <c r="F6" s="1708"/>
      <c r="G6" s="1708"/>
      <c r="H6" s="1708"/>
      <c r="I6" s="1708"/>
      <c r="J6" s="1708"/>
      <c r="K6" s="1708"/>
      <c r="L6" s="1708"/>
      <c r="M6" s="1708"/>
      <c r="N6" s="1708"/>
      <c r="O6" s="1708"/>
      <c r="P6" s="1709"/>
      <c r="Q6" s="382"/>
    </row>
    <row r="7" spans="1:17" ht="15" customHeight="1" x14ac:dyDescent="0.25">
      <c r="A7" s="2" t="s">
        <v>4</v>
      </c>
      <c r="B7" s="3"/>
      <c r="C7" s="1713" t="s">
        <v>748</v>
      </c>
      <c r="D7" s="1713"/>
      <c r="E7" s="1713"/>
      <c r="F7" s="1713"/>
      <c r="G7" s="1713"/>
      <c r="H7" s="1713"/>
      <c r="I7" s="1713"/>
      <c r="J7" s="1713"/>
      <c r="K7" s="1713"/>
      <c r="L7" s="1713"/>
      <c r="M7" s="1713"/>
      <c r="N7" s="1713"/>
      <c r="O7" s="1713"/>
      <c r="P7" s="1714"/>
      <c r="Q7" s="382"/>
    </row>
    <row r="8" spans="1:17" ht="12.75" customHeight="1" x14ac:dyDescent="0.25">
      <c r="A8" s="7" t="s">
        <v>5</v>
      </c>
      <c r="B8" s="3"/>
      <c r="C8" s="1713"/>
      <c r="D8" s="1713"/>
      <c r="E8" s="1713"/>
      <c r="F8" s="1713"/>
      <c r="G8" s="1713"/>
      <c r="H8" s="1713"/>
      <c r="I8" s="1713"/>
      <c r="J8" s="1713"/>
      <c r="K8" s="1713"/>
      <c r="L8" s="1713"/>
      <c r="M8" s="1713"/>
      <c r="N8" s="1713"/>
      <c r="O8" s="1713"/>
      <c r="P8" s="1714"/>
      <c r="Q8" s="382"/>
    </row>
    <row r="9" spans="1:17" ht="12.75" customHeight="1" x14ac:dyDescent="0.25">
      <c r="A9" s="2"/>
      <c r="B9" s="3" t="s">
        <v>6</v>
      </c>
      <c r="C9" s="1708" t="s">
        <v>728</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288737</v>
      </c>
      <c r="D20" s="213">
        <f>SUM(D21,D24,D25,D41,D43)</f>
        <v>284400</v>
      </c>
      <c r="E20" s="386">
        <f t="shared" ref="E20:F20" si="0">SUM(E21,E24,E25,E41,E43)</f>
        <v>4337</v>
      </c>
      <c r="F20" s="387">
        <f t="shared" si="0"/>
        <v>288737</v>
      </c>
      <c r="G20" s="213">
        <f>SUM(G21,G24,G43)</f>
        <v>0</v>
      </c>
      <c r="H20" s="248">
        <f t="shared" ref="H20:I20" si="1">SUM(H21,H24,H43)</f>
        <v>0</v>
      </c>
      <c r="I20" s="26">
        <f t="shared" si="1"/>
        <v>0</v>
      </c>
      <c r="J20" s="248">
        <f>SUM(J21,J26,J43)</f>
        <v>0</v>
      </c>
      <c r="K20" s="25">
        <f t="shared" ref="K20:L20" si="2">SUM(K21,K26,K43)</f>
        <v>0</v>
      </c>
      <c r="L20" s="26">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88">
        <f t="shared" ref="E21" si="5">SUM(E22:E23)</f>
        <v>0</v>
      </c>
      <c r="F21" s="389">
        <f>SUM(F22:F23)</f>
        <v>0</v>
      </c>
      <c r="G21" s="214">
        <f>SUM(G22:G23)</f>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170"/>
    </row>
    <row r="24" spans="1:16" s="21" customFormat="1" ht="25.5" thickTop="1" thickBot="1" x14ac:dyDescent="0.3">
      <c r="A24" s="41">
        <v>19300</v>
      </c>
      <c r="B24" s="41" t="s">
        <v>304</v>
      </c>
      <c r="C24" s="42">
        <f>F24+I24</f>
        <v>288737</v>
      </c>
      <c r="D24" s="217">
        <f>D50</f>
        <v>284400</v>
      </c>
      <c r="E24" s="394">
        <f>E50</f>
        <v>4337</v>
      </c>
      <c r="F24" s="395">
        <f>D24+E24</f>
        <v>288737</v>
      </c>
      <c r="G24" s="217"/>
      <c r="H24" s="252"/>
      <c r="I24" s="362">
        <f>G24+H24</f>
        <v>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hidden="1" thickTop="1" x14ac:dyDescent="0.25">
      <c r="A26" s="46">
        <v>21300</v>
      </c>
      <c r="B26" s="46" t="s">
        <v>305</v>
      </c>
      <c r="C26" s="47">
        <f>L26</f>
        <v>0</v>
      </c>
      <c r="D26" s="219" t="s">
        <v>23</v>
      </c>
      <c r="E26" s="398" t="s">
        <v>23</v>
      </c>
      <c r="F26" s="399" t="s">
        <v>23</v>
      </c>
      <c r="G26" s="219" t="s">
        <v>23</v>
      </c>
      <c r="H26" s="253" t="s">
        <v>23</v>
      </c>
      <c r="I26" s="50" t="s">
        <v>23</v>
      </c>
      <c r="J26" s="107">
        <f>SUM(J27,J31,J33,J36)</f>
        <v>0</v>
      </c>
      <c r="K26" s="51">
        <f t="shared" ref="K26:L26" si="9">SUM(K27,K31,K33,K36)</f>
        <v>0</v>
      </c>
      <c r="L26" s="118">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t="12.75" hidden="1" thickTop="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t="12.75" hidden="1" thickTop="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75" hidden="1" thickTop="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75" hidden="1" thickTop="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75" hidden="1" thickTop="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t="12.75" hidden="1" thickTop="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row>
    <row r="34" spans="1:16" ht="12.75" hidden="1" thickTop="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75" hidden="1" thickTop="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row>
    <row r="37" spans="1:16" ht="24.75" hidden="1" thickTop="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t="12.75" hidden="1" thickTop="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t="12.75" hidden="1" thickTop="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75" hidden="1" thickTop="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75" hidden="1" thickTop="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row>
    <row r="44" spans="1:16" s="21" customFormat="1" ht="24.75" hidden="1" thickTop="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75" hidden="1" thickTop="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75" hidden="1" thickTop="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ht="12.75" thickTop="1"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si="4"/>
        <v>288737</v>
      </c>
      <c r="D50" s="226">
        <f>SUM(D51,D283)</f>
        <v>284400</v>
      </c>
      <c r="E50" s="422">
        <f t="shared" ref="E50:F50" si="19">SUM(E51,E283)</f>
        <v>4337</v>
      </c>
      <c r="F50" s="423">
        <f t="shared" si="19"/>
        <v>288737</v>
      </c>
      <c r="G50" s="226">
        <f>SUM(G51,G283)</f>
        <v>0</v>
      </c>
      <c r="H50" s="259">
        <f t="shared" ref="H50:I50" si="20">SUM(H51,H283)</f>
        <v>0</v>
      </c>
      <c r="I50" s="92">
        <f t="shared" si="20"/>
        <v>0</v>
      </c>
      <c r="J50" s="259">
        <f>SUM(J51,J283)</f>
        <v>0</v>
      </c>
      <c r="K50" s="91">
        <f t="shared" ref="K50:L50" si="21">SUM(K51,K283)</f>
        <v>0</v>
      </c>
      <c r="L50" s="92">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288737</v>
      </c>
      <c r="D51" s="227">
        <f>SUM(D52,D194)</f>
        <v>284400</v>
      </c>
      <c r="E51" s="424">
        <f t="shared" ref="E51:F51" si="23">SUM(E52,E194)</f>
        <v>4337</v>
      </c>
      <c r="F51" s="425">
        <f t="shared" si="23"/>
        <v>288737</v>
      </c>
      <c r="G51" s="227">
        <f>SUM(G52,G194)</f>
        <v>0</v>
      </c>
      <c r="H51" s="260">
        <f t="shared" ref="H51:I51" si="24">SUM(H52,H194)</f>
        <v>0</v>
      </c>
      <c r="I51" s="97">
        <f t="shared" si="24"/>
        <v>0</v>
      </c>
      <c r="J51" s="260">
        <f>SUM(J52,J194)</f>
        <v>0</v>
      </c>
      <c r="K51" s="96">
        <f t="shared" ref="K51:L51" si="25">SUM(K52,K194)</f>
        <v>0</v>
      </c>
      <c r="L51" s="97">
        <f t="shared" si="25"/>
        <v>0</v>
      </c>
      <c r="M51" s="95">
        <f>SUM(M52,M194)</f>
        <v>0</v>
      </c>
      <c r="N51" s="96">
        <f t="shared" ref="N51:O51" si="26">SUM(N52,N194)</f>
        <v>0</v>
      </c>
      <c r="O51" s="97">
        <f t="shared" si="26"/>
        <v>0</v>
      </c>
      <c r="P51" s="349"/>
    </row>
    <row r="52" spans="1:16" s="21" customFormat="1" ht="24" hidden="1" x14ac:dyDescent="0.25">
      <c r="A52" s="98"/>
      <c r="B52" s="16" t="s">
        <v>46</v>
      </c>
      <c r="C52" s="99">
        <f t="shared" si="4"/>
        <v>0</v>
      </c>
      <c r="D52" s="228">
        <f>SUM(D53,D75,D173,D187)</f>
        <v>0</v>
      </c>
      <c r="E52" s="426">
        <f t="shared" ref="E52:F52" si="27">SUM(E53,E75,E173,E187)</f>
        <v>0</v>
      </c>
      <c r="F52" s="427">
        <f t="shared" si="27"/>
        <v>0</v>
      </c>
      <c r="G52" s="228">
        <f>SUM(G53,G75,G173,G187)</f>
        <v>0</v>
      </c>
      <c r="H52" s="261">
        <f t="shared" ref="H52:I52" si="28">SUM(H53,H75,H173,H187)</f>
        <v>0</v>
      </c>
      <c r="I52" s="101">
        <f t="shared" si="28"/>
        <v>0</v>
      </c>
      <c r="J52" s="261">
        <f>SUM(J53,J75,J173,J187)</f>
        <v>0</v>
      </c>
      <c r="K52" s="100">
        <f t="shared" ref="K52:L52" si="29">SUM(K53,K75,K173,K187)</f>
        <v>0</v>
      </c>
      <c r="L52" s="101">
        <f t="shared" si="29"/>
        <v>0</v>
      </c>
      <c r="M52" s="99">
        <f>SUM(M53,M75,M173,M187)</f>
        <v>0</v>
      </c>
      <c r="N52" s="100">
        <f t="shared" ref="N52:O52" si="30">SUM(N53,N75,N173,N187)</f>
        <v>0</v>
      </c>
      <c r="O52" s="101">
        <f t="shared" si="30"/>
        <v>0</v>
      </c>
      <c r="P52" s="350"/>
    </row>
    <row r="53" spans="1:16" s="21" customFormat="1" hidden="1" x14ac:dyDescent="0.25">
      <c r="A53" s="102">
        <v>1000</v>
      </c>
      <c r="B53" s="102" t="s">
        <v>47</v>
      </c>
      <c r="C53" s="103">
        <f t="shared" si="4"/>
        <v>0</v>
      </c>
      <c r="D53" s="229">
        <f>SUM(D54,D67)</f>
        <v>0</v>
      </c>
      <c r="E53" s="428">
        <f t="shared" ref="E53:F53" si="31">SUM(E54,E67)</f>
        <v>0</v>
      </c>
      <c r="F53" s="429">
        <f t="shared" si="31"/>
        <v>0</v>
      </c>
      <c r="G53" s="229">
        <f>SUM(G54,G67)</f>
        <v>0</v>
      </c>
      <c r="H53" s="262">
        <f t="shared" ref="H53:I53" si="32">SUM(H54,H67)</f>
        <v>0</v>
      </c>
      <c r="I53" s="105">
        <f t="shared" si="32"/>
        <v>0</v>
      </c>
      <c r="J53" s="262">
        <f>SUM(J54,J67)</f>
        <v>0</v>
      </c>
      <c r="K53" s="104">
        <f t="shared" ref="K53:L53" si="33">SUM(K54,K67)</f>
        <v>0</v>
      </c>
      <c r="L53" s="105">
        <f t="shared" si="33"/>
        <v>0</v>
      </c>
      <c r="M53" s="103">
        <f>SUM(M54,M67)</f>
        <v>0</v>
      </c>
      <c r="N53" s="104">
        <f t="shared" ref="N53:O53" si="34">SUM(N54,N67)</f>
        <v>0</v>
      </c>
      <c r="O53" s="105">
        <f t="shared" si="34"/>
        <v>0</v>
      </c>
      <c r="P53" s="351"/>
    </row>
    <row r="54" spans="1:16" hidden="1" x14ac:dyDescent="0.25">
      <c r="A54" s="46">
        <v>1100</v>
      </c>
      <c r="B54" s="106" t="s">
        <v>48</v>
      </c>
      <c r="C54" s="47">
        <f t="shared" si="4"/>
        <v>0</v>
      </c>
      <c r="D54" s="230">
        <f>SUM(D55,D58,D66)</f>
        <v>0</v>
      </c>
      <c r="E54" s="430">
        <f t="shared" ref="E54:F54" si="35">SUM(E55,E58,E66)</f>
        <v>0</v>
      </c>
      <c r="F54" s="397">
        <f t="shared" si="35"/>
        <v>0</v>
      </c>
      <c r="G54" s="230">
        <f>SUM(G55,G58,G66)</f>
        <v>0</v>
      </c>
      <c r="H54" s="107">
        <f t="shared" ref="H54:I54" si="36">SUM(H55,H58,H66)</f>
        <v>0</v>
      </c>
      <c r="I54" s="118">
        <f t="shared" si="36"/>
        <v>0</v>
      </c>
      <c r="J54" s="107">
        <f>SUM(J55,J58,J66)</f>
        <v>0</v>
      </c>
      <c r="K54" s="51">
        <f t="shared" ref="K54:L54" si="37">SUM(K55,K58,K66)</f>
        <v>0</v>
      </c>
      <c r="L54" s="118">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433"/>
      <c r="F56" s="434">
        <f t="shared" ref="F56:F57" si="43">D56+E56</f>
        <v>0</v>
      </c>
      <c r="G56" s="231"/>
      <c r="H56" s="263"/>
      <c r="I56" s="121">
        <f t="shared" ref="I56:I57" si="44">G56+H56</f>
        <v>0</v>
      </c>
      <c r="J56" s="263"/>
      <c r="K56" s="56"/>
      <c r="L56" s="121">
        <f t="shared" ref="L56:L57" si="45">J56+K56</f>
        <v>0</v>
      </c>
      <c r="M56" s="327"/>
      <c r="N56" s="56"/>
      <c r="O56" s="121">
        <f>M56+N56</f>
        <v>0</v>
      </c>
      <c r="P56" s="111"/>
    </row>
    <row r="57" spans="1:16" ht="24" hidden="1" customHeight="1" x14ac:dyDescent="0.25">
      <c r="A57" s="38">
        <v>1119</v>
      </c>
      <c r="B57" s="58" t="s">
        <v>51</v>
      </c>
      <c r="C57" s="59">
        <f t="shared" si="4"/>
        <v>0</v>
      </c>
      <c r="D57" s="232"/>
      <c r="E57" s="435"/>
      <c r="F57" s="393">
        <f t="shared" si="43"/>
        <v>0</v>
      </c>
      <c r="G57" s="232"/>
      <c r="H57" s="264"/>
      <c r="I57" s="115">
        <f t="shared" si="44"/>
        <v>0</v>
      </c>
      <c r="J57" s="264"/>
      <c r="K57" s="61"/>
      <c r="L57" s="115">
        <f t="shared" si="45"/>
        <v>0</v>
      </c>
      <c r="M57" s="328"/>
      <c r="N57" s="61"/>
      <c r="O57" s="115">
        <f>M57+N57</f>
        <v>0</v>
      </c>
      <c r="P57" s="112"/>
    </row>
    <row r="58" spans="1:16"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435"/>
      <c r="F60" s="393">
        <f t="shared" si="50"/>
        <v>0</v>
      </c>
      <c r="G60" s="232"/>
      <c r="H60" s="264"/>
      <c r="I60" s="115">
        <f t="shared" si="51"/>
        <v>0</v>
      </c>
      <c r="J60" s="264"/>
      <c r="K60" s="61"/>
      <c r="L60" s="115">
        <f>J60+K60</f>
        <v>0</v>
      </c>
      <c r="M60" s="328"/>
      <c r="N60" s="61"/>
      <c r="O60" s="115">
        <f t="shared" si="53"/>
        <v>0</v>
      </c>
      <c r="P60" s="112"/>
    </row>
    <row r="61" spans="1:16" ht="24" hidden="1" x14ac:dyDescent="0.25">
      <c r="A61" s="38">
        <v>1145</v>
      </c>
      <c r="B61" s="58" t="s">
        <v>54</v>
      </c>
      <c r="C61" s="59">
        <f t="shared" si="4"/>
        <v>0</v>
      </c>
      <c r="D61" s="232"/>
      <c r="E61" s="435"/>
      <c r="F61" s="393">
        <f t="shared" si="50"/>
        <v>0</v>
      </c>
      <c r="G61" s="232"/>
      <c r="H61" s="264"/>
      <c r="I61" s="115">
        <f t="shared" si="51"/>
        <v>0</v>
      </c>
      <c r="J61" s="264"/>
      <c r="K61" s="61"/>
      <c r="L61" s="115">
        <f t="shared" si="52"/>
        <v>0</v>
      </c>
      <c r="M61" s="328"/>
      <c r="N61" s="61"/>
      <c r="O61" s="115">
        <f>M61+N61</f>
        <v>0</v>
      </c>
      <c r="P61" s="112"/>
    </row>
    <row r="62" spans="1:16" ht="27.75" hidden="1" customHeight="1" x14ac:dyDescent="0.25">
      <c r="A62" s="38">
        <v>1146</v>
      </c>
      <c r="B62" s="58" t="s">
        <v>55</v>
      </c>
      <c r="C62" s="59">
        <f t="shared" si="4"/>
        <v>0</v>
      </c>
      <c r="D62" s="232"/>
      <c r="E62" s="435"/>
      <c r="F62" s="393">
        <f t="shared" si="50"/>
        <v>0</v>
      </c>
      <c r="G62" s="232"/>
      <c r="H62" s="264"/>
      <c r="I62" s="115">
        <f t="shared" si="51"/>
        <v>0</v>
      </c>
      <c r="J62" s="264"/>
      <c r="K62" s="61"/>
      <c r="L62" s="115">
        <f t="shared" si="52"/>
        <v>0</v>
      </c>
      <c r="M62" s="328"/>
      <c r="N62" s="61"/>
      <c r="O62" s="115">
        <f t="shared" si="53"/>
        <v>0</v>
      </c>
      <c r="P62" s="112"/>
    </row>
    <row r="63" spans="1:16" hidden="1" x14ac:dyDescent="0.25">
      <c r="A63" s="38">
        <v>1147</v>
      </c>
      <c r="B63" s="58" t="s">
        <v>56</v>
      </c>
      <c r="C63" s="59">
        <f t="shared" si="4"/>
        <v>0</v>
      </c>
      <c r="D63" s="232"/>
      <c r="E63" s="435"/>
      <c r="F63" s="393">
        <f t="shared" si="50"/>
        <v>0</v>
      </c>
      <c r="G63" s="232"/>
      <c r="H63" s="264"/>
      <c r="I63" s="115">
        <f t="shared" si="51"/>
        <v>0</v>
      </c>
      <c r="J63" s="264"/>
      <c r="K63" s="61"/>
      <c r="L63" s="115">
        <f t="shared" si="52"/>
        <v>0</v>
      </c>
      <c r="M63" s="328"/>
      <c r="N63" s="61"/>
      <c r="O63" s="115">
        <f t="shared" si="53"/>
        <v>0</v>
      </c>
      <c r="P63" s="112"/>
    </row>
    <row r="64" spans="1:16" hidden="1" x14ac:dyDescent="0.25">
      <c r="A64" s="38">
        <v>1148</v>
      </c>
      <c r="B64" s="58" t="s">
        <v>57</v>
      </c>
      <c r="C64" s="59">
        <f t="shared" si="4"/>
        <v>0</v>
      </c>
      <c r="D64" s="232"/>
      <c r="E64" s="435"/>
      <c r="F64" s="393">
        <f t="shared" si="50"/>
        <v>0</v>
      </c>
      <c r="G64" s="232"/>
      <c r="H64" s="264"/>
      <c r="I64" s="115">
        <f t="shared" si="51"/>
        <v>0</v>
      </c>
      <c r="J64" s="264"/>
      <c r="K64" s="61"/>
      <c r="L64" s="115">
        <f t="shared" si="52"/>
        <v>0</v>
      </c>
      <c r="M64" s="328"/>
      <c r="N64" s="61"/>
      <c r="O64" s="115">
        <f t="shared" si="53"/>
        <v>0</v>
      </c>
      <c r="P64" s="112"/>
    </row>
    <row r="65" spans="1:16" ht="24" hidden="1" customHeight="1" x14ac:dyDescent="0.25">
      <c r="A65" s="38">
        <v>1149</v>
      </c>
      <c r="B65" s="58" t="s">
        <v>58</v>
      </c>
      <c r="C65" s="59">
        <f>F65+I65+L65+O65</f>
        <v>0</v>
      </c>
      <c r="D65" s="232"/>
      <c r="E65" s="435"/>
      <c r="F65" s="393">
        <f t="shared" si="50"/>
        <v>0</v>
      </c>
      <c r="G65" s="232"/>
      <c r="H65" s="264"/>
      <c r="I65" s="115">
        <f t="shared" si="51"/>
        <v>0</v>
      </c>
      <c r="J65" s="264"/>
      <c r="K65" s="61"/>
      <c r="L65" s="115">
        <f t="shared" si="52"/>
        <v>0</v>
      </c>
      <c r="M65" s="328"/>
      <c r="N65" s="61"/>
      <c r="O65" s="115">
        <f t="shared" si="53"/>
        <v>0</v>
      </c>
      <c r="P65" s="112"/>
    </row>
    <row r="66" spans="1:16" ht="36" hidden="1" x14ac:dyDescent="0.25">
      <c r="A66" s="108">
        <v>1150</v>
      </c>
      <c r="B66" s="79" t="s">
        <v>59</v>
      </c>
      <c r="C66" s="85">
        <f>F66+I66+L66+O66</f>
        <v>0</v>
      </c>
      <c r="D66" s="234"/>
      <c r="E66" s="437"/>
      <c r="F66" s="432">
        <f t="shared" si="50"/>
        <v>0</v>
      </c>
      <c r="G66" s="234"/>
      <c r="H66" s="265"/>
      <c r="I66" s="110">
        <f t="shared" si="51"/>
        <v>0</v>
      </c>
      <c r="J66" s="265"/>
      <c r="K66" s="116"/>
      <c r="L66" s="110">
        <f t="shared" si="52"/>
        <v>0</v>
      </c>
      <c r="M66" s="329"/>
      <c r="N66" s="116"/>
      <c r="O66" s="110">
        <f t="shared" si="53"/>
        <v>0</v>
      </c>
      <c r="P66" s="117"/>
    </row>
    <row r="67" spans="1:16" ht="24" hidden="1" x14ac:dyDescent="0.25">
      <c r="A67" s="46">
        <v>1200</v>
      </c>
      <c r="B67" s="106" t="s">
        <v>296</v>
      </c>
      <c r="C67" s="47">
        <f t="shared" si="4"/>
        <v>0</v>
      </c>
      <c r="D67" s="230">
        <f>SUM(D68:D69)</f>
        <v>0</v>
      </c>
      <c r="E67" s="430">
        <f t="shared" ref="E67:F67" si="54">SUM(E68:E69)</f>
        <v>0</v>
      </c>
      <c r="F67" s="397">
        <f t="shared" si="54"/>
        <v>0</v>
      </c>
      <c r="G67" s="230">
        <f>SUM(G68:G69)</f>
        <v>0</v>
      </c>
      <c r="H67" s="107">
        <f t="shared" ref="H67:I67" si="55">SUM(H68:H69)</f>
        <v>0</v>
      </c>
      <c r="I67" s="118">
        <f t="shared" si="55"/>
        <v>0</v>
      </c>
      <c r="J67" s="107">
        <f>SUM(J68:J69)</f>
        <v>0</v>
      </c>
      <c r="K67" s="51">
        <f t="shared" ref="K67:L67" si="56">SUM(K68:K69)</f>
        <v>0</v>
      </c>
      <c r="L67" s="118">
        <f t="shared" si="56"/>
        <v>0</v>
      </c>
      <c r="M67" s="47">
        <f>SUM(M68:M69)</f>
        <v>0</v>
      </c>
      <c r="N67" s="51">
        <f t="shared" ref="N67:O67" si="57">SUM(N68:N69)</f>
        <v>0</v>
      </c>
      <c r="O67" s="118">
        <f t="shared" si="57"/>
        <v>0</v>
      </c>
      <c r="P67" s="124"/>
    </row>
    <row r="68" spans="1:16" ht="24" hidden="1" x14ac:dyDescent="0.25">
      <c r="A68" s="455">
        <v>1210</v>
      </c>
      <c r="B68" s="53" t="s">
        <v>60</v>
      </c>
      <c r="C68" s="54">
        <f t="shared" si="4"/>
        <v>0</v>
      </c>
      <c r="D68" s="231"/>
      <c r="E68" s="433"/>
      <c r="F68" s="434">
        <f>D68+E68</f>
        <v>0</v>
      </c>
      <c r="G68" s="231"/>
      <c r="H68" s="263"/>
      <c r="I68" s="121">
        <f>G68+H68</f>
        <v>0</v>
      </c>
      <c r="J68" s="263"/>
      <c r="K68" s="56"/>
      <c r="L68" s="121">
        <f>J68+K68</f>
        <v>0</v>
      </c>
      <c r="M68" s="327"/>
      <c r="N68" s="56"/>
      <c r="O68" s="121">
        <f>M68+N68</f>
        <v>0</v>
      </c>
      <c r="P68" s="111"/>
    </row>
    <row r="69" spans="1:16"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row>
    <row r="71" spans="1:16" hidden="1" x14ac:dyDescent="0.25">
      <c r="A71" s="38">
        <v>1223</v>
      </c>
      <c r="B71" s="58" t="s">
        <v>62</v>
      </c>
      <c r="C71" s="59">
        <f t="shared" si="4"/>
        <v>0</v>
      </c>
      <c r="D71" s="232"/>
      <c r="E71" s="435"/>
      <c r="F71" s="393">
        <f t="shared" si="62"/>
        <v>0</v>
      </c>
      <c r="G71" s="232"/>
      <c r="H71" s="264"/>
      <c r="I71" s="115">
        <f t="shared" si="63"/>
        <v>0</v>
      </c>
      <c r="J71" s="264"/>
      <c r="K71" s="61"/>
      <c r="L71" s="115">
        <f t="shared" si="64"/>
        <v>0</v>
      </c>
      <c r="M71" s="328"/>
      <c r="N71" s="61"/>
      <c r="O71" s="115">
        <f t="shared" si="65"/>
        <v>0</v>
      </c>
      <c r="P71" s="112"/>
    </row>
    <row r="72" spans="1:16" hidden="1" x14ac:dyDescent="0.25">
      <c r="A72" s="38">
        <v>1225</v>
      </c>
      <c r="B72" s="58" t="s">
        <v>63</v>
      </c>
      <c r="C72" s="59">
        <f t="shared" si="4"/>
        <v>0</v>
      </c>
      <c r="D72" s="232"/>
      <c r="E72" s="435"/>
      <c r="F72" s="393">
        <f t="shared" si="62"/>
        <v>0</v>
      </c>
      <c r="G72" s="232"/>
      <c r="H72" s="264"/>
      <c r="I72" s="115">
        <f t="shared" si="63"/>
        <v>0</v>
      </c>
      <c r="J72" s="264"/>
      <c r="K72" s="61"/>
      <c r="L72" s="115">
        <f t="shared" si="64"/>
        <v>0</v>
      </c>
      <c r="M72" s="328"/>
      <c r="N72" s="61"/>
      <c r="O72" s="115">
        <f t="shared" si="65"/>
        <v>0</v>
      </c>
      <c r="P72" s="112"/>
    </row>
    <row r="73" spans="1:16" ht="36" hidden="1" x14ac:dyDescent="0.25">
      <c r="A73" s="38">
        <v>1227</v>
      </c>
      <c r="B73" s="58" t="s">
        <v>64</v>
      </c>
      <c r="C73" s="59">
        <f t="shared" si="4"/>
        <v>0</v>
      </c>
      <c r="D73" s="232"/>
      <c r="E73" s="435"/>
      <c r="F73" s="393">
        <f t="shared" si="62"/>
        <v>0</v>
      </c>
      <c r="G73" s="232"/>
      <c r="H73" s="264"/>
      <c r="I73" s="115">
        <f t="shared" si="63"/>
        <v>0</v>
      </c>
      <c r="J73" s="264"/>
      <c r="K73" s="61"/>
      <c r="L73" s="115">
        <f t="shared" si="64"/>
        <v>0</v>
      </c>
      <c r="M73" s="328"/>
      <c r="N73" s="61"/>
      <c r="O73" s="115">
        <f t="shared" si="65"/>
        <v>0</v>
      </c>
      <c r="P73" s="112"/>
    </row>
    <row r="74" spans="1:16" ht="48" hidden="1" x14ac:dyDescent="0.25">
      <c r="A74" s="38">
        <v>1228</v>
      </c>
      <c r="B74" s="58" t="s">
        <v>298</v>
      </c>
      <c r="C74" s="59">
        <f t="shared" si="4"/>
        <v>0</v>
      </c>
      <c r="D74" s="232"/>
      <c r="E74" s="435"/>
      <c r="F74" s="393">
        <f t="shared" si="62"/>
        <v>0</v>
      </c>
      <c r="G74" s="232"/>
      <c r="H74" s="264"/>
      <c r="I74" s="115">
        <f t="shared" si="63"/>
        <v>0</v>
      </c>
      <c r="J74" s="264"/>
      <c r="K74" s="61"/>
      <c r="L74" s="115">
        <f t="shared" si="64"/>
        <v>0</v>
      </c>
      <c r="M74" s="328"/>
      <c r="N74" s="61"/>
      <c r="O74" s="115">
        <f t="shared" si="65"/>
        <v>0</v>
      </c>
      <c r="P74" s="112"/>
    </row>
    <row r="75" spans="1:16" hidden="1" x14ac:dyDescent="0.25">
      <c r="A75" s="102">
        <v>2000</v>
      </c>
      <c r="B75" s="102" t="s">
        <v>65</v>
      </c>
      <c r="C75" s="103">
        <f t="shared" si="4"/>
        <v>0</v>
      </c>
      <c r="D75" s="229">
        <f>SUM(D76,D83,D130,D164,D165,D172)</f>
        <v>0</v>
      </c>
      <c r="E75" s="428">
        <f t="shared" ref="E75:F75" si="66">SUM(E76,E83,E130,E164,E165,E172)</f>
        <v>0</v>
      </c>
      <c r="F75" s="429">
        <f t="shared" si="66"/>
        <v>0</v>
      </c>
      <c r="G75" s="229">
        <f>SUM(G76,G83,G130,G164,G165,G172)</f>
        <v>0</v>
      </c>
      <c r="H75" s="262">
        <f t="shared" ref="H75:I75" si="67">SUM(H76,H83,H130,H164,H165,H172)</f>
        <v>0</v>
      </c>
      <c r="I75" s="105">
        <f t="shared" si="67"/>
        <v>0</v>
      </c>
      <c r="J75" s="262">
        <f>SUM(J76,J83,J130,J164,J165,J172)</f>
        <v>0</v>
      </c>
      <c r="K75" s="104">
        <f t="shared" ref="K75:L75" si="68">SUM(K76,K83,K130,K164,K165,K172)</f>
        <v>0</v>
      </c>
      <c r="L75" s="105">
        <f t="shared" si="68"/>
        <v>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430">
        <f t="shared" ref="E76:F76" si="70">SUM(E77,E80)</f>
        <v>0</v>
      </c>
      <c r="F76" s="397">
        <f t="shared" si="70"/>
        <v>0</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row>
    <row r="77" spans="1:16" ht="24" hidden="1" x14ac:dyDescent="0.25">
      <c r="A77" s="455">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row>
    <row r="79" spans="1:16" ht="24" hidden="1" x14ac:dyDescent="0.25">
      <c r="A79" s="38">
        <v>2112</v>
      </c>
      <c r="B79" s="58" t="s">
        <v>69</v>
      </c>
      <c r="C79" s="59">
        <f t="shared" si="4"/>
        <v>0</v>
      </c>
      <c r="D79" s="232"/>
      <c r="E79" s="435"/>
      <c r="F79" s="393">
        <f t="shared" si="78"/>
        <v>0</v>
      </c>
      <c r="G79" s="232"/>
      <c r="H79" s="264"/>
      <c r="I79" s="115">
        <f t="shared" si="79"/>
        <v>0</v>
      </c>
      <c r="J79" s="264"/>
      <c r="K79" s="61"/>
      <c r="L79" s="115">
        <f t="shared" si="80"/>
        <v>0</v>
      </c>
      <c r="M79" s="328"/>
      <c r="N79" s="61"/>
      <c r="O79" s="115">
        <f t="shared" si="81"/>
        <v>0</v>
      </c>
      <c r="P79" s="112"/>
    </row>
    <row r="80" spans="1:16" ht="24" hidden="1" x14ac:dyDescent="0.25">
      <c r="A80" s="113">
        <v>2120</v>
      </c>
      <c r="B80" s="58" t="s">
        <v>70</v>
      </c>
      <c r="C80" s="59">
        <f t="shared" si="4"/>
        <v>0</v>
      </c>
      <c r="D80" s="233">
        <f>SUM(D81:D82)</f>
        <v>0</v>
      </c>
      <c r="E80" s="436">
        <f t="shared" ref="E80:F80" si="82">SUM(E81:E82)</f>
        <v>0</v>
      </c>
      <c r="F80" s="393">
        <f t="shared" si="82"/>
        <v>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435"/>
      <c r="F81" s="393">
        <f t="shared" ref="F81:F82" si="86">D81+E81</f>
        <v>0</v>
      </c>
      <c r="G81" s="232"/>
      <c r="H81" s="264"/>
      <c r="I81" s="115">
        <f t="shared" ref="I81:I82" si="87">G81+H81</f>
        <v>0</v>
      </c>
      <c r="J81" s="264"/>
      <c r="K81" s="61"/>
      <c r="L81" s="115">
        <f t="shared" ref="L81:L82" si="88">J81+K81</f>
        <v>0</v>
      </c>
      <c r="M81" s="328"/>
      <c r="N81" s="61"/>
      <c r="O81" s="115">
        <f t="shared" ref="O81:O82" si="89">M81+N81</f>
        <v>0</v>
      </c>
      <c r="P81" s="112"/>
    </row>
    <row r="82" spans="1:16" ht="24" hidden="1" x14ac:dyDescent="0.25">
      <c r="A82" s="38">
        <v>2122</v>
      </c>
      <c r="B82" s="58" t="s">
        <v>69</v>
      </c>
      <c r="C82" s="59">
        <f t="shared" si="4"/>
        <v>0</v>
      </c>
      <c r="D82" s="232"/>
      <c r="E82" s="435"/>
      <c r="F82" s="393">
        <f t="shared" si="86"/>
        <v>0</v>
      </c>
      <c r="G82" s="232"/>
      <c r="H82" s="264"/>
      <c r="I82" s="115">
        <f t="shared" si="87"/>
        <v>0</v>
      </c>
      <c r="J82" s="264"/>
      <c r="K82" s="61"/>
      <c r="L82" s="115">
        <f t="shared" si="88"/>
        <v>0</v>
      </c>
      <c r="M82" s="328"/>
      <c r="N82" s="61"/>
      <c r="O82" s="115">
        <f t="shared" si="89"/>
        <v>0</v>
      </c>
      <c r="P82" s="112"/>
    </row>
    <row r="83" spans="1:16" hidden="1" x14ac:dyDescent="0.25">
      <c r="A83" s="46">
        <v>2200</v>
      </c>
      <c r="B83" s="106" t="s">
        <v>71</v>
      </c>
      <c r="C83" s="47">
        <f t="shared" si="4"/>
        <v>0</v>
      </c>
      <c r="D83" s="230">
        <f>SUM(D84,D89,D95,D103,D112,D116,D122,D128)</f>
        <v>0</v>
      </c>
      <c r="E83" s="430">
        <f t="shared" ref="E83:F83" si="90">SUM(E84,E89,E95,E103,E112,E116,E122,E128)</f>
        <v>0</v>
      </c>
      <c r="F83" s="397">
        <f t="shared" si="90"/>
        <v>0</v>
      </c>
      <c r="G83" s="230">
        <f>SUM(G84,G89,G95,G103,G112,G116,G122,G128)</f>
        <v>0</v>
      </c>
      <c r="H83" s="107">
        <f t="shared" ref="H83:I83" si="91">SUM(H84,H89,H95,H103,H112,H116,H122,H128)</f>
        <v>0</v>
      </c>
      <c r="I83" s="118">
        <f t="shared" si="91"/>
        <v>0</v>
      </c>
      <c r="J83" s="107">
        <f>SUM(J84,J89,J95,J103,J112,J116,J122,J128)</f>
        <v>0</v>
      </c>
      <c r="K83" s="51">
        <f t="shared" ref="K83:L83" si="92">SUM(K84,K89,K95,K103,K112,K116,K122,K128)</f>
        <v>0</v>
      </c>
      <c r="L83" s="118">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row>
    <row r="86" spans="1:16" ht="36" hidden="1" x14ac:dyDescent="0.25">
      <c r="A86" s="38">
        <v>2212</v>
      </c>
      <c r="B86" s="58" t="s">
        <v>74</v>
      </c>
      <c r="C86" s="59">
        <f t="shared" si="98"/>
        <v>0</v>
      </c>
      <c r="D86" s="232"/>
      <c r="E86" s="435"/>
      <c r="F86" s="393">
        <f t="shared" si="99"/>
        <v>0</v>
      </c>
      <c r="G86" s="232"/>
      <c r="H86" s="264"/>
      <c r="I86" s="115">
        <f t="shared" si="100"/>
        <v>0</v>
      </c>
      <c r="J86" s="264"/>
      <c r="K86" s="61"/>
      <c r="L86" s="115">
        <f t="shared" si="101"/>
        <v>0</v>
      </c>
      <c r="M86" s="328"/>
      <c r="N86" s="61"/>
      <c r="O86" s="115">
        <f t="shared" si="102"/>
        <v>0</v>
      </c>
      <c r="P86" s="112"/>
    </row>
    <row r="87" spans="1:16" ht="24" hidden="1" x14ac:dyDescent="0.25">
      <c r="A87" s="38">
        <v>2214</v>
      </c>
      <c r="B87" s="58" t="s">
        <v>75</v>
      </c>
      <c r="C87" s="59">
        <f t="shared" si="98"/>
        <v>0</v>
      </c>
      <c r="D87" s="232"/>
      <c r="E87" s="435"/>
      <c r="F87" s="393">
        <f t="shared" si="99"/>
        <v>0</v>
      </c>
      <c r="G87" s="232"/>
      <c r="H87" s="264"/>
      <c r="I87" s="115">
        <f t="shared" si="100"/>
        <v>0</v>
      </c>
      <c r="J87" s="264"/>
      <c r="K87" s="61"/>
      <c r="L87" s="115">
        <f t="shared" si="101"/>
        <v>0</v>
      </c>
      <c r="M87" s="328"/>
      <c r="N87" s="61"/>
      <c r="O87" s="115">
        <f t="shared" si="102"/>
        <v>0</v>
      </c>
      <c r="P87" s="112"/>
    </row>
    <row r="88" spans="1:16" hidden="1" x14ac:dyDescent="0.25">
      <c r="A88" s="38">
        <v>2219</v>
      </c>
      <c r="B88" s="58" t="s">
        <v>76</v>
      </c>
      <c r="C88" s="59">
        <f t="shared" si="98"/>
        <v>0</v>
      </c>
      <c r="D88" s="232"/>
      <c r="E88" s="435"/>
      <c r="F88" s="393">
        <f t="shared" si="99"/>
        <v>0</v>
      </c>
      <c r="G88" s="232"/>
      <c r="H88" s="264"/>
      <c r="I88" s="115">
        <f t="shared" si="100"/>
        <v>0</v>
      </c>
      <c r="J88" s="264"/>
      <c r="K88" s="61"/>
      <c r="L88" s="115">
        <f t="shared" si="101"/>
        <v>0</v>
      </c>
      <c r="M88" s="328"/>
      <c r="N88" s="61"/>
      <c r="O88" s="115">
        <f t="shared" si="102"/>
        <v>0</v>
      </c>
      <c r="P88" s="112"/>
    </row>
    <row r="89" spans="1:16" ht="24" hidden="1" x14ac:dyDescent="0.25">
      <c r="A89" s="113">
        <v>2220</v>
      </c>
      <c r="B89" s="58" t="s">
        <v>77</v>
      </c>
      <c r="C89" s="59">
        <f t="shared" si="98"/>
        <v>0</v>
      </c>
      <c r="D89" s="233">
        <f>SUM(D90:D94)</f>
        <v>0</v>
      </c>
      <c r="E89" s="436">
        <f t="shared" ref="E89:F89" si="103">SUM(E90:E94)</f>
        <v>0</v>
      </c>
      <c r="F89" s="393">
        <f t="shared" si="103"/>
        <v>0</v>
      </c>
      <c r="G89" s="233">
        <f>SUM(G90:G94)</f>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c r="E90" s="435"/>
      <c r="F90" s="393">
        <f t="shared" ref="F90:F94" si="107">D90+E90</f>
        <v>0</v>
      </c>
      <c r="G90" s="232"/>
      <c r="H90" s="264"/>
      <c r="I90" s="115">
        <f t="shared" ref="I90:I94" si="108">G90+H90</f>
        <v>0</v>
      </c>
      <c r="J90" s="264"/>
      <c r="K90" s="61"/>
      <c r="L90" s="115">
        <f t="shared" ref="L90:L94" si="109">J90+K90</f>
        <v>0</v>
      </c>
      <c r="M90" s="328"/>
      <c r="N90" s="61"/>
      <c r="O90" s="115">
        <f t="shared" ref="O90:O94" si="110">M90+N90</f>
        <v>0</v>
      </c>
      <c r="P90" s="112"/>
    </row>
    <row r="91" spans="1:16" hidden="1" x14ac:dyDescent="0.25">
      <c r="A91" s="38">
        <v>2222</v>
      </c>
      <c r="B91" s="58" t="s">
        <v>78</v>
      </c>
      <c r="C91" s="59">
        <f t="shared" si="98"/>
        <v>0</v>
      </c>
      <c r="D91" s="232"/>
      <c r="E91" s="435"/>
      <c r="F91" s="393">
        <f t="shared" si="107"/>
        <v>0</v>
      </c>
      <c r="G91" s="232"/>
      <c r="H91" s="264"/>
      <c r="I91" s="115">
        <f t="shared" si="108"/>
        <v>0</v>
      </c>
      <c r="J91" s="264"/>
      <c r="K91" s="61"/>
      <c r="L91" s="115">
        <f t="shared" si="109"/>
        <v>0</v>
      </c>
      <c r="M91" s="328"/>
      <c r="N91" s="61"/>
      <c r="O91" s="115">
        <f t="shared" si="110"/>
        <v>0</v>
      </c>
      <c r="P91" s="112"/>
    </row>
    <row r="92" spans="1:16" hidden="1" x14ac:dyDescent="0.25">
      <c r="A92" s="38">
        <v>2223</v>
      </c>
      <c r="B92" s="58" t="s">
        <v>79</v>
      </c>
      <c r="C92" s="59">
        <f t="shared" si="98"/>
        <v>0</v>
      </c>
      <c r="D92" s="232"/>
      <c r="E92" s="435"/>
      <c r="F92" s="393">
        <f t="shared" si="107"/>
        <v>0</v>
      </c>
      <c r="G92" s="232"/>
      <c r="H92" s="264"/>
      <c r="I92" s="115">
        <f t="shared" si="108"/>
        <v>0</v>
      </c>
      <c r="J92" s="264"/>
      <c r="K92" s="61"/>
      <c r="L92" s="115">
        <f t="shared" si="109"/>
        <v>0</v>
      </c>
      <c r="M92" s="328"/>
      <c r="N92" s="61"/>
      <c r="O92" s="115">
        <f t="shared" si="110"/>
        <v>0</v>
      </c>
      <c r="P92" s="112"/>
    </row>
    <row r="93" spans="1:16" ht="48" hidden="1" x14ac:dyDescent="0.25">
      <c r="A93" s="38">
        <v>2224</v>
      </c>
      <c r="B93" s="58" t="s">
        <v>299</v>
      </c>
      <c r="C93" s="59">
        <f t="shared" si="98"/>
        <v>0</v>
      </c>
      <c r="D93" s="232"/>
      <c r="E93" s="435"/>
      <c r="F93" s="393">
        <f t="shared" si="107"/>
        <v>0</v>
      </c>
      <c r="G93" s="232"/>
      <c r="H93" s="264"/>
      <c r="I93" s="115">
        <f t="shared" si="108"/>
        <v>0</v>
      </c>
      <c r="J93" s="264"/>
      <c r="K93" s="61"/>
      <c r="L93" s="115">
        <f t="shared" si="109"/>
        <v>0</v>
      </c>
      <c r="M93" s="328"/>
      <c r="N93" s="61"/>
      <c r="O93" s="115">
        <f t="shared" si="110"/>
        <v>0</v>
      </c>
      <c r="P93" s="112"/>
    </row>
    <row r="94" spans="1:16" ht="24" hidden="1" x14ac:dyDescent="0.25">
      <c r="A94" s="38">
        <v>2229</v>
      </c>
      <c r="B94" s="58" t="s">
        <v>80</v>
      </c>
      <c r="C94" s="59">
        <f t="shared" si="98"/>
        <v>0</v>
      </c>
      <c r="D94" s="232"/>
      <c r="E94" s="435"/>
      <c r="F94" s="393">
        <f t="shared" si="107"/>
        <v>0</v>
      </c>
      <c r="G94" s="232"/>
      <c r="H94" s="264"/>
      <c r="I94" s="115">
        <f t="shared" si="108"/>
        <v>0</v>
      </c>
      <c r="J94" s="264"/>
      <c r="K94" s="61"/>
      <c r="L94" s="115">
        <f t="shared" si="109"/>
        <v>0</v>
      </c>
      <c r="M94" s="328"/>
      <c r="N94" s="61"/>
      <c r="O94" s="115">
        <f t="shared" si="110"/>
        <v>0</v>
      </c>
      <c r="P94" s="112"/>
    </row>
    <row r="95" spans="1:16" ht="36" hidden="1" x14ac:dyDescent="0.25">
      <c r="A95" s="113">
        <v>2230</v>
      </c>
      <c r="B95" s="58" t="s">
        <v>81</v>
      </c>
      <c r="C95" s="59">
        <f t="shared" si="98"/>
        <v>0</v>
      </c>
      <c r="D95" s="233">
        <f>SUM(D96:D102)</f>
        <v>0</v>
      </c>
      <c r="E95" s="436">
        <f t="shared" ref="E95:F95" si="111">SUM(E96:E102)</f>
        <v>0</v>
      </c>
      <c r="F95" s="393">
        <f t="shared" si="111"/>
        <v>0</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435"/>
      <c r="F96" s="393">
        <f t="shared" ref="F96:F102" si="115">D96+E96</f>
        <v>0</v>
      </c>
      <c r="G96" s="232"/>
      <c r="H96" s="264"/>
      <c r="I96" s="115">
        <f t="shared" ref="I96:I102" si="116">G96+H96</f>
        <v>0</v>
      </c>
      <c r="J96" s="264"/>
      <c r="K96" s="61"/>
      <c r="L96" s="115">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435"/>
      <c r="F97" s="393">
        <f t="shared" si="115"/>
        <v>0</v>
      </c>
      <c r="G97" s="232"/>
      <c r="H97" s="264"/>
      <c r="I97" s="115">
        <f t="shared" si="116"/>
        <v>0</v>
      </c>
      <c r="J97" s="264"/>
      <c r="K97" s="61"/>
      <c r="L97" s="115">
        <f t="shared" si="117"/>
        <v>0</v>
      </c>
      <c r="M97" s="328"/>
      <c r="N97" s="61"/>
      <c r="O97" s="115">
        <f t="shared" si="118"/>
        <v>0</v>
      </c>
      <c r="P97" s="112"/>
    </row>
    <row r="98" spans="1:16" ht="24" hidden="1" x14ac:dyDescent="0.25">
      <c r="A98" s="33">
        <v>2233</v>
      </c>
      <c r="B98" s="53" t="s">
        <v>84</v>
      </c>
      <c r="C98" s="54">
        <f t="shared" si="98"/>
        <v>0</v>
      </c>
      <c r="D98" s="231"/>
      <c r="E98" s="433"/>
      <c r="F98" s="434">
        <f t="shared" si="115"/>
        <v>0</v>
      </c>
      <c r="G98" s="231"/>
      <c r="H98" s="263"/>
      <c r="I98" s="121">
        <f t="shared" si="116"/>
        <v>0</v>
      </c>
      <c r="J98" s="263"/>
      <c r="K98" s="56"/>
      <c r="L98" s="121">
        <f t="shared" si="117"/>
        <v>0</v>
      </c>
      <c r="M98" s="327"/>
      <c r="N98" s="56"/>
      <c r="O98" s="121">
        <f t="shared" si="118"/>
        <v>0</v>
      </c>
      <c r="P98" s="111"/>
    </row>
    <row r="99" spans="1:16" ht="36" hidden="1" x14ac:dyDescent="0.25">
      <c r="A99" s="38">
        <v>2234</v>
      </c>
      <c r="B99" s="58" t="s">
        <v>85</v>
      </c>
      <c r="C99" s="59">
        <f t="shared" si="98"/>
        <v>0</v>
      </c>
      <c r="D99" s="232"/>
      <c r="E99" s="435"/>
      <c r="F99" s="393">
        <f t="shared" si="115"/>
        <v>0</v>
      </c>
      <c r="G99" s="232"/>
      <c r="H99" s="264"/>
      <c r="I99" s="115">
        <f t="shared" si="116"/>
        <v>0</v>
      </c>
      <c r="J99" s="264"/>
      <c r="K99" s="61"/>
      <c r="L99" s="115">
        <f t="shared" si="117"/>
        <v>0</v>
      </c>
      <c r="M99" s="328"/>
      <c r="N99" s="61"/>
      <c r="O99" s="115">
        <f t="shared" si="118"/>
        <v>0</v>
      </c>
      <c r="P99" s="112"/>
    </row>
    <row r="100" spans="1:16" ht="24" hidden="1" x14ac:dyDescent="0.25">
      <c r="A100" s="38">
        <v>2235</v>
      </c>
      <c r="B100" s="58" t="s">
        <v>86</v>
      </c>
      <c r="C100" s="59">
        <f t="shared" si="98"/>
        <v>0</v>
      </c>
      <c r="D100" s="232"/>
      <c r="E100" s="435"/>
      <c r="F100" s="393">
        <f t="shared" si="115"/>
        <v>0</v>
      </c>
      <c r="G100" s="232"/>
      <c r="H100" s="264"/>
      <c r="I100" s="115">
        <f t="shared" si="116"/>
        <v>0</v>
      </c>
      <c r="J100" s="264"/>
      <c r="K100" s="61"/>
      <c r="L100" s="115">
        <f t="shared" si="117"/>
        <v>0</v>
      </c>
      <c r="M100" s="328"/>
      <c r="N100" s="61"/>
      <c r="O100" s="115">
        <f t="shared" si="118"/>
        <v>0</v>
      </c>
      <c r="P100" s="112"/>
    </row>
    <row r="101" spans="1:16" hidden="1" x14ac:dyDescent="0.25">
      <c r="A101" s="38">
        <v>2236</v>
      </c>
      <c r="B101" s="58" t="s">
        <v>87</v>
      </c>
      <c r="C101" s="59">
        <f t="shared" si="98"/>
        <v>0</v>
      </c>
      <c r="D101" s="232"/>
      <c r="E101" s="435"/>
      <c r="F101" s="393">
        <f t="shared" si="115"/>
        <v>0</v>
      </c>
      <c r="G101" s="232"/>
      <c r="H101" s="264"/>
      <c r="I101" s="115">
        <f t="shared" si="116"/>
        <v>0</v>
      </c>
      <c r="J101" s="264"/>
      <c r="K101" s="61"/>
      <c r="L101" s="115">
        <f t="shared" si="117"/>
        <v>0</v>
      </c>
      <c r="M101" s="328"/>
      <c r="N101" s="61"/>
      <c r="O101" s="115">
        <f t="shared" si="118"/>
        <v>0</v>
      </c>
      <c r="P101" s="112"/>
    </row>
    <row r="102" spans="1:16" ht="24" hidden="1" x14ac:dyDescent="0.25">
      <c r="A102" s="38">
        <v>2239</v>
      </c>
      <c r="B102" s="58" t="s">
        <v>88</v>
      </c>
      <c r="C102" s="59">
        <f t="shared" si="98"/>
        <v>0</v>
      </c>
      <c r="D102" s="232"/>
      <c r="E102" s="435"/>
      <c r="F102" s="393">
        <f t="shared" si="115"/>
        <v>0</v>
      </c>
      <c r="G102" s="232"/>
      <c r="H102" s="264"/>
      <c r="I102" s="115">
        <f t="shared" si="116"/>
        <v>0</v>
      </c>
      <c r="J102" s="264"/>
      <c r="K102" s="61"/>
      <c r="L102" s="115">
        <f t="shared" si="117"/>
        <v>0</v>
      </c>
      <c r="M102" s="328"/>
      <c r="N102" s="61"/>
      <c r="O102" s="115">
        <f t="shared" si="118"/>
        <v>0</v>
      </c>
      <c r="P102" s="112"/>
    </row>
    <row r="103" spans="1:16" ht="36" hidden="1" x14ac:dyDescent="0.25">
      <c r="A103" s="113">
        <v>2240</v>
      </c>
      <c r="B103" s="58" t="s">
        <v>89</v>
      </c>
      <c r="C103" s="59">
        <f t="shared" si="98"/>
        <v>0</v>
      </c>
      <c r="D103" s="233">
        <f>SUM(D104:D111)</f>
        <v>0</v>
      </c>
      <c r="E103" s="436">
        <f t="shared" ref="E103:F103" si="119">SUM(E104:E111)</f>
        <v>0</v>
      </c>
      <c r="F103" s="393">
        <f t="shared" si="119"/>
        <v>0</v>
      </c>
      <c r="G103" s="233">
        <f>SUM(G104:G111)</f>
        <v>0</v>
      </c>
      <c r="H103" s="122">
        <f t="shared" ref="H103:I103" si="120">SUM(H104:H111)</f>
        <v>0</v>
      </c>
      <c r="I103" s="115">
        <f t="shared" si="120"/>
        <v>0</v>
      </c>
      <c r="J103" s="122">
        <f>SUM(J104:J111)</f>
        <v>0</v>
      </c>
      <c r="K103" s="114">
        <f t="shared" ref="K103:L103" si="121">SUM(K104:K111)</f>
        <v>0</v>
      </c>
      <c r="L103" s="115">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435"/>
      <c r="F104" s="393">
        <f t="shared" ref="F104:F111" si="123">D104+E104</f>
        <v>0</v>
      </c>
      <c r="G104" s="232"/>
      <c r="H104" s="264"/>
      <c r="I104" s="115">
        <f t="shared" ref="I104:I111" si="124">G104+H104</f>
        <v>0</v>
      </c>
      <c r="J104" s="264"/>
      <c r="K104" s="61"/>
      <c r="L104" s="115">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435"/>
      <c r="F105" s="393">
        <f t="shared" si="123"/>
        <v>0</v>
      </c>
      <c r="G105" s="232"/>
      <c r="H105" s="264"/>
      <c r="I105" s="115">
        <f t="shared" si="124"/>
        <v>0</v>
      </c>
      <c r="J105" s="264"/>
      <c r="K105" s="61"/>
      <c r="L105" s="115">
        <f t="shared" si="125"/>
        <v>0</v>
      </c>
      <c r="M105" s="328"/>
      <c r="N105" s="61"/>
      <c r="O105" s="115">
        <f t="shared" si="126"/>
        <v>0</v>
      </c>
      <c r="P105" s="112"/>
    </row>
    <row r="106" spans="1:16" ht="24" hidden="1" x14ac:dyDescent="0.25">
      <c r="A106" s="38">
        <v>2243</v>
      </c>
      <c r="B106" s="58" t="s">
        <v>92</v>
      </c>
      <c r="C106" s="59">
        <f t="shared" si="98"/>
        <v>0</v>
      </c>
      <c r="D106" s="232"/>
      <c r="E106" s="435"/>
      <c r="F106" s="393">
        <f t="shared" si="123"/>
        <v>0</v>
      </c>
      <c r="G106" s="232"/>
      <c r="H106" s="264"/>
      <c r="I106" s="115">
        <f t="shared" si="124"/>
        <v>0</v>
      </c>
      <c r="J106" s="264"/>
      <c r="K106" s="61"/>
      <c r="L106" s="115">
        <f t="shared" si="125"/>
        <v>0</v>
      </c>
      <c r="M106" s="328"/>
      <c r="N106" s="61"/>
      <c r="O106" s="115">
        <f t="shared" si="126"/>
        <v>0</v>
      </c>
      <c r="P106" s="112"/>
    </row>
    <row r="107" spans="1:16" hidden="1" x14ac:dyDescent="0.25">
      <c r="A107" s="38">
        <v>2244</v>
      </c>
      <c r="B107" s="58" t="s">
        <v>93</v>
      </c>
      <c r="C107" s="59">
        <f t="shared" si="98"/>
        <v>0</v>
      </c>
      <c r="D107" s="232"/>
      <c r="E107" s="435"/>
      <c r="F107" s="393">
        <f t="shared" si="123"/>
        <v>0</v>
      </c>
      <c r="G107" s="232"/>
      <c r="H107" s="264"/>
      <c r="I107" s="115">
        <f t="shared" si="124"/>
        <v>0</v>
      </c>
      <c r="J107" s="264"/>
      <c r="K107" s="61"/>
      <c r="L107" s="115">
        <f t="shared" si="125"/>
        <v>0</v>
      </c>
      <c r="M107" s="328"/>
      <c r="N107" s="61"/>
      <c r="O107" s="115">
        <f t="shared" si="126"/>
        <v>0</v>
      </c>
      <c r="P107" s="112"/>
    </row>
    <row r="108" spans="1:16" ht="24" hidden="1" x14ac:dyDescent="0.25">
      <c r="A108" s="38">
        <v>2246</v>
      </c>
      <c r="B108" s="58" t="s">
        <v>94</v>
      </c>
      <c r="C108" s="59">
        <f t="shared" si="98"/>
        <v>0</v>
      </c>
      <c r="D108" s="232"/>
      <c r="E108" s="435"/>
      <c r="F108" s="393">
        <f t="shared" si="123"/>
        <v>0</v>
      </c>
      <c r="G108" s="232"/>
      <c r="H108" s="264"/>
      <c r="I108" s="115">
        <f t="shared" si="124"/>
        <v>0</v>
      </c>
      <c r="J108" s="264"/>
      <c r="K108" s="61"/>
      <c r="L108" s="115">
        <f t="shared" si="125"/>
        <v>0</v>
      </c>
      <c r="M108" s="328"/>
      <c r="N108" s="61"/>
      <c r="O108" s="115">
        <f t="shared" si="126"/>
        <v>0</v>
      </c>
      <c r="P108" s="112"/>
    </row>
    <row r="109" spans="1:16" hidden="1" x14ac:dyDescent="0.25">
      <c r="A109" s="38">
        <v>2247</v>
      </c>
      <c r="B109" s="58" t="s">
        <v>95</v>
      </c>
      <c r="C109" s="59">
        <f t="shared" si="98"/>
        <v>0</v>
      </c>
      <c r="D109" s="232"/>
      <c r="E109" s="435"/>
      <c r="F109" s="393">
        <f t="shared" si="123"/>
        <v>0</v>
      </c>
      <c r="G109" s="232"/>
      <c r="H109" s="264"/>
      <c r="I109" s="115">
        <f t="shared" si="124"/>
        <v>0</v>
      </c>
      <c r="J109" s="264"/>
      <c r="K109" s="61"/>
      <c r="L109" s="115">
        <f t="shared" si="125"/>
        <v>0</v>
      </c>
      <c r="M109" s="328"/>
      <c r="N109" s="61"/>
      <c r="O109" s="115">
        <f t="shared" si="126"/>
        <v>0</v>
      </c>
      <c r="P109" s="112"/>
    </row>
    <row r="110" spans="1:16" ht="24" hidden="1" x14ac:dyDescent="0.25">
      <c r="A110" s="38">
        <v>2248</v>
      </c>
      <c r="B110" s="58" t="s">
        <v>300</v>
      </c>
      <c r="C110" s="59">
        <f t="shared" si="98"/>
        <v>0</v>
      </c>
      <c r="D110" s="232"/>
      <c r="E110" s="435"/>
      <c r="F110" s="393">
        <f t="shared" si="123"/>
        <v>0</v>
      </c>
      <c r="G110" s="232"/>
      <c r="H110" s="264"/>
      <c r="I110" s="115">
        <f t="shared" si="124"/>
        <v>0</v>
      </c>
      <c r="J110" s="264"/>
      <c r="K110" s="61"/>
      <c r="L110" s="115">
        <f t="shared" si="125"/>
        <v>0</v>
      </c>
      <c r="M110" s="328"/>
      <c r="N110" s="61"/>
      <c r="O110" s="115">
        <f t="shared" si="126"/>
        <v>0</v>
      </c>
      <c r="P110" s="112"/>
    </row>
    <row r="111" spans="1:16" ht="24" hidden="1" x14ac:dyDescent="0.25">
      <c r="A111" s="38">
        <v>2249</v>
      </c>
      <c r="B111" s="58" t="s">
        <v>96</v>
      </c>
      <c r="C111" s="59">
        <f t="shared" si="98"/>
        <v>0</v>
      </c>
      <c r="D111" s="232"/>
      <c r="E111" s="435"/>
      <c r="F111" s="393">
        <f t="shared" si="123"/>
        <v>0</v>
      </c>
      <c r="G111" s="232"/>
      <c r="H111" s="264"/>
      <c r="I111" s="115">
        <f t="shared" si="124"/>
        <v>0</v>
      </c>
      <c r="J111" s="264"/>
      <c r="K111" s="61"/>
      <c r="L111" s="115">
        <f t="shared" si="125"/>
        <v>0</v>
      </c>
      <c r="M111" s="328"/>
      <c r="N111" s="61"/>
      <c r="O111" s="115">
        <f t="shared" si="126"/>
        <v>0</v>
      </c>
      <c r="P111" s="112"/>
    </row>
    <row r="112" spans="1:16"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435"/>
      <c r="F114" s="393">
        <f t="shared" si="131"/>
        <v>0</v>
      </c>
      <c r="G114" s="232"/>
      <c r="H114" s="264"/>
      <c r="I114" s="115">
        <f t="shared" si="132"/>
        <v>0</v>
      </c>
      <c r="J114" s="264"/>
      <c r="K114" s="61"/>
      <c r="L114" s="115">
        <f t="shared" si="133"/>
        <v>0</v>
      </c>
      <c r="M114" s="328"/>
      <c r="N114" s="61"/>
      <c r="O114" s="115">
        <f t="shared" si="134"/>
        <v>0</v>
      </c>
      <c r="P114" s="112"/>
    </row>
    <row r="115" spans="1:16" ht="24" hidden="1" x14ac:dyDescent="0.25">
      <c r="A115" s="38">
        <v>2259</v>
      </c>
      <c r="B115" s="58" t="s">
        <v>100</v>
      </c>
      <c r="C115" s="59">
        <f t="shared" si="98"/>
        <v>0</v>
      </c>
      <c r="D115" s="232"/>
      <c r="E115" s="435"/>
      <c r="F115" s="393">
        <f t="shared" si="131"/>
        <v>0</v>
      </c>
      <c r="G115" s="232"/>
      <c r="H115" s="264"/>
      <c r="I115" s="115">
        <f t="shared" si="132"/>
        <v>0</v>
      </c>
      <c r="J115" s="264"/>
      <c r="K115" s="61"/>
      <c r="L115" s="115">
        <f t="shared" si="133"/>
        <v>0</v>
      </c>
      <c r="M115" s="328"/>
      <c r="N115" s="61"/>
      <c r="O115" s="115">
        <f t="shared" si="134"/>
        <v>0</v>
      </c>
      <c r="P115" s="112"/>
    </row>
    <row r="116" spans="1:16" hidden="1" x14ac:dyDescent="0.25">
      <c r="A116" s="113">
        <v>2260</v>
      </c>
      <c r="B116" s="58" t="s">
        <v>101</v>
      </c>
      <c r="C116" s="59">
        <f t="shared" si="98"/>
        <v>0</v>
      </c>
      <c r="D116" s="233">
        <f>SUM(D117:D121)</f>
        <v>0</v>
      </c>
      <c r="E116" s="436">
        <f t="shared" ref="E116:F116" si="135">SUM(E117:E121)</f>
        <v>0</v>
      </c>
      <c r="F116" s="393">
        <f t="shared" si="135"/>
        <v>0</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435"/>
      <c r="F118" s="393">
        <f t="shared" si="139"/>
        <v>0</v>
      </c>
      <c r="G118" s="232"/>
      <c r="H118" s="264"/>
      <c r="I118" s="115">
        <f t="shared" si="140"/>
        <v>0</v>
      </c>
      <c r="J118" s="264"/>
      <c r="K118" s="61"/>
      <c r="L118" s="115">
        <f t="shared" si="141"/>
        <v>0</v>
      </c>
      <c r="M118" s="328"/>
      <c r="N118" s="61"/>
      <c r="O118" s="115">
        <f t="shared" si="142"/>
        <v>0</v>
      </c>
      <c r="P118" s="112"/>
    </row>
    <row r="119" spans="1:16" hidden="1" x14ac:dyDescent="0.25">
      <c r="A119" s="38">
        <v>2263</v>
      </c>
      <c r="B119" s="58" t="s">
        <v>104</v>
      </c>
      <c r="C119" s="59">
        <f t="shared" si="98"/>
        <v>0</v>
      </c>
      <c r="D119" s="232"/>
      <c r="E119" s="435"/>
      <c r="F119" s="393">
        <f t="shared" si="139"/>
        <v>0</v>
      </c>
      <c r="G119" s="232"/>
      <c r="H119" s="264"/>
      <c r="I119" s="115">
        <f t="shared" si="140"/>
        <v>0</v>
      </c>
      <c r="J119" s="264"/>
      <c r="K119" s="61"/>
      <c r="L119" s="115">
        <f t="shared" si="141"/>
        <v>0</v>
      </c>
      <c r="M119" s="328"/>
      <c r="N119" s="61"/>
      <c r="O119" s="115">
        <f t="shared" si="142"/>
        <v>0</v>
      </c>
      <c r="P119" s="112"/>
    </row>
    <row r="120" spans="1:16" ht="24" hidden="1" x14ac:dyDescent="0.25">
      <c r="A120" s="38">
        <v>2264</v>
      </c>
      <c r="B120" s="58" t="s">
        <v>105</v>
      </c>
      <c r="C120" s="59">
        <f t="shared" si="98"/>
        <v>0</v>
      </c>
      <c r="D120" s="232"/>
      <c r="E120" s="435"/>
      <c r="F120" s="393">
        <f t="shared" si="139"/>
        <v>0</v>
      </c>
      <c r="G120" s="232"/>
      <c r="H120" s="264"/>
      <c r="I120" s="115">
        <f t="shared" si="140"/>
        <v>0</v>
      </c>
      <c r="J120" s="264"/>
      <c r="K120" s="61"/>
      <c r="L120" s="115">
        <f t="shared" si="141"/>
        <v>0</v>
      </c>
      <c r="M120" s="328"/>
      <c r="N120" s="61"/>
      <c r="O120" s="115">
        <f t="shared" si="142"/>
        <v>0</v>
      </c>
      <c r="P120" s="112"/>
    </row>
    <row r="121" spans="1:16" hidden="1" x14ac:dyDescent="0.25">
      <c r="A121" s="38">
        <v>2269</v>
      </c>
      <c r="B121" s="58" t="s">
        <v>106</v>
      </c>
      <c r="C121" s="59">
        <f t="shared" si="98"/>
        <v>0</v>
      </c>
      <c r="D121" s="232"/>
      <c r="E121" s="435"/>
      <c r="F121" s="393">
        <f t="shared" si="139"/>
        <v>0</v>
      </c>
      <c r="G121" s="232"/>
      <c r="H121" s="264"/>
      <c r="I121" s="115">
        <f t="shared" si="140"/>
        <v>0</v>
      </c>
      <c r="J121" s="264"/>
      <c r="K121" s="61"/>
      <c r="L121" s="115">
        <f t="shared" si="141"/>
        <v>0</v>
      </c>
      <c r="M121" s="328"/>
      <c r="N121" s="61"/>
      <c r="O121" s="115">
        <f t="shared" si="142"/>
        <v>0</v>
      </c>
      <c r="P121" s="112"/>
    </row>
    <row r="122" spans="1:16" hidden="1" x14ac:dyDescent="0.25">
      <c r="A122" s="113">
        <v>2270</v>
      </c>
      <c r="B122" s="58" t="s">
        <v>107</v>
      </c>
      <c r="C122" s="59">
        <f t="shared" si="98"/>
        <v>0</v>
      </c>
      <c r="D122" s="233">
        <f>SUM(D123:D127)</f>
        <v>0</v>
      </c>
      <c r="E122" s="436">
        <f t="shared" ref="E122:F122" si="143">SUM(E123:E127)</f>
        <v>0</v>
      </c>
      <c r="F122" s="393">
        <f t="shared" si="143"/>
        <v>0</v>
      </c>
      <c r="G122" s="233">
        <f>SUM(G123:G127)</f>
        <v>0</v>
      </c>
      <c r="H122" s="122">
        <f t="shared" ref="H122:I122" si="144">SUM(H123:H127)</f>
        <v>0</v>
      </c>
      <c r="I122" s="115">
        <f t="shared" si="144"/>
        <v>0</v>
      </c>
      <c r="J122" s="122">
        <f>SUM(J123:J127)</f>
        <v>0</v>
      </c>
      <c r="K122" s="114">
        <f t="shared" ref="K122:L122" si="145">SUM(K123:K127)</f>
        <v>0</v>
      </c>
      <c r="L122" s="115">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435"/>
      <c r="F124" s="393">
        <f t="shared" si="147"/>
        <v>0</v>
      </c>
      <c r="G124" s="232"/>
      <c r="H124" s="264"/>
      <c r="I124" s="115">
        <f t="shared" si="148"/>
        <v>0</v>
      </c>
      <c r="J124" s="264"/>
      <c r="K124" s="61"/>
      <c r="L124" s="115">
        <f t="shared" si="149"/>
        <v>0</v>
      </c>
      <c r="M124" s="328"/>
      <c r="N124" s="61"/>
      <c r="O124" s="115">
        <f t="shared" si="150"/>
        <v>0</v>
      </c>
      <c r="P124" s="112"/>
    </row>
    <row r="125" spans="1:16" ht="24" hidden="1" x14ac:dyDescent="0.25">
      <c r="A125" s="38">
        <v>2275</v>
      </c>
      <c r="B125" s="58" t="s">
        <v>109</v>
      </c>
      <c r="C125" s="59">
        <f t="shared" si="98"/>
        <v>0</v>
      </c>
      <c r="D125" s="232"/>
      <c r="E125" s="435"/>
      <c r="F125" s="393">
        <f t="shared" si="147"/>
        <v>0</v>
      </c>
      <c r="G125" s="232"/>
      <c r="H125" s="264"/>
      <c r="I125" s="115">
        <f t="shared" si="148"/>
        <v>0</v>
      </c>
      <c r="J125" s="264"/>
      <c r="K125" s="61"/>
      <c r="L125" s="115">
        <f t="shared" si="149"/>
        <v>0</v>
      </c>
      <c r="M125" s="328"/>
      <c r="N125" s="61"/>
      <c r="O125" s="115">
        <f t="shared" si="150"/>
        <v>0</v>
      </c>
      <c r="P125" s="112"/>
    </row>
    <row r="126" spans="1:16" ht="36" hidden="1" x14ac:dyDescent="0.25">
      <c r="A126" s="38">
        <v>2276</v>
      </c>
      <c r="B126" s="58" t="s">
        <v>110</v>
      </c>
      <c r="C126" s="59">
        <f t="shared" si="98"/>
        <v>0</v>
      </c>
      <c r="D126" s="232"/>
      <c r="E126" s="435"/>
      <c r="F126" s="393">
        <f t="shared" si="147"/>
        <v>0</v>
      </c>
      <c r="G126" s="232"/>
      <c r="H126" s="264"/>
      <c r="I126" s="115">
        <f t="shared" si="148"/>
        <v>0</v>
      </c>
      <c r="J126" s="264"/>
      <c r="K126" s="61"/>
      <c r="L126" s="115">
        <f t="shared" si="149"/>
        <v>0</v>
      </c>
      <c r="M126" s="328"/>
      <c r="N126" s="61"/>
      <c r="O126" s="115">
        <f t="shared" si="150"/>
        <v>0</v>
      </c>
      <c r="P126" s="112"/>
    </row>
    <row r="127" spans="1:16" ht="24" hidden="1" x14ac:dyDescent="0.25">
      <c r="A127" s="38">
        <v>2279</v>
      </c>
      <c r="B127" s="58" t="s">
        <v>111</v>
      </c>
      <c r="C127" s="59">
        <f t="shared" si="98"/>
        <v>0</v>
      </c>
      <c r="D127" s="232"/>
      <c r="E127" s="435"/>
      <c r="F127" s="393">
        <f t="shared" si="147"/>
        <v>0</v>
      </c>
      <c r="G127" s="232"/>
      <c r="H127" s="264"/>
      <c r="I127" s="115">
        <f t="shared" si="148"/>
        <v>0</v>
      </c>
      <c r="J127" s="264"/>
      <c r="K127" s="61"/>
      <c r="L127" s="115">
        <f t="shared" si="149"/>
        <v>0</v>
      </c>
      <c r="M127" s="328"/>
      <c r="N127" s="61"/>
      <c r="O127" s="115">
        <f t="shared" si="150"/>
        <v>0</v>
      </c>
      <c r="P127" s="112"/>
    </row>
    <row r="128" spans="1:16" ht="24" hidden="1" x14ac:dyDescent="0.25">
      <c r="A128" s="455">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435"/>
      <c r="F129" s="393">
        <f>D129+E129</f>
        <v>0</v>
      </c>
      <c r="G129" s="232"/>
      <c r="H129" s="264"/>
      <c r="I129" s="115">
        <f>G129+H129</f>
        <v>0</v>
      </c>
      <c r="J129" s="264"/>
      <c r="K129" s="61"/>
      <c r="L129" s="115">
        <f>J129+K129</f>
        <v>0</v>
      </c>
      <c r="M129" s="328"/>
      <c r="N129" s="61"/>
      <c r="O129" s="115">
        <f>M129+N129</f>
        <v>0</v>
      </c>
      <c r="P129" s="112"/>
    </row>
    <row r="130" spans="1:16" ht="38.25" hidden="1" customHeight="1" x14ac:dyDescent="0.25">
      <c r="A130" s="46">
        <v>2300</v>
      </c>
      <c r="B130" s="106" t="s">
        <v>113</v>
      </c>
      <c r="C130" s="47">
        <f t="shared" si="98"/>
        <v>0</v>
      </c>
      <c r="D130" s="230">
        <f>SUM(D131,D136,D140,D141,D144,D151,D159,D160,D163)</f>
        <v>0</v>
      </c>
      <c r="E130" s="430">
        <f t="shared" ref="E130:F130" si="152">SUM(E131,E136,E140,E141,E144,E151,E159,E160,E163)</f>
        <v>0</v>
      </c>
      <c r="F130" s="397">
        <f t="shared" si="152"/>
        <v>0</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18">
        <f t="shared" si="154"/>
        <v>0</v>
      </c>
      <c r="M130" s="47">
        <f>SUM(M131,M136,M140,M141,M144,M151,M159,M160,M163)</f>
        <v>0</v>
      </c>
      <c r="N130" s="51">
        <f t="shared" ref="N130:O130" si="155">SUM(N131,N136,N140,N141,N144,N151,N159,N160,N163)</f>
        <v>0</v>
      </c>
      <c r="O130" s="118">
        <f t="shared" si="155"/>
        <v>0</v>
      </c>
      <c r="P130" s="124"/>
    </row>
    <row r="131" spans="1:16" ht="24" hidden="1" x14ac:dyDescent="0.25">
      <c r="A131" s="455">
        <v>2310</v>
      </c>
      <c r="B131" s="53" t="s">
        <v>114</v>
      </c>
      <c r="C131" s="54">
        <f t="shared" si="98"/>
        <v>0</v>
      </c>
      <c r="D131" s="235">
        <f t="shared" ref="D131:O131" si="156">SUM(D132:D135)</f>
        <v>0</v>
      </c>
      <c r="E131" s="438">
        <f t="shared" si="156"/>
        <v>0</v>
      </c>
      <c r="F131" s="434">
        <f t="shared" si="156"/>
        <v>0</v>
      </c>
      <c r="G131" s="235">
        <f t="shared" si="156"/>
        <v>0</v>
      </c>
      <c r="H131" s="266">
        <f t="shared" si="156"/>
        <v>0</v>
      </c>
      <c r="I131" s="121">
        <f t="shared" si="156"/>
        <v>0</v>
      </c>
      <c r="J131" s="266">
        <f t="shared" si="156"/>
        <v>0</v>
      </c>
      <c r="K131" s="120">
        <f t="shared" si="156"/>
        <v>0</v>
      </c>
      <c r="L131" s="121">
        <f t="shared" si="156"/>
        <v>0</v>
      </c>
      <c r="M131" s="54">
        <f t="shared" si="156"/>
        <v>0</v>
      </c>
      <c r="N131" s="120">
        <f t="shared" si="156"/>
        <v>0</v>
      </c>
      <c r="O131" s="121">
        <f t="shared" si="156"/>
        <v>0</v>
      </c>
      <c r="P131" s="111"/>
    </row>
    <row r="132" spans="1:16" hidden="1" x14ac:dyDescent="0.25">
      <c r="A132" s="38">
        <v>2311</v>
      </c>
      <c r="B132" s="58" t="s">
        <v>115</v>
      </c>
      <c r="C132" s="59">
        <f t="shared" si="98"/>
        <v>0</v>
      </c>
      <c r="D132" s="232"/>
      <c r="E132" s="435"/>
      <c r="F132" s="393">
        <f t="shared" ref="F132:F135" si="157">D132+E132</f>
        <v>0</v>
      </c>
      <c r="G132" s="232"/>
      <c r="H132" s="264"/>
      <c r="I132" s="115">
        <f t="shared" ref="I132:I135" si="158">G132+H132</f>
        <v>0</v>
      </c>
      <c r="J132" s="264"/>
      <c r="K132" s="61"/>
      <c r="L132" s="115">
        <f t="shared" ref="L132:L135" si="159">J132+K132</f>
        <v>0</v>
      </c>
      <c r="M132" s="328"/>
      <c r="N132" s="61"/>
      <c r="O132" s="115">
        <f t="shared" ref="O132:O135" si="160">M132+N132</f>
        <v>0</v>
      </c>
      <c r="P132" s="112"/>
    </row>
    <row r="133" spans="1:16" hidden="1" x14ac:dyDescent="0.25">
      <c r="A133" s="38">
        <v>2312</v>
      </c>
      <c r="B133" s="58" t="s">
        <v>116</v>
      </c>
      <c r="C133" s="59">
        <f t="shared" si="98"/>
        <v>0</v>
      </c>
      <c r="D133" s="232"/>
      <c r="E133" s="435"/>
      <c r="F133" s="393">
        <f t="shared" si="157"/>
        <v>0</v>
      </c>
      <c r="G133" s="232"/>
      <c r="H133" s="264"/>
      <c r="I133" s="115">
        <f t="shared" si="158"/>
        <v>0</v>
      </c>
      <c r="J133" s="264"/>
      <c r="K133" s="61"/>
      <c r="L133" s="115">
        <f t="shared" si="159"/>
        <v>0</v>
      </c>
      <c r="M133" s="328"/>
      <c r="N133" s="61"/>
      <c r="O133" s="115">
        <f t="shared" si="160"/>
        <v>0</v>
      </c>
      <c r="P133" s="112"/>
    </row>
    <row r="134" spans="1:16" hidden="1" x14ac:dyDescent="0.25">
      <c r="A134" s="38">
        <v>2313</v>
      </c>
      <c r="B134" s="58" t="s">
        <v>117</v>
      </c>
      <c r="C134" s="59">
        <f t="shared" si="98"/>
        <v>0</v>
      </c>
      <c r="D134" s="232"/>
      <c r="E134" s="435"/>
      <c r="F134" s="393">
        <f t="shared" si="157"/>
        <v>0</v>
      </c>
      <c r="G134" s="232"/>
      <c r="H134" s="264"/>
      <c r="I134" s="115">
        <f t="shared" si="158"/>
        <v>0</v>
      </c>
      <c r="J134" s="264"/>
      <c r="K134" s="61"/>
      <c r="L134" s="115">
        <f t="shared" si="159"/>
        <v>0</v>
      </c>
      <c r="M134" s="328"/>
      <c r="N134" s="61"/>
      <c r="O134" s="115">
        <f t="shared" si="160"/>
        <v>0</v>
      </c>
      <c r="P134" s="112"/>
    </row>
    <row r="135" spans="1:16" ht="36" hidden="1" customHeight="1" x14ac:dyDescent="0.25">
      <c r="A135" s="38">
        <v>2314</v>
      </c>
      <c r="B135" s="58" t="s">
        <v>291</v>
      </c>
      <c r="C135" s="59">
        <f t="shared" si="98"/>
        <v>0</v>
      </c>
      <c r="D135" s="232"/>
      <c r="E135" s="435"/>
      <c r="F135" s="393">
        <f t="shared" si="157"/>
        <v>0</v>
      </c>
      <c r="G135" s="232"/>
      <c r="H135" s="264"/>
      <c r="I135" s="115">
        <f t="shared" si="158"/>
        <v>0</v>
      </c>
      <c r="J135" s="264"/>
      <c r="K135" s="61"/>
      <c r="L135" s="115">
        <f t="shared" si="159"/>
        <v>0</v>
      </c>
      <c r="M135" s="328"/>
      <c r="N135" s="61"/>
      <c r="O135" s="115">
        <f t="shared" si="160"/>
        <v>0</v>
      </c>
      <c r="P135" s="112"/>
    </row>
    <row r="136" spans="1:16" hidden="1" x14ac:dyDescent="0.25">
      <c r="A136" s="113">
        <v>2320</v>
      </c>
      <c r="B136" s="58" t="s">
        <v>118</v>
      </c>
      <c r="C136" s="59">
        <f t="shared" si="98"/>
        <v>0</v>
      </c>
      <c r="D136" s="233">
        <f>SUM(D137:D139)</f>
        <v>0</v>
      </c>
      <c r="E136" s="436">
        <f t="shared" ref="E136:F136" si="161">SUM(E137:E139)</f>
        <v>0</v>
      </c>
      <c r="F136" s="393">
        <f t="shared" si="161"/>
        <v>0</v>
      </c>
      <c r="G136" s="233">
        <f>SUM(G137:G139)</f>
        <v>0</v>
      </c>
      <c r="H136" s="122">
        <f t="shared" ref="H136:I136" si="162">SUM(H137:H139)</f>
        <v>0</v>
      </c>
      <c r="I136" s="115">
        <f t="shared" si="162"/>
        <v>0</v>
      </c>
      <c r="J136" s="122">
        <f>SUM(J137:J139)</f>
        <v>0</v>
      </c>
      <c r="K136" s="114">
        <f t="shared" ref="K136:L136" si="163">SUM(K137:K139)</f>
        <v>0</v>
      </c>
      <c r="L136" s="115">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row>
    <row r="138" spans="1:16" hidden="1" x14ac:dyDescent="0.25">
      <c r="A138" s="38">
        <v>2322</v>
      </c>
      <c r="B138" s="58" t="s">
        <v>120</v>
      </c>
      <c r="C138" s="59">
        <f t="shared" si="98"/>
        <v>0</v>
      </c>
      <c r="D138" s="232"/>
      <c r="E138" s="435"/>
      <c r="F138" s="393">
        <f t="shared" si="165"/>
        <v>0</v>
      </c>
      <c r="G138" s="232"/>
      <c r="H138" s="264"/>
      <c r="I138" s="115">
        <f t="shared" si="166"/>
        <v>0</v>
      </c>
      <c r="J138" s="264"/>
      <c r="K138" s="61"/>
      <c r="L138" s="115">
        <f t="shared" si="167"/>
        <v>0</v>
      </c>
      <c r="M138" s="328"/>
      <c r="N138" s="61"/>
      <c r="O138" s="115">
        <f t="shared" si="168"/>
        <v>0</v>
      </c>
      <c r="P138" s="112"/>
    </row>
    <row r="139" spans="1:16" ht="10.5" hidden="1" customHeight="1" x14ac:dyDescent="0.25">
      <c r="A139" s="38">
        <v>2329</v>
      </c>
      <c r="B139" s="58" t="s">
        <v>121</v>
      </c>
      <c r="C139" s="59">
        <f t="shared" si="98"/>
        <v>0</v>
      </c>
      <c r="D139" s="232"/>
      <c r="E139" s="435"/>
      <c r="F139" s="393">
        <f t="shared" si="165"/>
        <v>0</v>
      </c>
      <c r="G139" s="232"/>
      <c r="H139" s="264"/>
      <c r="I139" s="115">
        <f t="shared" si="166"/>
        <v>0</v>
      </c>
      <c r="J139" s="264"/>
      <c r="K139" s="61"/>
      <c r="L139" s="115">
        <f t="shared" si="167"/>
        <v>0</v>
      </c>
      <c r="M139" s="328"/>
      <c r="N139" s="61"/>
      <c r="O139" s="115">
        <f t="shared" si="168"/>
        <v>0</v>
      </c>
      <c r="P139" s="112"/>
    </row>
    <row r="140" spans="1:16" hidden="1" x14ac:dyDescent="0.25">
      <c r="A140" s="113">
        <v>2330</v>
      </c>
      <c r="B140" s="58" t="s">
        <v>122</v>
      </c>
      <c r="C140" s="59">
        <f t="shared" si="98"/>
        <v>0</v>
      </c>
      <c r="D140" s="232"/>
      <c r="E140" s="435"/>
      <c r="F140" s="393">
        <f t="shared" si="165"/>
        <v>0</v>
      </c>
      <c r="G140" s="232"/>
      <c r="H140" s="264"/>
      <c r="I140" s="115">
        <f t="shared" si="166"/>
        <v>0</v>
      </c>
      <c r="J140" s="264"/>
      <c r="K140" s="61"/>
      <c r="L140" s="115">
        <f t="shared" si="167"/>
        <v>0</v>
      </c>
      <c r="M140" s="328"/>
      <c r="N140" s="61"/>
      <c r="O140" s="115">
        <f t="shared" si="168"/>
        <v>0</v>
      </c>
      <c r="P140" s="112"/>
    </row>
    <row r="141" spans="1:16"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435"/>
      <c r="F143" s="393">
        <f t="shared" si="173"/>
        <v>0</v>
      </c>
      <c r="G143" s="232"/>
      <c r="H143" s="264"/>
      <c r="I143" s="115">
        <f t="shared" si="174"/>
        <v>0</v>
      </c>
      <c r="J143" s="264"/>
      <c r="K143" s="61"/>
      <c r="L143" s="115">
        <f t="shared" si="175"/>
        <v>0</v>
      </c>
      <c r="M143" s="328"/>
      <c r="N143" s="61"/>
      <c r="O143" s="115">
        <f t="shared" si="176"/>
        <v>0</v>
      </c>
      <c r="P143" s="112"/>
    </row>
    <row r="144" spans="1:16" ht="24" hidden="1" x14ac:dyDescent="0.25">
      <c r="A144" s="108">
        <v>2350</v>
      </c>
      <c r="B144" s="79" t="s">
        <v>125</v>
      </c>
      <c r="C144" s="85">
        <f t="shared" si="98"/>
        <v>0</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433"/>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435"/>
      <c r="F146" s="393">
        <f t="shared" si="181"/>
        <v>0</v>
      </c>
      <c r="G146" s="232"/>
      <c r="H146" s="264"/>
      <c r="I146" s="115">
        <f t="shared" si="182"/>
        <v>0</v>
      </c>
      <c r="J146" s="264"/>
      <c r="K146" s="61"/>
      <c r="L146" s="115">
        <f t="shared" si="183"/>
        <v>0</v>
      </c>
      <c r="M146" s="328"/>
      <c r="N146" s="61"/>
      <c r="O146" s="115">
        <f t="shared" si="184"/>
        <v>0</v>
      </c>
      <c r="P146" s="112"/>
    </row>
    <row r="147" spans="1:16" ht="24" hidden="1" x14ac:dyDescent="0.25">
      <c r="A147" s="38">
        <v>2353</v>
      </c>
      <c r="B147" s="58" t="s">
        <v>128</v>
      </c>
      <c r="C147" s="59">
        <f t="shared" si="98"/>
        <v>0</v>
      </c>
      <c r="D147" s="232"/>
      <c r="E147" s="435"/>
      <c r="F147" s="393">
        <f t="shared" si="181"/>
        <v>0</v>
      </c>
      <c r="G147" s="232"/>
      <c r="H147" s="264"/>
      <c r="I147" s="115">
        <f t="shared" si="182"/>
        <v>0</v>
      </c>
      <c r="J147" s="264"/>
      <c r="K147" s="61"/>
      <c r="L147" s="115">
        <f t="shared" si="183"/>
        <v>0</v>
      </c>
      <c r="M147" s="328"/>
      <c r="N147" s="61"/>
      <c r="O147" s="115">
        <f t="shared" si="184"/>
        <v>0</v>
      </c>
      <c r="P147" s="112"/>
    </row>
    <row r="148" spans="1:16" ht="24" hidden="1" x14ac:dyDescent="0.25">
      <c r="A148" s="38">
        <v>2354</v>
      </c>
      <c r="B148" s="58" t="s">
        <v>129</v>
      </c>
      <c r="C148" s="59">
        <f t="shared" si="98"/>
        <v>0</v>
      </c>
      <c r="D148" s="232"/>
      <c r="E148" s="435"/>
      <c r="F148" s="393">
        <f t="shared" si="181"/>
        <v>0</v>
      </c>
      <c r="G148" s="232"/>
      <c r="H148" s="264"/>
      <c r="I148" s="115">
        <f t="shared" si="182"/>
        <v>0</v>
      </c>
      <c r="J148" s="264"/>
      <c r="K148" s="61"/>
      <c r="L148" s="115">
        <f t="shared" si="183"/>
        <v>0</v>
      </c>
      <c r="M148" s="328"/>
      <c r="N148" s="61"/>
      <c r="O148" s="115">
        <f t="shared" si="184"/>
        <v>0</v>
      </c>
      <c r="P148" s="112"/>
    </row>
    <row r="149" spans="1:16" ht="24" hidden="1" x14ac:dyDescent="0.25">
      <c r="A149" s="38">
        <v>2355</v>
      </c>
      <c r="B149" s="58" t="s">
        <v>130</v>
      </c>
      <c r="C149" s="59">
        <f t="shared" ref="C149:C212" si="185">F149+I149+L149+O149</f>
        <v>0</v>
      </c>
      <c r="D149" s="232"/>
      <c r="E149" s="435"/>
      <c r="F149" s="393">
        <f t="shared" si="181"/>
        <v>0</v>
      </c>
      <c r="G149" s="232"/>
      <c r="H149" s="264"/>
      <c r="I149" s="115">
        <f t="shared" si="182"/>
        <v>0</v>
      </c>
      <c r="J149" s="264"/>
      <c r="K149" s="61"/>
      <c r="L149" s="115">
        <f t="shared" si="183"/>
        <v>0</v>
      </c>
      <c r="M149" s="328"/>
      <c r="N149" s="61"/>
      <c r="O149" s="115">
        <f t="shared" si="184"/>
        <v>0</v>
      </c>
      <c r="P149" s="112"/>
    </row>
    <row r="150" spans="1:16" ht="24" hidden="1" x14ac:dyDescent="0.25">
      <c r="A150" s="38">
        <v>2359</v>
      </c>
      <c r="B150" s="58" t="s">
        <v>131</v>
      </c>
      <c r="C150" s="59">
        <f t="shared" si="185"/>
        <v>0</v>
      </c>
      <c r="D150" s="232"/>
      <c r="E150" s="435"/>
      <c r="F150" s="393">
        <f t="shared" si="181"/>
        <v>0</v>
      </c>
      <c r="G150" s="232"/>
      <c r="H150" s="264"/>
      <c r="I150" s="115">
        <f t="shared" si="182"/>
        <v>0</v>
      </c>
      <c r="J150" s="264"/>
      <c r="K150" s="61"/>
      <c r="L150" s="115">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435"/>
      <c r="F153" s="393">
        <f t="shared" si="190"/>
        <v>0</v>
      </c>
      <c r="G153" s="232"/>
      <c r="H153" s="264"/>
      <c r="I153" s="115">
        <f t="shared" si="191"/>
        <v>0</v>
      </c>
      <c r="J153" s="264"/>
      <c r="K153" s="61"/>
      <c r="L153" s="115">
        <f t="shared" si="192"/>
        <v>0</v>
      </c>
      <c r="M153" s="328"/>
      <c r="N153" s="61"/>
      <c r="O153" s="115">
        <f t="shared" si="193"/>
        <v>0</v>
      </c>
      <c r="P153" s="112"/>
    </row>
    <row r="154" spans="1:16" hidden="1" x14ac:dyDescent="0.25">
      <c r="A154" s="37">
        <v>2363</v>
      </c>
      <c r="B154" s="58" t="s">
        <v>135</v>
      </c>
      <c r="C154" s="59">
        <f t="shared" si="185"/>
        <v>0</v>
      </c>
      <c r="D154" s="232"/>
      <c r="E154" s="435"/>
      <c r="F154" s="393">
        <f t="shared" si="190"/>
        <v>0</v>
      </c>
      <c r="G154" s="232"/>
      <c r="H154" s="264"/>
      <c r="I154" s="115">
        <f t="shared" si="191"/>
        <v>0</v>
      </c>
      <c r="J154" s="264"/>
      <c r="K154" s="61"/>
      <c r="L154" s="115">
        <f t="shared" si="192"/>
        <v>0</v>
      </c>
      <c r="M154" s="328"/>
      <c r="N154" s="61"/>
      <c r="O154" s="115">
        <f t="shared" si="193"/>
        <v>0</v>
      </c>
      <c r="P154" s="112"/>
    </row>
    <row r="155" spans="1:16" hidden="1" x14ac:dyDescent="0.25">
      <c r="A155" s="37">
        <v>2364</v>
      </c>
      <c r="B155" s="58" t="s">
        <v>136</v>
      </c>
      <c r="C155" s="59">
        <f t="shared" si="185"/>
        <v>0</v>
      </c>
      <c r="D155" s="232"/>
      <c r="E155" s="435"/>
      <c r="F155" s="393">
        <f t="shared" si="190"/>
        <v>0</v>
      </c>
      <c r="G155" s="232"/>
      <c r="H155" s="264"/>
      <c r="I155" s="115">
        <f t="shared" si="191"/>
        <v>0</v>
      </c>
      <c r="J155" s="264"/>
      <c r="K155" s="61"/>
      <c r="L155" s="115">
        <f t="shared" si="192"/>
        <v>0</v>
      </c>
      <c r="M155" s="328"/>
      <c r="N155" s="61"/>
      <c r="O155" s="115">
        <f t="shared" si="193"/>
        <v>0</v>
      </c>
      <c r="P155" s="112"/>
    </row>
    <row r="156" spans="1:16" ht="12.75" hidden="1" customHeight="1" x14ac:dyDescent="0.25">
      <c r="A156" s="37">
        <v>2365</v>
      </c>
      <c r="B156" s="58" t="s">
        <v>137</v>
      </c>
      <c r="C156" s="59">
        <f t="shared" si="185"/>
        <v>0</v>
      </c>
      <c r="D156" s="232"/>
      <c r="E156" s="435"/>
      <c r="F156" s="393">
        <f t="shared" si="190"/>
        <v>0</v>
      </c>
      <c r="G156" s="232"/>
      <c r="H156" s="264"/>
      <c r="I156" s="115">
        <f t="shared" si="191"/>
        <v>0</v>
      </c>
      <c r="J156" s="264"/>
      <c r="K156" s="61"/>
      <c r="L156" s="115">
        <f t="shared" si="192"/>
        <v>0</v>
      </c>
      <c r="M156" s="328"/>
      <c r="N156" s="61"/>
      <c r="O156" s="115">
        <f t="shared" si="193"/>
        <v>0</v>
      </c>
      <c r="P156" s="112"/>
    </row>
    <row r="157" spans="1:16" ht="36" hidden="1" x14ac:dyDescent="0.25">
      <c r="A157" s="37">
        <v>2366</v>
      </c>
      <c r="B157" s="58" t="s">
        <v>138</v>
      </c>
      <c r="C157" s="59">
        <f t="shared" si="185"/>
        <v>0</v>
      </c>
      <c r="D157" s="232"/>
      <c r="E157" s="435"/>
      <c r="F157" s="393">
        <f t="shared" si="190"/>
        <v>0</v>
      </c>
      <c r="G157" s="232"/>
      <c r="H157" s="264"/>
      <c r="I157" s="115">
        <f t="shared" si="191"/>
        <v>0</v>
      </c>
      <c r="J157" s="264"/>
      <c r="K157" s="61"/>
      <c r="L157" s="115">
        <f t="shared" si="192"/>
        <v>0</v>
      </c>
      <c r="M157" s="328"/>
      <c r="N157" s="61"/>
      <c r="O157" s="115">
        <f t="shared" si="193"/>
        <v>0</v>
      </c>
      <c r="P157" s="112"/>
    </row>
    <row r="158" spans="1:16" ht="48" hidden="1" x14ac:dyDescent="0.25">
      <c r="A158" s="37">
        <v>2369</v>
      </c>
      <c r="B158" s="58" t="s">
        <v>139</v>
      </c>
      <c r="C158" s="59">
        <f t="shared" si="185"/>
        <v>0</v>
      </c>
      <c r="D158" s="232"/>
      <c r="E158" s="435"/>
      <c r="F158" s="393">
        <f t="shared" si="190"/>
        <v>0</v>
      </c>
      <c r="G158" s="232"/>
      <c r="H158" s="264"/>
      <c r="I158" s="115">
        <f t="shared" si="191"/>
        <v>0</v>
      </c>
      <c r="J158" s="264"/>
      <c r="K158" s="61"/>
      <c r="L158" s="115">
        <f t="shared" si="192"/>
        <v>0</v>
      </c>
      <c r="M158" s="328"/>
      <c r="N158" s="61"/>
      <c r="O158" s="115">
        <f t="shared" si="193"/>
        <v>0</v>
      </c>
      <c r="P158" s="112"/>
    </row>
    <row r="159" spans="1:16" hidden="1" x14ac:dyDescent="0.25">
      <c r="A159" s="108">
        <v>2370</v>
      </c>
      <c r="B159" s="79" t="s">
        <v>140</v>
      </c>
      <c r="C159" s="85">
        <f t="shared" si="185"/>
        <v>0</v>
      </c>
      <c r="D159" s="234"/>
      <c r="E159" s="437"/>
      <c r="F159" s="432">
        <f t="shared" si="190"/>
        <v>0</v>
      </c>
      <c r="G159" s="234"/>
      <c r="H159" s="265"/>
      <c r="I159" s="110">
        <f t="shared" si="191"/>
        <v>0</v>
      </c>
      <c r="J159" s="265"/>
      <c r="K159" s="116"/>
      <c r="L159" s="110">
        <f t="shared" si="192"/>
        <v>0</v>
      </c>
      <c r="M159" s="329"/>
      <c r="N159" s="116"/>
      <c r="O159" s="110">
        <f t="shared" si="193"/>
        <v>0</v>
      </c>
      <c r="P159" s="117"/>
    </row>
    <row r="160" spans="1:16"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435"/>
      <c r="F162" s="393">
        <f t="shared" si="198"/>
        <v>0</v>
      </c>
      <c r="G162" s="232"/>
      <c r="H162" s="264"/>
      <c r="I162" s="115">
        <f t="shared" si="199"/>
        <v>0</v>
      </c>
      <c r="J162" s="264"/>
      <c r="K162" s="61"/>
      <c r="L162" s="115">
        <f t="shared" si="200"/>
        <v>0</v>
      </c>
      <c r="M162" s="328"/>
      <c r="N162" s="61"/>
      <c r="O162" s="115">
        <f t="shared" si="201"/>
        <v>0</v>
      </c>
      <c r="P162" s="112"/>
    </row>
    <row r="163" spans="1:16" hidden="1" x14ac:dyDescent="0.25">
      <c r="A163" s="108">
        <v>2390</v>
      </c>
      <c r="B163" s="79" t="s">
        <v>144</v>
      </c>
      <c r="C163" s="85">
        <f t="shared" si="185"/>
        <v>0</v>
      </c>
      <c r="D163" s="234"/>
      <c r="E163" s="437"/>
      <c r="F163" s="432">
        <f t="shared" si="198"/>
        <v>0</v>
      </c>
      <c r="G163" s="234"/>
      <c r="H163" s="265"/>
      <c r="I163" s="110">
        <f t="shared" si="199"/>
        <v>0</v>
      </c>
      <c r="J163" s="265"/>
      <c r="K163" s="116"/>
      <c r="L163" s="110">
        <f t="shared" si="200"/>
        <v>0</v>
      </c>
      <c r="M163" s="329"/>
      <c r="N163" s="116"/>
      <c r="O163" s="110">
        <f t="shared" si="201"/>
        <v>0</v>
      </c>
      <c r="P163" s="117"/>
    </row>
    <row r="164" spans="1:16" hidden="1" x14ac:dyDescent="0.25">
      <c r="A164" s="46">
        <v>2400</v>
      </c>
      <c r="B164" s="106" t="s">
        <v>145</v>
      </c>
      <c r="C164" s="47">
        <f t="shared" si="185"/>
        <v>0</v>
      </c>
      <c r="D164" s="236"/>
      <c r="E164" s="439"/>
      <c r="F164" s="397">
        <f t="shared" si="198"/>
        <v>0</v>
      </c>
      <c r="G164" s="236"/>
      <c r="H164" s="267"/>
      <c r="I164" s="118">
        <f t="shared" si="199"/>
        <v>0</v>
      </c>
      <c r="J164" s="267"/>
      <c r="K164" s="123"/>
      <c r="L164" s="118">
        <f t="shared" si="200"/>
        <v>0</v>
      </c>
      <c r="M164" s="330"/>
      <c r="N164" s="123"/>
      <c r="O164" s="118">
        <f t="shared" si="201"/>
        <v>0</v>
      </c>
      <c r="P164" s="124"/>
    </row>
    <row r="165" spans="1:16" ht="24" hidden="1" x14ac:dyDescent="0.25">
      <c r="A165" s="46">
        <v>2500</v>
      </c>
      <c r="B165" s="106" t="s">
        <v>146</v>
      </c>
      <c r="C165" s="47">
        <f t="shared" si="185"/>
        <v>0</v>
      </c>
      <c r="D165" s="230">
        <f>SUM(D166,D171)</f>
        <v>0</v>
      </c>
      <c r="E165" s="430">
        <f t="shared" ref="E165:O165" si="202">SUM(E166,E171)</f>
        <v>0</v>
      </c>
      <c r="F165" s="397">
        <f t="shared" si="202"/>
        <v>0</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row>
    <row r="166" spans="1:16" ht="16.5" hidden="1" customHeight="1" x14ac:dyDescent="0.25">
      <c r="A166" s="455">
        <v>2510</v>
      </c>
      <c r="B166" s="53" t="s">
        <v>147</v>
      </c>
      <c r="C166" s="54">
        <f t="shared" si="185"/>
        <v>0</v>
      </c>
      <c r="D166" s="235">
        <f>SUM(D167:D170)</f>
        <v>0</v>
      </c>
      <c r="E166" s="438">
        <f t="shared" ref="E166:O166" si="203">SUM(E167:E170)</f>
        <v>0</v>
      </c>
      <c r="F166" s="434">
        <f t="shared" si="203"/>
        <v>0</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435"/>
      <c r="F168" s="393">
        <f t="shared" si="204"/>
        <v>0</v>
      </c>
      <c r="G168" s="232"/>
      <c r="H168" s="264"/>
      <c r="I168" s="115">
        <f t="shared" si="205"/>
        <v>0</v>
      </c>
      <c r="J168" s="264"/>
      <c r="K168" s="61"/>
      <c r="L168" s="115">
        <f t="shared" si="206"/>
        <v>0</v>
      </c>
      <c r="M168" s="328"/>
      <c r="N168" s="61"/>
      <c r="O168" s="115">
        <f t="shared" si="207"/>
        <v>0</v>
      </c>
      <c r="P168" s="112"/>
    </row>
    <row r="169" spans="1:16" ht="24" hidden="1" x14ac:dyDescent="0.25">
      <c r="A169" s="38">
        <v>2515</v>
      </c>
      <c r="B169" s="58" t="s">
        <v>150</v>
      </c>
      <c r="C169" s="59">
        <f t="shared" si="185"/>
        <v>0</v>
      </c>
      <c r="D169" s="232"/>
      <c r="E169" s="435"/>
      <c r="F169" s="393">
        <f t="shared" si="204"/>
        <v>0</v>
      </c>
      <c r="G169" s="232"/>
      <c r="H169" s="264"/>
      <c r="I169" s="115">
        <f t="shared" si="205"/>
        <v>0</v>
      </c>
      <c r="J169" s="264"/>
      <c r="K169" s="61"/>
      <c r="L169" s="115">
        <f t="shared" si="206"/>
        <v>0</v>
      </c>
      <c r="M169" s="328"/>
      <c r="N169" s="61"/>
      <c r="O169" s="115">
        <f t="shared" si="207"/>
        <v>0</v>
      </c>
      <c r="P169" s="112"/>
    </row>
    <row r="170" spans="1:16" ht="24" hidden="1" x14ac:dyDescent="0.25">
      <c r="A170" s="38">
        <v>2519</v>
      </c>
      <c r="B170" s="58" t="s">
        <v>151</v>
      </c>
      <c r="C170" s="59">
        <f t="shared" si="185"/>
        <v>0</v>
      </c>
      <c r="D170" s="232"/>
      <c r="E170" s="435"/>
      <c r="F170" s="393">
        <f t="shared" si="204"/>
        <v>0</v>
      </c>
      <c r="G170" s="232"/>
      <c r="H170" s="264"/>
      <c r="I170" s="115">
        <f t="shared" si="205"/>
        <v>0</v>
      </c>
      <c r="J170" s="264"/>
      <c r="K170" s="61"/>
      <c r="L170" s="115">
        <f t="shared" si="206"/>
        <v>0</v>
      </c>
      <c r="M170" s="328"/>
      <c r="N170" s="61"/>
      <c r="O170" s="115">
        <f t="shared" si="207"/>
        <v>0</v>
      </c>
      <c r="P170" s="112"/>
    </row>
    <row r="171" spans="1:16" ht="24" hidden="1" x14ac:dyDescent="0.25">
      <c r="A171" s="113">
        <v>2520</v>
      </c>
      <c r="B171" s="58" t="s">
        <v>152</v>
      </c>
      <c r="C171" s="59">
        <f t="shared" si="185"/>
        <v>0</v>
      </c>
      <c r="D171" s="232"/>
      <c r="E171" s="435"/>
      <c r="F171" s="393">
        <f t="shared" si="204"/>
        <v>0</v>
      </c>
      <c r="G171" s="232"/>
      <c r="H171" s="264"/>
      <c r="I171" s="115">
        <f t="shared" si="205"/>
        <v>0</v>
      </c>
      <c r="J171" s="264"/>
      <c r="K171" s="61"/>
      <c r="L171" s="115">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90"/>
      <c r="F172" s="391">
        <f t="shared" si="204"/>
        <v>0</v>
      </c>
      <c r="G172" s="215"/>
      <c r="H172" s="250"/>
      <c r="I172" s="361">
        <f t="shared" si="205"/>
        <v>0</v>
      </c>
      <c r="J172" s="250"/>
      <c r="K172" s="35"/>
      <c r="L172" s="361">
        <f t="shared" si="206"/>
        <v>0</v>
      </c>
      <c r="M172" s="318"/>
      <c r="N172" s="35"/>
      <c r="O172" s="361">
        <f t="shared" si="207"/>
        <v>0</v>
      </c>
      <c r="P172" s="36"/>
    </row>
    <row r="173" spans="1:16" hidden="1" x14ac:dyDescent="0.25">
      <c r="A173" s="102">
        <v>3000</v>
      </c>
      <c r="B173" s="102" t="s">
        <v>154</v>
      </c>
      <c r="C173" s="103">
        <f t="shared" si="185"/>
        <v>0</v>
      </c>
      <c r="D173" s="229">
        <f>SUM(D174,D184)</f>
        <v>0</v>
      </c>
      <c r="E173" s="428">
        <f t="shared" ref="E173:F173" si="208">SUM(E174,E184)</f>
        <v>0</v>
      </c>
      <c r="F173" s="429">
        <f t="shared" si="208"/>
        <v>0</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430">
        <f t="shared" ref="E174:O174" si="212">SUM(E175,E179)</f>
        <v>0</v>
      </c>
      <c r="F174" s="397">
        <f t="shared" si="212"/>
        <v>0</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row>
    <row r="175" spans="1:16" ht="36" hidden="1" x14ac:dyDescent="0.25">
      <c r="A175" s="455">
        <v>3260</v>
      </c>
      <c r="B175" s="53" t="s">
        <v>156</v>
      </c>
      <c r="C175" s="54">
        <f t="shared" si="185"/>
        <v>0</v>
      </c>
      <c r="D175" s="235">
        <f>SUM(D176:D178)</f>
        <v>0</v>
      </c>
      <c r="E175" s="438">
        <f t="shared" ref="E175:F175" si="213">SUM(E176:E178)</f>
        <v>0</v>
      </c>
      <c r="F175" s="434">
        <f t="shared" si="213"/>
        <v>0</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435"/>
      <c r="F177" s="393">
        <f t="shared" si="217"/>
        <v>0</v>
      </c>
      <c r="G177" s="232"/>
      <c r="H177" s="264"/>
      <c r="I177" s="115">
        <f t="shared" si="218"/>
        <v>0</v>
      </c>
      <c r="J177" s="264"/>
      <c r="K177" s="61"/>
      <c r="L177" s="115">
        <f t="shared" si="219"/>
        <v>0</v>
      </c>
      <c r="M177" s="328"/>
      <c r="N177" s="61"/>
      <c r="O177" s="115">
        <f t="shared" si="220"/>
        <v>0</v>
      </c>
      <c r="P177" s="112"/>
    </row>
    <row r="178" spans="1:16" ht="24" hidden="1" x14ac:dyDescent="0.25">
      <c r="A178" s="38">
        <v>3263</v>
      </c>
      <c r="B178" s="58" t="s">
        <v>159</v>
      </c>
      <c r="C178" s="59">
        <f t="shared" si="185"/>
        <v>0</v>
      </c>
      <c r="D178" s="232"/>
      <c r="E178" s="435"/>
      <c r="F178" s="393">
        <f t="shared" si="217"/>
        <v>0</v>
      </c>
      <c r="G178" s="232"/>
      <c r="H178" s="264"/>
      <c r="I178" s="115">
        <f t="shared" si="218"/>
        <v>0</v>
      </c>
      <c r="J178" s="264"/>
      <c r="K178" s="61"/>
      <c r="L178" s="115">
        <f t="shared" si="219"/>
        <v>0</v>
      </c>
      <c r="M178" s="328"/>
      <c r="N178" s="61"/>
      <c r="O178" s="115">
        <f t="shared" si="220"/>
        <v>0</v>
      </c>
      <c r="P178" s="112"/>
    </row>
    <row r="179" spans="1:16" ht="84" hidden="1" x14ac:dyDescent="0.25">
      <c r="A179" s="455">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435"/>
      <c r="F181" s="393">
        <f t="shared" si="222"/>
        <v>0</v>
      </c>
      <c r="G181" s="232"/>
      <c r="H181" s="264"/>
      <c r="I181" s="115">
        <f t="shared" si="223"/>
        <v>0</v>
      </c>
      <c r="J181" s="264"/>
      <c r="K181" s="61"/>
      <c r="L181" s="115">
        <f t="shared" si="224"/>
        <v>0</v>
      </c>
      <c r="M181" s="328"/>
      <c r="N181" s="61"/>
      <c r="O181" s="115">
        <f t="shared" si="225"/>
        <v>0</v>
      </c>
      <c r="P181" s="112"/>
    </row>
    <row r="182" spans="1:16" ht="72" hidden="1" x14ac:dyDescent="0.25">
      <c r="A182" s="38">
        <v>3293</v>
      </c>
      <c r="B182" s="58" t="s">
        <v>162</v>
      </c>
      <c r="C182" s="59">
        <f t="shared" si="185"/>
        <v>0</v>
      </c>
      <c r="D182" s="232"/>
      <c r="E182" s="435"/>
      <c r="F182" s="393">
        <f t="shared" si="222"/>
        <v>0</v>
      </c>
      <c r="G182" s="232"/>
      <c r="H182" s="264"/>
      <c r="I182" s="115">
        <f t="shared" si="223"/>
        <v>0</v>
      </c>
      <c r="J182" s="264"/>
      <c r="K182" s="61"/>
      <c r="L182" s="115">
        <f t="shared" si="224"/>
        <v>0</v>
      </c>
      <c r="M182" s="328"/>
      <c r="N182" s="61"/>
      <c r="O182" s="115">
        <f t="shared" si="225"/>
        <v>0</v>
      </c>
      <c r="P182" s="112"/>
    </row>
    <row r="183" spans="1:16" ht="60" hidden="1" x14ac:dyDescent="0.25">
      <c r="A183" s="129">
        <v>3294</v>
      </c>
      <c r="B183" s="58" t="s">
        <v>163</v>
      </c>
      <c r="C183" s="128">
        <f t="shared" si="185"/>
        <v>0</v>
      </c>
      <c r="D183" s="237"/>
      <c r="E183" s="440"/>
      <c r="F183" s="441">
        <f t="shared" si="222"/>
        <v>0</v>
      </c>
      <c r="G183" s="237"/>
      <c r="H183" s="268"/>
      <c r="I183" s="313">
        <f t="shared" si="223"/>
        <v>0</v>
      </c>
      <c r="J183" s="268"/>
      <c r="K183" s="130"/>
      <c r="L183" s="313">
        <f t="shared" si="224"/>
        <v>0</v>
      </c>
      <c r="M183" s="331"/>
      <c r="N183" s="130"/>
      <c r="O183" s="313">
        <f t="shared" si="225"/>
        <v>0</v>
      </c>
      <c r="P183" s="159"/>
    </row>
    <row r="184" spans="1:16"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433"/>
      <c r="F186" s="434">
        <f t="shared" si="227"/>
        <v>0</v>
      </c>
      <c r="G186" s="231"/>
      <c r="H186" s="263"/>
      <c r="I186" s="121">
        <f t="shared" si="228"/>
        <v>0</v>
      </c>
      <c r="J186" s="263"/>
      <c r="K186" s="56"/>
      <c r="L186" s="121">
        <f t="shared" si="229"/>
        <v>0</v>
      </c>
      <c r="M186" s="327"/>
      <c r="N186" s="56"/>
      <c r="O186" s="121">
        <f t="shared" si="230"/>
        <v>0</v>
      </c>
      <c r="P186" s="111"/>
    </row>
    <row r="187" spans="1:16"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row>
    <row r="189" spans="1:16" ht="36" hidden="1" x14ac:dyDescent="0.25">
      <c r="A189" s="455">
        <v>4240</v>
      </c>
      <c r="B189" s="53" t="s">
        <v>169</v>
      </c>
      <c r="C189" s="54">
        <f t="shared" si="185"/>
        <v>0</v>
      </c>
      <c r="D189" s="231"/>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435"/>
      <c r="F190" s="393">
        <f t="shared" si="239"/>
        <v>0</v>
      </c>
      <c r="G190" s="232"/>
      <c r="H190" s="264"/>
      <c r="I190" s="115">
        <f t="shared" si="240"/>
        <v>0</v>
      </c>
      <c r="J190" s="264"/>
      <c r="K190" s="61"/>
      <c r="L190" s="115">
        <f t="shared" si="241"/>
        <v>0</v>
      </c>
      <c r="M190" s="328"/>
      <c r="N190" s="61"/>
      <c r="O190" s="115">
        <f t="shared" si="242"/>
        <v>0</v>
      </c>
      <c r="P190" s="112"/>
    </row>
    <row r="191" spans="1:16"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row>
    <row r="192" spans="1:16" ht="24" hidden="1" x14ac:dyDescent="0.25">
      <c r="A192" s="455">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x14ac:dyDescent="0.25">
      <c r="A194" s="136"/>
      <c r="B194" s="17" t="s">
        <v>174</v>
      </c>
      <c r="C194" s="99">
        <f t="shared" si="185"/>
        <v>288737</v>
      </c>
      <c r="D194" s="228">
        <f>SUM(D195,D230,D269)</f>
        <v>284400</v>
      </c>
      <c r="E194" s="426">
        <f t="shared" ref="E194:F194" si="251">SUM(E195,E230,E269)</f>
        <v>4337</v>
      </c>
      <c r="F194" s="427">
        <f t="shared" si="251"/>
        <v>288737</v>
      </c>
      <c r="G194" s="228">
        <f>SUM(G195,G230,G269)</f>
        <v>0</v>
      </c>
      <c r="H194" s="261">
        <f t="shared" ref="H194:I194" si="252">SUM(H195,H230,H269)</f>
        <v>0</v>
      </c>
      <c r="I194" s="101">
        <f t="shared" si="252"/>
        <v>0</v>
      </c>
      <c r="J194" s="261">
        <f>SUM(J195,J230,J269)</f>
        <v>0</v>
      </c>
      <c r="K194" s="100">
        <f t="shared" ref="K194:L194" si="253">SUM(K195,K230,K269)</f>
        <v>0</v>
      </c>
      <c r="L194" s="101">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428">
        <f t="shared" ref="E195:F195" si="255">E196+E204</f>
        <v>0</v>
      </c>
      <c r="F195" s="429">
        <f t="shared" si="255"/>
        <v>0</v>
      </c>
      <c r="G195" s="229">
        <f>G196+G204</f>
        <v>0</v>
      </c>
      <c r="H195" s="262">
        <f t="shared" ref="H195:I195" si="256">H196+H204</f>
        <v>0</v>
      </c>
      <c r="I195" s="105">
        <f t="shared" si="256"/>
        <v>0</v>
      </c>
      <c r="J195" s="262">
        <f>J196+J204</f>
        <v>0</v>
      </c>
      <c r="K195" s="104">
        <f t="shared" ref="K195:L195" si="257">K196+K204</f>
        <v>0</v>
      </c>
      <c r="L195" s="105">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row>
    <row r="197" spans="1:16" hidden="1" x14ac:dyDescent="0.25">
      <c r="A197" s="455">
        <v>5110</v>
      </c>
      <c r="B197" s="53" t="s">
        <v>177</v>
      </c>
      <c r="C197" s="54">
        <f t="shared" si="185"/>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435"/>
      <c r="F200" s="393">
        <f t="shared" si="267"/>
        <v>0</v>
      </c>
      <c r="G200" s="232"/>
      <c r="H200" s="264"/>
      <c r="I200" s="115">
        <f t="shared" si="268"/>
        <v>0</v>
      </c>
      <c r="J200" s="264"/>
      <c r="K200" s="61"/>
      <c r="L200" s="115">
        <f t="shared" si="269"/>
        <v>0</v>
      </c>
      <c r="M200" s="328"/>
      <c r="N200" s="61"/>
      <c r="O200" s="115">
        <f t="shared" si="270"/>
        <v>0</v>
      </c>
      <c r="P200" s="112"/>
    </row>
    <row r="201" spans="1:16" hidden="1" x14ac:dyDescent="0.25">
      <c r="A201" s="113">
        <v>5130</v>
      </c>
      <c r="B201" s="58" t="s">
        <v>181</v>
      </c>
      <c r="C201" s="59">
        <f t="shared" si="185"/>
        <v>0</v>
      </c>
      <c r="D201" s="232"/>
      <c r="E201" s="435"/>
      <c r="F201" s="393">
        <f t="shared" si="267"/>
        <v>0</v>
      </c>
      <c r="G201" s="232"/>
      <c r="H201" s="264"/>
      <c r="I201" s="115">
        <f t="shared" si="268"/>
        <v>0</v>
      </c>
      <c r="J201" s="264"/>
      <c r="K201" s="61"/>
      <c r="L201" s="115">
        <f t="shared" si="269"/>
        <v>0</v>
      </c>
      <c r="M201" s="328"/>
      <c r="N201" s="61"/>
      <c r="O201" s="115">
        <f t="shared" si="270"/>
        <v>0</v>
      </c>
      <c r="P201" s="112"/>
    </row>
    <row r="202" spans="1:16" hidden="1" x14ac:dyDescent="0.25">
      <c r="A202" s="113">
        <v>5140</v>
      </c>
      <c r="B202" s="58" t="s">
        <v>182</v>
      </c>
      <c r="C202" s="59">
        <f t="shared" si="185"/>
        <v>0</v>
      </c>
      <c r="D202" s="232"/>
      <c r="E202" s="435"/>
      <c r="F202" s="393">
        <f t="shared" si="267"/>
        <v>0</v>
      </c>
      <c r="G202" s="232"/>
      <c r="H202" s="264"/>
      <c r="I202" s="115">
        <f t="shared" si="268"/>
        <v>0</v>
      </c>
      <c r="J202" s="264"/>
      <c r="K202" s="61"/>
      <c r="L202" s="115">
        <f t="shared" si="269"/>
        <v>0</v>
      </c>
      <c r="M202" s="328"/>
      <c r="N202" s="61"/>
      <c r="O202" s="115">
        <f t="shared" si="270"/>
        <v>0</v>
      </c>
      <c r="P202" s="112"/>
    </row>
    <row r="203" spans="1:16" ht="24" hidden="1" x14ac:dyDescent="0.25">
      <c r="A203" s="113">
        <v>5170</v>
      </c>
      <c r="B203" s="58" t="s">
        <v>183</v>
      </c>
      <c r="C203" s="59">
        <f t="shared" si="185"/>
        <v>0</v>
      </c>
      <c r="D203" s="232"/>
      <c r="E203" s="435"/>
      <c r="F203" s="393">
        <f t="shared" si="267"/>
        <v>0</v>
      </c>
      <c r="G203" s="232"/>
      <c r="H203" s="264"/>
      <c r="I203" s="115">
        <f t="shared" si="268"/>
        <v>0</v>
      </c>
      <c r="J203" s="264"/>
      <c r="K203" s="61"/>
      <c r="L203" s="115">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430">
        <f t="shared" ref="E204:F204" si="271">E205+E215+E216+E225+E226+E227+E229</f>
        <v>0</v>
      </c>
      <c r="F204" s="39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435"/>
      <c r="F207" s="393">
        <f t="shared" si="279"/>
        <v>0</v>
      </c>
      <c r="G207" s="232"/>
      <c r="H207" s="264"/>
      <c r="I207" s="115">
        <f t="shared" si="280"/>
        <v>0</v>
      </c>
      <c r="J207" s="264"/>
      <c r="K207" s="61"/>
      <c r="L207" s="115">
        <f t="shared" si="281"/>
        <v>0</v>
      </c>
      <c r="M207" s="328"/>
      <c r="N207" s="61"/>
      <c r="O207" s="115">
        <f t="shared" si="282"/>
        <v>0</v>
      </c>
      <c r="P207" s="112"/>
    </row>
    <row r="208" spans="1:16" hidden="1" x14ac:dyDescent="0.25">
      <c r="A208" s="38">
        <v>5213</v>
      </c>
      <c r="B208" s="58" t="s">
        <v>188</v>
      </c>
      <c r="C208" s="59">
        <f t="shared" si="185"/>
        <v>0</v>
      </c>
      <c r="D208" s="232"/>
      <c r="E208" s="435"/>
      <c r="F208" s="393">
        <f t="shared" si="279"/>
        <v>0</v>
      </c>
      <c r="G208" s="232"/>
      <c r="H208" s="264"/>
      <c r="I208" s="115">
        <f t="shared" si="280"/>
        <v>0</v>
      </c>
      <c r="J208" s="264"/>
      <c r="K208" s="61"/>
      <c r="L208" s="115">
        <f t="shared" si="281"/>
        <v>0</v>
      </c>
      <c r="M208" s="328"/>
      <c r="N208" s="61"/>
      <c r="O208" s="115">
        <f t="shared" si="282"/>
        <v>0</v>
      </c>
      <c r="P208" s="112"/>
    </row>
    <row r="209" spans="1:16" hidden="1" x14ac:dyDescent="0.25">
      <c r="A209" s="38">
        <v>5214</v>
      </c>
      <c r="B209" s="58" t="s">
        <v>189</v>
      </c>
      <c r="C209" s="59">
        <f t="shared" si="185"/>
        <v>0</v>
      </c>
      <c r="D209" s="232"/>
      <c r="E209" s="435"/>
      <c r="F209" s="393">
        <f t="shared" si="279"/>
        <v>0</v>
      </c>
      <c r="G209" s="232"/>
      <c r="H209" s="264"/>
      <c r="I209" s="115">
        <f t="shared" si="280"/>
        <v>0</v>
      </c>
      <c r="J209" s="264"/>
      <c r="K209" s="61"/>
      <c r="L209" s="115">
        <f t="shared" si="281"/>
        <v>0</v>
      </c>
      <c r="M209" s="328"/>
      <c r="N209" s="61"/>
      <c r="O209" s="115">
        <f t="shared" si="282"/>
        <v>0</v>
      </c>
      <c r="P209" s="112"/>
    </row>
    <row r="210" spans="1:16" hidden="1" x14ac:dyDescent="0.25">
      <c r="A210" s="38">
        <v>5215</v>
      </c>
      <c r="B210" s="58" t="s">
        <v>190</v>
      </c>
      <c r="C210" s="59">
        <f t="shared" si="185"/>
        <v>0</v>
      </c>
      <c r="D210" s="232"/>
      <c r="E210" s="435"/>
      <c r="F210" s="393">
        <f t="shared" si="279"/>
        <v>0</v>
      </c>
      <c r="G210" s="232"/>
      <c r="H210" s="264"/>
      <c r="I210" s="115">
        <f t="shared" si="280"/>
        <v>0</v>
      </c>
      <c r="J210" s="264"/>
      <c r="K210" s="61"/>
      <c r="L210" s="115">
        <f t="shared" si="281"/>
        <v>0</v>
      </c>
      <c r="M210" s="328"/>
      <c r="N210" s="61"/>
      <c r="O210" s="115">
        <f t="shared" si="282"/>
        <v>0</v>
      </c>
      <c r="P210" s="112"/>
    </row>
    <row r="211" spans="1:16" ht="14.25" hidden="1" customHeight="1" x14ac:dyDescent="0.25">
      <c r="A211" s="38">
        <v>5216</v>
      </c>
      <c r="B211" s="58" t="s">
        <v>191</v>
      </c>
      <c r="C211" s="59">
        <f t="shared" si="185"/>
        <v>0</v>
      </c>
      <c r="D211" s="232"/>
      <c r="E211" s="435"/>
      <c r="F211" s="393">
        <f t="shared" si="279"/>
        <v>0</v>
      </c>
      <c r="G211" s="232"/>
      <c r="H211" s="264"/>
      <c r="I211" s="115">
        <f t="shared" si="280"/>
        <v>0</v>
      </c>
      <c r="J211" s="264"/>
      <c r="K211" s="61"/>
      <c r="L211" s="115">
        <f t="shared" si="281"/>
        <v>0</v>
      </c>
      <c r="M211" s="328"/>
      <c r="N211" s="61"/>
      <c r="O211" s="115">
        <f t="shared" si="282"/>
        <v>0</v>
      </c>
      <c r="P211" s="112"/>
    </row>
    <row r="212" spans="1:16" hidden="1" x14ac:dyDescent="0.25">
      <c r="A212" s="38">
        <v>5217</v>
      </c>
      <c r="B212" s="58" t="s">
        <v>192</v>
      </c>
      <c r="C212" s="59">
        <f t="shared" si="185"/>
        <v>0</v>
      </c>
      <c r="D212" s="232"/>
      <c r="E212" s="435"/>
      <c r="F212" s="393">
        <f t="shared" si="279"/>
        <v>0</v>
      </c>
      <c r="G212" s="232"/>
      <c r="H212" s="264"/>
      <c r="I212" s="115">
        <f t="shared" si="280"/>
        <v>0</v>
      </c>
      <c r="J212" s="264"/>
      <c r="K212" s="61"/>
      <c r="L212" s="115">
        <f t="shared" si="281"/>
        <v>0</v>
      </c>
      <c r="M212" s="328"/>
      <c r="N212" s="61"/>
      <c r="O212" s="115">
        <f t="shared" si="282"/>
        <v>0</v>
      </c>
      <c r="P212" s="112"/>
    </row>
    <row r="213" spans="1:16" hidden="1" x14ac:dyDescent="0.25">
      <c r="A213" s="38">
        <v>5218</v>
      </c>
      <c r="B213" s="58" t="s">
        <v>193</v>
      </c>
      <c r="C213" s="59">
        <f t="shared" ref="C213:C276" si="283">F213+I213+L213+O213</f>
        <v>0</v>
      </c>
      <c r="D213" s="232"/>
      <c r="E213" s="435"/>
      <c r="F213" s="393">
        <f t="shared" si="279"/>
        <v>0</v>
      </c>
      <c r="G213" s="232"/>
      <c r="H213" s="264"/>
      <c r="I213" s="115">
        <f t="shared" si="280"/>
        <v>0</v>
      </c>
      <c r="J213" s="264"/>
      <c r="K213" s="61"/>
      <c r="L213" s="115">
        <f t="shared" si="281"/>
        <v>0</v>
      </c>
      <c r="M213" s="328"/>
      <c r="N213" s="61"/>
      <c r="O213" s="115">
        <f t="shared" si="282"/>
        <v>0</v>
      </c>
      <c r="P213" s="112"/>
    </row>
    <row r="214" spans="1:16" hidden="1" x14ac:dyDescent="0.25">
      <c r="A214" s="38">
        <v>5219</v>
      </c>
      <c r="B214" s="58" t="s">
        <v>194</v>
      </c>
      <c r="C214" s="59">
        <f t="shared" si="283"/>
        <v>0</v>
      </c>
      <c r="D214" s="232"/>
      <c r="E214" s="435"/>
      <c r="F214" s="393">
        <f t="shared" si="279"/>
        <v>0</v>
      </c>
      <c r="G214" s="232"/>
      <c r="H214" s="264"/>
      <c r="I214" s="115">
        <f t="shared" si="280"/>
        <v>0</v>
      </c>
      <c r="J214" s="264"/>
      <c r="K214" s="61"/>
      <c r="L214" s="115">
        <f t="shared" si="281"/>
        <v>0</v>
      </c>
      <c r="M214" s="328"/>
      <c r="N214" s="61"/>
      <c r="O214" s="115">
        <f t="shared" si="282"/>
        <v>0</v>
      </c>
      <c r="P214" s="112"/>
    </row>
    <row r="215" spans="1:16" ht="13.5" hidden="1" customHeight="1" x14ac:dyDescent="0.25">
      <c r="A215" s="113">
        <v>5220</v>
      </c>
      <c r="B215" s="58" t="s">
        <v>195</v>
      </c>
      <c r="C215" s="59">
        <f t="shared" si="283"/>
        <v>0</v>
      </c>
      <c r="D215" s="232"/>
      <c r="E215" s="435"/>
      <c r="F215" s="393">
        <f t="shared" si="279"/>
        <v>0</v>
      </c>
      <c r="G215" s="232"/>
      <c r="H215" s="264"/>
      <c r="I215" s="115">
        <f t="shared" si="280"/>
        <v>0</v>
      </c>
      <c r="J215" s="264"/>
      <c r="K215" s="61"/>
      <c r="L215" s="115">
        <f t="shared" si="281"/>
        <v>0</v>
      </c>
      <c r="M215" s="328"/>
      <c r="N215" s="61"/>
      <c r="O215" s="115">
        <f t="shared" si="282"/>
        <v>0</v>
      </c>
      <c r="P215" s="112"/>
    </row>
    <row r="216" spans="1:16" hidden="1" x14ac:dyDescent="0.25">
      <c r="A216" s="113">
        <v>5230</v>
      </c>
      <c r="B216" s="58" t="s">
        <v>196</v>
      </c>
      <c r="C216" s="59">
        <f t="shared" si="283"/>
        <v>0</v>
      </c>
      <c r="D216" s="233">
        <f>SUM(D217:D224)</f>
        <v>0</v>
      </c>
      <c r="E216" s="436">
        <f t="shared" ref="E216:F216" si="284">SUM(E217:E224)</f>
        <v>0</v>
      </c>
      <c r="F216" s="393">
        <f t="shared" si="284"/>
        <v>0</v>
      </c>
      <c r="G216" s="233">
        <f>SUM(G217:G224)</f>
        <v>0</v>
      </c>
      <c r="H216" s="122">
        <f t="shared" ref="H216:I216" si="285">SUM(H217:H224)</f>
        <v>0</v>
      </c>
      <c r="I216" s="115">
        <f t="shared" si="285"/>
        <v>0</v>
      </c>
      <c r="J216" s="122">
        <f>SUM(J217:J224)</f>
        <v>0</v>
      </c>
      <c r="K216" s="114">
        <f t="shared" ref="K216:L216" si="286">SUM(K217:K224)</f>
        <v>0</v>
      </c>
      <c r="L216" s="115">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435"/>
      <c r="F217" s="393">
        <f t="shared" ref="F217:F226" si="288">D217+E217</f>
        <v>0</v>
      </c>
      <c r="G217" s="232"/>
      <c r="H217" s="264"/>
      <c r="I217" s="115">
        <f t="shared" ref="I217:I226" si="289">G217+H217</f>
        <v>0</v>
      </c>
      <c r="J217" s="264"/>
      <c r="K217" s="61"/>
      <c r="L217" s="115">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435"/>
      <c r="F218" s="393">
        <f t="shared" si="288"/>
        <v>0</v>
      </c>
      <c r="G218" s="232"/>
      <c r="H218" s="264"/>
      <c r="I218" s="115">
        <f t="shared" si="289"/>
        <v>0</v>
      </c>
      <c r="J218" s="264"/>
      <c r="K218" s="61"/>
      <c r="L218" s="115">
        <f t="shared" si="290"/>
        <v>0</v>
      </c>
      <c r="M218" s="328"/>
      <c r="N218" s="61"/>
      <c r="O218" s="115">
        <f t="shared" si="291"/>
        <v>0</v>
      </c>
      <c r="P218" s="112"/>
    </row>
    <row r="219" spans="1:16" hidden="1" x14ac:dyDescent="0.25">
      <c r="A219" s="38">
        <v>5233</v>
      </c>
      <c r="B219" s="58" t="s">
        <v>199</v>
      </c>
      <c r="C219" s="59">
        <f t="shared" si="283"/>
        <v>0</v>
      </c>
      <c r="D219" s="232"/>
      <c r="E219" s="435"/>
      <c r="F219" s="393">
        <f t="shared" si="288"/>
        <v>0</v>
      </c>
      <c r="G219" s="232"/>
      <c r="H219" s="264"/>
      <c r="I219" s="115">
        <f t="shared" si="289"/>
        <v>0</v>
      </c>
      <c r="J219" s="264"/>
      <c r="K219" s="61"/>
      <c r="L219" s="115">
        <f t="shared" si="290"/>
        <v>0</v>
      </c>
      <c r="M219" s="328"/>
      <c r="N219" s="61"/>
      <c r="O219" s="115">
        <f t="shared" si="291"/>
        <v>0</v>
      </c>
      <c r="P219" s="112"/>
    </row>
    <row r="220" spans="1:16" ht="24" hidden="1" x14ac:dyDescent="0.25">
      <c r="A220" s="38">
        <v>5234</v>
      </c>
      <c r="B220" s="58" t="s">
        <v>200</v>
      </c>
      <c r="C220" s="59">
        <f t="shared" si="283"/>
        <v>0</v>
      </c>
      <c r="D220" s="232"/>
      <c r="E220" s="435"/>
      <c r="F220" s="393">
        <f t="shared" si="288"/>
        <v>0</v>
      </c>
      <c r="G220" s="232"/>
      <c r="H220" s="264"/>
      <c r="I220" s="115">
        <f t="shared" si="289"/>
        <v>0</v>
      </c>
      <c r="J220" s="264"/>
      <c r="K220" s="61"/>
      <c r="L220" s="115">
        <f t="shared" si="290"/>
        <v>0</v>
      </c>
      <c r="M220" s="328"/>
      <c r="N220" s="61"/>
      <c r="O220" s="115">
        <f t="shared" si="291"/>
        <v>0</v>
      </c>
      <c r="P220" s="112"/>
    </row>
    <row r="221" spans="1:16" ht="14.25" hidden="1" customHeight="1" x14ac:dyDescent="0.25">
      <c r="A221" s="38">
        <v>5236</v>
      </c>
      <c r="B221" s="58" t="s">
        <v>201</v>
      </c>
      <c r="C221" s="59">
        <f t="shared" si="283"/>
        <v>0</v>
      </c>
      <c r="D221" s="232"/>
      <c r="E221" s="435"/>
      <c r="F221" s="393">
        <f t="shared" si="288"/>
        <v>0</v>
      </c>
      <c r="G221" s="232"/>
      <c r="H221" s="264"/>
      <c r="I221" s="115">
        <f t="shared" si="289"/>
        <v>0</v>
      </c>
      <c r="J221" s="264"/>
      <c r="K221" s="61"/>
      <c r="L221" s="115">
        <f t="shared" si="290"/>
        <v>0</v>
      </c>
      <c r="M221" s="328"/>
      <c r="N221" s="61"/>
      <c r="O221" s="115">
        <f t="shared" si="291"/>
        <v>0</v>
      </c>
      <c r="P221" s="112"/>
    </row>
    <row r="222" spans="1:16" ht="14.25" hidden="1" customHeight="1" x14ac:dyDescent="0.25">
      <c r="A222" s="38">
        <v>5237</v>
      </c>
      <c r="B222" s="58" t="s">
        <v>202</v>
      </c>
      <c r="C222" s="59">
        <f t="shared" si="283"/>
        <v>0</v>
      </c>
      <c r="D222" s="232"/>
      <c r="E222" s="435"/>
      <c r="F222" s="393">
        <f t="shared" si="288"/>
        <v>0</v>
      </c>
      <c r="G222" s="232"/>
      <c r="H222" s="264"/>
      <c r="I222" s="115">
        <f t="shared" si="289"/>
        <v>0</v>
      </c>
      <c r="J222" s="264"/>
      <c r="K222" s="61"/>
      <c r="L222" s="115">
        <f t="shared" si="290"/>
        <v>0</v>
      </c>
      <c r="M222" s="328"/>
      <c r="N222" s="61"/>
      <c r="O222" s="115">
        <f t="shared" si="291"/>
        <v>0</v>
      </c>
      <c r="P222" s="112"/>
    </row>
    <row r="223" spans="1:16" ht="24" hidden="1" x14ac:dyDescent="0.25">
      <c r="A223" s="38">
        <v>5238</v>
      </c>
      <c r="B223" s="58" t="s">
        <v>203</v>
      </c>
      <c r="C223" s="59">
        <f t="shared" si="283"/>
        <v>0</v>
      </c>
      <c r="D223" s="232"/>
      <c r="E223" s="435"/>
      <c r="F223" s="393">
        <f t="shared" si="288"/>
        <v>0</v>
      </c>
      <c r="G223" s="232"/>
      <c r="H223" s="264"/>
      <c r="I223" s="115">
        <f t="shared" si="289"/>
        <v>0</v>
      </c>
      <c r="J223" s="264"/>
      <c r="K223" s="61"/>
      <c r="L223" s="115">
        <f t="shared" si="290"/>
        <v>0</v>
      </c>
      <c r="M223" s="328"/>
      <c r="N223" s="61"/>
      <c r="O223" s="115">
        <f t="shared" si="291"/>
        <v>0</v>
      </c>
      <c r="P223" s="112"/>
    </row>
    <row r="224" spans="1:16" ht="24" hidden="1" x14ac:dyDescent="0.25">
      <c r="A224" s="38">
        <v>5239</v>
      </c>
      <c r="B224" s="58" t="s">
        <v>204</v>
      </c>
      <c r="C224" s="59">
        <f t="shared" si="283"/>
        <v>0</v>
      </c>
      <c r="D224" s="232"/>
      <c r="E224" s="435"/>
      <c r="F224" s="393">
        <f t="shared" si="288"/>
        <v>0</v>
      </c>
      <c r="G224" s="232"/>
      <c r="H224" s="264"/>
      <c r="I224" s="115">
        <f t="shared" si="289"/>
        <v>0</v>
      </c>
      <c r="J224" s="264"/>
      <c r="K224" s="61"/>
      <c r="L224" s="115">
        <f t="shared" si="290"/>
        <v>0</v>
      </c>
      <c r="M224" s="328"/>
      <c r="N224" s="61"/>
      <c r="O224" s="115">
        <f t="shared" si="291"/>
        <v>0</v>
      </c>
      <c r="P224" s="112"/>
    </row>
    <row r="225" spans="1:16" ht="24" hidden="1" x14ac:dyDescent="0.25">
      <c r="A225" s="113">
        <v>5240</v>
      </c>
      <c r="B225" s="58" t="s">
        <v>205</v>
      </c>
      <c r="C225" s="59">
        <f t="shared" si="283"/>
        <v>0</v>
      </c>
      <c r="D225" s="232"/>
      <c r="E225" s="435"/>
      <c r="F225" s="393">
        <f t="shared" si="288"/>
        <v>0</v>
      </c>
      <c r="G225" s="232"/>
      <c r="H225" s="264"/>
      <c r="I225" s="115">
        <f t="shared" si="289"/>
        <v>0</v>
      </c>
      <c r="J225" s="264"/>
      <c r="K225" s="61"/>
      <c r="L225" s="115">
        <f t="shared" si="290"/>
        <v>0</v>
      </c>
      <c r="M225" s="328"/>
      <c r="N225" s="61"/>
      <c r="O225" s="115">
        <f t="shared" si="291"/>
        <v>0</v>
      </c>
      <c r="P225" s="112"/>
    </row>
    <row r="226" spans="1:16" hidden="1" x14ac:dyDescent="0.25">
      <c r="A226" s="113">
        <v>5250</v>
      </c>
      <c r="B226" s="58" t="s">
        <v>206</v>
      </c>
      <c r="C226" s="59">
        <f t="shared" si="283"/>
        <v>0</v>
      </c>
      <c r="D226" s="232"/>
      <c r="E226" s="435"/>
      <c r="F226" s="393">
        <f t="shared" si="288"/>
        <v>0</v>
      </c>
      <c r="G226" s="232"/>
      <c r="H226" s="264"/>
      <c r="I226" s="115">
        <f t="shared" si="289"/>
        <v>0</v>
      </c>
      <c r="J226" s="264"/>
      <c r="K226" s="61"/>
      <c r="L226" s="115">
        <f t="shared" si="290"/>
        <v>0</v>
      </c>
      <c r="M226" s="328"/>
      <c r="N226" s="61"/>
      <c r="O226" s="115">
        <f t="shared" si="291"/>
        <v>0</v>
      </c>
      <c r="P226" s="112"/>
    </row>
    <row r="227" spans="1:16"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437"/>
      <c r="F229" s="432">
        <f t="shared" si="296"/>
        <v>0</v>
      </c>
      <c r="G229" s="234"/>
      <c r="H229" s="265"/>
      <c r="I229" s="110">
        <f t="shared" si="297"/>
        <v>0</v>
      </c>
      <c r="J229" s="265"/>
      <c r="K229" s="116"/>
      <c r="L229" s="110">
        <f t="shared" si="298"/>
        <v>0</v>
      </c>
      <c r="M229" s="329"/>
      <c r="N229" s="116"/>
      <c r="O229" s="110">
        <f t="shared" si="299"/>
        <v>0</v>
      </c>
      <c r="P229" s="117"/>
    </row>
    <row r="230" spans="1:16" x14ac:dyDescent="0.25">
      <c r="A230" s="102">
        <v>6000</v>
      </c>
      <c r="B230" s="102" t="s">
        <v>210</v>
      </c>
      <c r="C230" s="103">
        <f t="shared" si="283"/>
        <v>288737</v>
      </c>
      <c r="D230" s="229">
        <f>D231+D251+D259</f>
        <v>284400</v>
      </c>
      <c r="E230" s="428">
        <f t="shared" ref="E230:F230" si="300">E231+E251+E259</f>
        <v>4337</v>
      </c>
      <c r="F230" s="429">
        <f t="shared" si="300"/>
        <v>288737</v>
      </c>
      <c r="G230" s="229">
        <f>G231+G251+G259</f>
        <v>0</v>
      </c>
      <c r="H230" s="262">
        <f t="shared" ref="H230:I230" si="301">H231+H251+H259</f>
        <v>0</v>
      </c>
      <c r="I230" s="105">
        <f t="shared" si="301"/>
        <v>0</v>
      </c>
      <c r="J230" s="262">
        <f>J231+J251+J259</f>
        <v>0</v>
      </c>
      <c r="K230" s="104">
        <f t="shared" ref="K230:L230" si="302">K231+K251+K259</f>
        <v>0</v>
      </c>
      <c r="L230" s="105">
        <f t="shared" si="302"/>
        <v>0</v>
      </c>
      <c r="M230" s="103">
        <f>M231+M251+M259</f>
        <v>0</v>
      </c>
      <c r="N230" s="104">
        <f t="shared" ref="N230:O230" si="303">N231+N251+N259</f>
        <v>0</v>
      </c>
      <c r="O230" s="105">
        <f t="shared" si="303"/>
        <v>0</v>
      </c>
      <c r="P230" s="351"/>
    </row>
    <row r="231" spans="1:16" ht="14.25" customHeight="1" x14ac:dyDescent="0.25">
      <c r="A231" s="70">
        <v>6200</v>
      </c>
      <c r="B231" s="126" t="s">
        <v>211</v>
      </c>
      <c r="C231" s="131">
        <f t="shared" si="283"/>
        <v>25337</v>
      </c>
      <c r="D231" s="238">
        <f>SUM(D232,D233,D235,D238,D244,D245,D246)</f>
        <v>34000</v>
      </c>
      <c r="E231" s="442">
        <f t="shared" ref="E231:F231" si="304">SUM(E232,E233,E235,E238,E244,E245,E246)</f>
        <v>-8663</v>
      </c>
      <c r="F231" s="443">
        <f t="shared" si="304"/>
        <v>25337</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row>
    <row r="232" spans="1:16" ht="24" hidden="1" x14ac:dyDescent="0.25">
      <c r="A232" s="455">
        <v>6220</v>
      </c>
      <c r="B232" s="53" t="s">
        <v>212</v>
      </c>
      <c r="C232" s="54">
        <f t="shared" si="283"/>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435"/>
      <c r="F237" s="393">
        <f t="shared" si="313"/>
        <v>0</v>
      </c>
      <c r="G237" s="232"/>
      <c r="H237" s="264"/>
      <c r="I237" s="115">
        <f t="shared" si="314"/>
        <v>0</v>
      </c>
      <c r="J237" s="264"/>
      <c r="K237" s="61"/>
      <c r="L237" s="115">
        <f t="shared" si="315"/>
        <v>0</v>
      </c>
      <c r="M237" s="328"/>
      <c r="N237" s="61"/>
      <c r="O237" s="115">
        <f t="shared" si="316"/>
        <v>0</v>
      </c>
      <c r="P237" s="112"/>
    </row>
    <row r="238" spans="1:16" ht="25.5" customHeight="1" x14ac:dyDescent="0.25">
      <c r="A238" s="113">
        <v>6250</v>
      </c>
      <c r="B238" s="58" t="s">
        <v>218</v>
      </c>
      <c r="C238" s="59">
        <f t="shared" si="283"/>
        <v>22337</v>
      </c>
      <c r="D238" s="233">
        <f>SUM(D239:D243)</f>
        <v>31000</v>
      </c>
      <c r="E238" s="436">
        <f t="shared" ref="E238:F238" si="317">SUM(E239:E243)</f>
        <v>-8663</v>
      </c>
      <c r="F238" s="393">
        <f t="shared" si="317"/>
        <v>22337</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435"/>
      <c r="F239" s="393">
        <f t="shared" ref="F239:F245" si="321">D239+E239</f>
        <v>0</v>
      </c>
      <c r="G239" s="232"/>
      <c r="H239" s="264"/>
      <c r="I239" s="115">
        <f t="shared" ref="I239:I245" si="322">G239+H239</f>
        <v>0</v>
      </c>
      <c r="J239" s="264"/>
      <c r="K239" s="61"/>
      <c r="L239" s="115">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435"/>
      <c r="F240" s="393">
        <f t="shared" si="321"/>
        <v>0</v>
      </c>
      <c r="G240" s="232"/>
      <c r="H240" s="264"/>
      <c r="I240" s="115">
        <f t="shared" si="322"/>
        <v>0</v>
      </c>
      <c r="J240" s="264"/>
      <c r="K240" s="61"/>
      <c r="L240" s="115">
        <f t="shared" si="323"/>
        <v>0</v>
      </c>
      <c r="M240" s="328"/>
      <c r="N240" s="61"/>
      <c r="O240" s="115">
        <f t="shared" si="324"/>
        <v>0</v>
      </c>
      <c r="P240" s="112"/>
    </row>
    <row r="241" spans="1:16" ht="24" hidden="1" x14ac:dyDescent="0.25">
      <c r="A241" s="38">
        <v>6254</v>
      </c>
      <c r="B241" s="58" t="s">
        <v>221</v>
      </c>
      <c r="C241" s="59">
        <f t="shared" si="283"/>
        <v>0</v>
      </c>
      <c r="D241" s="232"/>
      <c r="E241" s="435"/>
      <c r="F241" s="393">
        <f t="shared" si="321"/>
        <v>0</v>
      </c>
      <c r="G241" s="232"/>
      <c r="H241" s="264"/>
      <c r="I241" s="115">
        <f t="shared" si="322"/>
        <v>0</v>
      </c>
      <c r="J241" s="264"/>
      <c r="K241" s="61"/>
      <c r="L241" s="115">
        <f t="shared" si="323"/>
        <v>0</v>
      </c>
      <c r="M241" s="328"/>
      <c r="N241" s="61"/>
      <c r="O241" s="115">
        <f t="shared" si="324"/>
        <v>0</v>
      </c>
      <c r="P241" s="112"/>
    </row>
    <row r="242" spans="1:16" ht="36" x14ac:dyDescent="0.25">
      <c r="A242" s="38">
        <v>6255</v>
      </c>
      <c r="B242" s="58" t="s">
        <v>222</v>
      </c>
      <c r="C242" s="59">
        <f t="shared" si="283"/>
        <v>22337</v>
      </c>
      <c r="D242" s="232">
        <v>31000</v>
      </c>
      <c r="E242" s="435">
        <f>-7431-1146-86</f>
        <v>-8663</v>
      </c>
      <c r="F242" s="393">
        <f t="shared" si="321"/>
        <v>22337</v>
      </c>
      <c r="G242" s="232"/>
      <c r="H242" s="264"/>
      <c r="I242" s="115">
        <f t="shared" si="322"/>
        <v>0</v>
      </c>
      <c r="J242" s="264"/>
      <c r="K242" s="61"/>
      <c r="L242" s="115">
        <f t="shared" si="323"/>
        <v>0</v>
      </c>
      <c r="M242" s="328"/>
      <c r="N242" s="61"/>
      <c r="O242" s="115">
        <f t="shared" si="324"/>
        <v>0</v>
      </c>
      <c r="P242" s="377" t="s">
        <v>749</v>
      </c>
    </row>
    <row r="243" spans="1:16" hidden="1" x14ac:dyDescent="0.25">
      <c r="A243" s="38">
        <v>6259</v>
      </c>
      <c r="B243" s="58" t="s">
        <v>223</v>
      </c>
      <c r="C243" s="59">
        <f t="shared" si="283"/>
        <v>0</v>
      </c>
      <c r="D243" s="232"/>
      <c r="E243" s="435"/>
      <c r="F243" s="393">
        <f t="shared" si="321"/>
        <v>0</v>
      </c>
      <c r="G243" s="232"/>
      <c r="H243" s="264"/>
      <c r="I243" s="115">
        <f t="shared" si="322"/>
        <v>0</v>
      </c>
      <c r="J243" s="264"/>
      <c r="K243" s="61"/>
      <c r="L243" s="115">
        <f t="shared" si="323"/>
        <v>0</v>
      </c>
      <c r="M243" s="328"/>
      <c r="N243" s="61"/>
      <c r="O243" s="115">
        <f t="shared" si="324"/>
        <v>0</v>
      </c>
      <c r="P243" s="112"/>
    </row>
    <row r="244" spans="1:16" ht="24" hidden="1" x14ac:dyDescent="0.25">
      <c r="A244" s="113">
        <v>6260</v>
      </c>
      <c r="B244" s="58" t="s">
        <v>224</v>
      </c>
      <c r="C244" s="59">
        <f t="shared" si="283"/>
        <v>0</v>
      </c>
      <c r="D244" s="232"/>
      <c r="E244" s="435"/>
      <c r="F244" s="393">
        <f t="shared" si="321"/>
        <v>0</v>
      </c>
      <c r="G244" s="232"/>
      <c r="H244" s="264"/>
      <c r="I244" s="115">
        <f t="shared" si="322"/>
        <v>0</v>
      </c>
      <c r="J244" s="264"/>
      <c r="K244" s="61"/>
      <c r="L244" s="115">
        <f t="shared" si="323"/>
        <v>0</v>
      </c>
      <c r="M244" s="328"/>
      <c r="N244" s="61"/>
      <c r="O244" s="115">
        <f t="shared" si="324"/>
        <v>0</v>
      </c>
      <c r="P244" s="112"/>
    </row>
    <row r="245" spans="1:16" x14ac:dyDescent="0.25">
      <c r="A245" s="113">
        <v>6270</v>
      </c>
      <c r="B245" s="58" t="s">
        <v>225</v>
      </c>
      <c r="C245" s="59">
        <f t="shared" si="283"/>
        <v>3000</v>
      </c>
      <c r="D245" s="232">
        <v>3000</v>
      </c>
      <c r="E245" s="435"/>
      <c r="F245" s="393">
        <f t="shared" si="321"/>
        <v>3000</v>
      </c>
      <c r="G245" s="232"/>
      <c r="H245" s="264"/>
      <c r="I245" s="115">
        <f t="shared" si="322"/>
        <v>0</v>
      </c>
      <c r="J245" s="264"/>
      <c r="K245" s="61"/>
      <c r="L245" s="115">
        <f t="shared" si="323"/>
        <v>0</v>
      </c>
      <c r="M245" s="328"/>
      <c r="N245" s="61"/>
      <c r="O245" s="115">
        <f t="shared" si="324"/>
        <v>0</v>
      </c>
      <c r="P245" s="112"/>
    </row>
    <row r="246" spans="1:16" ht="24" hidden="1" x14ac:dyDescent="0.25">
      <c r="A246" s="455">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435"/>
      <c r="F248" s="393">
        <f t="shared" si="326"/>
        <v>0</v>
      </c>
      <c r="G248" s="232"/>
      <c r="H248" s="264"/>
      <c r="I248" s="115">
        <f t="shared" si="327"/>
        <v>0</v>
      </c>
      <c r="J248" s="264"/>
      <c r="K248" s="61"/>
      <c r="L248" s="115">
        <f t="shared" si="328"/>
        <v>0</v>
      </c>
      <c r="M248" s="328"/>
      <c r="N248" s="61"/>
      <c r="O248" s="115">
        <f t="shared" si="329"/>
        <v>0</v>
      </c>
      <c r="P248" s="112"/>
    </row>
    <row r="249" spans="1:16" ht="72" hidden="1" x14ac:dyDescent="0.25">
      <c r="A249" s="38">
        <v>6296</v>
      </c>
      <c r="B249" s="58" t="s">
        <v>229</v>
      </c>
      <c r="C249" s="59">
        <f t="shared" si="283"/>
        <v>0</v>
      </c>
      <c r="D249" s="232"/>
      <c r="E249" s="435"/>
      <c r="F249" s="393">
        <f t="shared" si="326"/>
        <v>0</v>
      </c>
      <c r="G249" s="232"/>
      <c r="H249" s="264"/>
      <c r="I249" s="115">
        <f t="shared" si="327"/>
        <v>0</v>
      </c>
      <c r="J249" s="264"/>
      <c r="K249" s="61"/>
      <c r="L249" s="115">
        <f t="shared" si="328"/>
        <v>0</v>
      </c>
      <c r="M249" s="328"/>
      <c r="N249" s="61"/>
      <c r="O249" s="115">
        <f t="shared" si="329"/>
        <v>0</v>
      </c>
      <c r="P249" s="112"/>
    </row>
    <row r="250" spans="1:16" ht="39.75" hidden="1" customHeight="1" x14ac:dyDescent="0.25">
      <c r="A250" s="38">
        <v>6299</v>
      </c>
      <c r="B250" s="58" t="s">
        <v>230</v>
      </c>
      <c r="C250" s="59">
        <f t="shared" si="283"/>
        <v>0</v>
      </c>
      <c r="D250" s="232"/>
      <c r="E250" s="435"/>
      <c r="F250" s="393">
        <f t="shared" si="326"/>
        <v>0</v>
      </c>
      <c r="G250" s="232"/>
      <c r="H250" s="264"/>
      <c r="I250" s="115">
        <f t="shared" si="327"/>
        <v>0</v>
      </c>
      <c r="J250" s="264"/>
      <c r="K250" s="61"/>
      <c r="L250" s="115">
        <f t="shared" si="328"/>
        <v>0</v>
      </c>
      <c r="M250" s="328"/>
      <c r="N250" s="61"/>
      <c r="O250" s="115">
        <f t="shared" si="329"/>
        <v>0</v>
      </c>
      <c r="P250" s="112"/>
    </row>
    <row r="251" spans="1:16" x14ac:dyDescent="0.25">
      <c r="A251" s="46">
        <v>6300</v>
      </c>
      <c r="B251" s="106" t="s">
        <v>231</v>
      </c>
      <c r="C251" s="47">
        <f t="shared" si="283"/>
        <v>235400</v>
      </c>
      <c r="D251" s="230">
        <f>SUM(D252,D257,D258)</f>
        <v>222400</v>
      </c>
      <c r="E251" s="430">
        <f t="shared" ref="E251:O251" si="330">SUM(E252,E257,E258)</f>
        <v>13000</v>
      </c>
      <c r="F251" s="397">
        <f t="shared" si="330"/>
        <v>235400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row>
    <row r="252" spans="1:16" ht="24" x14ac:dyDescent="0.25">
      <c r="A252" s="455">
        <v>6320</v>
      </c>
      <c r="B252" s="53" t="s">
        <v>303</v>
      </c>
      <c r="C252" s="128">
        <f t="shared" si="283"/>
        <v>1000</v>
      </c>
      <c r="D252" s="235">
        <f>SUM(D253:D256)</f>
        <v>1000</v>
      </c>
      <c r="E252" s="438">
        <f t="shared" ref="E252:O252" si="331">SUM(E253:E256)</f>
        <v>0</v>
      </c>
      <c r="F252" s="434">
        <f t="shared" si="331"/>
        <v>1000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435"/>
      <c r="F254" s="393">
        <f t="shared" si="332"/>
        <v>0</v>
      </c>
      <c r="G254" s="232"/>
      <c r="H254" s="264"/>
      <c r="I254" s="115">
        <f t="shared" si="333"/>
        <v>0</v>
      </c>
      <c r="J254" s="264"/>
      <c r="K254" s="61"/>
      <c r="L254" s="115">
        <f t="shared" si="334"/>
        <v>0</v>
      </c>
      <c r="M254" s="328"/>
      <c r="N254" s="61"/>
      <c r="O254" s="115">
        <f t="shared" si="335"/>
        <v>0</v>
      </c>
      <c r="P254" s="112"/>
    </row>
    <row r="255" spans="1:16" ht="24" x14ac:dyDescent="0.25">
      <c r="A255" s="38">
        <v>6324</v>
      </c>
      <c r="B255" s="58" t="s">
        <v>287</v>
      </c>
      <c r="C255" s="59">
        <f t="shared" si="283"/>
        <v>1000</v>
      </c>
      <c r="D255" s="232">
        <v>1000</v>
      </c>
      <c r="E255" s="435"/>
      <c r="F255" s="393">
        <f t="shared" si="332"/>
        <v>1000</v>
      </c>
      <c r="G255" s="232"/>
      <c r="H255" s="264"/>
      <c r="I255" s="115">
        <f t="shared" si="333"/>
        <v>0</v>
      </c>
      <c r="J255" s="264"/>
      <c r="K255" s="61"/>
      <c r="L255" s="115">
        <f t="shared" si="334"/>
        <v>0</v>
      </c>
      <c r="M255" s="328"/>
      <c r="N255" s="61"/>
      <c r="O255" s="115">
        <f t="shared" si="335"/>
        <v>0</v>
      </c>
      <c r="P255" s="112"/>
    </row>
    <row r="256" spans="1:16" hidden="1" x14ac:dyDescent="0.25">
      <c r="A256" s="33">
        <v>6329</v>
      </c>
      <c r="B256" s="53" t="s">
        <v>288</v>
      </c>
      <c r="C256" s="54">
        <f t="shared" si="283"/>
        <v>0</v>
      </c>
      <c r="D256" s="231"/>
      <c r="E256" s="433"/>
      <c r="F256" s="434">
        <f t="shared" si="332"/>
        <v>0</v>
      </c>
      <c r="G256" s="231"/>
      <c r="H256" s="263"/>
      <c r="I256" s="121">
        <f t="shared" si="333"/>
        <v>0</v>
      </c>
      <c r="J256" s="263"/>
      <c r="K256" s="56"/>
      <c r="L256" s="121">
        <f t="shared" si="334"/>
        <v>0</v>
      </c>
      <c r="M256" s="327"/>
      <c r="N256" s="56"/>
      <c r="O256" s="121">
        <f t="shared" si="335"/>
        <v>0</v>
      </c>
      <c r="P256" s="111"/>
    </row>
    <row r="257" spans="1:16" ht="24" x14ac:dyDescent="0.25">
      <c r="A257" s="144">
        <v>6330</v>
      </c>
      <c r="B257" s="145" t="s">
        <v>234</v>
      </c>
      <c r="C257" s="128">
        <f t="shared" si="283"/>
        <v>30200</v>
      </c>
      <c r="D257" s="237">
        <v>30200</v>
      </c>
      <c r="E257" s="440"/>
      <c r="F257" s="441">
        <f t="shared" si="332"/>
        <v>30200</v>
      </c>
      <c r="G257" s="237"/>
      <c r="H257" s="268"/>
      <c r="I257" s="313">
        <f t="shared" si="333"/>
        <v>0</v>
      </c>
      <c r="J257" s="268"/>
      <c r="K257" s="130"/>
      <c r="L257" s="313">
        <f t="shared" si="334"/>
        <v>0</v>
      </c>
      <c r="M257" s="331"/>
      <c r="N257" s="130"/>
      <c r="O257" s="313">
        <f t="shared" si="335"/>
        <v>0</v>
      </c>
      <c r="P257" s="159"/>
    </row>
    <row r="258" spans="1:16" ht="48" x14ac:dyDescent="0.25">
      <c r="A258" s="113">
        <v>6360</v>
      </c>
      <c r="B258" s="58" t="s">
        <v>235</v>
      </c>
      <c r="C258" s="59">
        <f t="shared" si="283"/>
        <v>204200</v>
      </c>
      <c r="D258" s="232">
        <v>191200</v>
      </c>
      <c r="E258" s="435">
        <v>13000</v>
      </c>
      <c r="F258" s="393">
        <f t="shared" si="332"/>
        <v>204200</v>
      </c>
      <c r="G258" s="232"/>
      <c r="H258" s="264"/>
      <c r="I258" s="115">
        <f t="shared" si="333"/>
        <v>0</v>
      </c>
      <c r="J258" s="264"/>
      <c r="K258" s="61"/>
      <c r="L258" s="115">
        <f t="shared" si="334"/>
        <v>0</v>
      </c>
      <c r="M258" s="328"/>
      <c r="N258" s="61"/>
      <c r="O258" s="115">
        <f t="shared" si="335"/>
        <v>0</v>
      </c>
      <c r="P258" s="377" t="s">
        <v>750</v>
      </c>
    </row>
    <row r="259" spans="1:16" ht="36" x14ac:dyDescent="0.25">
      <c r="A259" s="46">
        <v>6400</v>
      </c>
      <c r="B259" s="106" t="s">
        <v>236</v>
      </c>
      <c r="C259" s="47">
        <f t="shared" si="283"/>
        <v>28000</v>
      </c>
      <c r="D259" s="230">
        <f>SUM(D260,D264)</f>
        <v>28000</v>
      </c>
      <c r="E259" s="430">
        <f t="shared" ref="E259:O259" si="336">SUM(E260,E264)</f>
        <v>0</v>
      </c>
      <c r="F259" s="397">
        <f t="shared" si="336"/>
        <v>28000</v>
      </c>
      <c r="G259" s="230">
        <f t="shared" si="336"/>
        <v>0</v>
      </c>
      <c r="H259" s="107">
        <f t="shared" si="336"/>
        <v>0</v>
      </c>
      <c r="I259" s="118">
        <f t="shared" si="336"/>
        <v>0</v>
      </c>
      <c r="J259" s="107">
        <f t="shared" si="336"/>
        <v>0</v>
      </c>
      <c r="K259" s="51">
        <f t="shared" si="336"/>
        <v>0</v>
      </c>
      <c r="L259" s="118">
        <f t="shared" si="336"/>
        <v>0</v>
      </c>
      <c r="M259" s="167">
        <f t="shared" si="336"/>
        <v>0</v>
      </c>
      <c r="N259" s="168">
        <f t="shared" si="336"/>
        <v>0</v>
      </c>
      <c r="O259" s="169">
        <f t="shared" si="336"/>
        <v>0</v>
      </c>
      <c r="P259" s="353"/>
    </row>
    <row r="260" spans="1:16" ht="24" hidden="1" x14ac:dyDescent="0.25">
      <c r="A260" s="455">
        <v>6410</v>
      </c>
      <c r="B260" s="53" t="s">
        <v>237</v>
      </c>
      <c r="C260" s="54">
        <f t="shared" si="283"/>
        <v>0</v>
      </c>
      <c r="D260" s="235">
        <f>SUM(D261:D263)</f>
        <v>0</v>
      </c>
      <c r="E260" s="438">
        <f t="shared" ref="E260:O260" si="337">SUM(E261:E263)</f>
        <v>0</v>
      </c>
      <c r="F260" s="434">
        <f t="shared" si="337"/>
        <v>0</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435"/>
      <c r="F262" s="393">
        <f t="shared" si="338"/>
        <v>0</v>
      </c>
      <c r="G262" s="232"/>
      <c r="H262" s="264"/>
      <c r="I262" s="115">
        <f t="shared" si="339"/>
        <v>0</v>
      </c>
      <c r="J262" s="264"/>
      <c r="K262" s="61"/>
      <c r="L262" s="115">
        <f t="shared" si="340"/>
        <v>0</v>
      </c>
      <c r="M262" s="328"/>
      <c r="N262" s="61"/>
      <c r="O262" s="115">
        <f t="shared" si="341"/>
        <v>0</v>
      </c>
      <c r="P262" s="112"/>
    </row>
    <row r="263" spans="1:16" ht="36" hidden="1" x14ac:dyDescent="0.25">
      <c r="A263" s="38">
        <v>6419</v>
      </c>
      <c r="B263" s="58" t="s">
        <v>240</v>
      </c>
      <c r="C263" s="59">
        <f t="shared" si="283"/>
        <v>0</v>
      </c>
      <c r="D263" s="232"/>
      <c r="E263" s="435"/>
      <c r="F263" s="393">
        <f t="shared" si="338"/>
        <v>0</v>
      </c>
      <c r="G263" s="232"/>
      <c r="H263" s="264"/>
      <c r="I263" s="115">
        <f t="shared" si="339"/>
        <v>0</v>
      </c>
      <c r="J263" s="264"/>
      <c r="K263" s="61"/>
      <c r="L263" s="115">
        <f t="shared" si="340"/>
        <v>0</v>
      </c>
      <c r="M263" s="328"/>
      <c r="N263" s="61"/>
      <c r="O263" s="115">
        <f t="shared" si="341"/>
        <v>0</v>
      </c>
      <c r="P263" s="112"/>
    </row>
    <row r="264" spans="1:16" ht="36" x14ac:dyDescent="0.25">
      <c r="A264" s="113">
        <v>6420</v>
      </c>
      <c r="B264" s="58" t="s">
        <v>241</v>
      </c>
      <c r="C264" s="59">
        <f t="shared" si="283"/>
        <v>28000</v>
      </c>
      <c r="D264" s="233">
        <f>SUM(D265:D268)</f>
        <v>28000</v>
      </c>
      <c r="E264" s="436">
        <f t="shared" ref="E264:F264" si="342">SUM(E265:E268)</f>
        <v>0</v>
      </c>
      <c r="F264" s="393">
        <f t="shared" si="342"/>
        <v>28000</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435"/>
      <c r="F266" s="393">
        <f t="shared" si="346"/>
        <v>0</v>
      </c>
      <c r="G266" s="232"/>
      <c r="H266" s="264"/>
      <c r="I266" s="115">
        <f t="shared" si="347"/>
        <v>0</v>
      </c>
      <c r="J266" s="264"/>
      <c r="K266" s="61"/>
      <c r="L266" s="115">
        <f t="shared" si="348"/>
        <v>0</v>
      </c>
      <c r="M266" s="328"/>
      <c r="N266" s="61"/>
      <c r="O266" s="115">
        <f t="shared" si="349"/>
        <v>0</v>
      </c>
      <c r="P266" s="112"/>
    </row>
    <row r="267" spans="1:16" ht="13.5" customHeight="1" x14ac:dyDescent="0.25">
      <c r="A267" s="38">
        <v>6423</v>
      </c>
      <c r="B267" s="58" t="s">
        <v>244</v>
      </c>
      <c r="C267" s="59">
        <f t="shared" si="283"/>
        <v>28000</v>
      </c>
      <c r="D267" s="232">
        <v>28000</v>
      </c>
      <c r="E267" s="435"/>
      <c r="F267" s="393">
        <f t="shared" si="346"/>
        <v>28000</v>
      </c>
      <c r="G267" s="232"/>
      <c r="H267" s="264"/>
      <c r="I267" s="115">
        <f t="shared" si="347"/>
        <v>0</v>
      </c>
      <c r="J267" s="264"/>
      <c r="K267" s="61"/>
      <c r="L267" s="115">
        <f t="shared" si="348"/>
        <v>0</v>
      </c>
      <c r="M267" s="328"/>
      <c r="N267" s="61"/>
      <c r="O267" s="115">
        <f t="shared" si="349"/>
        <v>0</v>
      </c>
      <c r="P267" s="112"/>
    </row>
    <row r="268" spans="1:16" ht="36" hidden="1" x14ac:dyDescent="0.25">
      <c r="A268" s="38">
        <v>6424</v>
      </c>
      <c r="B268" s="58" t="s">
        <v>245</v>
      </c>
      <c r="C268" s="59">
        <f t="shared" si="283"/>
        <v>0</v>
      </c>
      <c r="D268" s="232"/>
      <c r="E268" s="435"/>
      <c r="F268" s="393">
        <f t="shared" si="346"/>
        <v>0</v>
      </c>
      <c r="G268" s="232"/>
      <c r="H268" s="264"/>
      <c r="I268" s="115">
        <f t="shared" si="347"/>
        <v>0</v>
      </c>
      <c r="J268" s="264"/>
      <c r="K268" s="61"/>
      <c r="L268" s="115">
        <f t="shared" si="348"/>
        <v>0</v>
      </c>
      <c r="M268" s="328"/>
      <c r="N268" s="61"/>
      <c r="O268" s="115">
        <f t="shared" si="349"/>
        <v>0</v>
      </c>
      <c r="P268" s="112"/>
    </row>
    <row r="269" spans="1:16" ht="36" hidden="1" x14ac:dyDescent="0.25">
      <c r="A269" s="150">
        <v>7000</v>
      </c>
      <c r="B269" s="150" t="s">
        <v>246</v>
      </c>
      <c r="C269" s="153">
        <f t="shared" si="283"/>
        <v>0</v>
      </c>
      <c r="D269" s="239">
        <f>SUM(D270,D281)</f>
        <v>0</v>
      </c>
      <c r="E269" s="444">
        <f t="shared" ref="E269:F269" si="350">SUM(E270,E281)</f>
        <v>0</v>
      </c>
      <c r="F269" s="445">
        <f t="shared" si="350"/>
        <v>0</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row>
    <row r="271" spans="1:16" ht="24" hidden="1" x14ac:dyDescent="0.25">
      <c r="A271" s="455">
        <v>7210</v>
      </c>
      <c r="B271" s="53" t="s">
        <v>248</v>
      </c>
      <c r="C271" s="54">
        <f t="shared" si="283"/>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435"/>
      <c r="F274" s="393">
        <f t="shared" si="362"/>
        <v>0</v>
      </c>
      <c r="G274" s="232"/>
      <c r="H274" s="264"/>
      <c r="I274" s="115">
        <f t="shared" si="363"/>
        <v>0</v>
      </c>
      <c r="J274" s="264"/>
      <c r="K274" s="61"/>
      <c r="L274" s="115">
        <f t="shared" si="364"/>
        <v>0</v>
      </c>
      <c r="M274" s="328"/>
      <c r="N274" s="61"/>
      <c r="O274" s="115">
        <f t="shared" si="365"/>
        <v>0</v>
      </c>
      <c r="P274" s="112"/>
    </row>
    <row r="275" spans="1:16" ht="24" hidden="1" x14ac:dyDescent="0.25">
      <c r="A275" s="113">
        <v>7230</v>
      </c>
      <c r="B275" s="58" t="s">
        <v>292</v>
      </c>
      <c r="C275" s="59">
        <f t="shared" si="283"/>
        <v>0</v>
      </c>
      <c r="D275" s="232"/>
      <c r="E275" s="435"/>
      <c r="F275" s="393">
        <f t="shared" si="362"/>
        <v>0</v>
      </c>
      <c r="G275" s="232"/>
      <c r="H275" s="264"/>
      <c r="I275" s="115">
        <f t="shared" si="363"/>
        <v>0</v>
      </c>
      <c r="J275" s="264"/>
      <c r="K275" s="61"/>
      <c r="L275" s="115">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436">
        <f t="shared" si="366"/>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435"/>
      <c r="F278" s="393">
        <f t="shared" si="369"/>
        <v>0</v>
      </c>
      <c r="G278" s="232"/>
      <c r="H278" s="264"/>
      <c r="I278" s="115">
        <f t="shared" si="370"/>
        <v>0</v>
      </c>
      <c r="J278" s="264"/>
      <c r="K278" s="61"/>
      <c r="L278" s="115">
        <f t="shared" si="371"/>
        <v>0</v>
      </c>
      <c r="M278" s="328"/>
      <c r="N278" s="61"/>
      <c r="O278" s="115">
        <f t="shared" si="372"/>
        <v>0</v>
      </c>
      <c r="P278" s="112"/>
    </row>
    <row r="279" spans="1:16" ht="36" hidden="1" x14ac:dyDescent="0.25">
      <c r="A279" s="38">
        <v>7247</v>
      </c>
      <c r="B279" s="58" t="s">
        <v>309</v>
      </c>
      <c r="C279" s="59">
        <f t="shared" si="368"/>
        <v>0</v>
      </c>
      <c r="D279" s="232"/>
      <c r="E279" s="435"/>
      <c r="F279" s="393">
        <f t="shared" si="369"/>
        <v>0</v>
      </c>
      <c r="G279" s="232"/>
      <c r="H279" s="264"/>
      <c r="I279" s="115">
        <f t="shared" si="370"/>
        <v>0</v>
      </c>
      <c r="J279" s="264"/>
      <c r="K279" s="61"/>
      <c r="L279" s="115">
        <f t="shared" si="371"/>
        <v>0</v>
      </c>
      <c r="M279" s="328"/>
      <c r="N279" s="61"/>
      <c r="O279" s="115">
        <f t="shared" si="372"/>
        <v>0</v>
      </c>
      <c r="P279" s="112"/>
    </row>
    <row r="280" spans="1:16" ht="24" hidden="1" x14ac:dyDescent="0.25">
      <c r="A280" s="455">
        <v>7260</v>
      </c>
      <c r="B280" s="53" t="s">
        <v>255</v>
      </c>
      <c r="C280" s="54">
        <f t="shared" si="368"/>
        <v>0</v>
      </c>
      <c r="D280" s="231"/>
      <c r="E280" s="433"/>
      <c r="F280" s="434">
        <f t="shared" si="369"/>
        <v>0</v>
      </c>
      <c r="G280" s="231"/>
      <c r="H280" s="263"/>
      <c r="I280" s="121">
        <f t="shared" si="370"/>
        <v>0</v>
      </c>
      <c r="J280" s="263"/>
      <c r="K280" s="56"/>
      <c r="L280" s="12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446">
        <f t="shared" si="373"/>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447"/>
      <c r="F282" s="416">
        <f>D282+E282</f>
        <v>0</v>
      </c>
      <c r="G282" s="241"/>
      <c r="H282" s="272"/>
      <c r="I282" s="312">
        <f>G282+H282</f>
        <v>0</v>
      </c>
      <c r="J282" s="272"/>
      <c r="K282" s="67"/>
      <c r="L282" s="312">
        <f>J282+K282</f>
        <v>0</v>
      </c>
      <c r="M282" s="334"/>
      <c r="N282" s="67"/>
      <c r="O282" s="312">
        <f>M282+N282</f>
        <v>0</v>
      </c>
      <c r="P282" s="156"/>
    </row>
    <row r="283" spans="1:16" hidden="1" x14ac:dyDescent="0.25">
      <c r="A283" s="147"/>
      <c r="B283" s="58" t="s">
        <v>256</v>
      </c>
      <c r="C283" s="59">
        <f t="shared" si="368"/>
        <v>0</v>
      </c>
      <c r="D283" s="233">
        <f>SUM(D284:D285)</f>
        <v>0</v>
      </c>
      <c r="E283" s="436">
        <f t="shared" ref="E283:F283" si="374">SUM(E284:E285)</f>
        <v>0</v>
      </c>
      <c r="F283" s="393">
        <f t="shared" si="374"/>
        <v>0</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435"/>
      <c r="F284" s="393">
        <f t="shared" ref="F284:F285" si="378">D284+E284</f>
        <v>0</v>
      </c>
      <c r="G284" s="232"/>
      <c r="H284" s="264"/>
      <c r="I284" s="115">
        <f t="shared" ref="I284:I285" si="379">G284+H284</f>
        <v>0</v>
      </c>
      <c r="J284" s="264"/>
      <c r="K284" s="61"/>
      <c r="L284" s="115">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433"/>
      <c r="F285" s="434">
        <f t="shared" si="378"/>
        <v>0</v>
      </c>
      <c r="G285" s="231"/>
      <c r="H285" s="263"/>
      <c r="I285" s="121">
        <f t="shared" si="379"/>
        <v>0</v>
      </c>
      <c r="J285" s="263"/>
      <c r="K285" s="56"/>
      <c r="L285" s="121">
        <f t="shared" si="380"/>
        <v>0</v>
      </c>
      <c r="M285" s="327"/>
      <c r="N285" s="56"/>
      <c r="O285" s="121">
        <f t="shared" si="381"/>
        <v>0</v>
      </c>
      <c r="P285" s="111"/>
    </row>
    <row r="286" spans="1:16" ht="12.75" thickBot="1" x14ac:dyDescent="0.3">
      <c r="A286" s="175"/>
      <c r="B286" s="175" t="s">
        <v>261</v>
      </c>
      <c r="C286" s="316">
        <f t="shared" si="368"/>
        <v>288737</v>
      </c>
      <c r="D286" s="242">
        <f t="shared" ref="D286:O286" si="382">SUM(D283,D269,D230,D195,D187,D173,D75,D53)</f>
        <v>284400</v>
      </c>
      <c r="E286" s="448">
        <f t="shared" si="382"/>
        <v>4337</v>
      </c>
      <c r="F286" s="449">
        <f t="shared" si="382"/>
        <v>288737</v>
      </c>
      <c r="G286" s="242">
        <f t="shared" si="382"/>
        <v>0</v>
      </c>
      <c r="H286" s="177">
        <f t="shared" si="382"/>
        <v>0</v>
      </c>
      <c r="I286" s="298">
        <f t="shared" si="382"/>
        <v>0</v>
      </c>
      <c r="J286" s="177">
        <f t="shared" si="382"/>
        <v>0</v>
      </c>
      <c r="K286" s="176">
        <f t="shared" si="382"/>
        <v>0</v>
      </c>
      <c r="L286" s="298">
        <f t="shared" si="382"/>
        <v>0</v>
      </c>
      <c r="M286" s="316">
        <f t="shared" si="382"/>
        <v>0</v>
      </c>
      <c r="N286" s="176">
        <f t="shared" si="382"/>
        <v>0</v>
      </c>
      <c r="O286" s="298">
        <f t="shared" si="382"/>
        <v>0</v>
      </c>
      <c r="P286" s="356"/>
    </row>
    <row r="287" spans="1:16" s="21" customFormat="1" ht="13.5" hidden="1" thickTop="1" thickBot="1" x14ac:dyDescent="0.3">
      <c r="A287" s="1670" t="s">
        <v>262</v>
      </c>
      <c r="B287" s="1671"/>
      <c r="C287" s="184">
        <f t="shared" si="368"/>
        <v>0</v>
      </c>
      <c r="D287" s="243">
        <f>SUM(D24,D25,D41)-D51</f>
        <v>0</v>
      </c>
      <c r="E287" s="450">
        <f t="shared" ref="E287:F287" si="383">SUM(E24,E25,E41)-E51</f>
        <v>0</v>
      </c>
      <c r="F287" s="451">
        <f t="shared" si="383"/>
        <v>0</v>
      </c>
      <c r="G287" s="243">
        <f>SUM(G24,G25,G41)-G51</f>
        <v>0</v>
      </c>
      <c r="H287" s="273">
        <f t="shared" ref="H287:I287" si="384">SUM(H24,H25,H41)-H51</f>
        <v>0</v>
      </c>
      <c r="I287" s="299">
        <f t="shared" si="384"/>
        <v>0</v>
      </c>
      <c r="J287" s="273">
        <f>(J26+J43)-J51</f>
        <v>0</v>
      </c>
      <c r="K287" s="179">
        <f t="shared" ref="K287:L287" si="385">(K26+K43)-K51</f>
        <v>0</v>
      </c>
      <c r="L287" s="299">
        <f t="shared" si="385"/>
        <v>0</v>
      </c>
      <c r="M287" s="184">
        <f>M45-M51</f>
        <v>0</v>
      </c>
      <c r="N287" s="179">
        <f t="shared" ref="N287:O287" si="386">N45-N51</f>
        <v>0</v>
      </c>
      <c r="O287" s="299">
        <f t="shared" si="386"/>
        <v>0</v>
      </c>
      <c r="P287" s="186"/>
    </row>
    <row r="288" spans="1:16" s="21" customFormat="1" ht="12.75" hidden="1" thickTop="1" x14ac:dyDescent="0.25">
      <c r="A288" s="1672" t="s">
        <v>263</v>
      </c>
      <c r="B288" s="1673"/>
      <c r="C288" s="164">
        <f t="shared" si="368"/>
        <v>0</v>
      </c>
      <c r="D288" s="244">
        <f t="shared" ref="D288:O288" si="387">SUM(D289,D290)-D297+D298</f>
        <v>0</v>
      </c>
      <c r="E288" s="452">
        <f t="shared" si="387"/>
        <v>0</v>
      </c>
      <c r="F288" s="453">
        <f t="shared" si="387"/>
        <v>0</v>
      </c>
      <c r="G288" s="244">
        <f t="shared" si="387"/>
        <v>0</v>
      </c>
      <c r="H288" s="274">
        <f t="shared" si="387"/>
        <v>0</v>
      </c>
      <c r="I288" s="162">
        <f t="shared" si="387"/>
        <v>0</v>
      </c>
      <c r="J288" s="274">
        <f t="shared" si="387"/>
        <v>0</v>
      </c>
      <c r="K288" s="161">
        <f t="shared" si="387"/>
        <v>0</v>
      </c>
      <c r="L288" s="162">
        <f t="shared" si="387"/>
        <v>0</v>
      </c>
      <c r="M288" s="164">
        <f t="shared" si="387"/>
        <v>0</v>
      </c>
      <c r="N288" s="161">
        <f t="shared" si="387"/>
        <v>0</v>
      </c>
      <c r="O288" s="162">
        <f t="shared" si="387"/>
        <v>0</v>
      </c>
      <c r="P288" s="357"/>
    </row>
    <row r="289" spans="1:16" s="21" customFormat="1" ht="13.5" hidden="1" thickTop="1" thickBot="1" x14ac:dyDescent="0.3">
      <c r="A289" s="89" t="s">
        <v>264</v>
      </c>
      <c r="B289" s="89" t="s">
        <v>265</v>
      </c>
      <c r="C289" s="90">
        <f t="shared" si="368"/>
        <v>0</v>
      </c>
      <c r="D289" s="226">
        <f t="shared" ref="D289:O289" si="388">D21-D283</f>
        <v>0</v>
      </c>
      <c r="E289" s="422">
        <f t="shared" si="388"/>
        <v>0</v>
      </c>
      <c r="F289" s="423">
        <f t="shared" si="388"/>
        <v>0</v>
      </c>
      <c r="G289" s="226">
        <f t="shared" si="388"/>
        <v>0</v>
      </c>
      <c r="H289" s="259">
        <f t="shared" si="388"/>
        <v>0</v>
      </c>
      <c r="I289" s="92">
        <f t="shared" si="388"/>
        <v>0</v>
      </c>
      <c r="J289" s="259">
        <f t="shared" si="388"/>
        <v>0</v>
      </c>
      <c r="K289" s="91">
        <f t="shared" si="388"/>
        <v>0</v>
      </c>
      <c r="L289" s="9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row>
    <row r="293" spans="1:16"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row>
    <row r="294" spans="1:16"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row>
    <row r="295" spans="1:16"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row>
    <row r="296" spans="1:16"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HWgGDcl0AWuwyAbkCltKHk1gz9EHoAYbYMisNsqrBtEBJb3My6tPQrfHY0Vqbfik5+lNIUAwZmO8DgHtstv29w==" saltValue="9+YzwBIbP8/gP+5ae9T0JQ==" spinCount="100000" sheet="1" objects="1" scenarios="1" formatCells="0" formatColumns="0" formatRows="0"/>
  <autoFilter ref="A18:P298">
    <filterColumn colId="2">
      <filters blank="1">
        <filter val="1 000"/>
        <filter val="204 200"/>
        <filter val="22 337"/>
        <filter val="235 400"/>
        <filter val="25 337"/>
        <filter val="28 000"/>
        <filter val="288 737"/>
        <filter val="3 000"/>
        <filter val="30 200"/>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42.pielikums Jūrmalas pilsētas domes 
2018.gada 27.septembra saistošajiem noteikumiem Nr.33
(protokols Nr.13,  23.punkts)
 </firstHeader>
    <firstFooter>&amp;L&amp;9&amp;D; &amp;T&amp;R&amp;9&amp;P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U7" sqref="U7"/>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755</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716</v>
      </c>
      <c r="D3" s="1713"/>
      <c r="E3" s="1713"/>
      <c r="F3" s="1713"/>
      <c r="G3" s="1713"/>
      <c r="H3" s="1713"/>
      <c r="I3" s="1713"/>
      <c r="J3" s="1713"/>
      <c r="K3" s="1713"/>
      <c r="L3" s="1713"/>
      <c r="M3" s="1713"/>
      <c r="N3" s="1713"/>
      <c r="O3" s="1713"/>
      <c r="P3" s="1714"/>
      <c r="Q3" s="382"/>
    </row>
    <row r="4" spans="1:17" ht="12.75" customHeight="1" x14ac:dyDescent="0.25">
      <c r="A4" s="4" t="s">
        <v>1</v>
      </c>
      <c r="B4" s="5"/>
      <c r="C4" s="1713" t="s">
        <v>717</v>
      </c>
      <c r="D4" s="1713"/>
      <c r="E4" s="1713"/>
      <c r="F4" s="1713"/>
      <c r="G4" s="1713"/>
      <c r="H4" s="1713"/>
      <c r="I4" s="1713"/>
      <c r="J4" s="1713"/>
      <c r="K4" s="1713"/>
      <c r="L4" s="1713"/>
      <c r="M4" s="1713"/>
      <c r="N4" s="1713"/>
      <c r="O4" s="1713"/>
      <c r="P4" s="1714"/>
      <c r="Q4" s="382"/>
    </row>
    <row r="5" spans="1:17" ht="12.75" customHeight="1" x14ac:dyDescent="0.25">
      <c r="A5" s="2" t="s">
        <v>2</v>
      </c>
      <c r="B5" s="3"/>
      <c r="C5" s="1708" t="s">
        <v>718</v>
      </c>
      <c r="D5" s="1708"/>
      <c r="E5" s="1708"/>
      <c r="F5" s="1708"/>
      <c r="G5" s="1708"/>
      <c r="H5" s="1708"/>
      <c r="I5" s="1708"/>
      <c r="J5" s="1708"/>
      <c r="K5" s="1708"/>
      <c r="L5" s="1708"/>
      <c r="M5" s="1708"/>
      <c r="N5" s="1708"/>
      <c r="O5" s="1708"/>
      <c r="P5" s="1709"/>
      <c r="Q5" s="382"/>
    </row>
    <row r="6" spans="1:17" ht="12.75" customHeight="1" x14ac:dyDescent="0.25">
      <c r="A6" s="2" t="s">
        <v>3</v>
      </c>
      <c r="B6" s="3"/>
      <c r="C6" s="1708" t="s">
        <v>752</v>
      </c>
      <c r="D6" s="1708"/>
      <c r="E6" s="1708"/>
      <c r="F6" s="1708"/>
      <c r="G6" s="1708"/>
      <c r="H6" s="1708"/>
      <c r="I6" s="1708"/>
      <c r="J6" s="1708"/>
      <c r="K6" s="1708"/>
      <c r="L6" s="1708"/>
      <c r="M6" s="1708"/>
      <c r="N6" s="1708"/>
      <c r="O6" s="1708"/>
      <c r="P6" s="1709"/>
      <c r="Q6" s="382"/>
    </row>
    <row r="7" spans="1:17" ht="27" customHeight="1" x14ac:dyDescent="0.25">
      <c r="A7" s="2" t="s">
        <v>4</v>
      </c>
      <c r="B7" s="3"/>
      <c r="C7" s="1713" t="s">
        <v>753</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728</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724</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636859</v>
      </c>
      <c r="D20" s="213">
        <f>SUM(D21,D24,D25,D41,D43)</f>
        <v>642373</v>
      </c>
      <c r="E20" s="386">
        <f t="shared" ref="E20:F20" si="0">SUM(E21,E24,E25,E41,E43)</f>
        <v>-7274</v>
      </c>
      <c r="F20" s="387">
        <f t="shared" si="0"/>
        <v>635099</v>
      </c>
      <c r="G20" s="213">
        <f>SUM(G21,G24,G43)</f>
        <v>0</v>
      </c>
      <c r="H20" s="248">
        <f t="shared" ref="H20:I20" si="1">SUM(H21,H24,H43)</f>
        <v>0</v>
      </c>
      <c r="I20" s="26">
        <f t="shared" si="1"/>
        <v>0</v>
      </c>
      <c r="J20" s="248">
        <f>SUM(J21,J26,J43)</f>
        <v>1760</v>
      </c>
      <c r="K20" s="25">
        <f t="shared" ref="K20:L20" si="2">SUM(K21,K26,K43)</f>
        <v>0</v>
      </c>
      <c r="L20" s="26">
        <f t="shared" si="2"/>
        <v>1760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88">
        <f t="shared" ref="E21" si="5">SUM(E22:E23)</f>
        <v>0</v>
      </c>
      <c r="F21" s="389">
        <f>SUM(F22:F23)</f>
        <v>0</v>
      </c>
      <c r="G21" s="214">
        <f>SUM(G22:G23)</f>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170"/>
    </row>
    <row r="24" spans="1:16" s="21" customFormat="1" ht="25.5" thickTop="1" thickBot="1" x14ac:dyDescent="0.3">
      <c r="A24" s="41">
        <v>19300</v>
      </c>
      <c r="B24" s="41" t="s">
        <v>304</v>
      </c>
      <c r="C24" s="42">
        <f>F24+I24</f>
        <v>635099</v>
      </c>
      <c r="D24" s="217">
        <f>D50</f>
        <v>642373</v>
      </c>
      <c r="E24" s="1243">
        <f>E50</f>
        <v>-7274</v>
      </c>
      <c r="F24" s="395">
        <f>D24+E24</f>
        <v>635099</v>
      </c>
      <c r="G24" s="217"/>
      <c r="H24" s="252"/>
      <c r="I24" s="362">
        <f>G24+H24</f>
        <v>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thickTop="1" x14ac:dyDescent="0.25">
      <c r="A26" s="46">
        <v>21300</v>
      </c>
      <c r="B26" s="46" t="s">
        <v>305</v>
      </c>
      <c r="C26" s="47">
        <f>L26</f>
        <v>1760</v>
      </c>
      <c r="D26" s="219" t="s">
        <v>23</v>
      </c>
      <c r="E26" s="398" t="s">
        <v>23</v>
      </c>
      <c r="F26" s="399" t="s">
        <v>23</v>
      </c>
      <c r="G26" s="219" t="s">
        <v>23</v>
      </c>
      <c r="H26" s="253" t="s">
        <v>23</v>
      </c>
      <c r="I26" s="50" t="s">
        <v>23</v>
      </c>
      <c r="J26" s="107">
        <f>SUM(J27,J31,J33,J36)</f>
        <v>1760</v>
      </c>
      <c r="K26" s="51">
        <f t="shared" ref="K26:L26" si="9">SUM(K27,K31,K33,K36)</f>
        <v>0</v>
      </c>
      <c r="L26" s="118">
        <f t="shared" si="9"/>
        <v>1760</v>
      </c>
      <c r="M26" s="320" t="s">
        <v>23</v>
      </c>
      <c r="N26" s="49" t="s">
        <v>23</v>
      </c>
      <c r="O26" s="50" t="s">
        <v>23</v>
      </c>
      <c r="P26" s="340"/>
    </row>
    <row r="27" spans="1:16" s="21" customFormat="1" ht="24" hidden="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idden="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idden="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 hidden="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 hidden="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 hidden="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idden="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row>
    <row r="34" spans="1:16" hidden="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 hidden="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customHeight="1" x14ac:dyDescent="0.25">
      <c r="A36" s="52">
        <v>21390</v>
      </c>
      <c r="B36" s="46" t="s">
        <v>307</v>
      </c>
      <c r="C36" s="47">
        <f t="shared" si="10"/>
        <v>1760</v>
      </c>
      <c r="D36" s="219" t="s">
        <v>23</v>
      </c>
      <c r="E36" s="398" t="s">
        <v>23</v>
      </c>
      <c r="F36" s="399" t="s">
        <v>23</v>
      </c>
      <c r="G36" s="219" t="s">
        <v>23</v>
      </c>
      <c r="H36" s="253" t="s">
        <v>23</v>
      </c>
      <c r="I36" s="50" t="s">
        <v>23</v>
      </c>
      <c r="J36" s="107">
        <f>SUM(J37:J40)</f>
        <v>1760</v>
      </c>
      <c r="K36" s="51">
        <f t="shared" ref="K36:L36" si="14">SUM(K37:K40)</f>
        <v>0</v>
      </c>
      <c r="L36" s="118">
        <f t="shared" si="14"/>
        <v>1760</v>
      </c>
      <c r="M36" s="320" t="s">
        <v>23</v>
      </c>
      <c r="N36" s="49" t="s">
        <v>23</v>
      </c>
      <c r="O36" s="50" t="s">
        <v>23</v>
      </c>
      <c r="P36" s="340"/>
    </row>
    <row r="37" spans="1:16" ht="24" hidden="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idden="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idden="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 x14ac:dyDescent="0.25">
      <c r="A40" s="191">
        <v>21399</v>
      </c>
      <c r="B40" s="166" t="s">
        <v>36</v>
      </c>
      <c r="C40" s="167">
        <f t="shared" si="10"/>
        <v>1760</v>
      </c>
      <c r="D40" s="223" t="s">
        <v>23</v>
      </c>
      <c r="E40" s="406" t="s">
        <v>23</v>
      </c>
      <c r="F40" s="407" t="s">
        <v>23</v>
      </c>
      <c r="G40" s="223" t="s">
        <v>23</v>
      </c>
      <c r="H40" s="257" t="s">
        <v>23</v>
      </c>
      <c r="I40" s="193" t="s">
        <v>23</v>
      </c>
      <c r="J40" s="294">
        <v>1760</v>
      </c>
      <c r="K40" s="192"/>
      <c r="L40" s="408">
        <f>J40+K40</f>
        <v>1760</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 hidden="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row>
    <row r="44" spans="1:16" s="21" customFormat="1" ht="24" hidden="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 hidden="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si="4"/>
        <v>636859</v>
      </c>
      <c r="D50" s="226">
        <f>SUM(D51,D283)</f>
        <v>642373</v>
      </c>
      <c r="E50" s="422">
        <f t="shared" ref="E50:F50" si="19">SUM(E51,E283)</f>
        <v>-7274</v>
      </c>
      <c r="F50" s="423">
        <f t="shared" si="19"/>
        <v>635099</v>
      </c>
      <c r="G50" s="226">
        <f>SUM(G51,G283)</f>
        <v>0</v>
      </c>
      <c r="H50" s="259">
        <f t="shared" ref="H50:I50" si="20">SUM(H51,H283)</f>
        <v>0</v>
      </c>
      <c r="I50" s="92">
        <f t="shared" si="20"/>
        <v>0</v>
      </c>
      <c r="J50" s="259">
        <f>SUM(J51,J283)</f>
        <v>1760</v>
      </c>
      <c r="K50" s="91">
        <f t="shared" ref="K50:L50" si="21">SUM(K51,K283)</f>
        <v>0</v>
      </c>
      <c r="L50" s="92">
        <f t="shared" si="21"/>
        <v>1760</v>
      </c>
      <c r="M50" s="90">
        <f>SUM(M51,M283)</f>
        <v>0</v>
      </c>
      <c r="N50" s="91">
        <f t="shared" ref="N50:O50" si="22">SUM(N51,N283)</f>
        <v>0</v>
      </c>
      <c r="O50" s="92">
        <f t="shared" si="22"/>
        <v>0</v>
      </c>
      <c r="P50" s="348"/>
    </row>
    <row r="51" spans="1:16" s="21" customFormat="1" ht="36.75" thickTop="1" x14ac:dyDescent="0.25">
      <c r="A51" s="93"/>
      <c r="B51" s="94" t="s">
        <v>45</v>
      </c>
      <c r="C51" s="95">
        <f t="shared" si="4"/>
        <v>636859</v>
      </c>
      <c r="D51" s="227">
        <f>SUM(D52,D194)</f>
        <v>642373</v>
      </c>
      <c r="E51" s="424">
        <f t="shared" ref="E51:F51" si="23">SUM(E52,E194)</f>
        <v>-7274</v>
      </c>
      <c r="F51" s="425">
        <f t="shared" si="23"/>
        <v>635099</v>
      </c>
      <c r="G51" s="227">
        <f>SUM(G52,G194)</f>
        <v>0</v>
      </c>
      <c r="H51" s="260">
        <f t="shared" ref="H51:I51" si="24">SUM(H52,H194)</f>
        <v>0</v>
      </c>
      <c r="I51" s="97">
        <f t="shared" si="24"/>
        <v>0</v>
      </c>
      <c r="J51" s="260">
        <f>SUM(J52,J194)</f>
        <v>1760</v>
      </c>
      <c r="K51" s="96">
        <f t="shared" ref="K51:L51" si="25">SUM(K52,K194)</f>
        <v>0</v>
      </c>
      <c r="L51" s="97">
        <f t="shared" si="25"/>
        <v>1760</v>
      </c>
      <c r="M51" s="95">
        <f>SUM(M52,M194)</f>
        <v>0</v>
      </c>
      <c r="N51" s="96">
        <f t="shared" ref="N51:O51" si="26">SUM(N52,N194)</f>
        <v>0</v>
      </c>
      <c r="O51" s="97">
        <f t="shared" si="26"/>
        <v>0</v>
      </c>
      <c r="P51" s="349"/>
    </row>
    <row r="52" spans="1:16" s="21" customFormat="1" ht="24" x14ac:dyDescent="0.25">
      <c r="A52" s="98"/>
      <c r="B52" s="16" t="s">
        <v>46</v>
      </c>
      <c r="C52" s="99">
        <f t="shared" si="4"/>
        <v>16760</v>
      </c>
      <c r="D52" s="228">
        <f>SUM(D53,D75,D173,D187)</f>
        <v>15000</v>
      </c>
      <c r="E52" s="426">
        <f t="shared" ref="E52:F52" si="27">SUM(E53,E75,E173,E187)</f>
        <v>0</v>
      </c>
      <c r="F52" s="427">
        <f t="shared" si="27"/>
        <v>15000</v>
      </c>
      <c r="G52" s="228">
        <f>SUM(G53,G75,G173,G187)</f>
        <v>0</v>
      </c>
      <c r="H52" s="261">
        <f t="shared" ref="H52:I52" si="28">SUM(H53,H75,H173,H187)</f>
        <v>0</v>
      </c>
      <c r="I52" s="101">
        <f t="shared" si="28"/>
        <v>0</v>
      </c>
      <c r="J52" s="261">
        <f>SUM(J53,J75,J173,J187)</f>
        <v>1760</v>
      </c>
      <c r="K52" s="100">
        <f t="shared" ref="K52:L52" si="29">SUM(K53,K75,K173,K187)</f>
        <v>0</v>
      </c>
      <c r="L52" s="101">
        <f t="shared" si="29"/>
        <v>1760</v>
      </c>
      <c r="M52" s="99">
        <f>SUM(M53,M75,M173,M187)</f>
        <v>0</v>
      </c>
      <c r="N52" s="100">
        <f t="shared" ref="N52:O52" si="30">SUM(N53,N75,N173,N187)</f>
        <v>0</v>
      </c>
      <c r="O52" s="101">
        <f t="shared" si="30"/>
        <v>0</v>
      </c>
      <c r="P52" s="350"/>
    </row>
    <row r="53" spans="1:16" s="21" customFormat="1" hidden="1" x14ac:dyDescent="0.25">
      <c r="A53" s="102">
        <v>1000</v>
      </c>
      <c r="B53" s="102" t="s">
        <v>47</v>
      </c>
      <c r="C53" s="103">
        <f t="shared" si="4"/>
        <v>0</v>
      </c>
      <c r="D53" s="229">
        <f>SUM(D54,D67)</f>
        <v>0</v>
      </c>
      <c r="E53" s="428">
        <f t="shared" ref="E53:F53" si="31">SUM(E54,E67)</f>
        <v>0</v>
      </c>
      <c r="F53" s="429">
        <f t="shared" si="31"/>
        <v>0</v>
      </c>
      <c r="G53" s="229">
        <f>SUM(G54,G67)</f>
        <v>0</v>
      </c>
      <c r="H53" s="262">
        <f t="shared" ref="H53:I53" si="32">SUM(H54,H67)</f>
        <v>0</v>
      </c>
      <c r="I53" s="105">
        <f t="shared" si="32"/>
        <v>0</v>
      </c>
      <c r="J53" s="262">
        <f>SUM(J54,J67)</f>
        <v>0</v>
      </c>
      <c r="K53" s="104">
        <f t="shared" ref="K53:L53" si="33">SUM(K54,K67)</f>
        <v>0</v>
      </c>
      <c r="L53" s="105">
        <f t="shared" si="33"/>
        <v>0</v>
      </c>
      <c r="M53" s="103">
        <f>SUM(M54,M67)</f>
        <v>0</v>
      </c>
      <c r="N53" s="104">
        <f t="shared" ref="N53:O53" si="34">SUM(N54,N67)</f>
        <v>0</v>
      </c>
      <c r="O53" s="105">
        <f t="shared" si="34"/>
        <v>0</v>
      </c>
      <c r="P53" s="351"/>
    </row>
    <row r="54" spans="1:16" hidden="1" x14ac:dyDescent="0.25">
      <c r="A54" s="46">
        <v>1100</v>
      </c>
      <c r="B54" s="106" t="s">
        <v>48</v>
      </c>
      <c r="C54" s="47">
        <f t="shared" si="4"/>
        <v>0</v>
      </c>
      <c r="D54" s="230">
        <f>SUM(D55,D58,D66)</f>
        <v>0</v>
      </c>
      <c r="E54" s="430">
        <f t="shared" ref="E54:F54" si="35">SUM(E55,E58,E66)</f>
        <v>0</v>
      </c>
      <c r="F54" s="397">
        <f t="shared" si="35"/>
        <v>0</v>
      </c>
      <c r="G54" s="230">
        <f>SUM(G55,G58,G66)</f>
        <v>0</v>
      </c>
      <c r="H54" s="107">
        <f t="shared" ref="H54:I54" si="36">SUM(H55,H58,H66)</f>
        <v>0</v>
      </c>
      <c r="I54" s="118">
        <f t="shared" si="36"/>
        <v>0</v>
      </c>
      <c r="J54" s="107">
        <f>SUM(J55,J58,J66)</f>
        <v>0</v>
      </c>
      <c r="K54" s="51">
        <f t="shared" ref="K54:L54" si="37">SUM(K55,K58,K66)</f>
        <v>0</v>
      </c>
      <c r="L54" s="118">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433"/>
      <c r="F56" s="434">
        <f t="shared" ref="F56:F57" si="43">D56+E56</f>
        <v>0</v>
      </c>
      <c r="G56" s="231"/>
      <c r="H56" s="263"/>
      <c r="I56" s="121">
        <f t="shared" ref="I56:I57" si="44">G56+H56</f>
        <v>0</v>
      </c>
      <c r="J56" s="263"/>
      <c r="K56" s="56"/>
      <c r="L56" s="121">
        <f t="shared" ref="L56:L57" si="45">J56+K56</f>
        <v>0</v>
      </c>
      <c r="M56" s="327"/>
      <c r="N56" s="56"/>
      <c r="O56" s="121">
        <f>M56+N56</f>
        <v>0</v>
      </c>
      <c r="P56" s="111"/>
    </row>
    <row r="57" spans="1:16" ht="24" hidden="1" customHeight="1" x14ac:dyDescent="0.25">
      <c r="A57" s="38">
        <v>1119</v>
      </c>
      <c r="B57" s="58" t="s">
        <v>51</v>
      </c>
      <c r="C57" s="59">
        <f t="shared" si="4"/>
        <v>0</v>
      </c>
      <c r="D57" s="232"/>
      <c r="E57" s="435"/>
      <c r="F57" s="393">
        <f t="shared" si="43"/>
        <v>0</v>
      </c>
      <c r="G57" s="232"/>
      <c r="H57" s="264"/>
      <c r="I57" s="115">
        <f t="shared" si="44"/>
        <v>0</v>
      </c>
      <c r="J57" s="264"/>
      <c r="K57" s="61"/>
      <c r="L57" s="115">
        <f t="shared" si="45"/>
        <v>0</v>
      </c>
      <c r="M57" s="328"/>
      <c r="N57" s="61"/>
      <c r="O57" s="115">
        <f>M57+N57</f>
        <v>0</v>
      </c>
      <c r="P57" s="112"/>
    </row>
    <row r="58" spans="1:16"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435"/>
      <c r="F60" s="393">
        <f t="shared" si="50"/>
        <v>0</v>
      </c>
      <c r="G60" s="232"/>
      <c r="H60" s="264"/>
      <c r="I60" s="115">
        <f t="shared" si="51"/>
        <v>0</v>
      </c>
      <c r="J60" s="264"/>
      <c r="K60" s="61"/>
      <c r="L60" s="115">
        <f>J60+K60</f>
        <v>0</v>
      </c>
      <c r="M60" s="328"/>
      <c r="N60" s="61"/>
      <c r="O60" s="115">
        <f t="shared" si="53"/>
        <v>0</v>
      </c>
      <c r="P60" s="112"/>
    </row>
    <row r="61" spans="1:16" ht="24" hidden="1" x14ac:dyDescent="0.25">
      <c r="A61" s="38">
        <v>1145</v>
      </c>
      <c r="B61" s="58" t="s">
        <v>54</v>
      </c>
      <c r="C61" s="59">
        <f t="shared" si="4"/>
        <v>0</v>
      </c>
      <c r="D61" s="232"/>
      <c r="E61" s="435"/>
      <c r="F61" s="393">
        <f t="shared" si="50"/>
        <v>0</v>
      </c>
      <c r="G61" s="232"/>
      <c r="H61" s="264"/>
      <c r="I61" s="115">
        <f t="shared" si="51"/>
        <v>0</v>
      </c>
      <c r="J61" s="264"/>
      <c r="K61" s="61"/>
      <c r="L61" s="115">
        <f t="shared" si="52"/>
        <v>0</v>
      </c>
      <c r="M61" s="328"/>
      <c r="N61" s="61"/>
      <c r="O61" s="115">
        <f>M61+N61</f>
        <v>0</v>
      </c>
      <c r="P61" s="112"/>
    </row>
    <row r="62" spans="1:16" ht="27.75" hidden="1" customHeight="1" x14ac:dyDescent="0.25">
      <c r="A62" s="38">
        <v>1146</v>
      </c>
      <c r="B62" s="58" t="s">
        <v>55</v>
      </c>
      <c r="C62" s="59">
        <f t="shared" si="4"/>
        <v>0</v>
      </c>
      <c r="D62" s="232"/>
      <c r="E62" s="435"/>
      <c r="F62" s="393">
        <f t="shared" si="50"/>
        <v>0</v>
      </c>
      <c r="G62" s="232"/>
      <c r="H62" s="264"/>
      <c r="I62" s="115">
        <f t="shared" si="51"/>
        <v>0</v>
      </c>
      <c r="J62" s="264"/>
      <c r="K62" s="61"/>
      <c r="L62" s="115">
        <f t="shared" si="52"/>
        <v>0</v>
      </c>
      <c r="M62" s="328"/>
      <c r="N62" s="61"/>
      <c r="O62" s="115">
        <f t="shared" si="53"/>
        <v>0</v>
      </c>
      <c r="P62" s="112"/>
    </row>
    <row r="63" spans="1:16" hidden="1" x14ac:dyDescent="0.25">
      <c r="A63" s="38">
        <v>1147</v>
      </c>
      <c r="B63" s="58" t="s">
        <v>56</v>
      </c>
      <c r="C63" s="59">
        <f t="shared" si="4"/>
        <v>0</v>
      </c>
      <c r="D63" s="232"/>
      <c r="E63" s="435"/>
      <c r="F63" s="393">
        <f t="shared" si="50"/>
        <v>0</v>
      </c>
      <c r="G63" s="232"/>
      <c r="H63" s="264"/>
      <c r="I63" s="115">
        <f t="shared" si="51"/>
        <v>0</v>
      </c>
      <c r="J63" s="264"/>
      <c r="K63" s="61"/>
      <c r="L63" s="115">
        <f t="shared" si="52"/>
        <v>0</v>
      </c>
      <c r="M63" s="328"/>
      <c r="N63" s="61"/>
      <c r="O63" s="115">
        <f t="shared" si="53"/>
        <v>0</v>
      </c>
      <c r="P63" s="112"/>
    </row>
    <row r="64" spans="1:16" hidden="1" x14ac:dyDescent="0.25">
      <c r="A64" s="38">
        <v>1148</v>
      </c>
      <c r="B64" s="58" t="s">
        <v>57</v>
      </c>
      <c r="C64" s="59">
        <f t="shared" si="4"/>
        <v>0</v>
      </c>
      <c r="D64" s="232"/>
      <c r="E64" s="435"/>
      <c r="F64" s="393">
        <f t="shared" si="50"/>
        <v>0</v>
      </c>
      <c r="G64" s="232"/>
      <c r="H64" s="264"/>
      <c r="I64" s="115">
        <f t="shared" si="51"/>
        <v>0</v>
      </c>
      <c r="J64" s="264"/>
      <c r="K64" s="61"/>
      <c r="L64" s="115">
        <f t="shared" si="52"/>
        <v>0</v>
      </c>
      <c r="M64" s="328"/>
      <c r="N64" s="61"/>
      <c r="O64" s="115">
        <f t="shared" si="53"/>
        <v>0</v>
      </c>
      <c r="P64" s="112"/>
    </row>
    <row r="65" spans="1:16" ht="24" hidden="1" customHeight="1" x14ac:dyDescent="0.25">
      <c r="A65" s="38">
        <v>1149</v>
      </c>
      <c r="B65" s="58" t="s">
        <v>58</v>
      </c>
      <c r="C65" s="59">
        <f>F65+I65+L65+O65</f>
        <v>0</v>
      </c>
      <c r="D65" s="232"/>
      <c r="E65" s="435"/>
      <c r="F65" s="393">
        <f t="shared" si="50"/>
        <v>0</v>
      </c>
      <c r="G65" s="232"/>
      <c r="H65" s="264"/>
      <c r="I65" s="115">
        <f t="shared" si="51"/>
        <v>0</v>
      </c>
      <c r="J65" s="264"/>
      <c r="K65" s="61"/>
      <c r="L65" s="115">
        <f t="shared" si="52"/>
        <v>0</v>
      </c>
      <c r="M65" s="328"/>
      <c r="N65" s="61"/>
      <c r="O65" s="115">
        <f t="shared" si="53"/>
        <v>0</v>
      </c>
      <c r="P65" s="112"/>
    </row>
    <row r="66" spans="1:16" ht="36" hidden="1" x14ac:dyDescent="0.25">
      <c r="A66" s="108">
        <v>1150</v>
      </c>
      <c r="B66" s="79" t="s">
        <v>59</v>
      </c>
      <c r="C66" s="85">
        <f>F66+I66+L66+O66</f>
        <v>0</v>
      </c>
      <c r="D66" s="234"/>
      <c r="E66" s="437"/>
      <c r="F66" s="432">
        <f t="shared" si="50"/>
        <v>0</v>
      </c>
      <c r="G66" s="234"/>
      <c r="H66" s="265"/>
      <c r="I66" s="110">
        <f t="shared" si="51"/>
        <v>0</v>
      </c>
      <c r="J66" s="265"/>
      <c r="K66" s="116"/>
      <c r="L66" s="110">
        <f t="shared" si="52"/>
        <v>0</v>
      </c>
      <c r="M66" s="329"/>
      <c r="N66" s="116"/>
      <c r="O66" s="110">
        <f t="shared" si="53"/>
        <v>0</v>
      </c>
      <c r="P66" s="117"/>
    </row>
    <row r="67" spans="1:16" ht="24" hidden="1" x14ac:dyDescent="0.25">
      <c r="A67" s="46">
        <v>1200</v>
      </c>
      <c r="B67" s="106" t="s">
        <v>296</v>
      </c>
      <c r="C67" s="47">
        <f t="shared" si="4"/>
        <v>0</v>
      </c>
      <c r="D67" s="230">
        <f>SUM(D68:D69)</f>
        <v>0</v>
      </c>
      <c r="E67" s="430">
        <f t="shared" ref="E67:F67" si="54">SUM(E68:E69)</f>
        <v>0</v>
      </c>
      <c r="F67" s="397">
        <f t="shared" si="54"/>
        <v>0</v>
      </c>
      <c r="G67" s="230">
        <f>SUM(G68:G69)</f>
        <v>0</v>
      </c>
      <c r="H67" s="107">
        <f t="shared" ref="H67:I67" si="55">SUM(H68:H69)</f>
        <v>0</v>
      </c>
      <c r="I67" s="118">
        <f t="shared" si="55"/>
        <v>0</v>
      </c>
      <c r="J67" s="107">
        <f>SUM(J68:J69)</f>
        <v>0</v>
      </c>
      <c r="K67" s="51">
        <f t="shared" ref="K67:L67" si="56">SUM(K68:K69)</f>
        <v>0</v>
      </c>
      <c r="L67" s="118">
        <f t="shared" si="56"/>
        <v>0</v>
      </c>
      <c r="M67" s="47">
        <f>SUM(M68:M69)</f>
        <v>0</v>
      </c>
      <c r="N67" s="51">
        <f t="shared" ref="N67:O67" si="57">SUM(N68:N69)</f>
        <v>0</v>
      </c>
      <c r="O67" s="118">
        <f t="shared" si="57"/>
        <v>0</v>
      </c>
      <c r="P67" s="124"/>
    </row>
    <row r="68" spans="1:16" ht="24" hidden="1" x14ac:dyDescent="0.25">
      <c r="A68" s="455">
        <v>1210</v>
      </c>
      <c r="B68" s="53" t="s">
        <v>60</v>
      </c>
      <c r="C68" s="54">
        <f t="shared" si="4"/>
        <v>0</v>
      </c>
      <c r="D68" s="231"/>
      <c r="E68" s="433"/>
      <c r="F68" s="434">
        <f>D68+E68</f>
        <v>0</v>
      </c>
      <c r="G68" s="231"/>
      <c r="H68" s="263"/>
      <c r="I68" s="121">
        <f>G68+H68</f>
        <v>0</v>
      </c>
      <c r="J68" s="263"/>
      <c r="K68" s="56"/>
      <c r="L68" s="121">
        <f>J68+K68</f>
        <v>0</v>
      </c>
      <c r="M68" s="327"/>
      <c r="N68" s="56"/>
      <c r="O68" s="121">
        <f>M68+N68</f>
        <v>0</v>
      </c>
      <c r="P68" s="111"/>
    </row>
    <row r="69" spans="1:16"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row>
    <row r="71" spans="1:16" hidden="1" x14ac:dyDescent="0.25">
      <c r="A71" s="38">
        <v>1223</v>
      </c>
      <c r="B71" s="58" t="s">
        <v>62</v>
      </c>
      <c r="C71" s="59">
        <f t="shared" si="4"/>
        <v>0</v>
      </c>
      <c r="D71" s="232"/>
      <c r="E71" s="435"/>
      <c r="F71" s="393">
        <f t="shared" si="62"/>
        <v>0</v>
      </c>
      <c r="G71" s="232"/>
      <c r="H71" s="264"/>
      <c r="I71" s="115">
        <f t="shared" si="63"/>
        <v>0</v>
      </c>
      <c r="J71" s="264"/>
      <c r="K71" s="61"/>
      <c r="L71" s="115">
        <f t="shared" si="64"/>
        <v>0</v>
      </c>
      <c r="M71" s="328"/>
      <c r="N71" s="61"/>
      <c r="O71" s="115">
        <f t="shared" si="65"/>
        <v>0</v>
      </c>
      <c r="P71" s="112"/>
    </row>
    <row r="72" spans="1:16" hidden="1" x14ac:dyDescent="0.25">
      <c r="A72" s="38">
        <v>1225</v>
      </c>
      <c r="B72" s="58" t="s">
        <v>63</v>
      </c>
      <c r="C72" s="59">
        <f t="shared" si="4"/>
        <v>0</v>
      </c>
      <c r="D72" s="232"/>
      <c r="E72" s="435"/>
      <c r="F72" s="393">
        <f t="shared" si="62"/>
        <v>0</v>
      </c>
      <c r="G72" s="232"/>
      <c r="H72" s="264"/>
      <c r="I72" s="115">
        <f t="shared" si="63"/>
        <v>0</v>
      </c>
      <c r="J72" s="264"/>
      <c r="K72" s="61"/>
      <c r="L72" s="115">
        <f t="shared" si="64"/>
        <v>0</v>
      </c>
      <c r="M72" s="328"/>
      <c r="N72" s="61"/>
      <c r="O72" s="115">
        <f t="shared" si="65"/>
        <v>0</v>
      </c>
      <c r="P72" s="112"/>
    </row>
    <row r="73" spans="1:16" ht="36" hidden="1" x14ac:dyDescent="0.25">
      <c r="A73" s="38">
        <v>1227</v>
      </c>
      <c r="B73" s="58" t="s">
        <v>64</v>
      </c>
      <c r="C73" s="59">
        <f t="shared" si="4"/>
        <v>0</v>
      </c>
      <c r="D73" s="232"/>
      <c r="E73" s="435"/>
      <c r="F73" s="393">
        <f t="shared" si="62"/>
        <v>0</v>
      </c>
      <c r="G73" s="232"/>
      <c r="H73" s="264"/>
      <c r="I73" s="115">
        <f t="shared" si="63"/>
        <v>0</v>
      </c>
      <c r="J73" s="264"/>
      <c r="K73" s="61"/>
      <c r="L73" s="115">
        <f t="shared" si="64"/>
        <v>0</v>
      </c>
      <c r="M73" s="328"/>
      <c r="N73" s="61"/>
      <c r="O73" s="115">
        <f t="shared" si="65"/>
        <v>0</v>
      </c>
      <c r="P73" s="112"/>
    </row>
    <row r="74" spans="1:16" ht="48" hidden="1" x14ac:dyDescent="0.25">
      <c r="A74" s="38">
        <v>1228</v>
      </c>
      <c r="B74" s="58" t="s">
        <v>298</v>
      </c>
      <c r="C74" s="59">
        <f t="shared" si="4"/>
        <v>0</v>
      </c>
      <c r="D74" s="232"/>
      <c r="E74" s="435"/>
      <c r="F74" s="393">
        <f t="shared" si="62"/>
        <v>0</v>
      </c>
      <c r="G74" s="232"/>
      <c r="H74" s="264"/>
      <c r="I74" s="115">
        <f t="shared" si="63"/>
        <v>0</v>
      </c>
      <c r="J74" s="264"/>
      <c r="K74" s="61"/>
      <c r="L74" s="115">
        <f t="shared" si="64"/>
        <v>0</v>
      </c>
      <c r="M74" s="328"/>
      <c r="N74" s="61"/>
      <c r="O74" s="115">
        <f t="shared" si="65"/>
        <v>0</v>
      </c>
      <c r="P74" s="112"/>
    </row>
    <row r="75" spans="1:16" x14ac:dyDescent="0.25">
      <c r="A75" s="102">
        <v>2000</v>
      </c>
      <c r="B75" s="102" t="s">
        <v>65</v>
      </c>
      <c r="C75" s="103">
        <f t="shared" si="4"/>
        <v>16760</v>
      </c>
      <c r="D75" s="229">
        <f>SUM(D76,D83,D130,D164,D165,D172)</f>
        <v>15000</v>
      </c>
      <c r="E75" s="428">
        <f t="shared" ref="E75:F75" si="66">SUM(E76,E83,E130,E164,E165,E172)</f>
        <v>0</v>
      </c>
      <c r="F75" s="429">
        <f t="shared" si="66"/>
        <v>15000</v>
      </c>
      <c r="G75" s="229">
        <f>SUM(G76,G83,G130,G164,G165,G172)</f>
        <v>0</v>
      </c>
      <c r="H75" s="262">
        <f t="shared" ref="H75:I75" si="67">SUM(H76,H83,H130,H164,H165,H172)</f>
        <v>0</v>
      </c>
      <c r="I75" s="105">
        <f t="shared" si="67"/>
        <v>0</v>
      </c>
      <c r="J75" s="262">
        <f>SUM(J76,J83,J130,J164,J165,J172)</f>
        <v>1760</v>
      </c>
      <c r="K75" s="104">
        <f t="shared" ref="K75:L75" si="68">SUM(K76,K83,K130,K164,K165,K172)</f>
        <v>0</v>
      </c>
      <c r="L75" s="105">
        <f t="shared" si="68"/>
        <v>1760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430">
        <f t="shared" ref="E76:F76" si="70">SUM(E77,E80)</f>
        <v>0</v>
      </c>
      <c r="F76" s="397">
        <f t="shared" si="70"/>
        <v>0</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row>
    <row r="77" spans="1:16" ht="24" hidden="1" x14ac:dyDescent="0.25">
      <c r="A77" s="455">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row>
    <row r="79" spans="1:16" ht="24" hidden="1" x14ac:dyDescent="0.25">
      <c r="A79" s="38">
        <v>2112</v>
      </c>
      <c r="B79" s="58" t="s">
        <v>69</v>
      </c>
      <c r="C79" s="59">
        <f t="shared" si="4"/>
        <v>0</v>
      </c>
      <c r="D79" s="232"/>
      <c r="E79" s="435"/>
      <c r="F79" s="393">
        <f t="shared" si="78"/>
        <v>0</v>
      </c>
      <c r="G79" s="232"/>
      <c r="H79" s="264"/>
      <c r="I79" s="115">
        <f t="shared" si="79"/>
        <v>0</v>
      </c>
      <c r="J79" s="264"/>
      <c r="K79" s="61"/>
      <c r="L79" s="115">
        <f t="shared" si="80"/>
        <v>0</v>
      </c>
      <c r="M79" s="328"/>
      <c r="N79" s="61"/>
      <c r="O79" s="115">
        <f t="shared" si="81"/>
        <v>0</v>
      </c>
      <c r="P79" s="112"/>
    </row>
    <row r="80" spans="1:16" ht="24" hidden="1" x14ac:dyDescent="0.25">
      <c r="A80" s="113">
        <v>2120</v>
      </c>
      <c r="B80" s="58" t="s">
        <v>70</v>
      </c>
      <c r="C80" s="59">
        <f t="shared" si="4"/>
        <v>0</v>
      </c>
      <c r="D80" s="233">
        <f>SUM(D81:D82)</f>
        <v>0</v>
      </c>
      <c r="E80" s="436">
        <f t="shared" ref="E80:F80" si="82">SUM(E81:E82)</f>
        <v>0</v>
      </c>
      <c r="F80" s="393">
        <f t="shared" si="82"/>
        <v>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435"/>
      <c r="F81" s="393">
        <f t="shared" ref="F81:F82" si="86">D81+E81</f>
        <v>0</v>
      </c>
      <c r="G81" s="232"/>
      <c r="H81" s="264"/>
      <c r="I81" s="115">
        <f t="shared" ref="I81:I82" si="87">G81+H81</f>
        <v>0</v>
      </c>
      <c r="J81" s="264"/>
      <c r="K81" s="61"/>
      <c r="L81" s="115">
        <f t="shared" ref="L81:L82" si="88">J81+K81</f>
        <v>0</v>
      </c>
      <c r="M81" s="328"/>
      <c r="N81" s="61"/>
      <c r="O81" s="115">
        <f t="shared" ref="O81:O82" si="89">M81+N81</f>
        <v>0</v>
      </c>
      <c r="P81" s="112"/>
    </row>
    <row r="82" spans="1:16" ht="24" hidden="1" x14ac:dyDescent="0.25">
      <c r="A82" s="38">
        <v>2122</v>
      </c>
      <c r="B82" s="58" t="s">
        <v>69</v>
      </c>
      <c r="C82" s="59">
        <f t="shared" si="4"/>
        <v>0</v>
      </c>
      <c r="D82" s="232"/>
      <c r="E82" s="435"/>
      <c r="F82" s="393">
        <f t="shared" si="86"/>
        <v>0</v>
      </c>
      <c r="G82" s="232"/>
      <c r="H82" s="264"/>
      <c r="I82" s="115">
        <f t="shared" si="87"/>
        <v>0</v>
      </c>
      <c r="J82" s="264"/>
      <c r="K82" s="61"/>
      <c r="L82" s="115">
        <f t="shared" si="88"/>
        <v>0</v>
      </c>
      <c r="M82" s="328"/>
      <c r="N82" s="61"/>
      <c r="O82" s="115">
        <f t="shared" si="89"/>
        <v>0</v>
      </c>
      <c r="P82" s="112"/>
    </row>
    <row r="83" spans="1:16" x14ac:dyDescent="0.25">
      <c r="A83" s="46">
        <v>2200</v>
      </c>
      <c r="B83" s="106" t="s">
        <v>71</v>
      </c>
      <c r="C83" s="47">
        <f t="shared" si="4"/>
        <v>16760</v>
      </c>
      <c r="D83" s="230">
        <f>SUM(D84,D89,D95,D103,D112,D116,D122,D128)</f>
        <v>15000</v>
      </c>
      <c r="E83" s="430">
        <f t="shared" ref="E83:F83" si="90">SUM(E84,E89,E95,E103,E112,E116,E122,E128)</f>
        <v>0</v>
      </c>
      <c r="F83" s="397">
        <f t="shared" si="90"/>
        <v>15000</v>
      </c>
      <c r="G83" s="230">
        <f>SUM(G84,G89,G95,G103,G112,G116,G122,G128)</f>
        <v>0</v>
      </c>
      <c r="H83" s="107">
        <f t="shared" ref="H83:I83" si="91">SUM(H84,H89,H95,H103,H112,H116,H122,H128)</f>
        <v>0</v>
      </c>
      <c r="I83" s="118">
        <f t="shared" si="91"/>
        <v>0</v>
      </c>
      <c r="J83" s="107">
        <f>SUM(J84,J89,J95,J103,J112,J116,J122,J128)</f>
        <v>1760</v>
      </c>
      <c r="K83" s="51">
        <f t="shared" ref="K83:L83" si="92">SUM(K84,K89,K95,K103,K112,K116,K122,K128)</f>
        <v>0</v>
      </c>
      <c r="L83" s="118">
        <f t="shared" si="92"/>
        <v>1760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row>
    <row r="86" spans="1:16" ht="36" hidden="1" x14ac:dyDescent="0.25">
      <c r="A86" s="38">
        <v>2212</v>
      </c>
      <c r="B86" s="58" t="s">
        <v>74</v>
      </c>
      <c r="C86" s="59">
        <f t="shared" si="98"/>
        <v>0</v>
      </c>
      <c r="D86" s="232"/>
      <c r="E86" s="435"/>
      <c r="F86" s="393">
        <f t="shared" si="99"/>
        <v>0</v>
      </c>
      <c r="G86" s="232"/>
      <c r="H86" s="264"/>
      <c r="I86" s="115">
        <f t="shared" si="100"/>
        <v>0</v>
      </c>
      <c r="J86" s="264"/>
      <c r="K86" s="61"/>
      <c r="L86" s="115">
        <f t="shared" si="101"/>
        <v>0</v>
      </c>
      <c r="M86" s="328"/>
      <c r="N86" s="61"/>
      <c r="O86" s="115">
        <f t="shared" si="102"/>
        <v>0</v>
      </c>
      <c r="P86" s="112"/>
    </row>
    <row r="87" spans="1:16" ht="24" hidden="1" x14ac:dyDescent="0.25">
      <c r="A87" s="38">
        <v>2214</v>
      </c>
      <c r="B87" s="58" t="s">
        <v>75</v>
      </c>
      <c r="C87" s="59">
        <f t="shared" si="98"/>
        <v>0</v>
      </c>
      <c r="D87" s="232"/>
      <c r="E87" s="435"/>
      <c r="F87" s="393">
        <f t="shared" si="99"/>
        <v>0</v>
      </c>
      <c r="G87" s="232"/>
      <c r="H87" s="264"/>
      <c r="I87" s="115">
        <f t="shared" si="100"/>
        <v>0</v>
      </c>
      <c r="J87" s="264"/>
      <c r="K87" s="61"/>
      <c r="L87" s="115">
        <f t="shared" si="101"/>
        <v>0</v>
      </c>
      <c r="M87" s="328"/>
      <c r="N87" s="61"/>
      <c r="O87" s="115">
        <f t="shared" si="102"/>
        <v>0</v>
      </c>
      <c r="P87" s="112"/>
    </row>
    <row r="88" spans="1:16" hidden="1" x14ac:dyDescent="0.25">
      <c r="A88" s="38">
        <v>2219</v>
      </c>
      <c r="B88" s="58" t="s">
        <v>76</v>
      </c>
      <c r="C88" s="59">
        <f t="shared" si="98"/>
        <v>0</v>
      </c>
      <c r="D88" s="232"/>
      <c r="E88" s="435"/>
      <c r="F88" s="393">
        <f t="shared" si="99"/>
        <v>0</v>
      </c>
      <c r="G88" s="232"/>
      <c r="H88" s="264"/>
      <c r="I88" s="115">
        <f t="shared" si="100"/>
        <v>0</v>
      </c>
      <c r="J88" s="264"/>
      <c r="K88" s="61"/>
      <c r="L88" s="115">
        <f t="shared" si="101"/>
        <v>0</v>
      </c>
      <c r="M88" s="328"/>
      <c r="N88" s="61"/>
      <c r="O88" s="115">
        <f t="shared" si="102"/>
        <v>0</v>
      </c>
      <c r="P88" s="112"/>
    </row>
    <row r="89" spans="1:16" ht="24" hidden="1" x14ac:dyDescent="0.25">
      <c r="A89" s="113">
        <v>2220</v>
      </c>
      <c r="B89" s="58" t="s">
        <v>77</v>
      </c>
      <c r="C89" s="59">
        <f t="shared" si="98"/>
        <v>0</v>
      </c>
      <c r="D89" s="233">
        <f>SUM(D90:D94)</f>
        <v>0</v>
      </c>
      <c r="E89" s="436">
        <f t="shared" ref="E89:F89" si="103">SUM(E90:E94)</f>
        <v>0</v>
      </c>
      <c r="F89" s="393">
        <f t="shared" si="103"/>
        <v>0</v>
      </c>
      <c r="G89" s="233">
        <f>SUM(G90:G94)</f>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c r="E90" s="435"/>
      <c r="F90" s="393">
        <f t="shared" ref="F90:F94" si="107">D90+E90</f>
        <v>0</v>
      </c>
      <c r="G90" s="232"/>
      <c r="H90" s="264"/>
      <c r="I90" s="115">
        <f t="shared" ref="I90:I94" si="108">G90+H90</f>
        <v>0</v>
      </c>
      <c r="J90" s="264"/>
      <c r="K90" s="61"/>
      <c r="L90" s="115">
        <f t="shared" ref="L90:L94" si="109">J90+K90</f>
        <v>0</v>
      </c>
      <c r="M90" s="328"/>
      <c r="N90" s="61"/>
      <c r="O90" s="115">
        <f t="shared" ref="O90:O94" si="110">M90+N90</f>
        <v>0</v>
      </c>
      <c r="P90" s="112"/>
    </row>
    <row r="91" spans="1:16" hidden="1" x14ac:dyDescent="0.25">
      <c r="A91" s="38">
        <v>2222</v>
      </c>
      <c r="B91" s="58" t="s">
        <v>78</v>
      </c>
      <c r="C91" s="59">
        <f t="shared" si="98"/>
        <v>0</v>
      </c>
      <c r="D91" s="232"/>
      <c r="E91" s="435"/>
      <c r="F91" s="393">
        <f t="shared" si="107"/>
        <v>0</v>
      </c>
      <c r="G91" s="232"/>
      <c r="H91" s="264"/>
      <c r="I91" s="115">
        <f t="shared" si="108"/>
        <v>0</v>
      </c>
      <c r="J91" s="264"/>
      <c r="K91" s="61"/>
      <c r="L91" s="115">
        <f t="shared" si="109"/>
        <v>0</v>
      </c>
      <c r="M91" s="328"/>
      <c r="N91" s="61"/>
      <c r="O91" s="115">
        <f t="shared" si="110"/>
        <v>0</v>
      </c>
      <c r="P91" s="112"/>
    </row>
    <row r="92" spans="1:16" hidden="1" x14ac:dyDescent="0.25">
      <c r="A92" s="38">
        <v>2223</v>
      </c>
      <c r="B92" s="58" t="s">
        <v>79</v>
      </c>
      <c r="C92" s="59">
        <f t="shared" si="98"/>
        <v>0</v>
      </c>
      <c r="D92" s="232"/>
      <c r="E92" s="435"/>
      <c r="F92" s="393">
        <f t="shared" si="107"/>
        <v>0</v>
      </c>
      <c r="G92" s="232"/>
      <c r="H92" s="264"/>
      <c r="I92" s="115">
        <f t="shared" si="108"/>
        <v>0</v>
      </c>
      <c r="J92" s="264"/>
      <c r="K92" s="61"/>
      <c r="L92" s="115">
        <f t="shared" si="109"/>
        <v>0</v>
      </c>
      <c r="M92" s="328"/>
      <c r="N92" s="61"/>
      <c r="O92" s="115">
        <f t="shared" si="110"/>
        <v>0</v>
      </c>
      <c r="P92" s="112"/>
    </row>
    <row r="93" spans="1:16" ht="48" hidden="1" x14ac:dyDescent="0.25">
      <c r="A93" s="38">
        <v>2224</v>
      </c>
      <c r="B93" s="58" t="s">
        <v>299</v>
      </c>
      <c r="C93" s="59">
        <f t="shared" si="98"/>
        <v>0</v>
      </c>
      <c r="D93" s="232"/>
      <c r="E93" s="435"/>
      <c r="F93" s="393">
        <f t="shared" si="107"/>
        <v>0</v>
      </c>
      <c r="G93" s="232"/>
      <c r="H93" s="264"/>
      <c r="I93" s="115">
        <f t="shared" si="108"/>
        <v>0</v>
      </c>
      <c r="J93" s="264"/>
      <c r="K93" s="61"/>
      <c r="L93" s="115">
        <f t="shared" si="109"/>
        <v>0</v>
      </c>
      <c r="M93" s="328"/>
      <c r="N93" s="61"/>
      <c r="O93" s="115">
        <f t="shared" si="110"/>
        <v>0</v>
      </c>
      <c r="P93" s="112"/>
    </row>
    <row r="94" spans="1:16" ht="24" hidden="1" x14ac:dyDescent="0.25">
      <c r="A94" s="38">
        <v>2229</v>
      </c>
      <c r="B94" s="58" t="s">
        <v>80</v>
      </c>
      <c r="C94" s="59">
        <f t="shared" si="98"/>
        <v>0</v>
      </c>
      <c r="D94" s="232"/>
      <c r="E94" s="435"/>
      <c r="F94" s="393">
        <f t="shared" si="107"/>
        <v>0</v>
      </c>
      <c r="G94" s="232"/>
      <c r="H94" s="264"/>
      <c r="I94" s="115">
        <f t="shared" si="108"/>
        <v>0</v>
      </c>
      <c r="J94" s="264"/>
      <c r="K94" s="61"/>
      <c r="L94" s="115">
        <f t="shared" si="109"/>
        <v>0</v>
      </c>
      <c r="M94" s="328"/>
      <c r="N94" s="61"/>
      <c r="O94" s="115">
        <f t="shared" si="110"/>
        <v>0</v>
      </c>
      <c r="P94" s="112"/>
    </row>
    <row r="95" spans="1:16" ht="36" hidden="1" x14ac:dyDescent="0.25">
      <c r="A95" s="113">
        <v>2230</v>
      </c>
      <c r="B95" s="58" t="s">
        <v>81</v>
      </c>
      <c r="C95" s="59">
        <f t="shared" si="98"/>
        <v>0</v>
      </c>
      <c r="D95" s="233">
        <f>SUM(D96:D102)</f>
        <v>0</v>
      </c>
      <c r="E95" s="436">
        <f t="shared" ref="E95:F95" si="111">SUM(E96:E102)</f>
        <v>0</v>
      </c>
      <c r="F95" s="393">
        <f t="shared" si="111"/>
        <v>0</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435"/>
      <c r="F96" s="393">
        <f t="shared" ref="F96:F102" si="115">D96+E96</f>
        <v>0</v>
      </c>
      <c r="G96" s="232"/>
      <c r="H96" s="264"/>
      <c r="I96" s="115">
        <f t="shared" ref="I96:I102" si="116">G96+H96</f>
        <v>0</v>
      </c>
      <c r="J96" s="264"/>
      <c r="K96" s="61"/>
      <c r="L96" s="115">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435"/>
      <c r="F97" s="393">
        <f t="shared" si="115"/>
        <v>0</v>
      </c>
      <c r="G97" s="232"/>
      <c r="H97" s="264"/>
      <c r="I97" s="115">
        <f t="shared" si="116"/>
        <v>0</v>
      </c>
      <c r="J97" s="264"/>
      <c r="K97" s="61"/>
      <c r="L97" s="115">
        <f t="shared" si="117"/>
        <v>0</v>
      </c>
      <c r="M97" s="328"/>
      <c r="N97" s="61"/>
      <c r="O97" s="115">
        <f t="shared" si="118"/>
        <v>0</v>
      </c>
      <c r="P97" s="112"/>
    </row>
    <row r="98" spans="1:16" ht="24" hidden="1" x14ac:dyDescent="0.25">
      <c r="A98" s="33">
        <v>2233</v>
      </c>
      <c r="B98" s="53" t="s">
        <v>84</v>
      </c>
      <c r="C98" s="54">
        <f t="shared" si="98"/>
        <v>0</v>
      </c>
      <c r="D98" s="231"/>
      <c r="E98" s="433"/>
      <c r="F98" s="434">
        <f t="shared" si="115"/>
        <v>0</v>
      </c>
      <c r="G98" s="231"/>
      <c r="H98" s="263"/>
      <c r="I98" s="121">
        <f t="shared" si="116"/>
        <v>0</v>
      </c>
      <c r="J98" s="263"/>
      <c r="K98" s="56"/>
      <c r="L98" s="121">
        <f t="shared" si="117"/>
        <v>0</v>
      </c>
      <c r="M98" s="327"/>
      <c r="N98" s="56"/>
      <c r="O98" s="121">
        <f t="shared" si="118"/>
        <v>0</v>
      </c>
      <c r="P98" s="111"/>
    </row>
    <row r="99" spans="1:16" ht="36" hidden="1" x14ac:dyDescent="0.25">
      <c r="A99" s="38">
        <v>2234</v>
      </c>
      <c r="B99" s="58" t="s">
        <v>85</v>
      </c>
      <c r="C99" s="59">
        <f t="shared" si="98"/>
        <v>0</v>
      </c>
      <c r="D99" s="232"/>
      <c r="E99" s="435"/>
      <c r="F99" s="393">
        <f t="shared" si="115"/>
        <v>0</v>
      </c>
      <c r="G99" s="232"/>
      <c r="H99" s="264"/>
      <c r="I99" s="115">
        <f t="shared" si="116"/>
        <v>0</v>
      </c>
      <c r="J99" s="264"/>
      <c r="K99" s="61"/>
      <c r="L99" s="115">
        <f t="shared" si="117"/>
        <v>0</v>
      </c>
      <c r="M99" s="328"/>
      <c r="N99" s="61"/>
      <c r="O99" s="115">
        <f t="shared" si="118"/>
        <v>0</v>
      </c>
      <c r="P99" s="112"/>
    </row>
    <row r="100" spans="1:16" ht="24" hidden="1" x14ac:dyDescent="0.25">
      <c r="A100" s="38">
        <v>2235</v>
      </c>
      <c r="B100" s="58" t="s">
        <v>86</v>
      </c>
      <c r="C100" s="59">
        <f t="shared" si="98"/>
        <v>0</v>
      </c>
      <c r="D100" s="232"/>
      <c r="E100" s="435"/>
      <c r="F100" s="393">
        <f t="shared" si="115"/>
        <v>0</v>
      </c>
      <c r="G100" s="232"/>
      <c r="H100" s="264"/>
      <c r="I100" s="115">
        <f t="shared" si="116"/>
        <v>0</v>
      </c>
      <c r="J100" s="264"/>
      <c r="K100" s="61"/>
      <c r="L100" s="115">
        <f t="shared" si="117"/>
        <v>0</v>
      </c>
      <c r="M100" s="328"/>
      <c r="N100" s="61"/>
      <c r="O100" s="115">
        <f t="shared" si="118"/>
        <v>0</v>
      </c>
      <c r="P100" s="112"/>
    </row>
    <row r="101" spans="1:16" hidden="1" x14ac:dyDescent="0.25">
      <c r="A101" s="38">
        <v>2236</v>
      </c>
      <c r="B101" s="58" t="s">
        <v>87</v>
      </c>
      <c r="C101" s="59">
        <f t="shared" si="98"/>
        <v>0</v>
      </c>
      <c r="D101" s="232"/>
      <c r="E101" s="435"/>
      <c r="F101" s="393">
        <f t="shared" si="115"/>
        <v>0</v>
      </c>
      <c r="G101" s="232"/>
      <c r="H101" s="264"/>
      <c r="I101" s="115">
        <f t="shared" si="116"/>
        <v>0</v>
      </c>
      <c r="J101" s="264"/>
      <c r="K101" s="61"/>
      <c r="L101" s="115">
        <f t="shared" si="117"/>
        <v>0</v>
      </c>
      <c r="M101" s="328"/>
      <c r="N101" s="61"/>
      <c r="O101" s="115">
        <f t="shared" si="118"/>
        <v>0</v>
      </c>
      <c r="P101" s="112"/>
    </row>
    <row r="102" spans="1:16" ht="24" hidden="1" x14ac:dyDescent="0.25">
      <c r="A102" s="38">
        <v>2239</v>
      </c>
      <c r="B102" s="58" t="s">
        <v>88</v>
      </c>
      <c r="C102" s="59">
        <f t="shared" si="98"/>
        <v>0</v>
      </c>
      <c r="D102" s="232"/>
      <c r="E102" s="435"/>
      <c r="F102" s="393">
        <f t="shared" si="115"/>
        <v>0</v>
      </c>
      <c r="G102" s="232"/>
      <c r="H102" s="264"/>
      <c r="I102" s="115">
        <f t="shared" si="116"/>
        <v>0</v>
      </c>
      <c r="J102" s="264"/>
      <c r="K102" s="61"/>
      <c r="L102" s="115">
        <f t="shared" si="117"/>
        <v>0</v>
      </c>
      <c r="M102" s="328"/>
      <c r="N102" s="61"/>
      <c r="O102" s="115">
        <f t="shared" si="118"/>
        <v>0</v>
      </c>
      <c r="P102" s="112"/>
    </row>
    <row r="103" spans="1:16" ht="36" hidden="1" x14ac:dyDescent="0.25">
      <c r="A103" s="113">
        <v>2240</v>
      </c>
      <c r="B103" s="58" t="s">
        <v>89</v>
      </c>
      <c r="C103" s="59">
        <f t="shared" si="98"/>
        <v>0</v>
      </c>
      <c r="D103" s="233">
        <f>SUM(D104:D111)</f>
        <v>0</v>
      </c>
      <c r="E103" s="436">
        <f t="shared" ref="E103:F103" si="119">SUM(E104:E111)</f>
        <v>0</v>
      </c>
      <c r="F103" s="393">
        <f t="shared" si="119"/>
        <v>0</v>
      </c>
      <c r="G103" s="233">
        <f>SUM(G104:G111)</f>
        <v>0</v>
      </c>
      <c r="H103" s="122">
        <f t="shared" ref="H103:I103" si="120">SUM(H104:H111)</f>
        <v>0</v>
      </c>
      <c r="I103" s="115">
        <f t="shared" si="120"/>
        <v>0</v>
      </c>
      <c r="J103" s="122">
        <f>SUM(J104:J111)</f>
        <v>0</v>
      </c>
      <c r="K103" s="114">
        <f t="shared" ref="K103:L103" si="121">SUM(K104:K111)</f>
        <v>0</v>
      </c>
      <c r="L103" s="115">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435"/>
      <c r="F104" s="393">
        <f t="shared" ref="F104:F111" si="123">D104+E104</f>
        <v>0</v>
      </c>
      <c r="G104" s="232"/>
      <c r="H104" s="264"/>
      <c r="I104" s="115">
        <f t="shared" ref="I104:I111" si="124">G104+H104</f>
        <v>0</v>
      </c>
      <c r="J104" s="264"/>
      <c r="K104" s="61"/>
      <c r="L104" s="115">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435"/>
      <c r="F105" s="393">
        <f t="shared" si="123"/>
        <v>0</v>
      </c>
      <c r="G105" s="232"/>
      <c r="H105" s="264"/>
      <c r="I105" s="115">
        <f t="shared" si="124"/>
        <v>0</v>
      </c>
      <c r="J105" s="264"/>
      <c r="K105" s="61"/>
      <c r="L105" s="115">
        <f t="shared" si="125"/>
        <v>0</v>
      </c>
      <c r="M105" s="328"/>
      <c r="N105" s="61"/>
      <c r="O105" s="115">
        <f t="shared" si="126"/>
        <v>0</v>
      </c>
      <c r="P105" s="112"/>
    </row>
    <row r="106" spans="1:16" ht="24" hidden="1" x14ac:dyDescent="0.25">
      <c r="A106" s="38">
        <v>2243</v>
      </c>
      <c r="B106" s="58" t="s">
        <v>92</v>
      </c>
      <c r="C106" s="59">
        <f t="shared" si="98"/>
        <v>0</v>
      </c>
      <c r="D106" s="232"/>
      <c r="E106" s="435"/>
      <c r="F106" s="393">
        <f t="shared" si="123"/>
        <v>0</v>
      </c>
      <c r="G106" s="232"/>
      <c r="H106" s="264"/>
      <c r="I106" s="115">
        <f t="shared" si="124"/>
        <v>0</v>
      </c>
      <c r="J106" s="264"/>
      <c r="K106" s="61"/>
      <c r="L106" s="115">
        <f t="shared" si="125"/>
        <v>0</v>
      </c>
      <c r="M106" s="328"/>
      <c r="N106" s="61"/>
      <c r="O106" s="115">
        <f t="shared" si="126"/>
        <v>0</v>
      </c>
      <c r="P106" s="112"/>
    </row>
    <row r="107" spans="1:16" hidden="1" x14ac:dyDescent="0.25">
      <c r="A107" s="38">
        <v>2244</v>
      </c>
      <c r="B107" s="58" t="s">
        <v>93</v>
      </c>
      <c r="C107" s="59">
        <f t="shared" si="98"/>
        <v>0</v>
      </c>
      <c r="D107" s="232"/>
      <c r="E107" s="435"/>
      <c r="F107" s="393">
        <f t="shared" si="123"/>
        <v>0</v>
      </c>
      <c r="G107" s="232"/>
      <c r="H107" s="264"/>
      <c r="I107" s="115">
        <f t="shared" si="124"/>
        <v>0</v>
      </c>
      <c r="J107" s="264"/>
      <c r="K107" s="61"/>
      <c r="L107" s="115">
        <f t="shared" si="125"/>
        <v>0</v>
      </c>
      <c r="M107" s="328"/>
      <c r="N107" s="61"/>
      <c r="O107" s="115">
        <f t="shared" si="126"/>
        <v>0</v>
      </c>
      <c r="P107" s="112"/>
    </row>
    <row r="108" spans="1:16" ht="24" hidden="1" x14ac:dyDescent="0.25">
      <c r="A108" s="38">
        <v>2246</v>
      </c>
      <c r="B108" s="58" t="s">
        <v>94</v>
      </c>
      <c r="C108" s="59">
        <f t="shared" si="98"/>
        <v>0</v>
      </c>
      <c r="D108" s="232"/>
      <c r="E108" s="435"/>
      <c r="F108" s="393">
        <f t="shared" si="123"/>
        <v>0</v>
      </c>
      <c r="G108" s="232"/>
      <c r="H108" s="264"/>
      <c r="I108" s="115">
        <f t="shared" si="124"/>
        <v>0</v>
      </c>
      <c r="J108" s="264"/>
      <c r="K108" s="61"/>
      <c r="L108" s="115">
        <f t="shared" si="125"/>
        <v>0</v>
      </c>
      <c r="M108" s="328"/>
      <c r="N108" s="61"/>
      <c r="O108" s="115">
        <f t="shared" si="126"/>
        <v>0</v>
      </c>
      <c r="P108" s="112"/>
    </row>
    <row r="109" spans="1:16" hidden="1" x14ac:dyDescent="0.25">
      <c r="A109" s="38">
        <v>2247</v>
      </c>
      <c r="B109" s="58" t="s">
        <v>95</v>
      </c>
      <c r="C109" s="59">
        <f t="shared" si="98"/>
        <v>0</v>
      </c>
      <c r="D109" s="232"/>
      <c r="E109" s="435"/>
      <c r="F109" s="393">
        <f t="shared" si="123"/>
        <v>0</v>
      </c>
      <c r="G109" s="232"/>
      <c r="H109" s="264"/>
      <c r="I109" s="115">
        <f t="shared" si="124"/>
        <v>0</v>
      </c>
      <c r="J109" s="264"/>
      <c r="K109" s="61"/>
      <c r="L109" s="115">
        <f t="shared" si="125"/>
        <v>0</v>
      </c>
      <c r="M109" s="328"/>
      <c r="N109" s="61"/>
      <c r="O109" s="115">
        <f t="shared" si="126"/>
        <v>0</v>
      </c>
      <c r="P109" s="112"/>
    </row>
    <row r="110" spans="1:16" ht="24" hidden="1" x14ac:dyDescent="0.25">
      <c r="A110" s="38">
        <v>2248</v>
      </c>
      <c r="B110" s="58" t="s">
        <v>300</v>
      </c>
      <c r="C110" s="59">
        <f t="shared" si="98"/>
        <v>0</v>
      </c>
      <c r="D110" s="232"/>
      <c r="E110" s="435"/>
      <c r="F110" s="393">
        <f t="shared" si="123"/>
        <v>0</v>
      </c>
      <c r="G110" s="232"/>
      <c r="H110" s="264"/>
      <c r="I110" s="115">
        <f t="shared" si="124"/>
        <v>0</v>
      </c>
      <c r="J110" s="264"/>
      <c r="K110" s="61"/>
      <c r="L110" s="115">
        <f t="shared" si="125"/>
        <v>0</v>
      </c>
      <c r="M110" s="328"/>
      <c r="N110" s="61"/>
      <c r="O110" s="115">
        <f t="shared" si="126"/>
        <v>0</v>
      </c>
      <c r="P110" s="112"/>
    </row>
    <row r="111" spans="1:16" ht="24" hidden="1" x14ac:dyDescent="0.25">
      <c r="A111" s="38">
        <v>2249</v>
      </c>
      <c r="B111" s="58" t="s">
        <v>96</v>
      </c>
      <c r="C111" s="59">
        <f t="shared" si="98"/>
        <v>0</v>
      </c>
      <c r="D111" s="232"/>
      <c r="E111" s="435"/>
      <c r="F111" s="393">
        <f t="shared" si="123"/>
        <v>0</v>
      </c>
      <c r="G111" s="232"/>
      <c r="H111" s="264"/>
      <c r="I111" s="115">
        <f t="shared" si="124"/>
        <v>0</v>
      </c>
      <c r="J111" s="264"/>
      <c r="K111" s="61"/>
      <c r="L111" s="115">
        <f t="shared" si="125"/>
        <v>0</v>
      </c>
      <c r="M111" s="328"/>
      <c r="N111" s="61"/>
      <c r="O111" s="115">
        <f t="shared" si="126"/>
        <v>0</v>
      </c>
      <c r="P111" s="112"/>
    </row>
    <row r="112" spans="1:16"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435"/>
      <c r="F114" s="393">
        <f t="shared" si="131"/>
        <v>0</v>
      </c>
      <c r="G114" s="232"/>
      <c r="H114" s="264"/>
      <c r="I114" s="115">
        <f t="shared" si="132"/>
        <v>0</v>
      </c>
      <c r="J114" s="264"/>
      <c r="K114" s="61"/>
      <c r="L114" s="115">
        <f t="shared" si="133"/>
        <v>0</v>
      </c>
      <c r="M114" s="328"/>
      <c r="N114" s="61"/>
      <c r="O114" s="115">
        <f t="shared" si="134"/>
        <v>0</v>
      </c>
      <c r="P114" s="112"/>
    </row>
    <row r="115" spans="1:16" ht="24" hidden="1" x14ac:dyDescent="0.25">
      <c r="A115" s="38">
        <v>2259</v>
      </c>
      <c r="B115" s="58" t="s">
        <v>100</v>
      </c>
      <c r="C115" s="59">
        <f t="shared" si="98"/>
        <v>0</v>
      </c>
      <c r="D115" s="232"/>
      <c r="E115" s="435"/>
      <c r="F115" s="393">
        <f t="shared" si="131"/>
        <v>0</v>
      </c>
      <c r="G115" s="232"/>
      <c r="H115" s="264"/>
      <c r="I115" s="115">
        <f t="shared" si="132"/>
        <v>0</v>
      </c>
      <c r="J115" s="264"/>
      <c r="K115" s="61"/>
      <c r="L115" s="115">
        <f t="shared" si="133"/>
        <v>0</v>
      </c>
      <c r="M115" s="328"/>
      <c r="N115" s="61"/>
      <c r="O115" s="115">
        <f t="shared" si="134"/>
        <v>0</v>
      </c>
      <c r="P115" s="112"/>
    </row>
    <row r="116" spans="1:16" hidden="1" x14ac:dyDescent="0.25">
      <c r="A116" s="113">
        <v>2260</v>
      </c>
      <c r="B116" s="58" t="s">
        <v>101</v>
      </c>
      <c r="C116" s="59">
        <f t="shared" si="98"/>
        <v>0</v>
      </c>
      <c r="D116" s="233">
        <f>SUM(D117:D121)</f>
        <v>0</v>
      </c>
      <c r="E116" s="436">
        <f t="shared" ref="E116:F116" si="135">SUM(E117:E121)</f>
        <v>0</v>
      </c>
      <c r="F116" s="393">
        <f t="shared" si="135"/>
        <v>0</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435"/>
      <c r="F118" s="393">
        <f t="shared" si="139"/>
        <v>0</v>
      </c>
      <c r="G118" s="232"/>
      <c r="H118" s="264"/>
      <c r="I118" s="115">
        <f t="shared" si="140"/>
        <v>0</v>
      </c>
      <c r="J118" s="264"/>
      <c r="K118" s="61"/>
      <c r="L118" s="115">
        <f t="shared" si="141"/>
        <v>0</v>
      </c>
      <c r="M118" s="328"/>
      <c r="N118" s="61"/>
      <c r="O118" s="115">
        <f t="shared" si="142"/>
        <v>0</v>
      </c>
      <c r="P118" s="112"/>
    </row>
    <row r="119" spans="1:16" hidden="1" x14ac:dyDescent="0.25">
      <c r="A119" s="38">
        <v>2263</v>
      </c>
      <c r="B119" s="58" t="s">
        <v>104</v>
      </c>
      <c r="C119" s="59">
        <f t="shared" si="98"/>
        <v>0</v>
      </c>
      <c r="D119" s="232"/>
      <c r="E119" s="435"/>
      <c r="F119" s="393">
        <f t="shared" si="139"/>
        <v>0</v>
      </c>
      <c r="G119" s="232"/>
      <c r="H119" s="264"/>
      <c r="I119" s="115">
        <f t="shared" si="140"/>
        <v>0</v>
      </c>
      <c r="J119" s="264"/>
      <c r="K119" s="61"/>
      <c r="L119" s="115">
        <f t="shared" si="141"/>
        <v>0</v>
      </c>
      <c r="M119" s="328"/>
      <c r="N119" s="61"/>
      <c r="O119" s="115">
        <f t="shared" si="142"/>
        <v>0</v>
      </c>
      <c r="P119" s="112"/>
    </row>
    <row r="120" spans="1:16" ht="24" hidden="1" x14ac:dyDescent="0.25">
      <c r="A120" s="38">
        <v>2264</v>
      </c>
      <c r="B120" s="58" t="s">
        <v>105</v>
      </c>
      <c r="C120" s="59">
        <f t="shared" si="98"/>
        <v>0</v>
      </c>
      <c r="D120" s="232"/>
      <c r="E120" s="435"/>
      <c r="F120" s="393">
        <f t="shared" si="139"/>
        <v>0</v>
      </c>
      <c r="G120" s="232"/>
      <c r="H120" s="264"/>
      <c r="I120" s="115">
        <f t="shared" si="140"/>
        <v>0</v>
      </c>
      <c r="J120" s="264"/>
      <c r="K120" s="61"/>
      <c r="L120" s="115">
        <f t="shared" si="141"/>
        <v>0</v>
      </c>
      <c r="M120" s="328"/>
      <c r="N120" s="61"/>
      <c r="O120" s="115">
        <f t="shared" si="142"/>
        <v>0</v>
      </c>
      <c r="P120" s="112"/>
    </row>
    <row r="121" spans="1:16" hidden="1" x14ac:dyDescent="0.25">
      <c r="A121" s="38">
        <v>2269</v>
      </c>
      <c r="B121" s="58" t="s">
        <v>106</v>
      </c>
      <c r="C121" s="59">
        <f t="shared" si="98"/>
        <v>0</v>
      </c>
      <c r="D121" s="232"/>
      <c r="E121" s="435"/>
      <c r="F121" s="393">
        <f t="shared" si="139"/>
        <v>0</v>
      </c>
      <c r="G121" s="232"/>
      <c r="H121" s="264"/>
      <c r="I121" s="115">
        <f t="shared" si="140"/>
        <v>0</v>
      </c>
      <c r="J121" s="264"/>
      <c r="K121" s="61"/>
      <c r="L121" s="115">
        <f t="shared" si="141"/>
        <v>0</v>
      </c>
      <c r="M121" s="328"/>
      <c r="N121" s="61"/>
      <c r="O121" s="115">
        <f t="shared" si="142"/>
        <v>0</v>
      </c>
      <c r="P121" s="112"/>
    </row>
    <row r="122" spans="1:16" x14ac:dyDescent="0.25">
      <c r="A122" s="113">
        <v>2270</v>
      </c>
      <c r="B122" s="58" t="s">
        <v>107</v>
      </c>
      <c r="C122" s="59">
        <f t="shared" si="98"/>
        <v>16760</v>
      </c>
      <c r="D122" s="233">
        <f>SUM(D123:D127)</f>
        <v>15000</v>
      </c>
      <c r="E122" s="436">
        <f t="shared" ref="E122:F122" si="143">SUM(E123:E127)</f>
        <v>0</v>
      </c>
      <c r="F122" s="393">
        <f t="shared" si="143"/>
        <v>15000</v>
      </c>
      <c r="G122" s="233">
        <f>SUM(G123:G127)</f>
        <v>0</v>
      </c>
      <c r="H122" s="122">
        <f t="shared" ref="H122:I122" si="144">SUM(H123:H127)</f>
        <v>0</v>
      </c>
      <c r="I122" s="115">
        <f t="shared" si="144"/>
        <v>0</v>
      </c>
      <c r="J122" s="122">
        <f>SUM(J123:J127)</f>
        <v>1760</v>
      </c>
      <c r="K122" s="114">
        <f t="shared" ref="K122:L122" si="145">SUM(K123:K127)</f>
        <v>0</v>
      </c>
      <c r="L122" s="115">
        <f t="shared" si="145"/>
        <v>1760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435"/>
      <c r="F124" s="393">
        <f t="shared" si="147"/>
        <v>0</v>
      </c>
      <c r="G124" s="232"/>
      <c r="H124" s="264"/>
      <c r="I124" s="115">
        <f t="shared" si="148"/>
        <v>0</v>
      </c>
      <c r="J124" s="264"/>
      <c r="K124" s="61"/>
      <c r="L124" s="115">
        <f t="shared" si="149"/>
        <v>0</v>
      </c>
      <c r="M124" s="328"/>
      <c r="N124" s="61"/>
      <c r="O124" s="115">
        <f t="shared" si="150"/>
        <v>0</v>
      </c>
      <c r="P124" s="112"/>
    </row>
    <row r="125" spans="1:16" ht="24" hidden="1" x14ac:dyDescent="0.25">
      <c r="A125" s="38">
        <v>2275</v>
      </c>
      <c r="B125" s="58" t="s">
        <v>109</v>
      </c>
      <c r="C125" s="59">
        <f t="shared" si="98"/>
        <v>0</v>
      </c>
      <c r="D125" s="232"/>
      <c r="E125" s="435"/>
      <c r="F125" s="393">
        <f t="shared" si="147"/>
        <v>0</v>
      </c>
      <c r="G125" s="232"/>
      <c r="H125" s="264"/>
      <c r="I125" s="115">
        <f t="shared" si="148"/>
        <v>0</v>
      </c>
      <c r="J125" s="264"/>
      <c r="K125" s="61"/>
      <c r="L125" s="115">
        <f t="shared" si="149"/>
        <v>0</v>
      </c>
      <c r="M125" s="328"/>
      <c r="N125" s="61"/>
      <c r="O125" s="115">
        <f t="shared" si="150"/>
        <v>0</v>
      </c>
      <c r="P125" s="112"/>
    </row>
    <row r="126" spans="1:16" ht="36" hidden="1" x14ac:dyDescent="0.25">
      <c r="A126" s="38">
        <v>2276</v>
      </c>
      <c r="B126" s="58" t="s">
        <v>110</v>
      </c>
      <c r="C126" s="59">
        <f t="shared" si="98"/>
        <v>0</v>
      </c>
      <c r="D126" s="232"/>
      <c r="E126" s="435"/>
      <c r="F126" s="393">
        <f t="shared" si="147"/>
        <v>0</v>
      </c>
      <c r="G126" s="232"/>
      <c r="H126" s="264"/>
      <c r="I126" s="115">
        <f t="shared" si="148"/>
        <v>0</v>
      </c>
      <c r="J126" s="264"/>
      <c r="K126" s="61"/>
      <c r="L126" s="115">
        <f t="shared" si="149"/>
        <v>0</v>
      </c>
      <c r="M126" s="328"/>
      <c r="N126" s="61"/>
      <c r="O126" s="115">
        <f t="shared" si="150"/>
        <v>0</v>
      </c>
      <c r="P126" s="112"/>
    </row>
    <row r="127" spans="1:16" ht="24" x14ac:dyDescent="0.25">
      <c r="A127" s="38">
        <v>2279</v>
      </c>
      <c r="B127" s="58" t="s">
        <v>111</v>
      </c>
      <c r="C127" s="59">
        <f t="shared" si="98"/>
        <v>16760</v>
      </c>
      <c r="D127" s="232">
        <v>15000</v>
      </c>
      <c r="E127" s="435"/>
      <c r="F127" s="393">
        <f t="shared" si="147"/>
        <v>15000</v>
      </c>
      <c r="G127" s="232"/>
      <c r="H127" s="264"/>
      <c r="I127" s="115">
        <f t="shared" si="148"/>
        <v>0</v>
      </c>
      <c r="J127" s="264">
        <v>1760</v>
      </c>
      <c r="K127" s="61"/>
      <c r="L127" s="115">
        <f t="shared" si="149"/>
        <v>1760</v>
      </c>
      <c r="M127" s="328"/>
      <c r="N127" s="61"/>
      <c r="O127" s="115">
        <f t="shared" si="150"/>
        <v>0</v>
      </c>
      <c r="P127" s="112"/>
    </row>
    <row r="128" spans="1:16" ht="24" hidden="1" x14ac:dyDescent="0.25">
      <c r="A128" s="455">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435"/>
      <c r="F129" s="393">
        <f>D129+E129</f>
        <v>0</v>
      </c>
      <c r="G129" s="232"/>
      <c r="H129" s="264"/>
      <c r="I129" s="115">
        <f>G129+H129</f>
        <v>0</v>
      </c>
      <c r="J129" s="264"/>
      <c r="K129" s="61"/>
      <c r="L129" s="115">
        <f>J129+K129</f>
        <v>0</v>
      </c>
      <c r="M129" s="328"/>
      <c r="N129" s="61"/>
      <c r="O129" s="115">
        <f>M129+N129</f>
        <v>0</v>
      </c>
      <c r="P129" s="112"/>
    </row>
    <row r="130" spans="1:16" ht="38.25" hidden="1" customHeight="1" x14ac:dyDescent="0.25">
      <c r="A130" s="46">
        <v>2300</v>
      </c>
      <c r="B130" s="106" t="s">
        <v>113</v>
      </c>
      <c r="C130" s="47">
        <f t="shared" si="98"/>
        <v>0</v>
      </c>
      <c r="D130" s="230">
        <f>SUM(D131,D136,D140,D141,D144,D151,D159,D160,D163)</f>
        <v>0</v>
      </c>
      <c r="E130" s="430">
        <f t="shared" ref="E130:F130" si="152">SUM(E131,E136,E140,E141,E144,E151,E159,E160,E163)</f>
        <v>0</v>
      </c>
      <c r="F130" s="397">
        <f t="shared" si="152"/>
        <v>0</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18">
        <f t="shared" si="154"/>
        <v>0</v>
      </c>
      <c r="M130" s="47">
        <f>SUM(M131,M136,M140,M141,M144,M151,M159,M160,M163)</f>
        <v>0</v>
      </c>
      <c r="N130" s="51">
        <f t="shared" ref="N130:O130" si="155">SUM(N131,N136,N140,N141,N144,N151,N159,N160,N163)</f>
        <v>0</v>
      </c>
      <c r="O130" s="118">
        <f t="shared" si="155"/>
        <v>0</v>
      </c>
      <c r="P130" s="124"/>
    </row>
    <row r="131" spans="1:16" ht="24" hidden="1" x14ac:dyDescent="0.25">
      <c r="A131" s="455">
        <v>2310</v>
      </c>
      <c r="B131" s="53" t="s">
        <v>114</v>
      </c>
      <c r="C131" s="54">
        <f t="shared" si="98"/>
        <v>0</v>
      </c>
      <c r="D131" s="235">
        <f t="shared" ref="D131:O131" si="156">SUM(D132:D135)</f>
        <v>0</v>
      </c>
      <c r="E131" s="438">
        <f t="shared" si="156"/>
        <v>0</v>
      </c>
      <c r="F131" s="434">
        <f t="shared" si="156"/>
        <v>0</v>
      </c>
      <c r="G131" s="235">
        <f t="shared" si="156"/>
        <v>0</v>
      </c>
      <c r="H131" s="266">
        <f t="shared" si="156"/>
        <v>0</v>
      </c>
      <c r="I131" s="121">
        <f t="shared" si="156"/>
        <v>0</v>
      </c>
      <c r="J131" s="266">
        <f t="shared" si="156"/>
        <v>0</v>
      </c>
      <c r="K131" s="120">
        <f t="shared" si="156"/>
        <v>0</v>
      </c>
      <c r="L131" s="121">
        <f t="shared" si="156"/>
        <v>0</v>
      </c>
      <c r="M131" s="54">
        <f t="shared" si="156"/>
        <v>0</v>
      </c>
      <c r="N131" s="120">
        <f t="shared" si="156"/>
        <v>0</v>
      </c>
      <c r="O131" s="121">
        <f t="shared" si="156"/>
        <v>0</v>
      </c>
      <c r="P131" s="111"/>
    </row>
    <row r="132" spans="1:16" hidden="1" x14ac:dyDescent="0.25">
      <c r="A132" s="38">
        <v>2311</v>
      </c>
      <c r="B132" s="58" t="s">
        <v>115</v>
      </c>
      <c r="C132" s="59">
        <f t="shared" si="98"/>
        <v>0</v>
      </c>
      <c r="D132" s="232"/>
      <c r="E132" s="435"/>
      <c r="F132" s="393">
        <f t="shared" ref="F132:F135" si="157">D132+E132</f>
        <v>0</v>
      </c>
      <c r="G132" s="232"/>
      <c r="H132" s="264"/>
      <c r="I132" s="115">
        <f t="shared" ref="I132:I135" si="158">G132+H132</f>
        <v>0</v>
      </c>
      <c r="J132" s="264"/>
      <c r="K132" s="61"/>
      <c r="L132" s="115">
        <f t="shared" ref="L132:L135" si="159">J132+K132</f>
        <v>0</v>
      </c>
      <c r="M132" s="328"/>
      <c r="N132" s="61"/>
      <c r="O132" s="115">
        <f t="shared" ref="O132:O135" si="160">M132+N132</f>
        <v>0</v>
      </c>
      <c r="P132" s="112"/>
    </row>
    <row r="133" spans="1:16" hidden="1" x14ac:dyDescent="0.25">
      <c r="A133" s="38">
        <v>2312</v>
      </c>
      <c r="B133" s="58" t="s">
        <v>116</v>
      </c>
      <c r="C133" s="59">
        <f t="shared" si="98"/>
        <v>0</v>
      </c>
      <c r="D133" s="232"/>
      <c r="E133" s="435"/>
      <c r="F133" s="393">
        <f t="shared" si="157"/>
        <v>0</v>
      </c>
      <c r="G133" s="232"/>
      <c r="H133" s="264"/>
      <c r="I133" s="115">
        <f t="shared" si="158"/>
        <v>0</v>
      </c>
      <c r="J133" s="264"/>
      <c r="K133" s="61"/>
      <c r="L133" s="115">
        <f t="shared" si="159"/>
        <v>0</v>
      </c>
      <c r="M133" s="328"/>
      <c r="N133" s="61"/>
      <c r="O133" s="115">
        <f t="shared" si="160"/>
        <v>0</v>
      </c>
      <c r="P133" s="112"/>
    </row>
    <row r="134" spans="1:16" hidden="1" x14ac:dyDescent="0.25">
      <c r="A134" s="38">
        <v>2313</v>
      </c>
      <c r="B134" s="58" t="s">
        <v>117</v>
      </c>
      <c r="C134" s="59">
        <f t="shared" si="98"/>
        <v>0</v>
      </c>
      <c r="D134" s="232"/>
      <c r="E134" s="435"/>
      <c r="F134" s="393">
        <f t="shared" si="157"/>
        <v>0</v>
      </c>
      <c r="G134" s="232"/>
      <c r="H134" s="264"/>
      <c r="I134" s="115">
        <f t="shared" si="158"/>
        <v>0</v>
      </c>
      <c r="J134" s="264"/>
      <c r="K134" s="61"/>
      <c r="L134" s="115">
        <f t="shared" si="159"/>
        <v>0</v>
      </c>
      <c r="M134" s="328"/>
      <c r="N134" s="61"/>
      <c r="O134" s="115">
        <f t="shared" si="160"/>
        <v>0</v>
      </c>
      <c r="P134" s="112"/>
    </row>
    <row r="135" spans="1:16" ht="36" hidden="1" customHeight="1" x14ac:dyDescent="0.25">
      <c r="A135" s="38">
        <v>2314</v>
      </c>
      <c r="B135" s="58" t="s">
        <v>291</v>
      </c>
      <c r="C135" s="59">
        <f t="shared" si="98"/>
        <v>0</v>
      </c>
      <c r="D135" s="232"/>
      <c r="E135" s="435"/>
      <c r="F135" s="393">
        <f t="shared" si="157"/>
        <v>0</v>
      </c>
      <c r="G135" s="232"/>
      <c r="H135" s="264"/>
      <c r="I135" s="115">
        <f t="shared" si="158"/>
        <v>0</v>
      </c>
      <c r="J135" s="264"/>
      <c r="K135" s="61"/>
      <c r="L135" s="115">
        <f t="shared" si="159"/>
        <v>0</v>
      </c>
      <c r="M135" s="328"/>
      <c r="N135" s="61"/>
      <c r="O135" s="115">
        <f t="shared" si="160"/>
        <v>0</v>
      </c>
      <c r="P135" s="112"/>
    </row>
    <row r="136" spans="1:16" hidden="1" x14ac:dyDescent="0.25">
      <c r="A136" s="113">
        <v>2320</v>
      </c>
      <c r="B136" s="58" t="s">
        <v>118</v>
      </c>
      <c r="C136" s="59">
        <f t="shared" si="98"/>
        <v>0</v>
      </c>
      <c r="D136" s="233">
        <f>SUM(D137:D139)</f>
        <v>0</v>
      </c>
      <c r="E136" s="436">
        <f t="shared" ref="E136:F136" si="161">SUM(E137:E139)</f>
        <v>0</v>
      </c>
      <c r="F136" s="393">
        <f t="shared" si="161"/>
        <v>0</v>
      </c>
      <c r="G136" s="233">
        <f>SUM(G137:G139)</f>
        <v>0</v>
      </c>
      <c r="H136" s="122">
        <f t="shared" ref="H136:I136" si="162">SUM(H137:H139)</f>
        <v>0</v>
      </c>
      <c r="I136" s="115">
        <f t="shared" si="162"/>
        <v>0</v>
      </c>
      <c r="J136" s="122">
        <f>SUM(J137:J139)</f>
        <v>0</v>
      </c>
      <c r="K136" s="114">
        <f t="shared" ref="K136:L136" si="163">SUM(K137:K139)</f>
        <v>0</v>
      </c>
      <c r="L136" s="115">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row>
    <row r="138" spans="1:16" hidden="1" x14ac:dyDescent="0.25">
      <c r="A138" s="38">
        <v>2322</v>
      </c>
      <c r="B138" s="58" t="s">
        <v>120</v>
      </c>
      <c r="C138" s="59">
        <f t="shared" si="98"/>
        <v>0</v>
      </c>
      <c r="D138" s="232"/>
      <c r="E138" s="435"/>
      <c r="F138" s="393">
        <f t="shared" si="165"/>
        <v>0</v>
      </c>
      <c r="G138" s="232"/>
      <c r="H138" s="264"/>
      <c r="I138" s="115">
        <f t="shared" si="166"/>
        <v>0</v>
      </c>
      <c r="J138" s="264"/>
      <c r="K138" s="61"/>
      <c r="L138" s="115">
        <f t="shared" si="167"/>
        <v>0</v>
      </c>
      <c r="M138" s="328"/>
      <c r="N138" s="61"/>
      <c r="O138" s="115">
        <f t="shared" si="168"/>
        <v>0</v>
      </c>
      <c r="P138" s="112"/>
    </row>
    <row r="139" spans="1:16" ht="10.5" hidden="1" customHeight="1" x14ac:dyDescent="0.25">
      <c r="A139" s="38">
        <v>2329</v>
      </c>
      <c r="B139" s="58" t="s">
        <v>121</v>
      </c>
      <c r="C139" s="59">
        <f t="shared" si="98"/>
        <v>0</v>
      </c>
      <c r="D139" s="232"/>
      <c r="E139" s="435"/>
      <c r="F139" s="393">
        <f t="shared" si="165"/>
        <v>0</v>
      </c>
      <c r="G139" s="232"/>
      <c r="H139" s="264"/>
      <c r="I139" s="115">
        <f t="shared" si="166"/>
        <v>0</v>
      </c>
      <c r="J139" s="264"/>
      <c r="K139" s="61"/>
      <c r="L139" s="115">
        <f t="shared" si="167"/>
        <v>0</v>
      </c>
      <c r="M139" s="328"/>
      <c r="N139" s="61"/>
      <c r="O139" s="115">
        <f t="shared" si="168"/>
        <v>0</v>
      </c>
      <c r="P139" s="112"/>
    </row>
    <row r="140" spans="1:16" hidden="1" x14ac:dyDescent="0.25">
      <c r="A140" s="113">
        <v>2330</v>
      </c>
      <c r="B140" s="58" t="s">
        <v>122</v>
      </c>
      <c r="C140" s="59">
        <f t="shared" si="98"/>
        <v>0</v>
      </c>
      <c r="D140" s="232"/>
      <c r="E140" s="435"/>
      <c r="F140" s="393">
        <f t="shared" si="165"/>
        <v>0</v>
      </c>
      <c r="G140" s="232"/>
      <c r="H140" s="264"/>
      <c r="I140" s="115">
        <f t="shared" si="166"/>
        <v>0</v>
      </c>
      <c r="J140" s="264"/>
      <c r="K140" s="61"/>
      <c r="L140" s="115">
        <f t="shared" si="167"/>
        <v>0</v>
      </c>
      <c r="M140" s="328"/>
      <c r="N140" s="61"/>
      <c r="O140" s="115">
        <f t="shared" si="168"/>
        <v>0</v>
      </c>
      <c r="P140" s="112"/>
    </row>
    <row r="141" spans="1:16"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435"/>
      <c r="F143" s="393">
        <f t="shared" si="173"/>
        <v>0</v>
      </c>
      <c r="G143" s="232"/>
      <c r="H143" s="264"/>
      <c r="I143" s="115">
        <f t="shared" si="174"/>
        <v>0</v>
      </c>
      <c r="J143" s="264"/>
      <c r="K143" s="61"/>
      <c r="L143" s="115">
        <f t="shared" si="175"/>
        <v>0</v>
      </c>
      <c r="M143" s="328"/>
      <c r="N143" s="61"/>
      <c r="O143" s="115">
        <f t="shared" si="176"/>
        <v>0</v>
      </c>
      <c r="P143" s="112"/>
    </row>
    <row r="144" spans="1:16" ht="24" hidden="1" x14ac:dyDescent="0.25">
      <c r="A144" s="108">
        <v>2350</v>
      </c>
      <c r="B144" s="79" t="s">
        <v>125</v>
      </c>
      <c r="C144" s="85">
        <f t="shared" si="98"/>
        <v>0</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433"/>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435"/>
      <c r="F146" s="393">
        <f t="shared" si="181"/>
        <v>0</v>
      </c>
      <c r="G146" s="232"/>
      <c r="H146" s="264"/>
      <c r="I146" s="115">
        <f t="shared" si="182"/>
        <v>0</v>
      </c>
      <c r="J146" s="264"/>
      <c r="K146" s="61"/>
      <c r="L146" s="115">
        <f t="shared" si="183"/>
        <v>0</v>
      </c>
      <c r="M146" s="328"/>
      <c r="N146" s="61"/>
      <c r="O146" s="115">
        <f t="shared" si="184"/>
        <v>0</v>
      </c>
      <c r="P146" s="112"/>
    </row>
    <row r="147" spans="1:16" ht="24" hidden="1" x14ac:dyDescent="0.25">
      <c r="A147" s="38">
        <v>2353</v>
      </c>
      <c r="B147" s="58" t="s">
        <v>128</v>
      </c>
      <c r="C147" s="59">
        <f t="shared" si="98"/>
        <v>0</v>
      </c>
      <c r="D147" s="232"/>
      <c r="E147" s="435"/>
      <c r="F147" s="393">
        <f t="shared" si="181"/>
        <v>0</v>
      </c>
      <c r="G147" s="232"/>
      <c r="H147" s="264"/>
      <c r="I147" s="115">
        <f t="shared" si="182"/>
        <v>0</v>
      </c>
      <c r="J147" s="264"/>
      <c r="K147" s="61"/>
      <c r="L147" s="115">
        <f t="shared" si="183"/>
        <v>0</v>
      </c>
      <c r="M147" s="328"/>
      <c r="N147" s="61"/>
      <c r="O147" s="115">
        <f t="shared" si="184"/>
        <v>0</v>
      </c>
      <c r="P147" s="112"/>
    </row>
    <row r="148" spans="1:16" ht="24" hidden="1" x14ac:dyDescent="0.25">
      <c r="A148" s="38">
        <v>2354</v>
      </c>
      <c r="B148" s="58" t="s">
        <v>129</v>
      </c>
      <c r="C148" s="59">
        <f t="shared" si="98"/>
        <v>0</v>
      </c>
      <c r="D148" s="232"/>
      <c r="E148" s="435"/>
      <c r="F148" s="393">
        <f t="shared" si="181"/>
        <v>0</v>
      </c>
      <c r="G148" s="232"/>
      <c r="H148" s="264"/>
      <c r="I148" s="115">
        <f t="shared" si="182"/>
        <v>0</v>
      </c>
      <c r="J148" s="264"/>
      <c r="K148" s="61"/>
      <c r="L148" s="115">
        <f t="shared" si="183"/>
        <v>0</v>
      </c>
      <c r="M148" s="328"/>
      <c r="N148" s="61"/>
      <c r="O148" s="115">
        <f t="shared" si="184"/>
        <v>0</v>
      </c>
      <c r="P148" s="112"/>
    </row>
    <row r="149" spans="1:16" ht="24" hidden="1" x14ac:dyDescent="0.25">
      <c r="A149" s="38">
        <v>2355</v>
      </c>
      <c r="B149" s="58" t="s">
        <v>130</v>
      </c>
      <c r="C149" s="59">
        <f t="shared" ref="C149:C212" si="185">F149+I149+L149+O149</f>
        <v>0</v>
      </c>
      <c r="D149" s="232"/>
      <c r="E149" s="435"/>
      <c r="F149" s="393">
        <f t="shared" si="181"/>
        <v>0</v>
      </c>
      <c r="G149" s="232"/>
      <c r="H149" s="264"/>
      <c r="I149" s="115">
        <f t="shared" si="182"/>
        <v>0</v>
      </c>
      <c r="J149" s="264"/>
      <c r="K149" s="61"/>
      <c r="L149" s="115">
        <f t="shared" si="183"/>
        <v>0</v>
      </c>
      <c r="M149" s="328"/>
      <c r="N149" s="61"/>
      <c r="O149" s="115">
        <f t="shared" si="184"/>
        <v>0</v>
      </c>
      <c r="P149" s="112"/>
    </row>
    <row r="150" spans="1:16" ht="24" hidden="1" x14ac:dyDescent="0.25">
      <c r="A150" s="38">
        <v>2359</v>
      </c>
      <c r="B150" s="58" t="s">
        <v>131</v>
      </c>
      <c r="C150" s="59">
        <f t="shared" si="185"/>
        <v>0</v>
      </c>
      <c r="D150" s="232"/>
      <c r="E150" s="435"/>
      <c r="F150" s="393">
        <f t="shared" si="181"/>
        <v>0</v>
      </c>
      <c r="G150" s="232"/>
      <c r="H150" s="264"/>
      <c r="I150" s="115">
        <f t="shared" si="182"/>
        <v>0</v>
      </c>
      <c r="J150" s="264"/>
      <c r="K150" s="61"/>
      <c r="L150" s="115">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435"/>
      <c r="F153" s="393">
        <f t="shared" si="190"/>
        <v>0</v>
      </c>
      <c r="G153" s="232"/>
      <c r="H153" s="264"/>
      <c r="I153" s="115">
        <f t="shared" si="191"/>
        <v>0</v>
      </c>
      <c r="J153" s="264"/>
      <c r="K153" s="61"/>
      <c r="L153" s="115">
        <f t="shared" si="192"/>
        <v>0</v>
      </c>
      <c r="M153" s="328"/>
      <c r="N153" s="61"/>
      <c r="O153" s="115">
        <f t="shared" si="193"/>
        <v>0</v>
      </c>
      <c r="P153" s="112"/>
    </row>
    <row r="154" spans="1:16" hidden="1" x14ac:dyDescent="0.25">
      <c r="A154" s="37">
        <v>2363</v>
      </c>
      <c r="B154" s="58" t="s">
        <v>135</v>
      </c>
      <c r="C154" s="59">
        <f t="shared" si="185"/>
        <v>0</v>
      </c>
      <c r="D154" s="232"/>
      <c r="E154" s="435"/>
      <c r="F154" s="393">
        <f t="shared" si="190"/>
        <v>0</v>
      </c>
      <c r="G154" s="232"/>
      <c r="H154" s="264"/>
      <c r="I154" s="115">
        <f t="shared" si="191"/>
        <v>0</v>
      </c>
      <c r="J154" s="264"/>
      <c r="K154" s="61"/>
      <c r="L154" s="115">
        <f t="shared" si="192"/>
        <v>0</v>
      </c>
      <c r="M154" s="328"/>
      <c r="N154" s="61"/>
      <c r="O154" s="115">
        <f t="shared" si="193"/>
        <v>0</v>
      </c>
      <c r="P154" s="112"/>
    </row>
    <row r="155" spans="1:16" hidden="1" x14ac:dyDescent="0.25">
      <c r="A155" s="37">
        <v>2364</v>
      </c>
      <c r="B155" s="58" t="s">
        <v>136</v>
      </c>
      <c r="C155" s="59">
        <f t="shared" si="185"/>
        <v>0</v>
      </c>
      <c r="D155" s="232"/>
      <c r="E155" s="435"/>
      <c r="F155" s="393">
        <f t="shared" si="190"/>
        <v>0</v>
      </c>
      <c r="G155" s="232"/>
      <c r="H155" s="264"/>
      <c r="I155" s="115">
        <f t="shared" si="191"/>
        <v>0</v>
      </c>
      <c r="J155" s="264"/>
      <c r="K155" s="61"/>
      <c r="L155" s="115">
        <f t="shared" si="192"/>
        <v>0</v>
      </c>
      <c r="M155" s="328"/>
      <c r="N155" s="61"/>
      <c r="O155" s="115">
        <f t="shared" si="193"/>
        <v>0</v>
      </c>
      <c r="P155" s="112"/>
    </row>
    <row r="156" spans="1:16" ht="12.75" hidden="1" customHeight="1" x14ac:dyDescent="0.25">
      <c r="A156" s="37">
        <v>2365</v>
      </c>
      <c r="B156" s="58" t="s">
        <v>137</v>
      </c>
      <c r="C156" s="59">
        <f t="shared" si="185"/>
        <v>0</v>
      </c>
      <c r="D156" s="232"/>
      <c r="E156" s="435"/>
      <c r="F156" s="393">
        <f t="shared" si="190"/>
        <v>0</v>
      </c>
      <c r="G156" s="232"/>
      <c r="H156" s="264"/>
      <c r="I156" s="115">
        <f t="shared" si="191"/>
        <v>0</v>
      </c>
      <c r="J156" s="264"/>
      <c r="K156" s="61"/>
      <c r="L156" s="115">
        <f t="shared" si="192"/>
        <v>0</v>
      </c>
      <c r="M156" s="328"/>
      <c r="N156" s="61"/>
      <c r="O156" s="115">
        <f t="shared" si="193"/>
        <v>0</v>
      </c>
      <c r="P156" s="112"/>
    </row>
    <row r="157" spans="1:16" ht="36" hidden="1" x14ac:dyDescent="0.25">
      <c r="A157" s="37">
        <v>2366</v>
      </c>
      <c r="B157" s="58" t="s">
        <v>138</v>
      </c>
      <c r="C157" s="59">
        <f t="shared" si="185"/>
        <v>0</v>
      </c>
      <c r="D157" s="232"/>
      <c r="E157" s="435"/>
      <c r="F157" s="393">
        <f t="shared" si="190"/>
        <v>0</v>
      </c>
      <c r="G157" s="232"/>
      <c r="H157" s="264"/>
      <c r="I157" s="115">
        <f t="shared" si="191"/>
        <v>0</v>
      </c>
      <c r="J157" s="264"/>
      <c r="K157" s="61"/>
      <c r="L157" s="115">
        <f t="shared" si="192"/>
        <v>0</v>
      </c>
      <c r="M157" s="328"/>
      <c r="N157" s="61"/>
      <c r="O157" s="115">
        <f t="shared" si="193"/>
        <v>0</v>
      </c>
      <c r="P157" s="112"/>
    </row>
    <row r="158" spans="1:16" ht="48" hidden="1" x14ac:dyDescent="0.25">
      <c r="A158" s="37">
        <v>2369</v>
      </c>
      <c r="B158" s="58" t="s">
        <v>139</v>
      </c>
      <c r="C158" s="59">
        <f t="shared" si="185"/>
        <v>0</v>
      </c>
      <c r="D158" s="232"/>
      <c r="E158" s="435"/>
      <c r="F158" s="393">
        <f t="shared" si="190"/>
        <v>0</v>
      </c>
      <c r="G158" s="232"/>
      <c r="H158" s="264"/>
      <c r="I158" s="115">
        <f t="shared" si="191"/>
        <v>0</v>
      </c>
      <c r="J158" s="264"/>
      <c r="K158" s="61"/>
      <c r="L158" s="115">
        <f t="shared" si="192"/>
        <v>0</v>
      </c>
      <c r="M158" s="328"/>
      <c r="N158" s="61"/>
      <c r="O158" s="115">
        <f t="shared" si="193"/>
        <v>0</v>
      </c>
      <c r="P158" s="112"/>
    </row>
    <row r="159" spans="1:16" hidden="1" x14ac:dyDescent="0.25">
      <c r="A159" s="108">
        <v>2370</v>
      </c>
      <c r="B159" s="79" t="s">
        <v>140</v>
      </c>
      <c r="C159" s="85">
        <f t="shared" si="185"/>
        <v>0</v>
      </c>
      <c r="D159" s="234"/>
      <c r="E159" s="437"/>
      <c r="F159" s="432">
        <f t="shared" si="190"/>
        <v>0</v>
      </c>
      <c r="G159" s="234"/>
      <c r="H159" s="265"/>
      <c r="I159" s="110">
        <f t="shared" si="191"/>
        <v>0</v>
      </c>
      <c r="J159" s="265"/>
      <c r="K159" s="116"/>
      <c r="L159" s="110">
        <f t="shared" si="192"/>
        <v>0</v>
      </c>
      <c r="M159" s="329"/>
      <c r="N159" s="116"/>
      <c r="O159" s="110">
        <f t="shared" si="193"/>
        <v>0</v>
      </c>
      <c r="P159" s="117"/>
    </row>
    <row r="160" spans="1:16"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435"/>
      <c r="F162" s="393">
        <f t="shared" si="198"/>
        <v>0</v>
      </c>
      <c r="G162" s="232"/>
      <c r="H162" s="264"/>
      <c r="I162" s="115">
        <f t="shared" si="199"/>
        <v>0</v>
      </c>
      <c r="J162" s="264"/>
      <c r="K162" s="61"/>
      <c r="L162" s="115">
        <f t="shared" si="200"/>
        <v>0</v>
      </c>
      <c r="M162" s="328"/>
      <c r="N162" s="61"/>
      <c r="O162" s="115">
        <f t="shared" si="201"/>
        <v>0</v>
      </c>
      <c r="P162" s="112"/>
    </row>
    <row r="163" spans="1:16" hidden="1" x14ac:dyDescent="0.25">
      <c r="A163" s="108">
        <v>2390</v>
      </c>
      <c r="B163" s="79" t="s">
        <v>144</v>
      </c>
      <c r="C163" s="85">
        <f t="shared" si="185"/>
        <v>0</v>
      </c>
      <c r="D163" s="234"/>
      <c r="E163" s="437"/>
      <c r="F163" s="432">
        <f t="shared" si="198"/>
        <v>0</v>
      </c>
      <c r="G163" s="234"/>
      <c r="H163" s="265"/>
      <c r="I163" s="110">
        <f t="shared" si="199"/>
        <v>0</v>
      </c>
      <c r="J163" s="265"/>
      <c r="K163" s="116"/>
      <c r="L163" s="110">
        <f t="shared" si="200"/>
        <v>0</v>
      </c>
      <c r="M163" s="329"/>
      <c r="N163" s="116"/>
      <c r="O163" s="110">
        <f t="shared" si="201"/>
        <v>0</v>
      </c>
      <c r="P163" s="117"/>
    </row>
    <row r="164" spans="1:16" hidden="1" x14ac:dyDescent="0.25">
      <c r="A164" s="46">
        <v>2400</v>
      </c>
      <c r="B164" s="106" t="s">
        <v>145</v>
      </c>
      <c r="C164" s="47">
        <f t="shared" si="185"/>
        <v>0</v>
      </c>
      <c r="D164" s="236"/>
      <c r="E164" s="439"/>
      <c r="F164" s="397">
        <f t="shared" si="198"/>
        <v>0</v>
      </c>
      <c r="G164" s="236"/>
      <c r="H164" s="267"/>
      <c r="I164" s="118">
        <f t="shared" si="199"/>
        <v>0</v>
      </c>
      <c r="J164" s="267"/>
      <c r="K164" s="123"/>
      <c r="L164" s="118">
        <f t="shared" si="200"/>
        <v>0</v>
      </c>
      <c r="M164" s="330"/>
      <c r="N164" s="123"/>
      <c r="O164" s="118">
        <f t="shared" si="201"/>
        <v>0</v>
      </c>
      <c r="P164" s="124"/>
    </row>
    <row r="165" spans="1:16" ht="24" hidden="1" x14ac:dyDescent="0.25">
      <c r="A165" s="46">
        <v>2500</v>
      </c>
      <c r="B165" s="106" t="s">
        <v>146</v>
      </c>
      <c r="C165" s="47">
        <f t="shared" si="185"/>
        <v>0</v>
      </c>
      <c r="D165" s="230">
        <f>SUM(D166,D171)</f>
        <v>0</v>
      </c>
      <c r="E165" s="430">
        <f t="shared" ref="E165:O165" si="202">SUM(E166,E171)</f>
        <v>0</v>
      </c>
      <c r="F165" s="397">
        <f t="shared" si="202"/>
        <v>0</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row>
    <row r="166" spans="1:16" ht="16.5" hidden="1" customHeight="1" x14ac:dyDescent="0.25">
      <c r="A166" s="455">
        <v>2510</v>
      </c>
      <c r="B166" s="53" t="s">
        <v>147</v>
      </c>
      <c r="C166" s="54">
        <f t="shared" si="185"/>
        <v>0</v>
      </c>
      <c r="D166" s="235">
        <f>SUM(D167:D170)</f>
        <v>0</v>
      </c>
      <c r="E166" s="438">
        <f t="shared" ref="E166:O166" si="203">SUM(E167:E170)</f>
        <v>0</v>
      </c>
      <c r="F166" s="434">
        <f t="shared" si="203"/>
        <v>0</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435"/>
      <c r="F168" s="393">
        <f t="shared" si="204"/>
        <v>0</v>
      </c>
      <c r="G168" s="232"/>
      <c r="H168" s="264"/>
      <c r="I168" s="115">
        <f t="shared" si="205"/>
        <v>0</v>
      </c>
      <c r="J168" s="264"/>
      <c r="K168" s="61"/>
      <c r="L168" s="115">
        <f t="shared" si="206"/>
        <v>0</v>
      </c>
      <c r="M168" s="328"/>
      <c r="N168" s="61"/>
      <c r="O168" s="115">
        <f t="shared" si="207"/>
        <v>0</v>
      </c>
      <c r="P168" s="112"/>
    </row>
    <row r="169" spans="1:16" ht="24" hidden="1" x14ac:dyDescent="0.25">
      <c r="A169" s="38">
        <v>2515</v>
      </c>
      <c r="B169" s="58" t="s">
        <v>150</v>
      </c>
      <c r="C169" s="59">
        <f t="shared" si="185"/>
        <v>0</v>
      </c>
      <c r="D169" s="232"/>
      <c r="E169" s="435"/>
      <c r="F169" s="393">
        <f t="shared" si="204"/>
        <v>0</v>
      </c>
      <c r="G169" s="232"/>
      <c r="H169" s="264"/>
      <c r="I169" s="115">
        <f t="shared" si="205"/>
        <v>0</v>
      </c>
      <c r="J169" s="264"/>
      <c r="K169" s="61"/>
      <c r="L169" s="115">
        <f t="shared" si="206"/>
        <v>0</v>
      </c>
      <c r="M169" s="328"/>
      <c r="N169" s="61"/>
      <c r="O169" s="115">
        <f t="shared" si="207"/>
        <v>0</v>
      </c>
      <c r="P169" s="112"/>
    </row>
    <row r="170" spans="1:16" ht="24" hidden="1" x14ac:dyDescent="0.25">
      <c r="A170" s="38">
        <v>2519</v>
      </c>
      <c r="B170" s="58" t="s">
        <v>151</v>
      </c>
      <c r="C170" s="59">
        <f t="shared" si="185"/>
        <v>0</v>
      </c>
      <c r="D170" s="232"/>
      <c r="E170" s="435"/>
      <c r="F170" s="393">
        <f t="shared" si="204"/>
        <v>0</v>
      </c>
      <c r="G170" s="232"/>
      <c r="H170" s="264"/>
      <c r="I170" s="115">
        <f t="shared" si="205"/>
        <v>0</v>
      </c>
      <c r="J170" s="264"/>
      <c r="K170" s="61"/>
      <c r="L170" s="115">
        <f t="shared" si="206"/>
        <v>0</v>
      </c>
      <c r="M170" s="328"/>
      <c r="N170" s="61"/>
      <c r="O170" s="115">
        <f t="shared" si="207"/>
        <v>0</v>
      </c>
      <c r="P170" s="112"/>
    </row>
    <row r="171" spans="1:16" ht="24" hidden="1" x14ac:dyDescent="0.25">
      <c r="A171" s="113">
        <v>2520</v>
      </c>
      <c r="B171" s="58" t="s">
        <v>152</v>
      </c>
      <c r="C171" s="59">
        <f t="shared" si="185"/>
        <v>0</v>
      </c>
      <c r="D171" s="232"/>
      <c r="E171" s="435"/>
      <c r="F171" s="393">
        <f t="shared" si="204"/>
        <v>0</v>
      </c>
      <c r="G171" s="232"/>
      <c r="H171" s="264"/>
      <c r="I171" s="115">
        <f t="shared" si="205"/>
        <v>0</v>
      </c>
      <c r="J171" s="264"/>
      <c r="K171" s="61"/>
      <c r="L171" s="115">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90"/>
      <c r="F172" s="391">
        <f t="shared" si="204"/>
        <v>0</v>
      </c>
      <c r="G172" s="215"/>
      <c r="H172" s="250"/>
      <c r="I172" s="361">
        <f t="shared" si="205"/>
        <v>0</v>
      </c>
      <c r="J172" s="250"/>
      <c r="K172" s="35"/>
      <c r="L172" s="361">
        <f t="shared" si="206"/>
        <v>0</v>
      </c>
      <c r="M172" s="318"/>
      <c r="N172" s="35"/>
      <c r="O172" s="361">
        <f t="shared" si="207"/>
        <v>0</v>
      </c>
      <c r="P172" s="36"/>
    </row>
    <row r="173" spans="1:16" hidden="1" x14ac:dyDescent="0.25">
      <c r="A173" s="102">
        <v>3000</v>
      </c>
      <c r="B173" s="102" t="s">
        <v>154</v>
      </c>
      <c r="C173" s="103">
        <f t="shared" si="185"/>
        <v>0</v>
      </c>
      <c r="D173" s="229">
        <f>SUM(D174,D184)</f>
        <v>0</v>
      </c>
      <c r="E173" s="428">
        <f t="shared" ref="E173:F173" si="208">SUM(E174,E184)</f>
        <v>0</v>
      </c>
      <c r="F173" s="429">
        <f t="shared" si="208"/>
        <v>0</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430">
        <f t="shared" ref="E174:O174" si="212">SUM(E175,E179)</f>
        <v>0</v>
      </c>
      <c r="F174" s="397">
        <f t="shared" si="212"/>
        <v>0</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row>
    <row r="175" spans="1:16" ht="36" hidden="1" x14ac:dyDescent="0.25">
      <c r="A175" s="455">
        <v>3260</v>
      </c>
      <c r="B175" s="53" t="s">
        <v>156</v>
      </c>
      <c r="C175" s="54">
        <f t="shared" si="185"/>
        <v>0</v>
      </c>
      <c r="D175" s="235">
        <f>SUM(D176:D178)</f>
        <v>0</v>
      </c>
      <c r="E175" s="438">
        <f t="shared" ref="E175:F175" si="213">SUM(E176:E178)</f>
        <v>0</v>
      </c>
      <c r="F175" s="434">
        <f t="shared" si="213"/>
        <v>0</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435"/>
      <c r="F177" s="393">
        <f t="shared" si="217"/>
        <v>0</v>
      </c>
      <c r="G177" s="232"/>
      <c r="H177" s="264"/>
      <c r="I177" s="115">
        <f t="shared" si="218"/>
        <v>0</v>
      </c>
      <c r="J177" s="264"/>
      <c r="K177" s="61"/>
      <c r="L177" s="115">
        <f t="shared" si="219"/>
        <v>0</v>
      </c>
      <c r="M177" s="328"/>
      <c r="N177" s="61"/>
      <c r="O177" s="115">
        <f t="shared" si="220"/>
        <v>0</v>
      </c>
      <c r="P177" s="112"/>
    </row>
    <row r="178" spans="1:16" ht="24" hidden="1" x14ac:dyDescent="0.25">
      <c r="A178" s="38">
        <v>3263</v>
      </c>
      <c r="B178" s="58" t="s">
        <v>159</v>
      </c>
      <c r="C178" s="59">
        <f t="shared" si="185"/>
        <v>0</v>
      </c>
      <c r="D178" s="232"/>
      <c r="E178" s="435"/>
      <c r="F178" s="393">
        <f t="shared" si="217"/>
        <v>0</v>
      </c>
      <c r="G178" s="232"/>
      <c r="H178" s="264"/>
      <c r="I178" s="115">
        <f t="shared" si="218"/>
        <v>0</v>
      </c>
      <c r="J178" s="264"/>
      <c r="K178" s="61"/>
      <c r="L178" s="115">
        <f t="shared" si="219"/>
        <v>0</v>
      </c>
      <c r="M178" s="328"/>
      <c r="N178" s="61"/>
      <c r="O178" s="115">
        <f t="shared" si="220"/>
        <v>0</v>
      </c>
      <c r="P178" s="112"/>
    </row>
    <row r="179" spans="1:16" ht="84" hidden="1" x14ac:dyDescent="0.25">
      <c r="A179" s="455">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435"/>
      <c r="F181" s="393">
        <f t="shared" si="222"/>
        <v>0</v>
      </c>
      <c r="G181" s="232"/>
      <c r="H181" s="264"/>
      <c r="I181" s="115">
        <f t="shared" si="223"/>
        <v>0</v>
      </c>
      <c r="J181" s="264"/>
      <c r="K181" s="61"/>
      <c r="L181" s="115">
        <f t="shared" si="224"/>
        <v>0</v>
      </c>
      <c r="M181" s="328"/>
      <c r="N181" s="61"/>
      <c r="O181" s="115">
        <f t="shared" si="225"/>
        <v>0</v>
      </c>
      <c r="P181" s="112"/>
    </row>
    <row r="182" spans="1:16" ht="72" hidden="1" x14ac:dyDescent="0.25">
      <c r="A182" s="38">
        <v>3293</v>
      </c>
      <c r="B182" s="58" t="s">
        <v>162</v>
      </c>
      <c r="C182" s="59">
        <f t="shared" si="185"/>
        <v>0</v>
      </c>
      <c r="D182" s="232"/>
      <c r="E182" s="435"/>
      <c r="F182" s="393">
        <f t="shared" si="222"/>
        <v>0</v>
      </c>
      <c r="G182" s="232"/>
      <c r="H182" s="264"/>
      <c r="I182" s="115">
        <f t="shared" si="223"/>
        <v>0</v>
      </c>
      <c r="J182" s="264"/>
      <c r="K182" s="61"/>
      <c r="L182" s="115">
        <f t="shared" si="224"/>
        <v>0</v>
      </c>
      <c r="M182" s="328"/>
      <c r="N182" s="61"/>
      <c r="O182" s="115">
        <f t="shared" si="225"/>
        <v>0</v>
      </c>
      <c r="P182" s="112"/>
    </row>
    <row r="183" spans="1:16" ht="60" hidden="1" x14ac:dyDescent="0.25">
      <c r="A183" s="129">
        <v>3294</v>
      </c>
      <c r="B183" s="58" t="s">
        <v>163</v>
      </c>
      <c r="C183" s="128">
        <f t="shared" si="185"/>
        <v>0</v>
      </c>
      <c r="D183" s="237"/>
      <c r="E183" s="440"/>
      <c r="F183" s="441">
        <f t="shared" si="222"/>
        <v>0</v>
      </c>
      <c r="G183" s="237"/>
      <c r="H183" s="268"/>
      <c r="I183" s="313">
        <f t="shared" si="223"/>
        <v>0</v>
      </c>
      <c r="J183" s="268"/>
      <c r="K183" s="130"/>
      <c r="L183" s="313">
        <f t="shared" si="224"/>
        <v>0</v>
      </c>
      <c r="M183" s="331"/>
      <c r="N183" s="130"/>
      <c r="O183" s="313">
        <f t="shared" si="225"/>
        <v>0</v>
      </c>
      <c r="P183" s="159"/>
    </row>
    <row r="184" spans="1:16"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433"/>
      <c r="F186" s="434">
        <f t="shared" si="227"/>
        <v>0</v>
      </c>
      <c r="G186" s="231"/>
      <c r="H186" s="263"/>
      <c r="I186" s="121">
        <f t="shared" si="228"/>
        <v>0</v>
      </c>
      <c r="J186" s="263"/>
      <c r="K186" s="56"/>
      <c r="L186" s="121">
        <f t="shared" si="229"/>
        <v>0</v>
      </c>
      <c r="M186" s="327"/>
      <c r="N186" s="56"/>
      <c r="O186" s="121">
        <f t="shared" si="230"/>
        <v>0</v>
      </c>
      <c r="P186" s="111"/>
    </row>
    <row r="187" spans="1:16"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row>
    <row r="189" spans="1:16" ht="36" hidden="1" x14ac:dyDescent="0.25">
      <c r="A189" s="455">
        <v>4240</v>
      </c>
      <c r="B189" s="53" t="s">
        <v>169</v>
      </c>
      <c r="C189" s="54">
        <f t="shared" si="185"/>
        <v>0</v>
      </c>
      <c r="D189" s="231"/>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435"/>
      <c r="F190" s="393">
        <f t="shared" si="239"/>
        <v>0</v>
      </c>
      <c r="G190" s="232"/>
      <c r="H190" s="264"/>
      <c r="I190" s="115">
        <f t="shared" si="240"/>
        <v>0</v>
      </c>
      <c r="J190" s="264"/>
      <c r="K190" s="61"/>
      <c r="L190" s="115">
        <f t="shared" si="241"/>
        <v>0</v>
      </c>
      <c r="M190" s="328"/>
      <c r="N190" s="61"/>
      <c r="O190" s="115">
        <f t="shared" si="242"/>
        <v>0</v>
      </c>
      <c r="P190" s="112"/>
    </row>
    <row r="191" spans="1:16"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row>
    <row r="192" spans="1:16" ht="24" hidden="1" x14ac:dyDescent="0.25">
      <c r="A192" s="455">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x14ac:dyDescent="0.25">
      <c r="A194" s="136"/>
      <c r="B194" s="17" t="s">
        <v>174</v>
      </c>
      <c r="C194" s="99">
        <f t="shared" si="185"/>
        <v>620099</v>
      </c>
      <c r="D194" s="228">
        <f>SUM(D195,D230,D269)</f>
        <v>627373</v>
      </c>
      <c r="E194" s="426">
        <f t="shared" ref="E194:F194" si="251">SUM(E195,E230,E269)</f>
        <v>-7274</v>
      </c>
      <c r="F194" s="427">
        <f t="shared" si="251"/>
        <v>620099</v>
      </c>
      <c r="G194" s="228">
        <f>SUM(G195,G230,G269)</f>
        <v>0</v>
      </c>
      <c r="H194" s="261">
        <f t="shared" ref="H194:I194" si="252">SUM(H195,H230,H269)</f>
        <v>0</v>
      </c>
      <c r="I194" s="101">
        <f t="shared" si="252"/>
        <v>0</v>
      </c>
      <c r="J194" s="261">
        <f>SUM(J195,J230,J269)</f>
        <v>0</v>
      </c>
      <c r="K194" s="100">
        <f t="shared" ref="K194:L194" si="253">SUM(K195,K230,K269)</f>
        <v>0</v>
      </c>
      <c r="L194" s="101">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428">
        <f t="shared" ref="E195:F195" si="255">E196+E204</f>
        <v>0</v>
      </c>
      <c r="F195" s="429">
        <f t="shared" si="255"/>
        <v>0</v>
      </c>
      <c r="G195" s="229">
        <f>G196+G204</f>
        <v>0</v>
      </c>
      <c r="H195" s="262">
        <f t="shared" ref="H195:I195" si="256">H196+H204</f>
        <v>0</v>
      </c>
      <c r="I195" s="105">
        <f t="shared" si="256"/>
        <v>0</v>
      </c>
      <c r="J195" s="262">
        <f>J196+J204</f>
        <v>0</v>
      </c>
      <c r="K195" s="104">
        <f t="shared" ref="K195:L195" si="257">K196+K204</f>
        <v>0</v>
      </c>
      <c r="L195" s="105">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row>
    <row r="197" spans="1:16" hidden="1" x14ac:dyDescent="0.25">
      <c r="A197" s="455">
        <v>5110</v>
      </c>
      <c r="B197" s="53" t="s">
        <v>177</v>
      </c>
      <c r="C197" s="54">
        <f t="shared" si="185"/>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435"/>
      <c r="F200" s="393">
        <f t="shared" si="267"/>
        <v>0</v>
      </c>
      <c r="G200" s="232"/>
      <c r="H200" s="264"/>
      <c r="I200" s="115">
        <f t="shared" si="268"/>
        <v>0</v>
      </c>
      <c r="J200" s="264"/>
      <c r="K200" s="61"/>
      <c r="L200" s="115">
        <f t="shared" si="269"/>
        <v>0</v>
      </c>
      <c r="M200" s="328"/>
      <c r="N200" s="61"/>
      <c r="O200" s="115">
        <f t="shared" si="270"/>
        <v>0</v>
      </c>
      <c r="P200" s="112"/>
    </row>
    <row r="201" spans="1:16" hidden="1" x14ac:dyDescent="0.25">
      <c r="A201" s="113">
        <v>5130</v>
      </c>
      <c r="B201" s="58" t="s">
        <v>181</v>
      </c>
      <c r="C201" s="59">
        <f t="shared" si="185"/>
        <v>0</v>
      </c>
      <c r="D201" s="232"/>
      <c r="E201" s="435"/>
      <c r="F201" s="393">
        <f t="shared" si="267"/>
        <v>0</v>
      </c>
      <c r="G201" s="232"/>
      <c r="H201" s="264"/>
      <c r="I201" s="115">
        <f t="shared" si="268"/>
        <v>0</v>
      </c>
      <c r="J201" s="264"/>
      <c r="K201" s="61"/>
      <c r="L201" s="115">
        <f t="shared" si="269"/>
        <v>0</v>
      </c>
      <c r="M201" s="328"/>
      <c r="N201" s="61"/>
      <c r="O201" s="115">
        <f t="shared" si="270"/>
        <v>0</v>
      </c>
      <c r="P201" s="112"/>
    </row>
    <row r="202" spans="1:16" hidden="1" x14ac:dyDescent="0.25">
      <c r="A202" s="113">
        <v>5140</v>
      </c>
      <c r="B202" s="58" t="s">
        <v>182</v>
      </c>
      <c r="C202" s="59">
        <f t="shared" si="185"/>
        <v>0</v>
      </c>
      <c r="D202" s="232"/>
      <c r="E202" s="435"/>
      <c r="F202" s="393">
        <f t="shared" si="267"/>
        <v>0</v>
      </c>
      <c r="G202" s="232"/>
      <c r="H202" s="264"/>
      <c r="I202" s="115">
        <f t="shared" si="268"/>
        <v>0</v>
      </c>
      <c r="J202" s="264"/>
      <c r="K202" s="61"/>
      <c r="L202" s="115">
        <f t="shared" si="269"/>
        <v>0</v>
      </c>
      <c r="M202" s="328"/>
      <c r="N202" s="61"/>
      <c r="O202" s="115">
        <f t="shared" si="270"/>
        <v>0</v>
      </c>
      <c r="P202" s="112"/>
    </row>
    <row r="203" spans="1:16" ht="24" hidden="1" x14ac:dyDescent="0.25">
      <c r="A203" s="113">
        <v>5170</v>
      </c>
      <c r="B203" s="58" t="s">
        <v>183</v>
      </c>
      <c r="C203" s="59">
        <f t="shared" si="185"/>
        <v>0</v>
      </c>
      <c r="D203" s="232"/>
      <c r="E203" s="435"/>
      <c r="F203" s="393">
        <f t="shared" si="267"/>
        <v>0</v>
      </c>
      <c r="G203" s="232"/>
      <c r="H203" s="264"/>
      <c r="I203" s="115">
        <f t="shared" si="268"/>
        <v>0</v>
      </c>
      <c r="J203" s="264"/>
      <c r="K203" s="61"/>
      <c r="L203" s="115">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430">
        <f t="shared" ref="E204:F204" si="271">E205+E215+E216+E225+E226+E227+E229</f>
        <v>0</v>
      </c>
      <c r="F204" s="39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435"/>
      <c r="F207" s="393">
        <f t="shared" si="279"/>
        <v>0</v>
      </c>
      <c r="G207" s="232"/>
      <c r="H207" s="264"/>
      <c r="I207" s="115">
        <f t="shared" si="280"/>
        <v>0</v>
      </c>
      <c r="J207" s="264"/>
      <c r="K207" s="61"/>
      <c r="L207" s="115">
        <f t="shared" si="281"/>
        <v>0</v>
      </c>
      <c r="M207" s="328"/>
      <c r="N207" s="61"/>
      <c r="O207" s="115">
        <f t="shared" si="282"/>
        <v>0</v>
      </c>
      <c r="P207" s="112"/>
    </row>
    <row r="208" spans="1:16" hidden="1" x14ac:dyDescent="0.25">
      <c r="A208" s="38">
        <v>5213</v>
      </c>
      <c r="B208" s="58" t="s">
        <v>188</v>
      </c>
      <c r="C208" s="59">
        <f t="shared" si="185"/>
        <v>0</v>
      </c>
      <c r="D208" s="232"/>
      <c r="E208" s="435"/>
      <c r="F208" s="393">
        <f t="shared" si="279"/>
        <v>0</v>
      </c>
      <c r="G208" s="232"/>
      <c r="H208" s="264"/>
      <c r="I208" s="115">
        <f t="shared" si="280"/>
        <v>0</v>
      </c>
      <c r="J208" s="264"/>
      <c r="K208" s="61"/>
      <c r="L208" s="115">
        <f t="shared" si="281"/>
        <v>0</v>
      </c>
      <c r="M208" s="328"/>
      <c r="N208" s="61"/>
      <c r="O208" s="115">
        <f t="shared" si="282"/>
        <v>0</v>
      </c>
      <c r="P208" s="112"/>
    </row>
    <row r="209" spans="1:16" hidden="1" x14ac:dyDescent="0.25">
      <c r="A209" s="38">
        <v>5214</v>
      </c>
      <c r="B209" s="58" t="s">
        <v>189</v>
      </c>
      <c r="C209" s="59">
        <f t="shared" si="185"/>
        <v>0</v>
      </c>
      <c r="D209" s="232"/>
      <c r="E209" s="435"/>
      <c r="F209" s="393">
        <f t="shared" si="279"/>
        <v>0</v>
      </c>
      <c r="G209" s="232"/>
      <c r="H209" s="264"/>
      <c r="I209" s="115">
        <f t="shared" si="280"/>
        <v>0</v>
      </c>
      <c r="J209" s="264"/>
      <c r="K209" s="61"/>
      <c r="L209" s="115">
        <f t="shared" si="281"/>
        <v>0</v>
      </c>
      <c r="M209" s="328"/>
      <c r="N209" s="61"/>
      <c r="O209" s="115">
        <f t="shared" si="282"/>
        <v>0</v>
      </c>
      <c r="P209" s="112"/>
    </row>
    <row r="210" spans="1:16" hidden="1" x14ac:dyDescent="0.25">
      <c r="A210" s="38">
        <v>5215</v>
      </c>
      <c r="B210" s="58" t="s">
        <v>190</v>
      </c>
      <c r="C210" s="59">
        <f t="shared" si="185"/>
        <v>0</v>
      </c>
      <c r="D210" s="232"/>
      <c r="E210" s="435"/>
      <c r="F210" s="393">
        <f t="shared" si="279"/>
        <v>0</v>
      </c>
      <c r="G210" s="232"/>
      <c r="H210" s="264"/>
      <c r="I210" s="115">
        <f t="shared" si="280"/>
        <v>0</v>
      </c>
      <c r="J210" s="264"/>
      <c r="K210" s="61"/>
      <c r="L210" s="115">
        <f t="shared" si="281"/>
        <v>0</v>
      </c>
      <c r="M210" s="328"/>
      <c r="N210" s="61"/>
      <c r="O210" s="115">
        <f t="shared" si="282"/>
        <v>0</v>
      </c>
      <c r="P210" s="112"/>
    </row>
    <row r="211" spans="1:16" ht="14.25" hidden="1" customHeight="1" x14ac:dyDescent="0.25">
      <c r="A211" s="38">
        <v>5216</v>
      </c>
      <c r="B211" s="58" t="s">
        <v>191</v>
      </c>
      <c r="C211" s="59">
        <f t="shared" si="185"/>
        <v>0</v>
      </c>
      <c r="D211" s="232"/>
      <c r="E211" s="435"/>
      <c r="F211" s="393">
        <f t="shared" si="279"/>
        <v>0</v>
      </c>
      <c r="G211" s="232"/>
      <c r="H211" s="264"/>
      <c r="I211" s="115">
        <f t="shared" si="280"/>
        <v>0</v>
      </c>
      <c r="J211" s="264"/>
      <c r="K211" s="61"/>
      <c r="L211" s="115">
        <f t="shared" si="281"/>
        <v>0</v>
      </c>
      <c r="M211" s="328"/>
      <c r="N211" s="61"/>
      <c r="O211" s="115">
        <f t="shared" si="282"/>
        <v>0</v>
      </c>
      <c r="P211" s="112"/>
    </row>
    <row r="212" spans="1:16" hidden="1" x14ac:dyDescent="0.25">
      <c r="A212" s="38">
        <v>5217</v>
      </c>
      <c r="B212" s="58" t="s">
        <v>192</v>
      </c>
      <c r="C212" s="59">
        <f t="shared" si="185"/>
        <v>0</v>
      </c>
      <c r="D212" s="232"/>
      <c r="E212" s="435"/>
      <c r="F212" s="393">
        <f t="shared" si="279"/>
        <v>0</v>
      </c>
      <c r="G212" s="232"/>
      <c r="H212" s="264"/>
      <c r="I212" s="115">
        <f t="shared" si="280"/>
        <v>0</v>
      </c>
      <c r="J212" s="264"/>
      <c r="K212" s="61"/>
      <c r="L212" s="115">
        <f t="shared" si="281"/>
        <v>0</v>
      </c>
      <c r="M212" s="328"/>
      <c r="N212" s="61"/>
      <c r="O212" s="115">
        <f t="shared" si="282"/>
        <v>0</v>
      </c>
      <c r="P212" s="112"/>
    </row>
    <row r="213" spans="1:16" hidden="1" x14ac:dyDescent="0.25">
      <c r="A213" s="38">
        <v>5218</v>
      </c>
      <c r="B213" s="58" t="s">
        <v>193</v>
      </c>
      <c r="C213" s="59">
        <f t="shared" ref="C213:C276" si="283">F213+I213+L213+O213</f>
        <v>0</v>
      </c>
      <c r="D213" s="232"/>
      <c r="E213" s="435"/>
      <c r="F213" s="393">
        <f t="shared" si="279"/>
        <v>0</v>
      </c>
      <c r="G213" s="232"/>
      <c r="H213" s="264"/>
      <c r="I213" s="115">
        <f t="shared" si="280"/>
        <v>0</v>
      </c>
      <c r="J213" s="264"/>
      <c r="K213" s="61"/>
      <c r="L213" s="115">
        <f t="shared" si="281"/>
        <v>0</v>
      </c>
      <c r="M213" s="328"/>
      <c r="N213" s="61"/>
      <c r="O213" s="115">
        <f t="shared" si="282"/>
        <v>0</v>
      </c>
      <c r="P213" s="112"/>
    </row>
    <row r="214" spans="1:16" hidden="1" x14ac:dyDescent="0.25">
      <c r="A214" s="38">
        <v>5219</v>
      </c>
      <c r="B214" s="58" t="s">
        <v>194</v>
      </c>
      <c r="C214" s="59">
        <f t="shared" si="283"/>
        <v>0</v>
      </c>
      <c r="D214" s="232"/>
      <c r="E214" s="435"/>
      <c r="F214" s="393">
        <f t="shared" si="279"/>
        <v>0</v>
      </c>
      <c r="G214" s="232"/>
      <c r="H214" s="264"/>
      <c r="I214" s="115">
        <f t="shared" si="280"/>
        <v>0</v>
      </c>
      <c r="J214" s="264"/>
      <c r="K214" s="61"/>
      <c r="L214" s="115">
        <f t="shared" si="281"/>
        <v>0</v>
      </c>
      <c r="M214" s="328"/>
      <c r="N214" s="61"/>
      <c r="O214" s="115">
        <f t="shared" si="282"/>
        <v>0</v>
      </c>
      <c r="P214" s="112"/>
    </row>
    <row r="215" spans="1:16" ht="13.5" hidden="1" customHeight="1" x14ac:dyDescent="0.25">
      <c r="A215" s="113">
        <v>5220</v>
      </c>
      <c r="B215" s="58" t="s">
        <v>195</v>
      </c>
      <c r="C215" s="59">
        <f t="shared" si="283"/>
        <v>0</v>
      </c>
      <c r="D215" s="232"/>
      <c r="E215" s="435"/>
      <c r="F215" s="393">
        <f t="shared" si="279"/>
        <v>0</v>
      </c>
      <c r="G215" s="232"/>
      <c r="H215" s="264"/>
      <c r="I215" s="115">
        <f t="shared" si="280"/>
        <v>0</v>
      </c>
      <c r="J215" s="264"/>
      <c r="K215" s="61"/>
      <c r="L215" s="115">
        <f t="shared" si="281"/>
        <v>0</v>
      </c>
      <c r="M215" s="328"/>
      <c r="N215" s="61"/>
      <c r="O215" s="115">
        <f t="shared" si="282"/>
        <v>0</v>
      </c>
      <c r="P215" s="112"/>
    </row>
    <row r="216" spans="1:16" hidden="1" x14ac:dyDescent="0.25">
      <c r="A216" s="113">
        <v>5230</v>
      </c>
      <c r="B216" s="58" t="s">
        <v>196</v>
      </c>
      <c r="C216" s="59">
        <f t="shared" si="283"/>
        <v>0</v>
      </c>
      <c r="D216" s="233">
        <f>SUM(D217:D224)</f>
        <v>0</v>
      </c>
      <c r="E216" s="436">
        <f t="shared" ref="E216:F216" si="284">SUM(E217:E224)</f>
        <v>0</v>
      </c>
      <c r="F216" s="393">
        <f t="shared" si="284"/>
        <v>0</v>
      </c>
      <c r="G216" s="233">
        <f>SUM(G217:G224)</f>
        <v>0</v>
      </c>
      <c r="H216" s="122">
        <f t="shared" ref="H216:I216" si="285">SUM(H217:H224)</f>
        <v>0</v>
      </c>
      <c r="I216" s="115">
        <f t="shared" si="285"/>
        <v>0</v>
      </c>
      <c r="J216" s="122">
        <f>SUM(J217:J224)</f>
        <v>0</v>
      </c>
      <c r="K216" s="114">
        <f t="shared" ref="K216:L216" si="286">SUM(K217:K224)</f>
        <v>0</v>
      </c>
      <c r="L216" s="115">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435"/>
      <c r="F217" s="393">
        <f t="shared" ref="F217:F226" si="288">D217+E217</f>
        <v>0</v>
      </c>
      <c r="G217" s="232"/>
      <c r="H217" s="264"/>
      <c r="I217" s="115">
        <f t="shared" ref="I217:I226" si="289">G217+H217</f>
        <v>0</v>
      </c>
      <c r="J217" s="264"/>
      <c r="K217" s="61"/>
      <c r="L217" s="115">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435"/>
      <c r="F218" s="393">
        <f t="shared" si="288"/>
        <v>0</v>
      </c>
      <c r="G218" s="232"/>
      <c r="H218" s="264"/>
      <c r="I218" s="115">
        <f t="shared" si="289"/>
        <v>0</v>
      </c>
      <c r="J218" s="264"/>
      <c r="K218" s="61"/>
      <c r="L218" s="115">
        <f t="shared" si="290"/>
        <v>0</v>
      </c>
      <c r="M218" s="328"/>
      <c r="N218" s="61"/>
      <c r="O218" s="115">
        <f t="shared" si="291"/>
        <v>0</v>
      </c>
      <c r="P218" s="112"/>
    </row>
    <row r="219" spans="1:16" hidden="1" x14ac:dyDescent="0.25">
      <c r="A219" s="38">
        <v>5233</v>
      </c>
      <c r="B219" s="58" t="s">
        <v>199</v>
      </c>
      <c r="C219" s="59">
        <f t="shared" si="283"/>
        <v>0</v>
      </c>
      <c r="D219" s="232"/>
      <c r="E219" s="435"/>
      <c r="F219" s="393">
        <f t="shared" si="288"/>
        <v>0</v>
      </c>
      <c r="G219" s="232"/>
      <c r="H219" s="264"/>
      <c r="I219" s="115">
        <f t="shared" si="289"/>
        <v>0</v>
      </c>
      <c r="J219" s="264"/>
      <c r="K219" s="61"/>
      <c r="L219" s="115">
        <f t="shared" si="290"/>
        <v>0</v>
      </c>
      <c r="M219" s="328"/>
      <c r="N219" s="61"/>
      <c r="O219" s="115">
        <f t="shared" si="291"/>
        <v>0</v>
      </c>
      <c r="P219" s="112"/>
    </row>
    <row r="220" spans="1:16" ht="24" hidden="1" x14ac:dyDescent="0.25">
      <c r="A220" s="38">
        <v>5234</v>
      </c>
      <c r="B220" s="58" t="s">
        <v>200</v>
      </c>
      <c r="C220" s="59">
        <f t="shared" si="283"/>
        <v>0</v>
      </c>
      <c r="D220" s="232"/>
      <c r="E220" s="435"/>
      <c r="F220" s="393">
        <f t="shared" si="288"/>
        <v>0</v>
      </c>
      <c r="G220" s="232"/>
      <c r="H220" s="264"/>
      <c r="I220" s="115">
        <f t="shared" si="289"/>
        <v>0</v>
      </c>
      <c r="J220" s="264"/>
      <c r="K220" s="61"/>
      <c r="L220" s="115">
        <f t="shared" si="290"/>
        <v>0</v>
      </c>
      <c r="M220" s="328"/>
      <c r="N220" s="61"/>
      <c r="O220" s="115">
        <f t="shared" si="291"/>
        <v>0</v>
      </c>
      <c r="P220" s="112"/>
    </row>
    <row r="221" spans="1:16" ht="14.25" hidden="1" customHeight="1" x14ac:dyDescent="0.25">
      <c r="A221" s="38">
        <v>5236</v>
      </c>
      <c r="B221" s="58" t="s">
        <v>201</v>
      </c>
      <c r="C221" s="59">
        <f t="shared" si="283"/>
        <v>0</v>
      </c>
      <c r="D221" s="232"/>
      <c r="E221" s="435"/>
      <c r="F221" s="393">
        <f t="shared" si="288"/>
        <v>0</v>
      </c>
      <c r="G221" s="232"/>
      <c r="H221" s="264"/>
      <c r="I221" s="115">
        <f t="shared" si="289"/>
        <v>0</v>
      </c>
      <c r="J221" s="264"/>
      <c r="K221" s="61"/>
      <c r="L221" s="115">
        <f t="shared" si="290"/>
        <v>0</v>
      </c>
      <c r="M221" s="328"/>
      <c r="N221" s="61"/>
      <c r="O221" s="115">
        <f t="shared" si="291"/>
        <v>0</v>
      </c>
      <c r="P221" s="112"/>
    </row>
    <row r="222" spans="1:16" ht="14.25" hidden="1" customHeight="1" x14ac:dyDescent="0.25">
      <c r="A222" s="38">
        <v>5237</v>
      </c>
      <c r="B222" s="58" t="s">
        <v>202</v>
      </c>
      <c r="C222" s="59">
        <f t="shared" si="283"/>
        <v>0</v>
      </c>
      <c r="D222" s="232"/>
      <c r="E222" s="435"/>
      <c r="F222" s="393">
        <f t="shared" si="288"/>
        <v>0</v>
      </c>
      <c r="G222" s="232"/>
      <c r="H222" s="264"/>
      <c r="I222" s="115">
        <f t="shared" si="289"/>
        <v>0</v>
      </c>
      <c r="J222" s="264"/>
      <c r="K222" s="61"/>
      <c r="L222" s="115">
        <f t="shared" si="290"/>
        <v>0</v>
      </c>
      <c r="M222" s="328"/>
      <c r="N222" s="61"/>
      <c r="O222" s="115">
        <f t="shared" si="291"/>
        <v>0</v>
      </c>
      <c r="P222" s="112"/>
    </row>
    <row r="223" spans="1:16" ht="24" hidden="1" x14ac:dyDescent="0.25">
      <c r="A223" s="38">
        <v>5238</v>
      </c>
      <c r="B223" s="58" t="s">
        <v>203</v>
      </c>
      <c r="C223" s="59">
        <f t="shared" si="283"/>
        <v>0</v>
      </c>
      <c r="D223" s="232"/>
      <c r="E223" s="435"/>
      <c r="F223" s="393">
        <f t="shared" si="288"/>
        <v>0</v>
      </c>
      <c r="G223" s="232"/>
      <c r="H223" s="264"/>
      <c r="I223" s="115">
        <f t="shared" si="289"/>
        <v>0</v>
      </c>
      <c r="J223" s="264"/>
      <c r="K223" s="61"/>
      <c r="L223" s="115">
        <f t="shared" si="290"/>
        <v>0</v>
      </c>
      <c r="M223" s="328"/>
      <c r="N223" s="61"/>
      <c r="O223" s="115">
        <f t="shared" si="291"/>
        <v>0</v>
      </c>
      <c r="P223" s="112"/>
    </row>
    <row r="224" spans="1:16" ht="24" hidden="1" x14ac:dyDescent="0.25">
      <c r="A224" s="38">
        <v>5239</v>
      </c>
      <c r="B224" s="58" t="s">
        <v>204</v>
      </c>
      <c r="C224" s="59">
        <f t="shared" si="283"/>
        <v>0</v>
      </c>
      <c r="D224" s="232"/>
      <c r="E224" s="435"/>
      <c r="F224" s="393">
        <f t="shared" si="288"/>
        <v>0</v>
      </c>
      <c r="G224" s="232"/>
      <c r="H224" s="264"/>
      <c r="I224" s="115">
        <f t="shared" si="289"/>
        <v>0</v>
      </c>
      <c r="J224" s="264"/>
      <c r="K224" s="61"/>
      <c r="L224" s="115">
        <f t="shared" si="290"/>
        <v>0</v>
      </c>
      <c r="M224" s="328"/>
      <c r="N224" s="61"/>
      <c r="O224" s="115">
        <f t="shared" si="291"/>
        <v>0</v>
      </c>
      <c r="P224" s="112"/>
    </row>
    <row r="225" spans="1:16" ht="24" hidden="1" x14ac:dyDescent="0.25">
      <c r="A225" s="113">
        <v>5240</v>
      </c>
      <c r="B225" s="58" t="s">
        <v>205</v>
      </c>
      <c r="C225" s="59">
        <f t="shared" si="283"/>
        <v>0</v>
      </c>
      <c r="D225" s="232"/>
      <c r="E225" s="435"/>
      <c r="F225" s="393">
        <f t="shared" si="288"/>
        <v>0</v>
      </c>
      <c r="G225" s="232"/>
      <c r="H225" s="264"/>
      <c r="I225" s="115">
        <f t="shared" si="289"/>
        <v>0</v>
      </c>
      <c r="J225" s="264"/>
      <c r="K225" s="61"/>
      <c r="L225" s="115">
        <f t="shared" si="290"/>
        <v>0</v>
      </c>
      <c r="M225" s="328"/>
      <c r="N225" s="61"/>
      <c r="O225" s="115">
        <f t="shared" si="291"/>
        <v>0</v>
      </c>
      <c r="P225" s="112"/>
    </row>
    <row r="226" spans="1:16" hidden="1" x14ac:dyDescent="0.25">
      <c r="A226" s="113">
        <v>5250</v>
      </c>
      <c r="B226" s="58" t="s">
        <v>206</v>
      </c>
      <c r="C226" s="59">
        <f t="shared" si="283"/>
        <v>0</v>
      </c>
      <c r="D226" s="232"/>
      <c r="E226" s="435"/>
      <c r="F226" s="393">
        <f t="shared" si="288"/>
        <v>0</v>
      </c>
      <c r="G226" s="232"/>
      <c r="H226" s="264"/>
      <c r="I226" s="115">
        <f t="shared" si="289"/>
        <v>0</v>
      </c>
      <c r="J226" s="264"/>
      <c r="K226" s="61"/>
      <c r="L226" s="115">
        <f t="shared" si="290"/>
        <v>0</v>
      </c>
      <c r="M226" s="328"/>
      <c r="N226" s="61"/>
      <c r="O226" s="115">
        <f t="shared" si="291"/>
        <v>0</v>
      </c>
      <c r="P226" s="112"/>
    </row>
    <row r="227" spans="1:16"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437"/>
      <c r="F229" s="432">
        <f t="shared" si="296"/>
        <v>0</v>
      </c>
      <c r="G229" s="234"/>
      <c r="H229" s="265"/>
      <c r="I229" s="110">
        <f t="shared" si="297"/>
        <v>0</v>
      </c>
      <c r="J229" s="265"/>
      <c r="K229" s="116"/>
      <c r="L229" s="110">
        <f t="shared" si="298"/>
        <v>0</v>
      </c>
      <c r="M229" s="329"/>
      <c r="N229" s="116"/>
      <c r="O229" s="110">
        <f t="shared" si="299"/>
        <v>0</v>
      </c>
      <c r="P229" s="117"/>
    </row>
    <row r="230" spans="1:16" x14ac:dyDescent="0.25">
      <c r="A230" s="102">
        <v>6000</v>
      </c>
      <c r="B230" s="102" t="s">
        <v>210</v>
      </c>
      <c r="C230" s="103">
        <f t="shared" si="283"/>
        <v>620099</v>
      </c>
      <c r="D230" s="229">
        <f>D231+D251+D259</f>
        <v>627373</v>
      </c>
      <c r="E230" s="428">
        <f t="shared" ref="E230:F230" si="300">E231+E251+E259</f>
        <v>-7274</v>
      </c>
      <c r="F230" s="429">
        <f t="shared" si="300"/>
        <v>620099</v>
      </c>
      <c r="G230" s="229">
        <f>G231+G251+G259</f>
        <v>0</v>
      </c>
      <c r="H230" s="262">
        <f t="shared" ref="H230:I230" si="301">H231+H251+H259</f>
        <v>0</v>
      </c>
      <c r="I230" s="105">
        <f t="shared" si="301"/>
        <v>0</v>
      </c>
      <c r="J230" s="262">
        <f>J231+J251+J259</f>
        <v>0</v>
      </c>
      <c r="K230" s="104">
        <f t="shared" ref="K230:L230" si="302">K231+K251+K259</f>
        <v>0</v>
      </c>
      <c r="L230" s="105">
        <f t="shared" si="302"/>
        <v>0</v>
      </c>
      <c r="M230" s="103">
        <f>M231+M251+M259</f>
        <v>0</v>
      </c>
      <c r="N230" s="104">
        <f t="shared" ref="N230:O230" si="303">N231+N251+N259</f>
        <v>0</v>
      </c>
      <c r="O230" s="105">
        <f t="shared" si="303"/>
        <v>0</v>
      </c>
      <c r="P230" s="351"/>
    </row>
    <row r="231" spans="1:16" ht="14.25" customHeight="1" x14ac:dyDescent="0.25">
      <c r="A231" s="70">
        <v>6200</v>
      </c>
      <c r="B231" s="126" t="s">
        <v>211</v>
      </c>
      <c r="C231" s="131">
        <f t="shared" si="283"/>
        <v>103646</v>
      </c>
      <c r="D231" s="238">
        <f>SUM(D232,D233,D235,D238,D244,D245,D246)</f>
        <v>112176</v>
      </c>
      <c r="E231" s="442">
        <f t="shared" ref="E231:F231" si="304">SUM(E232,E233,E235,E238,E244,E245,E246)</f>
        <v>-8530</v>
      </c>
      <c r="F231" s="443">
        <f t="shared" si="304"/>
        <v>103646</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row>
    <row r="232" spans="1:16" ht="24" hidden="1" x14ac:dyDescent="0.25">
      <c r="A232" s="455">
        <v>6220</v>
      </c>
      <c r="B232" s="53" t="s">
        <v>212</v>
      </c>
      <c r="C232" s="54">
        <f t="shared" si="283"/>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435"/>
      <c r="F237" s="393">
        <f t="shared" si="313"/>
        <v>0</v>
      </c>
      <c r="G237" s="232"/>
      <c r="H237" s="264"/>
      <c r="I237" s="115">
        <f t="shared" si="314"/>
        <v>0</v>
      </c>
      <c r="J237" s="264"/>
      <c r="K237" s="61"/>
      <c r="L237" s="115">
        <f t="shared" si="315"/>
        <v>0</v>
      </c>
      <c r="M237" s="328"/>
      <c r="N237" s="61"/>
      <c r="O237" s="115">
        <f t="shared" si="316"/>
        <v>0</v>
      </c>
      <c r="P237" s="112"/>
    </row>
    <row r="238" spans="1:16" ht="25.5" customHeight="1" x14ac:dyDescent="0.25">
      <c r="A238" s="113">
        <v>6250</v>
      </c>
      <c r="B238" s="58" t="s">
        <v>218</v>
      </c>
      <c r="C238" s="59">
        <f t="shared" si="283"/>
        <v>47446</v>
      </c>
      <c r="D238" s="233">
        <f>SUM(D239:D243)</f>
        <v>50976</v>
      </c>
      <c r="E238" s="436">
        <f t="shared" ref="E238:F238" si="317">SUM(E239:E243)</f>
        <v>-3530</v>
      </c>
      <c r="F238" s="393">
        <f t="shared" si="317"/>
        <v>47446</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row>
    <row r="239" spans="1:16" ht="24.75" customHeight="1" x14ac:dyDescent="0.25">
      <c r="A239" s="38">
        <v>6252</v>
      </c>
      <c r="B239" s="58" t="s">
        <v>219</v>
      </c>
      <c r="C239" s="59">
        <f t="shared" si="283"/>
        <v>6970</v>
      </c>
      <c r="D239" s="232">
        <v>10500</v>
      </c>
      <c r="E239" s="435">
        <v>-3530</v>
      </c>
      <c r="F239" s="393">
        <f t="shared" ref="F239:F245" si="321">D239+E239</f>
        <v>6970</v>
      </c>
      <c r="G239" s="232"/>
      <c r="H239" s="264"/>
      <c r="I239" s="115">
        <f t="shared" ref="I239:I245" si="322">G239+H239</f>
        <v>0</v>
      </c>
      <c r="J239" s="264"/>
      <c r="K239" s="61"/>
      <c r="L239" s="115">
        <f t="shared" ref="L239:L245" si="323">J239+K239</f>
        <v>0</v>
      </c>
      <c r="M239" s="328"/>
      <c r="N239" s="61"/>
      <c r="O239" s="115">
        <f t="shared" ref="O239:O245" si="324">M239+N239</f>
        <v>0</v>
      </c>
      <c r="P239" s="377" t="s">
        <v>742</v>
      </c>
    </row>
    <row r="240" spans="1:16" ht="14.25" hidden="1" customHeight="1" x14ac:dyDescent="0.25">
      <c r="A240" s="38">
        <v>6253</v>
      </c>
      <c r="B240" s="58" t="s">
        <v>220</v>
      </c>
      <c r="C240" s="59">
        <f t="shared" si="283"/>
        <v>0</v>
      </c>
      <c r="D240" s="232"/>
      <c r="E240" s="435"/>
      <c r="F240" s="393">
        <f t="shared" si="321"/>
        <v>0</v>
      </c>
      <c r="G240" s="232"/>
      <c r="H240" s="264"/>
      <c r="I240" s="115">
        <f t="shared" si="322"/>
        <v>0</v>
      </c>
      <c r="J240" s="264"/>
      <c r="K240" s="61"/>
      <c r="L240" s="115">
        <f t="shared" si="323"/>
        <v>0</v>
      </c>
      <c r="M240" s="328"/>
      <c r="N240" s="61"/>
      <c r="O240" s="115">
        <f t="shared" si="324"/>
        <v>0</v>
      </c>
      <c r="P240" s="112"/>
    </row>
    <row r="241" spans="1:16" ht="24" x14ac:dyDescent="0.25">
      <c r="A241" s="38">
        <v>6254</v>
      </c>
      <c r="B241" s="58" t="s">
        <v>221</v>
      </c>
      <c r="C241" s="59">
        <f t="shared" si="283"/>
        <v>6700</v>
      </c>
      <c r="D241" s="232">
        <v>6700</v>
      </c>
      <c r="E241" s="435"/>
      <c r="F241" s="393">
        <f t="shared" si="321"/>
        <v>6700</v>
      </c>
      <c r="G241" s="232"/>
      <c r="H241" s="264"/>
      <c r="I241" s="115">
        <f t="shared" si="322"/>
        <v>0</v>
      </c>
      <c r="J241" s="264"/>
      <c r="K241" s="61"/>
      <c r="L241" s="115">
        <f t="shared" si="323"/>
        <v>0</v>
      </c>
      <c r="M241" s="328"/>
      <c r="N241" s="61"/>
      <c r="O241" s="115">
        <f t="shared" si="324"/>
        <v>0</v>
      </c>
      <c r="P241" s="112"/>
    </row>
    <row r="242" spans="1:16" ht="24" x14ac:dyDescent="0.25">
      <c r="A242" s="38">
        <v>6255</v>
      </c>
      <c r="B242" s="58" t="s">
        <v>222</v>
      </c>
      <c r="C242" s="59">
        <f t="shared" si="283"/>
        <v>33776</v>
      </c>
      <c r="D242" s="232">
        <v>33776</v>
      </c>
      <c r="E242" s="435"/>
      <c r="F242" s="393">
        <f t="shared" si="321"/>
        <v>33776</v>
      </c>
      <c r="G242" s="232"/>
      <c r="H242" s="264"/>
      <c r="I242" s="115">
        <f t="shared" si="322"/>
        <v>0</v>
      </c>
      <c r="J242" s="264"/>
      <c r="K242" s="61"/>
      <c r="L242" s="115">
        <f t="shared" si="323"/>
        <v>0</v>
      </c>
      <c r="M242" s="328"/>
      <c r="N242" s="61"/>
      <c r="O242" s="115">
        <f t="shared" si="324"/>
        <v>0</v>
      </c>
      <c r="P242" s="112"/>
    </row>
    <row r="243" spans="1:16" hidden="1" x14ac:dyDescent="0.25">
      <c r="A243" s="38">
        <v>6259</v>
      </c>
      <c r="B243" s="58" t="s">
        <v>223</v>
      </c>
      <c r="C243" s="59">
        <f t="shared" si="283"/>
        <v>0</v>
      </c>
      <c r="D243" s="232"/>
      <c r="E243" s="435"/>
      <c r="F243" s="393">
        <f t="shared" si="321"/>
        <v>0</v>
      </c>
      <c r="G243" s="232"/>
      <c r="H243" s="264"/>
      <c r="I243" s="115">
        <f t="shared" si="322"/>
        <v>0</v>
      </c>
      <c r="J243" s="264"/>
      <c r="K243" s="61"/>
      <c r="L243" s="115">
        <f t="shared" si="323"/>
        <v>0</v>
      </c>
      <c r="M243" s="328"/>
      <c r="N243" s="61"/>
      <c r="O243" s="115">
        <f t="shared" si="324"/>
        <v>0</v>
      </c>
      <c r="P243" s="112"/>
    </row>
    <row r="244" spans="1:16" ht="36" x14ac:dyDescent="0.25">
      <c r="A244" s="113">
        <v>6260</v>
      </c>
      <c r="B244" s="58" t="s">
        <v>224</v>
      </c>
      <c r="C244" s="59">
        <f t="shared" si="283"/>
        <v>56200</v>
      </c>
      <c r="D244" s="232">
        <v>61200</v>
      </c>
      <c r="E244" s="435">
        <v>-5000</v>
      </c>
      <c r="F244" s="393">
        <f t="shared" si="321"/>
        <v>56200</v>
      </c>
      <c r="G244" s="232"/>
      <c r="H244" s="264"/>
      <c r="I244" s="115">
        <f t="shared" si="322"/>
        <v>0</v>
      </c>
      <c r="J244" s="264"/>
      <c r="K244" s="61"/>
      <c r="L244" s="115">
        <f t="shared" si="323"/>
        <v>0</v>
      </c>
      <c r="M244" s="328"/>
      <c r="N244" s="61"/>
      <c r="O244" s="115">
        <f t="shared" si="324"/>
        <v>0</v>
      </c>
      <c r="P244" s="377" t="s">
        <v>744</v>
      </c>
    </row>
    <row r="245" spans="1:16" hidden="1" x14ac:dyDescent="0.25">
      <c r="A245" s="113">
        <v>6270</v>
      </c>
      <c r="B245" s="58" t="s">
        <v>225</v>
      </c>
      <c r="C245" s="59">
        <f t="shared" si="283"/>
        <v>0</v>
      </c>
      <c r="D245" s="232"/>
      <c r="E245" s="435"/>
      <c r="F245" s="393">
        <f t="shared" si="321"/>
        <v>0</v>
      </c>
      <c r="G245" s="232"/>
      <c r="H245" s="264"/>
      <c r="I245" s="115">
        <f t="shared" si="322"/>
        <v>0</v>
      </c>
      <c r="J245" s="264"/>
      <c r="K245" s="61"/>
      <c r="L245" s="115">
        <f t="shared" si="323"/>
        <v>0</v>
      </c>
      <c r="M245" s="328"/>
      <c r="N245" s="61"/>
      <c r="O245" s="115">
        <f t="shared" si="324"/>
        <v>0</v>
      </c>
      <c r="P245" s="112"/>
    </row>
    <row r="246" spans="1:16" ht="24" hidden="1" x14ac:dyDescent="0.25">
      <c r="A246" s="455">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435"/>
      <c r="F248" s="393">
        <f t="shared" si="326"/>
        <v>0</v>
      </c>
      <c r="G248" s="232"/>
      <c r="H248" s="264"/>
      <c r="I248" s="115">
        <f t="shared" si="327"/>
        <v>0</v>
      </c>
      <c r="J248" s="264"/>
      <c r="K248" s="61"/>
      <c r="L248" s="115">
        <f t="shared" si="328"/>
        <v>0</v>
      </c>
      <c r="M248" s="328"/>
      <c r="N248" s="61"/>
      <c r="O248" s="115">
        <f t="shared" si="329"/>
        <v>0</v>
      </c>
      <c r="P248" s="112"/>
    </row>
    <row r="249" spans="1:16" ht="72" hidden="1" x14ac:dyDescent="0.25">
      <c r="A249" s="38">
        <v>6296</v>
      </c>
      <c r="B249" s="58" t="s">
        <v>229</v>
      </c>
      <c r="C249" s="59">
        <f t="shared" si="283"/>
        <v>0</v>
      </c>
      <c r="D249" s="232"/>
      <c r="E249" s="435"/>
      <c r="F249" s="393">
        <f t="shared" si="326"/>
        <v>0</v>
      </c>
      <c r="G249" s="232"/>
      <c r="H249" s="264"/>
      <c r="I249" s="115">
        <f t="shared" si="327"/>
        <v>0</v>
      </c>
      <c r="J249" s="264"/>
      <c r="K249" s="61"/>
      <c r="L249" s="115">
        <f t="shared" si="328"/>
        <v>0</v>
      </c>
      <c r="M249" s="328"/>
      <c r="N249" s="61"/>
      <c r="O249" s="115">
        <f t="shared" si="329"/>
        <v>0</v>
      </c>
      <c r="P249" s="112"/>
    </row>
    <row r="250" spans="1:16" ht="39.75" hidden="1" customHeight="1" x14ac:dyDescent="0.25">
      <c r="A250" s="38">
        <v>6299</v>
      </c>
      <c r="B250" s="58" t="s">
        <v>230</v>
      </c>
      <c r="C250" s="59">
        <f t="shared" si="283"/>
        <v>0</v>
      </c>
      <c r="D250" s="232"/>
      <c r="E250" s="435"/>
      <c r="F250" s="393">
        <f t="shared" si="326"/>
        <v>0</v>
      </c>
      <c r="G250" s="232"/>
      <c r="H250" s="264"/>
      <c r="I250" s="115">
        <f t="shared" si="327"/>
        <v>0</v>
      </c>
      <c r="J250" s="264"/>
      <c r="K250" s="61"/>
      <c r="L250" s="115">
        <f t="shared" si="328"/>
        <v>0</v>
      </c>
      <c r="M250" s="328"/>
      <c r="N250" s="61"/>
      <c r="O250" s="115">
        <f t="shared" si="329"/>
        <v>0</v>
      </c>
      <c r="P250" s="112"/>
    </row>
    <row r="251" spans="1:16" hidden="1" x14ac:dyDescent="0.25">
      <c r="A251" s="46">
        <v>6300</v>
      </c>
      <c r="B251" s="106" t="s">
        <v>231</v>
      </c>
      <c r="C251" s="47">
        <f t="shared" si="283"/>
        <v>0</v>
      </c>
      <c r="D251" s="230">
        <f>SUM(D252,D257,D258)</f>
        <v>0</v>
      </c>
      <c r="E251" s="430">
        <f t="shared" ref="E251:O251" si="330">SUM(E252,E257,E258)</f>
        <v>0</v>
      </c>
      <c r="F251" s="397">
        <f t="shared" si="330"/>
        <v>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row>
    <row r="252" spans="1:16" ht="24" hidden="1" x14ac:dyDescent="0.25">
      <c r="A252" s="455">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435"/>
      <c r="F254" s="393">
        <f t="shared" si="332"/>
        <v>0</v>
      </c>
      <c r="G254" s="232"/>
      <c r="H254" s="264"/>
      <c r="I254" s="115">
        <f t="shared" si="333"/>
        <v>0</v>
      </c>
      <c r="J254" s="264"/>
      <c r="K254" s="61"/>
      <c r="L254" s="115">
        <f t="shared" si="334"/>
        <v>0</v>
      </c>
      <c r="M254" s="328"/>
      <c r="N254" s="61"/>
      <c r="O254" s="115">
        <f t="shared" si="335"/>
        <v>0</v>
      </c>
      <c r="P254" s="112"/>
    </row>
    <row r="255" spans="1:16" ht="24" hidden="1" x14ac:dyDescent="0.25">
      <c r="A255" s="38">
        <v>6324</v>
      </c>
      <c r="B255" s="58" t="s">
        <v>287</v>
      </c>
      <c r="C255" s="59">
        <f t="shared" si="283"/>
        <v>0</v>
      </c>
      <c r="D255" s="232"/>
      <c r="E255" s="435"/>
      <c r="F255" s="393">
        <f t="shared" si="332"/>
        <v>0</v>
      </c>
      <c r="G255" s="232"/>
      <c r="H255" s="264"/>
      <c r="I255" s="115">
        <f t="shared" si="333"/>
        <v>0</v>
      </c>
      <c r="J255" s="264"/>
      <c r="K255" s="61"/>
      <c r="L255" s="115">
        <f t="shared" si="334"/>
        <v>0</v>
      </c>
      <c r="M255" s="328"/>
      <c r="N255" s="61"/>
      <c r="O255" s="115">
        <f t="shared" si="335"/>
        <v>0</v>
      </c>
      <c r="P255" s="112"/>
    </row>
    <row r="256" spans="1:16" hidden="1" x14ac:dyDescent="0.25">
      <c r="A256" s="33">
        <v>6329</v>
      </c>
      <c r="B256" s="53" t="s">
        <v>288</v>
      </c>
      <c r="C256" s="54">
        <f t="shared" si="283"/>
        <v>0</v>
      </c>
      <c r="D256" s="231"/>
      <c r="E256" s="433"/>
      <c r="F256" s="434">
        <f t="shared" si="332"/>
        <v>0</v>
      </c>
      <c r="G256" s="231"/>
      <c r="H256" s="263"/>
      <c r="I256" s="121">
        <f t="shared" si="333"/>
        <v>0</v>
      </c>
      <c r="J256" s="263"/>
      <c r="K256" s="56"/>
      <c r="L256" s="121">
        <f t="shared" si="334"/>
        <v>0</v>
      </c>
      <c r="M256" s="327"/>
      <c r="N256" s="56"/>
      <c r="O256" s="121">
        <f t="shared" si="335"/>
        <v>0</v>
      </c>
      <c r="P256" s="111"/>
    </row>
    <row r="257" spans="1:16" ht="24" hidden="1" x14ac:dyDescent="0.25">
      <c r="A257" s="144">
        <v>6330</v>
      </c>
      <c r="B257" s="145" t="s">
        <v>234</v>
      </c>
      <c r="C257" s="128">
        <f t="shared" si="283"/>
        <v>0</v>
      </c>
      <c r="D257" s="237"/>
      <c r="E257" s="440"/>
      <c r="F257" s="441">
        <f t="shared" si="332"/>
        <v>0</v>
      </c>
      <c r="G257" s="237"/>
      <c r="H257" s="268"/>
      <c r="I257" s="313">
        <f t="shared" si="333"/>
        <v>0</v>
      </c>
      <c r="J257" s="268"/>
      <c r="K257" s="130"/>
      <c r="L257" s="313">
        <f t="shared" si="334"/>
        <v>0</v>
      </c>
      <c r="M257" s="331"/>
      <c r="N257" s="130"/>
      <c r="O257" s="313">
        <f t="shared" si="335"/>
        <v>0</v>
      </c>
      <c r="P257" s="159"/>
    </row>
    <row r="258" spans="1:16" hidden="1" x14ac:dyDescent="0.25">
      <c r="A258" s="113">
        <v>6360</v>
      </c>
      <c r="B258" s="58" t="s">
        <v>235</v>
      </c>
      <c r="C258" s="59">
        <f t="shared" si="283"/>
        <v>0</v>
      </c>
      <c r="D258" s="232"/>
      <c r="E258" s="435"/>
      <c r="F258" s="393">
        <f t="shared" si="332"/>
        <v>0</v>
      </c>
      <c r="G258" s="232"/>
      <c r="H258" s="264"/>
      <c r="I258" s="115">
        <f t="shared" si="333"/>
        <v>0</v>
      </c>
      <c r="J258" s="264"/>
      <c r="K258" s="61"/>
      <c r="L258" s="115">
        <f t="shared" si="334"/>
        <v>0</v>
      </c>
      <c r="M258" s="328"/>
      <c r="N258" s="61"/>
      <c r="O258" s="115">
        <f t="shared" si="335"/>
        <v>0</v>
      </c>
      <c r="P258" s="112"/>
    </row>
    <row r="259" spans="1:16" ht="36" x14ac:dyDescent="0.25">
      <c r="A259" s="46">
        <v>6400</v>
      </c>
      <c r="B259" s="106" t="s">
        <v>236</v>
      </c>
      <c r="C259" s="47">
        <f t="shared" si="283"/>
        <v>516453</v>
      </c>
      <c r="D259" s="230">
        <f>SUM(D260,D264)</f>
        <v>515197</v>
      </c>
      <c r="E259" s="430">
        <f t="shared" ref="E259:O259" si="336">SUM(E260,E264)</f>
        <v>1256</v>
      </c>
      <c r="F259" s="397">
        <f t="shared" si="336"/>
        <v>516453</v>
      </c>
      <c r="G259" s="230">
        <f t="shared" si="336"/>
        <v>0</v>
      </c>
      <c r="H259" s="107">
        <f t="shared" si="336"/>
        <v>0</v>
      </c>
      <c r="I259" s="118">
        <f t="shared" si="336"/>
        <v>0</v>
      </c>
      <c r="J259" s="107">
        <f t="shared" si="336"/>
        <v>0</v>
      </c>
      <c r="K259" s="51">
        <f t="shared" si="336"/>
        <v>0</v>
      </c>
      <c r="L259" s="118">
        <f t="shared" si="336"/>
        <v>0</v>
      </c>
      <c r="M259" s="167">
        <f t="shared" si="336"/>
        <v>0</v>
      </c>
      <c r="N259" s="168">
        <f t="shared" si="336"/>
        <v>0</v>
      </c>
      <c r="O259" s="169">
        <f t="shared" si="336"/>
        <v>0</v>
      </c>
      <c r="P259" s="353"/>
    </row>
    <row r="260" spans="1:16" ht="24" x14ac:dyDescent="0.25">
      <c r="A260" s="455">
        <v>6410</v>
      </c>
      <c r="B260" s="53" t="s">
        <v>237</v>
      </c>
      <c r="C260" s="54">
        <f t="shared" si="283"/>
        <v>470287</v>
      </c>
      <c r="D260" s="235">
        <f>SUM(D261:D263)</f>
        <v>470287</v>
      </c>
      <c r="E260" s="438">
        <f t="shared" ref="E260:O260" si="337">SUM(E261:E263)</f>
        <v>0</v>
      </c>
      <c r="F260" s="434">
        <f t="shared" si="337"/>
        <v>470287</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435"/>
      <c r="F262" s="393">
        <f t="shared" si="338"/>
        <v>0</v>
      </c>
      <c r="G262" s="232"/>
      <c r="H262" s="264"/>
      <c r="I262" s="115">
        <f t="shared" si="339"/>
        <v>0</v>
      </c>
      <c r="J262" s="264"/>
      <c r="K262" s="61"/>
      <c r="L262" s="115">
        <f t="shared" si="340"/>
        <v>0</v>
      </c>
      <c r="M262" s="328"/>
      <c r="N262" s="61"/>
      <c r="O262" s="115">
        <f t="shared" si="341"/>
        <v>0</v>
      </c>
      <c r="P262" s="112"/>
    </row>
    <row r="263" spans="1:16" ht="36" x14ac:dyDescent="0.25">
      <c r="A263" s="38">
        <v>6419</v>
      </c>
      <c r="B263" s="58" t="s">
        <v>240</v>
      </c>
      <c r="C263" s="59">
        <f t="shared" si="283"/>
        <v>470287</v>
      </c>
      <c r="D263" s="232">
        <v>470287</v>
      </c>
      <c r="E263" s="435"/>
      <c r="F263" s="393">
        <f t="shared" si="338"/>
        <v>470287</v>
      </c>
      <c r="G263" s="232"/>
      <c r="H263" s="264"/>
      <c r="I263" s="115">
        <f t="shared" si="339"/>
        <v>0</v>
      </c>
      <c r="J263" s="264"/>
      <c r="K263" s="61"/>
      <c r="L263" s="115">
        <f t="shared" si="340"/>
        <v>0</v>
      </c>
      <c r="M263" s="328"/>
      <c r="N263" s="61"/>
      <c r="O263" s="115">
        <f t="shared" si="341"/>
        <v>0</v>
      </c>
      <c r="P263" s="112"/>
    </row>
    <row r="264" spans="1:16" ht="36" x14ac:dyDescent="0.25">
      <c r="A264" s="113">
        <v>6420</v>
      </c>
      <c r="B264" s="58" t="s">
        <v>241</v>
      </c>
      <c r="C264" s="59">
        <f t="shared" si="283"/>
        <v>46166</v>
      </c>
      <c r="D264" s="233">
        <f>SUM(D265:D268)</f>
        <v>44910</v>
      </c>
      <c r="E264" s="436">
        <f t="shared" ref="E264:F264" si="342">SUM(E265:E268)</f>
        <v>1256</v>
      </c>
      <c r="F264" s="393">
        <f t="shared" si="342"/>
        <v>46166</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435"/>
      <c r="F266" s="393">
        <f t="shared" si="346"/>
        <v>0</v>
      </c>
      <c r="G266" s="232"/>
      <c r="H266" s="264"/>
      <c r="I266" s="115">
        <f t="shared" si="347"/>
        <v>0</v>
      </c>
      <c r="J266" s="264"/>
      <c r="K266" s="61"/>
      <c r="L266" s="115">
        <f t="shared" si="348"/>
        <v>0</v>
      </c>
      <c r="M266" s="328"/>
      <c r="N266" s="61"/>
      <c r="O266" s="115">
        <f t="shared" si="349"/>
        <v>0</v>
      </c>
      <c r="P266" s="112"/>
    </row>
    <row r="267" spans="1:16" ht="42.75" customHeight="1" x14ac:dyDescent="0.25">
      <c r="A267" s="38">
        <v>6423</v>
      </c>
      <c r="B267" s="58" t="s">
        <v>244</v>
      </c>
      <c r="C267" s="59">
        <f t="shared" si="283"/>
        <v>46166</v>
      </c>
      <c r="D267" s="232">
        <v>44910</v>
      </c>
      <c r="E267" s="435">
        <v>1256</v>
      </c>
      <c r="F267" s="393">
        <f t="shared" si="346"/>
        <v>46166</v>
      </c>
      <c r="G267" s="232"/>
      <c r="H267" s="264"/>
      <c r="I267" s="115">
        <f t="shared" si="347"/>
        <v>0</v>
      </c>
      <c r="J267" s="264"/>
      <c r="K267" s="61"/>
      <c r="L267" s="115">
        <f t="shared" si="348"/>
        <v>0</v>
      </c>
      <c r="M267" s="328"/>
      <c r="N267" s="61"/>
      <c r="O267" s="115">
        <f t="shared" si="349"/>
        <v>0</v>
      </c>
      <c r="P267" s="377" t="s">
        <v>754</v>
      </c>
    </row>
    <row r="268" spans="1:16" ht="36" hidden="1" x14ac:dyDescent="0.25">
      <c r="A268" s="38">
        <v>6424</v>
      </c>
      <c r="B268" s="58" t="s">
        <v>245</v>
      </c>
      <c r="C268" s="59">
        <f t="shared" si="283"/>
        <v>0</v>
      </c>
      <c r="D268" s="232"/>
      <c r="E268" s="435"/>
      <c r="F268" s="393">
        <f t="shared" si="346"/>
        <v>0</v>
      </c>
      <c r="G268" s="232"/>
      <c r="H268" s="264"/>
      <c r="I268" s="115">
        <f t="shared" si="347"/>
        <v>0</v>
      </c>
      <c r="J268" s="264"/>
      <c r="K268" s="61"/>
      <c r="L268" s="115">
        <f t="shared" si="348"/>
        <v>0</v>
      </c>
      <c r="M268" s="328"/>
      <c r="N268" s="61"/>
      <c r="O268" s="115">
        <f t="shared" si="349"/>
        <v>0</v>
      </c>
      <c r="P268" s="112"/>
    </row>
    <row r="269" spans="1:16" ht="36" hidden="1" x14ac:dyDescent="0.25">
      <c r="A269" s="150">
        <v>7000</v>
      </c>
      <c r="B269" s="150" t="s">
        <v>246</v>
      </c>
      <c r="C269" s="153">
        <f t="shared" si="283"/>
        <v>0</v>
      </c>
      <c r="D269" s="239">
        <f>SUM(D270,D281)</f>
        <v>0</v>
      </c>
      <c r="E269" s="444">
        <f t="shared" ref="E269:F269" si="350">SUM(E270,E281)</f>
        <v>0</v>
      </c>
      <c r="F269" s="445">
        <f t="shared" si="350"/>
        <v>0</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row>
    <row r="271" spans="1:16" ht="24" hidden="1" x14ac:dyDescent="0.25">
      <c r="A271" s="455">
        <v>7210</v>
      </c>
      <c r="B271" s="53" t="s">
        <v>248</v>
      </c>
      <c r="C271" s="54">
        <f t="shared" si="283"/>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435"/>
      <c r="F274" s="393">
        <f t="shared" si="362"/>
        <v>0</v>
      </c>
      <c r="G274" s="232"/>
      <c r="H274" s="264"/>
      <c r="I274" s="115">
        <f t="shared" si="363"/>
        <v>0</v>
      </c>
      <c r="J274" s="264"/>
      <c r="K274" s="61"/>
      <c r="L274" s="115">
        <f t="shared" si="364"/>
        <v>0</v>
      </c>
      <c r="M274" s="328"/>
      <c r="N274" s="61"/>
      <c r="O274" s="115">
        <f t="shared" si="365"/>
        <v>0</v>
      </c>
      <c r="P274" s="112"/>
    </row>
    <row r="275" spans="1:16" ht="24" hidden="1" x14ac:dyDescent="0.25">
      <c r="A275" s="113">
        <v>7230</v>
      </c>
      <c r="B275" s="58" t="s">
        <v>292</v>
      </c>
      <c r="C275" s="59">
        <f t="shared" si="283"/>
        <v>0</v>
      </c>
      <c r="D275" s="232"/>
      <c r="E275" s="435"/>
      <c r="F275" s="393">
        <f t="shared" si="362"/>
        <v>0</v>
      </c>
      <c r="G275" s="232"/>
      <c r="H275" s="264"/>
      <c r="I275" s="115">
        <f t="shared" si="363"/>
        <v>0</v>
      </c>
      <c r="J275" s="264"/>
      <c r="K275" s="61"/>
      <c r="L275" s="115">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436">
        <f t="shared" si="366"/>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435"/>
      <c r="F278" s="393">
        <f t="shared" si="369"/>
        <v>0</v>
      </c>
      <c r="G278" s="232"/>
      <c r="H278" s="264"/>
      <c r="I278" s="115">
        <f t="shared" si="370"/>
        <v>0</v>
      </c>
      <c r="J278" s="264"/>
      <c r="K278" s="61"/>
      <c r="L278" s="115">
        <f t="shared" si="371"/>
        <v>0</v>
      </c>
      <c r="M278" s="328"/>
      <c r="N278" s="61"/>
      <c r="O278" s="115">
        <f t="shared" si="372"/>
        <v>0</v>
      </c>
      <c r="P278" s="112"/>
    </row>
    <row r="279" spans="1:16" ht="36" hidden="1" x14ac:dyDescent="0.25">
      <c r="A279" s="38">
        <v>7247</v>
      </c>
      <c r="B279" s="58" t="s">
        <v>309</v>
      </c>
      <c r="C279" s="59">
        <f t="shared" si="368"/>
        <v>0</v>
      </c>
      <c r="D279" s="232"/>
      <c r="E279" s="435"/>
      <c r="F279" s="393">
        <f t="shared" si="369"/>
        <v>0</v>
      </c>
      <c r="G279" s="232"/>
      <c r="H279" s="264"/>
      <c r="I279" s="115">
        <f t="shared" si="370"/>
        <v>0</v>
      </c>
      <c r="J279" s="264"/>
      <c r="K279" s="61"/>
      <c r="L279" s="115">
        <f t="shared" si="371"/>
        <v>0</v>
      </c>
      <c r="M279" s="328"/>
      <c r="N279" s="61"/>
      <c r="O279" s="115">
        <f t="shared" si="372"/>
        <v>0</v>
      </c>
      <c r="P279" s="112"/>
    </row>
    <row r="280" spans="1:16" ht="24" hidden="1" x14ac:dyDescent="0.25">
      <c r="A280" s="455">
        <v>7260</v>
      </c>
      <c r="B280" s="53" t="s">
        <v>255</v>
      </c>
      <c r="C280" s="54">
        <f t="shared" si="368"/>
        <v>0</v>
      </c>
      <c r="D280" s="231"/>
      <c r="E280" s="433"/>
      <c r="F280" s="434">
        <f t="shared" si="369"/>
        <v>0</v>
      </c>
      <c r="G280" s="231"/>
      <c r="H280" s="263"/>
      <c r="I280" s="121">
        <f t="shared" si="370"/>
        <v>0</v>
      </c>
      <c r="J280" s="263"/>
      <c r="K280" s="56"/>
      <c r="L280" s="12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446">
        <f t="shared" si="373"/>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447"/>
      <c r="F282" s="416">
        <f>D282+E282</f>
        <v>0</v>
      </c>
      <c r="G282" s="241"/>
      <c r="H282" s="272"/>
      <c r="I282" s="312">
        <f>G282+H282</f>
        <v>0</v>
      </c>
      <c r="J282" s="272"/>
      <c r="K282" s="67"/>
      <c r="L282" s="312">
        <f>J282+K282</f>
        <v>0</v>
      </c>
      <c r="M282" s="334"/>
      <c r="N282" s="67"/>
      <c r="O282" s="312">
        <f>M282+N282</f>
        <v>0</v>
      </c>
      <c r="P282" s="156"/>
    </row>
    <row r="283" spans="1:16" hidden="1" x14ac:dyDescent="0.25">
      <c r="A283" s="147"/>
      <c r="B283" s="58" t="s">
        <v>256</v>
      </c>
      <c r="C283" s="59">
        <f t="shared" si="368"/>
        <v>0</v>
      </c>
      <c r="D283" s="233">
        <f>SUM(D284:D285)</f>
        <v>0</v>
      </c>
      <c r="E283" s="436">
        <f t="shared" ref="E283:F283" si="374">SUM(E284:E285)</f>
        <v>0</v>
      </c>
      <c r="F283" s="393">
        <f t="shared" si="374"/>
        <v>0</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435"/>
      <c r="F284" s="393">
        <f t="shared" ref="F284:F285" si="378">D284+E284</f>
        <v>0</v>
      </c>
      <c r="G284" s="232"/>
      <c r="H284" s="264"/>
      <c r="I284" s="115">
        <f t="shared" ref="I284:I285" si="379">G284+H284</f>
        <v>0</v>
      </c>
      <c r="J284" s="264"/>
      <c r="K284" s="61"/>
      <c r="L284" s="115">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433"/>
      <c r="F285" s="434">
        <f t="shared" si="378"/>
        <v>0</v>
      </c>
      <c r="G285" s="231"/>
      <c r="H285" s="263"/>
      <c r="I285" s="121">
        <f t="shared" si="379"/>
        <v>0</v>
      </c>
      <c r="J285" s="263"/>
      <c r="K285" s="56"/>
      <c r="L285" s="121">
        <f t="shared" si="380"/>
        <v>0</v>
      </c>
      <c r="M285" s="327"/>
      <c r="N285" s="56"/>
      <c r="O285" s="121">
        <f t="shared" si="381"/>
        <v>0</v>
      </c>
      <c r="P285" s="111"/>
    </row>
    <row r="286" spans="1:16" ht="12.75" thickBot="1" x14ac:dyDescent="0.3">
      <c r="A286" s="175"/>
      <c r="B286" s="175" t="s">
        <v>261</v>
      </c>
      <c r="C286" s="316">
        <f t="shared" si="368"/>
        <v>636859</v>
      </c>
      <c r="D286" s="242">
        <f t="shared" ref="D286:O286" si="382">SUM(D283,D269,D230,D195,D187,D173,D75,D53)</f>
        <v>642373</v>
      </c>
      <c r="E286" s="448">
        <f t="shared" si="382"/>
        <v>-7274</v>
      </c>
      <c r="F286" s="449">
        <f t="shared" si="382"/>
        <v>635099</v>
      </c>
      <c r="G286" s="242">
        <f t="shared" si="382"/>
        <v>0</v>
      </c>
      <c r="H286" s="177">
        <f t="shared" si="382"/>
        <v>0</v>
      </c>
      <c r="I286" s="298">
        <f t="shared" si="382"/>
        <v>0</v>
      </c>
      <c r="J286" s="177">
        <f t="shared" si="382"/>
        <v>1760</v>
      </c>
      <c r="K286" s="176">
        <f t="shared" si="382"/>
        <v>0</v>
      </c>
      <c r="L286" s="298">
        <f t="shared" si="382"/>
        <v>1760</v>
      </c>
      <c r="M286" s="316">
        <f t="shared" si="382"/>
        <v>0</v>
      </c>
      <c r="N286" s="176">
        <f t="shared" si="382"/>
        <v>0</v>
      </c>
      <c r="O286" s="298">
        <f t="shared" si="382"/>
        <v>0</v>
      </c>
      <c r="P286" s="356"/>
    </row>
    <row r="287" spans="1:16" s="21" customFormat="1" ht="13.5" hidden="1" thickTop="1" thickBot="1" x14ac:dyDescent="0.3">
      <c r="A287" s="1670" t="s">
        <v>262</v>
      </c>
      <c r="B287" s="1671"/>
      <c r="C287" s="184">
        <f t="shared" si="368"/>
        <v>0</v>
      </c>
      <c r="D287" s="243">
        <f>SUM(D24,D25,D41)-D51</f>
        <v>0</v>
      </c>
      <c r="E287" s="450">
        <f t="shared" ref="E287:F287" si="383">SUM(E24,E25,E41)-E51</f>
        <v>0</v>
      </c>
      <c r="F287" s="451">
        <f t="shared" si="383"/>
        <v>0</v>
      </c>
      <c r="G287" s="243">
        <f>SUM(G24,G25,G41)-G51</f>
        <v>0</v>
      </c>
      <c r="H287" s="273">
        <f t="shared" ref="H287:I287" si="384">SUM(H24,H25,H41)-H51</f>
        <v>0</v>
      </c>
      <c r="I287" s="299">
        <f t="shared" si="384"/>
        <v>0</v>
      </c>
      <c r="J287" s="273">
        <f>(J26+J43)-J51</f>
        <v>0</v>
      </c>
      <c r="K287" s="179">
        <f t="shared" ref="K287:L287" si="385">(K26+K43)-K51</f>
        <v>0</v>
      </c>
      <c r="L287" s="299">
        <f t="shared" si="385"/>
        <v>0</v>
      </c>
      <c r="M287" s="184">
        <f>M45-M51</f>
        <v>0</v>
      </c>
      <c r="N287" s="179">
        <f t="shared" ref="N287:O287" si="386">N45-N51</f>
        <v>0</v>
      </c>
      <c r="O287" s="299">
        <f t="shared" si="386"/>
        <v>0</v>
      </c>
      <c r="P287" s="186"/>
    </row>
    <row r="288" spans="1:16" s="21" customFormat="1" ht="12.75" hidden="1" thickTop="1" x14ac:dyDescent="0.25">
      <c r="A288" s="1672" t="s">
        <v>263</v>
      </c>
      <c r="B288" s="1673"/>
      <c r="C288" s="164">
        <f t="shared" si="368"/>
        <v>0</v>
      </c>
      <c r="D288" s="244">
        <f t="shared" ref="D288:O288" si="387">SUM(D289,D290)-D297+D298</f>
        <v>0</v>
      </c>
      <c r="E288" s="452">
        <f t="shared" si="387"/>
        <v>0</v>
      </c>
      <c r="F288" s="453">
        <f t="shared" si="387"/>
        <v>0</v>
      </c>
      <c r="G288" s="244">
        <f t="shared" si="387"/>
        <v>0</v>
      </c>
      <c r="H288" s="274">
        <f t="shared" si="387"/>
        <v>0</v>
      </c>
      <c r="I288" s="162">
        <f t="shared" si="387"/>
        <v>0</v>
      </c>
      <c r="J288" s="274">
        <f t="shared" si="387"/>
        <v>0</v>
      </c>
      <c r="K288" s="161">
        <f t="shared" si="387"/>
        <v>0</v>
      </c>
      <c r="L288" s="162">
        <f t="shared" si="387"/>
        <v>0</v>
      </c>
      <c r="M288" s="164">
        <f t="shared" si="387"/>
        <v>0</v>
      </c>
      <c r="N288" s="161">
        <f t="shared" si="387"/>
        <v>0</v>
      </c>
      <c r="O288" s="162">
        <f t="shared" si="387"/>
        <v>0</v>
      </c>
      <c r="P288" s="357"/>
    </row>
    <row r="289" spans="1:16" s="21" customFormat="1" ht="13.5" hidden="1" thickTop="1" thickBot="1" x14ac:dyDescent="0.3">
      <c r="A289" s="89" t="s">
        <v>264</v>
      </c>
      <c r="B289" s="89" t="s">
        <v>265</v>
      </c>
      <c r="C289" s="90">
        <f t="shared" si="368"/>
        <v>0</v>
      </c>
      <c r="D289" s="226">
        <f t="shared" ref="D289:O289" si="388">D21-D283</f>
        <v>0</v>
      </c>
      <c r="E289" s="422">
        <f t="shared" si="388"/>
        <v>0</v>
      </c>
      <c r="F289" s="423">
        <f t="shared" si="388"/>
        <v>0</v>
      </c>
      <c r="G289" s="226">
        <f t="shared" si="388"/>
        <v>0</v>
      </c>
      <c r="H289" s="259">
        <f t="shared" si="388"/>
        <v>0</v>
      </c>
      <c r="I289" s="92">
        <f t="shared" si="388"/>
        <v>0</v>
      </c>
      <c r="J289" s="259">
        <f t="shared" si="388"/>
        <v>0</v>
      </c>
      <c r="K289" s="91">
        <f t="shared" si="388"/>
        <v>0</v>
      </c>
      <c r="L289" s="9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row>
    <row r="293" spans="1:16"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row>
    <row r="294" spans="1:16"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row>
    <row r="295" spans="1:16"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row>
    <row r="296" spans="1:16"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hVvAr6UMF13Bzj+Gjwfszwt0MRDdfW46gXcptQ0KzFzOqEaDcDGzr9XHattfIuZmLHQhvB7yQ8eBODXcQN+vdw==" saltValue="uX43P6S9sIZCUCGZg91i3w==" spinCount="100000" sheet="1" objects="1" scenarios="1" formatCells="0" formatColumns="0" formatRows="0"/>
  <autoFilter ref="A18:P298">
    <filterColumn colId="2">
      <filters blank="1">
        <filter val="1 760"/>
        <filter val="103 646"/>
        <filter val="16 760"/>
        <filter val="33 776"/>
        <filter val="46 166"/>
        <filter val="47 446"/>
        <filter val="470 287"/>
        <filter val="516 453"/>
        <filter val="56 200"/>
        <filter val="6 700"/>
        <filter val="6 970"/>
        <filter val="620 099"/>
        <filter val="635 099"/>
        <filter val="636 859"/>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&amp;R&amp;"Times New Roman,Regular"&amp;9 43.pielikums Jūrmalas pilsētas domes 
2018.gada 27.septembra saistošajiem noteikumiem Nr.33
(protokols Nr.13,  23.punkts)</firstHeader>
    <firstFooter>&amp;L&amp;9&amp;D; &amp;T&amp;R&amp;9&amp;P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tabSelected="1" view="pageLayout" topLeftCell="A5" zoomScaleNormal="100" workbookViewId="0">
      <selection activeCell="R2" sqref="R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722</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716</v>
      </c>
      <c r="D3" s="1713"/>
      <c r="E3" s="1713"/>
      <c r="F3" s="1713"/>
      <c r="G3" s="1713"/>
      <c r="H3" s="1713"/>
      <c r="I3" s="1713"/>
      <c r="J3" s="1713"/>
      <c r="K3" s="1713"/>
      <c r="L3" s="1713"/>
      <c r="M3" s="1713"/>
      <c r="N3" s="1713"/>
      <c r="O3" s="1713"/>
      <c r="P3" s="1714"/>
      <c r="Q3" s="382"/>
    </row>
    <row r="4" spans="1:17" ht="12.75" customHeight="1" x14ac:dyDescent="0.25">
      <c r="A4" s="4" t="s">
        <v>1</v>
      </c>
      <c r="B4" s="5"/>
      <c r="C4" s="1713" t="s">
        <v>717</v>
      </c>
      <c r="D4" s="1713"/>
      <c r="E4" s="1713"/>
      <c r="F4" s="1713"/>
      <c r="G4" s="1713"/>
      <c r="H4" s="1713"/>
      <c r="I4" s="1713"/>
      <c r="J4" s="1713"/>
      <c r="K4" s="1713"/>
      <c r="L4" s="1713"/>
      <c r="M4" s="1713"/>
      <c r="N4" s="1713"/>
      <c r="O4" s="1713"/>
      <c r="P4" s="1714"/>
      <c r="Q4" s="382"/>
    </row>
    <row r="5" spans="1:17" ht="12.75" customHeight="1" x14ac:dyDescent="0.25">
      <c r="A5" s="2" t="s">
        <v>2</v>
      </c>
      <c r="B5" s="3"/>
      <c r="C5" s="1708" t="s">
        <v>718</v>
      </c>
      <c r="D5" s="1708"/>
      <c r="E5" s="1708"/>
      <c r="F5" s="1708"/>
      <c r="G5" s="1708"/>
      <c r="H5" s="1708"/>
      <c r="I5" s="1708"/>
      <c r="J5" s="1708"/>
      <c r="K5" s="1708"/>
      <c r="L5" s="1708"/>
      <c r="M5" s="1708"/>
      <c r="N5" s="1708"/>
      <c r="O5" s="1708"/>
      <c r="P5" s="1709"/>
      <c r="Q5" s="382"/>
    </row>
    <row r="6" spans="1:17" ht="12.75" customHeight="1" x14ac:dyDescent="0.25">
      <c r="A6" s="2" t="s">
        <v>3</v>
      </c>
      <c r="B6" s="3"/>
      <c r="C6" s="1708" t="s">
        <v>719</v>
      </c>
      <c r="D6" s="1708"/>
      <c r="E6" s="1708"/>
      <c r="F6" s="1708"/>
      <c r="G6" s="1708"/>
      <c r="H6" s="1708"/>
      <c r="I6" s="1708"/>
      <c r="J6" s="1708"/>
      <c r="K6" s="1708"/>
      <c r="L6" s="1708"/>
      <c r="M6" s="1708"/>
      <c r="N6" s="1708"/>
      <c r="O6" s="1708"/>
      <c r="P6" s="1709"/>
      <c r="Q6" s="382"/>
    </row>
    <row r="7" spans="1:17" ht="26.25" customHeight="1" x14ac:dyDescent="0.25">
      <c r="A7" s="2" t="s">
        <v>4</v>
      </c>
      <c r="B7" s="3"/>
      <c r="C7" s="1713" t="s">
        <v>723</v>
      </c>
      <c r="D7" s="1733"/>
      <c r="E7" s="1733"/>
      <c r="F7" s="1713"/>
      <c r="G7" s="1733"/>
      <c r="H7" s="1733"/>
      <c r="I7" s="1713"/>
      <c r="J7" s="1733"/>
      <c r="K7" s="1733"/>
      <c r="L7" s="1713"/>
      <c r="M7" s="1733"/>
      <c r="N7" s="1733"/>
      <c r="O7" s="1713"/>
      <c r="P7" s="173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t="s">
        <v>724</v>
      </c>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8593</v>
      </c>
      <c r="D20" s="213">
        <f>SUM(D21,D24,D25,D41,D43)</f>
        <v>7751</v>
      </c>
      <c r="E20" s="386">
        <f t="shared" ref="E20:F20" si="0">SUM(E21,E24,E25,E41,E43)</f>
        <v>842</v>
      </c>
      <c r="F20" s="387">
        <f t="shared" si="0"/>
        <v>8593</v>
      </c>
      <c r="G20" s="213">
        <f>SUM(G21,G24,G43)</f>
        <v>0</v>
      </c>
      <c r="H20" s="248">
        <f t="shared" ref="H20:I20" si="1">SUM(H21,H24,H43)</f>
        <v>0</v>
      </c>
      <c r="I20" s="26">
        <f t="shared" si="1"/>
        <v>0</v>
      </c>
      <c r="J20" s="248">
        <f>SUM(J21,J26,J43)</f>
        <v>0</v>
      </c>
      <c r="K20" s="25">
        <f t="shared" ref="K20:L20" si="2">SUM(K21,K26,K43)</f>
        <v>0</v>
      </c>
      <c r="L20" s="26">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88">
        <f t="shared" ref="E21" si="5">SUM(E22:E23)</f>
        <v>0</v>
      </c>
      <c r="F21" s="389">
        <f>SUM(F22:F23)</f>
        <v>0</v>
      </c>
      <c r="G21" s="214">
        <f>SUM(G22:G23)</f>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821"/>
    </row>
    <row r="24" spans="1:16" s="21" customFormat="1" ht="25.5" thickTop="1" thickBot="1" x14ac:dyDescent="0.3">
      <c r="A24" s="41">
        <v>19300</v>
      </c>
      <c r="B24" s="41" t="s">
        <v>304</v>
      </c>
      <c r="C24" s="42">
        <f>F24+I24</f>
        <v>6917</v>
      </c>
      <c r="D24" s="217">
        <v>2959</v>
      </c>
      <c r="E24" s="394">
        <v>3958</v>
      </c>
      <c r="F24" s="395">
        <f>D24+E24</f>
        <v>6917</v>
      </c>
      <c r="G24" s="217"/>
      <c r="H24" s="252"/>
      <c r="I24" s="362">
        <f>G24+H24</f>
        <v>0</v>
      </c>
      <c r="J24" s="293" t="s">
        <v>23</v>
      </c>
      <c r="K24" s="44" t="s">
        <v>23</v>
      </c>
      <c r="L24" s="45" t="s">
        <v>23</v>
      </c>
      <c r="M24" s="319" t="s">
        <v>23</v>
      </c>
      <c r="N24" s="44" t="s">
        <v>23</v>
      </c>
      <c r="O24" s="45" t="s">
        <v>23</v>
      </c>
      <c r="P24" s="822"/>
    </row>
    <row r="25" spans="1:16" s="21" customFormat="1" ht="24.75" thickTop="1" x14ac:dyDescent="0.25">
      <c r="A25" s="188">
        <v>18630</v>
      </c>
      <c r="B25" s="46" t="s">
        <v>24</v>
      </c>
      <c r="C25" s="47">
        <f>F25</f>
        <v>1676</v>
      </c>
      <c r="D25" s="218">
        <v>4792</v>
      </c>
      <c r="E25" s="396">
        <f>1676-4792</f>
        <v>-3116</v>
      </c>
      <c r="F25" s="397">
        <f>D25+E25</f>
        <v>1676</v>
      </c>
      <c r="G25" s="219" t="s">
        <v>23</v>
      </c>
      <c r="H25" s="253" t="s">
        <v>23</v>
      </c>
      <c r="I25" s="50" t="s">
        <v>23</v>
      </c>
      <c r="J25" s="253" t="s">
        <v>23</v>
      </c>
      <c r="K25" s="49" t="s">
        <v>23</v>
      </c>
      <c r="L25" s="50" t="s">
        <v>23</v>
      </c>
      <c r="M25" s="320" t="s">
        <v>23</v>
      </c>
      <c r="N25" s="49" t="s">
        <v>23</v>
      </c>
      <c r="O25" s="50" t="s">
        <v>23</v>
      </c>
      <c r="P25" s="340"/>
    </row>
    <row r="26" spans="1:16" s="21" customFormat="1" ht="36" hidden="1" x14ac:dyDescent="0.25">
      <c r="A26" s="46">
        <v>21300</v>
      </c>
      <c r="B26" s="46" t="s">
        <v>305</v>
      </c>
      <c r="C26" s="47">
        <f>L26</f>
        <v>0</v>
      </c>
      <c r="D26" s="219" t="s">
        <v>23</v>
      </c>
      <c r="E26" s="398" t="s">
        <v>23</v>
      </c>
      <c r="F26" s="399" t="s">
        <v>23</v>
      </c>
      <c r="G26" s="219" t="s">
        <v>23</v>
      </c>
      <c r="H26" s="253" t="s">
        <v>23</v>
      </c>
      <c r="I26" s="50" t="s">
        <v>23</v>
      </c>
      <c r="J26" s="107">
        <f>SUM(J27,J31,J33,J36)</f>
        <v>0</v>
      </c>
      <c r="K26" s="51">
        <f t="shared" ref="K26:L26" si="9">SUM(K27,K31,K33,K36)</f>
        <v>0</v>
      </c>
      <c r="L26" s="118">
        <f t="shared" si="9"/>
        <v>0</v>
      </c>
      <c r="M26" s="320" t="s">
        <v>23</v>
      </c>
      <c r="N26" s="49" t="s">
        <v>23</v>
      </c>
      <c r="O26" s="50" t="s">
        <v>23</v>
      </c>
      <c r="P26" s="340"/>
    </row>
    <row r="27" spans="1:16" s="21" customFormat="1" ht="24" hidden="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idden="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idden="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 hidden="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 hidden="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 hidden="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idden="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row>
    <row r="34" spans="1:16" hidden="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 hidden="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row>
    <row r="37" spans="1:16" ht="24" hidden="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idden="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idden="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 hidden="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 hidden="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row>
    <row r="44" spans="1:16" s="21" customFormat="1" ht="24" hidden="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 hidden="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si="4"/>
        <v>8593</v>
      </c>
      <c r="D50" s="226">
        <f>SUM(D51,D283)</f>
        <v>7751</v>
      </c>
      <c r="E50" s="422">
        <f t="shared" ref="E50:F50" si="19">SUM(E51,E283)</f>
        <v>842</v>
      </c>
      <c r="F50" s="423">
        <f t="shared" si="19"/>
        <v>8593</v>
      </c>
      <c r="G50" s="226">
        <f>SUM(G51,G283)</f>
        <v>0</v>
      </c>
      <c r="H50" s="259">
        <f t="shared" ref="H50:I50" si="20">SUM(H51,H283)</f>
        <v>0</v>
      </c>
      <c r="I50" s="92">
        <f t="shared" si="20"/>
        <v>0</v>
      </c>
      <c r="J50" s="259">
        <f>SUM(J51,J283)</f>
        <v>0</v>
      </c>
      <c r="K50" s="91">
        <f t="shared" ref="K50:L50" si="21">SUM(K51,K283)</f>
        <v>0</v>
      </c>
      <c r="L50" s="92">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6917</v>
      </c>
      <c r="D51" s="227">
        <f>SUM(D52,D194)</f>
        <v>4792</v>
      </c>
      <c r="E51" s="424">
        <f t="shared" ref="E51:F51" si="23">SUM(E52,E194)</f>
        <v>2125</v>
      </c>
      <c r="F51" s="425">
        <f t="shared" si="23"/>
        <v>6917</v>
      </c>
      <c r="G51" s="227">
        <f>SUM(G52,G194)</f>
        <v>0</v>
      </c>
      <c r="H51" s="260">
        <f t="shared" ref="H51:I51" si="24">SUM(H52,H194)</f>
        <v>0</v>
      </c>
      <c r="I51" s="97">
        <f t="shared" si="24"/>
        <v>0</v>
      </c>
      <c r="J51" s="260">
        <f>SUM(J52,J194)</f>
        <v>0</v>
      </c>
      <c r="K51" s="96">
        <f t="shared" ref="K51:L51" si="25">SUM(K52,K194)</f>
        <v>0</v>
      </c>
      <c r="L51" s="97">
        <f t="shared" si="25"/>
        <v>0</v>
      </c>
      <c r="M51" s="95">
        <f>SUM(M52,M194)</f>
        <v>0</v>
      </c>
      <c r="N51" s="96">
        <f t="shared" ref="N51:O51" si="26">SUM(N52,N194)</f>
        <v>0</v>
      </c>
      <c r="O51" s="97">
        <f t="shared" si="26"/>
        <v>0</v>
      </c>
      <c r="P51" s="349"/>
    </row>
    <row r="52" spans="1:16" s="21" customFormat="1" ht="24" x14ac:dyDescent="0.25">
      <c r="A52" s="98"/>
      <c r="B52" s="16" t="s">
        <v>46</v>
      </c>
      <c r="C52" s="99">
        <f t="shared" si="4"/>
        <v>6917</v>
      </c>
      <c r="D52" s="228">
        <f>SUM(D53,D75,D173,D187)</f>
        <v>4792</v>
      </c>
      <c r="E52" s="426">
        <f t="shared" ref="E52:F52" si="27">SUM(E53,E75,E173,E187)</f>
        <v>2125</v>
      </c>
      <c r="F52" s="427">
        <f t="shared" si="27"/>
        <v>6917</v>
      </c>
      <c r="G52" s="228">
        <f>SUM(G53,G75,G173,G187)</f>
        <v>0</v>
      </c>
      <c r="H52" s="261">
        <f t="shared" ref="H52:I52" si="28">SUM(H53,H75,H173,H187)</f>
        <v>0</v>
      </c>
      <c r="I52" s="101">
        <f t="shared" si="28"/>
        <v>0</v>
      </c>
      <c r="J52" s="261">
        <f>SUM(J53,J75,J173,J187)</f>
        <v>0</v>
      </c>
      <c r="K52" s="100">
        <f t="shared" ref="K52:L52" si="29">SUM(K53,K75,K173,K187)</f>
        <v>0</v>
      </c>
      <c r="L52" s="101">
        <f t="shared" si="29"/>
        <v>0</v>
      </c>
      <c r="M52" s="99">
        <f>SUM(M53,M75,M173,M187)</f>
        <v>0</v>
      </c>
      <c r="N52" s="100">
        <f t="shared" ref="N52:O52" si="30">SUM(N53,N75,N173,N187)</f>
        <v>0</v>
      </c>
      <c r="O52" s="101">
        <f t="shared" si="30"/>
        <v>0</v>
      </c>
      <c r="P52" s="350"/>
    </row>
    <row r="53" spans="1:16" s="21" customFormat="1" x14ac:dyDescent="0.25">
      <c r="A53" s="102">
        <v>1000</v>
      </c>
      <c r="B53" s="102" t="s">
        <v>47</v>
      </c>
      <c r="C53" s="103">
        <f t="shared" si="4"/>
        <v>427</v>
      </c>
      <c r="D53" s="229">
        <f>SUM(D54,D67)</f>
        <v>4722</v>
      </c>
      <c r="E53" s="428">
        <f t="shared" ref="E53:F53" si="31">SUM(E54,E67)</f>
        <v>-4295</v>
      </c>
      <c r="F53" s="429">
        <f t="shared" si="31"/>
        <v>427</v>
      </c>
      <c r="G53" s="229">
        <f>SUM(G54,G67)</f>
        <v>0</v>
      </c>
      <c r="H53" s="262">
        <f t="shared" ref="H53:I53" si="32">SUM(H54,H67)</f>
        <v>0</v>
      </c>
      <c r="I53" s="105">
        <f t="shared" si="32"/>
        <v>0</v>
      </c>
      <c r="J53" s="262">
        <f>SUM(J54,J67)</f>
        <v>0</v>
      </c>
      <c r="K53" s="104">
        <f t="shared" ref="K53:L53" si="33">SUM(K54,K67)</f>
        <v>0</v>
      </c>
      <c r="L53" s="105">
        <f t="shared" si="33"/>
        <v>0</v>
      </c>
      <c r="M53" s="103">
        <f>SUM(M54,M67)</f>
        <v>0</v>
      </c>
      <c r="N53" s="104">
        <f t="shared" ref="N53:O53" si="34">SUM(N54,N67)</f>
        <v>0</v>
      </c>
      <c r="O53" s="105">
        <f t="shared" si="34"/>
        <v>0</v>
      </c>
      <c r="P53" s="351"/>
    </row>
    <row r="54" spans="1:16" x14ac:dyDescent="0.25">
      <c r="A54" s="46">
        <v>1100</v>
      </c>
      <c r="B54" s="106" t="s">
        <v>48</v>
      </c>
      <c r="C54" s="47">
        <f t="shared" si="4"/>
        <v>344</v>
      </c>
      <c r="D54" s="230">
        <f>SUM(D55,D58,D66)</f>
        <v>3805</v>
      </c>
      <c r="E54" s="430">
        <f t="shared" ref="E54:F54" si="35">SUM(E55,E58,E66)</f>
        <v>-3461</v>
      </c>
      <c r="F54" s="397">
        <f t="shared" si="35"/>
        <v>344</v>
      </c>
      <c r="G54" s="230">
        <f>SUM(G55,G58,G66)</f>
        <v>0</v>
      </c>
      <c r="H54" s="107">
        <f t="shared" ref="H54:I54" si="36">SUM(H55,H58,H66)</f>
        <v>0</v>
      </c>
      <c r="I54" s="118">
        <f t="shared" si="36"/>
        <v>0</v>
      </c>
      <c r="J54" s="107">
        <f>SUM(J55,J58,J66)</f>
        <v>0</v>
      </c>
      <c r="K54" s="51">
        <f t="shared" ref="K54:L54" si="37">SUM(K55,K58,K66)</f>
        <v>0</v>
      </c>
      <c r="L54" s="118">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433"/>
      <c r="F56" s="434">
        <f t="shared" ref="F56:F57" si="43">D56+E56</f>
        <v>0</v>
      </c>
      <c r="G56" s="231"/>
      <c r="H56" s="263"/>
      <c r="I56" s="121">
        <f t="shared" ref="I56:I57" si="44">G56+H56</f>
        <v>0</v>
      </c>
      <c r="J56" s="263"/>
      <c r="K56" s="56"/>
      <c r="L56" s="121">
        <f t="shared" ref="L56:L57" si="45">J56+K56</f>
        <v>0</v>
      </c>
      <c r="M56" s="327"/>
      <c r="N56" s="56"/>
      <c r="O56" s="121">
        <f>M56+N56</f>
        <v>0</v>
      </c>
      <c r="P56" s="111"/>
    </row>
    <row r="57" spans="1:16" ht="24" hidden="1" customHeight="1" x14ac:dyDescent="0.25">
      <c r="A57" s="38">
        <v>1119</v>
      </c>
      <c r="B57" s="58" t="s">
        <v>51</v>
      </c>
      <c r="C57" s="59">
        <f t="shared" si="4"/>
        <v>0</v>
      </c>
      <c r="D57" s="232"/>
      <c r="E57" s="435"/>
      <c r="F57" s="393">
        <f t="shared" si="43"/>
        <v>0</v>
      </c>
      <c r="G57" s="232"/>
      <c r="H57" s="264"/>
      <c r="I57" s="115">
        <f t="shared" si="44"/>
        <v>0</v>
      </c>
      <c r="J57" s="264"/>
      <c r="K57" s="61"/>
      <c r="L57" s="115">
        <f t="shared" si="45"/>
        <v>0</v>
      </c>
      <c r="M57" s="328"/>
      <c r="N57" s="61"/>
      <c r="O57" s="115">
        <f>M57+N57</f>
        <v>0</v>
      </c>
      <c r="P57" s="112"/>
    </row>
    <row r="58" spans="1:16"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435"/>
      <c r="F60" s="393">
        <f t="shared" si="50"/>
        <v>0</v>
      </c>
      <c r="G60" s="232"/>
      <c r="H60" s="264"/>
      <c r="I60" s="115">
        <f t="shared" si="51"/>
        <v>0</v>
      </c>
      <c r="J60" s="264"/>
      <c r="K60" s="61"/>
      <c r="L60" s="115">
        <f>J60+K60</f>
        <v>0</v>
      </c>
      <c r="M60" s="328"/>
      <c r="N60" s="61"/>
      <c r="O60" s="115">
        <f t="shared" si="53"/>
        <v>0</v>
      </c>
      <c r="P60" s="112"/>
    </row>
    <row r="61" spans="1:16" ht="24" hidden="1" x14ac:dyDescent="0.25">
      <c r="A61" s="38">
        <v>1145</v>
      </c>
      <c r="B61" s="58" t="s">
        <v>54</v>
      </c>
      <c r="C61" s="59">
        <f t="shared" si="4"/>
        <v>0</v>
      </c>
      <c r="D61" s="232"/>
      <c r="E61" s="435"/>
      <c r="F61" s="393">
        <f t="shared" si="50"/>
        <v>0</v>
      </c>
      <c r="G61" s="232"/>
      <c r="H61" s="264"/>
      <c r="I61" s="115">
        <f t="shared" si="51"/>
        <v>0</v>
      </c>
      <c r="J61" s="264"/>
      <c r="K61" s="61"/>
      <c r="L61" s="115">
        <f t="shared" si="52"/>
        <v>0</v>
      </c>
      <c r="M61" s="328"/>
      <c r="N61" s="61"/>
      <c r="O61" s="115">
        <f>M61+N61</f>
        <v>0</v>
      </c>
      <c r="P61" s="112"/>
    </row>
    <row r="62" spans="1:16" ht="27.75" hidden="1" customHeight="1" x14ac:dyDescent="0.25">
      <c r="A62" s="38">
        <v>1146</v>
      </c>
      <c r="B62" s="58" t="s">
        <v>55</v>
      </c>
      <c r="C62" s="59">
        <f t="shared" si="4"/>
        <v>0</v>
      </c>
      <c r="D62" s="232"/>
      <c r="E62" s="435"/>
      <c r="F62" s="393">
        <f t="shared" si="50"/>
        <v>0</v>
      </c>
      <c r="G62" s="232"/>
      <c r="H62" s="264"/>
      <c r="I62" s="115">
        <f t="shared" si="51"/>
        <v>0</v>
      </c>
      <c r="J62" s="264"/>
      <c r="K62" s="61"/>
      <c r="L62" s="115">
        <f t="shared" si="52"/>
        <v>0</v>
      </c>
      <c r="M62" s="328"/>
      <c r="N62" s="61"/>
      <c r="O62" s="115">
        <f t="shared" si="53"/>
        <v>0</v>
      </c>
      <c r="P62" s="112"/>
    </row>
    <row r="63" spans="1:16" hidden="1" x14ac:dyDescent="0.25">
      <c r="A63" s="38">
        <v>1147</v>
      </c>
      <c r="B63" s="58" t="s">
        <v>56</v>
      </c>
      <c r="C63" s="59">
        <f t="shared" si="4"/>
        <v>0</v>
      </c>
      <c r="D63" s="232"/>
      <c r="E63" s="435"/>
      <c r="F63" s="393">
        <f t="shared" si="50"/>
        <v>0</v>
      </c>
      <c r="G63" s="232"/>
      <c r="H63" s="264"/>
      <c r="I63" s="115">
        <f t="shared" si="51"/>
        <v>0</v>
      </c>
      <c r="J63" s="264"/>
      <c r="K63" s="61"/>
      <c r="L63" s="115">
        <f t="shared" si="52"/>
        <v>0</v>
      </c>
      <c r="M63" s="328"/>
      <c r="N63" s="61"/>
      <c r="O63" s="115">
        <f t="shared" si="53"/>
        <v>0</v>
      </c>
      <c r="P63" s="112"/>
    </row>
    <row r="64" spans="1:16" hidden="1" x14ac:dyDescent="0.25">
      <c r="A64" s="38">
        <v>1148</v>
      </c>
      <c r="B64" s="58" t="s">
        <v>57</v>
      </c>
      <c r="C64" s="59">
        <f t="shared" si="4"/>
        <v>0</v>
      </c>
      <c r="D64" s="232"/>
      <c r="E64" s="435"/>
      <c r="F64" s="393">
        <f t="shared" si="50"/>
        <v>0</v>
      </c>
      <c r="G64" s="232"/>
      <c r="H64" s="264"/>
      <c r="I64" s="115">
        <f t="shared" si="51"/>
        <v>0</v>
      </c>
      <c r="J64" s="264"/>
      <c r="K64" s="61"/>
      <c r="L64" s="115">
        <f t="shared" si="52"/>
        <v>0</v>
      </c>
      <c r="M64" s="328"/>
      <c r="N64" s="61"/>
      <c r="O64" s="115">
        <f t="shared" si="53"/>
        <v>0</v>
      </c>
      <c r="P64" s="112"/>
    </row>
    <row r="65" spans="1:16" ht="24" hidden="1" customHeight="1" x14ac:dyDescent="0.25">
      <c r="A65" s="38">
        <v>1149</v>
      </c>
      <c r="B65" s="58" t="s">
        <v>58</v>
      </c>
      <c r="C65" s="59">
        <f>F65+I65+L65+O65</f>
        <v>0</v>
      </c>
      <c r="D65" s="232"/>
      <c r="E65" s="435"/>
      <c r="F65" s="393">
        <f t="shared" si="50"/>
        <v>0</v>
      </c>
      <c r="G65" s="232"/>
      <c r="H65" s="264"/>
      <c r="I65" s="115">
        <f t="shared" si="51"/>
        <v>0</v>
      </c>
      <c r="J65" s="264"/>
      <c r="K65" s="61"/>
      <c r="L65" s="115">
        <f t="shared" si="52"/>
        <v>0</v>
      </c>
      <c r="M65" s="328"/>
      <c r="N65" s="61"/>
      <c r="O65" s="115">
        <f t="shared" si="53"/>
        <v>0</v>
      </c>
      <c r="P65" s="112"/>
    </row>
    <row r="66" spans="1:16" ht="36" x14ac:dyDescent="0.25">
      <c r="A66" s="108">
        <v>1150</v>
      </c>
      <c r="B66" s="79" t="s">
        <v>59</v>
      </c>
      <c r="C66" s="85">
        <f>F66+I66+L66+O66</f>
        <v>344</v>
      </c>
      <c r="D66" s="234">
        <v>3805</v>
      </c>
      <c r="E66" s="437">
        <v>-3461</v>
      </c>
      <c r="F66" s="432">
        <f t="shared" si="50"/>
        <v>344</v>
      </c>
      <c r="G66" s="234"/>
      <c r="H66" s="265"/>
      <c r="I66" s="110">
        <f t="shared" si="51"/>
        <v>0</v>
      </c>
      <c r="J66" s="265"/>
      <c r="K66" s="116"/>
      <c r="L66" s="110">
        <f t="shared" si="52"/>
        <v>0</v>
      </c>
      <c r="M66" s="329"/>
      <c r="N66" s="116"/>
      <c r="O66" s="110">
        <f t="shared" si="53"/>
        <v>0</v>
      </c>
      <c r="P66" s="375" t="s">
        <v>720</v>
      </c>
    </row>
    <row r="67" spans="1:16" ht="24" x14ac:dyDescent="0.25">
      <c r="A67" s="46">
        <v>1200</v>
      </c>
      <c r="B67" s="106" t="s">
        <v>296</v>
      </c>
      <c r="C67" s="47">
        <f t="shared" si="4"/>
        <v>83</v>
      </c>
      <c r="D67" s="230">
        <f>SUM(D68:D69)</f>
        <v>917</v>
      </c>
      <c r="E67" s="430">
        <f t="shared" ref="E67:F67" si="54">SUM(E68:E69)</f>
        <v>-834</v>
      </c>
      <c r="F67" s="397">
        <f t="shared" si="54"/>
        <v>83</v>
      </c>
      <c r="G67" s="230">
        <f>SUM(G68:G69)</f>
        <v>0</v>
      </c>
      <c r="H67" s="107">
        <f t="shared" ref="H67:I67" si="55">SUM(H68:H69)</f>
        <v>0</v>
      </c>
      <c r="I67" s="118">
        <f t="shared" si="55"/>
        <v>0</v>
      </c>
      <c r="J67" s="107">
        <f>SUM(J68:J69)</f>
        <v>0</v>
      </c>
      <c r="K67" s="51">
        <f t="shared" ref="K67:L67" si="56">SUM(K68:K69)</f>
        <v>0</v>
      </c>
      <c r="L67" s="118">
        <f t="shared" si="56"/>
        <v>0</v>
      </c>
      <c r="M67" s="47">
        <f>SUM(M68:M69)</f>
        <v>0</v>
      </c>
      <c r="N67" s="51">
        <f t="shared" ref="N67:O67" si="57">SUM(N68:N69)</f>
        <v>0</v>
      </c>
      <c r="O67" s="118">
        <f t="shared" si="57"/>
        <v>0</v>
      </c>
      <c r="P67" s="124"/>
    </row>
    <row r="68" spans="1:16" ht="24" x14ac:dyDescent="0.25">
      <c r="A68" s="455">
        <v>1210</v>
      </c>
      <c r="B68" s="53" t="s">
        <v>60</v>
      </c>
      <c r="C68" s="54">
        <f t="shared" si="4"/>
        <v>83</v>
      </c>
      <c r="D68" s="231">
        <v>917</v>
      </c>
      <c r="E68" s="433">
        <v>-834</v>
      </c>
      <c r="F68" s="434">
        <f>D68+E68</f>
        <v>83</v>
      </c>
      <c r="G68" s="231"/>
      <c r="H68" s="263"/>
      <c r="I68" s="121">
        <f>G68+H68</f>
        <v>0</v>
      </c>
      <c r="J68" s="263"/>
      <c r="K68" s="56"/>
      <c r="L68" s="121">
        <f>J68+K68</f>
        <v>0</v>
      </c>
      <c r="M68" s="327"/>
      <c r="N68" s="56"/>
      <c r="O68" s="121">
        <f>M68+N68</f>
        <v>0</v>
      </c>
      <c r="P68" s="111"/>
    </row>
    <row r="69" spans="1:16"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row>
    <row r="71" spans="1:16" hidden="1" x14ac:dyDescent="0.25">
      <c r="A71" s="38">
        <v>1223</v>
      </c>
      <c r="B71" s="58" t="s">
        <v>62</v>
      </c>
      <c r="C71" s="59">
        <f t="shared" si="4"/>
        <v>0</v>
      </c>
      <c r="D71" s="232"/>
      <c r="E71" s="435"/>
      <c r="F71" s="393">
        <f t="shared" si="62"/>
        <v>0</v>
      </c>
      <c r="G71" s="232"/>
      <c r="H71" s="264"/>
      <c r="I71" s="115">
        <f t="shared" si="63"/>
        <v>0</v>
      </c>
      <c r="J71" s="264"/>
      <c r="K71" s="61"/>
      <c r="L71" s="115">
        <f t="shared" si="64"/>
        <v>0</v>
      </c>
      <c r="M71" s="328"/>
      <c r="N71" s="61"/>
      <c r="O71" s="115">
        <f t="shared" si="65"/>
        <v>0</v>
      </c>
      <c r="P71" s="112"/>
    </row>
    <row r="72" spans="1:16" hidden="1" x14ac:dyDescent="0.25">
      <c r="A72" s="38">
        <v>1225</v>
      </c>
      <c r="B72" s="58" t="s">
        <v>63</v>
      </c>
      <c r="C72" s="59">
        <f t="shared" si="4"/>
        <v>0</v>
      </c>
      <c r="D72" s="232"/>
      <c r="E72" s="435"/>
      <c r="F72" s="393">
        <f t="shared" si="62"/>
        <v>0</v>
      </c>
      <c r="G72" s="232"/>
      <c r="H72" s="264"/>
      <c r="I72" s="115">
        <f t="shared" si="63"/>
        <v>0</v>
      </c>
      <c r="J72" s="264"/>
      <c r="K72" s="61"/>
      <c r="L72" s="115">
        <f t="shared" si="64"/>
        <v>0</v>
      </c>
      <c r="M72" s="328"/>
      <c r="N72" s="61"/>
      <c r="O72" s="115">
        <f t="shared" si="65"/>
        <v>0</v>
      </c>
      <c r="P72" s="112"/>
    </row>
    <row r="73" spans="1:16" ht="36" hidden="1" x14ac:dyDescent="0.25">
      <c r="A73" s="38">
        <v>1227</v>
      </c>
      <c r="B73" s="58" t="s">
        <v>64</v>
      </c>
      <c r="C73" s="59">
        <f t="shared" si="4"/>
        <v>0</v>
      </c>
      <c r="D73" s="232"/>
      <c r="E73" s="435"/>
      <c r="F73" s="393">
        <f t="shared" si="62"/>
        <v>0</v>
      </c>
      <c r="G73" s="232"/>
      <c r="H73" s="264"/>
      <c r="I73" s="115">
        <f t="shared" si="63"/>
        <v>0</v>
      </c>
      <c r="J73" s="264"/>
      <c r="K73" s="61"/>
      <c r="L73" s="115">
        <f t="shared" si="64"/>
        <v>0</v>
      </c>
      <c r="M73" s="328"/>
      <c r="N73" s="61"/>
      <c r="O73" s="115">
        <f t="shared" si="65"/>
        <v>0</v>
      </c>
      <c r="P73" s="112"/>
    </row>
    <row r="74" spans="1:16" ht="48" hidden="1" x14ac:dyDescent="0.25">
      <c r="A74" s="38">
        <v>1228</v>
      </c>
      <c r="B74" s="58" t="s">
        <v>298</v>
      </c>
      <c r="C74" s="59">
        <f t="shared" si="4"/>
        <v>0</v>
      </c>
      <c r="D74" s="232"/>
      <c r="E74" s="435"/>
      <c r="F74" s="393">
        <f t="shared" si="62"/>
        <v>0</v>
      </c>
      <c r="G74" s="232"/>
      <c r="H74" s="264"/>
      <c r="I74" s="115">
        <f t="shared" si="63"/>
        <v>0</v>
      </c>
      <c r="J74" s="264"/>
      <c r="K74" s="61"/>
      <c r="L74" s="115">
        <f t="shared" si="64"/>
        <v>0</v>
      </c>
      <c r="M74" s="328"/>
      <c r="N74" s="61"/>
      <c r="O74" s="115">
        <f t="shared" si="65"/>
        <v>0</v>
      </c>
      <c r="P74" s="112"/>
    </row>
    <row r="75" spans="1:16" x14ac:dyDescent="0.25">
      <c r="A75" s="102">
        <v>2000</v>
      </c>
      <c r="B75" s="102" t="s">
        <v>65</v>
      </c>
      <c r="C75" s="103">
        <f t="shared" si="4"/>
        <v>6490</v>
      </c>
      <c r="D75" s="229">
        <f>SUM(D76,D83,D130,D164,D165,D172)</f>
        <v>70</v>
      </c>
      <c r="E75" s="428">
        <f t="shared" ref="E75:F75" si="66">SUM(E76,E83,E130,E164,E165,E172)</f>
        <v>6420</v>
      </c>
      <c r="F75" s="429">
        <f t="shared" si="66"/>
        <v>6490</v>
      </c>
      <c r="G75" s="229">
        <f>SUM(G76,G83,G130,G164,G165,G172)</f>
        <v>0</v>
      </c>
      <c r="H75" s="262">
        <f t="shared" ref="H75:I75" si="67">SUM(H76,H83,H130,H164,H165,H172)</f>
        <v>0</v>
      </c>
      <c r="I75" s="105">
        <f t="shared" si="67"/>
        <v>0</v>
      </c>
      <c r="J75" s="262">
        <f>SUM(J76,J83,J130,J164,J165,J172)</f>
        <v>0</v>
      </c>
      <c r="K75" s="104">
        <f t="shared" ref="K75:L75" si="68">SUM(K76,K83,K130,K164,K165,K172)</f>
        <v>0</v>
      </c>
      <c r="L75" s="105">
        <f t="shared" si="68"/>
        <v>0</v>
      </c>
      <c r="M75" s="103">
        <f>SUM(M76,M83,M130,M164,M165,M172)</f>
        <v>0</v>
      </c>
      <c r="N75" s="104">
        <f t="shared" ref="N75:O75" si="69">SUM(N76,N83,N130,N164,N165,N172)</f>
        <v>0</v>
      </c>
      <c r="O75" s="105">
        <f t="shared" si="69"/>
        <v>0</v>
      </c>
      <c r="P75" s="351"/>
    </row>
    <row r="76" spans="1:16" ht="24" x14ac:dyDescent="0.25">
      <c r="A76" s="46">
        <v>2100</v>
      </c>
      <c r="B76" s="106" t="s">
        <v>66</v>
      </c>
      <c r="C76" s="47">
        <f t="shared" si="4"/>
        <v>91</v>
      </c>
      <c r="D76" s="230">
        <f>SUM(D77,D80)</f>
        <v>70</v>
      </c>
      <c r="E76" s="430">
        <f t="shared" ref="E76:F76" si="70">SUM(E77,E80)</f>
        <v>21</v>
      </c>
      <c r="F76" s="397">
        <f t="shared" si="70"/>
        <v>91</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row>
    <row r="77" spans="1:16" ht="24" x14ac:dyDescent="0.25">
      <c r="A77" s="455">
        <v>2110</v>
      </c>
      <c r="B77" s="53" t="s">
        <v>67</v>
      </c>
      <c r="C77" s="54">
        <f t="shared" si="4"/>
        <v>91</v>
      </c>
      <c r="D77" s="235">
        <f>SUM(D78:D79)</f>
        <v>70</v>
      </c>
      <c r="E77" s="438">
        <f t="shared" ref="E77:F77" si="74">SUM(E78:E79)</f>
        <v>21</v>
      </c>
      <c r="F77" s="434">
        <f t="shared" si="74"/>
        <v>91</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row>
    <row r="78" spans="1:16" x14ac:dyDescent="0.25">
      <c r="A78" s="38">
        <v>2111</v>
      </c>
      <c r="B78" s="58" t="s">
        <v>68</v>
      </c>
      <c r="C78" s="59">
        <f t="shared" si="4"/>
        <v>42</v>
      </c>
      <c r="D78" s="232"/>
      <c r="E78" s="435">
        <v>42</v>
      </c>
      <c r="F78" s="393">
        <f t="shared" ref="F78:F79" si="78">D78+E78</f>
        <v>42</v>
      </c>
      <c r="G78" s="232"/>
      <c r="H78" s="264"/>
      <c r="I78" s="115">
        <f t="shared" ref="I78:I79" si="79">G78+H78</f>
        <v>0</v>
      </c>
      <c r="J78" s="264"/>
      <c r="K78" s="61"/>
      <c r="L78" s="115">
        <f t="shared" ref="L78:L79" si="80">J78+K78</f>
        <v>0</v>
      </c>
      <c r="M78" s="328"/>
      <c r="N78" s="61"/>
      <c r="O78" s="115">
        <f t="shared" ref="O78:O79" si="81">M78+N78</f>
        <v>0</v>
      </c>
      <c r="P78" s="112"/>
    </row>
    <row r="79" spans="1:16" ht="24" x14ac:dyDescent="0.25">
      <c r="A79" s="38">
        <v>2112</v>
      </c>
      <c r="B79" s="58" t="s">
        <v>69</v>
      </c>
      <c r="C79" s="59">
        <f t="shared" si="4"/>
        <v>49</v>
      </c>
      <c r="D79" s="232">
        <v>70</v>
      </c>
      <c r="E79" s="435">
        <v>-21</v>
      </c>
      <c r="F79" s="393">
        <f t="shared" si="78"/>
        <v>49</v>
      </c>
      <c r="G79" s="232"/>
      <c r="H79" s="264"/>
      <c r="I79" s="115">
        <f t="shared" si="79"/>
        <v>0</v>
      </c>
      <c r="J79" s="264"/>
      <c r="K79" s="61"/>
      <c r="L79" s="115">
        <f t="shared" si="80"/>
        <v>0</v>
      </c>
      <c r="M79" s="328"/>
      <c r="N79" s="61"/>
      <c r="O79" s="115">
        <f t="shared" si="81"/>
        <v>0</v>
      </c>
      <c r="P79" s="112"/>
    </row>
    <row r="80" spans="1:16" ht="24" hidden="1" x14ac:dyDescent="0.25">
      <c r="A80" s="113">
        <v>2120</v>
      </c>
      <c r="B80" s="58" t="s">
        <v>70</v>
      </c>
      <c r="C80" s="59">
        <f t="shared" si="4"/>
        <v>0</v>
      </c>
      <c r="D80" s="233">
        <f>SUM(D81:D82)</f>
        <v>0</v>
      </c>
      <c r="E80" s="436">
        <f t="shared" ref="E80:F80" si="82">SUM(E81:E82)</f>
        <v>0</v>
      </c>
      <c r="F80" s="393">
        <f t="shared" si="82"/>
        <v>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435"/>
      <c r="F81" s="393">
        <f t="shared" ref="F81:F82" si="86">D81+E81</f>
        <v>0</v>
      </c>
      <c r="G81" s="232"/>
      <c r="H81" s="264"/>
      <c r="I81" s="115">
        <f t="shared" ref="I81:I82" si="87">G81+H81</f>
        <v>0</v>
      </c>
      <c r="J81" s="264"/>
      <c r="K81" s="61"/>
      <c r="L81" s="115">
        <f t="shared" ref="L81:L82" si="88">J81+K81</f>
        <v>0</v>
      </c>
      <c r="M81" s="328"/>
      <c r="N81" s="61"/>
      <c r="O81" s="115">
        <f t="shared" ref="O81:O82" si="89">M81+N81</f>
        <v>0</v>
      </c>
      <c r="P81" s="112"/>
    </row>
    <row r="82" spans="1:16" ht="24" hidden="1" x14ac:dyDescent="0.25">
      <c r="A82" s="38">
        <v>2122</v>
      </c>
      <c r="B82" s="58" t="s">
        <v>69</v>
      </c>
      <c r="C82" s="59">
        <f t="shared" si="4"/>
        <v>0</v>
      </c>
      <c r="D82" s="232"/>
      <c r="E82" s="435"/>
      <c r="F82" s="393">
        <f t="shared" si="86"/>
        <v>0</v>
      </c>
      <c r="G82" s="232"/>
      <c r="H82" s="264"/>
      <c r="I82" s="115">
        <f t="shared" si="87"/>
        <v>0</v>
      </c>
      <c r="J82" s="264"/>
      <c r="K82" s="61"/>
      <c r="L82" s="115">
        <f t="shared" si="88"/>
        <v>0</v>
      </c>
      <c r="M82" s="328"/>
      <c r="N82" s="61"/>
      <c r="O82" s="115">
        <f t="shared" si="89"/>
        <v>0</v>
      </c>
      <c r="P82" s="112"/>
    </row>
    <row r="83" spans="1:16" x14ac:dyDescent="0.25">
      <c r="A83" s="46">
        <v>2200</v>
      </c>
      <c r="B83" s="106" t="s">
        <v>71</v>
      </c>
      <c r="C83" s="47">
        <f t="shared" si="4"/>
        <v>6399</v>
      </c>
      <c r="D83" s="230">
        <f>SUM(D84,D89,D95,D103,D112,D116,D122,D128)</f>
        <v>0</v>
      </c>
      <c r="E83" s="430">
        <f t="shared" ref="E83:F83" si="90">SUM(E84,E89,E95,E103,E112,E116,E122,E128)</f>
        <v>6399</v>
      </c>
      <c r="F83" s="397">
        <f t="shared" si="90"/>
        <v>6399</v>
      </c>
      <c r="G83" s="230">
        <f>SUM(G84,G89,G95,G103,G112,G116,G122,G128)</f>
        <v>0</v>
      </c>
      <c r="H83" s="107">
        <f t="shared" ref="H83:I83" si="91">SUM(H84,H89,H95,H103,H112,H116,H122,H128)</f>
        <v>0</v>
      </c>
      <c r="I83" s="118">
        <f t="shared" si="91"/>
        <v>0</v>
      </c>
      <c r="J83" s="107">
        <f>SUM(J84,J89,J95,J103,J112,J116,J122,J128)</f>
        <v>0</v>
      </c>
      <c r="K83" s="51">
        <f t="shared" ref="K83:L83" si="92">SUM(K84,K89,K95,K103,K112,K116,K122,K128)</f>
        <v>0</v>
      </c>
      <c r="L83" s="118">
        <f t="shared" si="92"/>
        <v>0</v>
      </c>
      <c r="M83" s="167">
        <f>SUM(M84,M89,M95,M103,M112,M116,M122,M128)</f>
        <v>0</v>
      </c>
      <c r="N83" s="168">
        <f t="shared" ref="N83:O83" si="93">SUM(N84,N89,N95,N103,N112,N116,N122,N128)</f>
        <v>0</v>
      </c>
      <c r="O83" s="169">
        <f t="shared" si="93"/>
        <v>0</v>
      </c>
      <c r="P83" s="377"/>
    </row>
    <row r="84" spans="1:16"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row>
    <row r="86" spans="1:16" ht="36" hidden="1" x14ac:dyDescent="0.25">
      <c r="A86" s="38">
        <v>2212</v>
      </c>
      <c r="B86" s="58" t="s">
        <v>74</v>
      </c>
      <c r="C86" s="59">
        <f t="shared" si="98"/>
        <v>0</v>
      </c>
      <c r="D86" s="232"/>
      <c r="E86" s="435"/>
      <c r="F86" s="393">
        <f t="shared" si="99"/>
        <v>0</v>
      </c>
      <c r="G86" s="232"/>
      <c r="H86" s="264"/>
      <c r="I86" s="115">
        <f t="shared" si="100"/>
        <v>0</v>
      </c>
      <c r="J86" s="264"/>
      <c r="K86" s="61"/>
      <c r="L86" s="115">
        <f t="shared" si="101"/>
        <v>0</v>
      </c>
      <c r="M86" s="328"/>
      <c r="N86" s="61"/>
      <c r="O86" s="115">
        <f t="shared" si="102"/>
        <v>0</v>
      </c>
      <c r="P86" s="112"/>
    </row>
    <row r="87" spans="1:16" ht="24" hidden="1" x14ac:dyDescent="0.25">
      <c r="A87" s="38">
        <v>2214</v>
      </c>
      <c r="B87" s="58" t="s">
        <v>75</v>
      </c>
      <c r="C87" s="59">
        <f t="shared" si="98"/>
        <v>0</v>
      </c>
      <c r="D87" s="232"/>
      <c r="E87" s="435"/>
      <c r="F87" s="393">
        <f t="shared" si="99"/>
        <v>0</v>
      </c>
      <c r="G87" s="232"/>
      <c r="H87" s="264"/>
      <c r="I87" s="115">
        <f t="shared" si="100"/>
        <v>0</v>
      </c>
      <c r="J87" s="264"/>
      <c r="K87" s="61"/>
      <c r="L87" s="115">
        <f t="shared" si="101"/>
        <v>0</v>
      </c>
      <c r="M87" s="328"/>
      <c r="N87" s="61"/>
      <c r="O87" s="115">
        <f t="shared" si="102"/>
        <v>0</v>
      </c>
      <c r="P87" s="112"/>
    </row>
    <row r="88" spans="1:16" hidden="1" x14ac:dyDescent="0.25">
      <c r="A88" s="38">
        <v>2219</v>
      </c>
      <c r="B88" s="58" t="s">
        <v>76</v>
      </c>
      <c r="C88" s="59">
        <f t="shared" si="98"/>
        <v>0</v>
      </c>
      <c r="D88" s="232"/>
      <c r="E88" s="435"/>
      <c r="F88" s="393">
        <f t="shared" si="99"/>
        <v>0</v>
      </c>
      <c r="G88" s="232"/>
      <c r="H88" s="264"/>
      <c r="I88" s="115">
        <f t="shared" si="100"/>
        <v>0</v>
      </c>
      <c r="J88" s="264"/>
      <c r="K88" s="61"/>
      <c r="L88" s="115">
        <f t="shared" si="101"/>
        <v>0</v>
      </c>
      <c r="M88" s="328"/>
      <c r="N88" s="61"/>
      <c r="O88" s="115">
        <f t="shared" si="102"/>
        <v>0</v>
      </c>
      <c r="P88" s="112"/>
    </row>
    <row r="89" spans="1:16" ht="24" hidden="1" x14ac:dyDescent="0.25">
      <c r="A89" s="113">
        <v>2220</v>
      </c>
      <c r="B89" s="58" t="s">
        <v>77</v>
      </c>
      <c r="C89" s="59">
        <f t="shared" si="98"/>
        <v>0</v>
      </c>
      <c r="D89" s="233">
        <f>SUM(D90:D94)</f>
        <v>0</v>
      </c>
      <c r="E89" s="436">
        <f t="shared" ref="E89:F89" si="103">SUM(E90:E94)</f>
        <v>0</v>
      </c>
      <c r="F89" s="393">
        <f t="shared" si="103"/>
        <v>0</v>
      </c>
      <c r="G89" s="233">
        <f>SUM(G90:G94)</f>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377"/>
    </row>
    <row r="90" spans="1:16" ht="24" hidden="1" x14ac:dyDescent="0.25">
      <c r="A90" s="38">
        <v>2221</v>
      </c>
      <c r="B90" s="58" t="s">
        <v>289</v>
      </c>
      <c r="C90" s="59">
        <f t="shared" si="98"/>
        <v>0</v>
      </c>
      <c r="D90" s="232"/>
      <c r="E90" s="435"/>
      <c r="F90" s="393">
        <f t="shared" ref="F90:F94" si="107">D90+E90</f>
        <v>0</v>
      </c>
      <c r="G90" s="232"/>
      <c r="H90" s="264"/>
      <c r="I90" s="115">
        <f t="shared" ref="I90:I94" si="108">G90+H90</f>
        <v>0</v>
      </c>
      <c r="J90" s="264"/>
      <c r="K90" s="61"/>
      <c r="L90" s="115">
        <f t="shared" ref="L90:L94" si="109">J90+K90</f>
        <v>0</v>
      </c>
      <c r="M90" s="328"/>
      <c r="N90" s="61"/>
      <c r="O90" s="115">
        <f t="shared" ref="O90:O94" si="110">M90+N90</f>
        <v>0</v>
      </c>
      <c r="P90" s="112"/>
    </row>
    <row r="91" spans="1:16" hidden="1" x14ac:dyDescent="0.25">
      <c r="A91" s="38">
        <v>2222</v>
      </c>
      <c r="B91" s="58" t="s">
        <v>78</v>
      </c>
      <c r="C91" s="59">
        <f t="shared" si="98"/>
        <v>0</v>
      </c>
      <c r="D91" s="232"/>
      <c r="E91" s="435"/>
      <c r="F91" s="393">
        <f t="shared" si="107"/>
        <v>0</v>
      </c>
      <c r="G91" s="232"/>
      <c r="H91" s="264"/>
      <c r="I91" s="115">
        <f t="shared" si="108"/>
        <v>0</v>
      </c>
      <c r="J91" s="264"/>
      <c r="K91" s="61"/>
      <c r="L91" s="115">
        <f t="shared" si="109"/>
        <v>0</v>
      </c>
      <c r="M91" s="328"/>
      <c r="N91" s="61"/>
      <c r="O91" s="115">
        <f t="shared" si="110"/>
        <v>0</v>
      </c>
      <c r="P91" s="112"/>
    </row>
    <row r="92" spans="1:16" hidden="1" x14ac:dyDescent="0.25">
      <c r="A92" s="38">
        <v>2223</v>
      </c>
      <c r="B92" s="58" t="s">
        <v>79</v>
      </c>
      <c r="C92" s="59">
        <f t="shared" si="98"/>
        <v>0</v>
      </c>
      <c r="D92" s="232"/>
      <c r="E92" s="435"/>
      <c r="F92" s="393">
        <f t="shared" si="107"/>
        <v>0</v>
      </c>
      <c r="G92" s="232"/>
      <c r="H92" s="264"/>
      <c r="I92" s="115">
        <f t="shared" si="108"/>
        <v>0</v>
      </c>
      <c r="J92" s="264"/>
      <c r="K92" s="61"/>
      <c r="L92" s="115">
        <f t="shared" si="109"/>
        <v>0</v>
      </c>
      <c r="M92" s="328"/>
      <c r="N92" s="61"/>
      <c r="O92" s="115">
        <f t="shared" si="110"/>
        <v>0</v>
      </c>
      <c r="P92" s="112"/>
    </row>
    <row r="93" spans="1:16" ht="48" hidden="1" x14ac:dyDescent="0.25">
      <c r="A93" s="38">
        <v>2224</v>
      </c>
      <c r="B93" s="58" t="s">
        <v>299</v>
      </c>
      <c r="C93" s="59">
        <f t="shared" si="98"/>
        <v>0</v>
      </c>
      <c r="D93" s="232"/>
      <c r="E93" s="435"/>
      <c r="F93" s="393">
        <f t="shared" si="107"/>
        <v>0</v>
      </c>
      <c r="G93" s="232"/>
      <c r="H93" s="264"/>
      <c r="I93" s="115">
        <f t="shared" si="108"/>
        <v>0</v>
      </c>
      <c r="J93" s="264"/>
      <c r="K93" s="61"/>
      <c r="L93" s="115">
        <f t="shared" si="109"/>
        <v>0</v>
      </c>
      <c r="M93" s="328"/>
      <c r="N93" s="61"/>
      <c r="O93" s="115">
        <f t="shared" si="110"/>
        <v>0</v>
      </c>
      <c r="P93" s="112"/>
    </row>
    <row r="94" spans="1:16" ht="24" hidden="1" x14ac:dyDescent="0.25">
      <c r="A94" s="38">
        <v>2229</v>
      </c>
      <c r="B94" s="58" t="s">
        <v>80</v>
      </c>
      <c r="C94" s="59">
        <f t="shared" si="98"/>
        <v>0</v>
      </c>
      <c r="D94" s="232"/>
      <c r="E94" s="435"/>
      <c r="F94" s="393">
        <f t="shared" si="107"/>
        <v>0</v>
      </c>
      <c r="G94" s="232"/>
      <c r="H94" s="264"/>
      <c r="I94" s="115">
        <f t="shared" si="108"/>
        <v>0</v>
      </c>
      <c r="J94" s="264"/>
      <c r="K94" s="61"/>
      <c r="L94" s="115">
        <f t="shared" si="109"/>
        <v>0</v>
      </c>
      <c r="M94" s="328"/>
      <c r="N94" s="61"/>
      <c r="O94" s="115">
        <f t="shared" si="110"/>
        <v>0</v>
      </c>
      <c r="P94" s="112"/>
    </row>
    <row r="95" spans="1:16" ht="36" hidden="1" x14ac:dyDescent="0.25">
      <c r="A95" s="113">
        <v>2230</v>
      </c>
      <c r="B95" s="58" t="s">
        <v>81</v>
      </c>
      <c r="C95" s="59">
        <f t="shared" si="98"/>
        <v>0</v>
      </c>
      <c r="D95" s="233">
        <f>SUM(D96:D102)</f>
        <v>0</v>
      </c>
      <c r="E95" s="436">
        <f t="shared" ref="E95:F95" si="111">SUM(E96:E102)</f>
        <v>0</v>
      </c>
      <c r="F95" s="393">
        <f t="shared" si="111"/>
        <v>0</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435"/>
      <c r="F96" s="393">
        <f t="shared" ref="F96:F102" si="115">D96+E96</f>
        <v>0</v>
      </c>
      <c r="G96" s="232"/>
      <c r="H96" s="264"/>
      <c r="I96" s="115">
        <f t="shared" ref="I96:I102" si="116">G96+H96</f>
        <v>0</v>
      </c>
      <c r="J96" s="264"/>
      <c r="K96" s="61"/>
      <c r="L96" s="115">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435"/>
      <c r="F97" s="393">
        <f t="shared" si="115"/>
        <v>0</v>
      </c>
      <c r="G97" s="232"/>
      <c r="H97" s="264"/>
      <c r="I97" s="115">
        <f t="shared" si="116"/>
        <v>0</v>
      </c>
      <c r="J97" s="264"/>
      <c r="K97" s="61"/>
      <c r="L97" s="115">
        <f t="shared" si="117"/>
        <v>0</v>
      </c>
      <c r="M97" s="328"/>
      <c r="N97" s="61"/>
      <c r="O97" s="115">
        <f t="shared" si="118"/>
        <v>0</v>
      </c>
      <c r="P97" s="112"/>
    </row>
    <row r="98" spans="1:16" ht="24" hidden="1" x14ac:dyDescent="0.25">
      <c r="A98" s="33">
        <v>2233</v>
      </c>
      <c r="B98" s="53" t="s">
        <v>84</v>
      </c>
      <c r="C98" s="54">
        <f t="shared" si="98"/>
        <v>0</v>
      </c>
      <c r="D98" s="231"/>
      <c r="E98" s="433"/>
      <c r="F98" s="434">
        <f t="shared" si="115"/>
        <v>0</v>
      </c>
      <c r="G98" s="231"/>
      <c r="H98" s="263"/>
      <c r="I98" s="121">
        <f t="shared" si="116"/>
        <v>0</v>
      </c>
      <c r="J98" s="263"/>
      <c r="K98" s="56"/>
      <c r="L98" s="121">
        <f t="shared" si="117"/>
        <v>0</v>
      </c>
      <c r="M98" s="327"/>
      <c r="N98" s="56"/>
      <c r="O98" s="121">
        <f t="shared" si="118"/>
        <v>0</v>
      </c>
      <c r="P98" s="111"/>
    </row>
    <row r="99" spans="1:16" ht="36" hidden="1" x14ac:dyDescent="0.25">
      <c r="A99" s="38">
        <v>2234</v>
      </c>
      <c r="B99" s="58" t="s">
        <v>85</v>
      </c>
      <c r="C99" s="59">
        <f t="shared" si="98"/>
        <v>0</v>
      </c>
      <c r="D99" s="232"/>
      <c r="E99" s="435"/>
      <c r="F99" s="393">
        <f t="shared" si="115"/>
        <v>0</v>
      </c>
      <c r="G99" s="232"/>
      <c r="H99" s="264"/>
      <c r="I99" s="115">
        <f t="shared" si="116"/>
        <v>0</v>
      </c>
      <c r="J99" s="264"/>
      <c r="K99" s="61"/>
      <c r="L99" s="115">
        <f t="shared" si="117"/>
        <v>0</v>
      </c>
      <c r="M99" s="328"/>
      <c r="N99" s="61"/>
      <c r="O99" s="115">
        <f t="shared" si="118"/>
        <v>0</v>
      </c>
      <c r="P99" s="112"/>
    </row>
    <row r="100" spans="1:16" ht="24" hidden="1" x14ac:dyDescent="0.25">
      <c r="A100" s="38">
        <v>2235</v>
      </c>
      <c r="B100" s="58" t="s">
        <v>86</v>
      </c>
      <c r="C100" s="59">
        <f t="shared" si="98"/>
        <v>0</v>
      </c>
      <c r="D100" s="232"/>
      <c r="E100" s="435"/>
      <c r="F100" s="393">
        <f t="shared" si="115"/>
        <v>0</v>
      </c>
      <c r="G100" s="232"/>
      <c r="H100" s="264"/>
      <c r="I100" s="115">
        <f t="shared" si="116"/>
        <v>0</v>
      </c>
      <c r="J100" s="264"/>
      <c r="K100" s="61"/>
      <c r="L100" s="115">
        <f t="shared" si="117"/>
        <v>0</v>
      </c>
      <c r="M100" s="328"/>
      <c r="N100" s="61"/>
      <c r="O100" s="115">
        <f t="shared" si="118"/>
        <v>0</v>
      </c>
      <c r="P100" s="112"/>
    </row>
    <row r="101" spans="1:16" hidden="1" x14ac:dyDescent="0.25">
      <c r="A101" s="38">
        <v>2236</v>
      </c>
      <c r="B101" s="58" t="s">
        <v>87</v>
      </c>
      <c r="C101" s="59">
        <f t="shared" si="98"/>
        <v>0</v>
      </c>
      <c r="D101" s="232"/>
      <c r="E101" s="435"/>
      <c r="F101" s="393">
        <f t="shared" si="115"/>
        <v>0</v>
      </c>
      <c r="G101" s="232"/>
      <c r="H101" s="264"/>
      <c r="I101" s="115">
        <f t="shared" si="116"/>
        <v>0</v>
      </c>
      <c r="J101" s="264"/>
      <c r="K101" s="61"/>
      <c r="L101" s="115">
        <f t="shared" si="117"/>
        <v>0</v>
      </c>
      <c r="M101" s="328"/>
      <c r="N101" s="61"/>
      <c r="O101" s="115">
        <f t="shared" si="118"/>
        <v>0</v>
      </c>
      <c r="P101" s="112"/>
    </row>
    <row r="102" spans="1:16" ht="24" hidden="1" x14ac:dyDescent="0.25">
      <c r="A102" s="38">
        <v>2239</v>
      </c>
      <c r="B102" s="58" t="s">
        <v>88</v>
      </c>
      <c r="C102" s="59">
        <f t="shared" si="98"/>
        <v>0</v>
      </c>
      <c r="D102" s="232"/>
      <c r="E102" s="435"/>
      <c r="F102" s="393">
        <f t="shared" si="115"/>
        <v>0</v>
      </c>
      <c r="G102" s="232"/>
      <c r="H102" s="264"/>
      <c r="I102" s="115">
        <f t="shared" si="116"/>
        <v>0</v>
      </c>
      <c r="J102" s="264"/>
      <c r="K102" s="61"/>
      <c r="L102" s="115">
        <f t="shared" si="117"/>
        <v>0</v>
      </c>
      <c r="M102" s="328"/>
      <c r="N102" s="61"/>
      <c r="O102" s="115">
        <f t="shared" si="118"/>
        <v>0</v>
      </c>
      <c r="P102" s="112"/>
    </row>
    <row r="103" spans="1:16" ht="36" hidden="1" x14ac:dyDescent="0.25">
      <c r="A103" s="113">
        <v>2240</v>
      </c>
      <c r="B103" s="58" t="s">
        <v>89</v>
      </c>
      <c r="C103" s="59">
        <f t="shared" si="98"/>
        <v>0</v>
      </c>
      <c r="D103" s="233">
        <f>SUM(D104:D111)</f>
        <v>0</v>
      </c>
      <c r="E103" s="436">
        <f t="shared" ref="E103:F103" si="119">SUM(E104:E111)</f>
        <v>0</v>
      </c>
      <c r="F103" s="393">
        <f t="shared" si="119"/>
        <v>0</v>
      </c>
      <c r="G103" s="233">
        <f>SUM(G104:G111)</f>
        <v>0</v>
      </c>
      <c r="H103" s="122">
        <f t="shared" ref="H103:I103" si="120">SUM(H104:H111)</f>
        <v>0</v>
      </c>
      <c r="I103" s="115">
        <f t="shared" si="120"/>
        <v>0</v>
      </c>
      <c r="J103" s="122">
        <f>SUM(J104:J111)</f>
        <v>0</v>
      </c>
      <c r="K103" s="114">
        <f t="shared" ref="K103:L103" si="121">SUM(K104:K111)</f>
        <v>0</v>
      </c>
      <c r="L103" s="115">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435"/>
      <c r="F104" s="393">
        <f t="shared" ref="F104:F111" si="123">D104+E104</f>
        <v>0</v>
      </c>
      <c r="G104" s="232"/>
      <c r="H104" s="264"/>
      <c r="I104" s="115">
        <f t="shared" ref="I104:I111" si="124">G104+H104</f>
        <v>0</v>
      </c>
      <c r="J104" s="264"/>
      <c r="K104" s="61"/>
      <c r="L104" s="115">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435"/>
      <c r="F105" s="393">
        <f t="shared" si="123"/>
        <v>0</v>
      </c>
      <c r="G105" s="232"/>
      <c r="H105" s="264"/>
      <c r="I105" s="115">
        <f t="shared" si="124"/>
        <v>0</v>
      </c>
      <c r="J105" s="264"/>
      <c r="K105" s="61"/>
      <c r="L105" s="115">
        <f t="shared" si="125"/>
        <v>0</v>
      </c>
      <c r="M105" s="328"/>
      <c r="N105" s="61"/>
      <c r="O105" s="115">
        <f t="shared" si="126"/>
        <v>0</v>
      </c>
      <c r="P105" s="112"/>
    </row>
    <row r="106" spans="1:16" ht="24" hidden="1" x14ac:dyDescent="0.25">
      <c r="A106" s="38">
        <v>2243</v>
      </c>
      <c r="B106" s="58" t="s">
        <v>92</v>
      </c>
      <c r="C106" s="59">
        <f t="shared" si="98"/>
        <v>0</v>
      </c>
      <c r="D106" s="232"/>
      <c r="E106" s="435"/>
      <c r="F106" s="393">
        <f t="shared" si="123"/>
        <v>0</v>
      </c>
      <c r="G106" s="232"/>
      <c r="H106" s="264"/>
      <c r="I106" s="115">
        <f t="shared" si="124"/>
        <v>0</v>
      </c>
      <c r="J106" s="264"/>
      <c r="K106" s="61"/>
      <c r="L106" s="115">
        <f t="shared" si="125"/>
        <v>0</v>
      </c>
      <c r="M106" s="328"/>
      <c r="N106" s="61"/>
      <c r="O106" s="115">
        <f t="shared" si="126"/>
        <v>0</v>
      </c>
      <c r="P106" s="112"/>
    </row>
    <row r="107" spans="1:16" hidden="1" x14ac:dyDescent="0.25">
      <c r="A107" s="38">
        <v>2244</v>
      </c>
      <c r="B107" s="58" t="s">
        <v>93</v>
      </c>
      <c r="C107" s="59">
        <f t="shared" si="98"/>
        <v>0</v>
      </c>
      <c r="D107" s="232"/>
      <c r="E107" s="435"/>
      <c r="F107" s="393">
        <f t="shared" si="123"/>
        <v>0</v>
      </c>
      <c r="G107" s="232"/>
      <c r="H107" s="264"/>
      <c r="I107" s="115">
        <f t="shared" si="124"/>
        <v>0</v>
      </c>
      <c r="J107" s="264"/>
      <c r="K107" s="61"/>
      <c r="L107" s="115">
        <f t="shared" si="125"/>
        <v>0</v>
      </c>
      <c r="M107" s="328"/>
      <c r="N107" s="61"/>
      <c r="O107" s="115">
        <f t="shared" si="126"/>
        <v>0</v>
      </c>
      <c r="P107" s="112"/>
    </row>
    <row r="108" spans="1:16" ht="24" hidden="1" x14ac:dyDescent="0.25">
      <c r="A108" s="38">
        <v>2246</v>
      </c>
      <c r="B108" s="58" t="s">
        <v>94</v>
      </c>
      <c r="C108" s="59">
        <f t="shared" si="98"/>
        <v>0</v>
      </c>
      <c r="D108" s="232"/>
      <c r="E108" s="435"/>
      <c r="F108" s="393">
        <f t="shared" si="123"/>
        <v>0</v>
      </c>
      <c r="G108" s="232"/>
      <c r="H108" s="264"/>
      <c r="I108" s="115">
        <f t="shared" si="124"/>
        <v>0</v>
      </c>
      <c r="J108" s="264"/>
      <c r="K108" s="61"/>
      <c r="L108" s="115">
        <f t="shared" si="125"/>
        <v>0</v>
      </c>
      <c r="M108" s="328"/>
      <c r="N108" s="61"/>
      <c r="O108" s="115">
        <f t="shared" si="126"/>
        <v>0</v>
      </c>
      <c r="P108" s="112"/>
    </row>
    <row r="109" spans="1:16" hidden="1" x14ac:dyDescent="0.25">
      <c r="A109" s="38">
        <v>2247</v>
      </c>
      <c r="B109" s="58" t="s">
        <v>95</v>
      </c>
      <c r="C109" s="59">
        <f t="shared" si="98"/>
        <v>0</v>
      </c>
      <c r="D109" s="232"/>
      <c r="E109" s="435"/>
      <c r="F109" s="393">
        <f t="shared" si="123"/>
        <v>0</v>
      </c>
      <c r="G109" s="232"/>
      <c r="H109" s="264"/>
      <c r="I109" s="115">
        <f t="shared" si="124"/>
        <v>0</v>
      </c>
      <c r="J109" s="264"/>
      <c r="K109" s="61"/>
      <c r="L109" s="115">
        <f t="shared" si="125"/>
        <v>0</v>
      </c>
      <c r="M109" s="328"/>
      <c r="N109" s="61"/>
      <c r="O109" s="115">
        <f t="shared" si="126"/>
        <v>0</v>
      </c>
      <c r="P109" s="112"/>
    </row>
    <row r="110" spans="1:16" ht="24" hidden="1" x14ac:dyDescent="0.25">
      <c r="A110" s="38">
        <v>2248</v>
      </c>
      <c r="B110" s="58" t="s">
        <v>300</v>
      </c>
      <c r="C110" s="59">
        <f t="shared" si="98"/>
        <v>0</v>
      </c>
      <c r="D110" s="232"/>
      <c r="E110" s="435"/>
      <c r="F110" s="393">
        <f t="shared" si="123"/>
        <v>0</v>
      </c>
      <c r="G110" s="232"/>
      <c r="H110" s="264"/>
      <c r="I110" s="115">
        <f t="shared" si="124"/>
        <v>0</v>
      </c>
      <c r="J110" s="264"/>
      <c r="K110" s="61"/>
      <c r="L110" s="115">
        <f t="shared" si="125"/>
        <v>0</v>
      </c>
      <c r="M110" s="328"/>
      <c r="N110" s="61"/>
      <c r="O110" s="115">
        <f t="shared" si="126"/>
        <v>0</v>
      </c>
      <c r="P110" s="112"/>
    </row>
    <row r="111" spans="1:16" ht="24" hidden="1" x14ac:dyDescent="0.25">
      <c r="A111" s="38">
        <v>2249</v>
      </c>
      <c r="B111" s="58" t="s">
        <v>96</v>
      </c>
      <c r="C111" s="59">
        <f t="shared" si="98"/>
        <v>0</v>
      </c>
      <c r="D111" s="232"/>
      <c r="E111" s="435"/>
      <c r="F111" s="393">
        <f t="shared" si="123"/>
        <v>0</v>
      </c>
      <c r="G111" s="232"/>
      <c r="H111" s="264"/>
      <c r="I111" s="115">
        <f t="shared" si="124"/>
        <v>0</v>
      </c>
      <c r="J111" s="264"/>
      <c r="K111" s="61"/>
      <c r="L111" s="115">
        <f t="shared" si="125"/>
        <v>0</v>
      </c>
      <c r="M111" s="328"/>
      <c r="N111" s="61"/>
      <c r="O111" s="115">
        <f t="shared" si="126"/>
        <v>0</v>
      </c>
      <c r="P111" s="112"/>
    </row>
    <row r="112" spans="1:16"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435"/>
      <c r="F114" s="393">
        <f t="shared" si="131"/>
        <v>0</v>
      </c>
      <c r="G114" s="232"/>
      <c r="H114" s="264"/>
      <c r="I114" s="115">
        <f t="shared" si="132"/>
        <v>0</v>
      </c>
      <c r="J114" s="264"/>
      <c r="K114" s="61"/>
      <c r="L114" s="115">
        <f t="shared" si="133"/>
        <v>0</v>
      </c>
      <c r="M114" s="328"/>
      <c r="N114" s="61"/>
      <c r="O114" s="115">
        <f t="shared" si="134"/>
        <v>0</v>
      </c>
      <c r="P114" s="112"/>
    </row>
    <row r="115" spans="1:16" ht="24" hidden="1" x14ac:dyDescent="0.25">
      <c r="A115" s="38">
        <v>2259</v>
      </c>
      <c r="B115" s="58" t="s">
        <v>100</v>
      </c>
      <c r="C115" s="59">
        <f t="shared" si="98"/>
        <v>0</v>
      </c>
      <c r="D115" s="232"/>
      <c r="E115" s="435"/>
      <c r="F115" s="393">
        <f t="shared" si="131"/>
        <v>0</v>
      </c>
      <c r="G115" s="232"/>
      <c r="H115" s="264"/>
      <c r="I115" s="115">
        <f t="shared" si="132"/>
        <v>0</v>
      </c>
      <c r="J115" s="264"/>
      <c r="K115" s="61"/>
      <c r="L115" s="115">
        <f t="shared" si="133"/>
        <v>0</v>
      </c>
      <c r="M115" s="328"/>
      <c r="N115" s="61"/>
      <c r="O115" s="115">
        <f t="shared" si="134"/>
        <v>0</v>
      </c>
      <c r="P115" s="112"/>
    </row>
    <row r="116" spans="1:16" hidden="1" x14ac:dyDescent="0.25">
      <c r="A116" s="113">
        <v>2260</v>
      </c>
      <c r="B116" s="58" t="s">
        <v>101</v>
      </c>
      <c r="C116" s="59">
        <f t="shared" si="98"/>
        <v>0</v>
      </c>
      <c r="D116" s="233">
        <f>SUM(D117:D121)</f>
        <v>0</v>
      </c>
      <c r="E116" s="436">
        <f t="shared" ref="E116:F116" si="135">SUM(E117:E121)</f>
        <v>0</v>
      </c>
      <c r="F116" s="393">
        <f t="shared" si="135"/>
        <v>0</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435"/>
      <c r="F118" s="393">
        <f t="shared" si="139"/>
        <v>0</v>
      </c>
      <c r="G118" s="232"/>
      <c r="H118" s="264"/>
      <c r="I118" s="115">
        <f t="shared" si="140"/>
        <v>0</v>
      </c>
      <c r="J118" s="264"/>
      <c r="K118" s="61"/>
      <c r="L118" s="115">
        <f t="shared" si="141"/>
        <v>0</v>
      </c>
      <c r="M118" s="328"/>
      <c r="N118" s="61"/>
      <c r="O118" s="115">
        <f t="shared" si="142"/>
        <v>0</v>
      </c>
      <c r="P118" s="112"/>
    </row>
    <row r="119" spans="1:16" hidden="1" x14ac:dyDescent="0.25">
      <c r="A119" s="38">
        <v>2263</v>
      </c>
      <c r="B119" s="58" t="s">
        <v>104</v>
      </c>
      <c r="C119" s="59">
        <f t="shared" si="98"/>
        <v>0</v>
      </c>
      <c r="D119" s="232"/>
      <c r="E119" s="435"/>
      <c r="F119" s="393">
        <f t="shared" si="139"/>
        <v>0</v>
      </c>
      <c r="G119" s="232"/>
      <c r="H119" s="264"/>
      <c r="I119" s="115">
        <f t="shared" si="140"/>
        <v>0</v>
      </c>
      <c r="J119" s="264"/>
      <c r="K119" s="61"/>
      <c r="L119" s="115">
        <f t="shared" si="141"/>
        <v>0</v>
      </c>
      <c r="M119" s="328"/>
      <c r="N119" s="61"/>
      <c r="O119" s="115">
        <f t="shared" si="142"/>
        <v>0</v>
      </c>
      <c r="P119" s="112"/>
    </row>
    <row r="120" spans="1:16" ht="24" hidden="1" x14ac:dyDescent="0.25">
      <c r="A120" s="38">
        <v>2264</v>
      </c>
      <c r="B120" s="58" t="s">
        <v>105</v>
      </c>
      <c r="C120" s="59">
        <f t="shared" si="98"/>
        <v>0</v>
      </c>
      <c r="D120" s="232"/>
      <c r="E120" s="435"/>
      <c r="F120" s="393">
        <f t="shared" si="139"/>
        <v>0</v>
      </c>
      <c r="G120" s="232"/>
      <c r="H120" s="264"/>
      <c r="I120" s="115">
        <f t="shared" si="140"/>
        <v>0</v>
      </c>
      <c r="J120" s="264"/>
      <c r="K120" s="61"/>
      <c r="L120" s="115">
        <f t="shared" si="141"/>
        <v>0</v>
      </c>
      <c r="M120" s="328"/>
      <c r="N120" s="61"/>
      <c r="O120" s="115">
        <f t="shared" si="142"/>
        <v>0</v>
      </c>
      <c r="P120" s="112"/>
    </row>
    <row r="121" spans="1:16" hidden="1" x14ac:dyDescent="0.25">
      <c r="A121" s="38">
        <v>2269</v>
      </c>
      <c r="B121" s="58" t="s">
        <v>106</v>
      </c>
      <c r="C121" s="59">
        <f t="shared" si="98"/>
        <v>0</v>
      </c>
      <c r="D121" s="232"/>
      <c r="E121" s="435"/>
      <c r="F121" s="393">
        <f t="shared" si="139"/>
        <v>0</v>
      </c>
      <c r="G121" s="232"/>
      <c r="H121" s="264"/>
      <c r="I121" s="115">
        <f t="shared" si="140"/>
        <v>0</v>
      </c>
      <c r="J121" s="264"/>
      <c r="K121" s="61"/>
      <c r="L121" s="115">
        <f t="shared" si="141"/>
        <v>0</v>
      </c>
      <c r="M121" s="328"/>
      <c r="N121" s="61"/>
      <c r="O121" s="115">
        <f t="shared" si="142"/>
        <v>0</v>
      </c>
      <c r="P121" s="112"/>
    </row>
    <row r="122" spans="1:16" x14ac:dyDescent="0.25">
      <c r="A122" s="113">
        <v>2270</v>
      </c>
      <c r="B122" s="58" t="s">
        <v>107</v>
      </c>
      <c r="C122" s="59">
        <f t="shared" si="98"/>
        <v>6399</v>
      </c>
      <c r="D122" s="233">
        <f>SUM(D123:D127)</f>
        <v>0</v>
      </c>
      <c r="E122" s="436">
        <f t="shared" ref="E122:F122" si="143">SUM(E123:E127)</f>
        <v>6399</v>
      </c>
      <c r="F122" s="393">
        <f t="shared" si="143"/>
        <v>6399</v>
      </c>
      <c r="G122" s="233">
        <f>SUM(G123:G127)</f>
        <v>0</v>
      </c>
      <c r="H122" s="122">
        <f t="shared" ref="H122:I122" si="144">SUM(H123:H127)</f>
        <v>0</v>
      </c>
      <c r="I122" s="115">
        <f t="shared" si="144"/>
        <v>0</v>
      </c>
      <c r="J122" s="122">
        <f>SUM(J123:J127)</f>
        <v>0</v>
      </c>
      <c r="K122" s="114">
        <f t="shared" ref="K122:L122" si="145">SUM(K123:K127)</f>
        <v>0</v>
      </c>
      <c r="L122" s="115">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435"/>
      <c r="F124" s="393">
        <f t="shared" si="147"/>
        <v>0</v>
      </c>
      <c r="G124" s="232"/>
      <c r="H124" s="264"/>
      <c r="I124" s="115">
        <f t="shared" si="148"/>
        <v>0</v>
      </c>
      <c r="J124" s="264"/>
      <c r="K124" s="61"/>
      <c r="L124" s="115">
        <f t="shared" si="149"/>
        <v>0</v>
      </c>
      <c r="M124" s="328"/>
      <c r="N124" s="61"/>
      <c r="O124" s="115">
        <f t="shared" si="150"/>
        <v>0</v>
      </c>
      <c r="P124" s="112"/>
    </row>
    <row r="125" spans="1:16" ht="24" hidden="1" x14ac:dyDescent="0.25">
      <c r="A125" s="38">
        <v>2275</v>
      </c>
      <c r="B125" s="58" t="s">
        <v>109</v>
      </c>
      <c r="C125" s="59">
        <f t="shared" si="98"/>
        <v>0</v>
      </c>
      <c r="D125" s="232"/>
      <c r="E125" s="435"/>
      <c r="F125" s="393">
        <f t="shared" si="147"/>
        <v>0</v>
      </c>
      <c r="G125" s="232"/>
      <c r="H125" s="264"/>
      <c r="I125" s="115">
        <f t="shared" si="148"/>
        <v>0</v>
      </c>
      <c r="J125" s="264"/>
      <c r="K125" s="61"/>
      <c r="L125" s="115">
        <f t="shared" si="149"/>
        <v>0</v>
      </c>
      <c r="M125" s="328"/>
      <c r="N125" s="61"/>
      <c r="O125" s="115">
        <f t="shared" si="150"/>
        <v>0</v>
      </c>
      <c r="P125" s="112"/>
    </row>
    <row r="126" spans="1:16" ht="36" hidden="1" x14ac:dyDescent="0.25">
      <c r="A126" s="38">
        <v>2276</v>
      </c>
      <c r="B126" s="58" t="s">
        <v>110</v>
      </c>
      <c r="C126" s="59">
        <f t="shared" si="98"/>
        <v>0</v>
      </c>
      <c r="D126" s="232"/>
      <c r="E126" s="435"/>
      <c r="F126" s="393">
        <f t="shared" si="147"/>
        <v>0</v>
      </c>
      <c r="G126" s="232"/>
      <c r="H126" s="264"/>
      <c r="I126" s="115">
        <f t="shared" si="148"/>
        <v>0</v>
      </c>
      <c r="J126" s="264"/>
      <c r="K126" s="61"/>
      <c r="L126" s="115">
        <f t="shared" si="149"/>
        <v>0</v>
      </c>
      <c r="M126" s="328"/>
      <c r="N126" s="61"/>
      <c r="O126" s="115">
        <f t="shared" si="150"/>
        <v>0</v>
      </c>
      <c r="P126" s="112"/>
    </row>
    <row r="127" spans="1:16" ht="36" x14ac:dyDescent="0.25">
      <c r="A127" s="38">
        <v>2279</v>
      </c>
      <c r="B127" s="58" t="s">
        <v>111</v>
      </c>
      <c r="C127" s="59">
        <f t="shared" si="98"/>
        <v>6399</v>
      </c>
      <c r="D127" s="232"/>
      <c r="E127" s="435">
        <v>6399</v>
      </c>
      <c r="F127" s="393">
        <f t="shared" si="147"/>
        <v>6399</v>
      </c>
      <c r="G127" s="232"/>
      <c r="H127" s="264"/>
      <c r="I127" s="115">
        <f t="shared" si="148"/>
        <v>0</v>
      </c>
      <c r="J127" s="264"/>
      <c r="K127" s="61"/>
      <c r="L127" s="115">
        <f t="shared" si="149"/>
        <v>0</v>
      </c>
      <c r="M127" s="328"/>
      <c r="N127" s="61"/>
      <c r="O127" s="115">
        <f t="shared" si="150"/>
        <v>0</v>
      </c>
      <c r="P127" s="377" t="s">
        <v>721</v>
      </c>
    </row>
    <row r="128" spans="1:16" ht="24" hidden="1" x14ac:dyDescent="0.25">
      <c r="A128" s="455">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435"/>
      <c r="F129" s="393">
        <f>D129+E129</f>
        <v>0</v>
      </c>
      <c r="G129" s="232"/>
      <c r="H129" s="264"/>
      <c r="I129" s="115">
        <f>G129+H129</f>
        <v>0</v>
      </c>
      <c r="J129" s="264"/>
      <c r="K129" s="61"/>
      <c r="L129" s="115">
        <f>J129+K129</f>
        <v>0</v>
      </c>
      <c r="M129" s="328"/>
      <c r="N129" s="61"/>
      <c r="O129" s="115">
        <f>M129+N129</f>
        <v>0</v>
      </c>
      <c r="P129" s="112"/>
    </row>
    <row r="130" spans="1:16" ht="38.25" hidden="1" customHeight="1" x14ac:dyDescent="0.25">
      <c r="A130" s="46">
        <v>2300</v>
      </c>
      <c r="B130" s="106" t="s">
        <v>113</v>
      </c>
      <c r="C130" s="47">
        <f t="shared" si="98"/>
        <v>0</v>
      </c>
      <c r="D130" s="230">
        <f>SUM(D131,D136,D140,D141,D144,D151,D159,D160,D163)</f>
        <v>0</v>
      </c>
      <c r="E130" s="430">
        <f t="shared" ref="E130:F130" si="152">SUM(E131,E136,E140,E141,E144,E151,E159,E160,E163)</f>
        <v>0</v>
      </c>
      <c r="F130" s="397">
        <f t="shared" si="152"/>
        <v>0</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18">
        <f t="shared" si="154"/>
        <v>0</v>
      </c>
      <c r="M130" s="47">
        <f>SUM(M131,M136,M140,M141,M144,M151,M159,M160,M163)</f>
        <v>0</v>
      </c>
      <c r="N130" s="51">
        <f t="shared" ref="N130:O130" si="155">SUM(N131,N136,N140,N141,N144,N151,N159,N160,N163)</f>
        <v>0</v>
      </c>
      <c r="O130" s="118">
        <f t="shared" si="155"/>
        <v>0</v>
      </c>
      <c r="P130" s="124"/>
    </row>
    <row r="131" spans="1:16" ht="24" hidden="1" x14ac:dyDescent="0.25">
      <c r="A131" s="455">
        <v>2310</v>
      </c>
      <c r="B131" s="53" t="s">
        <v>114</v>
      </c>
      <c r="C131" s="54">
        <f t="shared" si="98"/>
        <v>0</v>
      </c>
      <c r="D131" s="235">
        <f t="shared" ref="D131:O131" si="156">SUM(D132:D135)</f>
        <v>0</v>
      </c>
      <c r="E131" s="438">
        <f t="shared" si="156"/>
        <v>0</v>
      </c>
      <c r="F131" s="434">
        <f t="shared" si="156"/>
        <v>0</v>
      </c>
      <c r="G131" s="235">
        <f t="shared" si="156"/>
        <v>0</v>
      </c>
      <c r="H131" s="266">
        <f t="shared" si="156"/>
        <v>0</v>
      </c>
      <c r="I131" s="121">
        <f t="shared" si="156"/>
        <v>0</v>
      </c>
      <c r="J131" s="266">
        <f t="shared" si="156"/>
        <v>0</v>
      </c>
      <c r="K131" s="120">
        <f t="shared" si="156"/>
        <v>0</v>
      </c>
      <c r="L131" s="121">
        <f t="shared" si="156"/>
        <v>0</v>
      </c>
      <c r="M131" s="54">
        <f t="shared" si="156"/>
        <v>0</v>
      </c>
      <c r="N131" s="120">
        <f t="shared" si="156"/>
        <v>0</v>
      </c>
      <c r="O131" s="121">
        <f t="shared" si="156"/>
        <v>0</v>
      </c>
      <c r="P131" s="111"/>
    </row>
    <row r="132" spans="1:16" hidden="1" x14ac:dyDescent="0.25">
      <c r="A132" s="38">
        <v>2311</v>
      </c>
      <c r="B132" s="58" t="s">
        <v>115</v>
      </c>
      <c r="C132" s="59">
        <f t="shared" si="98"/>
        <v>0</v>
      </c>
      <c r="D132" s="232"/>
      <c r="E132" s="435"/>
      <c r="F132" s="393">
        <f t="shared" ref="F132:F135" si="157">D132+E132</f>
        <v>0</v>
      </c>
      <c r="G132" s="232"/>
      <c r="H132" s="264"/>
      <c r="I132" s="115">
        <f t="shared" ref="I132:I135" si="158">G132+H132</f>
        <v>0</v>
      </c>
      <c r="J132" s="264"/>
      <c r="K132" s="61"/>
      <c r="L132" s="115">
        <f t="shared" ref="L132:L135" si="159">J132+K132</f>
        <v>0</v>
      </c>
      <c r="M132" s="328"/>
      <c r="N132" s="61"/>
      <c r="O132" s="115">
        <f t="shared" ref="O132:O135" si="160">M132+N132</f>
        <v>0</v>
      </c>
      <c r="P132" s="112"/>
    </row>
    <row r="133" spans="1:16" hidden="1" x14ac:dyDescent="0.25">
      <c r="A133" s="38">
        <v>2312</v>
      </c>
      <c r="B133" s="58" t="s">
        <v>116</v>
      </c>
      <c r="C133" s="59">
        <f t="shared" si="98"/>
        <v>0</v>
      </c>
      <c r="D133" s="232"/>
      <c r="E133" s="435"/>
      <c r="F133" s="393">
        <f t="shared" si="157"/>
        <v>0</v>
      </c>
      <c r="G133" s="232"/>
      <c r="H133" s="264"/>
      <c r="I133" s="115">
        <f t="shared" si="158"/>
        <v>0</v>
      </c>
      <c r="J133" s="264"/>
      <c r="K133" s="61"/>
      <c r="L133" s="115">
        <f t="shared" si="159"/>
        <v>0</v>
      </c>
      <c r="M133" s="328"/>
      <c r="N133" s="61"/>
      <c r="O133" s="115">
        <f t="shared" si="160"/>
        <v>0</v>
      </c>
      <c r="P133" s="112"/>
    </row>
    <row r="134" spans="1:16" hidden="1" x14ac:dyDescent="0.25">
      <c r="A134" s="38">
        <v>2313</v>
      </c>
      <c r="B134" s="58" t="s">
        <v>117</v>
      </c>
      <c r="C134" s="59">
        <f t="shared" si="98"/>
        <v>0</v>
      </c>
      <c r="D134" s="232"/>
      <c r="E134" s="435"/>
      <c r="F134" s="393">
        <f t="shared" si="157"/>
        <v>0</v>
      </c>
      <c r="G134" s="232"/>
      <c r="H134" s="264"/>
      <c r="I134" s="115">
        <f t="shared" si="158"/>
        <v>0</v>
      </c>
      <c r="J134" s="264"/>
      <c r="K134" s="61"/>
      <c r="L134" s="115">
        <f t="shared" si="159"/>
        <v>0</v>
      </c>
      <c r="M134" s="328"/>
      <c r="N134" s="61"/>
      <c r="O134" s="115">
        <f t="shared" si="160"/>
        <v>0</v>
      </c>
      <c r="P134" s="112"/>
    </row>
    <row r="135" spans="1:16" ht="36" hidden="1" customHeight="1" x14ac:dyDescent="0.25">
      <c r="A135" s="38">
        <v>2314</v>
      </c>
      <c r="B135" s="58" t="s">
        <v>291</v>
      </c>
      <c r="C135" s="59">
        <f t="shared" si="98"/>
        <v>0</v>
      </c>
      <c r="D135" s="232"/>
      <c r="E135" s="435"/>
      <c r="F135" s="393">
        <f t="shared" si="157"/>
        <v>0</v>
      </c>
      <c r="G135" s="232"/>
      <c r="H135" s="264"/>
      <c r="I135" s="115">
        <f t="shared" si="158"/>
        <v>0</v>
      </c>
      <c r="J135" s="264"/>
      <c r="K135" s="61"/>
      <c r="L135" s="115">
        <f t="shared" si="159"/>
        <v>0</v>
      </c>
      <c r="M135" s="328"/>
      <c r="N135" s="61"/>
      <c r="O135" s="115">
        <f t="shared" si="160"/>
        <v>0</v>
      </c>
      <c r="P135" s="112"/>
    </row>
    <row r="136" spans="1:16" hidden="1" x14ac:dyDescent="0.25">
      <c r="A136" s="113">
        <v>2320</v>
      </c>
      <c r="B136" s="58" t="s">
        <v>118</v>
      </c>
      <c r="C136" s="59">
        <f t="shared" si="98"/>
        <v>0</v>
      </c>
      <c r="D136" s="233">
        <f>SUM(D137:D139)</f>
        <v>0</v>
      </c>
      <c r="E136" s="436">
        <f t="shared" ref="E136:F136" si="161">SUM(E137:E139)</f>
        <v>0</v>
      </c>
      <c r="F136" s="393">
        <f t="shared" si="161"/>
        <v>0</v>
      </c>
      <c r="G136" s="233">
        <f>SUM(G137:G139)</f>
        <v>0</v>
      </c>
      <c r="H136" s="122">
        <f t="shared" ref="H136:I136" si="162">SUM(H137:H139)</f>
        <v>0</v>
      </c>
      <c r="I136" s="115">
        <f t="shared" si="162"/>
        <v>0</v>
      </c>
      <c r="J136" s="122">
        <f>SUM(J137:J139)</f>
        <v>0</v>
      </c>
      <c r="K136" s="114">
        <f t="shared" ref="K136:L136" si="163">SUM(K137:K139)</f>
        <v>0</v>
      </c>
      <c r="L136" s="115">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row>
    <row r="138" spans="1:16" hidden="1" x14ac:dyDescent="0.25">
      <c r="A138" s="38">
        <v>2322</v>
      </c>
      <c r="B138" s="58" t="s">
        <v>120</v>
      </c>
      <c r="C138" s="59">
        <f t="shared" si="98"/>
        <v>0</v>
      </c>
      <c r="D138" s="232"/>
      <c r="E138" s="435"/>
      <c r="F138" s="393">
        <f t="shared" si="165"/>
        <v>0</v>
      </c>
      <c r="G138" s="232"/>
      <c r="H138" s="264"/>
      <c r="I138" s="115">
        <f t="shared" si="166"/>
        <v>0</v>
      </c>
      <c r="J138" s="264"/>
      <c r="K138" s="61"/>
      <c r="L138" s="115">
        <f t="shared" si="167"/>
        <v>0</v>
      </c>
      <c r="M138" s="328"/>
      <c r="N138" s="61"/>
      <c r="O138" s="115">
        <f t="shared" si="168"/>
        <v>0</v>
      </c>
      <c r="P138" s="112"/>
    </row>
    <row r="139" spans="1:16" ht="10.5" hidden="1" customHeight="1" x14ac:dyDescent="0.25">
      <c r="A139" s="38">
        <v>2329</v>
      </c>
      <c r="B139" s="58" t="s">
        <v>121</v>
      </c>
      <c r="C139" s="59">
        <f t="shared" si="98"/>
        <v>0</v>
      </c>
      <c r="D139" s="232"/>
      <c r="E139" s="435"/>
      <c r="F139" s="393">
        <f t="shared" si="165"/>
        <v>0</v>
      </c>
      <c r="G139" s="232"/>
      <c r="H139" s="264"/>
      <c r="I139" s="115">
        <f t="shared" si="166"/>
        <v>0</v>
      </c>
      <c r="J139" s="264"/>
      <c r="K139" s="61"/>
      <c r="L139" s="115">
        <f t="shared" si="167"/>
        <v>0</v>
      </c>
      <c r="M139" s="328"/>
      <c r="N139" s="61"/>
      <c r="O139" s="115">
        <f t="shared" si="168"/>
        <v>0</v>
      </c>
      <c r="P139" s="112"/>
    </row>
    <row r="140" spans="1:16" hidden="1" x14ac:dyDescent="0.25">
      <c r="A140" s="113">
        <v>2330</v>
      </c>
      <c r="B140" s="58" t="s">
        <v>122</v>
      </c>
      <c r="C140" s="59">
        <f t="shared" si="98"/>
        <v>0</v>
      </c>
      <c r="D140" s="232"/>
      <c r="E140" s="435"/>
      <c r="F140" s="393">
        <f t="shared" si="165"/>
        <v>0</v>
      </c>
      <c r="G140" s="232"/>
      <c r="H140" s="264"/>
      <c r="I140" s="115">
        <f t="shared" si="166"/>
        <v>0</v>
      </c>
      <c r="J140" s="264"/>
      <c r="K140" s="61"/>
      <c r="L140" s="115">
        <f t="shared" si="167"/>
        <v>0</v>
      </c>
      <c r="M140" s="328"/>
      <c r="N140" s="61"/>
      <c r="O140" s="115">
        <f t="shared" si="168"/>
        <v>0</v>
      </c>
      <c r="P140" s="112"/>
    </row>
    <row r="141" spans="1:16"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435"/>
      <c r="F143" s="393">
        <f t="shared" si="173"/>
        <v>0</v>
      </c>
      <c r="G143" s="232"/>
      <c r="H143" s="264"/>
      <c r="I143" s="115">
        <f t="shared" si="174"/>
        <v>0</v>
      </c>
      <c r="J143" s="264"/>
      <c r="K143" s="61"/>
      <c r="L143" s="115">
        <f t="shared" si="175"/>
        <v>0</v>
      </c>
      <c r="M143" s="328"/>
      <c r="N143" s="61"/>
      <c r="O143" s="115">
        <f t="shared" si="176"/>
        <v>0</v>
      </c>
      <c r="P143" s="112"/>
    </row>
    <row r="144" spans="1:16" ht="24" hidden="1" x14ac:dyDescent="0.25">
      <c r="A144" s="108">
        <v>2350</v>
      </c>
      <c r="B144" s="79" t="s">
        <v>125</v>
      </c>
      <c r="C144" s="85">
        <f t="shared" si="98"/>
        <v>0</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433"/>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435"/>
      <c r="F146" s="393">
        <f t="shared" si="181"/>
        <v>0</v>
      </c>
      <c r="G146" s="232"/>
      <c r="H146" s="264"/>
      <c r="I146" s="115">
        <f t="shared" si="182"/>
        <v>0</v>
      </c>
      <c r="J146" s="264"/>
      <c r="K146" s="61"/>
      <c r="L146" s="115">
        <f t="shared" si="183"/>
        <v>0</v>
      </c>
      <c r="M146" s="328"/>
      <c r="N146" s="61"/>
      <c r="O146" s="115">
        <f t="shared" si="184"/>
        <v>0</v>
      </c>
      <c r="P146" s="112"/>
    </row>
    <row r="147" spans="1:16" ht="24" hidden="1" x14ac:dyDescent="0.25">
      <c r="A147" s="38">
        <v>2353</v>
      </c>
      <c r="B147" s="58" t="s">
        <v>128</v>
      </c>
      <c r="C147" s="59">
        <f t="shared" si="98"/>
        <v>0</v>
      </c>
      <c r="D147" s="232"/>
      <c r="E147" s="435"/>
      <c r="F147" s="393">
        <f t="shared" si="181"/>
        <v>0</v>
      </c>
      <c r="G147" s="232"/>
      <c r="H147" s="264"/>
      <c r="I147" s="115">
        <f t="shared" si="182"/>
        <v>0</v>
      </c>
      <c r="J147" s="264"/>
      <c r="K147" s="61"/>
      <c r="L147" s="115">
        <f t="shared" si="183"/>
        <v>0</v>
      </c>
      <c r="M147" s="328"/>
      <c r="N147" s="61"/>
      <c r="O147" s="115">
        <f t="shared" si="184"/>
        <v>0</v>
      </c>
      <c r="P147" s="112"/>
    </row>
    <row r="148" spans="1:16" ht="24" hidden="1" x14ac:dyDescent="0.25">
      <c r="A148" s="38">
        <v>2354</v>
      </c>
      <c r="B148" s="58" t="s">
        <v>129</v>
      </c>
      <c r="C148" s="59">
        <f t="shared" si="98"/>
        <v>0</v>
      </c>
      <c r="D148" s="232"/>
      <c r="E148" s="435"/>
      <c r="F148" s="393">
        <f t="shared" si="181"/>
        <v>0</v>
      </c>
      <c r="G148" s="232"/>
      <c r="H148" s="264"/>
      <c r="I148" s="115">
        <f t="shared" si="182"/>
        <v>0</v>
      </c>
      <c r="J148" s="264"/>
      <c r="K148" s="61"/>
      <c r="L148" s="115">
        <f t="shared" si="183"/>
        <v>0</v>
      </c>
      <c r="M148" s="328"/>
      <c r="N148" s="61"/>
      <c r="O148" s="115">
        <f t="shared" si="184"/>
        <v>0</v>
      </c>
      <c r="P148" s="112"/>
    </row>
    <row r="149" spans="1:16" ht="24" hidden="1" x14ac:dyDescent="0.25">
      <c r="A149" s="38">
        <v>2355</v>
      </c>
      <c r="B149" s="58" t="s">
        <v>130</v>
      </c>
      <c r="C149" s="59">
        <f t="shared" ref="C149:C212" si="185">F149+I149+L149+O149</f>
        <v>0</v>
      </c>
      <c r="D149" s="232"/>
      <c r="E149" s="435"/>
      <c r="F149" s="393">
        <f t="shared" si="181"/>
        <v>0</v>
      </c>
      <c r="G149" s="232"/>
      <c r="H149" s="264"/>
      <c r="I149" s="115">
        <f t="shared" si="182"/>
        <v>0</v>
      </c>
      <c r="J149" s="264"/>
      <c r="K149" s="61"/>
      <c r="L149" s="115">
        <f t="shared" si="183"/>
        <v>0</v>
      </c>
      <c r="M149" s="328"/>
      <c r="N149" s="61"/>
      <c r="O149" s="115">
        <f t="shared" si="184"/>
        <v>0</v>
      </c>
      <c r="P149" s="112"/>
    </row>
    <row r="150" spans="1:16" ht="24" hidden="1" x14ac:dyDescent="0.25">
      <c r="A150" s="38">
        <v>2359</v>
      </c>
      <c r="B150" s="58" t="s">
        <v>131</v>
      </c>
      <c r="C150" s="59">
        <f t="shared" si="185"/>
        <v>0</v>
      </c>
      <c r="D150" s="232"/>
      <c r="E150" s="435"/>
      <c r="F150" s="393">
        <f t="shared" si="181"/>
        <v>0</v>
      </c>
      <c r="G150" s="232"/>
      <c r="H150" s="264"/>
      <c r="I150" s="115">
        <f t="shared" si="182"/>
        <v>0</v>
      </c>
      <c r="J150" s="264"/>
      <c r="K150" s="61"/>
      <c r="L150" s="115">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435"/>
      <c r="F153" s="393">
        <f t="shared" si="190"/>
        <v>0</v>
      </c>
      <c r="G153" s="232"/>
      <c r="H153" s="264"/>
      <c r="I153" s="115">
        <f t="shared" si="191"/>
        <v>0</v>
      </c>
      <c r="J153" s="264"/>
      <c r="K153" s="61"/>
      <c r="L153" s="115">
        <f t="shared" si="192"/>
        <v>0</v>
      </c>
      <c r="M153" s="328"/>
      <c r="N153" s="61"/>
      <c r="O153" s="115">
        <f t="shared" si="193"/>
        <v>0</v>
      </c>
      <c r="P153" s="112"/>
    </row>
    <row r="154" spans="1:16" hidden="1" x14ac:dyDescent="0.25">
      <c r="A154" s="37">
        <v>2363</v>
      </c>
      <c r="B154" s="58" t="s">
        <v>135</v>
      </c>
      <c r="C154" s="59">
        <f t="shared" si="185"/>
        <v>0</v>
      </c>
      <c r="D154" s="232"/>
      <c r="E154" s="435"/>
      <c r="F154" s="393">
        <f t="shared" si="190"/>
        <v>0</v>
      </c>
      <c r="G154" s="232"/>
      <c r="H154" s="264"/>
      <c r="I154" s="115">
        <f t="shared" si="191"/>
        <v>0</v>
      </c>
      <c r="J154" s="264"/>
      <c r="K154" s="61"/>
      <c r="L154" s="115">
        <f t="shared" si="192"/>
        <v>0</v>
      </c>
      <c r="M154" s="328"/>
      <c r="N154" s="61"/>
      <c r="O154" s="115">
        <f t="shared" si="193"/>
        <v>0</v>
      </c>
      <c r="P154" s="112"/>
    </row>
    <row r="155" spans="1:16" hidden="1" x14ac:dyDescent="0.25">
      <c r="A155" s="37">
        <v>2364</v>
      </c>
      <c r="B155" s="58" t="s">
        <v>136</v>
      </c>
      <c r="C155" s="59">
        <f t="shared" si="185"/>
        <v>0</v>
      </c>
      <c r="D155" s="232"/>
      <c r="E155" s="435"/>
      <c r="F155" s="393">
        <f t="shared" si="190"/>
        <v>0</v>
      </c>
      <c r="G155" s="232"/>
      <c r="H155" s="264"/>
      <c r="I155" s="115">
        <f t="shared" si="191"/>
        <v>0</v>
      </c>
      <c r="J155" s="264"/>
      <c r="K155" s="61"/>
      <c r="L155" s="115">
        <f t="shared" si="192"/>
        <v>0</v>
      </c>
      <c r="M155" s="328"/>
      <c r="N155" s="61"/>
      <c r="O155" s="115">
        <f t="shared" si="193"/>
        <v>0</v>
      </c>
      <c r="P155" s="112"/>
    </row>
    <row r="156" spans="1:16" ht="12.75" hidden="1" customHeight="1" x14ac:dyDescent="0.25">
      <c r="A156" s="37">
        <v>2365</v>
      </c>
      <c r="B156" s="58" t="s">
        <v>137</v>
      </c>
      <c r="C156" s="59">
        <f t="shared" si="185"/>
        <v>0</v>
      </c>
      <c r="D156" s="232"/>
      <c r="E156" s="435"/>
      <c r="F156" s="393">
        <f t="shared" si="190"/>
        <v>0</v>
      </c>
      <c r="G156" s="232"/>
      <c r="H156" s="264"/>
      <c r="I156" s="115">
        <f t="shared" si="191"/>
        <v>0</v>
      </c>
      <c r="J156" s="264"/>
      <c r="K156" s="61"/>
      <c r="L156" s="115">
        <f t="shared" si="192"/>
        <v>0</v>
      </c>
      <c r="M156" s="328"/>
      <c r="N156" s="61"/>
      <c r="O156" s="115">
        <f t="shared" si="193"/>
        <v>0</v>
      </c>
      <c r="P156" s="112"/>
    </row>
    <row r="157" spans="1:16" ht="36" hidden="1" x14ac:dyDescent="0.25">
      <c r="A157" s="37">
        <v>2366</v>
      </c>
      <c r="B157" s="58" t="s">
        <v>138</v>
      </c>
      <c r="C157" s="59">
        <f t="shared" si="185"/>
        <v>0</v>
      </c>
      <c r="D157" s="232"/>
      <c r="E157" s="435"/>
      <c r="F157" s="393">
        <f t="shared" si="190"/>
        <v>0</v>
      </c>
      <c r="G157" s="232"/>
      <c r="H157" s="264"/>
      <c r="I157" s="115">
        <f t="shared" si="191"/>
        <v>0</v>
      </c>
      <c r="J157" s="264"/>
      <c r="K157" s="61"/>
      <c r="L157" s="115">
        <f t="shared" si="192"/>
        <v>0</v>
      </c>
      <c r="M157" s="328"/>
      <c r="N157" s="61"/>
      <c r="O157" s="115">
        <f t="shared" si="193"/>
        <v>0</v>
      </c>
      <c r="P157" s="112"/>
    </row>
    <row r="158" spans="1:16" ht="48" hidden="1" x14ac:dyDescent="0.25">
      <c r="A158" s="37">
        <v>2369</v>
      </c>
      <c r="B158" s="58" t="s">
        <v>139</v>
      </c>
      <c r="C158" s="59">
        <f t="shared" si="185"/>
        <v>0</v>
      </c>
      <c r="D158" s="232"/>
      <c r="E158" s="435"/>
      <c r="F158" s="393">
        <f t="shared" si="190"/>
        <v>0</v>
      </c>
      <c r="G158" s="232"/>
      <c r="H158" s="264"/>
      <c r="I158" s="115">
        <f t="shared" si="191"/>
        <v>0</v>
      </c>
      <c r="J158" s="264"/>
      <c r="K158" s="61"/>
      <c r="L158" s="115">
        <f t="shared" si="192"/>
        <v>0</v>
      </c>
      <c r="M158" s="328"/>
      <c r="N158" s="61"/>
      <c r="O158" s="115">
        <f t="shared" si="193"/>
        <v>0</v>
      </c>
      <c r="P158" s="112"/>
    </row>
    <row r="159" spans="1:16" hidden="1" x14ac:dyDescent="0.25">
      <c r="A159" s="108">
        <v>2370</v>
      </c>
      <c r="B159" s="79" t="s">
        <v>140</v>
      </c>
      <c r="C159" s="85">
        <f t="shared" si="185"/>
        <v>0</v>
      </c>
      <c r="D159" s="234"/>
      <c r="E159" s="437"/>
      <c r="F159" s="432">
        <f t="shared" si="190"/>
        <v>0</v>
      </c>
      <c r="G159" s="234"/>
      <c r="H159" s="265"/>
      <c r="I159" s="110">
        <f t="shared" si="191"/>
        <v>0</v>
      </c>
      <c r="J159" s="265"/>
      <c r="K159" s="116"/>
      <c r="L159" s="110">
        <f t="shared" si="192"/>
        <v>0</v>
      </c>
      <c r="M159" s="329"/>
      <c r="N159" s="116"/>
      <c r="O159" s="110">
        <f t="shared" si="193"/>
        <v>0</v>
      </c>
      <c r="P159" s="117"/>
    </row>
    <row r="160" spans="1:16"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435"/>
      <c r="F162" s="393">
        <f t="shared" si="198"/>
        <v>0</v>
      </c>
      <c r="G162" s="232"/>
      <c r="H162" s="264"/>
      <c r="I162" s="115">
        <f t="shared" si="199"/>
        <v>0</v>
      </c>
      <c r="J162" s="264"/>
      <c r="K162" s="61"/>
      <c r="L162" s="115">
        <f t="shared" si="200"/>
        <v>0</v>
      </c>
      <c r="M162" s="328"/>
      <c r="N162" s="61"/>
      <c r="O162" s="115">
        <f t="shared" si="201"/>
        <v>0</v>
      </c>
      <c r="P162" s="112"/>
    </row>
    <row r="163" spans="1:16" hidden="1" x14ac:dyDescent="0.25">
      <c r="A163" s="108">
        <v>2390</v>
      </c>
      <c r="B163" s="79" t="s">
        <v>144</v>
      </c>
      <c r="C163" s="85">
        <f t="shared" si="185"/>
        <v>0</v>
      </c>
      <c r="D163" s="234"/>
      <c r="E163" s="437"/>
      <c r="F163" s="432">
        <f t="shared" si="198"/>
        <v>0</v>
      </c>
      <c r="G163" s="234"/>
      <c r="H163" s="265"/>
      <c r="I163" s="110">
        <f t="shared" si="199"/>
        <v>0</v>
      </c>
      <c r="J163" s="265"/>
      <c r="K163" s="116"/>
      <c r="L163" s="110">
        <f t="shared" si="200"/>
        <v>0</v>
      </c>
      <c r="M163" s="329"/>
      <c r="N163" s="116"/>
      <c r="O163" s="110">
        <f t="shared" si="201"/>
        <v>0</v>
      </c>
      <c r="P163" s="117"/>
    </row>
    <row r="164" spans="1:16" hidden="1" x14ac:dyDescent="0.25">
      <c r="A164" s="46">
        <v>2400</v>
      </c>
      <c r="B164" s="106" t="s">
        <v>145</v>
      </c>
      <c r="C164" s="47">
        <f t="shared" si="185"/>
        <v>0</v>
      </c>
      <c r="D164" s="236"/>
      <c r="E164" s="439"/>
      <c r="F164" s="397">
        <f t="shared" si="198"/>
        <v>0</v>
      </c>
      <c r="G164" s="236"/>
      <c r="H164" s="267"/>
      <c r="I164" s="118">
        <f t="shared" si="199"/>
        <v>0</v>
      </c>
      <c r="J164" s="267"/>
      <c r="K164" s="123"/>
      <c r="L164" s="118">
        <f t="shared" si="200"/>
        <v>0</v>
      </c>
      <c r="M164" s="330"/>
      <c r="N164" s="123"/>
      <c r="O164" s="118">
        <f t="shared" si="201"/>
        <v>0</v>
      </c>
      <c r="P164" s="124"/>
    </row>
    <row r="165" spans="1:16" ht="24" hidden="1" x14ac:dyDescent="0.25">
      <c r="A165" s="46">
        <v>2500</v>
      </c>
      <c r="B165" s="106" t="s">
        <v>146</v>
      </c>
      <c r="C165" s="47">
        <f t="shared" si="185"/>
        <v>0</v>
      </c>
      <c r="D165" s="230">
        <f>SUM(D166,D171)</f>
        <v>0</v>
      </c>
      <c r="E165" s="430">
        <f t="shared" ref="E165:O165" si="202">SUM(E166,E171)</f>
        <v>0</v>
      </c>
      <c r="F165" s="397">
        <f t="shared" si="202"/>
        <v>0</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row>
    <row r="166" spans="1:16" ht="16.5" hidden="1" customHeight="1" x14ac:dyDescent="0.25">
      <c r="A166" s="455">
        <v>2510</v>
      </c>
      <c r="B166" s="53" t="s">
        <v>147</v>
      </c>
      <c r="C166" s="54">
        <f t="shared" si="185"/>
        <v>0</v>
      </c>
      <c r="D166" s="235">
        <f>SUM(D167:D170)</f>
        <v>0</v>
      </c>
      <c r="E166" s="438">
        <f t="shared" ref="E166:O166" si="203">SUM(E167:E170)</f>
        <v>0</v>
      </c>
      <c r="F166" s="434">
        <f t="shared" si="203"/>
        <v>0</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435"/>
      <c r="F168" s="393">
        <f t="shared" si="204"/>
        <v>0</v>
      </c>
      <c r="G168" s="232"/>
      <c r="H168" s="264"/>
      <c r="I168" s="115">
        <f t="shared" si="205"/>
        <v>0</v>
      </c>
      <c r="J168" s="264"/>
      <c r="K168" s="61"/>
      <c r="L168" s="115">
        <f t="shared" si="206"/>
        <v>0</v>
      </c>
      <c r="M168" s="328"/>
      <c r="N168" s="61"/>
      <c r="O168" s="115">
        <f t="shared" si="207"/>
        <v>0</v>
      </c>
      <c r="P168" s="112"/>
    </row>
    <row r="169" spans="1:16" ht="24" hidden="1" x14ac:dyDescent="0.25">
      <c r="A169" s="38">
        <v>2515</v>
      </c>
      <c r="B169" s="58" t="s">
        <v>150</v>
      </c>
      <c r="C169" s="59">
        <f t="shared" si="185"/>
        <v>0</v>
      </c>
      <c r="D169" s="232"/>
      <c r="E169" s="435"/>
      <c r="F169" s="393">
        <f t="shared" si="204"/>
        <v>0</v>
      </c>
      <c r="G169" s="232"/>
      <c r="H169" s="264"/>
      <c r="I169" s="115">
        <f t="shared" si="205"/>
        <v>0</v>
      </c>
      <c r="J169" s="264"/>
      <c r="K169" s="61"/>
      <c r="L169" s="115">
        <f t="shared" si="206"/>
        <v>0</v>
      </c>
      <c r="M169" s="328"/>
      <c r="N169" s="61"/>
      <c r="O169" s="115">
        <f t="shared" si="207"/>
        <v>0</v>
      </c>
      <c r="P169" s="112"/>
    </row>
    <row r="170" spans="1:16" ht="24" hidden="1" x14ac:dyDescent="0.25">
      <c r="A170" s="38">
        <v>2519</v>
      </c>
      <c r="B170" s="58" t="s">
        <v>151</v>
      </c>
      <c r="C170" s="59">
        <f t="shared" si="185"/>
        <v>0</v>
      </c>
      <c r="D170" s="232"/>
      <c r="E170" s="435"/>
      <c r="F170" s="393">
        <f t="shared" si="204"/>
        <v>0</v>
      </c>
      <c r="G170" s="232"/>
      <c r="H170" s="264"/>
      <c r="I170" s="115">
        <f t="shared" si="205"/>
        <v>0</v>
      </c>
      <c r="J170" s="264"/>
      <c r="K170" s="61"/>
      <c r="L170" s="115">
        <f t="shared" si="206"/>
        <v>0</v>
      </c>
      <c r="M170" s="328"/>
      <c r="N170" s="61"/>
      <c r="O170" s="115">
        <f t="shared" si="207"/>
        <v>0</v>
      </c>
      <c r="P170" s="112"/>
    </row>
    <row r="171" spans="1:16" ht="24" hidden="1" x14ac:dyDescent="0.25">
      <c r="A171" s="113">
        <v>2520</v>
      </c>
      <c r="B171" s="58" t="s">
        <v>152</v>
      </c>
      <c r="C171" s="59">
        <f t="shared" si="185"/>
        <v>0</v>
      </c>
      <c r="D171" s="232"/>
      <c r="E171" s="435"/>
      <c r="F171" s="393">
        <f t="shared" si="204"/>
        <v>0</v>
      </c>
      <c r="G171" s="232"/>
      <c r="H171" s="264"/>
      <c r="I171" s="115">
        <f t="shared" si="205"/>
        <v>0</v>
      </c>
      <c r="J171" s="264"/>
      <c r="K171" s="61"/>
      <c r="L171" s="115">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90"/>
      <c r="F172" s="391">
        <f t="shared" si="204"/>
        <v>0</v>
      </c>
      <c r="G172" s="215"/>
      <c r="H172" s="250"/>
      <c r="I172" s="361">
        <f t="shared" si="205"/>
        <v>0</v>
      </c>
      <c r="J172" s="250"/>
      <c r="K172" s="35"/>
      <c r="L172" s="361">
        <f t="shared" si="206"/>
        <v>0</v>
      </c>
      <c r="M172" s="318"/>
      <c r="N172" s="35"/>
      <c r="O172" s="361">
        <f t="shared" si="207"/>
        <v>0</v>
      </c>
      <c r="P172" s="36"/>
    </row>
    <row r="173" spans="1:16" hidden="1" x14ac:dyDescent="0.25">
      <c r="A173" s="102">
        <v>3000</v>
      </c>
      <c r="B173" s="102" t="s">
        <v>154</v>
      </c>
      <c r="C173" s="103">
        <f t="shared" si="185"/>
        <v>0</v>
      </c>
      <c r="D173" s="229">
        <f>SUM(D174,D184)</f>
        <v>0</v>
      </c>
      <c r="E173" s="428">
        <f t="shared" ref="E173:F173" si="208">SUM(E174,E184)</f>
        <v>0</v>
      </c>
      <c r="F173" s="429">
        <f t="shared" si="208"/>
        <v>0</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430">
        <f t="shared" ref="E174:O174" si="212">SUM(E175,E179)</f>
        <v>0</v>
      </c>
      <c r="F174" s="397">
        <f t="shared" si="212"/>
        <v>0</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row>
    <row r="175" spans="1:16" ht="36" hidden="1" x14ac:dyDescent="0.25">
      <c r="A175" s="455">
        <v>3260</v>
      </c>
      <c r="B175" s="53" t="s">
        <v>156</v>
      </c>
      <c r="C175" s="54">
        <f t="shared" si="185"/>
        <v>0</v>
      </c>
      <c r="D175" s="235">
        <f>SUM(D176:D178)</f>
        <v>0</v>
      </c>
      <c r="E175" s="438">
        <f t="shared" ref="E175:F175" si="213">SUM(E176:E178)</f>
        <v>0</v>
      </c>
      <c r="F175" s="434">
        <f t="shared" si="213"/>
        <v>0</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435"/>
      <c r="F177" s="393">
        <f t="shared" si="217"/>
        <v>0</v>
      </c>
      <c r="G177" s="232"/>
      <c r="H177" s="264"/>
      <c r="I177" s="115">
        <f t="shared" si="218"/>
        <v>0</v>
      </c>
      <c r="J177" s="264"/>
      <c r="K177" s="61"/>
      <c r="L177" s="115">
        <f t="shared" si="219"/>
        <v>0</v>
      </c>
      <c r="M177" s="328"/>
      <c r="N177" s="61"/>
      <c r="O177" s="115">
        <f t="shared" si="220"/>
        <v>0</v>
      </c>
      <c r="P177" s="112"/>
    </row>
    <row r="178" spans="1:16" ht="24" hidden="1" x14ac:dyDescent="0.25">
      <c r="A178" s="38">
        <v>3263</v>
      </c>
      <c r="B178" s="58" t="s">
        <v>159</v>
      </c>
      <c r="C178" s="59">
        <f t="shared" si="185"/>
        <v>0</v>
      </c>
      <c r="D178" s="232"/>
      <c r="E178" s="435"/>
      <c r="F178" s="393">
        <f t="shared" si="217"/>
        <v>0</v>
      </c>
      <c r="G178" s="232"/>
      <c r="H178" s="264"/>
      <c r="I178" s="115">
        <f t="shared" si="218"/>
        <v>0</v>
      </c>
      <c r="J178" s="264"/>
      <c r="K178" s="61"/>
      <c r="L178" s="115">
        <f t="shared" si="219"/>
        <v>0</v>
      </c>
      <c r="M178" s="328"/>
      <c r="N178" s="61"/>
      <c r="O178" s="115">
        <f t="shared" si="220"/>
        <v>0</v>
      </c>
      <c r="P178" s="112"/>
    </row>
    <row r="179" spans="1:16" ht="84" hidden="1" x14ac:dyDescent="0.25">
      <c r="A179" s="455">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435"/>
      <c r="F181" s="393">
        <f t="shared" si="222"/>
        <v>0</v>
      </c>
      <c r="G181" s="232"/>
      <c r="H181" s="264"/>
      <c r="I181" s="115">
        <f t="shared" si="223"/>
        <v>0</v>
      </c>
      <c r="J181" s="264"/>
      <c r="K181" s="61"/>
      <c r="L181" s="115">
        <f t="shared" si="224"/>
        <v>0</v>
      </c>
      <c r="M181" s="328"/>
      <c r="N181" s="61"/>
      <c r="O181" s="115">
        <f t="shared" si="225"/>
        <v>0</v>
      </c>
      <c r="P181" s="112"/>
    </row>
    <row r="182" spans="1:16" ht="72" hidden="1" x14ac:dyDescent="0.25">
      <c r="A182" s="38">
        <v>3293</v>
      </c>
      <c r="B182" s="58" t="s">
        <v>162</v>
      </c>
      <c r="C182" s="59">
        <f t="shared" si="185"/>
        <v>0</v>
      </c>
      <c r="D182" s="232"/>
      <c r="E182" s="435"/>
      <c r="F182" s="393">
        <f t="shared" si="222"/>
        <v>0</v>
      </c>
      <c r="G182" s="232"/>
      <c r="H182" s="264"/>
      <c r="I182" s="115">
        <f t="shared" si="223"/>
        <v>0</v>
      </c>
      <c r="J182" s="264"/>
      <c r="K182" s="61"/>
      <c r="L182" s="115">
        <f t="shared" si="224"/>
        <v>0</v>
      </c>
      <c r="M182" s="328"/>
      <c r="N182" s="61"/>
      <c r="O182" s="115">
        <f t="shared" si="225"/>
        <v>0</v>
      </c>
      <c r="P182" s="112"/>
    </row>
    <row r="183" spans="1:16" ht="60" hidden="1" x14ac:dyDescent="0.25">
      <c r="A183" s="129">
        <v>3294</v>
      </c>
      <c r="B183" s="58" t="s">
        <v>163</v>
      </c>
      <c r="C183" s="128">
        <f t="shared" si="185"/>
        <v>0</v>
      </c>
      <c r="D183" s="237"/>
      <c r="E183" s="440"/>
      <c r="F183" s="441">
        <f t="shared" si="222"/>
        <v>0</v>
      </c>
      <c r="G183" s="237"/>
      <c r="H183" s="268"/>
      <c r="I183" s="313">
        <f t="shared" si="223"/>
        <v>0</v>
      </c>
      <c r="J183" s="268"/>
      <c r="K183" s="130"/>
      <c r="L183" s="313">
        <f t="shared" si="224"/>
        <v>0</v>
      </c>
      <c r="M183" s="331"/>
      <c r="N183" s="130"/>
      <c r="O183" s="313">
        <f t="shared" si="225"/>
        <v>0</v>
      </c>
      <c r="P183" s="159"/>
    </row>
    <row r="184" spans="1:16"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433"/>
      <c r="F186" s="434">
        <f t="shared" si="227"/>
        <v>0</v>
      </c>
      <c r="G186" s="231"/>
      <c r="H186" s="263"/>
      <c r="I186" s="121">
        <f t="shared" si="228"/>
        <v>0</v>
      </c>
      <c r="J186" s="263"/>
      <c r="K186" s="56"/>
      <c r="L186" s="121">
        <f t="shared" si="229"/>
        <v>0</v>
      </c>
      <c r="M186" s="327"/>
      <c r="N186" s="56"/>
      <c r="O186" s="121">
        <f t="shared" si="230"/>
        <v>0</v>
      </c>
      <c r="P186" s="111"/>
    </row>
    <row r="187" spans="1:16"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row>
    <row r="189" spans="1:16" ht="36" hidden="1" x14ac:dyDescent="0.25">
      <c r="A189" s="455">
        <v>4240</v>
      </c>
      <c r="B189" s="53" t="s">
        <v>169</v>
      </c>
      <c r="C189" s="54">
        <f t="shared" si="185"/>
        <v>0</v>
      </c>
      <c r="D189" s="231"/>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435"/>
      <c r="F190" s="393">
        <f t="shared" si="239"/>
        <v>0</v>
      </c>
      <c r="G190" s="232"/>
      <c r="H190" s="264"/>
      <c r="I190" s="115">
        <f t="shared" si="240"/>
        <v>0</v>
      </c>
      <c r="J190" s="264"/>
      <c r="K190" s="61"/>
      <c r="L190" s="115">
        <f t="shared" si="241"/>
        <v>0</v>
      </c>
      <c r="M190" s="328"/>
      <c r="N190" s="61"/>
      <c r="O190" s="115">
        <f t="shared" si="242"/>
        <v>0</v>
      </c>
      <c r="P190" s="112"/>
    </row>
    <row r="191" spans="1:16"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row>
    <row r="192" spans="1:16" ht="24" hidden="1" x14ac:dyDescent="0.25">
      <c r="A192" s="455">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hidden="1" x14ac:dyDescent="0.25">
      <c r="A194" s="136"/>
      <c r="B194" s="17" t="s">
        <v>174</v>
      </c>
      <c r="C194" s="99">
        <f t="shared" si="185"/>
        <v>0</v>
      </c>
      <c r="D194" s="228">
        <f>SUM(D195,D230,D269)</f>
        <v>0</v>
      </c>
      <c r="E194" s="426">
        <f t="shared" ref="E194:F194" si="251">SUM(E195,E230,E269)</f>
        <v>0</v>
      </c>
      <c r="F194" s="427">
        <f t="shared" si="251"/>
        <v>0</v>
      </c>
      <c r="G194" s="228">
        <f>SUM(G195,G230,G269)</f>
        <v>0</v>
      </c>
      <c r="H194" s="261">
        <f t="shared" ref="H194:I194" si="252">SUM(H195,H230,H269)</f>
        <v>0</v>
      </c>
      <c r="I194" s="101">
        <f t="shared" si="252"/>
        <v>0</v>
      </c>
      <c r="J194" s="261">
        <f>SUM(J195,J230,J269)</f>
        <v>0</v>
      </c>
      <c r="K194" s="100">
        <f t="shared" ref="K194:L194" si="253">SUM(K195,K230,K269)</f>
        <v>0</v>
      </c>
      <c r="L194" s="101">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428">
        <f t="shared" ref="E195:F195" si="255">E196+E204</f>
        <v>0</v>
      </c>
      <c r="F195" s="429">
        <f t="shared" si="255"/>
        <v>0</v>
      </c>
      <c r="G195" s="229">
        <f>G196+G204</f>
        <v>0</v>
      </c>
      <c r="H195" s="262">
        <f t="shared" ref="H195:I195" si="256">H196+H204</f>
        <v>0</v>
      </c>
      <c r="I195" s="105">
        <f t="shared" si="256"/>
        <v>0</v>
      </c>
      <c r="J195" s="262">
        <f>J196+J204</f>
        <v>0</v>
      </c>
      <c r="K195" s="104">
        <f t="shared" ref="K195:L195" si="257">K196+K204</f>
        <v>0</v>
      </c>
      <c r="L195" s="105">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row>
    <row r="197" spans="1:16" hidden="1" x14ac:dyDescent="0.25">
      <c r="A197" s="455">
        <v>5110</v>
      </c>
      <c r="B197" s="53" t="s">
        <v>177</v>
      </c>
      <c r="C197" s="54">
        <f t="shared" si="185"/>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435"/>
      <c r="F200" s="393">
        <f t="shared" si="267"/>
        <v>0</v>
      </c>
      <c r="G200" s="232"/>
      <c r="H200" s="264"/>
      <c r="I200" s="115">
        <f t="shared" si="268"/>
        <v>0</v>
      </c>
      <c r="J200" s="264"/>
      <c r="K200" s="61"/>
      <c r="L200" s="115">
        <f t="shared" si="269"/>
        <v>0</v>
      </c>
      <c r="M200" s="328"/>
      <c r="N200" s="61"/>
      <c r="O200" s="115">
        <f t="shared" si="270"/>
        <v>0</v>
      </c>
      <c r="P200" s="112"/>
    </row>
    <row r="201" spans="1:16" hidden="1" x14ac:dyDescent="0.25">
      <c r="A201" s="113">
        <v>5130</v>
      </c>
      <c r="B201" s="58" t="s">
        <v>181</v>
      </c>
      <c r="C201" s="59">
        <f t="shared" si="185"/>
        <v>0</v>
      </c>
      <c r="D201" s="232"/>
      <c r="E201" s="435"/>
      <c r="F201" s="393">
        <f t="shared" si="267"/>
        <v>0</v>
      </c>
      <c r="G201" s="232"/>
      <c r="H201" s="264"/>
      <c r="I201" s="115">
        <f t="shared" si="268"/>
        <v>0</v>
      </c>
      <c r="J201" s="264"/>
      <c r="K201" s="61"/>
      <c r="L201" s="115">
        <f t="shared" si="269"/>
        <v>0</v>
      </c>
      <c r="M201" s="328"/>
      <c r="N201" s="61"/>
      <c r="O201" s="115">
        <f t="shared" si="270"/>
        <v>0</v>
      </c>
      <c r="P201" s="112"/>
    </row>
    <row r="202" spans="1:16" hidden="1" x14ac:dyDescent="0.25">
      <c r="A202" s="113">
        <v>5140</v>
      </c>
      <c r="B202" s="58" t="s">
        <v>182</v>
      </c>
      <c r="C202" s="59">
        <f t="shared" si="185"/>
        <v>0</v>
      </c>
      <c r="D202" s="232"/>
      <c r="E202" s="435"/>
      <c r="F202" s="393">
        <f t="shared" si="267"/>
        <v>0</v>
      </c>
      <c r="G202" s="232"/>
      <c r="H202" s="264"/>
      <c r="I202" s="115">
        <f t="shared" si="268"/>
        <v>0</v>
      </c>
      <c r="J202" s="264"/>
      <c r="K202" s="61"/>
      <c r="L202" s="115">
        <f t="shared" si="269"/>
        <v>0</v>
      </c>
      <c r="M202" s="328"/>
      <c r="N202" s="61"/>
      <c r="O202" s="115">
        <f t="shared" si="270"/>
        <v>0</v>
      </c>
      <c r="P202" s="112"/>
    </row>
    <row r="203" spans="1:16" ht="24" hidden="1" x14ac:dyDescent="0.25">
      <c r="A203" s="113">
        <v>5170</v>
      </c>
      <c r="B203" s="58" t="s">
        <v>183</v>
      </c>
      <c r="C203" s="59">
        <f t="shared" si="185"/>
        <v>0</v>
      </c>
      <c r="D203" s="232"/>
      <c r="E203" s="435"/>
      <c r="F203" s="393">
        <f t="shared" si="267"/>
        <v>0</v>
      </c>
      <c r="G203" s="232"/>
      <c r="H203" s="264"/>
      <c r="I203" s="115">
        <f t="shared" si="268"/>
        <v>0</v>
      </c>
      <c r="J203" s="264"/>
      <c r="K203" s="61"/>
      <c r="L203" s="115">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430">
        <f t="shared" ref="E204:F204" si="271">E205+E215+E216+E225+E226+E227+E229</f>
        <v>0</v>
      </c>
      <c r="F204" s="39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435"/>
      <c r="F207" s="393">
        <f t="shared" si="279"/>
        <v>0</v>
      </c>
      <c r="G207" s="232"/>
      <c r="H207" s="264"/>
      <c r="I207" s="115">
        <f t="shared" si="280"/>
        <v>0</v>
      </c>
      <c r="J207" s="264"/>
      <c r="K207" s="61"/>
      <c r="L207" s="115">
        <f t="shared" si="281"/>
        <v>0</v>
      </c>
      <c r="M207" s="328"/>
      <c r="N207" s="61"/>
      <c r="O207" s="115">
        <f t="shared" si="282"/>
        <v>0</v>
      </c>
      <c r="P207" s="112"/>
    </row>
    <row r="208" spans="1:16" hidden="1" x14ac:dyDescent="0.25">
      <c r="A208" s="38">
        <v>5213</v>
      </c>
      <c r="B208" s="58" t="s">
        <v>188</v>
      </c>
      <c r="C208" s="59">
        <f t="shared" si="185"/>
        <v>0</v>
      </c>
      <c r="D208" s="232"/>
      <c r="E208" s="435"/>
      <c r="F208" s="393">
        <f t="shared" si="279"/>
        <v>0</v>
      </c>
      <c r="G208" s="232"/>
      <c r="H208" s="264"/>
      <c r="I208" s="115">
        <f t="shared" si="280"/>
        <v>0</v>
      </c>
      <c r="J208" s="264"/>
      <c r="K208" s="61"/>
      <c r="L208" s="115">
        <f t="shared" si="281"/>
        <v>0</v>
      </c>
      <c r="M208" s="328"/>
      <c r="N208" s="61"/>
      <c r="O208" s="115">
        <f t="shared" si="282"/>
        <v>0</v>
      </c>
      <c r="P208" s="112"/>
    </row>
    <row r="209" spans="1:16" hidden="1" x14ac:dyDescent="0.25">
      <c r="A209" s="38">
        <v>5214</v>
      </c>
      <c r="B209" s="58" t="s">
        <v>189</v>
      </c>
      <c r="C209" s="59">
        <f t="shared" si="185"/>
        <v>0</v>
      </c>
      <c r="D209" s="232"/>
      <c r="E209" s="435"/>
      <c r="F209" s="393">
        <f t="shared" si="279"/>
        <v>0</v>
      </c>
      <c r="G209" s="232"/>
      <c r="H209" s="264"/>
      <c r="I209" s="115">
        <f t="shared" si="280"/>
        <v>0</v>
      </c>
      <c r="J209" s="264"/>
      <c r="K209" s="61"/>
      <c r="L209" s="115">
        <f t="shared" si="281"/>
        <v>0</v>
      </c>
      <c r="M209" s="328"/>
      <c r="N209" s="61"/>
      <c r="O209" s="115">
        <f t="shared" si="282"/>
        <v>0</v>
      </c>
      <c r="P209" s="112"/>
    </row>
    <row r="210" spans="1:16" hidden="1" x14ac:dyDescent="0.25">
      <c r="A210" s="38">
        <v>5215</v>
      </c>
      <c r="B210" s="58" t="s">
        <v>190</v>
      </c>
      <c r="C210" s="59">
        <f t="shared" si="185"/>
        <v>0</v>
      </c>
      <c r="D210" s="232"/>
      <c r="E210" s="435"/>
      <c r="F210" s="393">
        <f t="shared" si="279"/>
        <v>0</v>
      </c>
      <c r="G210" s="232"/>
      <c r="H210" s="264"/>
      <c r="I210" s="115">
        <f t="shared" si="280"/>
        <v>0</v>
      </c>
      <c r="J210" s="264"/>
      <c r="K210" s="61"/>
      <c r="L210" s="115">
        <f t="shared" si="281"/>
        <v>0</v>
      </c>
      <c r="M210" s="328"/>
      <c r="N210" s="61"/>
      <c r="O210" s="115">
        <f t="shared" si="282"/>
        <v>0</v>
      </c>
      <c r="P210" s="112"/>
    </row>
    <row r="211" spans="1:16" ht="14.25" hidden="1" customHeight="1" x14ac:dyDescent="0.25">
      <c r="A211" s="38">
        <v>5216</v>
      </c>
      <c r="B211" s="58" t="s">
        <v>191</v>
      </c>
      <c r="C211" s="59">
        <f t="shared" si="185"/>
        <v>0</v>
      </c>
      <c r="D211" s="232"/>
      <c r="E211" s="435"/>
      <c r="F211" s="393">
        <f t="shared" si="279"/>
        <v>0</v>
      </c>
      <c r="G211" s="232"/>
      <c r="H211" s="264"/>
      <c r="I211" s="115">
        <f t="shared" si="280"/>
        <v>0</v>
      </c>
      <c r="J211" s="264"/>
      <c r="K211" s="61"/>
      <c r="L211" s="115">
        <f t="shared" si="281"/>
        <v>0</v>
      </c>
      <c r="M211" s="328"/>
      <c r="N211" s="61"/>
      <c r="O211" s="115">
        <f t="shared" si="282"/>
        <v>0</v>
      </c>
      <c r="P211" s="112"/>
    </row>
    <row r="212" spans="1:16" hidden="1" x14ac:dyDescent="0.25">
      <c r="A212" s="38">
        <v>5217</v>
      </c>
      <c r="B212" s="58" t="s">
        <v>192</v>
      </c>
      <c r="C212" s="59">
        <f t="shared" si="185"/>
        <v>0</v>
      </c>
      <c r="D212" s="232"/>
      <c r="E212" s="435"/>
      <c r="F212" s="393">
        <f t="shared" si="279"/>
        <v>0</v>
      </c>
      <c r="G212" s="232"/>
      <c r="H212" s="264"/>
      <c r="I212" s="115">
        <f t="shared" si="280"/>
        <v>0</v>
      </c>
      <c r="J212" s="264"/>
      <c r="K212" s="61"/>
      <c r="L212" s="115">
        <f t="shared" si="281"/>
        <v>0</v>
      </c>
      <c r="M212" s="328"/>
      <c r="N212" s="61"/>
      <c r="O212" s="115">
        <f t="shared" si="282"/>
        <v>0</v>
      </c>
      <c r="P212" s="112"/>
    </row>
    <row r="213" spans="1:16" hidden="1" x14ac:dyDescent="0.25">
      <c r="A213" s="38">
        <v>5218</v>
      </c>
      <c r="B213" s="58" t="s">
        <v>193</v>
      </c>
      <c r="C213" s="59">
        <f t="shared" ref="C213:C276" si="283">F213+I213+L213+O213</f>
        <v>0</v>
      </c>
      <c r="D213" s="232"/>
      <c r="E213" s="435"/>
      <c r="F213" s="393">
        <f t="shared" si="279"/>
        <v>0</v>
      </c>
      <c r="G213" s="232"/>
      <c r="H213" s="264"/>
      <c r="I213" s="115">
        <f t="shared" si="280"/>
        <v>0</v>
      </c>
      <c r="J213" s="264"/>
      <c r="K213" s="61"/>
      <c r="L213" s="115">
        <f t="shared" si="281"/>
        <v>0</v>
      </c>
      <c r="M213" s="328"/>
      <c r="N213" s="61"/>
      <c r="O213" s="115">
        <f t="shared" si="282"/>
        <v>0</v>
      </c>
      <c r="P213" s="112"/>
    </row>
    <row r="214" spans="1:16" hidden="1" x14ac:dyDescent="0.25">
      <c r="A214" s="38">
        <v>5219</v>
      </c>
      <c r="B214" s="58" t="s">
        <v>194</v>
      </c>
      <c r="C214" s="59">
        <f t="shared" si="283"/>
        <v>0</v>
      </c>
      <c r="D214" s="232"/>
      <c r="E214" s="435"/>
      <c r="F214" s="393">
        <f t="shared" si="279"/>
        <v>0</v>
      </c>
      <c r="G214" s="232"/>
      <c r="H214" s="264"/>
      <c r="I214" s="115">
        <f t="shared" si="280"/>
        <v>0</v>
      </c>
      <c r="J214" s="264"/>
      <c r="K214" s="61"/>
      <c r="L214" s="115">
        <f t="shared" si="281"/>
        <v>0</v>
      </c>
      <c r="M214" s="328"/>
      <c r="N214" s="61"/>
      <c r="O214" s="115">
        <f t="shared" si="282"/>
        <v>0</v>
      </c>
      <c r="P214" s="112"/>
    </row>
    <row r="215" spans="1:16" ht="13.5" hidden="1" customHeight="1" x14ac:dyDescent="0.25">
      <c r="A215" s="113">
        <v>5220</v>
      </c>
      <c r="B215" s="58" t="s">
        <v>195</v>
      </c>
      <c r="C215" s="59">
        <f t="shared" si="283"/>
        <v>0</v>
      </c>
      <c r="D215" s="232"/>
      <c r="E215" s="435"/>
      <c r="F215" s="393">
        <f t="shared" si="279"/>
        <v>0</v>
      </c>
      <c r="G215" s="232"/>
      <c r="H215" s="264"/>
      <c r="I215" s="115">
        <f t="shared" si="280"/>
        <v>0</v>
      </c>
      <c r="J215" s="264"/>
      <c r="K215" s="61"/>
      <c r="L215" s="115">
        <f t="shared" si="281"/>
        <v>0</v>
      </c>
      <c r="M215" s="328"/>
      <c r="N215" s="61"/>
      <c r="O215" s="115">
        <f t="shared" si="282"/>
        <v>0</v>
      </c>
      <c r="P215" s="112"/>
    </row>
    <row r="216" spans="1:16" hidden="1" x14ac:dyDescent="0.25">
      <c r="A216" s="113">
        <v>5230</v>
      </c>
      <c r="B216" s="58" t="s">
        <v>196</v>
      </c>
      <c r="C216" s="59">
        <f t="shared" si="283"/>
        <v>0</v>
      </c>
      <c r="D216" s="233">
        <f>SUM(D217:D224)</f>
        <v>0</v>
      </c>
      <c r="E216" s="436">
        <f t="shared" ref="E216:F216" si="284">SUM(E217:E224)</f>
        <v>0</v>
      </c>
      <c r="F216" s="393">
        <f t="shared" si="284"/>
        <v>0</v>
      </c>
      <c r="G216" s="233">
        <f>SUM(G217:G224)</f>
        <v>0</v>
      </c>
      <c r="H216" s="122">
        <f t="shared" ref="H216:I216" si="285">SUM(H217:H224)</f>
        <v>0</v>
      </c>
      <c r="I216" s="115">
        <f t="shared" si="285"/>
        <v>0</v>
      </c>
      <c r="J216" s="122">
        <f>SUM(J217:J224)</f>
        <v>0</v>
      </c>
      <c r="K216" s="114">
        <f t="shared" ref="K216:L216" si="286">SUM(K217:K224)</f>
        <v>0</v>
      </c>
      <c r="L216" s="115">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435"/>
      <c r="F217" s="393">
        <f t="shared" ref="F217:F226" si="288">D217+E217</f>
        <v>0</v>
      </c>
      <c r="G217" s="232"/>
      <c r="H217" s="264"/>
      <c r="I217" s="115">
        <f t="shared" ref="I217:I226" si="289">G217+H217</f>
        <v>0</v>
      </c>
      <c r="J217" s="264"/>
      <c r="K217" s="61"/>
      <c r="L217" s="115">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435"/>
      <c r="F218" s="393">
        <f t="shared" si="288"/>
        <v>0</v>
      </c>
      <c r="G218" s="232"/>
      <c r="H218" s="264"/>
      <c r="I218" s="115">
        <f t="shared" si="289"/>
        <v>0</v>
      </c>
      <c r="J218" s="264"/>
      <c r="K218" s="61"/>
      <c r="L218" s="115">
        <f t="shared" si="290"/>
        <v>0</v>
      </c>
      <c r="M218" s="328"/>
      <c r="N218" s="61"/>
      <c r="O218" s="115">
        <f t="shared" si="291"/>
        <v>0</v>
      </c>
      <c r="P218" s="112"/>
    </row>
    <row r="219" spans="1:16" hidden="1" x14ac:dyDescent="0.25">
      <c r="A219" s="38">
        <v>5233</v>
      </c>
      <c r="B219" s="58" t="s">
        <v>199</v>
      </c>
      <c r="C219" s="59">
        <f t="shared" si="283"/>
        <v>0</v>
      </c>
      <c r="D219" s="232"/>
      <c r="E219" s="435"/>
      <c r="F219" s="393">
        <f t="shared" si="288"/>
        <v>0</v>
      </c>
      <c r="G219" s="232"/>
      <c r="H219" s="264"/>
      <c r="I219" s="115">
        <f t="shared" si="289"/>
        <v>0</v>
      </c>
      <c r="J219" s="264"/>
      <c r="K219" s="61"/>
      <c r="L219" s="115">
        <f t="shared" si="290"/>
        <v>0</v>
      </c>
      <c r="M219" s="328"/>
      <c r="N219" s="61"/>
      <c r="O219" s="115">
        <f t="shared" si="291"/>
        <v>0</v>
      </c>
      <c r="P219" s="112"/>
    </row>
    <row r="220" spans="1:16" ht="24" hidden="1" x14ac:dyDescent="0.25">
      <c r="A220" s="38">
        <v>5234</v>
      </c>
      <c r="B220" s="58" t="s">
        <v>200</v>
      </c>
      <c r="C220" s="59">
        <f t="shared" si="283"/>
        <v>0</v>
      </c>
      <c r="D220" s="232"/>
      <c r="E220" s="435"/>
      <c r="F220" s="393">
        <f t="shared" si="288"/>
        <v>0</v>
      </c>
      <c r="G220" s="232"/>
      <c r="H220" s="264"/>
      <c r="I220" s="115">
        <f t="shared" si="289"/>
        <v>0</v>
      </c>
      <c r="J220" s="264"/>
      <c r="K220" s="61"/>
      <c r="L220" s="115">
        <f t="shared" si="290"/>
        <v>0</v>
      </c>
      <c r="M220" s="328"/>
      <c r="N220" s="61"/>
      <c r="O220" s="115">
        <f t="shared" si="291"/>
        <v>0</v>
      </c>
      <c r="P220" s="112"/>
    </row>
    <row r="221" spans="1:16" ht="14.25" hidden="1" customHeight="1" x14ac:dyDescent="0.25">
      <c r="A221" s="38">
        <v>5236</v>
      </c>
      <c r="B221" s="58" t="s">
        <v>201</v>
      </c>
      <c r="C221" s="59">
        <f t="shared" si="283"/>
        <v>0</v>
      </c>
      <c r="D221" s="232"/>
      <c r="E221" s="435"/>
      <c r="F221" s="393">
        <f t="shared" si="288"/>
        <v>0</v>
      </c>
      <c r="G221" s="232"/>
      <c r="H221" s="264"/>
      <c r="I221" s="115">
        <f t="shared" si="289"/>
        <v>0</v>
      </c>
      <c r="J221" s="264"/>
      <c r="K221" s="61"/>
      <c r="L221" s="115">
        <f t="shared" si="290"/>
        <v>0</v>
      </c>
      <c r="M221" s="328"/>
      <c r="N221" s="61"/>
      <c r="O221" s="115">
        <f t="shared" si="291"/>
        <v>0</v>
      </c>
      <c r="P221" s="112"/>
    </row>
    <row r="222" spans="1:16" ht="14.25" hidden="1" customHeight="1" x14ac:dyDescent="0.25">
      <c r="A222" s="38">
        <v>5237</v>
      </c>
      <c r="B222" s="58" t="s">
        <v>202</v>
      </c>
      <c r="C222" s="59">
        <f t="shared" si="283"/>
        <v>0</v>
      </c>
      <c r="D222" s="232"/>
      <c r="E222" s="435"/>
      <c r="F222" s="393">
        <f t="shared" si="288"/>
        <v>0</v>
      </c>
      <c r="G222" s="232"/>
      <c r="H222" s="264"/>
      <c r="I222" s="115">
        <f t="shared" si="289"/>
        <v>0</v>
      </c>
      <c r="J222" s="264"/>
      <c r="K222" s="61"/>
      <c r="L222" s="115">
        <f t="shared" si="290"/>
        <v>0</v>
      </c>
      <c r="M222" s="328"/>
      <c r="N222" s="61"/>
      <c r="O222" s="115">
        <f t="shared" si="291"/>
        <v>0</v>
      </c>
      <c r="P222" s="112"/>
    </row>
    <row r="223" spans="1:16" ht="24" hidden="1" x14ac:dyDescent="0.25">
      <c r="A223" s="38">
        <v>5238</v>
      </c>
      <c r="B223" s="58" t="s">
        <v>203</v>
      </c>
      <c r="C223" s="59">
        <f t="shared" si="283"/>
        <v>0</v>
      </c>
      <c r="D223" s="232"/>
      <c r="E223" s="435"/>
      <c r="F223" s="393">
        <f t="shared" si="288"/>
        <v>0</v>
      </c>
      <c r="G223" s="232"/>
      <c r="H223" s="264"/>
      <c r="I223" s="115">
        <f t="shared" si="289"/>
        <v>0</v>
      </c>
      <c r="J223" s="264"/>
      <c r="K223" s="61"/>
      <c r="L223" s="115">
        <f t="shared" si="290"/>
        <v>0</v>
      </c>
      <c r="M223" s="328"/>
      <c r="N223" s="61"/>
      <c r="O223" s="115">
        <f t="shared" si="291"/>
        <v>0</v>
      </c>
      <c r="P223" s="112"/>
    </row>
    <row r="224" spans="1:16" ht="24" hidden="1" x14ac:dyDescent="0.25">
      <c r="A224" s="38">
        <v>5239</v>
      </c>
      <c r="B224" s="58" t="s">
        <v>204</v>
      </c>
      <c r="C224" s="59">
        <f t="shared" si="283"/>
        <v>0</v>
      </c>
      <c r="D224" s="232"/>
      <c r="E224" s="435"/>
      <c r="F224" s="393">
        <f t="shared" si="288"/>
        <v>0</v>
      </c>
      <c r="G224" s="232"/>
      <c r="H224" s="264"/>
      <c r="I224" s="115">
        <f t="shared" si="289"/>
        <v>0</v>
      </c>
      <c r="J224" s="264"/>
      <c r="K224" s="61"/>
      <c r="L224" s="115">
        <f t="shared" si="290"/>
        <v>0</v>
      </c>
      <c r="M224" s="328"/>
      <c r="N224" s="61"/>
      <c r="O224" s="115">
        <f t="shared" si="291"/>
        <v>0</v>
      </c>
      <c r="P224" s="112"/>
    </row>
    <row r="225" spans="1:16" ht="24" hidden="1" x14ac:dyDescent="0.25">
      <c r="A225" s="113">
        <v>5240</v>
      </c>
      <c r="B225" s="58" t="s">
        <v>205</v>
      </c>
      <c r="C225" s="59">
        <f t="shared" si="283"/>
        <v>0</v>
      </c>
      <c r="D225" s="232"/>
      <c r="E225" s="435"/>
      <c r="F225" s="393">
        <f t="shared" si="288"/>
        <v>0</v>
      </c>
      <c r="G225" s="232"/>
      <c r="H225" s="264"/>
      <c r="I225" s="115">
        <f t="shared" si="289"/>
        <v>0</v>
      </c>
      <c r="J225" s="264"/>
      <c r="K225" s="61"/>
      <c r="L225" s="115">
        <f t="shared" si="290"/>
        <v>0</v>
      </c>
      <c r="M225" s="328"/>
      <c r="N225" s="61"/>
      <c r="O225" s="115">
        <f t="shared" si="291"/>
        <v>0</v>
      </c>
      <c r="P225" s="112"/>
    </row>
    <row r="226" spans="1:16" hidden="1" x14ac:dyDescent="0.25">
      <c r="A226" s="113">
        <v>5250</v>
      </c>
      <c r="B226" s="58" t="s">
        <v>206</v>
      </c>
      <c r="C226" s="59">
        <f t="shared" si="283"/>
        <v>0</v>
      </c>
      <c r="D226" s="232"/>
      <c r="E226" s="435"/>
      <c r="F226" s="393">
        <f t="shared" si="288"/>
        <v>0</v>
      </c>
      <c r="G226" s="232"/>
      <c r="H226" s="264"/>
      <c r="I226" s="115">
        <f t="shared" si="289"/>
        <v>0</v>
      </c>
      <c r="J226" s="264"/>
      <c r="K226" s="61"/>
      <c r="L226" s="115">
        <f t="shared" si="290"/>
        <v>0</v>
      </c>
      <c r="M226" s="328"/>
      <c r="N226" s="61"/>
      <c r="O226" s="115">
        <f t="shared" si="291"/>
        <v>0</v>
      </c>
      <c r="P226" s="112"/>
    </row>
    <row r="227" spans="1:16"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437"/>
      <c r="F229" s="432">
        <f t="shared" si="296"/>
        <v>0</v>
      </c>
      <c r="G229" s="234"/>
      <c r="H229" s="265"/>
      <c r="I229" s="110">
        <f t="shared" si="297"/>
        <v>0</v>
      </c>
      <c r="J229" s="265"/>
      <c r="K229" s="116"/>
      <c r="L229" s="110">
        <f t="shared" si="298"/>
        <v>0</v>
      </c>
      <c r="M229" s="329"/>
      <c r="N229" s="116"/>
      <c r="O229" s="110">
        <f t="shared" si="299"/>
        <v>0</v>
      </c>
      <c r="P229" s="117"/>
    </row>
    <row r="230" spans="1:16" hidden="1" x14ac:dyDescent="0.25">
      <c r="A230" s="102">
        <v>6000</v>
      </c>
      <c r="B230" s="102" t="s">
        <v>210</v>
      </c>
      <c r="C230" s="103">
        <f t="shared" si="283"/>
        <v>0</v>
      </c>
      <c r="D230" s="229">
        <f>D231+D251+D259</f>
        <v>0</v>
      </c>
      <c r="E230" s="428">
        <f t="shared" ref="E230:F230" si="300">E231+E251+E259</f>
        <v>0</v>
      </c>
      <c r="F230" s="429">
        <f t="shared" si="300"/>
        <v>0</v>
      </c>
      <c r="G230" s="229">
        <f>G231+G251+G259</f>
        <v>0</v>
      </c>
      <c r="H230" s="262">
        <f t="shared" ref="H230:I230" si="301">H231+H251+H259</f>
        <v>0</v>
      </c>
      <c r="I230" s="105">
        <f t="shared" si="301"/>
        <v>0</v>
      </c>
      <c r="J230" s="262">
        <f>J231+J251+J259</f>
        <v>0</v>
      </c>
      <c r="K230" s="104">
        <f t="shared" ref="K230:L230" si="302">K231+K251+K259</f>
        <v>0</v>
      </c>
      <c r="L230" s="105">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442">
        <f t="shared" ref="E231:F231" si="304">SUM(E232,E233,E235,E238,E244,E245,E246)</f>
        <v>0</v>
      </c>
      <c r="F231" s="443">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row>
    <row r="232" spans="1:16" ht="24" hidden="1" x14ac:dyDescent="0.25">
      <c r="A232" s="455">
        <v>6220</v>
      </c>
      <c r="B232" s="53" t="s">
        <v>212</v>
      </c>
      <c r="C232" s="54">
        <f t="shared" si="283"/>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435"/>
      <c r="F237" s="393">
        <f t="shared" si="313"/>
        <v>0</v>
      </c>
      <c r="G237" s="232"/>
      <c r="H237" s="264"/>
      <c r="I237" s="115">
        <f t="shared" si="314"/>
        <v>0</v>
      </c>
      <c r="J237" s="264"/>
      <c r="K237" s="61"/>
      <c r="L237" s="115">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436">
        <f t="shared" ref="E238:F238" si="317">SUM(E239:E243)</f>
        <v>0</v>
      </c>
      <c r="F238" s="393">
        <f t="shared" si="317"/>
        <v>0</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435"/>
      <c r="F239" s="393">
        <f t="shared" ref="F239:F245" si="321">D239+E239</f>
        <v>0</v>
      </c>
      <c r="G239" s="232"/>
      <c r="H239" s="264"/>
      <c r="I239" s="115">
        <f t="shared" ref="I239:I245" si="322">G239+H239</f>
        <v>0</v>
      </c>
      <c r="J239" s="264"/>
      <c r="K239" s="61"/>
      <c r="L239" s="115">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435"/>
      <c r="F240" s="393">
        <f t="shared" si="321"/>
        <v>0</v>
      </c>
      <c r="G240" s="232"/>
      <c r="H240" s="264"/>
      <c r="I240" s="115">
        <f t="shared" si="322"/>
        <v>0</v>
      </c>
      <c r="J240" s="264"/>
      <c r="K240" s="61"/>
      <c r="L240" s="115">
        <f t="shared" si="323"/>
        <v>0</v>
      </c>
      <c r="M240" s="328"/>
      <c r="N240" s="61"/>
      <c r="O240" s="115">
        <f t="shared" si="324"/>
        <v>0</v>
      </c>
      <c r="P240" s="112"/>
    </row>
    <row r="241" spans="1:16" ht="24" hidden="1" x14ac:dyDescent="0.25">
      <c r="A241" s="38">
        <v>6254</v>
      </c>
      <c r="B241" s="58" t="s">
        <v>221</v>
      </c>
      <c r="C241" s="59">
        <f t="shared" si="283"/>
        <v>0</v>
      </c>
      <c r="D241" s="232"/>
      <c r="E241" s="435"/>
      <c r="F241" s="393">
        <f t="shared" si="321"/>
        <v>0</v>
      </c>
      <c r="G241" s="232"/>
      <c r="H241" s="264"/>
      <c r="I241" s="115">
        <f t="shared" si="322"/>
        <v>0</v>
      </c>
      <c r="J241" s="264"/>
      <c r="K241" s="61"/>
      <c r="L241" s="115">
        <f t="shared" si="323"/>
        <v>0</v>
      </c>
      <c r="M241" s="328"/>
      <c r="N241" s="61"/>
      <c r="O241" s="115">
        <f t="shared" si="324"/>
        <v>0</v>
      </c>
      <c r="P241" s="112"/>
    </row>
    <row r="242" spans="1:16" ht="24" hidden="1" x14ac:dyDescent="0.25">
      <c r="A242" s="38">
        <v>6255</v>
      </c>
      <c r="B242" s="58" t="s">
        <v>222</v>
      </c>
      <c r="C242" s="59">
        <f t="shared" si="283"/>
        <v>0</v>
      </c>
      <c r="D242" s="232"/>
      <c r="E242" s="435"/>
      <c r="F242" s="393">
        <f t="shared" si="321"/>
        <v>0</v>
      </c>
      <c r="G242" s="232"/>
      <c r="H242" s="264"/>
      <c r="I242" s="115">
        <f t="shared" si="322"/>
        <v>0</v>
      </c>
      <c r="J242" s="264"/>
      <c r="K242" s="61"/>
      <c r="L242" s="115">
        <f t="shared" si="323"/>
        <v>0</v>
      </c>
      <c r="M242" s="328"/>
      <c r="N242" s="61"/>
      <c r="O242" s="115">
        <f t="shared" si="324"/>
        <v>0</v>
      </c>
      <c r="P242" s="112"/>
    </row>
    <row r="243" spans="1:16" hidden="1" x14ac:dyDescent="0.25">
      <c r="A243" s="38">
        <v>6259</v>
      </c>
      <c r="B243" s="58" t="s">
        <v>223</v>
      </c>
      <c r="C243" s="59">
        <f t="shared" si="283"/>
        <v>0</v>
      </c>
      <c r="D243" s="232"/>
      <c r="E243" s="435"/>
      <c r="F243" s="393">
        <f t="shared" si="321"/>
        <v>0</v>
      </c>
      <c r="G243" s="232"/>
      <c r="H243" s="264"/>
      <c r="I243" s="115">
        <f t="shared" si="322"/>
        <v>0</v>
      </c>
      <c r="J243" s="264"/>
      <c r="K243" s="61"/>
      <c r="L243" s="115">
        <f t="shared" si="323"/>
        <v>0</v>
      </c>
      <c r="M243" s="328"/>
      <c r="N243" s="61"/>
      <c r="O243" s="115">
        <f t="shared" si="324"/>
        <v>0</v>
      </c>
      <c r="P243" s="112"/>
    </row>
    <row r="244" spans="1:16" ht="24" hidden="1" x14ac:dyDescent="0.25">
      <c r="A244" s="113">
        <v>6260</v>
      </c>
      <c r="B244" s="58" t="s">
        <v>224</v>
      </c>
      <c r="C244" s="59">
        <f t="shared" si="283"/>
        <v>0</v>
      </c>
      <c r="D244" s="232"/>
      <c r="E244" s="435"/>
      <c r="F244" s="393">
        <f t="shared" si="321"/>
        <v>0</v>
      </c>
      <c r="G244" s="232"/>
      <c r="H244" s="264"/>
      <c r="I244" s="115">
        <f t="shared" si="322"/>
        <v>0</v>
      </c>
      <c r="J244" s="264"/>
      <c r="K244" s="61"/>
      <c r="L244" s="115">
        <f t="shared" si="323"/>
        <v>0</v>
      </c>
      <c r="M244" s="328"/>
      <c r="N244" s="61"/>
      <c r="O244" s="115">
        <f t="shared" si="324"/>
        <v>0</v>
      </c>
      <c r="P244" s="112"/>
    </row>
    <row r="245" spans="1:16" hidden="1" x14ac:dyDescent="0.25">
      <c r="A245" s="113">
        <v>6270</v>
      </c>
      <c r="B245" s="58" t="s">
        <v>225</v>
      </c>
      <c r="C245" s="59">
        <f t="shared" si="283"/>
        <v>0</v>
      </c>
      <c r="D245" s="232"/>
      <c r="E245" s="435"/>
      <c r="F245" s="393">
        <f t="shared" si="321"/>
        <v>0</v>
      </c>
      <c r="G245" s="232"/>
      <c r="H245" s="264"/>
      <c r="I245" s="115">
        <f t="shared" si="322"/>
        <v>0</v>
      </c>
      <c r="J245" s="264"/>
      <c r="K245" s="61"/>
      <c r="L245" s="115">
        <f t="shared" si="323"/>
        <v>0</v>
      </c>
      <c r="M245" s="328"/>
      <c r="N245" s="61"/>
      <c r="O245" s="115">
        <f t="shared" si="324"/>
        <v>0</v>
      </c>
      <c r="P245" s="112"/>
    </row>
    <row r="246" spans="1:16" ht="24" hidden="1" x14ac:dyDescent="0.25">
      <c r="A246" s="455">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435"/>
      <c r="F248" s="393">
        <f t="shared" si="326"/>
        <v>0</v>
      </c>
      <c r="G248" s="232"/>
      <c r="H248" s="264"/>
      <c r="I248" s="115">
        <f t="shared" si="327"/>
        <v>0</v>
      </c>
      <c r="J248" s="264"/>
      <c r="K248" s="61"/>
      <c r="L248" s="115">
        <f t="shared" si="328"/>
        <v>0</v>
      </c>
      <c r="M248" s="328"/>
      <c r="N248" s="61"/>
      <c r="O248" s="115">
        <f t="shared" si="329"/>
        <v>0</v>
      </c>
      <c r="P248" s="112"/>
    </row>
    <row r="249" spans="1:16" ht="72" hidden="1" x14ac:dyDescent="0.25">
      <c r="A249" s="38">
        <v>6296</v>
      </c>
      <c r="B249" s="58" t="s">
        <v>229</v>
      </c>
      <c r="C249" s="59">
        <f t="shared" si="283"/>
        <v>0</v>
      </c>
      <c r="D249" s="232"/>
      <c r="E249" s="435"/>
      <c r="F249" s="393">
        <f t="shared" si="326"/>
        <v>0</v>
      </c>
      <c r="G249" s="232"/>
      <c r="H249" s="264"/>
      <c r="I249" s="115">
        <f t="shared" si="327"/>
        <v>0</v>
      </c>
      <c r="J249" s="264"/>
      <c r="K249" s="61"/>
      <c r="L249" s="115">
        <f t="shared" si="328"/>
        <v>0</v>
      </c>
      <c r="M249" s="328"/>
      <c r="N249" s="61"/>
      <c r="O249" s="115">
        <f t="shared" si="329"/>
        <v>0</v>
      </c>
      <c r="P249" s="112"/>
    </row>
    <row r="250" spans="1:16" ht="39.75" hidden="1" customHeight="1" x14ac:dyDescent="0.25">
      <c r="A250" s="38">
        <v>6299</v>
      </c>
      <c r="B250" s="58" t="s">
        <v>230</v>
      </c>
      <c r="C250" s="59">
        <f t="shared" si="283"/>
        <v>0</v>
      </c>
      <c r="D250" s="232"/>
      <c r="E250" s="435"/>
      <c r="F250" s="393">
        <f t="shared" si="326"/>
        <v>0</v>
      </c>
      <c r="G250" s="232"/>
      <c r="H250" s="264"/>
      <c r="I250" s="115">
        <f t="shared" si="327"/>
        <v>0</v>
      </c>
      <c r="J250" s="264"/>
      <c r="K250" s="61"/>
      <c r="L250" s="115">
        <f t="shared" si="328"/>
        <v>0</v>
      </c>
      <c r="M250" s="328"/>
      <c r="N250" s="61"/>
      <c r="O250" s="115">
        <f t="shared" si="329"/>
        <v>0</v>
      </c>
      <c r="P250" s="112"/>
    </row>
    <row r="251" spans="1:16" hidden="1" x14ac:dyDescent="0.25">
      <c r="A251" s="46">
        <v>6300</v>
      </c>
      <c r="B251" s="106" t="s">
        <v>231</v>
      </c>
      <c r="C251" s="47">
        <f t="shared" si="283"/>
        <v>0</v>
      </c>
      <c r="D251" s="230">
        <f>SUM(D252,D257,D258)</f>
        <v>0</v>
      </c>
      <c r="E251" s="430">
        <f t="shared" ref="E251:O251" si="330">SUM(E252,E257,E258)</f>
        <v>0</v>
      </c>
      <c r="F251" s="397">
        <f t="shared" si="330"/>
        <v>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row>
    <row r="252" spans="1:16" ht="24" hidden="1" x14ac:dyDescent="0.25">
      <c r="A252" s="455">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435"/>
      <c r="F254" s="393">
        <f t="shared" si="332"/>
        <v>0</v>
      </c>
      <c r="G254" s="232"/>
      <c r="H254" s="264"/>
      <c r="I254" s="115">
        <f t="shared" si="333"/>
        <v>0</v>
      </c>
      <c r="J254" s="264"/>
      <c r="K254" s="61"/>
      <c r="L254" s="115">
        <f t="shared" si="334"/>
        <v>0</v>
      </c>
      <c r="M254" s="328"/>
      <c r="N254" s="61"/>
      <c r="O254" s="115">
        <f t="shared" si="335"/>
        <v>0</v>
      </c>
      <c r="P254" s="112"/>
    </row>
    <row r="255" spans="1:16" ht="24" hidden="1" x14ac:dyDescent="0.25">
      <c r="A255" s="38">
        <v>6324</v>
      </c>
      <c r="B255" s="58" t="s">
        <v>287</v>
      </c>
      <c r="C255" s="59">
        <f t="shared" si="283"/>
        <v>0</v>
      </c>
      <c r="D255" s="232"/>
      <c r="E255" s="435"/>
      <c r="F255" s="393">
        <f t="shared" si="332"/>
        <v>0</v>
      </c>
      <c r="G255" s="232"/>
      <c r="H255" s="264"/>
      <c r="I255" s="115">
        <f t="shared" si="333"/>
        <v>0</v>
      </c>
      <c r="J255" s="264"/>
      <c r="K255" s="61"/>
      <c r="L255" s="115">
        <f t="shared" si="334"/>
        <v>0</v>
      </c>
      <c r="M255" s="328"/>
      <c r="N255" s="61"/>
      <c r="O255" s="115">
        <f t="shared" si="335"/>
        <v>0</v>
      </c>
      <c r="P255" s="112"/>
    </row>
    <row r="256" spans="1:16" hidden="1" x14ac:dyDescent="0.25">
      <c r="A256" s="33">
        <v>6329</v>
      </c>
      <c r="B256" s="53" t="s">
        <v>288</v>
      </c>
      <c r="C256" s="54">
        <f t="shared" si="283"/>
        <v>0</v>
      </c>
      <c r="D256" s="231"/>
      <c r="E256" s="433"/>
      <c r="F256" s="434">
        <f t="shared" si="332"/>
        <v>0</v>
      </c>
      <c r="G256" s="231"/>
      <c r="H256" s="263"/>
      <c r="I256" s="121">
        <f t="shared" si="333"/>
        <v>0</v>
      </c>
      <c r="J256" s="263"/>
      <c r="K256" s="56"/>
      <c r="L256" s="121">
        <f t="shared" si="334"/>
        <v>0</v>
      </c>
      <c r="M256" s="327"/>
      <c r="N256" s="56"/>
      <c r="O256" s="121">
        <f t="shared" si="335"/>
        <v>0</v>
      </c>
      <c r="P256" s="111"/>
    </row>
    <row r="257" spans="1:16" ht="24" hidden="1" x14ac:dyDescent="0.25">
      <c r="A257" s="144">
        <v>6330</v>
      </c>
      <c r="B257" s="145" t="s">
        <v>234</v>
      </c>
      <c r="C257" s="128">
        <f t="shared" si="283"/>
        <v>0</v>
      </c>
      <c r="D257" s="237"/>
      <c r="E257" s="440"/>
      <c r="F257" s="441">
        <f t="shared" si="332"/>
        <v>0</v>
      </c>
      <c r="G257" s="237"/>
      <c r="H257" s="268"/>
      <c r="I257" s="313">
        <f t="shared" si="333"/>
        <v>0</v>
      </c>
      <c r="J257" s="268"/>
      <c r="K257" s="130"/>
      <c r="L257" s="313">
        <f t="shared" si="334"/>
        <v>0</v>
      </c>
      <c r="M257" s="331"/>
      <c r="N257" s="130"/>
      <c r="O257" s="313">
        <f t="shared" si="335"/>
        <v>0</v>
      </c>
      <c r="P257" s="159"/>
    </row>
    <row r="258" spans="1:16" hidden="1" x14ac:dyDescent="0.25">
      <c r="A258" s="113">
        <v>6360</v>
      </c>
      <c r="B258" s="58" t="s">
        <v>235</v>
      </c>
      <c r="C258" s="59">
        <f t="shared" si="283"/>
        <v>0</v>
      </c>
      <c r="D258" s="232"/>
      <c r="E258" s="435"/>
      <c r="F258" s="393">
        <f t="shared" si="332"/>
        <v>0</v>
      </c>
      <c r="G258" s="232"/>
      <c r="H258" s="264"/>
      <c r="I258" s="115">
        <f t="shared" si="333"/>
        <v>0</v>
      </c>
      <c r="J258" s="264"/>
      <c r="K258" s="61"/>
      <c r="L258" s="115">
        <f t="shared" si="334"/>
        <v>0</v>
      </c>
      <c r="M258" s="328"/>
      <c r="N258" s="61"/>
      <c r="O258" s="115">
        <f t="shared" si="335"/>
        <v>0</v>
      </c>
      <c r="P258" s="112"/>
    </row>
    <row r="259" spans="1:16" ht="36" hidden="1" x14ac:dyDescent="0.25">
      <c r="A259" s="46">
        <v>6400</v>
      </c>
      <c r="B259" s="106" t="s">
        <v>236</v>
      </c>
      <c r="C259" s="47">
        <f t="shared" si="283"/>
        <v>0</v>
      </c>
      <c r="D259" s="230">
        <f>SUM(D260,D264)</f>
        <v>0</v>
      </c>
      <c r="E259" s="430">
        <f t="shared" ref="E259:O259" si="336">SUM(E260,E264)</f>
        <v>0</v>
      </c>
      <c r="F259" s="397">
        <f t="shared" si="336"/>
        <v>0</v>
      </c>
      <c r="G259" s="230">
        <f t="shared" si="336"/>
        <v>0</v>
      </c>
      <c r="H259" s="107">
        <f t="shared" si="336"/>
        <v>0</v>
      </c>
      <c r="I259" s="118">
        <f t="shared" si="336"/>
        <v>0</v>
      </c>
      <c r="J259" s="107">
        <f t="shared" si="336"/>
        <v>0</v>
      </c>
      <c r="K259" s="51">
        <f t="shared" si="336"/>
        <v>0</v>
      </c>
      <c r="L259" s="118">
        <f t="shared" si="336"/>
        <v>0</v>
      </c>
      <c r="M259" s="167">
        <f t="shared" si="336"/>
        <v>0</v>
      </c>
      <c r="N259" s="168">
        <f t="shared" si="336"/>
        <v>0</v>
      </c>
      <c r="O259" s="169">
        <f t="shared" si="336"/>
        <v>0</v>
      </c>
      <c r="P259" s="353"/>
    </row>
    <row r="260" spans="1:16" ht="24" hidden="1" x14ac:dyDescent="0.25">
      <c r="A260" s="455">
        <v>6410</v>
      </c>
      <c r="B260" s="53" t="s">
        <v>237</v>
      </c>
      <c r="C260" s="54">
        <f t="shared" si="283"/>
        <v>0</v>
      </c>
      <c r="D260" s="235">
        <f>SUM(D261:D263)</f>
        <v>0</v>
      </c>
      <c r="E260" s="438">
        <f t="shared" ref="E260:O260" si="337">SUM(E261:E263)</f>
        <v>0</v>
      </c>
      <c r="F260" s="434">
        <f t="shared" si="337"/>
        <v>0</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435"/>
      <c r="F262" s="393">
        <f t="shared" si="338"/>
        <v>0</v>
      </c>
      <c r="G262" s="232"/>
      <c r="H262" s="264"/>
      <c r="I262" s="115">
        <f t="shared" si="339"/>
        <v>0</v>
      </c>
      <c r="J262" s="264"/>
      <c r="K262" s="61"/>
      <c r="L262" s="115">
        <f t="shared" si="340"/>
        <v>0</v>
      </c>
      <c r="M262" s="328"/>
      <c r="N262" s="61"/>
      <c r="O262" s="115">
        <f t="shared" si="341"/>
        <v>0</v>
      </c>
      <c r="P262" s="112"/>
    </row>
    <row r="263" spans="1:16" ht="36" hidden="1" x14ac:dyDescent="0.25">
      <c r="A263" s="38">
        <v>6419</v>
      </c>
      <c r="B263" s="58" t="s">
        <v>240</v>
      </c>
      <c r="C263" s="59">
        <f t="shared" si="283"/>
        <v>0</v>
      </c>
      <c r="D263" s="232"/>
      <c r="E263" s="435"/>
      <c r="F263" s="393">
        <f t="shared" si="338"/>
        <v>0</v>
      </c>
      <c r="G263" s="232"/>
      <c r="H263" s="264"/>
      <c r="I263" s="115">
        <f t="shared" si="339"/>
        <v>0</v>
      </c>
      <c r="J263" s="264"/>
      <c r="K263" s="61"/>
      <c r="L263" s="115">
        <f t="shared" si="340"/>
        <v>0</v>
      </c>
      <c r="M263" s="328"/>
      <c r="N263" s="61"/>
      <c r="O263" s="115">
        <f t="shared" si="341"/>
        <v>0</v>
      </c>
      <c r="P263" s="112"/>
    </row>
    <row r="264" spans="1:16" ht="36" hidden="1" x14ac:dyDescent="0.25">
      <c r="A264" s="113">
        <v>6420</v>
      </c>
      <c r="B264" s="58" t="s">
        <v>241</v>
      </c>
      <c r="C264" s="59">
        <f t="shared" si="283"/>
        <v>0</v>
      </c>
      <c r="D264" s="233">
        <f>SUM(D265:D268)</f>
        <v>0</v>
      </c>
      <c r="E264" s="436">
        <f t="shared" ref="E264:F264" si="342">SUM(E265:E268)</f>
        <v>0</v>
      </c>
      <c r="F264" s="393">
        <f t="shared" si="342"/>
        <v>0</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435"/>
      <c r="F266" s="393">
        <f t="shared" si="346"/>
        <v>0</v>
      </c>
      <c r="G266" s="232"/>
      <c r="H266" s="264"/>
      <c r="I266" s="115">
        <f t="shared" si="347"/>
        <v>0</v>
      </c>
      <c r="J266" s="264"/>
      <c r="K266" s="61"/>
      <c r="L266" s="115">
        <f t="shared" si="348"/>
        <v>0</v>
      </c>
      <c r="M266" s="328"/>
      <c r="N266" s="61"/>
      <c r="O266" s="115">
        <f t="shared" si="349"/>
        <v>0</v>
      </c>
      <c r="P266" s="112"/>
    </row>
    <row r="267" spans="1:16" ht="13.5" hidden="1" customHeight="1" x14ac:dyDescent="0.25">
      <c r="A267" s="38">
        <v>6423</v>
      </c>
      <c r="B267" s="58" t="s">
        <v>244</v>
      </c>
      <c r="C267" s="59">
        <f t="shared" si="283"/>
        <v>0</v>
      </c>
      <c r="D267" s="232"/>
      <c r="E267" s="435"/>
      <c r="F267" s="393">
        <f t="shared" si="346"/>
        <v>0</v>
      </c>
      <c r="G267" s="232"/>
      <c r="H267" s="264"/>
      <c r="I267" s="115">
        <f t="shared" si="347"/>
        <v>0</v>
      </c>
      <c r="J267" s="264"/>
      <c r="K267" s="61"/>
      <c r="L267" s="115">
        <f t="shared" si="348"/>
        <v>0</v>
      </c>
      <c r="M267" s="328"/>
      <c r="N267" s="61"/>
      <c r="O267" s="115">
        <f t="shared" si="349"/>
        <v>0</v>
      </c>
      <c r="P267" s="112"/>
    </row>
    <row r="268" spans="1:16" ht="36" hidden="1" x14ac:dyDescent="0.25">
      <c r="A268" s="38">
        <v>6424</v>
      </c>
      <c r="B268" s="58" t="s">
        <v>245</v>
      </c>
      <c r="C268" s="59">
        <f t="shared" si="283"/>
        <v>0</v>
      </c>
      <c r="D268" s="232"/>
      <c r="E268" s="435"/>
      <c r="F268" s="393">
        <f t="shared" si="346"/>
        <v>0</v>
      </c>
      <c r="G268" s="232"/>
      <c r="H268" s="264"/>
      <c r="I268" s="115">
        <f t="shared" si="347"/>
        <v>0</v>
      </c>
      <c r="J268" s="264"/>
      <c r="K268" s="61"/>
      <c r="L268" s="115">
        <f t="shared" si="348"/>
        <v>0</v>
      </c>
      <c r="M268" s="328"/>
      <c r="N268" s="61"/>
      <c r="O268" s="115">
        <f t="shared" si="349"/>
        <v>0</v>
      </c>
      <c r="P268" s="112"/>
    </row>
    <row r="269" spans="1:16" ht="36" hidden="1" x14ac:dyDescent="0.25">
      <c r="A269" s="150">
        <v>7000</v>
      </c>
      <c r="B269" s="150" t="s">
        <v>246</v>
      </c>
      <c r="C269" s="153">
        <f t="shared" si="283"/>
        <v>0</v>
      </c>
      <c r="D269" s="239">
        <f>SUM(D270,D281)</f>
        <v>0</v>
      </c>
      <c r="E269" s="444">
        <f t="shared" ref="E269:F269" si="350">SUM(E270,E281)</f>
        <v>0</v>
      </c>
      <c r="F269" s="445">
        <f t="shared" si="350"/>
        <v>0</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row>
    <row r="271" spans="1:16" ht="24" hidden="1" x14ac:dyDescent="0.25">
      <c r="A271" s="455">
        <v>7210</v>
      </c>
      <c r="B271" s="53" t="s">
        <v>248</v>
      </c>
      <c r="C271" s="54">
        <f t="shared" si="283"/>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435"/>
      <c r="F274" s="393">
        <f t="shared" si="362"/>
        <v>0</v>
      </c>
      <c r="G274" s="232"/>
      <c r="H274" s="264"/>
      <c r="I274" s="115">
        <f t="shared" si="363"/>
        <v>0</v>
      </c>
      <c r="J274" s="264"/>
      <c r="K274" s="61"/>
      <c r="L274" s="115">
        <f t="shared" si="364"/>
        <v>0</v>
      </c>
      <c r="M274" s="328"/>
      <c r="N274" s="61"/>
      <c r="O274" s="115">
        <f t="shared" si="365"/>
        <v>0</v>
      </c>
      <c r="P274" s="112"/>
    </row>
    <row r="275" spans="1:16" ht="24" hidden="1" x14ac:dyDescent="0.25">
      <c r="A275" s="113">
        <v>7230</v>
      </c>
      <c r="B275" s="58" t="s">
        <v>292</v>
      </c>
      <c r="C275" s="59">
        <f t="shared" si="283"/>
        <v>0</v>
      </c>
      <c r="D275" s="232"/>
      <c r="E275" s="435"/>
      <c r="F275" s="393">
        <f t="shared" si="362"/>
        <v>0</v>
      </c>
      <c r="G275" s="232"/>
      <c r="H275" s="264"/>
      <c r="I275" s="115">
        <f t="shared" si="363"/>
        <v>0</v>
      </c>
      <c r="J275" s="264"/>
      <c r="K275" s="61"/>
      <c r="L275" s="115">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436">
        <f t="shared" si="366"/>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435"/>
      <c r="F278" s="393">
        <f t="shared" si="369"/>
        <v>0</v>
      </c>
      <c r="G278" s="232"/>
      <c r="H278" s="264"/>
      <c r="I278" s="115">
        <f t="shared" si="370"/>
        <v>0</v>
      </c>
      <c r="J278" s="264"/>
      <c r="K278" s="61"/>
      <c r="L278" s="115">
        <f t="shared" si="371"/>
        <v>0</v>
      </c>
      <c r="M278" s="328"/>
      <c r="N278" s="61"/>
      <c r="O278" s="115">
        <f t="shared" si="372"/>
        <v>0</v>
      </c>
      <c r="P278" s="112"/>
    </row>
    <row r="279" spans="1:16" ht="36" hidden="1" x14ac:dyDescent="0.25">
      <c r="A279" s="38">
        <v>7247</v>
      </c>
      <c r="B279" s="58" t="s">
        <v>309</v>
      </c>
      <c r="C279" s="59">
        <f t="shared" si="368"/>
        <v>0</v>
      </c>
      <c r="D279" s="232"/>
      <c r="E279" s="435"/>
      <c r="F279" s="393">
        <f t="shared" si="369"/>
        <v>0</v>
      </c>
      <c r="G279" s="232"/>
      <c r="H279" s="264"/>
      <c r="I279" s="115">
        <f t="shared" si="370"/>
        <v>0</v>
      </c>
      <c r="J279" s="264"/>
      <c r="K279" s="61"/>
      <c r="L279" s="115">
        <f t="shared" si="371"/>
        <v>0</v>
      </c>
      <c r="M279" s="328"/>
      <c r="N279" s="61"/>
      <c r="O279" s="115">
        <f t="shared" si="372"/>
        <v>0</v>
      </c>
      <c r="P279" s="112"/>
    </row>
    <row r="280" spans="1:16" ht="24" hidden="1" x14ac:dyDescent="0.25">
      <c r="A280" s="455">
        <v>7260</v>
      </c>
      <c r="B280" s="53" t="s">
        <v>255</v>
      </c>
      <c r="C280" s="54">
        <f t="shared" si="368"/>
        <v>0</v>
      </c>
      <c r="D280" s="231"/>
      <c r="E280" s="433"/>
      <c r="F280" s="434">
        <f t="shared" si="369"/>
        <v>0</v>
      </c>
      <c r="G280" s="231"/>
      <c r="H280" s="263"/>
      <c r="I280" s="121">
        <f t="shared" si="370"/>
        <v>0</v>
      </c>
      <c r="J280" s="263"/>
      <c r="K280" s="56"/>
      <c r="L280" s="12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446">
        <f t="shared" si="373"/>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447"/>
      <c r="F282" s="416">
        <f>D282+E282</f>
        <v>0</v>
      </c>
      <c r="G282" s="241"/>
      <c r="H282" s="272"/>
      <c r="I282" s="312">
        <f>G282+H282</f>
        <v>0</v>
      </c>
      <c r="J282" s="272"/>
      <c r="K282" s="67"/>
      <c r="L282" s="312">
        <f>J282+K282</f>
        <v>0</v>
      </c>
      <c r="M282" s="334"/>
      <c r="N282" s="67"/>
      <c r="O282" s="312">
        <f>M282+N282</f>
        <v>0</v>
      </c>
      <c r="P282" s="156"/>
    </row>
    <row r="283" spans="1:16" x14ac:dyDescent="0.25">
      <c r="A283" s="147"/>
      <c r="B283" s="58" t="s">
        <v>256</v>
      </c>
      <c r="C283" s="59">
        <f t="shared" si="368"/>
        <v>1676</v>
      </c>
      <c r="D283" s="233">
        <f>SUM(D284:D285)</f>
        <v>2959</v>
      </c>
      <c r="E283" s="436">
        <f t="shared" ref="E283:F283" si="374">SUM(E284:E285)</f>
        <v>-1283</v>
      </c>
      <c r="F283" s="393">
        <f t="shared" si="374"/>
        <v>1676</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row>
    <row r="284" spans="1:16" x14ac:dyDescent="0.25">
      <c r="A284" s="147" t="s">
        <v>257</v>
      </c>
      <c r="B284" s="38" t="s">
        <v>258</v>
      </c>
      <c r="C284" s="59">
        <f t="shared" si="368"/>
        <v>1676</v>
      </c>
      <c r="D284" s="232"/>
      <c r="E284" s="435">
        <v>1676</v>
      </c>
      <c r="F284" s="393">
        <f t="shared" ref="F284:F285" si="378">D284+E284</f>
        <v>1676</v>
      </c>
      <c r="G284" s="232"/>
      <c r="H284" s="264"/>
      <c r="I284" s="115">
        <f t="shared" ref="I284:I285" si="379">G284+H284</f>
        <v>0</v>
      </c>
      <c r="J284" s="264"/>
      <c r="K284" s="61"/>
      <c r="L284" s="115">
        <f t="shared" ref="L284:L285" si="380">J284+K284</f>
        <v>0</v>
      </c>
      <c r="M284" s="328"/>
      <c r="N284" s="61"/>
      <c r="O284" s="115">
        <f t="shared" ref="O284:O285" si="381">M284+N284</f>
        <v>0</v>
      </c>
      <c r="P284" s="377"/>
    </row>
    <row r="285" spans="1:16" ht="24" hidden="1" x14ac:dyDescent="0.25">
      <c r="A285" s="147" t="s">
        <v>259</v>
      </c>
      <c r="B285" s="154" t="s">
        <v>260</v>
      </c>
      <c r="C285" s="54">
        <f t="shared" si="368"/>
        <v>0</v>
      </c>
      <c r="D285" s="231">
        <v>2959</v>
      </c>
      <c r="E285" s="433">
        <v>-2959</v>
      </c>
      <c r="F285" s="434">
        <f t="shared" si="378"/>
        <v>0</v>
      </c>
      <c r="G285" s="231"/>
      <c r="H285" s="263"/>
      <c r="I285" s="121">
        <f t="shared" si="379"/>
        <v>0</v>
      </c>
      <c r="J285" s="263"/>
      <c r="K285" s="56"/>
      <c r="L285" s="121">
        <f t="shared" si="380"/>
        <v>0</v>
      </c>
      <c r="M285" s="327"/>
      <c r="N285" s="56"/>
      <c r="O285" s="121">
        <f t="shared" si="381"/>
        <v>0</v>
      </c>
      <c r="P285" s="111"/>
    </row>
    <row r="286" spans="1:16" ht="12.75" thickBot="1" x14ac:dyDescent="0.3">
      <c r="A286" s="175"/>
      <c r="B286" s="175" t="s">
        <v>261</v>
      </c>
      <c r="C286" s="316">
        <f t="shared" si="368"/>
        <v>8593</v>
      </c>
      <c r="D286" s="242">
        <f t="shared" ref="D286:O286" si="382">SUM(D283,D269,D230,D195,D187,D173,D75,D53)</f>
        <v>7751</v>
      </c>
      <c r="E286" s="448">
        <f t="shared" si="382"/>
        <v>842</v>
      </c>
      <c r="F286" s="449">
        <f t="shared" si="382"/>
        <v>8593</v>
      </c>
      <c r="G286" s="242">
        <f t="shared" si="382"/>
        <v>0</v>
      </c>
      <c r="H286" s="177">
        <f t="shared" si="382"/>
        <v>0</v>
      </c>
      <c r="I286" s="298">
        <f t="shared" si="382"/>
        <v>0</v>
      </c>
      <c r="J286" s="177">
        <f t="shared" si="382"/>
        <v>0</v>
      </c>
      <c r="K286" s="176">
        <f t="shared" si="382"/>
        <v>0</v>
      </c>
      <c r="L286" s="298">
        <f t="shared" si="382"/>
        <v>0</v>
      </c>
      <c r="M286" s="316">
        <f t="shared" si="382"/>
        <v>0</v>
      </c>
      <c r="N286" s="176">
        <f t="shared" si="382"/>
        <v>0</v>
      </c>
      <c r="O286" s="298">
        <f t="shared" si="382"/>
        <v>0</v>
      </c>
      <c r="P286" s="356"/>
    </row>
    <row r="287" spans="1:16" s="21" customFormat="1" ht="13.5" thickTop="1" thickBot="1" x14ac:dyDescent="0.3">
      <c r="A287" s="1670" t="s">
        <v>262</v>
      </c>
      <c r="B287" s="1671"/>
      <c r="C287" s="184">
        <f t="shared" si="368"/>
        <v>1676</v>
      </c>
      <c r="D287" s="243">
        <f>SUM(D24,D25,D41)-D51</f>
        <v>2959</v>
      </c>
      <c r="E287" s="450">
        <f t="shared" ref="E287:F287" si="383">SUM(E24,E25,E41)-E51</f>
        <v>-1283</v>
      </c>
      <c r="F287" s="451">
        <f t="shared" si="383"/>
        <v>1676</v>
      </c>
      <c r="G287" s="243">
        <f>SUM(G24,G25,G41)-G51</f>
        <v>0</v>
      </c>
      <c r="H287" s="273">
        <f t="shared" ref="H287:I287" si="384">SUM(H24,H25,H41)-H51</f>
        <v>0</v>
      </c>
      <c r="I287" s="299">
        <f t="shared" si="384"/>
        <v>0</v>
      </c>
      <c r="J287" s="273">
        <f>(J26+J43)-J51</f>
        <v>0</v>
      </c>
      <c r="K287" s="179">
        <f t="shared" ref="K287:L287" si="385">(K26+K43)-K51</f>
        <v>0</v>
      </c>
      <c r="L287" s="299">
        <f t="shared" si="385"/>
        <v>0</v>
      </c>
      <c r="M287" s="184">
        <f>M45-M51</f>
        <v>0</v>
      </c>
      <c r="N287" s="179">
        <f t="shared" ref="N287:O287" si="386">N45-N51</f>
        <v>0</v>
      </c>
      <c r="O287" s="299">
        <f t="shared" si="386"/>
        <v>0</v>
      </c>
      <c r="P287" s="186"/>
    </row>
    <row r="288" spans="1:16" s="21" customFormat="1" ht="12.75" thickTop="1" x14ac:dyDescent="0.25">
      <c r="A288" s="1672" t="s">
        <v>263</v>
      </c>
      <c r="B288" s="1673"/>
      <c r="C288" s="164">
        <f t="shared" si="368"/>
        <v>-1676</v>
      </c>
      <c r="D288" s="244">
        <f t="shared" ref="D288:O288" si="387">SUM(D289,D290)-D297+D298</f>
        <v>-2959</v>
      </c>
      <c r="E288" s="452">
        <f t="shared" si="387"/>
        <v>1283</v>
      </c>
      <c r="F288" s="453">
        <f t="shared" si="387"/>
        <v>-1676</v>
      </c>
      <c r="G288" s="244">
        <f t="shared" si="387"/>
        <v>0</v>
      </c>
      <c r="H288" s="274">
        <f t="shared" si="387"/>
        <v>0</v>
      </c>
      <c r="I288" s="162">
        <f t="shared" si="387"/>
        <v>0</v>
      </c>
      <c r="J288" s="274">
        <f t="shared" si="387"/>
        <v>0</v>
      </c>
      <c r="K288" s="161">
        <f t="shared" si="387"/>
        <v>0</v>
      </c>
      <c r="L288" s="162">
        <f t="shared" si="387"/>
        <v>0</v>
      </c>
      <c r="M288" s="164">
        <f t="shared" si="387"/>
        <v>0</v>
      </c>
      <c r="N288" s="161">
        <f t="shared" si="387"/>
        <v>0</v>
      </c>
      <c r="O288" s="162">
        <f t="shared" si="387"/>
        <v>0</v>
      </c>
      <c r="P288" s="357"/>
    </row>
    <row r="289" spans="1:16" s="21" customFormat="1" ht="12.75" thickBot="1" x14ac:dyDescent="0.3">
      <c r="A289" s="89" t="s">
        <v>264</v>
      </c>
      <c r="B289" s="89" t="s">
        <v>265</v>
      </c>
      <c r="C289" s="90">
        <f t="shared" si="368"/>
        <v>-1676</v>
      </c>
      <c r="D289" s="226">
        <f t="shared" ref="D289:O289" si="388">D21-D283</f>
        <v>-2959</v>
      </c>
      <c r="E289" s="422">
        <f t="shared" si="388"/>
        <v>1283</v>
      </c>
      <c r="F289" s="423">
        <f t="shared" si="388"/>
        <v>-1676</v>
      </c>
      <c r="G289" s="226">
        <f t="shared" si="388"/>
        <v>0</v>
      </c>
      <c r="H289" s="259">
        <f t="shared" si="388"/>
        <v>0</v>
      </c>
      <c r="I289" s="92">
        <f t="shared" si="388"/>
        <v>0</v>
      </c>
      <c r="J289" s="259">
        <f t="shared" si="388"/>
        <v>0</v>
      </c>
      <c r="K289" s="91">
        <f t="shared" si="388"/>
        <v>0</v>
      </c>
      <c r="L289" s="9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row>
    <row r="293" spans="1:16"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row>
    <row r="294" spans="1:16"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row>
    <row r="295" spans="1:16"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row>
    <row r="296" spans="1:16"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password="CA5B" sheet="1" objects="1" scenarios="1" formatCells="0" formatColumns="0" formatRows="0"/>
  <autoFilter ref="A18:P298">
    <filterColumn colId="2">
      <filters blank="1">
        <filter val="1 676"/>
        <filter val="-1 676"/>
        <filter val="344"/>
        <filter val="42"/>
        <filter val="427"/>
        <filter val="49"/>
        <filter val="6 399"/>
        <filter val="6 490"/>
        <filter val="6 917"/>
        <filter val="8 593"/>
        <filter val="83"/>
        <filter val="91"/>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44.pielikums Jūrmalas pilsētas domes 
2018.gada 27.septembra saistošajiem noteikumiem Nr.33
(protokols Nr.13,  23.punkts)
 </firstHeader>
    <firstFooter>&amp;L&amp;9&amp;D; &amp;T&amp;R&amp;9&amp;P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R2" sqref="R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840</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841</v>
      </c>
      <c r="D3" s="1713"/>
      <c r="E3" s="1713"/>
      <c r="F3" s="1713"/>
      <c r="G3" s="1713"/>
      <c r="H3" s="1713"/>
      <c r="I3" s="1713"/>
      <c r="J3" s="1713"/>
      <c r="K3" s="1713"/>
      <c r="L3" s="1713"/>
      <c r="M3" s="1713"/>
      <c r="N3" s="1713"/>
      <c r="O3" s="1713"/>
      <c r="P3" s="1714"/>
      <c r="Q3" s="382"/>
    </row>
    <row r="4" spans="1:17" ht="12.75" customHeight="1" x14ac:dyDescent="0.25">
      <c r="A4" s="4" t="s">
        <v>1</v>
      </c>
      <c r="B4" s="5"/>
      <c r="C4" s="1713" t="s">
        <v>842</v>
      </c>
      <c r="D4" s="1713"/>
      <c r="E4" s="1713"/>
      <c r="F4" s="1713"/>
      <c r="G4" s="1713"/>
      <c r="H4" s="1713"/>
      <c r="I4" s="1713"/>
      <c r="J4" s="1713"/>
      <c r="K4" s="1713"/>
      <c r="L4" s="1713"/>
      <c r="M4" s="1713"/>
      <c r="N4" s="1713"/>
      <c r="O4" s="1713"/>
      <c r="P4" s="1714"/>
      <c r="Q4" s="382"/>
    </row>
    <row r="5" spans="1:17" ht="12.75" customHeight="1" x14ac:dyDescent="0.25">
      <c r="A5" s="2" t="s">
        <v>2</v>
      </c>
      <c r="B5" s="3"/>
      <c r="C5" s="1708" t="s">
        <v>843</v>
      </c>
      <c r="D5" s="1708"/>
      <c r="E5" s="1708"/>
      <c r="F5" s="1708"/>
      <c r="G5" s="1708"/>
      <c r="H5" s="1708"/>
      <c r="I5" s="1708"/>
      <c r="J5" s="1708"/>
      <c r="K5" s="1708"/>
      <c r="L5" s="1708"/>
      <c r="M5" s="1708"/>
      <c r="N5" s="1708"/>
      <c r="O5" s="1708"/>
      <c r="P5" s="1709"/>
      <c r="Q5" s="382"/>
    </row>
    <row r="6" spans="1:17" ht="12.75" customHeight="1" x14ac:dyDescent="0.25">
      <c r="A6" s="2" t="s">
        <v>3</v>
      </c>
      <c r="B6" s="3"/>
      <c r="C6" s="1708" t="s">
        <v>758</v>
      </c>
      <c r="D6" s="1708"/>
      <c r="E6" s="1708"/>
      <c r="F6" s="1708"/>
      <c r="G6" s="1708"/>
      <c r="H6" s="1708"/>
      <c r="I6" s="1708"/>
      <c r="J6" s="1708"/>
      <c r="K6" s="1708"/>
      <c r="L6" s="1708"/>
      <c r="M6" s="1708"/>
      <c r="N6" s="1708"/>
      <c r="O6" s="1708"/>
      <c r="P6" s="1709"/>
      <c r="Q6" s="382"/>
    </row>
    <row r="7" spans="1:17" ht="15" customHeight="1" x14ac:dyDescent="0.25">
      <c r="A7" s="2" t="s">
        <v>4</v>
      </c>
      <c r="B7" s="3"/>
      <c r="C7" s="1713" t="s">
        <v>844</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845</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846</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179612</v>
      </c>
      <c r="D20" s="213">
        <f>SUM(D21,D24,D25,D41,D43)</f>
        <v>175608</v>
      </c>
      <c r="E20" s="386">
        <f t="shared" ref="E20:F20" si="0">SUM(E21,E24,E25,E41,E43)</f>
        <v>0</v>
      </c>
      <c r="F20" s="387">
        <f t="shared" si="0"/>
        <v>175608</v>
      </c>
      <c r="G20" s="213">
        <f>SUM(G21,G24,G43)</f>
        <v>0</v>
      </c>
      <c r="H20" s="248">
        <f t="shared" ref="H20:I20" si="1">SUM(H21,H24,H43)</f>
        <v>0</v>
      </c>
      <c r="I20" s="26">
        <f t="shared" si="1"/>
        <v>0</v>
      </c>
      <c r="J20" s="248">
        <f>SUM(J21,J26,J43)</f>
        <v>4004</v>
      </c>
      <c r="K20" s="25">
        <f t="shared" ref="K20:L20" si="2">SUM(K21,K26,K43)</f>
        <v>0</v>
      </c>
      <c r="L20" s="26">
        <f t="shared" si="2"/>
        <v>4004</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88">
        <f t="shared" ref="E21" si="5">SUM(E22:E23)</f>
        <v>0</v>
      </c>
      <c r="F21" s="389">
        <f>SUM(F22:F23)</f>
        <v>0</v>
      </c>
      <c r="G21" s="214">
        <f>SUM(G22:G23)</f>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170"/>
    </row>
    <row r="24" spans="1:16" s="21" customFormat="1" ht="25.5" thickTop="1" thickBot="1" x14ac:dyDescent="0.3">
      <c r="A24" s="41">
        <v>19300</v>
      </c>
      <c r="B24" s="41" t="s">
        <v>304</v>
      </c>
      <c r="C24" s="42">
        <f>F24+I24</f>
        <v>175608</v>
      </c>
      <c r="D24" s="217">
        <v>175608</v>
      </c>
      <c r="E24" s="394"/>
      <c r="F24" s="395">
        <f>D24+E24</f>
        <v>175608</v>
      </c>
      <c r="G24" s="217"/>
      <c r="H24" s="252"/>
      <c r="I24" s="362">
        <f>G24+H24</f>
        <v>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hidden="1" thickTop="1" x14ac:dyDescent="0.25">
      <c r="A26" s="46">
        <v>21300</v>
      </c>
      <c r="B26" s="46" t="s">
        <v>305</v>
      </c>
      <c r="C26" s="47">
        <f>L26</f>
        <v>0</v>
      </c>
      <c r="D26" s="219" t="s">
        <v>23</v>
      </c>
      <c r="E26" s="398" t="s">
        <v>23</v>
      </c>
      <c r="F26" s="399" t="s">
        <v>23</v>
      </c>
      <c r="G26" s="219" t="s">
        <v>23</v>
      </c>
      <c r="H26" s="253" t="s">
        <v>23</v>
      </c>
      <c r="I26" s="50" t="s">
        <v>23</v>
      </c>
      <c r="J26" s="107">
        <f>SUM(J27,J31,J33,J36)</f>
        <v>0</v>
      </c>
      <c r="K26" s="51">
        <f t="shared" ref="K26:L26" si="9">SUM(K27,K31,K33,K36)</f>
        <v>0</v>
      </c>
      <c r="L26" s="118">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t="12.75" hidden="1" thickTop="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t="12.75" hidden="1" thickTop="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75" hidden="1" thickTop="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75" hidden="1" thickTop="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75" hidden="1" thickTop="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t="12.75" hidden="1" thickTop="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row>
    <row r="34" spans="1:16" ht="12.75" hidden="1" thickTop="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75" hidden="1" thickTop="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row>
    <row r="37" spans="1:16" ht="24.75" hidden="1" thickTop="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t="12.75" hidden="1" thickTop="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t="12.75" hidden="1" thickTop="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75" hidden="1" thickTop="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75" thickTop="1" x14ac:dyDescent="0.25">
      <c r="A43" s="52">
        <v>21490</v>
      </c>
      <c r="B43" s="46" t="s">
        <v>38</v>
      </c>
      <c r="C43" s="69">
        <f>F43+I43+L43</f>
        <v>4004</v>
      </c>
      <c r="D43" s="75">
        <f>D44</f>
        <v>0</v>
      </c>
      <c r="E43" s="413">
        <f t="shared" ref="E43:L43" si="16">E44</f>
        <v>0</v>
      </c>
      <c r="F43" s="414">
        <f t="shared" si="16"/>
        <v>0</v>
      </c>
      <c r="G43" s="75">
        <f t="shared" si="16"/>
        <v>0</v>
      </c>
      <c r="H43" s="205">
        <f t="shared" si="16"/>
        <v>0</v>
      </c>
      <c r="I43" s="295">
        <f t="shared" si="16"/>
        <v>0</v>
      </c>
      <c r="J43" s="205">
        <f t="shared" si="16"/>
        <v>4004</v>
      </c>
      <c r="K43" s="76">
        <f t="shared" si="16"/>
        <v>0</v>
      </c>
      <c r="L43" s="295">
        <f t="shared" si="16"/>
        <v>4004</v>
      </c>
      <c r="M43" s="320" t="s">
        <v>23</v>
      </c>
      <c r="N43" s="49" t="s">
        <v>23</v>
      </c>
      <c r="O43" s="50" t="s">
        <v>23</v>
      </c>
      <c r="P43" s="340"/>
    </row>
    <row r="44" spans="1:16" s="21" customFormat="1" ht="24" x14ac:dyDescent="0.25">
      <c r="A44" s="38">
        <v>21499</v>
      </c>
      <c r="B44" s="58" t="s">
        <v>39</v>
      </c>
      <c r="C44" s="209">
        <f>F44+I44+L44</f>
        <v>4004</v>
      </c>
      <c r="D44" s="304"/>
      <c r="E44" s="415"/>
      <c r="F44" s="416">
        <f>D44+E44</f>
        <v>0</v>
      </c>
      <c r="G44" s="304"/>
      <c r="H44" s="305"/>
      <c r="I44" s="363">
        <f>G44+H44</f>
        <v>0</v>
      </c>
      <c r="J44" s="305">
        <v>4004</v>
      </c>
      <c r="K44" s="71"/>
      <c r="L44" s="363">
        <f>J44+K44</f>
        <v>4004</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 hidden="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si="4"/>
        <v>179612</v>
      </c>
      <c r="D50" s="226">
        <f>SUM(D51,D283)</f>
        <v>175608</v>
      </c>
      <c r="E50" s="422">
        <f t="shared" ref="E50:F50" si="19">SUM(E51,E283)</f>
        <v>0</v>
      </c>
      <c r="F50" s="423">
        <f t="shared" si="19"/>
        <v>175608</v>
      </c>
      <c r="G50" s="226">
        <f>SUM(G51,G283)</f>
        <v>0</v>
      </c>
      <c r="H50" s="259">
        <f t="shared" ref="H50:I50" si="20">SUM(H51,H283)</f>
        <v>0</v>
      </c>
      <c r="I50" s="92">
        <f t="shared" si="20"/>
        <v>0</v>
      </c>
      <c r="J50" s="259">
        <f>SUM(J51,J283)</f>
        <v>4004</v>
      </c>
      <c r="K50" s="91">
        <f t="shared" ref="K50:L50" si="21">SUM(K51,K283)</f>
        <v>0</v>
      </c>
      <c r="L50" s="92">
        <f t="shared" si="21"/>
        <v>4004</v>
      </c>
      <c r="M50" s="90">
        <f>SUM(M51,M283)</f>
        <v>0</v>
      </c>
      <c r="N50" s="91">
        <f t="shared" ref="N50:O50" si="22">SUM(N51,N283)</f>
        <v>0</v>
      </c>
      <c r="O50" s="92">
        <f t="shared" si="22"/>
        <v>0</v>
      </c>
      <c r="P50" s="348"/>
    </row>
    <row r="51" spans="1:16" s="21" customFormat="1" ht="36.75" thickTop="1" x14ac:dyDescent="0.25">
      <c r="A51" s="93"/>
      <c r="B51" s="94" t="s">
        <v>45</v>
      </c>
      <c r="C51" s="95">
        <f t="shared" si="4"/>
        <v>179612</v>
      </c>
      <c r="D51" s="227">
        <f>SUM(D52,D194)</f>
        <v>175608</v>
      </c>
      <c r="E51" s="424">
        <f t="shared" ref="E51:F51" si="23">SUM(E52,E194)</f>
        <v>0</v>
      </c>
      <c r="F51" s="425">
        <f t="shared" si="23"/>
        <v>175608</v>
      </c>
      <c r="G51" s="227">
        <f>SUM(G52,G194)</f>
        <v>0</v>
      </c>
      <c r="H51" s="260">
        <f t="shared" ref="H51:I51" si="24">SUM(H52,H194)</f>
        <v>0</v>
      </c>
      <c r="I51" s="97">
        <f t="shared" si="24"/>
        <v>0</v>
      </c>
      <c r="J51" s="260">
        <f>SUM(J52,J194)</f>
        <v>4004</v>
      </c>
      <c r="K51" s="96">
        <f t="shared" ref="K51:L51" si="25">SUM(K52,K194)</f>
        <v>0</v>
      </c>
      <c r="L51" s="97">
        <f t="shared" si="25"/>
        <v>4004</v>
      </c>
      <c r="M51" s="95">
        <f>SUM(M52,M194)</f>
        <v>0</v>
      </c>
      <c r="N51" s="96">
        <f t="shared" ref="N51:O51" si="26">SUM(N52,N194)</f>
        <v>0</v>
      </c>
      <c r="O51" s="97">
        <f t="shared" si="26"/>
        <v>0</v>
      </c>
      <c r="P51" s="349"/>
    </row>
    <row r="52" spans="1:16" s="21" customFormat="1" ht="24" x14ac:dyDescent="0.25">
      <c r="A52" s="98"/>
      <c r="B52" s="16" t="s">
        <v>46</v>
      </c>
      <c r="C52" s="99">
        <f t="shared" si="4"/>
        <v>152012</v>
      </c>
      <c r="D52" s="228">
        <f>SUM(D53,D75,D173,D187)</f>
        <v>152008</v>
      </c>
      <c r="E52" s="426">
        <f t="shared" ref="E52:F52" si="27">SUM(E53,E75,E173,E187)</f>
        <v>0</v>
      </c>
      <c r="F52" s="427">
        <f t="shared" si="27"/>
        <v>152008</v>
      </c>
      <c r="G52" s="228">
        <f>SUM(G53,G75,G173,G187)</f>
        <v>0</v>
      </c>
      <c r="H52" s="261">
        <f t="shared" ref="H52:I52" si="28">SUM(H53,H75,H173,H187)</f>
        <v>0</v>
      </c>
      <c r="I52" s="101">
        <f t="shared" si="28"/>
        <v>0</v>
      </c>
      <c r="J52" s="261">
        <f>SUM(J53,J75,J173,J187)</f>
        <v>4</v>
      </c>
      <c r="K52" s="100">
        <f t="shared" ref="K52:L52" si="29">SUM(K53,K75,K173,K187)</f>
        <v>0</v>
      </c>
      <c r="L52" s="101">
        <f t="shared" si="29"/>
        <v>4</v>
      </c>
      <c r="M52" s="99">
        <f>SUM(M53,M75,M173,M187)</f>
        <v>0</v>
      </c>
      <c r="N52" s="100">
        <f t="shared" ref="N52:O52" si="30">SUM(N53,N75,N173,N187)</f>
        <v>0</v>
      </c>
      <c r="O52" s="101">
        <f t="shared" si="30"/>
        <v>0</v>
      </c>
      <c r="P52" s="350"/>
    </row>
    <row r="53" spans="1:16" s="21" customFormat="1" x14ac:dyDescent="0.25">
      <c r="A53" s="102">
        <v>1000</v>
      </c>
      <c r="B53" s="102" t="s">
        <v>47</v>
      </c>
      <c r="C53" s="103">
        <f t="shared" si="4"/>
        <v>140076</v>
      </c>
      <c r="D53" s="229">
        <f>SUM(D54,D67)</f>
        <v>140076</v>
      </c>
      <c r="E53" s="428">
        <f t="shared" ref="E53:F53" si="31">SUM(E54,E67)</f>
        <v>0</v>
      </c>
      <c r="F53" s="429">
        <f t="shared" si="31"/>
        <v>140076</v>
      </c>
      <c r="G53" s="229">
        <f>SUM(G54,G67)</f>
        <v>0</v>
      </c>
      <c r="H53" s="262">
        <f t="shared" ref="H53:I53" si="32">SUM(H54,H67)</f>
        <v>0</v>
      </c>
      <c r="I53" s="105">
        <f t="shared" si="32"/>
        <v>0</v>
      </c>
      <c r="J53" s="262">
        <f>SUM(J54,J67)</f>
        <v>0</v>
      </c>
      <c r="K53" s="104">
        <f t="shared" ref="K53:L53" si="33">SUM(K54,K67)</f>
        <v>0</v>
      </c>
      <c r="L53" s="105">
        <f t="shared" si="33"/>
        <v>0</v>
      </c>
      <c r="M53" s="103">
        <f>SUM(M54,M67)</f>
        <v>0</v>
      </c>
      <c r="N53" s="104">
        <f t="shared" ref="N53:O53" si="34">SUM(N54,N67)</f>
        <v>0</v>
      </c>
      <c r="O53" s="105">
        <f t="shared" si="34"/>
        <v>0</v>
      </c>
      <c r="P53" s="351"/>
    </row>
    <row r="54" spans="1:16" x14ac:dyDescent="0.25">
      <c r="A54" s="46">
        <v>1100</v>
      </c>
      <c r="B54" s="106" t="s">
        <v>48</v>
      </c>
      <c r="C54" s="47">
        <f t="shared" si="4"/>
        <v>105642</v>
      </c>
      <c r="D54" s="230">
        <f>SUM(D55,D58,D66)</f>
        <v>106642</v>
      </c>
      <c r="E54" s="430">
        <f t="shared" ref="E54:F54" si="35">SUM(E55,E58,E66)</f>
        <v>-1000</v>
      </c>
      <c r="F54" s="397">
        <f t="shared" si="35"/>
        <v>105642</v>
      </c>
      <c r="G54" s="230">
        <f>SUM(G55,G58,G66)</f>
        <v>0</v>
      </c>
      <c r="H54" s="107">
        <f t="shared" ref="H54:I54" si="36">SUM(H55,H58,H66)</f>
        <v>0</v>
      </c>
      <c r="I54" s="118">
        <f t="shared" si="36"/>
        <v>0</v>
      </c>
      <c r="J54" s="107">
        <f>SUM(J55,J58,J66)</f>
        <v>0</v>
      </c>
      <c r="K54" s="51">
        <f t="shared" ref="K54:L54" si="37">SUM(K55,K58,K66)</f>
        <v>0</v>
      </c>
      <c r="L54" s="118">
        <f t="shared" si="37"/>
        <v>0</v>
      </c>
      <c r="M54" s="131">
        <f>SUM(M55,M58,M66)</f>
        <v>0</v>
      </c>
      <c r="N54" s="132">
        <f t="shared" ref="N54:O54" si="38">SUM(N55,N58,N66)</f>
        <v>0</v>
      </c>
      <c r="O54" s="296">
        <f t="shared" si="38"/>
        <v>0</v>
      </c>
      <c r="P54" s="352"/>
    </row>
    <row r="55" spans="1:16" x14ac:dyDescent="0.25">
      <c r="A55" s="108">
        <v>1110</v>
      </c>
      <c r="B55" s="79" t="s">
        <v>49</v>
      </c>
      <c r="C55" s="85">
        <f t="shared" si="4"/>
        <v>97556</v>
      </c>
      <c r="D55" s="133">
        <f>SUM(D56:D57)</f>
        <v>98556</v>
      </c>
      <c r="E55" s="431">
        <f t="shared" ref="E55:F55" si="39">SUM(E56:E57)</f>
        <v>-1000</v>
      </c>
      <c r="F55" s="432">
        <f t="shared" si="39"/>
        <v>97556</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433"/>
      <c r="F56" s="434">
        <f t="shared" ref="F56:F57" si="43">D56+E56</f>
        <v>0</v>
      </c>
      <c r="G56" s="231"/>
      <c r="H56" s="263"/>
      <c r="I56" s="121">
        <f t="shared" ref="I56:I57" si="44">G56+H56</f>
        <v>0</v>
      </c>
      <c r="J56" s="263"/>
      <c r="K56" s="56"/>
      <c r="L56" s="121">
        <f t="shared" ref="L56:L57" si="45">J56+K56</f>
        <v>0</v>
      </c>
      <c r="M56" s="327"/>
      <c r="N56" s="56"/>
      <c r="O56" s="121">
        <f>M56+N56</f>
        <v>0</v>
      </c>
      <c r="P56" s="111"/>
    </row>
    <row r="57" spans="1:16" ht="48" customHeight="1" x14ac:dyDescent="0.25">
      <c r="A57" s="38">
        <v>1119</v>
      </c>
      <c r="B57" s="58" t="s">
        <v>51</v>
      </c>
      <c r="C57" s="59">
        <f t="shared" si="4"/>
        <v>97556</v>
      </c>
      <c r="D57" s="232">
        <v>98556</v>
      </c>
      <c r="E57" s="435">
        <v>-1000</v>
      </c>
      <c r="F57" s="393">
        <f t="shared" si="43"/>
        <v>97556</v>
      </c>
      <c r="G57" s="232"/>
      <c r="H57" s="264"/>
      <c r="I57" s="115">
        <f t="shared" si="44"/>
        <v>0</v>
      </c>
      <c r="J57" s="264"/>
      <c r="K57" s="61"/>
      <c r="L57" s="115">
        <f t="shared" si="45"/>
        <v>0</v>
      </c>
      <c r="M57" s="328"/>
      <c r="N57" s="61"/>
      <c r="O57" s="115">
        <f>M57+N57</f>
        <v>0</v>
      </c>
      <c r="P57" s="377" t="s">
        <v>847</v>
      </c>
    </row>
    <row r="58" spans="1:16" x14ac:dyDescent="0.25">
      <c r="A58" s="113">
        <v>1140</v>
      </c>
      <c r="B58" s="58" t="s">
        <v>295</v>
      </c>
      <c r="C58" s="59">
        <f t="shared" si="4"/>
        <v>8086</v>
      </c>
      <c r="D58" s="233">
        <f>SUM(D59:D65)</f>
        <v>8086</v>
      </c>
      <c r="E58" s="436">
        <f t="shared" ref="E58:F58" si="46">SUM(E59:E65)</f>
        <v>0</v>
      </c>
      <c r="F58" s="393">
        <f t="shared" si="46"/>
        <v>8086</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435"/>
      <c r="F60" s="393">
        <f t="shared" si="50"/>
        <v>0</v>
      </c>
      <c r="G60" s="232"/>
      <c r="H60" s="264"/>
      <c r="I60" s="115">
        <f t="shared" si="51"/>
        <v>0</v>
      </c>
      <c r="J60" s="264"/>
      <c r="K60" s="61"/>
      <c r="L60" s="115">
        <f>J60+K60</f>
        <v>0</v>
      </c>
      <c r="M60" s="328"/>
      <c r="N60" s="61"/>
      <c r="O60" s="115">
        <f t="shared" si="53"/>
        <v>0</v>
      </c>
      <c r="P60" s="112"/>
    </row>
    <row r="61" spans="1:16" ht="24" hidden="1" x14ac:dyDescent="0.25">
      <c r="A61" s="38">
        <v>1145</v>
      </c>
      <c r="B61" s="58" t="s">
        <v>54</v>
      </c>
      <c r="C61" s="59">
        <f t="shared" si="4"/>
        <v>0</v>
      </c>
      <c r="D61" s="232"/>
      <c r="E61" s="435"/>
      <c r="F61" s="393">
        <f t="shared" si="50"/>
        <v>0</v>
      </c>
      <c r="G61" s="232"/>
      <c r="H61" s="264"/>
      <c r="I61" s="115">
        <f t="shared" si="51"/>
        <v>0</v>
      </c>
      <c r="J61" s="264"/>
      <c r="K61" s="61"/>
      <c r="L61" s="115">
        <f t="shared" si="52"/>
        <v>0</v>
      </c>
      <c r="M61" s="328"/>
      <c r="N61" s="61"/>
      <c r="O61" s="115">
        <f>M61+N61</f>
        <v>0</v>
      </c>
      <c r="P61" s="112"/>
    </row>
    <row r="62" spans="1:16" ht="27.75" hidden="1" customHeight="1" x14ac:dyDescent="0.25">
      <c r="A62" s="38">
        <v>1146</v>
      </c>
      <c r="B62" s="58" t="s">
        <v>55</v>
      </c>
      <c r="C62" s="59">
        <f t="shared" si="4"/>
        <v>0</v>
      </c>
      <c r="D62" s="232"/>
      <c r="E62" s="435"/>
      <c r="F62" s="393">
        <f t="shared" si="50"/>
        <v>0</v>
      </c>
      <c r="G62" s="232"/>
      <c r="H62" s="264"/>
      <c r="I62" s="115">
        <f t="shared" si="51"/>
        <v>0</v>
      </c>
      <c r="J62" s="264"/>
      <c r="K62" s="61"/>
      <c r="L62" s="115">
        <f t="shared" si="52"/>
        <v>0</v>
      </c>
      <c r="M62" s="328"/>
      <c r="N62" s="61"/>
      <c r="O62" s="115">
        <f t="shared" si="53"/>
        <v>0</v>
      </c>
      <c r="P62" s="112"/>
    </row>
    <row r="63" spans="1:16" x14ac:dyDescent="0.25">
      <c r="A63" s="38">
        <v>1147</v>
      </c>
      <c r="B63" s="58" t="s">
        <v>56</v>
      </c>
      <c r="C63" s="59">
        <f t="shared" si="4"/>
        <v>2087</v>
      </c>
      <c r="D63" s="232">
        <v>2087</v>
      </c>
      <c r="E63" s="435"/>
      <c r="F63" s="393">
        <f t="shared" si="50"/>
        <v>2087</v>
      </c>
      <c r="G63" s="232"/>
      <c r="H63" s="264"/>
      <c r="I63" s="115">
        <f t="shared" si="51"/>
        <v>0</v>
      </c>
      <c r="J63" s="264"/>
      <c r="K63" s="61"/>
      <c r="L63" s="115">
        <f t="shared" si="52"/>
        <v>0</v>
      </c>
      <c r="M63" s="328"/>
      <c r="N63" s="61"/>
      <c r="O63" s="115">
        <f t="shared" si="53"/>
        <v>0</v>
      </c>
      <c r="P63" s="377"/>
    </row>
    <row r="64" spans="1:16" x14ac:dyDescent="0.25">
      <c r="A64" s="38">
        <v>1148</v>
      </c>
      <c r="B64" s="58" t="s">
        <v>57</v>
      </c>
      <c r="C64" s="59">
        <f t="shared" si="4"/>
        <v>5999</v>
      </c>
      <c r="D64" s="232">
        <v>5999</v>
      </c>
      <c r="E64" s="435"/>
      <c r="F64" s="393">
        <f t="shared" si="50"/>
        <v>5999</v>
      </c>
      <c r="G64" s="232"/>
      <c r="H64" s="264"/>
      <c r="I64" s="115">
        <f t="shared" si="51"/>
        <v>0</v>
      </c>
      <c r="J64" s="264"/>
      <c r="K64" s="61"/>
      <c r="L64" s="115">
        <f t="shared" si="52"/>
        <v>0</v>
      </c>
      <c r="M64" s="328"/>
      <c r="N64" s="61"/>
      <c r="O64" s="115">
        <f t="shared" si="53"/>
        <v>0</v>
      </c>
      <c r="P64" s="112"/>
    </row>
    <row r="65" spans="1:16" ht="24" hidden="1" customHeight="1" x14ac:dyDescent="0.25">
      <c r="A65" s="38">
        <v>1149</v>
      </c>
      <c r="B65" s="58" t="s">
        <v>58</v>
      </c>
      <c r="C65" s="59">
        <f>F65+I65+L65+O65</f>
        <v>0</v>
      </c>
      <c r="D65" s="232"/>
      <c r="E65" s="435"/>
      <c r="F65" s="393">
        <f t="shared" si="50"/>
        <v>0</v>
      </c>
      <c r="G65" s="232"/>
      <c r="H65" s="264"/>
      <c r="I65" s="115">
        <f t="shared" si="51"/>
        <v>0</v>
      </c>
      <c r="J65" s="264"/>
      <c r="K65" s="61"/>
      <c r="L65" s="115">
        <f t="shared" si="52"/>
        <v>0</v>
      </c>
      <c r="M65" s="328"/>
      <c r="N65" s="61"/>
      <c r="O65" s="115">
        <f t="shared" si="53"/>
        <v>0</v>
      </c>
      <c r="P65" s="112"/>
    </row>
    <row r="66" spans="1:16" ht="36" hidden="1" x14ac:dyDescent="0.25">
      <c r="A66" s="108">
        <v>1150</v>
      </c>
      <c r="B66" s="79" t="s">
        <v>59</v>
      </c>
      <c r="C66" s="85">
        <f>F66+I66+L66+O66</f>
        <v>0</v>
      </c>
      <c r="D66" s="234"/>
      <c r="E66" s="437"/>
      <c r="F66" s="432">
        <f t="shared" si="50"/>
        <v>0</v>
      </c>
      <c r="G66" s="234"/>
      <c r="H66" s="265"/>
      <c r="I66" s="110">
        <f t="shared" si="51"/>
        <v>0</v>
      </c>
      <c r="J66" s="265"/>
      <c r="K66" s="116"/>
      <c r="L66" s="110">
        <f t="shared" si="52"/>
        <v>0</v>
      </c>
      <c r="M66" s="329"/>
      <c r="N66" s="116"/>
      <c r="O66" s="110">
        <f t="shared" si="53"/>
        <v>0</v>
      </c>
      <c r="P66" s="117"/>
    </row>
    <row r="67" spans="1:16" ht="24" x14ac:dyDescent="0.25">
      <c r="A67" s="46">
        <v>1200</v>
      </c>
      <c r="B67" s="106" t="s">
        <v>296</v>
      </c>
      <c r="C67" s="47">
        <f t="shared" si="4"/>
        <v>34434</v>
      </c>
      <c r="D67" s="230">
        <f>SUM(D68:D69)</f>
        <v>33434</v>
      </c>
      <c r="E67" s="430">
        <f t="shared" ref="E67:F67" si="54">SUM(E68:E69)</f>
        <v>1000</v>
      </c>
      <c r="F67" s="397">
        <f t="shared" si="54"/>
        <v>34434</v>
      </c>
      <c r="G67" s="230">
        <f>SUM(G68:G69)</f>
        <v>0</v>
      </c>
      <c r="H67" s="107">
        <f t="shared" ref="H67:I67" si="55">SUM(H68:H69)</f>
        <v>0</v>
      </c>
      <c r="I67" s="118">
        <f t="shared" si="55"/>
        <v>0</v>
      </c>
      <c r="J67" s="107">
        <f>SUM(J68:J69)</f>
        <v>0</v>
      </c>
      <c r="K67" s="51">
        <f t="shared" ref="K67:L67" si="56">SUM(K68:K69)</f>
        <v>0</v>
      </c>
      <c r="L67" s="118">
        <f t="shared" si="56"/>
        <v>0</v>
      </c>
      <c r="M67" s="47">
        <f>SUM(M68:M69)</f>
        <v>0</v>
      </c>
      <c r="N67" s="51">
        <f t="shared" ref="N67:O67" si="57">SUM(N68:N69)</f>
        <v>0</v>
      </c>
      <c r="O67" s="118">
        <f t="shared" si="57"/>
        <v>0</v>
      </c>
      <c r="P67" s="124"/>
    </row>
    <row r="68" spans="1:16" ht="53.25" customHeight="1" x14ac:dyDescent="0.25">
      <c r="A68" s="455">
        <v>1210</v>
      </c>
      <c r="B68" s="53" t="s">
        <v>60</v>
      </c>
      <c r="C68" s="54">
        <f t="shared" si="4"/>
        <v>26748</v>
      </c>
      <c r="D68" s="231">
        <v>26765</v>
      </c>
      <c r="E68" s="433">
        <v>-17</v>
      </c>
      <c r="F68" s="434">
        <f>D68+E68</f>
        <v>26748</v>
      </c>
      <c r="G68" s="231"/>
      <c r="H68" s="263"/>
      <c r="I68" s="121">
        <f>G68+H68</f>
        <v>0</v>
      </c>
      <c r="J68" s="263"/>
      <c r="K68" s="56"/>
      <c r="L68" s="121">
        <f>J68+K68</f>
        <v>0</v>
      </c>
      <c r="M68" s="327"/>
      <c r="N68" s="56"/>
      <c r="O68" s="121">
        <f>M68+N68</f>
        <v>0</v>
      </c>
      <c r="P68" s="944" t="s">
        <v>848</v>
      </c>
    </row>
    <row r="69" spans="1:16" ht="24" x14ac:dyDescent="0.25">
      <c r="A69" s="113">
        <v>1220</v>
      </c>
      <c r="B69" s="58" t="s">
        <v>61</v>
      </c>
      <c r="C69" s="59">
        <f t="shared" si="4"/>
        <v>7686</v>
      </c>
      <c r="D69" s="233">
        <f>SUM(D70:D74)</f>
        <v>6669</v>
      </c>
      <c r="E69" s="436">
        <f t="shared" ref="E69:F69" si="58">SUM(E70:E74)</f>
        <v>1017</v>
      </c>
      <c r="F69" s="393">
        <f t="shared" si="58"/>
        <v>7686</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row>
    <row r="70" spans="1:16" ht="48" x14ac:dyDescent="0.25">
      <c r="A70" s="38">
        <v>1221</v>
      </c>
      <c r="B70" s="58" t="s">
        <v>297</v>
      </c>
      <c r="C70" s="59">
        <f t="shared" si="4"/>
        <v>5461</v>
      </c>
      <c r="D70" s="232">
        <v>4461</v>
      </c>
      <c r="E70" s="435">
        <v>1000</v>
      </c>
      <c r="F70" s="393">
        <f t="shared" ref="F70:F74" si="62">D70+E70</f>
        <v>5461</v>
      </c>
      <c r="G70" s="232"/>
      <c r="H70" s="264"/>
      <c r="I70" s="115">
        <f t="shared" ref="I70:I74" si="63">G70+H70</f>
        <v>0</v>
      </c>
      <c r="J70" s="264"/>
      <c r="K70" s="61"/>
      <c r="L70" s="115">
        <f t="shared" ref="L70:L74" si="64">J70+K70</f>
        <v>0</v>
      </c>
      <c r="M70" s="328"/>
      <c r="N70" s="61"/>
      <c r="O70" s="115">
        <f t="shared" ref="O70:O74" si="65">M70+N70</f>
        <v>0</v>
      </c>
      <c r="P70" s="112" t="s">
        <v>849</v>
      </c>
    </row>
    <row r="71" spans="1:16" hidden="1" x14ac:dyDescent="0.25">
      <c r="A71" s="38">
        <v>1223</v>
      </c>
      <c r="B71" s="58" t="s">
        <v>62</v>
      </c>
      <c r="C71" s="59">
        <f t="shared" si="4"/>
        <v>0</v>
      </c>
      <c r="D71" s="232"/>
      <c r="E71" s="435"/>
      <c r="F71" s="393">
        <f t="shared" si="62"/>
        <v>0</v>
      </c>
      <c r="G71" s="232"/>
      <c r="H71" s="264"/>
      <c r="I71" s="115">
        <f t="shared" si="63"/>
        <v>0</v>
      </c>
      <c r="J71" s="264"/>
      <c r="K71" s="61"/>
      <c r="L71" s="115">
        <f t="shared" si="64"/>
        <v>0</v>
      </c>
      <c r="M71" s="328"/>
      <c r="N71" s="61"/>
      <c r="O71" s="115">
        <f t="shared" si="65"/>
        <v>0</v>
      </c>
      <c r="P71" s="112"/>
    </row>
    <row r="72" spans="1:16" hidden="1" x14ac:dyDescent="0.25">
      <c r="A72" s="38">
        <v>1225</v>
      </c>
      <c r="B72" s="58" t="s">
        <v>63</v>
      </c>
      <c r="C72" s="59">
        <f t="shared" si="4"/>
        <v>0</v>
      </c>
      <c r="D72" s="232"/>
      <c r="E72" s="435"/>
      <c r="F72" s="393">
        <f t="shared" si="62"/>
        <v>0</v>
      </c>
      <c r="G72" s="232"/>
      <c r="H72" s="264"/>
      <c r="I72" s="115">
        <f t="shared" si="63"/>
        <v>0</v>
      </c>
      <c r="J72" s="264"/>
      <c r="K72" s="61"/>
      <c r="L72" s="115">
        <f t="shared" si="64"/>
        <v>0</v>
      </c>
      <c r="M72" s="328"/>
      <c r="N72" s="61"/>
      <c r="O72" s="115">
        <f t="shared" si="65"/>
        <v>0</v>
      </c>
      <c r="P72" s="112"/>
    </row>
    <row r="73" spans="1:16" ht="36" x14ac:dyDescent="0.25">
      <c r="A73" s="38">
        <v>1227</v>
      </c>
      <c r="B73" s="58" t="s">
        <v>64</v>
      </c>
      <c r="C73" s="59">
        <f t="shared" si="4"/>
        <v>1725</v>
      </c>
      <c r="D73" s="232">
        <v>1708</v>
      </c>
      <c r="E73" s="435">
        <v>17</v>
      </c>
      <c r="F73" s="393">
        <f t="shared" si="62"/>
        <v>1725</v>
      </c>
      <c r="G73" s="232"/>
      <c r="H73" s="264"/>
      <c r="I73" s="115">
        <f t="shared" si="63"/>
        <v>0</v>
      </c>
      <c r="J73" s="264"/>
      <c r="K73" s="61"/>
      <c r="L73" s="115">
        <f t="shared" si="64"/>
        <v>0</v>
      </c>
      <c r="M73" s="328"/>
      <c r="N73" s="61"/>
      <c r="O73" s="115">
        <f t="shared" si="65"/>
        <v>0</v>
      </c>
      <c r="P73" s="112" t="s">
        <v>850</v>
      </c>
    </row>
    <row r="74" spans="1:16" ht="48" x14ac:dyDescent="0.25">
      <c r="A74" s="38">
        <v>1228</v>
      </c>
      <c r="B74" s="58" t="s">
        <v>298</v>
      </c>
      <c r="C74" s="59">
        <f t="shared" si="4"/>
        <v>500</v>
      </c>
      <c r="D74" s="232">
        <v>500</v>
      </c>
      <c r="E74" s="435"/>
      <c r="F74" s="393">
        <f t="shared" si="62"/>
        <v>500</v>
      </c>
      <c r="G74" s="232"/>
      <c r="H74" s="264"/>
      <c r="I74" s="115">
        <f t="shared" si="63"/>
        <v>0</v>
      </c>
      <c r="J74" s="264"/>
      <c r="K74" s="61"/>
      <c r="L74" s="115">
        <f t="shared" si="64"/>
        <v>0</v>
      </c>
      <c r="M74" s="328"/>
      <c r="N74" s="61"/>
      <c r="O74" s="115">
        <f t="shared" si="65"/>
        <v>0</v>
      </c>
      <c r="P74" s="112"/>
    </row>
    <row r="75" spans="1:16" x14ac:dyDescent="0.25">
      <c r="A75" s="102">
        <v>2000</v>
      </c>
      <c r="B75" s="102" t="s">
        <v>65</v>
      </c>
      <c r="C75" s="103">
        <f t="shared" si="4"/>
        <v>11936</v>
      </c>
      <c r="D75" s="229">
        <f>SUM(D76,D83,D130,D164,D165,D172)</f>
        <v>11932</v>
      </c>
      <c r="E75" s="428">
        <f t="shared" ref="E75:F75" si="66">SUM(E76,E83,E130,E164,E165,E172)</f>
        <v>0</v>
      </c>
      <c r="F75" s="429">
        <f t="shared" si="66"/>
        <v>11932</v>
      </c>
      <c r="G75" s="229">
        <f>SUM(G76,G83,G130,G164,G165,G172)</f>
        <v>0</v>
      </c>
      <c r="H75" s="262">
        <f t="shared" ref="H75:I75" si="67">SUM(H76,H83,H130,H164,H165,H172)</f>
        <v>0</v>
      </c>
      <c r="I75" s="105">
        <f t="shared" si="67"/>
        <v>0</v>
      </c>
      <c r="J75" s="262">
        <f>SUM(J76,J83,J130,J164,J165,J172)</f>
        <v>4</v>
      </c>
      <c r="K75" s="104">
        <f t="shared" ref="K75:L75" si="68">SUM(K76,K83,K130,K164,K165,K172)</f>
        <v>0</v>
      </c>
      <c r="L75" s="105">
        <f t="shared" si="68"/>
        <v>4</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430">
        <f t="shared" ref="E76:F76" si="70">SUM(E77,E80)</f>
        <v>0</v>
      </c>
      <c r="F76" s="397">
        <f t="shared" si="70"/>
        <v>0</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row>
    <row r="77" spans="1:16" ht="24" hidden="1" x14ac:dyDescent="0.25">
      <c r="A77" s="455">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row>
    <row r="79" spans="1:16" ht="24" hidden="1" x14ac:dyDescent="0.25">
      <c r="A79" s="38">
        <v>2112</v>
      </c>
      <c r="B79" s="58" t="s">
        <v>69</v>
      </c>
      <c r="C79" s="59">
        <f t="shared" si="4"/>
        <v>0</v>
      </c>
      <c r="D79" s="232"/>
      <c r="E79" s="435"/>
      <c r="F79" s="393">
        <f t="shared" si="78"/>
        <v>0</v>
      </c>
      <c r="G79" s="232"/>
      <c r="H79" s="264"/>
      <c r="I79" s="115">
        <f t="shared" si="79"/>
        <v>0</v>
      </c>
      <c r="J79" s="264"/>
      <c r="K79" s="61"/>
      <c r="L79" s="115">
        <f t="shared" si="80"/>
        <v>0</v>
      </c>
      <c r="M79" s="328"/>
      <c r="N79" s="61"/>
      <c r="O79" s="115">
        <f t="shared" si="81"/>
        <v>0</v>
      </c>
      <c r="P79" s="112"/>
    </row>
    <row r="80" spans="1:16" ht="24" hidden="1" x14ac:dyDescent="0.25">
      <c r="A80" s="113">
        <v>2120</v>
      </c>
      <c r="B80" s="58" t="s">
        <v>70</v>
      </c>
      <c r="C80" s="59">
        <f t="shared" si="4"/>
        <v>0</v>
      </c>
      <c r="D80" s="233">
        <f>SUM(D81:D82)</f>
        <v>0</v>
      </c>
      <c r="E80" s="436">
        <f t="shared" ref="E80:F80" si="82">SUM(E81:E82)</f>
        <v>0</v>
      </c>
      <c r="F80" s="393">
        <f t="shared" si="82"/>
        <v>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435"/>
      <c r="F81" s="393">
        <f t="shared" ref="F81:F82" si="86">D81+E81</f>
        <v>0</v>
      </c>
      <c r="G81" s="232"/>
      <c r="H81" s="264"/>
      <c r="I81" s="115">
        <f t="shared" ref="I81:I82" si="87">G81+H81</f>
        <v>0</v>
      </c>
      <c r="J81" s="264"/>
      <c r="K81" s="61"/>
      <c r="L81" s="115">
        <f t="shared" ref="L81:L82" si="88">J81+K81</f>
        <v>0</v>
      </c>
      <c r="M81" s="328"/>
      <c r="N81" s="61"/>
      <c r="O81" s="115">
        <f t="shared" ref="O81:O82" si="89">M81+N81</f>
        <v>0</v>
      </c>
      <c r="P81" s="112"/>
    </row>
    <row r="82" spans="1:16" ht="24" hidden="1" x14ac:dyDescent="0.25">
      <c r="A82" s="38">
        <v>2122</v>
      </c>
      <c r="B82" s="58" t="s">
        <v>69</v>
      </c>
      <c r="C82" s="59">
        <f t="shared" si="4"/>
        <v>0</v>
      </c>
      <c r="D82" s="232"/>
      <c r="E82" s="435"/>
      <c r="F82" s="393">
        <f t="shared" si="86"/>
        <v>0</v>
      </c>
      <c r="G82" s="232"/>
      <c r="H82" s="264"/>
      <c r="I82" s="115">
        <f t="shared" si="87"/>
        <v>0</v>
      </c>
      <c r="J82" s="264"/>
      <c r="K82" s="61"/>
      <c r="L82" s="115">
        <f t="shared" si="88"/>
        <v>0</v>
      </c>
      <c r="M82" s="328"/>
      <c r="N82" s="61"/>
      <c r="O82" s="115">
        <f t="shared" si="89"/>
        <v>0</v>
      </c>
      <c r="P82" s="112"/>
    </row>
    <row r="83" spans="1:16" x14ac:dyDescent="0.25">
      <c r="A83" s="46">
        <v>2200</v>
      </c>
      <c r="B83" s="106" t="s">
        <v>71</v>
      </c>
      <c r="C83" s="47">
        <f t="shared" si="4"/>
        <v>7810</v>
      </c>
      <c r="D83" s="230">
        <f>SUM(D84,D89,D95,D103,D112,D116,D122,D128)</f>
        <v>7618</v>
      </c>
      <c r="E83" s="430">
        <f t="shared" ref="E83:F83" si="90">SUM(E84,E89,E95,E103,E112,E116,E122,E128)</f>
        <v>188</v>
      </c>
      <c r="F83" s="397">
        <f t="shared" si="90"/>
        <v>7806</v>
      </c>
      <c r="G83" s="230">
        <f>SUM(G84,G89,G95,G103,G112,G116,G122,G128)</f>
        <v>0</v>
      </c>
      <c r="H83" s="107">
        <f t="shared" ref="H83:I83" si="91">SUM(H84,H89,H95,H103,H112,H116,H122,H128)</f>
        <v>0</v>
      </c>
      <c r="I83" s="118">
        <f t="shared" si="91"/>
        <v>0</v>
      </c>
      <c r="J83" s="107">
        <f>SUM(J84,J89,J95,J103,J112,J116,J122,J128)</f>
        <v>4</v>
      </c>
      <c r="K83" s="51">
        <f t="shared" ref="K83:L83" si="92">SUM(K84,K89,K95,K103,K112,K116,K122,K128)</f>
        <v>0</v>
      </c>
      <c r="L83" s="118">
        <f t="shared" si="92"/>
        <v>4</v>
      </c>
      <c r="M83" s="167">
        <f>SUM(M84,M89,M95,M103,M112,M116,M122,M128)</f>
        <v>0</v>
      </c>
      <c r="N83" s="168">
        <f t="shared" ref="N83:O83" si="93">SUM(N84,N89,N95,N103,N112,N116,N122,N128)</f>
        <v>0</v>
      </c>
      <c r="O83" s="169">
        <f t="shared" si="93"/>
        <v>0</v>
      </c>
      <c r="P83" s="353"/>
    </row>
    <row r="84" spans="1:16" ht="24" x14ac:dyDescent="0.25">
      <c r="A84" s="108">
        <v>2210</v>
      </c>
      <c r="B84" s="79" t="s">
        <v>72</v>
      </c>
      <c r="C84" s="85">
        <f t="shared" si="4"/>
        <v>2194</v>
      </c>
      <c r="D84" s="133">
        <f>SUM(D85:D88)</f>
        <v>2225</v>
      </c>
      <c r="E84" s="431">
        <f t="shared" ref="E84:F84" si="94">SUM(E85:E88)</f>
        <v>-35</v>
      </c>
      <c r="F84" s="432">
        <f t="shared" si="94"/>
        <v>2190</v>
      </c>
      <c r="G84" s="133">
        <f>SUM(G85:G88)</f>
        <v>0</v>
      </c>
      <c r="H84" s="208">
        <f t="shared" ref="H84:I84" si="95">SUM(H85:H88)</f>
        <v>0</v>
      </c>
      <c r="I84" s="110">
        <f t="shared" si="95"/>
        <v>0</v>
      </c>
      <c r="J84" s="208">
        <f>SUM(J85:J88)</f>
        <v>4</v>
      </c>
      <c r="K84" s="109">
        <f t="shared" ref="K84:L84" si="96">SUM(K85:K88)</f>
        <v>0</v>
      </c>
      <c r="L84" s="110">
        <f t="shared" si="96"/>
        <v>4</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row>
    <row r="86" spans="1:16" ht="36" x14ac:dyDescent="0.25">
      <c r="A86" s="38">
        <v>2212</v>
      </c>
      <c r="B86" s="58" t="s">
        <v>74</v>
      </c>
      <c r="C86" s="59">
        <f t="shared" si="98"/>
        <v>459</v>
      </c>
      <c r="D86" s="232">
        <v>494</v>
      </c>
      <c r="E86" s="435">
        <v>-35</v>
      </c>
      <c r="F86" s="393">
        <f t="shared" si="99"/>
        <v>459</v>
      </c>
      <c r="G86" s="232"/>
      <c r="H86" s="264"/>
      <c r="I86" s="115">
        <f t="shared" si="100"/>
        <v>0</v>
      </c>
      <c r="J86" s="264"/>
      <c r="K86" s="61"/>
      <c r="L86" s="115">
        <f t="shared" si="101"/>
        <v>0</v>
      </c>
      <c r="M86" s="328"/>
      <c r="N86" s="61"/>
      <c r="O86" s="115">
        <f t="shared" si="102"/>
        <v>0</v>
      </c>
      <c r="P86" s="112" t="s">
        <v>851</v>
      </c>
    </row>
    <row r="87" spans="1:16" ht="24" x14ac:dyDescent="0.25">
      <c r="A87" s="38">
        <v>2214</v>
      </c>
      <c r="B87" s="58" t="s">
        <v>75</v>
      </c>
      <c r="C87" s="59">
        <f t="shared" si="98"/>
        <v>363</v>
      </c>
      <c r="D87" s="232">
        <v>359</v>
      </c>
      <c r="E87" s="435"/>
      <c r="F87" s="393">
        <f t="shared" si="99"/>
        <v>359</v>
      </c>
      <c r="G87" s="232"/>
      <c r="H87" s="264"/>
      <c r="I87" s="115">
        <f t="shared" si="100"/>
        <v>0</v>
      </c>
      <c r="J87" s="264">
        <v>4</v>
      </c>
      <c r="K87" s="61"/>
      <c r="L87" s="115">
        <f t="shared" si="101"/>
        <v>4</v>
      </c>
      <c r="M87" s="328"/>
      <c r="N87" s="61"/>
      <c r="O87" s="115">
        <f t="shared" si="102"/>
        <v>0</v>
      </c>
      <c r="P87" s="112"/>
    </row>
    <row r="88" spans="1:16" x14ac:dyDescent="0.25">
      <c r="A88" s="38">
        <v>2219</v>
      </c>
      <c r="B88" s="58" t="s">
        <v>76</v>
      </c>
      <c r="C88" s="59">
        <f t="shared" si="98"/>
        <v>1372</v>
      </c>
      <c r="D88" s="232">
        <v>1372</v>
      </c>
      <c r="E88" s="435"/>
      <c r="F88" s="393">
        <f t="shared" si="99"/>
        <v>1372</v>
      </c>
      <c r="G88" s="232"/>
      <c r="H88" s="264"/>
      <c r="I88" s="115">
        <f t="shared" si="100"/>
        <v>0</v>
      </c>
      <c r="J88" s="264"/>
      <c r="K88" s="61"/>
      <c r="L88" s="115">
        <f t="shared" si="101"/>
        <v>0</v>
      </c>
      <c r="M88" s="328"/>
      <c r="N88" s="61"/>
      <c r="O88" s="115">
        <f t="shared" si="102"/>
        <v>0</v>
      </c>
      <c r="P88" s="112"/>
    </row>
    <row r="89" spans="1:16" ht="24" x14ac:dyDescent="0.25">
      <c r="A89" s="113">
        <v>2220</v>
      </c>
      <c r="B89" s="58" t="s">
        <v>77</v>
      </c>
      <c r="C89" s="59">
        <f t="shared" si="98"/>
        <v>2973</v>
      </c>
      <c r="D89" s="233">
        <f>SUM(D90:D94)</f>
        <v>2591</v>
      </c>
      <c r="E89" s="436">
        <f t="shared" ref="E89:F89" si="103">SUM(E90:E94)</f>
        <v>382</v>
      </c>
      <c r="F89" s="393">
        <f t="shared" si="103"/>
        <v>2973</v>
      </c>
      <c r="G89" s="233">
        <f>SUM(G90:G94)</f>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112"/>
    </row>
    <row r="90" spans="1:16" ht="42" customHeight="1" x14ac:dyDescent="0.25">
      <c r="A90" s="38">
        <v>2221</v>
      </c>
      <c r="B90" s="58" t="s">
        <v>289</v>
      </c>
      <c r="C90" s="59">
        <f t="shared" si="98"/>
        <v>1712</v>
      </c>
      <c r="D90" s="232">
        <v>1457</v>
      </c>
      <c r="E90" s="435">
        <v>255</v>
      </c>
      <c r="F90" s="393">
        <f t="shared" ref="F90:F94" si="107">D90+E90</f>
        <v>1712</v>
      </c>
      <c r="G90" s="232"/>
      <c r="H90" s="264"/>
      <c r="I90" s="115">
        <f t="shared" ref="I90:I94" si="108">G90+H90</f>
        <v>0</v>
      </c>
      <c r="J90" s="264"/>
      <c r="K90" s="61"/>
      <c r="L90" s="115">
        <f t="shared" ref="L90:L94" si="109">J90+K90</f>
        <v>0</v>
      </c>
      <c r="M90" s="328"/>
      <c r="N90" s="61"/>
      <c r="O90" s="115">
        <f t="shared" ref="O90:O94" si="110">M90+N90</f>
        <v>0</v>
      </c>
      <c r="P90" s="377" t="s">
        <v>852</v>
      </c>
    </row>
    <row r="91" spans="1:16" ht="60" customHeight="1" x14ac:dyDescent="0.25">
      <c r="A91" s="38">
        <v>2222</v>
      </c>
      <c r="B91" s="58" t="s">
        <v>78</v>
      </c>
      <c r="C91" s="59">
        <f t="shared" si="98"/>
        <v>147</v>
      </c>
      <c r="D91" s="232">
        <v>118</v>
      </c>
      <c r="E91" s="435">
        <v>29</v>
      </c>
      <c r="F91" s="393">
        <f t="shared" si="107"/>
        <v>147</v>
      </c>
      <c r="G91" s="232"/>
      <c r="H91" s="264"/>
      <c r="I91" s="115">
        <f t="shared" si="108"/>
        <v>0</v>
      </c>
      <c r="J91" s="264"/>
      <c r="K91" s="61"/>
      <c r="L91" s="115">
        <f t="shared" si="109"/>
        <v>0</v>
      </c>
      <c r="M91" s="328"/>
      <c r="N91" s="61"/>
      <c r="O91" s="115">
        <f t="shared" si="110"/>
        <v>0</v>
      </c>
      <c r="P91" s="377" t="s">
        <v>853</v>
      </c>
    </row>
    <row r="92" spans="1:16" ht="29.25" customHeight="1" x14ac:dyDescent="0.25">
      <c r="A92" s="38">
        <v>2223</v>
      </c>
      <c r="B92" s="58" t="s">
        <v>79</v>
      </c>
      <c r="C92" s="59">
        <f t="shared" si="98"/>
        <v>1005</v>
      </c>
      <c r="D92" s="232">
        <v>870</v>
      </c>
      <c r="E92" s="435">
        <v>135</v>
      </c>
      <c r="F92" s="393">
        <f t="shared" si="107"/>
        <v>1005</v>
      </c>
      <c r="G92" s="232"/>
      <c r="H92" s="264"/>
      <c r="I92" s="115">
        <f t="shared" si="108"/>
        <v>0</v>
      </c>
      <c r="J92" s="264"/>
      <c r="K92" s="61"/>
      <c r="L92" s="115">
        <f t="shared" si="109"/>
        <v>0</v>
      </c>
      <c r="M92" s="328"/>
      <c r="N92" s="61"/>
      <c r="O92" s="115">
        <f t="shared" si="110"/>
        <v>0</v>
      </c>
      <c r="P92" s="377" t="s">
        <v>854</v>
      </c>
    </row>
    <row r="93" spans="1:16" ht="48" x14ac:dyDescent="0.25">
      <c r="A93" s="38">
        <v>2224</v>
      </c>
      <c r="B93" s="58" t="s">
        <v>299</v>
      </c>
      <c r="C93" s="59">
        <f t="shared" si="98"/>
        <v>109</v>
      </c>
      <c r="D93" s="232">
        <v>146</v>
      </c>
      <c r="E93" s="435">
        <v>-37</v>
      </c>
      <c r="F93" s="393">
        <f t="shared" si="107"/>
        <v>109</v>
      </c>
      <c r="G93" s="232"/>
      <c r="H93" s="264"/>
      <c r="I93" s="115">
        <f t="shared" si="108"/>
        <v>0</v>
      </c>
      <c r="J93" s="264"/>
      <c r="K93" s="61"/>
      <c r="L93" s="115">
        <f t="shared" si="109"/>
        <v>0</v>
      </c>
      <c r="M93" s="328"/>
      <c r="N93" s="61"/>
      <c r="O93" s="115">
        <f t="shared" si="110"/>
        <v>0</v>
      </c>
      <c r="P93" s="112" t="s">
        <v>855</v>
      </c>
    </row>
    <row r="94" spans="1:16" ht="24" hidden="1" x14ac:dyDescent="0.25">
      <c r="A94" s="38">
        <v>2229</v>
      </c>
      <c r="B94" s="58" t="s">
        <v>80</v>
      </c>
      <c r="C94" s="59">
        <f t="shared" si="98"/>
        <v>0</v>
      </c>
      <c r="D94" s="232"/>
      <c r="E94" s="435"/>
      <c r="F94" s="393">
        <f t="shared" si="107"/>
        <v>0</v>
      </c>
      <c r="G94" s="232"/>
      <c r="H94" s="264"/>
      <c r="I94" s="115">
        <f t="shared" si="108"/>
        <v>0</v>
      </c>
      <c r="J94" s="264"/>
      <c r="K94" s="61"/>
      <c r="L94" s="115">
        <f t="shared" si="109"/>
        <v>0</v>
      </c>
      <c r="M94" s="328"/>
      <c r="N94" s="61"/>
      <c r="O94" s="115">
        <f t="shared" si="110"/>
        <v>0</v>
      </c>
      <c r="P94" s="112"/>
    </row>
    <row r="95" spans="1:16" ht="36" x14ac:dyDescent="0.25">
      <c r="A95" s="113">
        <v>2230</v>
      </c>
      <c r="B95" s="58" t="s">
        <v>81</v>
      </c>
      <c r="C95" s="59">
        <f t="shared" si="98"/>
        <v>1187</v>
      </c>
      <c r="D95" s="233">
        <f>SUM(D96:D102)</f>
        <v>1187</v>
      </c>
      <c r="E95" s="436">
        <f t="shared" ref="E95:F95" si="111">SUM(E96:E102)</f>
        <v>0</v>
      </c>
      <c r="F95" s="393">
        <f t="shared" si="111"/>
        <v>1187</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435"/>
      <c r="F96" s="393">
        <f t="shared" ref="F96:F102" si="115">D96+E96</f>
        <v>0</v>
      </c>
      <c r="G96" s="232"/>
      <c r="H96" s="264"/>
      <c r="I96" s="115">
        <f t="shared" ref="I96:I102" si="116">G96+H96</f>
        <v>0</v>
      </c>
      <c r="J96" s="264"/>
      <c r="K96" s="61"/>
      <c r="L96" s="115">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435"/>
      <c r="F97" s="393">
        <f t="shared" si="115"/>
        <v>0</v>
      </c>
      <c r="G97" s="232"/>
      <c r="H97" s="264"/>
      <c r="I97" s="115">
        <f t="shared" si="116"/>
        <v>0</v>
      </c>
      <c r="J97" s="264"/>
      <c r="K97" s="61"/>
      <c r="L97" s="115">
        <f t="shared" si="117"/>
        <v>0</v>
      </c>
      <c r="M97" s="328"/>
      <c r="N97" s="61"/>
      <c r="O97" s="115">
        <f t="shared" si="118"/>
        <v>0</v>
      </c>
      <c r="P97" s="112"/>
    </row>
    <row r="98" spans="1:16" ht="24" hidden="1" x14ac:dyDescent="0.25">
      <c r="A98" s="33">
        <v>2233</v>
      </c>
      <c r="B98" s="53" t="s">
        <v>84</v>
      </c>
      <c r="C98" s="54">
        <f t="shared" si="98"/>
        <v>0</v>
      </c>
      <c r="D98" s="231"/>
      <c r="E98" s="433"/>
      <c r="F98" s="434">
        <f t="shared" si="115"/>
        <v>0</v>
      </c>
      <c r="G98" s="231"/>
      <c r="H98" s="263"/>
      <c r="I98" s="121">
        <f t="shared" si="116"/>
        <v>0</v>
      </c>
      <c r="J98" s="263"/>
      <c r="K98" s="56"/>
      <c r="L98" s="121">
        <f t="shared" si="117"/>
        <v>0</v>
      </c>
      <c r="M98" s="327"/>
      <c r="N98" s="56"/>
      <c r="O98" s="121">
        <f t="shared" si="118"/>
        <v>0</v>
      </c>
      <c r="P98" s="111"/>
    </row>
    <row r="99" spans="1:16" ht="36" hidden="1" x14ac:dyDescent="0.25">
      <c r="A99" s="38">
        <v>2234</v>
      </c>
      <c r="B99" s="58" t="s">
        <v>85</v>
      </c>
      <c r="C99" s="59">
        <f t="shared" si="98"/>
        <v>0</v>
      </c>
      <c r="D99" s="232"/>
      <c r="E99" s="435"/>
      <c r="F99" s="393">
        <f t="shared" si="115"/>
        <v>0</v>
      </c>
      <c r="G99" s="232"/>
      <c r="H99" s="264"/>
      <c r="I99" s="115">
        <f t="shared" si="116"/>
        <v>0</v>
      </c>
      <c r="J99" s="264"/>
      <c r="K99" s="61"/>
      <c r="L99" s="115">
        <f t="shared" si="117"/>
        <v>0</v>
      </c>
      <c r="M99" s="328"/>
      <c r="N99" s="61"/>
      <c r="O99" s="115">
        <f t="shared" si="118"/>
        <v>0</v>
      </c>
      <c r="P99" s="112"/>
    </row>
    <row r="100" spans="1:16" ht="24" x14ac:dyDescent="0.25">
      <c r="A100" s="38">
        <v>2235</v>
      </c>
      <c r="B100" s="58" t="s">
        <v>86</v>
      </c>
      <c r="C100" s="59">
        <f t="shared" si="98"/>
        <v>1063</v>
      </c>
      <c r="D100" s="232">
        <v>1063</v>
      </c>
      <c r="E100" s="435"/>
      <c r="F100" s="393">
        <f t="shared" si="115"/>
        <v>1063</v>
      </c>
      <c r="G100" s="232"/>
      <c r="H100" s="264"/>
      <c r="I100" s="115">
        <f t="shared" si="116"/>
        <v>0</v>
      </c>
      <c r="J100" s="264"/>
      <c r="K100" s="61"/>
      <c r="L100" s="115">
        <f t="shared" si="117"/>
        <v>0</v>
      </c>
      <c r="M100" s="328"/>
      <c r="N100" s="61"/>
      <c r="O100" s="115">
        <f t="shared" si="118"/>
        <v>0</v>
      </c>
      <c r="P100" s="112"/>
    </row>
    <row r="101" spans="1:16" hidden="1" x14ac:dyDescent="0.25">
      <c r="A101" s="38">
        <v>2236</v>
      </c>
      <c r="B101" s="58" t="s">
        <v>87</v>
      </c>
      <c r="C101" s="59">
        <f t="shared" si="98"/>
        <v>0</v>
      </c>
      <c r="D101" s="232"/>
      <c r="E101" s="435"/>
      <c r="F101" s="393">
        <f t="shared" si="115"/>
        <v>0</v>
      </c>
      <c r="G101" s="232"/>
      <c r="H101" s="264"/>
      <c r="I101" s="115">
        <f t="shared" si="116"/>
        <v>0</v>
      </c>
      <c r="J101" s="264"/>
      <c r="K101" s="61"/>
      <c r="L101" s="115">
        <f t="shared" si="117"/>
        <v>0</v>
      </c>
      <c r="M101" s="328"/>
      <c r="N101" s="61"/>
      <c r="O101" s="115">
        <f t="shared" si="118"/>
        <v>0</v>
      </c>
      <c r="P101" s="112"/>
    </row>
    <row r="102" spans="1:16" ht="24" x14ac:dyDescent="0.25">
      <c r="A102" s="38">
        <v>2239</v>
      </c>
      <c r="B102" s="58" t="s">
        <v>88</v>
      </c>
      <c r="C102" s="59">
        <f t="shared" si="98"/>
        <v>124</v>
      </c>
      <c r="D102" s="232">
        <v>124</v>
      </c>
      <c r="E102" s="435"/>
      <c r="F102" s="393">
        <f t="shared" si="115"/>
        <v>124</v>
      </c>
      <c r="G102" s="232"/>
      <c r="H102" s="264"/>
      <c r="I102" s="115">
        <f t="shared" si="116"/>
        <v>0</v>
      </c>
      <c r="J102" s="264"/>
      <c r="K102" s="61"/>
      <c r="L102" s="115">
        <f t="shared" si="117"/>
        <v>0</v>
      </c>
      <c r="M102" s="328"/>
      <c r="N102" s="61"/>
      <c r="O102" s="115">
        <f t="shared" si="118"/>
        <v>0</v>
      </c>
      <c r="P102" s="112"/>
    </row>
    <row r="103" spans="1:16" ht="36" x14ac:dyDescent="0.25">
      <c r="A103" s="113">
        <v>2240</v>
      </c>
      <c r="B103" s="58" t="s">
        <v>89</v>
      </c>
      <c r="C103" s="59">
        <f t="shared" si="98"/>
        <v>1361</v>
      </c>
      <c r="D103" s="233">
        <f>SUM(D104:D111)</f>
        <v>1520</v>
      </c>
      <c r="E103" s="436">
        <f t="shared" ref="E103:F103" si="119">SUM(E104:E111)</f>
        <v>-159</v>
      </c>
      <c r="F103" s="393">
        <f t="shared" si="119"/>
        <v>1361</v>
      </c>
      <c r="G103" s="233">
        <f>SUM(G104:G111)</f>
        <v>0</v>
      </c>
      <c r="H103" s="122">
        <f t="shared" ref="H103:I103" si="120">SUM(H104:H111)</f>
        <v>0</v>
      </c>
      <c r="I103" s="115">
        <f t="shared" si="120"/>
        <v>0</v>
      </c>
      <c r="J103" s="122">
        <f>SUM(J104:J111)</f>
        <v>0</v>
      </c>
      <c r="K103" s="114">
        <f t="shared" ref="K103:L103" si="121">SUM(K104:K111)</f>
        <v>0</v>
      </c>
      <c r="L103" s="115">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435"/>
      <c r="F104" s="393">
        <f t="shared" ref="F104:F111" si="123">D104+E104</f>
        <v>0</v>
      </c>
      <c r="G104" s="232"/>
      <c r="H104" s="264"/>
      <c r="I104" s="115">
        <f t="shared" ref="I104:I111" si="124">G104+H104</f>
        <v>0</v>
      </c>
      <c r="J104" s="264"/>
      <c r="K104" s="61"/>
      <c r="L104" s="115">
        <f t="shared" ref="L104:L111" si="125">J104+K104</f>
        <v>0</v>
      </c>
      <c r="M104" s="328"/>
      <c r="N104" s="61"/>
      <c r="O104" s="115">
        <f t="shared" ref="O104:O111" si="126">M104+N104</f>
        <v>0</v>
      </c>
      <c r="P104" s="112"/>
    </row>
    <row r="105" spans="1:16" ht="24" x14ac:dyDescent="0.25">
      <c r="A105" s="38">
        <v>2242</v>
      </c>
      <c r="B105" s="58" t="s">
        <v>91</v>
      </c>
      <c r="C105" s="59">
        <f t="shared" si="98"/>
        <v>493</v>
      </c>
      <c r="D105" s="232">
        <v>493</v>
      </c>
      <c r="E105" s="435"/>
      <c r="F105" s="393">
        <f t="shared" si="123"/>
        <v>493</v>
      </c>
      <c r="G105" s="232"/>
      <c r="H105" s="264"/>
      <c r="I105" s="115">
        <f t="shared" si="124"/>
        <v>0</v>
      </c>
      <c r="J105" s="264"/>
      <c r="K105" s="61"/>
      <c r="L105" s="115">
        <f t="shared" si="125"/>
        <v>0</v>
      </c>
      <c r="M105" s="328"/>
      <c r="N105" s="61"/>
      <c r="O105" s="115">
        <f t="shared" si="126"/>
        <v>0</v>
      </c>
      <c r="P105" s="112"/>
    </row>
    <row r="106" spans="1:16" ht="24" x14ac:dyDescent="0.25">
      <c r="A106" s="38">
        <v>2243</v>
      </c>
      <c r="B106" s="58" t="s">
        <v>92</v>
      </c>
      <c r="C106" s="59">
        <f t="shared" si="98"/>
        <v>147</v>
      </c>
      <c r="D106" s="232">
        <v>247</v>
      </c>
      <c r="E106" s="435">
        <v>-100</v>
      </c>
      <c r="F106" s="393">
        <f t="shared" si="123"/>
        <v>147</v>
      </c>
      <c r="G106" s="232"/>
      <c r="H106" s="264"/>
      <c r="I106" s="115">
        <f t="shared" si="124"/>
        <v>0</v>
      </c>
      <c r="J106" s="264"/>
      <c r="K106" s="61"/>
      <c r="L106" s="115">
        <f t="shared" si="125"/>
        <v>0</v>
      </c>
      <c r="M106" s="328"/>
      <c r="N106" s="61"/>
      <c r="O106" s="115">
        <f t="shared" si="126"/>
        <v>0</v>
      </c>
      <c r="P106" s="112" t="s">
        <v>851</v>
      </c>
    </row>
    <row r="107" spans="1:16" x14ac:dyDescent="0.25">
      <c r="A107" s="38">
        <v>2244</v>
      </c>
      <c r="B107" s="58" t="s">
        <v>93</v>
      </c>
      <c r="C107" s="59">
        <f t="shared" si="98"/>
        <v>10</v>
      </c>
      <c r="D107" s="232">
        <v>14</v>
      </c>
      <c r="E107" s="435">
        <v>-4</v>
      </c>
      <c r="F107" s="393">
        <f t="shared" si="123"/>
        <v>10</v>
      </c>
      <c r="G107" s="232"/>
      <c r="H107" s="264"/>
      <c r="I107" s="115">
        <f t="shared" si="124"/>
        <v>0</v>
      </c>
      <c r="J107" s="264"/>
      <c r="K107" s="61"/>
      <c r="L107" s="115">
        <f t="shared" si="125"/>
        <v>0</v>
      </c>
      <c r="M107" s="328"/>
      <c r="N107" s="61"/>
      <c r="O107" s="115">
        <f t="shared" si="126"/>
        <v>0</v>
      </c>
      <c r="P107" s="112" t="s">
        <v>856</v>
      </c>
    </row>
    <row r="108" spans="1:16" ht="24" hidden="1" x14ac:dyDescent="0.25">
      <c r="A108" s="38">
        <v>2246</v>
      </c>
      <c r="B108" s="58" t="s">
        <v>94</v>
      </c>
      <c r="C108" s="59">
        <f t="shared" si="98"/>
        <v>0</v>
      </c>
      <c r="D108" s="232"/>
      <c r="E108" s="435"/>
      <c r="F108" s="393">
        <f t="shared" si="123"/>
        <v>0</v>
      </c>
      <c r="G108" s="232"/>
      <c r="H108" s="264"/>
      <c r="I108" s="115">
        <f t="shared" si="124"/>
        <v>0</v>
      </c>
      <c r="J108" s="264"/>
      <c r="K108" s="61"/>
      <c r="L108" s="115">
        <f t="shared" si="125"/>
        <v>0</v>
      </c>
      <c r="M108" s="328"/>
      <c r="N108" s="61"/>
      <c r="O108" s="115">
        <f t="shared" si="126"/>
        <v>0</v>
      </c>
      <c r="P108" s="112"/>
    </row>
    <row r="109" spans="1:16" ht="24" x14ac:dyDescent="0.25">
      <c r="A109" s="38">
        <v>2247</v>
      </c>
      <c r="B109" s="58" t="s">
        <v>95</v>
      </c>
      <c r="C109" s="59">
        <f t="shared" si="98"/>
        <v>711</v>
      </c>
      <c r="D109" s="232">
        <v>766</v>
      </c>
      <c r="E109" s="435">
        <v>-55</v>
      </c>
      <c r="F109" s="393">
        <f t="shared" si="123"/>
        <v>711</v>
      </c>
      <c r="G109" s="232"/>
      <c r="H109" s="264"/>
      <c r="I109" s="115">
        <f t="shared" si="124"/>
        <v>0</v>
      </c>
      <c r="J109" s="264"/>
      <c r="K109" s="61"/>
      <c r="L109" s="115">
        <f t="shared" si="125"/>
        <v>0</v>
      </c>
      <c r="M109" s="328"/>
      <c r="N109" s="61"/>
      <c r="O109" s="115">
        <f t="shared" si="126"/>
        <v>0</v>
      </c>
      <c r="P109" s="377" t="s">
        <v>857</v>
      </c>
    </row>
    <row r="110" spans="1:16" ht="24" hidden="1" x14ac:dyDescent="0.25">
      <c r="A110" s="38">
        <v>2248</v>
      </c>
      <c r="B110" s="58" t="s">
        <v>300</v>
      </c>
      <c r="C110" s="59">
        <f t="shared" si="98"/>
        <v>0</v>
      </c>
      <c r="D110" s="232"/>
      <c r="E110" s="435"/>
      <c r="F110" s="393">
        <f t="shared" si="123"/>
        <v>0</v>
      </c>
      <c r="G110" s="232"/>
      <c r="H110" s="264"/>
      <c r="I110" s="115">
        <f t="shared" si="124"/>
        <v>0</v>
      </c>
      <c r="J110" s="264"/>
      <c r="K110" s="61"/>
      <c r="L110" s="115">
        <f t="shared" si="125"/>
        <v>0</v>
      </c>
      <c r="M110" s="328"/>
      <c r="N110" s="61"/>
      <c r="O110" s="115">
        <f t="shared" si="126"/>
        <v>0</v>
      </c>
      <c r="P110" s="112"/>
    </row>
    <row r="111" spans="1:16" ht="24" hidden="1" x14ac:dyDescent="0.25">
      <c r="A111" s="38">
        <v>2249</v>
      </c>
      <c r="B111" s="58" t="s">
        <v>96</v>
      </c>
      <c r="C111" s="59">
        <f t="shared" si="98"/>
        <v>0</v>
      </c>
      <c r="D111" s="232"/>
      <c r="E111" s="435"/>
      <c r="F111" s="393">
        <f t="shared" si="123"/>
        <v>0</v>
      </c>
      <c r="G111" s="232"/>
      <c r="H111" s="264"/>
      <c r="I111" s="115">
        <f t="shared" si="124"/>
        <v>0</v>
      </c>
      <c r="J111" s="264"/>
      <c r="K111" s="61"/>
      <c r="L111" s="115">
        <f t="shared" si="125"/>
        <v>0</v>
      </c>
      <c r="M111" s="328"/>
      <c r="N111" s="61"/>
      <c r="O111" s="115">
        <f t="shared" si="126"/>
        <v>0</v>
      </c>
      <c r="P111" s="112"/>
    </row>
    <row r="112" spans="1:16"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435"/>
      <c r="F114" s="393">
        <f t="shared" si="131"/>
        <v>0</v>
      </c>
      <c r="G114" s="232"/>
      <c r="H114" s="264"/>
      <c r="I114" s="115">
        <f t="shared" si="132"/>
        <v>0</v>
      </c>
      <c r="J114" s="264"/>
      <c r="K114" s="61"/>
      <c r="L114" s="115">
        <f t="shared" si="133"/>
        <v>0</v>
      </c>
      <c r="M114" s="328"/>
      <c r="N114" s="61"/>
      <c r="O114" s="115">
        <f t="shared" si="134"/>
        <v>0</v>
      </c>
      <c r="P114" s="112"/>
    </row>
    <row r="115" spans="1:16" ht="24" hidden="1" x14ac:dyDescent="0.25">
      <c r="A115" s="38">
        <v>2259</v>
      </c>
      <c r="B115" s="58" t="s">
        <v>100</v>
      </c>
      <c r="C115" s="59">
        <f t="shared" si="98"/>
        <v>0</v>
      </c>
      <c r="D115" s="232"/>
      <c r="E115" s="435"/>
      <c r="F115" s="393">
        <f t="shared" si="131"/>
        <v>0</v>
      </c>
      <c r="G115" s="232"/>
      <c r="H115" s="264"/>
      <c r="I115" s="115">
        <f t="shared" si="132"/>
        <v>0</v>
      </c>
      <c r="J115" s="264"/>
      <c r="K115" s="61"/>
      <c r="L115" s="115">
        <f t="shared" si="133"/>
        <v>0</v>
      </c>
      <c r="M115" s="328"/>
      <c r="N115" s="61"/>
      <c r="O115" s="115">
        <f t="shared" si="134"/>
        <v>0</v>
      </c>
      <c r="P115" s="112"/>
    </row>
    <row r="116" spans="1:16" x14ac:dyDescent="0.25">
      <c r="A116" s="113">
        <v>2260</v>
      </c>
      <c r="B116" s="58" t="s">
        <v>101</v>
      </c>
      <c r="C116" s="59">
        <f t="shared" si="98"/>
        <v>9</v>
      </c>
      <c r="D116" s="233">
        <f>SUM(D117:D121)</f>
        <v>9</v>
      </c>
      <c r="E116" s="436">
        <f t="shared" ref="E116:F116" si="135">SUM(E117:E121)</f>
        <v>0</v>
      </c>
      <c r="F116" s="393">
        <f t="shared" si="135"/>
        <v>9</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435"/>
      <c r="F118" s="393">
        <f t="shared" si="139"/>
        <v>0</v>
      </c>
      <c r="G118" s="232"/>
      <c r="H118" s="264"/>
      <c r="I118" s="115">
        <f t="shared" si="140"/>
        <v>0</v>
      </c>
      <c r="J118" s="264"/>
      <c r="K118" s="61"/>
      <c r="L118" s="115">
        <f t="shared" si="141"/>
        <v>0</v>
      </c>
      <c r="M118" s="328"/>
      <c r="N118" s="61"/>
      <c r="O118" s="115">
        <f t="shared" si="142"/>
        <v>0</v>
      </c>
      <c r="P118" s="112"/>
    </row>
    <row r="119" spans="1:16" hidden="1" x14ac:dyDescent="0.25">
      <c r="A119" s="38">
        <v>2263</v>
      </c>
      <c r="B119" s="58" t="s">
        <v>104</v>
      </c>
      <c r="C119" s="59">
        <f t="shared" si="98"/>
        <v>0</v>
      </c>
      <c r="D119" s="232"/>
      <c r="E119" s="435"/>
      <c r="F119" s="393">
        <f t="shared" si="139"/>
        <v>0</v>
      </c>
      <c r="G119" s="232"/>
      <c r="H119" s="264"/>
      <c r="I119" s="115">
        <f t="shared" si="140"/>
        <v>0</v>
      </c>
      <c r="J119" s="264"/>
      <c r="K119" s="61"/>
      <c r="L119" s="115">
        <f t="shared" si="141"/>
        <v>0</v>
      </c>
      <c r="M119" s="328"/>
      <c r="N119" s="61"/>
      <c r="O119" s="115">
        <f t="shared" si="142"/>
        <v>0</v>
      </c>
      <c r="P119" s="112"/>
    </row>
    <row r="120" spans="1:16" ht="24" hidden="1" x14ac:dyDescent="0.25">
      <c r="A120" s="38">
        <v>2264</v>
      </c>
      <c r="B120" s="58" t="s">
        <v>105</v>
      </c>
      <c r="C120" s="59">
        <f t="shared" si="98"/>
        <v>0</v>
      </c>
      <c r="D120" s="232"/>
      <c r="E120" s="435"/>
      <c r="F120" s="393">
        <f t="shared" si="139"/>
        <v>0</v>
      </c>
      <c r="G120" s="232"/>
      <c r="H120" s="264"/>
      <c r="I120" s="115">
        <f t="shared" si="140"/>
        <v>0</v>
      </c>
      <c r="J120" s="264"/>
      <c r="K120" s="61"/>
      <c r="L120" s="115">
        <f t="shared" si="141"/>
        <v>0</v>
      </c>
      <c r="M120" s="328"/>
      <c r="N120" s="61"/>
      <c r="O120" s="115">
        <f t="shared" si="142"/>
        <v>0</v>
      </c>
      <c r="P120" s="112"/>
    </row>
    <row r="121" spans="1:16" x14ac:dyDescent="0.25">
      <c r="A121" s="38">
        <v>2269</v>
      </c>
      <c r="B121" s="58" t="s">
        <v>106</v>
      </c>
      <c r="C121" s="59">
        <f t="shared" si="98"/>
        <v>9</v>
      </c>
      <c r="D121" s="232">
        <v>9</v>
      </c>
      <c r="E121" s="435"/>
      <c r="F121" s="393">
        <f t="shared" si="139"/>
        <v>9</v>
      </c>
      <c r="G121" s="232"/>
      <c r="H121" s="264"/>
      <c r="I121" s="115">
        <f t="shared" si="140"/>
        <v>0</v>
      </c>
      <c r="J121" s="264"/>
      <c r="K121" s="61"/>
      <c r="L121" s="115">
        <f t="shared" si="141"/>
        <v>0</v>
      </c>
      <c r="M121" s="328"/>
      <c r="N121" s="61"/>
      <c r="O121" s="115">
        <f t="shared" si="142"/>
        <v>0</v>
      </c>
      <c r="P121" s="112"/>
    </row>
    <row r="122" spans="1:16" x14ac:dyDescent="0.25">
      <c r="A122" s="113">
        <v>2270</v>
      </c>
      <c r="B122" s="58" t="s">
        <v>107</v>
      </c>
      <c r="C122" s="59">
        <f t="shared" si="98"/>
        <v>86</v>
      </c>
      <c r="D122" s="233">
        <f>SUM(D123:D127)</f>
        <v>86</v>
      </c>
      <c r="E122" s="436">
        <f t="shared" ref="E122:F122" si="143">SUM(E123:E127)</f>
        <v>0</v>
      </c>
      <c r="F122" s="393">
        <f t="shared" si="143"/>
        <v>86</v>
      </c>
      <c r="G122" s="233">
        <f>SUM(G123:G127)</f>
        <v>0</v>
      </c>
      <c r="H122" s="122">
        <f t="shared" ref="H122:I122" si="144">SUM(H123:H127)</f>
        <v>0</v>
      </c>
      <c r="I122" s="115">
        <f t="shared" si="144"/>
        <v>0</v>
      </c>
      <c r="J122" s="122">
        <f>SUM(J123:J127)</f>
        <v>0</v>
      </c>
      <c r="K122" s="114">
        <f t="shared" ref="K122:L122" si="145">SUM(K123:K127)</f>
        <v>0</v>
      </c>
      <c r="L122" s="115">
        <f t="shared" si="145"/>
        <v>0</v>
      </c>
      <c r="M122" s="59">
        <f>SUM(M123:M127)</f>
        <v>0</v>
      </c>
      <c r="N122" s="114">
        <f t="shared" ref="N122:O122" si="146">SUM(N123:N127)</f>
        <v>0</v>
      </c>
      <c r="O122" s="115">
        <f t="shared" si="146"/>
        <v>0</v>
      </c>
      <c r="P122" s="112"/>
    </row>
    <row r="123" spans="1:16" x14ac:dyDescent="0.25">
      <c r="A123" s="38">
        <v>2272</v>
      </c>
      <c r="B123" s="147" t="s">
        <v>108</v>
      </c>
      <c r="C123" s="59">
        <f t="shared" si="98"/>
        <v>86</v>
      </c>
      <c r="D123" s="232">
        <v>86</v>
      </c>
      <c r="E123" s="435"/>
      <c r="F123" s="393">
        <f t="shared" ref="F123:F127" si="147">D123+E123</f>
        <v>86</v>
      </c>
      <c r="G123" s="232"/>
      <c r="H123" s="264"/>
      <c r="I123" s="115">
        <f t="shared" ref="I123:I127" si="148">G123+H123</f>
        <v>0</v>
      </c>
      <c r="J123" s="264"/>
      <c r="K123" s="61"/>
      <c r="L123" s="115">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435"/>
      <c r="F124" s="393">
        <f t="shared" si="147"/>
        <v>0</v>
      </c>
      <c r="G124" s="232"/>
      <c r="H124" s="264"/>
      <c r="I124" s="115">
        <f t="shared" si="148"/>
        <v>0</v>
      </c>
      <c r="J124" s="264"/>
      <c r="K124" s="61"/>
      <c r="L124" s="115">
        <f t="shared" si="149"/>
        <v>0</v>
      </c>
      <c r="M124" s="328"/>
      <c r="N124" s="61"/>
      <c r="O124" s="115">
        <f t="shared" si="150"/>
        <v>0</v>
      </c>
      <c r="P124" s="112"/>
    </row>
    <row r="125" spans="1:16" ht="24" hidden="1" x14ac:dyDescent="0.25">
      <c r="A125" s="38">
        <v>2275</v>
      </c>
      <c r="B125" s="58" t="s">
        <v>109</v>
      </c>
      <c r="C125" s="59">
        <f t="shared" si="98"/>
        <v>0</v>
      </c>
      <c r="D125" s="232"/>
      <c r="E125" s="435"/>
      <c r="F125" s="393">
        <f t="shared" si="147"/>
        <v>0</v>
      </c>
      <c r="G125" s="232"/>
      <c r="H125" s="264"/>
      <c r="I125" s="115">
        <f t="shared" si="148"/>
        <v>0</v>
      </c>
      <c r="J125" s="264"/>
      <c r="K125" s="61"/>
      <c r="L125" s="115">
        <f t="shared" si="149"/>
        <v>0</v>
      </c>
      <c r="M125" s="328"/>
      <c r="N125" s="61"/>
      <c r="O125" s="115">
        <f t="shared" si="150"/>
        <v>0</v>
      </c>
      <c r="P125" s="112"/>
    </row>
    <row r="126" spans="1:16" ht="36" hidden="1" x14ac:dyDescent="0.25">
      <c r="A126" s="38">
        <v>2276</v>
      </c>
      <c r="B126" s="58" t="s">
        <v>110</v>
      </c>
      <c r="C126" s="59">
        <f t="shared" si="98"/>
        <v>0</v>
      </c>
      <c r="D126" s="232"/>
      <c r="E126" s="435"/>
      <c r="F126" s="393">
        <f t="shared" si="147"/>
        <v>0</v>
      </c>
      <c r="G126" s="232"/>
      <c r="H126" s="264"/>
      <c r="I126" s="115">
        <f t="shared" si="148"/>
        <v>0</v>
      </c>
      <c r="J126" s="264"/>
      <c r="K126" s="61"/>
      <c r="L126" s="115">
        <f t="shared" si="149"/>
        <v>0</v>
      </c>
      <c r="M126" s="328"/>
      <c r="N126" s="61"/>
      <c r="O126" s="115">
        <f t="shared" si="150"/>
        <v>0</v>
      </c>
      <c r="P126" s="112"/>
    </row>
    <row r="127" spans="1:16" ht="24" hidden="1" x14ac:dyDescent="0.25">
      <c r="A127" s="38">
        <v>2279</v>
      </c>
      <c r="B127" s="58" t="s">
        <v>111</v>
      </c>
      <c r="C127" s="59">
        <f t="shared" si="98"/>
        <v>0</v>
      </c>
      <c r="D127" s="232"/>
      <c r="E127" s="435"/>
      <c r="F127" s="393">
        <f t="shared" si="147"/>
        <v>0</v>
      </c>
      <c r="G127" s="232"/>
      <c r="H127" s="264"/>
      <c r="I127" s="115">
        <f t="shared" si="148"/>
        <v>0</v>
      </c>
      <c r="J127" s="264"/>
      <c r="K127" s="61"/>
      <c r="L127" s="115">
        <f t="shared" si="149"/>
        <v>0</v>
      </c>
      <c r="M127" s="328"/>
      <c r="N127" s="61"/>
      <c r="O127" s="115">
        <f t="shared" si="150"/>
        <v>0</v>
      </c>
      <c r="P127" s="112"/>
    </row>
    <row r="128" spans="1:16" ht="24" hidden="1" x14ac:dyDescent="0.25">
      <c r="A128" s="455">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435"/>
      <c r="F129" s="393">
        <f>D129+E129</f>
        <v>0</v>
      </c>
      <c r="G129" s="232"/>
      <c r="H129" s="264"/>
      <c r="I129" s="115">
        <f>G129+H129</f>
        <v>0</v>
      </c>
      <c r="J129" s="264"/>
      <c r="K129" s="61"/>
      <c r="L129" s="115">
        <f>J129+K129</f>
        <v>0</v>
      </c>
      <c r="M129" s="328"/>
      <c r="N129" s="61"/>
      <c r="O129" s="115">
        <f>M129+N129</f>
        <v>0</v>
      </c>
      <c r="P129" s="112"/>
    </row>
    <row r="130" spans="1:16" ht="38.25" customHeight="1" x14ac:dyDescent="0.25">
      <c r="A130" s="46">
        <v>2300</v>
      </c>
      <c r="B130" s="106" t="s">
        <v>113</v>
      </c>
      <c r="C130" s="47">
        <f t="shared" si="98"/>
        <v>3967</v>
      </c>
      <c r="D130" s="230">
        <f>SUM(D131,D136,D140,D141,D144,D151,D159,D160,D163)</f>
        <v>3987</v>
      </c>
      <c r="E130" s="430">
        <f t="shared" ref="E130:F130" si="152">SUM(E131,E136,E140,E141,E144,E151,E159,E160,E163)</f>
        <v>-20</v>
      </c>
      <c r="F130" s="397">
        <f t="shared" si="152"/>
        <v>3967</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18">
        <f t="shared" si="154"/>
        <v>0</v>
      </c>
      <c r="M130" s="47">
        <f>SUM(M131,M136,M140,M141,M144,M151,M159,M160,M163)</f>
        <v>0</v>
      </c>
      <c r="N130" s="51">
        <f t="shared" ref="N130:O130" si="155">SUM(N131,N136,N140,N141,N144,N151,N159,N160,N163)</f>
        <v>0</v>
      </c>
      <c r="O130" s="118">
        <f t="shared" si="155"/>
        <v>0</v>
      </c>
      <c r="P130" s="124"/>
    </row>
    <row r="131" spans="1:16" ht="24" x14ac:dyDescent="0.25">
      <c r="A131" s="455">
        <v>2310</v>
      </c>
      <c r="B131" s="53" t="s">
        <v>114</v>
      </c>
      <c r="C131" s="54">
        <f t="shared" si="98"/>
        <v>1441</v>
      </c>
      <c r="D131" s="235">
        <f t="shared" ref="D131:O131" si="156">SUM(D132:D135)</f>
        <v>1441</v>
      </c>
      <c r="E131" s="438">
        <f t="shared" si="156"/>
        <v>0</v>
      </c>
      <c r="F131" s="434">
        <f t="shared" si="156"/>
        <v>1441</v>
      </c>
      <c r="G131" s="235">
        <f t="shared" si="156"/>
        <v>0</v>
      </c>
      <c r="H131" s="266">
        <f t="shared" si="156"/>
        <v>0</v>
      </c>
      <c r="I131" s="121">
        <f t="shared" si="156"/>
        <v>0</v>
      </c>
      <c r="J131" s="266">
        <f t="shared" si="156"/>
        <v>0</v>
      </c>
      <c r="K131" s="120">
        <f t="shared" si="156"/>
        <v>0</v>
      </c>
      <c r="L131" s="121">
        <f t="shared" si="156"/>
        <v>0</v>
      </c>
      <c r="M131" s="54">
        <f t="shared" si="156"/>
        <v>0</v>
      </c>
      <c r="N131" s="120">
        <f t="shared" si="156"/>
        <v>0</v>
      </c>
      <c r="O131" s="121">
        <f t="shared" si="156"/>
        <v>0</v>
      </c>
      <c r="P131" s="111"/>
    </row>
    <row r="132" spans="1:16" x14ac:dyDescent="0.25">
      <c r="A132" s="38">
        <v>2311</v>
      </c>
      <c r="B132" s="58" t="s">
        <v>115</v>
      </c>
      <c r="C132" s="59">
        <f t="shared" si="98"/>
        <v>961</v>
      </c>
      <c r="D132" s="232">
        <v>961</v>
      </c>
      <c r="E132" s="435"/>
      <c r="F132" s="393">
        <f t="shared" ref="F132:F135" si="157">D132+E132</f>
        <v>961</v>
      </c>
      <c r="G132" s="232"/>
      <c r="H132" s="264"/>
      <c r="I132" s="115">
        <f t="shared" ref="I132:I135" si="158">G132+H132</f>
        <v>0</v>
      </c>
      <c r="J132" s="264"/>
      <c r="K132" s="61"/>
      <c r="L132" s="115">
        <f t="shared" ref="L132:L135" si="159">J132+K132</f>
        <v>0</v>
      </c>
      <c r="M132" s="328"/>
      <c r="N132" s="61"/>
      <c r="O132" s="115">
        <f t="shared" ref="O132:O135" si="160">M132+N132</f>
        <v>0</v>
      </c>
      <c r="P132" s="112"/>
    </row>
    <row r="133" spans="1:16" x14ac:dyDescent="0.25">
      <c r="A133" s="38">
        <v>2312</v>
      </c>
      <c r="B133" s="58" t="s">
        <v>116</v>
      </c>
      <c r="C133" s="59">
        <f t="shared" si="98"/>
        <v>480</v>
      </c>
      <c r="D133" s="232">
        <v>480</v>
      </c>
      <c r="E133" s="435"/>
      <c r="F133" s="393">
        <f t="shared" si="157"/>
        <v>480</v>
      </c>
      <c r="G133" s="232"/>
      <c r="H133" s="264"/>
      <c r="I133" s="115">
        <f t="shared" si="158"/>
        <v>0</v>
      </c>
      <c r="J133" s="264"/>
      <c r="K133" s="61"/>
      <c r="L133" s="115">
        <f t="shared" si="159"/>
        <v>0</v>
      </c>
      <c r="M133" s="328"/>
      <c r="N133" s="61"/>
      <c r="O133" s="115">
        <f t="shared" si="160"/>
        <v>0</v>
      </c>
      <c r="P133" s="112"/>
    </row>
    <row r="134" spans="1:16" hidden="1" x14ac:dyDescent="0.25">
      <c r="A134" s="38">
        <v>2313</v>
      </c>
      <c r="B134" s="58" t="s">
        <v>117</v>
      </c>
      <c r="C134" s="59">
        <f t="shared" si="98"/>
        <v>0</v>
      </c>
      <c r="D134" s="232"/>
      <c r="E134" s="435"/>
      <c r="F134" s="393">
        <f t="shared" si="157"/>
        <v>0</v>
      </c>
      <c r="G134" s="232"/>
      <c r="H134" s="264"/>
      <c r="I134" s="115">
        <f t="shared" si="158"/>
        <v>0</v>
      </c>
      <c r="J134" s="264"/>
      <c r="K134" s="61"/>
      <c r="L134" s="115">
        <f t="shared" si="159"/>
        <v>0</v>
      </c>
      <c r="M134" s="328"/>
      <c r="N134" s="61"/>
      <c r="O134" s="115">
        <f t="shared" si="160"/>
        <v>0</v>
      </c>
      <c r="P134" s="112"/>
    </row>
    <row r="135" spans="1:16" ht="36" hidden="1" customHeight="1" x14ac:dyDescent="0.25">
      <c r="A135" s="38">
        <v>2314</v>
      </c>
      <c r="B135" s="58" t="s">
        <v>291</v>
      </c>
      <c r="C135" s="59">
        <f t="shared" si="98"/>
        <v>0</v>
      </c>
      <c r="D135" s="232"/>
      <c r="E135" s="435"/>
      <c r="F135" s="393">
        <f t="shared" si="157"/>
        <v>0</v>
      </c>
      <c r="G135" s="232"/>
      <c r="H135" s="264"/>
      <c r="I135" s="115">
        <f t="shared" si="158"/>
        <v>0</v>
      </c>
      <c r="J135" s="264"/>
      <c r="K135" s="61"/>
      <c r="L135" s="115">
        <f t="shared" si="159"/>
        <v>0</v>
      </c>
      <c r="M135" s="328"/>
      <c r="N135" s="61"/>
      <c r="O135" s="115">
        <f t="shared" si="160"/>
        <v>0</v>
      </c>
      <c r="P135" s="112"/>
    </row>
    <row r="136" spans="1:16" x14ac:dyDescent="0.25">
      <c r="A136" s="113">
        <v>2320</v>
      </c>
      <c r="B136" s="58" t="s">
        <v>118</v>
      </c>
      <c r="C136" s="59">
        <f t="shared" si="98"/>
        <v>2005</v>
      </c>
      <c r="D136" s="233">
        <f>SUM(D137:D139)</f>
        <v>2005</v>
      </c>
      <c r="E136" s="436">
        <f t="shared" ref="E136:F136" si="161">SUM(E137:E139)</f>
        <v>0</v>
      </c>
      <c r="F136" s="393">
        <f t="shared" si="161"/>
        <v>2005</v>
      </c>
      <c r="G136" s="233">
        <f>SUM(G137:G139)</f>
        <v>0</v>
      </c>
      <c r="H136" s="122">
        <f t="shared" ref="H136:I136" si="162">SUM(H137:H139)</f>
        <v>0</v>
      </c>
      <c r="I136" s="115">
        <f t="shared" si="162"/>
        <v>0</v>
      </c>
      <c r="J136" s="122">
        <f>SUM(J137:J139)</f>
        <v>0</v>
      </c>
      <c r="K136" s="114">
        <f t="shared" ref="K136:L136" si="163">SUM(K137:K139)</f>
        <v>0</v>
      </c>
      <c r="L136" s="115">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row>
    <row r="138" spans="1:16" x14ac:dyDescent="0.25">
      <c r="A138" s="38">
        <v>2322</v>
      </c>
      <c r="B138" s="58" t="s">
        <v>120</v>
      </c>
      <c r="C138" s="59">
        <f t="shared" si="98"/>
        <v>2005</v>
      </c>
      <c r="D138" s="232">
        <v>2005</v>
      </c>
      <c r="E138" s="435"/>
      <c r="F138" s="393">
        <f t="shared" si="165"/>
        <v>2005</v>
      </c>
      <c r="G138" s="232"/>
      <c r="H138" s="264"/>
      <c r="I138" s="115">
        <f t="shared" si="166"/>
        <v>0</v>
      </c>
      <c r="J138" s="264"/>
      <c r="K138" s="61"/>
      <c r="L138" s="115">
        <f t="shared" si="167"/>
        <v>0</v>
      </c>
      <c r="M138" s="328"/>
      <c r="N138" s="61"/>
      <c r="O138" s="115">
        <f t="shared" si="168"/>
        <v>0</v>
      </c>
      <c r="P138" s="112"/>
    </row>
    <row r="139" spans="1:16" ht="10.5" hidden="1" customHeight="1" x14ac:dyDescent="0.25">
      <c r="A139" s="38">
        <v>2329</v>
      </c>
      <c r="B139" s="58" t="s">
        <v>121</v>
      </c>
      <c r="C139" s="59">
        <f t="shared" si="98"/>
        <v>0</v>
      </c>
      <c r="D139" s="232"/>
      <c r="E139" s="435"/>
      <c r="F139" s="393">
        <f t="shared" si="165"/>
        <v>0</v>
      </c>
      <c r="G139" s="232"/>
      <c r="H139" s="264"/>
      <c r="I139" s="115">
        <f t="shared" si="166"/>
        <v>0</v>
      </c>
      <c r="J139" s="264"/>
      <c r="K139" s="61"/>
      <c r="L139" s="115">
        <f t="shared" si="167"/>
        <v>0</v>
      </c>
      <c r="M139" s="328"/>
      <c r="N139" s="61"/>
      <c r="O139" s="115">
        <f t="shared" si="168"/>
        <v>0</v>
      </c>
      <c r="P139" s="112"/>
    </row>
    <row r="140" spans="1:16" hidden="1" x14ac:dyDescent="0.25">
      <c r="A140" s="113">
        <v>2330</v>
      </c>
      <c r="B140" s="58" t="s">
        <v>122</v>
      </c>
      <c r="C140" s="59">
        <f t="shared" si="98"/>
        <v>0</v>
      </c>
      <c r="D140" s="232"/>
      <c r="E140" s="435"/>
      <c r="F140" s="393">
        <f t="shared" si="165"/>
        <v>0</v>
      </c>
      <c r="G140" s="232"/>
      <c r="H140" s="264"/>
      <c r="I140" s="115">
        <f t="shared" si="166"/>
        <v>0</v>
      </c>
      <c r="J140" s="264"/>
      <c r="K140" s="61"/>
      <c r="L140" s="115">
        <f t="shared" si="167"/>
        <v>0</v>
      </c>
      <c r="M140" s="328"/>
      <c r="N140" s="61"/>
      <c r="O140" s="115">
        <f t="shared" si="168"/>
        <v>0</v>
      </c>
      <c r="P140" s="112"/>
    </row>
    <row r="141" spans="1:16"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435"/>
      <c r="F143" s="393">
        <f t="shared" si="173"/>
        <v>0</v>
      </c>
      <c r="G143" s="232"/>
      <c r="H143" s="264"/>
      <c r="I143" s="115">
        <f t="shared" si="174"/>
        <v>0</v>
      </c>
      <c r="J143" s="264"/>
      <c r="K143" s="61"/>
      <c r="L143" s="115">
        <f t="shared" si="175"/>
        <v>0</v>
      </c>
      <c r="M143" s="328"/>
      <c r="N143" s="61"/>
      <c r="O143" s="115">
        <f t="shared" si="176"/>
        <v>0</v>
      </c>
      <c r="P143" s="112"/>
    </row>
    <row r="144" spans="1:16" ht="24" x14ac:dyDescent="0.25">
      <c r="A144" s="108">
        <v>2350</v>
      </c>
      <c r="B144" s="79" t="s">
        <v>125</v>
      </c>
      <c r="C144" s="85">
        <f t="shared" si="98"/>
        <v>521</v>
      </c>
      <c r="D144" s="133">
        <f>SUM(D145:D150)</f>
        <v>541</v>
      </c>
      <c r="E144" s="431">
        <f t="shared" ref="E144:F144" si="177">SUM(E145:E150)</f>
        <v>-20</v>
      </c>
      <c r="F144" s="432">
        <f t="shared" si="177"/>
        <v>521</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v>20</v>
      </c>
      <c r="E145" s="433">
        <v>-20</v>
      </c>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t="s">
        <v>855</v>
      </c>
    </row>
    <row r="146" spans="1:16" x14ac:dyDescent="0.25">
      <c r="A146" s="38">
        <v>2352</v>
      </c>
      <c r="B146" s="58" t="s">
        <v>127</v>
      </c>
      <c r="C146" s="59">
        <f t="shared" si="98"/>
        <v>200</v>
      </c>
      <c r="D146" s="232">
        <v>200</v>
      </c>
      <c r="E146" s="435"/>
      <c r="F146" s="393">
        <f t="shared" si="181"/>
        <v>200</v>
      </c>
      <c r="G146" s="232"/>
      <c r="H146" s="264"/>
      <c r="I146" s="115">
        <f t="shared" si="182"/>
        <v>0</v>
      </c>
      <c r="J146" s="264"/>
      <c r="K146" s="61"/>
      <c r="L146" s="115">
        <f t="shared" si="183"/>
        <v>0</v>
      </c>
      <c r="M146" s="328"/>
      <c r="N146" s="61"/>
      <c r="O146" s="115">
        <f t="shared" si="184"/>
        <v>0</v>
      </c>
      <c r="P146" s="112"/>
    </row>
    <row r="147" spans="1:16" ht="24" hidden="1" x14ac:dyDescent="0.25">
      <c r="A147" s="38">
        <v>2353</v>
      </c>
      <c r="B147" s="58" t="s">
        <v>128</v>
      </c>
      <c r="C147" s="59">
        <f t="shared" si="98"/>
        <v>0</v>
      </c>
      <c r="D147" s="232"/>
      <c r="E147" s="435"/>
      <c r="F147" s="393">
        <f t="shared" si="181"/>
        <v>0</v>
      </c>
      <c r="G147" s="232"/>
      <c r="H147" s="264"/>
      <c r="I147" s="115">
        <f t="shared" si="182"/>
        <v>0</v>
      </c>
      <c r="J147" s="264"/>
      <c r="K147" s="61"/>
      <c r="L147" s="115">
        <f t="shared" si="183"/>
        <v>0</v>
      </c>
      <c r="M147" s="328"/>
      <c r="N147" s="61"/>
      <c r="O147" s="115">
        <f t="shared" si="184"/>
        <v>0</v>
      </c>
      <c r="P147" s="112"/>
    </row>
    <row r="148" spans="1:16" ht="24" x14ac:dyDescent="0.25">
      <c r="A148" s="38">
        <v>2354</v>
      </c>
      <c r="B148" s="58" t="s">
        <v>129</v>
      </c>
      <c r="C148" s="59">
        <f t="shared" si="98"/>
        <v>300</v>
      </c>
      <c r="D148" s="232">
        <v>300</v>
      </c>
      <c r="E148" s="435"/>
      <c r="F148" s="393">
        <f t="shared" si="181"/>
        <v>300</v>
      </c>
      <c r="G148" s="232"/>
      <c r="H148" s="264"/>
      <c r="I148" s="115">
        <f t="shared" si="182"/>
        <v>0</v>
      </c>
      <c r="J148" s="264"/>
      <c r="K148" s="61"/>
      <c r="L148" s="115">
        <f t="shared" si="183"/>
        <v>0</v>
      </c>
      <c r="M148" s="328"/>
      <c r="N148" s="61"/>
      <c r="O148" s="115">
        <f t="shared" si="184"/>
        <v>0</v>
      </c>
      <c r="P148" s="112"/>
    </row>
    <row r="149" spans="1:16" ht="24" x14ac:dyDescent="0.25">
      <c r="A149" s="38">
        <v>2355</v>
      </c>
      <c r="B149" s="58" t="s">
        <v>130</v>
      </c>
      <c r="C149" s="59">
        <f t="shared" ref="C149:C212" si="185">F149+I149+L149+O149</f>
        <v>21</v>
      </c>
      <c r="D149" s="232">
        <v>21</v>
      </c>
      <c r="E149" s="435"/>
      <c r="F149" s="393">
        <f t="shared" si="181"/>
        <v>21</v>
      </c>
      <c r="G149" s="232"/>
      <c r="H149" s="264"/>
      <c r="I149" s="115">
        <f t="shared" si="182"/>
        <v>0</v>
      </c>
      <c r="J149" s="264"/>
      <c r="K149" s="61"/>
      <c r="L149" s="115">
        <f t="shared" si="183"/>
        <v>0</v>
      </c>
      <c r="M149" s="328"/>
      <c r="N149" s="61"/>
      <c r="O149" s="115">
        <f t="shared" si="184"/>
        <v>0</v>
      </c>
      <c r="P149" s="112"/>
    </row>
    <row r="150" spans="1:16" ht="24" hidden="1" x14ac:dyDescent="0.25">
      <c r="A150" s="38">
        <v>2359</v>
      </c>
      <c r="B150" s="58" t="s">
        <v>131</v>
      </c>
      <c r="C150" s="59">
        <f t="shared" si="185"/>
        <v>0</v>
      </c>
      <c r="D150" s="232"/>
      <c r="E150" s="435"/>
      <c r="F150" s="393">
        <f t="shared" si="181"/>
        <v>0</v>
      </c>
      <c r="G150" s="232"/>
      <c r="H150" s="264"/>
      <c r="I150" s="115">
        <f t="shared" si="182"/>
        <v>0</v>
      </c>
      <c r="J150" s="264"/>
      <c r="K150" s="61"/>
      <c r="L150" s="115">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435"/>
      <c r="F153" s="393">
        <f t="shared" si="190"/>
        <v>0</v>
      </c>
      <c r="G153" s="232"/>
      <c r="H153" s="264"/>
      <c r="I153" s="115">
        <f t="shared" si="191"/>
        <v>0</v>
      </c>
      <c r="J153" s="264"/>
      <c r="K153" s="61"/>
      <c r="L153" s="115">
        <f t="shared" si="192"/>
        <v>0</v>
      </c>
      <c r="M153" s="328"/>
      <c r="N153" s="61"/>
      <c r="O153" s="115">
        <f t="shared" si="193"/>
        <v>0</v>
      </c>
      <c r="P153" s="112"/>
    </row>
    <row r="154" spans="1:16" hidden="1" x14ac:dyDescent="0.25">
      <c r="A154" s="37">
        <v>2363</v>
      </c>
      <c r="B154" s="58" t="s">
        <v>135</v>
      </c>
      <c r="C154" s="59">
        <f t="shared" si="185"/>
        <v>0</v>
      </c>
      <c r="D154" s="232"/>
      <c r="E154" s="435"/>
      <c r="F154" s="393">
        <f t="shared" si="190"/>
        <v>0</v>
      </c>
      <c r="G154" s="232"/>
      <c r="H154" s="264"/>
      <c r="I154" s="115">
        <f t="shared" si="191"/>
        <v>0</v>
      </c>
      <c r="J154" s="264"/>
      <c r="K154" s="61"/>
      <c r="L154" s="115">
        <f t="shared" si="192"/>
        <v>0</v>
      </c>
      <c r="M154" s="328"/>
      <c r="N154" s="61"/>
      <c r="O154" s="115">
        <f t="shared" si="193"/>
        <v>0</v>
      </c>
      <c r="P154" s="112"/>
    </row>
    <row r="155" spans="1:16" hidden="1" x14ac:dyDescent="0.25">
      <c r="A155" s="37">
        <v>2364</v>
      </c>
      <c r="B155" s="58" t="s">
        <v>136</v>
      </c>
      <c r="C155" s="59">
        <f t="shared" si="185"/>
        <v>0</v>
      </c>
      <c r="D155" s="232"/>
      <c r="E155" s="435"/>
      <c r="F155" s="393">
        <f t="shared" si="190"/>
        <v>0</v>
      </c>
      <c r="G155" s="232"/>
      <c r="H155" s="264"/>
      <c r="I155" s="115">
        <f t="shared" si="191"/>
        <v>0</v>
      </c>
      <c r="J155" s="264"/>
      <c r="K155" s="61"/>
      <c r="L155" s="115">
        <f t="shared" si="192"/>
        <v>0</v>
      </c>
      <c r="M155" s="328"/>
      <c r="N155" s="61"/>
      <c r="O155" s="115">
        <f t="shared" si="193"/>
        <v>0</v>
      </c>
      <c r="P155" s="112"/>
    </row>
    <row r="156" spans="1:16" ht="12.75" hidden="1" customHeight="1" x14ac:dyDescent="0.25">
      <c r="A156" s="37">
        <v>2365</v>
      </c>
      <c r="B156" s="58" t="s">
        <v>137</v>
      </c>
      <c r="C156" s="59">
        <f t="shared" si="185"/>
        <v>0</v>
      </c>
      <c r="D156" s="232"/>
      <c r="E156" s="435"/>
      <c r="F156" s="393">
        <f t="shared" si="190"/>
        <v>0</v>
      </c>
      <c r="G156" s="232"/>
      <c r="H156" s="264"/>
      <c r="I156" s="115">
        <f t="shared" si="191"/>
        <v>0</v>
      </c>
      <c r="J156" s="264"/>
      <c r="K156" s="61"/>
      <c r="L156" s="115">
        <f t="shared" si="192"/>
        <v>0</v>
      </c>
      <c r="M156" s="328"/>
      <c r="N156" s="61"/>
      <c r="O156" s="115">
        <f t="shared" si="193"/>
        <v>0</v>
      </c>
      <c r="P156" s="112"/>
    </row>
    <row r="157" spans="1:16" ht="36" hidden="1" x14ac:dyDescent="0.25">
      <c r="A157" s="37">
        <v>2366</v>
      </c>
      <c r="B157" s="58" t="s">
        <v>138</v>
      </c>
      <c r="C157" s="59">
        <f t="shared" si="185"/>
        <v>0</v>
      </c>
      <c r="D157" s="232"/>
      <c r="E157" s="435"/>
      <c r="F157" s="393">
        <f t="shared" si="190"/>
        <v>0</v>
      </c>
      <c r="G157" s="232"/>
      <c r="H157" s="264"/>
      <c r="I157" s="115">
        <f t="shared" si="191"/>
        <v>0</v>
      </c>
      <c r="J157" s="264"/>
      <c r="K157" s="61"/>
      <c r="L157" s="115">
        <f t="shared" si="192"/>
        <v>0</v>
      </c>
      <c r="M157" s="328"/>
      <c r="N157" s="61"/>
      <c r="O157" s="115">
        <f t="shared" si="193"/>
        <v>0</v>
      </c>
      <c r="P157" s="112"/>
    </row>
    <row r="158" spans="1:16" ht="48" hidden="1" x14ac:dyDescent="0.25">
      <c r="A158" s="37">
        <v>2369</v>
      </c>
      <c r="B158" s="58" t="s">
        <v>139</v>
      </c>
      <c r="C158" s="59">
        <f t="shared" si="185"/>
        <v>0</v>
      </c>
      <c r="D158" s="232"/>
      <c r="E158" s="435"/>
      <c r="F158" s="393">
        <f t="shared" si="190"/>
        <v>0</v>
      </c>
      <c r="G158" s="232"/>
      <c r="H158" s="264"/>
      <c r="I158" s="115">
        <f t="shared" si="191"/>
        <v>0</v>
      </c>
      <c r="J158" s="264"/>
      <c r="K158" s="61"/>
      <c r="L158" s="115">
        <f t="shared" si="192"/>
        <v>0</v>
      </c>
      <c r="M158" s="328"/>
      <c r="N158" s="61"/>
      <c r="O158" s="115">
        <f t="shared" si="193"/>
        <v>0</v>
      </c>
      <c r="P158" s="112"/>
    </row>
    <row r="159" spans="1:16" hidden="1" x14ac:dyDescent="0.25">
      <c r="A159" s="108">
        <v>2370</v>
      </c>
      <c r="B159" s="79" t="s">
        <v>140</v>
      </c>
      <c r="C159" s="85">
        <f t="shared" si="185"/>
        <v>0</v>
      </c>
      <c r="D159" s="234"/>
      <c r="E159" s="437"/>
      <c r="F159" s="432">
        <f t="shared" si="190"/>
        <v>0</v>
      </c>
      <c r="G159" s="234"/>
      <c r="H159" s="265"/>
      <c r="I159" s="110">
        <f t="shared" si="191"/>
        <v>0</v>
      </c>
      <c r="J159" s="265"/>
      <c r="K159" s="116"/>
      <c r="L159" s="110">
        <f t="shared" si="192"/>
        <v>0</v>
      </c>
      <c r="M159" s="329"/>
      <c r="N159" s="116"/>
      <c r="O159" s="110">
        <f t="shared" si="193"/>
        <v>0</v>
      </c>
      <c r="P159" s="117"/>
    </row>
    <row r="160" spans="1:16"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435"/>
      <c r="F162" s="393">
        <f t="shared" si="198"/>
        <v>0</v>
      </c>
      <c r="G162" s="232"/>
      <c r="H162" s="264"/>
      <c r="I162" s="115">
        <f t="shared" si="199"/>
        <v>0</v>
      </c>
      <c r="J162" s="264"/>
      <c r="K162" s="61"/>
      <c r="L162" s="115">
        <f t="shared" si="200"/>
        <v>0</v>
      </c>
      <c r="M162" s="328"/>
      <c r="N162" s="61"/>
      <c r="O162" s="115">
        <f t="shared" si="201"/>
        <v>0</v>
      </c>
      <c r="P162" s="112"/>
    </row>
    <row r="163" spans="1:16" hidden="1" x14ac:dyDescent="0.25">
      <c r="A163" s="108">
        <v>2390</v>
      </c>
      <c r="B163" s="79" t="s">
        <v>144</v>
      </c>
      <c r="C163" s="85">
        <f t="shared" si="185"/>
        <v>0</v>
      </c>
      <c r="D163" s="234"/>
      <c r="E163" s="437"/>
      <c r="F163" s="432">
        <f t="shared" si="198"/>
        <v>0</v>
      </c>
      <c r="G163" s="234"/>
      <c r="H163" s="265"/>
      <c r="I163" s="110">
        <f t="shared" si="199"/>
        <v>0</v>
      </c>
      <c r="J163" s="265"/>
      <c r="K163" s="116"/>
      <c r="L163" s="110">
        <f t="shared" si="200"/>
        <v>0</v>
      </c>
      <c r="M163" s="329"/>
      <c r="N163" s="116"/>
      <c r="O163" s="110">
        <f t="shared" si="201"/>
        <v>0</v>
      </c>
      <c r="P163" s="117"/>
    </row>
    <row r="164" spans="1:16" hidden="1" x14ac:dyDescent="0.25">
      <c r="A164" s="46">
        <v>2400</v>
      </c>
      <c r="B164" s="106" t="s">
        <v>145</v>
      </c>
      <c r="C164" s="47">
        <f t="shared" si="185"/>
        <v>0</v>
      </c>
      <c r="D164" s="236"/>
      <c r="E164" s="439"/>
      <c r="F164" s="397">
        <f t="shared" si="198"/>
        <v>0</v>
      </c>
      <c r="G164" s="236"/>
      <c r="H164" s="267"/>
      <c r="I164" s="118">
        <f t="shared" si="199"/>
        <v>0</v>
      </c>
      <c r="J164" s="267"/>
      <c r="K164" s="123"/>
      <c r="L164" s="118">
        <f t="shared" si="200"/>
        <v>0</v>
      </c>
      <c r="M164" s="330"/>
      <c r="N164" s="123"/>
      <c r="O164" s="118">
        <f t="shared" si="201"/>
        <v>0</v>
      </c>
      <c r="P164" s="124"/>
    </row>
    <row r="165" spans="1:16" ht="24" x14ac:dyDescent="0.25">
      <c r="A165" s="46">
        <v>2500</v>
      </c>
      <c r="B165" s="106" t="s">
        <v>146</v>
      </c>
      <c r="C165" s="47">
        <f t="shared" si="185"/>
        <v>159</v>
      </c>
      <c r="D165" s="230">
        <f>SUM(D166,D171)</f>
        <v>327</v>
      </c>
      <c r="E165" s="430">
        <f t="shared" ref="E165:O165" si="202">SUM(E166,E171)</f>
        <v>-168</v>
      </c>
      <c r="F165" s="397">
        <f t="shared" si="202"/>
        <v>159</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row>
    <row r="166" spans="1:16" ht="16.5" customHeight="1" x14ac:dyDescent="0.25">
      <c r="A166" s="455">
        <v>2510</v>
      </c>
      <c r="B166" s="53" t="s">
        <v>147</v>
      </c>
      <c r="C166" s="54">
        <f t="shared" si="185"/>
        <v>159</v>
      </c>
      <c r="D166" s="235">
        <f>SUM(D167:D170)</f>
        <v>327</v>
      </c>
      <c r="E166" s="438">
        <f t="shared" ref="E166:O166" si="203">SUM(E167:E170)</f>
        <v>-168</v>
      </c>
      <c r="F166" s="434">
        <f t="shared" si="203"/>
        <v>159</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435"/>
      <c r="F168" s="393">
        <f t="shared" si="204"/>
        <v>0</v>
      </c>
      <c r="G168" s="232"/>
      <c r="H168" s="264"/>
      <c r="I168" s="115">
        <f t="shared" si="205"/>
        <v>0</v>
      </c>
      <c r="J168" s="264"/>
      <c r="K168" s="61"/>
      <c r="L168" s="115">
        <f t="shared" si="206"/>
        <v>0</v>
      </c>
      <c r="M168" s="328"/>
      <c r="N168" s="61"/>
      <c r="O168" s="115">
        <f t="shared" si="207"/>
        <v>0</v>
      </c>
      <c r="P168" s="112"/>
    </row>
    <row r="169" spans="1:16" ht="24" hidden="1" x14ac:dyDescent="0.25">
      <c r="A169" s="38">
        <v>2515</v>
      </c>
      <c r="B169" s="58" t="s">
        <v>150</v>
      </c>
      <c r="C169" s="59">
        <f t="shared" si="185"/>
        <v>0</v>
      </c>
      <c r="D169" s="232"/>
      <c r="E169" s="435"/>
      <c r="F169" s="393">
        <f t="shared" si="204"/>
        <v>0</v>
      </c>
      <c r="G169" s="232"/>
      <c r="H169" s="264"/>
      <c r="I169" s="115">
        <f t="shared" si="205"/>
        <v>0</v>
      </c>
      <c r="J169" s="264"/>
      <c r="K169" s="61"/>
      <c r="L169" s="115">
        <f t="shared" si="206"/>
        <v>0</v>
      </c>
      <c r="M169" s="328"/>
      <c r="N169" s="61"/>
      <c r="O169" s="115">
        <f t="shared" si="207"/>
        <v>0</v>
      </c>
      <c r="P169" s="112"/>
    </row>
    <row r="170" spans="1:16" ht="24" x14ac:dyDescent="0.25">
      <c r="A170" s="38">
        <v>2519</v>
      </c>
      <c r="B170" s="58" t="s">
        <v>151</v>
      </c>
      <c r="C170" s="59">
        <f t="shared" si="185"/>
        <v>159</v>
      </c>
      <c r="D170" s="232">
        <v>327</v>
      </c>
      <c r="E170" s="435">
        <v>-168</v>
      </c>
      <c r="F170" s="393">
        <f t="shared" si="204"/>
        <v>159</v>
      </c>
      <c r="G170" s="232"/>
      <c r="H170" s="264"/>
      <c r="I170" s="115">
        <f t="shared" si="205"/>
        <v>0</v>
      </c>
      <c r="J170" s="264"/>
      <c r="K170" s="61"/>
      <c r="L170" s="115">
        <f t="shared" si="206"/>
        <v>0</v>
      </c>
      <c r="M170" s="328"/>
      <c r="N170" s="61"/>
      <c r="O170" s="115">
        <f t="shared" si="207"/>
        <v>0</v>
      </c>
      <c r="P170" s="112" t="s">
        <v>855</v>
      </c>
    </row>
    <row r="171" spans="1:16" ht="24" hidden="1" x14ac:dyDescent="0.25">
      <c r="A171" s="113">
        <v>2520</v>
      </c>
      <c r="B171" s="58" t="s">
        <v>152</v>
      </c>
      <c r="C171" s="59">
        <f t="shared" si="185"/>
        <v>0</v>
      </c>
      <c r="D171" s="232"/>
      <c r="E171" s="435"/>
      <c r="F171" s="393">
        <f t="shared" si="204"/>
        <v>0</v>
      </c>
      <c r="G171" s="232"/>
      <c r="H171" s="264"/>
      <c r="I171" s="115">
        <f t="shared" si="205"/>
        <v>0</v>
      </c>
      <c r="J171" s="264"/>
      <c r="K171" s="61"/>
      <c r="L171" s="115">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90"/>
      <c r="F172" s="391">
        <f t="shared" si="204"/>
        <v>0</v>
      </c>
      <c r="G172" s="215"/>
      <c r="H172" s="250"/>
      <c r="I172" s="361">
        <f t="shared" si="205"/>
        <v>0</v>
      </c>
      <c r="J172" s="250"/>
      <c r="K172" s="35"/>
      <c r="L172" s="361">
        <f t="shared" si="206"/>
        <v>0</v>
      </c>
      <c r="M172" s="318"/>
      <c r="N172" s="35"/>
      <c r="O172" s="361">
        <f t="shared" si="207"/>
        <v>0</v>
      </c>
      <c r="P172" s="36"/>
    </row>
    <row r="173" spans="1:16" hidden="1" x14ac:dyDescent="0.25">
      <c r="A173" s="102">
        <v>3000</v>
      </c>
      <c r="B173" s="102" t="s">
        <v>154</v>
      </c>
      <c r="C173" s="103">
        <f t="shared" si="185"/>
        <v>0</v>
      </c>
      <c r="D173" s="229">
        <f>SUM(D174,D184)</f>
        <v>0</v>
      </c>
      <c r="E173" s="428">
        <f t="shared" ref="E173:F173" si="208">SUM(E174,E184)</f>
        <v>0</v>
      </c>
      <c r="F173" s="429">
        <f t="shared" si="208"/>
        <v>0</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430">
        <f t="shared" ref="E174:O174" si="212">SUM(E175,E179)</f>
        <v>0</v>
      </c>
      <c r="F174" s="397">
        <f t="shared" si="212"/>
        <v>0</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row>
    <row r="175" spans="1:16" ht="36" hidden="1" x14ac:dyDescent="0.25">
      <c r="A175" s="455">
        <v>3260</v>
      </c>
      <c r="B175" s="53" t="s">
        <v>156</v>
      </c>
      <c r="C175" s="54">
        <f t="shared" si="185"/>
        <v>0</v>
      </c>
      <c r="D175" s="235">
        <f>SUM(D176:D178)</f>
        <v>0</v>
      </c>
      <c r="E175" s="438">
        <f t="shared" ref="E175:F175" si="213">SUM(E176:E178)</f>
        <v>0</v>
      </c>
      <c r="F175" s="434">
        <f t="shared" si="213"/>
        <v>0</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435"/>
      <c r="F177" s="393">
        <f t="shared" si="217"/>
        <v>0</v>
      </c>
      <c r="G177" s="232"/>
      <c r="H177" s="264"/>
      <c r="I177" s="115">
        <f t="shared" si="218"/>
        <v>0</v>
      </c>
      <c r="J177" s="264"/>
      <c r="K177" s="61"/>
      <c r="L177" s="115">
        <f t="shared" si="219"/>
        <v>0</v>
      </c>
      <c r="M177" s="328"/>
      <c r="N177" s="61"/>
      <c r="O177" s="115">
        <f t="shared" si="220"/>
        <v>0</v>
      </c>
      <c r="P177" s="112"/>
    </row>
    <row r="178" spans="1:16" ht="24" hidden="1" x14ac:dyDescent="0.25">
      <c r="A178" s="38">
        <v>3263</v>
      </c>
      <c r="B178" s="58" t="s">
        <v>159</v>
      </c>
      <c r="C178" s="59">
        <f t="shared" si="185"/>
        <v>0</v>
      </c>
      <c r="D178" s="232"/>
      <c r="E178" s="435"/>
      <c r="F178" s="393">
        <f t="shared" si="217"/>
        <v>0</v>
      </c>
      <c r="G178" s="232"/>
      <c r="H178" s="264"/>
      <c r="I178" s="115">
        <f t="shared" si="218"/>
        <v>0</v>
      </c>
      <c r="J178" s="264"/>
      <c r="K178" s="61"/>
      <c r="L178" s="115">
        <f t="shared" si="219"/>
        <v>0</v>
      </c>
      <c r="M178" s="328"/>
      <c r="N178" s="61"/>
      <c r="O178" s="115">
        <f t="shared" si="220"/>
        <v>0</v>
      </c>
      <c r="P178" s="112"/>
    </row>
    <row r="179" spans="1:16" ht="84" hidden="1" x14ac:dyDescent="0.25">
      <c r="A179" s="455">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435"/>
      <c r="F181" s="393">
        <f t="shared" si="222"/>
        <v>0</v>
      </c>
      <c r="G181" s="232"/>
      <c r="H181" s="264"/>
      <c r="I181" s="115">
        <f t="shared" si="223"/>
        <v>0</v>
      </c>
      <c r="J181" s="264"/>
      <c r="K181" s="61"/>
      <c r="L181" s="115">
        <f t="shared" si="224"/>
        <v>0</v>
      </c>
      <c r="M181" s="328"/>
      <c r="N181" s="61"/>
      <c r="O181" s="115">
        <f t="shared" si="225"/>
        <v>0</v>
      </c>
      <c r="P181" s="112"/>
    </row>
    <row r="182" spans="1:16" ht="72" hidden="1" x14ac:dyDescent="0.25">
      <c r="A182" s="38">
        <v>3293</v>
      </c>
      <c r="B182" s="58" t="s">
        <v>162</v>
      </c>
      <c r="C182" s="59">
        <f t="shared" si="185"/>
        <v>0</v>
      </c>
      <c r="D182" s="232"/>
      <c r="E182" s="435"/>
      <c r="F182" s="393">
        <f t="shared" si="222"/>
        <v>0</v>
      </c>
      <c r="G182" s="232"/>
      <c r="H182" s="264"/>
      <c r="I182" s="115">
        <f t="shared" si="223"/>
        <v>0</v>
      </c>
      <c r="J182" s="264"/>
      <c r="K182" s="61"/>
      <c r="L182" s="115">
        <f t="shared" si="224"/>
        <v>0</v>
      </c>
      <c r="M182" s="328"/>
      <c r="N182" s="61"/>
      <c r="O182" s="115">
        <f t="shared" si="225"/>
        <v>0</v>
      </c>
      <c r="P182" s="112"/>
    </row>
    <row r="183" spans="1:16" ht="60" hidden="1" x14ac:dyDescent="0.25">
      <c r="A183" s="129">
        <v>3294</v>
      </c>
      <c r="B183" s="58" t="s">
        <v>163</v>
      </c>
      <c r="C183" s="128">
        <f t="shared" si="185"/>
        <v>0</v>
      </c>
      <c r="D183" s="237"/>
      <c r="E183" s="440"/>
      <c r="F183" s="441">
        <f t="shared" si="222"/>
        <v>0</v>
      </c>
      <c r="G183" s="237"/>
      <c r="H183" s="268"/>
      <c r="I183" s="313">
        <f t="shared" si="223"/>
        <v>0</v>
      </c>
      <c r="J183" s="268"/>
      <c r="K183" s="130"/>
      <c r="L183" s="313">
        <f t="shared" si="224"/>
        <v>0</v>
      </c>
      <c r="M183" s="331"/>
      <c r="N183" s="130"/>
      <c r="O183" s="313">
        <f t="shared" si="225"/>
        <v>0</v>
      </c>
      <c r="P183" s="159"/>
    </row>
    <row r="184" spans="1:16"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433"/>
      <c r="F186" s="434">
        <f t="shared" si="227"/>
        <v>0</v>
      </c>
      <c r="G186" s="231"/>
      <c r="H186" s="263"/>
      <c r="I186" s="121">
        <f t="shared" si="228"/>
        <v>0</v>
      </c>
      <c r="J186" s="263"/>
      <c r="K186" s="56"/>
      <c r="L186" s="121">
        <f t="shared" si="229"/>
        <v>0</v>
      </c>
      <c r="M186" s="327"/>
      <c r="N186" s="56"/>
      <c r="O186" s="121">
        <f t="shared" si="230"/>
        <v>0</v>
      </c>
      <c r="P186" s="111"/>
    </row>
    <row r="187" spans="1:16"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row>
    <row r="189" spans="1:16" ht="36" hidden="1" x14ac:dyDescent="0.25">
      <c r="A189" s="455">
        <v>4240</v>
      </c>
      <c r="B189" s="53" t="s">
        <v>169</v>
      </c>
      <c r="C189" s="54">
        <f t="shared" si="185"/>
        <v>0</v>
      </c>
      <c r="D189" s="231"/>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435"/>
      <c r="F190" s="393">
        <f t="shared" si="239"/>
        <v>0</v>
      </c>
      <c r="G190" s="232"/>
      <c r="H190" s="264"/>
      <c r="I190" s="115">
        <f t="shared" si="240"/>
        <v>0</v>
      </c>
      <c r="J190" s="264"/>
      <c r="K190" s="61"/>
      <c r="L190" s="115">
        <f t="shared" si="241"/>
        <v>0</v>
      </c>
      <c r="M190" s="328"/>
      <c r="N190" s="61"/>
      <c r="O190" s="115">
        <f t="shared" si="242"/>
        <v>0</v>
      </c>
      <c r="P190" s="112"/>
    </row>
    <row r="191" spans="1:16"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row>
    <row r="192" spans="1:16" ht="24" hidden="1" x14ac:dyDescent="0.25">
      <c r="A192" s="455">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x14ac:dyDescent="0.25">
      <c r="A194" s="136"/>
      <c r="B194" s="17" t="s">
        <v>174</v>
      </c>
      <c r="C194" s="99">
        <f t="shared" si="185"/>
        <v>27600</v>
      </c>
      <c r="D194" s="228">
        <f>SUM(D195,D230,D269)</f>
        <v>23600</v>
      </c>
      <c r="E194" s="426">
        <f t="shared" ref="E194:F194" si="251">SUM(E195,E230,E269)</f>
        <v>0</v>
      </c>
      <c r="F194" s="427">
        <f t="shared" si="251"/>
        <v>23600</v>
      </c>
      <c r="G194" s="228">
        <f>SUM(G195,G230,G269)</f>
        <v>0</v>
      </c>
      <c r="H194" s="261">
        <f t="shared" ref="H194:I194" si="252">SUM(H195,H230,H269)</f>
        <v>0</v>
      </c>
      <c r="I194" s="101">
        <f t="shared" si="252"/>
        <v>0</v>
      </c>
      <c r="J194" s="261">
        <f>SUM(J195,J230,J269)</f>
        <v>4000</v>
      </c>
      <c r="K194" s="100">
        <f t="shared" ref="K194:L194" si="253">SUM(K195,K230,K269)</f>
        <v>0</v>
      </c>
      <c r="L194" s="101">
        <f t="shared" si="253"/>
        <v>4000</v>
      </c>
      <c r="M194" s="332">
        <f>SUM(M195,M230,M269)</f>
        <v>0</v>
      </c>
      <c r="N194" s="309">
        <f t="shared" ref="N194:O194" si="254">SUM(N195,N230,N269)</f>
        <v>0</v>
      </c>
      <c r="O194" s="314">
        <f t="shared" si="254"/>
        <v>0</v>
      </c>
      <c r="P194" s="354"/>
    </row>
    <row r="195" spans="1:16" x14ac:dyDescent="0.25">
      <c r="A195" s="102">
        <v>5000</v>
      </c>
      <c r="B195" s="102" t="s">
        <v>175</v>
      </c>
      <c r="C195" s="103">
        <f t="shared" si="185"/>
        <v>23600</v>
      </c>
      <c r="D195" s="229">
        <f>D196+D204</f>
        <v>23600</v>
      </c>
      <c r="E195" s="428">
        <f t="shared" ref="E195:F195" si="255">E196+E204</f>
        <v>0</v>
      </c>
      <c r="F195" s="429">
        <f t="shared" si="255"/>
        <v>23600</v>
      </c>
      <c r="G195" s="229">
        <f>G196+G204</f>
        <v>0</v>
      </c>
      <c r="H195" s="262">
        <f t="shared" ref="H195:I195" si="256">H196+H204</f>
        <v>0</v>
      </c>
      <c r="I195" s="105">
        <f t="shared" si="256"/>
        <v>0</v>
      </c>
      <c r="J195" s="262">
        <f>J196+J204</f>
        <v>0</v>
      </c>
      <c r="K195" s="104">
        <f t="shared" ref="K195:L195" si="257">K196+K204</f>
        <v>0</v>
      </c>
      <c r="L195" s="105">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row>
    <row r="197" spans="1:16" hidden="1" x14ac:dyDescent="0.25">
      <c r="A197" s="455">
        <v>5110</v>
      </c>
      <c r="B197" s="53" t="s">
        <v>177</v>
      </c>
      <c r="C197" s="54">
        <f t="shared" si="185"/>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435"/>
      <c r="F200" s="393">
        <f t="shared" si="267"/>
        <v>0</v>
      </c>
      <c r="G200" s="232"/>
      <c r="H200" s="264"/>
      <c r="I200" s="115">
        <f t="shared" si="268"/>
        <v>0</v>
      </c>
      <c r="J200" s="264"/>
      <c r="K200" s="61"/>
      <c r="L200" s="115">
        <f t="shared" si="269"/>
        <v>0</v>
      </c>
      <c r="M200" s="328"/>
      <c r="N200" s="61"/>
      <c r="O200" s="115">
        <f t="shared" si="270"/>
        <v>0</v>
      </c>
      <c r="P200" s="112"/>
    </row>
    <row r="201" spans="1:16" hidden="1" x14ac:dyDescent="0.25">
      <c r="A201" s="113">
        <v>5130</v>
      </c>
      <c r="B201" s="58" t="s">
        <v>181</v>
      </c>
      <c r="C201" s="59">
        <f t="shared" si="185"/>
        <v>0</v>
      </c>
      <c r="D201" s="232"/>
      <c r="E201" s="435"/>
      <c r="F201" s="393">
        <f t="shared" si="267"/>
        <v>0</v>
      </c>
      <c r="G201" s="232"/>
      <c r="H201" s="264"/>
      <c r="I201" s="115">
        <f t="shared" si="268"/>
        <v>0</v>
      </c>
      <c r="J201" s="264"/>
      <c r="K201" s="61"/>
      <c r="L201" s="115">
        <f t="shared" si="269"/>
        <v>0</v>
      </c>
      <c r="M201" s="328"/>
      <c r="N201" s="61"/>
      <c r="O201" s="115">
        <f t="shared" si="270"/>
        <v>0</v>
      </c>
      <c r="P201" s="112"/>
    </row>
    <row r="202" spans="1:16" hidden="1" x14ac:dyDescent="0.25">
      <c r="A202" s="113">
        <v>5140</v>
      </c>
      <c r="B202" s="58" t="s">
        <v>182</v>
      </c>
      <c r="C202" s="59">
        <f t="shared" si="185"/>
        <v>0</v>
      </c>
      <c r="D202" s="232"/>
      <c r="E202" s="435"/>
      <c r="F202" s="393">
        <f t="shared" si="267"/>
        <v>0</v>
      </c>
      <c r="G202" s="232"/>
      <c r="H202" s="264"/>
      <c r="I202" s="115">
        <f t="shared" si="268"/>
        <v>0</v>
      </c>
      <c r="J202" s="264"/>
      <c r="K202" s="61"/>
      <c r="L202" s="115">
        <f t="shared" si="269"/>
        <v>0</v>
      </c>
      <c r="M202" s="328"/>
      <c r="N202" s="61"/>
      <c r="O202" s="115">
        <f t="shared" si="270"/>
        <v>0</v>
      </c>
      <c r="P202" s="112"/>
    </row>
    <row r="203" spans="1:16" ht="24" hidden="1" x14ac:dyDescent="0.25">
      <c r="A203" s="113">
        <v>5170</v>
      </c>
      <c r="B203" s="58" t="s">
        <v>183</v>
      </c>
      <c r="C203" s="59">
        <f t="shared" si="185"/>
        <v>0</v>
      </c>
      <c r="D203" s="232"/>
      <c r="E203" s="435"/>
      <c r="F203" s="393">
        <f t="shared" si="267"/>
        <v>0</v>
      </c>
      <c r="G203" s="232"/>
      <c r="H203" s="264"/>
      <c r="I203" s="115">
        <f t="shared" si="268"/>
        <v>0</v>
      </c>
      <c r="J203" s="264"/>
      <c r="K203" s="61"/>
      <c r="L203" s="115">
        <f t="shared" si="269"/>
        <v>0</v>
      </c>
      <c r="M203" s="328"/>
      <c r="N203" s="61"/>
      <c r="O203" s="115">
        <f t="shared" si="270"/>
        <v>0</v>
      </c>
      <c r="P203" s="112"/>
    </row>
    <row r="204" spans="1:16" x14ac:dyDescent="0.25">
      <c r="A204" s="46">
        <v>5200</v>
      </c>
      <c r="B204" s="106" t="s">
        <v>184</v>
      </c>
      <c r="C204" s="47">
        <f t="shared" si="185"/>
        <v>23600</v>
      </c>
      <c r="D204" s="230">
        <f>D205+D215+D216+D225+D226+D227+D229</f>
        <v>23600</v>
      </c>
      <c r="E204" s="430">
        <f t="shared" ref="E204:F204" si="271">E205+E215+E216+E225+E226+E227+E229</f>
        <v>0</v>
      </c>
      <c r="F204" s="397">
        <f t="shared" si="271"/>
        <v>23600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435"/>
      <c r="F207" s="393">
        <f t="shared" si="279"/>
        <v>0</v>
      </c>
      <c r="G207" s="232"/>
      <c r="H207" s="264"/>
      <c r="I207" s="115">
        <f t="shared" si="280"/>
        <v>0</v>
      </c>
      <c r="J207" s="264"/>
      <c r="K207" s="61"/>
      <c r="L207" s="115">
        <f t="shared" si="281"/>
        <v>0</v>
      </c>
      <c r="M207" s="328"/>
      <c r="N207" s="61"/>
      <c r="O207" s="115">
        <f t="shared" si="282"/>
        <v>0</v>
      </c>
      <c r="P207" s="112"/>
    </row>
    <row r="208" spans="1:16" hidden="1" x14ac:dyDescent="0.25">
      <c r="A208" s="38">
        <v>5213</v>
      </c>
      <c r="B208" s="58" t="s">
        <v>188</v>
      </c>
      <c r="C208" s="59">
        <f t="shared" si="185"/>
        <v>0</v>
      </c>
      <c r="D208" s="232"/>
      <c r="E208" s="435"/>
      <c r="F208" s="393">
        <f t="shared" si="279"/>
        <v>0</v>
      </c>
      <c r="G208" s="232"/>
      <c r="H208" s="264"/>
      <c r="I208" s="115">
        <f t="shared" si="280"/>
        <v>0</v>
      </c>
      <c r="J208" s="264"/>
      <c r="K208" s="61"/>
      <c r="L208" s="115">
        <f t="shared" si="281"/>
        <v>0</v>
      </c>
      <c r="M208" s="328"/>
      <c r="N208" s="61"/>
      <c r="O208" s="115">
        <f t="shared" si="282"/>
        <v>0</v>
      </c>
      <c r="P208" s="112"/>
    </row>
    <row r="209" spans="1:16" hidden="1" x14ac:dyDescent="0.25">
      <c r="A209" s="38">
        <v>5214</v>
      </c>
      <c r="B209" s="58" t="s">
        <v>189</v>
      </c>
      <c r="C209" s="59">
        <f t="shared" si="185"/>
        <v>0</v>
      </c>
      <c r="D209" s="232"/>
      <c r="E209" s="435"/>
      <c r="F209" s="393">
        <f t="shared" si="279"/>
        <v>0</v>
      </c>
      <c r="G209" s="232"/>
      <c r="H209" s="264"/>
      <c r="I209" s="115">
        <f t="shared" si="280"/>
        <v>0</v>
      </c>
      <c r="J209" s="264"/>
      <c r="K209" s="61"/>
      <c r="L209" s="115">
        <f t="shared" si="281"/>
        <v>0</v>
      </c>
      <c r="M209" s="328"/>
      <c r="N209" s="61"/>
      <c r="O209" s="115">
        <f t="shared" si="282"/>
        <v>0</v>
      </c>
      <c r="P209" s="112"/>
    </row>
    <row r="210" spans="1:16" hidden="1" x14ac:dyDescent="0.25">
      <c r="A210" s="38">
        <v>5215</v>
      </c>
      <c r="B210" s="58" t="s">
        <v>190</v>
      </c>
      <c r="C210" s="59">
        <f t="shared" si="185"/>
        <v>0</v>
      </c>
      <c r="D210" s="232"/>
      <c r="E210" s="435"/>
      <c r="F210" s="393">
        <f t="shared" si="279"/>
        <v>0</v>
      </c>
      <c r="G210" s="232"/>
      <c r="H210" s="264"/>
      <c r="I210" s="115">
        <f t="shared" si="280"/>
        <v>0</v>
      </c>
      <c r="J210" s="264"/>
      <c r="K210" s="61"/>
      <c r="L210" s="115">
        <f t="shared" si="281"/>
        <v>0</v>
      </c>
      <c r="M210" s="328"/>
      <c r="N210" s="61"/>
      <c r="O210" s="115">
        <f t="shared" si="282"/>
        <v>0</v>
      </c>
      <c r="P210" s="112"/>
    </row>
    <row r="211" spans="1:16" ht="14.25" hidden="1" customHeight="1" x14ac:dyDescent="0.25">
      <c r="A211" s="38">
        <v>5216</v>
      </c>
      <c r="B211" s="58" t="s">
        <v>191</v>
      </c>
      <c r="C211" s="59">
        <f t="shared" si="185"/>
        <v>0</v>
      </c>
      <c r="D211" s="232"/>
      <c r="E211" s="435"/>
      <c r="F211" s="393">
        <f t="shared" si="279"/>
        <v>0</v>
      </c>
      <c r="G211" s="232"/>
      <c r="H211" s="264"/>
      <c r="I211" s="115">
        <f t="shared" si="280"/>
        <v>0</v>
      </c>
      <c r="J211" s="264"/>
      <c r="K211" s="61"/>
      <c r="L211" s="115">
        <f t="shared" si="281"/>
        <v>0</v>
      </c>
      <c r="M211" s="328"/>
      <c r="N211" s="61"/>
      <c r="O211" s="115">
        <f t="shared" si="282"/>
        <v>0</v>
      </c>
      <c r="P211" s="112"/>
    </row>
    <row r="212" spans="1:16" hidden="1" x14ac:dyDescent="0.25">
      <c r="A212" s="38">
        <v>5217</v>
      </c>
      <c r="B212" s="58" t="s">
        <v>192</v>
      </c>
      <c r="C212" s="59">
        <f t="shared" si="185"/>
        <v>0</v>
      </c>
      <c r="D212" s="232"/>
      <c r="E212" s="435"/>
      <c r="F212" s="393">
        <f t="shared" si="279"/>
        <v>0</v>
      </c>
      <c r="G212" s="232"/>
      <c r="H212" s="264"/>
      <c r="I212" s="115">
        <f t="shared" si="280"/>
        <v>0</v>
      </c>
      <c r="J212" s="264"/>
      <c r="K212" s="61"/>
      <c r="L212" s="115">
        <f t="shared" si="281"/>
        <v>0</v>
      </c>
      <c r="M212" s="328"/>
      <c r="N212" s="61"/>
      <c r="O212" s="115">
        <f t="shared" si="282"/>
        <v>0</v>
      </c>
      <c r="P212" s="112"/>
    </row>
    <row r="213" spans="1:16" hidden="1" x14ac:dyDescent="0.25">
      <c r="A213" s="38">
        <v>5218</v>
      </c>
      <c r="B213" s="58" t="s">
        <v>193</v>
      </c>
      <c r="C213" s="59">
        <f t="shared" ref="C213:C276" si="283">F213+I213+L213+O213</f>
        <v>0</v>
      </c>
      <c r="D213" s="232"/>
      <c r="E213" s="435"/>
      <c r="F213" s="393">
        <f t="shared" si="279"/>
        <v>0</v>
      </c>
      <c r="G213" s="232"/>
      <c r="H213" s="264"/>
      <c r="I213" s="115">
        <f t="shared" si="280"/>
        <v>0</v>
      </c>
      <c r="J213" s="264"/>
      <c r="K213" s="61"/>
      <c r="L213" s="115">
        <f t="shared" si="281"/>
        <v>0</v>
      </c>
      <c r="M213" s="328"/>
      <c r="N213" s="61"/>
      <c r="O213" s="115">
        <f t="shared" si="282"/>
        <v>0</v>
      </c>
      <c r="P213" s="112"/>
    </row>
    <row r="214" spans="1:16" hidden="1" x14ac:dyDescent="0.25">
      <c r="A214" s="38">
        <v>5219</v>
      </c>
      <c r="B214" s="58" t="s">
        <v>194</v>
      </c>
      <c r="C214" s="59">
        <f t="shared" si="283"/>
        <v>0</v>
      </c>
      <c r="D214" s="232"/>
      <c r="E214" s="435"/>
      <c r="F214" s="393">
        <f t="shared" si="279"/>
        <v>0</v>
      </c>
      <c r="G214" s="232"/>
      <c r="H214" s="264"/>
      <c r="I214" s="115">
        <f t="shared" si="280"/>
        <v>0</v>
      </c>
      <c r="J214" s="264"/>
      <c r="K214" s="61"/>
      <c r="L214" s="115">
        <f t="shared" si="281"/>
        <v>0</v>
      </c>
      <c r="M214" s="328"/>
      <c r="N214" s="61"/>
      <c r="O214" s="115">
        <f t="shared" si="282"/>
        <v>0</v>
      </c>
      <c r="P214" s="112"/>
    </row>
    <row r="215" spans="1:16" ht="13.5" hidden="1" customHeight="1" x14ac:dyDescent="0.25">
      <c r="A215" s="113">
        <v>5220</v>
      </c>
      <c r="B215" s="58" t="s">
        <v>195</v>
      </c>
      <c r="C215" s="59">
        <f t="shared" si="283"/>
        <v>0</v>
      </c>
      <c r="D215" s="232"/>
      <c r="E215" s="435"/>
      <c r="F215" s="393">
        <f t="shared" si="279"/>
        <v>0</v>
      </c>
      <c r="G215" s="232"/>
      <c r="H215" s="264"/>
      <c r="I215" s="115">
        <f t="shared" si="280"/>
        <v>0</v>
      </c>
      <c r="J215" s="264"/>
      <c r="K215" s="61"/>
      <c r="L215" s="115">
        <f t="shared" si="281"/>
        <v>0</v>
      </c>
      <c r="M215" s="328"/>
      <c r="N215" s="61"/>
      <c r="O215" s="115">
        <f t="shared" si="282"/>
        <v>0</v>
      </c>
      <c r="P215" s="112"/>
    </row>
    <row r="216" spans="1:16" x14ac:dyDescent="0.25">
      <c r="A216" s="113">
        <v>5230</v>
      </c>
      <c r="B216" s="58" t="s">
        <v>196</v>
      </c>
      <c r="C216" s="59">
        <f t="shared" si="283"/>
        <v>23600</v>
      </c>
      <c r="D216" s="233">
        <f>SUM(D217:D224)</f>
        <v>23600</v>
      </c>
      <c r="E216" s="436">
        <f t="shared" ref="E216:F216" si="284">SUM(E217:E224)</f>
        <v>0</v>
      </c>
      <c r="F216" s="393">
        <f t="shared" si="284"/>
        <v>23600</v>
      </c>
      <c r="G216" s="233">
        <f>SUM(G217:G224)</f>
        <v>0</v>
      </c>
      <c r="H216" s="122">
        <f t="shared" ref="H216:I216" si="285">SUM(H217:H224)</f>
        <v>0</v>
      </c>
      <c r="I216" s="115">
        <f t="shared" si="285"/>
        <v>0</v>
      </c>
      <c r="J216" s="122">
        <f>SUM(J217:J224)</f>
        <v>0</v>
      </c>
      <c r="K216" s="114">
        <f t="shared" ref="K216:L216" si="286">SUM(K217:K224)</f>
        <v>0</v>
      </c>
      <c r="L216" s="115">
        <f t="shared" si="286"/>
        <v>0</v>
      </c>
      <c r="M216" s="59">
        <f>SUM(M217:M224)</f>
        <v>0</v>
      </c>
      <c r="N216" s="114">
        <f t="shared" ref="N216:O216" si="287">SUM(N217:N224)</f>
        <v>0</v>
      </c>
      <c r="O216" s="115">
        <f t="shared" si="287"/>
        <v>0</v>
      </c>
      <c r="P216" s="112"/>
    </row>
    <row r="217" spans="1:16" x14ac:dyDescent="0.25">
      <c r="A217" s="38">
        <v>5231</v>
      </c>
      <c r="B217" s="58" t="s">
        <v>197</v>
      </c>
      <c r="C217" s="59">
        <f t="shared" si="283"/>
        <v>23000</v>
      </c>
      <c r="D217" s="232">
        <v>23000</v>
      </c>
      <c r="E217" s="435"/>
      <c r="F217" s="393">
        <f t="shared" ref="F217:F226" si="288">D217+E217</f>
        <v>23000</v>
      </c>
      <c r="G217" s="232"/>
      <c r="H217" s="264"/>
      <c r="I217" s="115">
        <f t="shared" ref="I217:I226" si="289">G217+H217</f>
        <v>0</v>
      </c>
      <c r="J217" s="264"/>
      <c r="K217" s="61"/>
      <c r="L217" s="115">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435"/>
      <c r="F218" s="393">
        <f t="shared" si="288"/>
        <v>0</v>
      </c>
      <c r="G218" s="232"/>
      <c r="H218" s="264"/>
      <c r="I218" s="115">
        <f t="shared" si="289"/>
        <v>0</v>
      </c>
      <c r="J218" s="264"/>
      <c r="K218" s="61"/>
      <c r="L218" s="115">
        <f t="shared" si="290"/>
        <v>0</v>
      </c>
      <c r="M218" s="328"/>
      <c r="N218" s="61"/>
      <c r="O218" s="115">
        <f t="shared" si="291"/>
        <v>0</v>
      </c>
      <c r="P218" s="112"/>
    </row>
    <row r="219" spans="1:16" hidden="1" x14ac:dyDescent="0.25">
      <c r="A219" s="38">
        <v>5233</v>
      </c>
      <c r="B219" s="58" t="s">
        <v>199</v>
      </c>
      <c r="C219" s="59">
        <f t="shared" si="283"/>
        <v>0</v>
      </c>
      <c r="D219" s="232"/>
      <c r="E219" s="435"/>
      <c r="F219" s="393">
        <f t="shared" si="288"/>
        <v>0</v>
      </c>
      <c r="G219" s="232"/>
      <c r="H219" s="264"/>
      <c r="I219" s="115">
        <f t="shared" si="289"/>
        <v>0</v>
      </c>
      <c r="J219" s="264"/>
      <c r="K219" s="61"/>
      <c r="L219" s="115">
        <f t="shared" si="290"/>
        <v>0</v>
      </c>
      <c r="M219" s="328"/>
      <c r="N219" s="61"/>
      <c r="O219" s="115">
        <f t="shared" si="291"/>
        <v>0</v>
      </c>
      <c r="P219" s="112"/>
    </row>
    <row r="220" spans="1:16" ht="24" hidden="1" x14ac:dyDescent="0.25">
      <c r="A220" s="38">
        <v>5234</v>
      </c>
      <c r="B220" s="58" t="s">
        <v>200</v>
      </c>
      <c r="C220" s="59">
        <f t="shared" si="283"/>
        <v>0</v>
      </c>
      <c r="D220" s="232"/>
      <c r="E220" s="435"/>
      <c r="F220" s="393">
        <f t="shared" si="288"/>
        <v>0</v>
      </c>
      <c r="G220" s="232"/>
      <c r="H220" s="264"/>
      <c r="I220" s="115">
        <f t="shared" si="289"/>
        <v>0</v>
      </c>
      <c r="J220" s="264"/>
      <c r="K220" s="61"/>
      <c r="L220" s="115">
        <f t="shared" si="290"/>
        <v>0</v>
      </c>
      <c r="M220" s="328"/>
      <c r="N220" s="61"/>
      <c r="O220" s="115">
        <f t="shared" si="291"/>
        <v>0</v>
      </c>
      <c r="P220" s="112"/>
    </row>
    <row r="221" spans="1:16" ht="14.25" hidden="1" customHeight="1" x14ac:dyDescent="0.25">
      <c r="A221" s="38">
        <v>5236</v>
      </c>
      <c r="B221" s="58" t="s">
        <v>201</v>
      </c>
      <c r="C221" s="59">
        <f t="shared" si="283"/>
        <v>0</v>
      </c>
      <c r="D221" s="232"/>
      <c r="E221" s="435"/>
      <c r="F221" s="393">
        <f t="shared" si="288"/>
        <v>0</v>
      </c>
      <c r="G221" s="232"/>
      <c r="H221" s="264"/>
      <c r="I221" s="115">
        <f t="shared" si="289"/>
        <v>0</v>
      </c>
      <c r="J221" s="264"/>
      <c r="K221" s="61"/>
      <c r="L221" s="115">
        <f t="shared" si="290"/>
        <v>0</v>
      </c>
      <c r="M221" s="328"/>
      <c r="N221" s="61"/>
      <c r="O221" s="115">
        <f t="shared" si="291"/>
        <v>0</v>
      </c>
      <c r="P221" s="112"/>
    </row>
    <row r="222" spans="1:16" ht="14.25" hidden="1" customHeight="1" x14ac:dyDescent="0.25">
      <c r="A222" s="38">
        <v>5237</v>
      </c>
      <c r="B222" s="58" t="s">
        <v>202</v>
      </c>
      <c r="C222" s="59">
        <f t="shared" si="283"/>
        <v>0</v>
      </c>
      <c r="D222" s="232"/>
      <c r="E222" s="435"/>
      <c r="F222" s="393">
        <f t="shared" si="288"/>
        <v>0</v>
      </c>
      <c r="G222" s="232"/>
      <c r="H222" s="264"/>
      <c r="I222" s="115">
        <f t="shared" si="289"/>
        <v>0</v>
      </c>
      <c r="J222" s="264"/>
      <c r="K222" s="61"/>
      <c r="L222" s="115">
        <f t="shared" si="290"/>
        <v>0</v>
      </c>
      <c r="M222" s="328"/>
      <c r="N222" s="61"/>
      <c r="O222" s="115">
        <f t="shared" si="291"/>
        <v>0</v>
      </c>
      <c r="P222" s="112"/>
    </row>
    <row r="223" spans="1:16" ht="24" x14ac:dyDescent="0.25">
      <c r="A223" s="38">
        <v>5238</v>
      </c>
      <c r="B223" s="58" t="s">
        <v>203</v>
      </c>
      <c r="C223" s="59">
        <f t="shared" si="283"/>
        <v>600</v>
      </c>
      <c r="D223" s="232">
        <v>600</v>
      </c>
      <c r="E223" s="435"/>
      <c r="F223" s="393">
        <f t="shared" si="288"/>
        <v>600</v>
      </c>
      <c r="G223" s="232"/>
      <c r="H223" s="264"/>
      <c r="I223" s="115">
        <f t="shared" si="289"/>
        <v>0</v>
      </c>
      <c r="J223" s="264"/>
      <c r="K223" s="61"/>
      <c r="L223" s="115">
        <f t="shared" si="290"/>
        <v>0</v>
      </c>
      <c r="M223" s="328"/>
      <c r="N223" s="61"/>
      <c r="O223" s="115">
        <f t="shared" si="291"/>
        <v>0</v>
      </c>
      <c r="P223" s="112"/>
    </row>
    <row r="224" spans="1:16" ht="24" hidden="1" x14ac:dyDescent="0.25">
      <c r="A224" s="38">
        <v>5239</v>
      </c>
      <c r="B224" s="58" t="s">
        <v>204</v>
      </c>
      <c r="C224" s="59">
        <f t="shared" si="283"/>
        <v>0</v>
      </c>
      <c r="D224" s="232"/>
      <c r="E224" s="435"/>
      <c r="F224" s="393">
        <f t="shared" si="288"/>
        <v>0</v>
      </c>
      <c r="G224" s="232"/>
      <c r="H224" s="264"/>
      <c r="I224" s="115">
        <f t="shared" si="289"/>
        <v>0</v>
      </c>
      <c r="J224" s="264"/>
      <c r="K224" s="61"/>
      <c r="L224" s="115">
        <f t="shared" si="290"/>
        <v>0</v>
      </c>
      <c r="M224" s="328"/>
      <c r="N224" s="61"/>
      <c r="O224" s="115">
        <f t="shared" si="291"/>
        <v>0</v>
      </c>
      <c r="P224" s="112"/>
    </row>
    <row r="225" spans="1:16" ht="24" hidden="1" x14ac:dyDescent="0.25">
      <c r="A225" s="113">
        <v>5240</v>
      </c>
      <c r="B225" s="58" t="s">
        <v>205</v>
      </c>
      <c r="C225" s="59">
        <f t="shared" si="283"/>
        <v>0</v>
      </c>
      <c r="D225" s="232"/>
      <c r="E225" s="435"/>
      <c r="F225" s="393">
        <f t="shared" si="288"/>
        <v>0</v>
      </c>
      <c r="G225" s="232"/>
      <c r="H225" s="264"/>
      <c r="I225" s="115">
        <f t="shared" si="289"/>
        <v>0</v>
      </c>
      <c r="J225" s="264"/>
      <c r="K225" s="61"/>
      <c r="L225" s="115">
        <f t="shared" si="290"/>
        <v>0</v>
      </c>
      <c r="M225" s="328"/>
      <c r="N225" s="61"/>
      <c r="O225" s="115">
        <f t="shared" si="291"/>
        <v>0</v>
      </c>
      <c r="P225" s="112"/>
    </row>
    <row r="226" spans="1:16" hidden="1" x14ac:dyDescent="0.25">
      <c r="A226" s="113">
        <v>5250</v>
      </c>
      <c r="B226" s="58" t="s">
        <v>206</v>
      </c>
      <c r="C226" s="59">
        <f t="shared" si="283"/>
        <v>0</v>
      </c>
      <c r="D226" s="232"/>
      <c r="E226" s="435"/>
      <c r="F226" s="393">
        <f t="shared" si="288"/>
        <v>0</v>
      </c>
      <c r="G226" s="232"/>
      <c r="H226" s="264"/>
      <c r="I226" s="115">
        <f t="shared" si="289"/>
        <v>0</v>
      </c>
      <c r="J226" s="264"/>
      <c r="K226" s="61"/>
      <c r="L226" s="115">
        <f t="shared" si="290"/>
        <v>0</v>
      </c>
      <c r="M226" s="328"/>
      <c r="N226" s="61"/>
      <c r="O226" s="115">
        <f t="shared" si="291"/>
        <v>0</v>
      </c>
      <c r="P226" s="112"/>
    </row>
    <row r="227" spans="1:16"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437"/>
      <c r="F229" s="432">
        <f t="shared" si="296"/>
        <v>0</v>
      </c>
      <c r="G229" s="234"/>
      <c r="H229" s="265"/>
      <c r="I229" s="110">
        <f t="shared" si="297"/>
        <v>0</v>
      </c>
      <c r="J229" s="265"/>
      <c r="K229" s="116"/>
      <c r="L229" s="110">
        <f t="shared" si="298"/>
        <v>0</v>
      </c>
      <c r="M229" s="329"/>
      <c r="N229" s="116"/>
      <c r="O229" s="110">
        <f t="shared" si="299"/>
        <v>0</v>
      </c>
      <c r="P229" s="117"/>
    </row>
    <row r="230" spans="1:16" x14ac:dyDescent="0.25">
      <c r="A230" s="102">
        <v>6000</v>
      </c>
      <c r="B230" s="102" t="s">
        <v>210</v>
      </c>
      <c r="C230" s="103">
        <f t="shared" si="283"/>
        <v>1000</v>
      </c>
      <c r="D230" s="229">
        <f>D231+D251+D259</f>
        <v>0</v>
      </c>
      <c r="E230" s="428">
        <f t="shared" ref="E230:F230" si="300">E231+E251+E259</f>
        <v>0</v>
      </c>
      <c r="F230" s="429">
        <f t="shared" si="300"/>
        <v>0</v>
      </c>
      <c r="G230" s="229">
        <f>G231+G251+G259</f>
        <v>0</v>
      </c>
      <c r="H230" s="262">
        <f t="shared" ref="H230:I230" si="301">H231+H251+H259</f>
        <v>0</v>
      </c>
      <c r="I230" s="105">
        <f t="shared" si="301"/>
        <v>0</v>
      </c>
      <c r="J230" s="262">
        <f>J231+J251+J259</f>
        <v>1000</v>
      </c>
      <c r="K230" s="104">
        <f t="shared" ref="K230:L230" si="302">K231+K251+K259</f>
        <v>0</v>
      </c>
      <c r="L230" s="105">
        <f t="shared" si="302"/>
        <v>1000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442">
        <f t="shared" ref="E231:F231" si="304">SUM(E232,E233,E235,E238,E244,E245,E246)</f>
        <v>0</v>
      </c>
      <c r="F231" s="443">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row>
    <row r="232" spans="1:16" ht="24" hidden="1" x14ac:dyDescent="0.25">
      <c r="A232" s="455">
        <v>6220</v>
      </c>
      <c r="B232" s="53" t="s">
        <v>212</v>
      </c>
      <c r="C232" s="54">
        <f t="shared" si="283"/>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435"/>
      <c r="F237" s="393">
        <f t="shared" si="313"/>
        <v>0</v>
      </c>
      <c r="G237" s="232"/>
      <c r="H237" s="264"/>
      <c r="I237" s="115">
        <f t="shared" si="314"/>
        <v>0</v>
      </c>
      <c r="J237" s="264"/>
      <c r="K237" s="61"/>
      <c r="L237" s="115">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436">
        <f t="shared" ref="E238:F238" si="317">SUM(E239:E243)</f>
        <v>0</v>
      </c>
      <c r="F238" s="393">
        <f t="shared" si="317"/>
        <v>0</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435"/>
      <c r="F239" s="393">
        <f t="shared" ref="F239:F245" si="321">D239+E239</f>
        <v>0</v>
      </c>
      <c r="G239" s="232"/>
      <c r="H239" s="264"/>
      <c r="I239" s="115">
        <f t="shared" ref="I239:I245" si="322">G239+H239</f>
        <v>0</v>
      </c>
      <c r="J239" s="264"/>
      <c r="K239" s="61"/>
      <c r="L239" s="115">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435"/>
      <c r="F240" s="393">
        <f t="shared" si="321"/>
        <v>0</v>
      </c>
      <c r="G240" s="232"/>
      <c r="H240" s="264"/>
      <c r="I240" s="115">
        <f t="shared" si="322"/>
        <v>0</v>
      </c>
      <c r="J240" s="264"/>
      <c r="K240" s="61"/>
      <c r="L240" s="115">
        <f t="shared" si="323"/>
        <v>0</v>
      </c>
      <c r="M240" s="328"/>
      <c r="N240" s="61"/>
      <c r="O240" s="115">
        <f t="shared" si="324"/>
        <v>0</v>
      </c>
      <c r="P240" s="112"/>
    </row>
    <row r="241" spans="1:16" ht="24" hidden="1" x14ac:dyDescent="0.25">
      <c r="A241" s="38">
        <v>6254</v>
      </c>
      <c r="B241" s="58" t="s">
        <v>221</v>
      </c>
      <c r="C241" s="59">
        <f t="shared" si="283"/>
        <v>0</v>
      </c>
      <c r="D241" s="232"/>
      <c r="E241" s="435"/>
      <c r="F241" s="393">
        <f t="shared" si="321"/>
        <v>0</v>
      </c>
      <c r="G241" s="232"/>
      <c r="H241" s="264"/>
      <c r="I241" s="115">
        <f t="shared" si="322"/>
        <v>0</v>
      </c>
      <c r="J241" s="264"/>
      <c r="K241" s="61"/>
      <c r="L241" s="115">
        <f t="shared" si="323"/>
        <v>0</v>
      </c>
      <c r="M241" s="328"/>
      <c r="N241" s="61"/>
      <c r="O241" s="115">
        <f t="shared" si="324"/>
        <v>0</v>
      </c>
      <c r="P241" s="112"/>
    </row>
    <row r="242" spans="1:16" ht="24" hidden="1" x14ac:dyDescent="0.25">
      <c r="A242" s="38">
        <v>6255</v>
      </c>
      <c r="B242" s="58" t="s">
        <v>222</v>
      </c>
      <c r="C242" s="59">
        <f t="shared" si="283"/>
        <v>0</v>
      </c>
      <c r="D242" s="232"/>
      <c r="E242" s="435"/>
      <c r="F242" s="393">
        <f t="shared" si="321"/>
        <v>0</v>
      </c>
      <c r="G242" s="232"/>
      <c r="H242" s="264"/>
      <c r="I242" s="115">
        <f t="shared" si="322"/>
        <v>0</v>
      </c>
      <c r="J242" s="264"/>
      <c r="K242" s="61"/>
      <c r="L242" s="115">
        <f t="shared" si="323"/>
        <v>0</v>
      </c>
      <c r="M242" s="328"/>
      <c r="N242" s="61"/>
      <c r="O242" s="115">
        <f t="shared" si="324"/>
        <v>0</v>
      </c>
      <c r="P242" s="112"/>
    </row>
    <row r="243" spans="1:16" hidden="1" x14ac:dyDescent="0.25">
      <c r="A243" s="38">
        <v>6259</v>
      </c>
      <c r="B243" s="58" t="s">
        <v>223</v>
      </c>
      <c r="C243" s="59">
        <f t="shared" si="283"/>
        <v>0</v>
      </c>
      <c r="D243" s="232"/>
      <c r="E243" s="435"/>
      <c r="F243" s="393">
        <f t="shared" si="321"/>
        <v>0</v>
      </c>
      <c r="G243" s="232"/>
      <c r="H243" s="264"/>
      <c r="I243" s="115">
        <f t="shared" si="322"/>
        <v>0</v>
      </c>
      <c r="J243" s="264"/>
      <c r="K243" s="61"/>
      <c r="L243" s="115">
        <f t="shared" si="323"/>
        <v>0</v>
      </c>
      <c r="M243" s="328"/>
      <c r="N243" s="61"/>
      <c r="O243" s="115">
        <f t="shared" si="324"/>
        <v>0</v>
      </c>
      <c r="P243" s="112"/>
    </row>
    <row r="244" spans="1:16" ht="24" hidden="1" x14ac:dyDescent="0.25">
      <c r="A244" s="113">
        <v>6260</v>
      </c>
      <c r="B244" s="58" t="s">
        <v>224</v>
      </c>
      <c r="C244" s="59">
        <f t="shared" si="283"/>
        <v>0</v>
      </c>
      <c r="D244" s="232"/>
      <c r="E244" s="435"/>
      <c r="F244" s="393">
        <f t="shared" si="321"/>
        <v>0</v>
      </c>
      <c r="G244" s="232"/>
      <c r="H244" s="264"/>
      <c r="I244" s="115">
        <f t="shared" si="322"/>
        <v>0</v>
      </c>
      <c r="J244" s="264"/>
      <c r="K244" s="61"/>
      <c r="L244" s="115">
        <f t="shared" si="323"/>
        <v>0</v>
      </c>
      <c r="M244" s="328"/>
      <c r="N244" s="61"/>
      <c r="O244" s="115">
        <f t="shared" si="324"/>
        <v>0</v>
      </c>
      <c r="P244" s="112"/>
    </row>
    <row r="245" spans="1:16" hidden="1" x14ac:dyDescent="0.25">
      <c r="A245" s="113">
        <v>6270</v>
      </c>
      <c r="B245" s="58" t="s">
        <v>225</v>
      </c>
      <c r="C245" s="59">
        <f t="shared" si="283"/>
        <v>0</v>
      </c>
      <c r="D245" s="232"/>
      <c r="E245" s="435"/>
      <c r="F245" s="393">
        <f t="shared" si="321"/>
        <v>0</v>
      </c>
      <c r="G245" s="232"/>
      <c r="H245" s="264"/>
      <c r="I245" s="115">
        <f t="shared" si="322"/>
        <v>0</v>
      </c>
      <c r="J245" s="264"/>
      <c r="K245" s="61"/>
      <c r="L245" s="115">
        <f t="shared" si="323"/>
        <v>0</v>
      </c>
      <c r="M245" s="328"/>
      <c r="N245" s="61"/>
      <c r="O245" s="115">
        <f t="shared" si="324"/>
        <v>0</v>
      </c>
      <c r="P245" s="112"/>
    </row>
    <row r="246" spans="1:16" ht="24" hidden="1" x14ac:dyDescent="0.25">
      <c r="A246" s="455">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435"/>
      <c r="F248" s="393">
        <f t="shared" si="326"/>
        <v>0</v>
      </c>
      <c r="G248" s="232"/>
      <c r="H248" s="264"/>
      <c r="I248" s="115">
        <f t="shared" si="327"/>
        <v>0</v>
      </c>
      <c r="J248" s="264"/>
      <c r="K248" s="61"/>
      <c r="L248" s="115">
        <f t="shared" si="328"/>
        <v>0</v>
      </c>
      <c r="M248" s="328"/>
      <c r="N248" s="61"/>
      <c r="O248" s="115">
        <f t="shared" si="329"/>
        <v>0</v>
      </c>
      <c r="P248" s="112"/>
    </row>
    <row r="249" spans="1:16" ht="72" hidden="1" x14ac:dyDescent="0.25">
      <c r="A249" s="38">
        <v>6296</v>
      </c>
      <c r="B249" s="58" t="s">
        <v>229</v>
      </c>
      <c r="C249" s="59">
        <f t="shared" si="283"/>
        <v>0</v>
      </c>
      <c r="D249" s="232"/>
      <c r="E249" s="435"/>
      <c r="F249" s="393">
        <f t="shared" si="326"/>
        <v>0</v>
      </c>
      <c r="G249" s="232"/>
      <c r="H249" s="264"/>
      <c r="I249" s="115">
        <f t="shared" si="327"/>
        <v>0</v>
      </c>
      <c r="J249" s="264"/>
      <c r="K249" s="61"/>
      <c r="L249" s="115">
        <f t="shared" si="328"/>
        <v>0</v>
      </c>
      <c r="M249" s="328"/>
      <c r="N249" s="61"/>
      <c r="O249" s="115">
        <f t="shared" si="329"/>
        <v>0</v>
      </c>
      <c r="P249" s="112"/>
    </row>
    <row r="250" spans="1:16" ht="39.75" hidden="1" customHeight="1" x14ac:dyDescent="0.25">
      <c r="A250" s="38">
        <v>6299</v>
      </c>
      <c r="B250" s="58" t="s">
        <v>230</v>
      </c>
      <c r="C250" s="59">
        <f t="shared" si="283"/>
        <v>0</v>
      </c>
      <c r="D250" s="232"/>
      <c r="E250" s="435"/>
      <c r="F250" s="393">
        <f t="shared" si="326"/>
        <v>0</v>
      </c>
      <c r="G250" s="232"/>
      <c r="H250" s="264"/>
      <c r="I250" s="115">
        <f t="shared" si="327"/>
        <v>0</v>
      </c>
      <c r="J250" s="264"/>
      <c r="K250" s="61"/>
      <c r="L250" s="115">
        <f t="shared" si="328"/>
        <v>0</v>
      </c>
      <c r="M250" s="328"/>
      <c r="N250" s="61"/>
      <c r="O250" s="115">
        <f t="shared" si="329"/>
        <v>0</v>
      </c>
      <c r="P250" s="112"/>
    </row>
    <row r="251" spans="1:16" hidden="1" x14ac:dyDescent="0.25">
      <c r="A251" s="46">
        <v>6300</v>
      </c>
      <c r="B251" s="106" t="s">
        <v>231</v>
      </c>
      <c r="C251" s="47">
        <f t="shared" si="283"/>
        <v>0</v>
      </c>
      <c r="D251" s="230">
        <f>SUM(D252,D257,D258)</f>
        <v>0</v>
      </c>
      <c r="E251" s="430">
        <f t="shared" ref="E251:O251" si="330">SUM(E252,E257,E258)</f>
        <v>0</v>
      </c>
      <c r="F251" s="397">
        <f t="shared" si="330"/>
        <v>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row>
    <row r="252" spans="1:16" ht="24" hidden="1" x14ac:dyDescent="0.25">
      <c r="A252" s="455">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435"/>
      <c r="F254" s="393">
        <f t="shared" si="332"/>
        <v>0</v>
      </c>
      <c r="G254" s="232"/>
      <c r="H254" s="264"/>
      <c r="I254" s="115">
        <f t="shared" si="333"/>
        <v>0</v>
      </c>
      <c r="J254" s="264"/>
      <c r="K254" s="61"/>
      <c r="L254" s="115">
        <f t="shared" si="334"/>
        <v>0</v>
      </c>
      <c r="M254" s="328"/>
      <c r="N254" s="61"/>
      <c r="O254" s="115">
        <f t="shared" si="335"/>
        <v>0</v>
      </c>
      <c r="P254" s="112"/>
    </row>
    <row r="255" spans="1:16" ht="24" hidden="1" x14ac:dyDescent="0.25">
      <c r="A255" s="38">
        <v>6324</v>
      </c>
      <c r="B255" s="58" t="s">
        <v>287</v>
      </c>
      <c r="C255" s="59">
        <f t="shared" si="283"/>
        <v>0</v>
      </c>
      <c r="D255" s="232"/>
      <c r="E255" s="435"/>
      <c r="F255" s="393">
        <f t="shared" si="332"/>
        <v>0</v>
      </c>
      <c r="G255" s="232"/>
      <c r="H255" s="264"/>
      <c r="I255" s="115">
        <f t="shared" si="333"/>
        <v>0</v>
      </c>
      <c r="J255" s="264"/>
      <c r="K255" s="61"/>
      <c r="L255" s="115">
        <f t="shared" si="334"/>
        <v>0</v>
      </c>
      <c r="M255" s="328"/>
      <c r="N255" s="61"/>
      <c r="O255" s="115">
        <f t="shared" si="335"/>
        <v>0</v>
      </c>
      <c r="P255" s="112"/>
    </row>
    <row r="256" spans="1:16" hidden="1" x14ac:dyDescent="0.25">
      <c r="A256" s="33">
        <v>6329</v>
      </c>
      <c r="B256" s="53" t="s">
        <v>288</v>
      </c>
      <c r="C256" s="54">
        <f t="shared" si="283"/>
        <v>0</v>
      </c>
      <c r="D256" s="231"/>
      <c r="E256" s="433"/>
      <c r="F256" s="434">
        <f t="shared" si="332"/>
        <v>0</v>
      </c>
      <c r="G256" s="231"/>
      <c r="H256" s="263"/>
      <c r="I256" s="121">
        <f t="shared" si="333"/>
        <v>0</v>
      </c>
      <c r="J256" s="263"/>
      <c r="K256" s="56"/>
      <c r="L256" s="121">
        <f t="shared" si="334"/>
        <v>0</v>
      </c>
      <c r="M256" s="327"/>
      <c r="N256" s="56"/>
      <c r="O256" s="121">
        <f t="shared" si="335"/>
        <v>0</v>
      </c>
      <c r="P256" s="111"/>
    </row>
    <row r="257" spans="1:16" ht="24" hidden="1" x14ac:dyDescent="0.25">
      <c r="A257" s="144">
        <v>6330</v>
      </c>
      <c r="B257" s="145" t="s">
        <v>234</v>
      </c>
      <c r="C257" s="128">
        <f t="shared" si="283"/>
        <v>0</v>
      </c>
      <c r="D257" s="237"/>
      <c r="E257" s="440"/>
      <c r="F257" s="441">
        <f t="shared" si="332"/>
        <v>0</v>
      </c>
      <c r="G257" s="237"/>
      <c r="H257" s="268"/>
      <c r="I257" s="313">
        <f t="shared" si="333"/>
        <v>0</v>
      </c>
      <c r="J257" s="268"/>
      <c r="K257" s="130"/>
      <c r="L257" s="313">
        <f t="shared" si="334"/>
        <v>0</v>
      </c>
      <c r="M257" s="331"/>
      <c r="N257" s="130"/>
      <c r="O257" s="313">
        <f t="shared" si="335"/>
        <v>0</v>
      </c>
      <c r="P257" s="159"/>
    </row>
    <row r="258" spans="1:16" hidden="1" x14ac:dyDescent="0.25">
      <c r="A258" s="113">
        <v>6360</v>
      </c>
      <c r="B258" s="58" t="s">
        <v>235</v>
      </c>
      <c r="C258" s="59">
        <f t="shared" si="283"/>
        <v>0</v>
      </c>
      <c r="D258" s="232"/>
      <c r="E258" s="435"/>
      <c r="F258" s="393">
        <f t="shared" si="332"/>
        <v>0</v>
      </c>
      <c r="G258" s="232"/>
      <c r="H258" s="264"/>
      <c r="I258" s="115">
        <f t="shared" si="333"/>
        <v>0</v>
      </c>
      <c r="J258" s="264"/>
      <c r="K258" s="61"/>
      <c r="L258" s="115">
        <f t="shared" si="334"/>
        <v>0</v>
      </c>
      <c r="M258" s="328"/>
      <c r="N258" s="61"/>
      <c r="O258" s="115">
        <f t="shared" si="335"/>
        <v>0</v>
      </c>
      <c r="P258" s="112"/>
    </row>
    <row r="259" spans="1:16" ht="36" x14ac:dyDescent="0.25">
      <c r="A259" s="46">
        <v>6400</v>
      </c>
      <c r="B259" s="106" t="s">
        <v>236</v>
      </c>
      <c r="C259" s="47">
        <f t="shared" si="283"/>
        <v>1000</v>
      </c>
      <c r="D259" s="230">
        <f>SUM(D260,D264)</f>
        <v>0</v>
      </c>
      <c r="E259" s="430">
        <f t="shared" ref="E259:O259" si="336">SUM(E260,E264)</f>
        <v>0</v>
      </c>
      <c r="F259" s="397">
        <f t="shared" si="336"/>
        <v>0</v>
      </c>
      <c r="G259" s="230">
        <f t="shared" si="336"/>
        <v>0</v>
      </c>
      <c r="H259" s="107">
        <f t="shared" si="336"/>
        <v>0</v>
      </c>
      <c r="I259" s="118">
        <f t="shared" si="336"/>
        <v>0</v>
      </c>
      <c r="J259" s="107">
        <f t="shared" si="336"/>
        <v>1000</v>
      </c>
      <c r="K259" s="51">
        <f t="shared" si="336"/>
        <v>0</v>
      </c>
      <c r="L259" s="118">
        <f t="shared" si="336"/>
        <v>1000</v>
      </c>
      <c r="M259" s="167">
        <f t="shared" si="336"/>
        <v>0</v>
      </c>
      <c r="N259" s="168">
        <f t="shared" si="336"/>
        <v>0</v>
      </c>
      <c r="O259" s="169">
        <f t="shared" si="336"/>
        <v>0</v>
      </c>
      <c r="P259" s="353"/>
    </row>
    <row r="260" spans="1:16" ht="24" hidden="1" x14ac:dyDescent="0.25">
      <c r="A260" s="455">
        <v>6410</v>
      </c>
      <c r="B260" s="53" t="s">
        <v>237</v>
      </c>
      <c r="C260" s="54">
        <f t="shared" si="283"/>
        <v>0</v>
      </c>
      <c r="D260" s="235">
        <f>SUM(D261:D263)</f>
        <v>0</v>
      </c>
      <c r="E260" s="438">
        <f t="shared" ref="E260:O260" si="337">SUM(E261:E263)</f>
        <v>0</v>
      </c>
      <c r="F260" s="434">
        <f t="shared" si="337"/>
        <v>0</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435"/>
      <c r="F262" s="393">
        <f t="shared" si="338"/>
        <v>0</v>
      </c>
      <c r="G262" s="232"/>
      <c r="H262" s="264"/>
      <c r="I262" s="115">
        <f t="shared" si="339"/>
        <v>0</v>
      </c>
      <c r="J262" s="264"/>
      <c r="K262" s="61"/>
      <c r="L262" s="115">
        <f t="shared" si="340"/>
        <v>0</v>
      </c>
      <c r="M262" s="328"/>
      <c r="N262" s="61"/>
      <c r="O262" s="115">
        <f t="shared" si="341"/>
        <v>0</v>
      </c>
      <c r="P262" s="112"/>
    </row>
    <row r="263" spans="1:16" ht="36" hidden="1" x14ac:dyDescent="0.25">
      <c r="A263" s="38">
        <v>6419</v>
      </c>
      <c r="B263" s="58" t="s">
        <v>240</v>
      </c>
      <c r="C263" s="59">
        <f t="shared" si="283"/>
        <v>0</v>
      </c>
      <c r="D263" s="232"/>
      <c r="E263" s="435"/>
      <c r="F263" s="393">
        <f t="shared" si="338"/>
        <v>0</v>
      </c>
      <c r="G263" s="232"/>
      <c r="H263" s="264"/>
      <c r="I263" s="115">
        <f t="shared" si="339"/>
        <v>0</v>
      </c>
      <c r="J263" s="264"/>
      <c r="K263" s="61"/>
      <c r="L263" s="115">
        <f t="shared" si="340"/>
        <v>0</v>
      </c>
      <c r="M263" s="328"/>
      <c r="N263" s="61"/>
      <c r="O263" s="115">
        <f t="shared" si="341"/>
        <v>0</v>
      </c>
      <c r="P263" s="112"/>
    </row>
    <row r="264" spans="1:16" ht="36" x14ac:dyDescent="0.25">
      <c r="A264" s="113">
        <v>6420</v>
      </c>
      <c r="B264" s="58" t="s">
        <v>241</v>
      </c>
      <c r="C264" s="59">
        <f t="shared" si="283"/>
        <v>1000</v>
      </c>
      <c r="D264" s="233">
        <f>SUM(D265:D268)</f>
        <v>0</v>
      </c>
      <c r="E264" s="436">
        <f t="shared" ref="E264:F264" si="342">SUM(E265:E268)</f>
        <v>0</v>
      </c>
      <c r="F264" s="393">
        <f t="shared" si="342"/>
        <v>0</v>
      </c>
      <c r="G264" s="233">
        <f>SUM(G265:G268)</f>
        <v>0</v>
      </c>
      <c r="H264" s="122">
        <f t="shared" ref="H264:I264" si="343">SUM(H265:H268)</f>
        <v>0</v>
      </c>
      <c r="I264" s="115">
        <f t="shared" si="343"/>
        <v>0</v>
      </c>
      <c r="J264" s="122">
        <f>SUM(J265:J268)</f>
        <v>1000</v>
      </c>
      <c r="K264" s="114">
        <f t="shared" ref="K264:L264" si="344">SUM(K265:K268)</f>
        <v>0</v>
      </c>
      <c r="L264" s="115">
        <f t="shared" si="344"/>
        <v>1000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435"/>
      <c r="F266" s="393">
        <f t="shared" si="346"/>
        <v>0</v>
      </c>
      <c r="G266" s="232"/>
      <c r="H266" s="264"/>
      <c r="I266" s="115">
        <f t="shared" si="347"/>
        <v>0</v>
      </c>
      <c r="J266" s="264"/>
      <c r="K266" s="61"/>
      <c r="L266" s="115">
        <f t="shared" si="348"/>
        <v>0</v>
      </c>
      <c r="M266" s="328"/>
      <c r="N266" s="61"/>
      <c r="O266" s="115">
        <f t="shared" si="349"/>
        <v>0</v>
      </c>
      <c r="P266" s="112"/>
    </row>
    <row r="267" spans="1:16" ht="13.5" hidden="1" customHeight="1" x14ac:dyDescent="0.25">
      <c r="A267" s="38">
        <v>6423</v>
      </c>
      <c r="B267" s="58" t="s">
        <v>244</v>
      </c>
      <c r="C267" s="59">
        <f t="shared" si="283"/>
        <v>0</v>
      </c>
      <c r="D267" s="232"/>
      <c r="E267" s="435"/>
      <c r="F267" s="393">
        <f t="shared" si="346"/>
        <v>0</v>
      </c>
      <c r="G267" s="232"/>
      <c r="H267" s="264"/>
      <c r="I267" s="115">
        <f t="shared" si="347"/>
        <v>0</v>
      </c>
      <c r="J267" s="264"/>
      <c r="K267" s="61"/>
      <c r="L267" s="115">
        <f t="shared" si="348"/>
        <v>0</v>
      </c>
      <c r="M267" s="328"/>
      <c r="N267" s="61"/>
      <c r="O267" s="115">
        <f t="shared" si="349"/>
        <v>0</v>
      </c>
      <c r="P267" s="112"/>
    </row>
    <row r="268" spans="1:16" ht="36" x14ac:dyDescent="0.25">
      <c r="A268" s="38">
        <v>6424</v>
      </c>
      <c r="B268" s="58" t="s">
        <v>245</v>
      </c>
      <c r="C268" s="59">
        <f t="shared" si="283"/>
        <v>1000</v>
      </c>
      <c r="D268" s="232"/>
      <c r="E268" s="435"/>
      <c r="F268" s="393">
        <f t="shared" si="346"/>
        <v>0</v>
      </c>
      <c r="G268" s="232"/>
      <c r="H268" s="264"/>
      <c r="I268" s="115">
        <f t="shared" si="347"/>
        <v>0</v>
      </c>
      <c r="J268" s="264">
        <v>1000</v>
      </c>
      <c r="K268" s="61"/>
      <c r="L268" s="115">
        <f t="shared" si="348"/>
        <v>1000</v>
      </c>
      <c r="M268" s="328"/>
      <c r="N268" s="61"/>
      <c r="O268" s="115">
        <f t="shared" si="349"/>
        <v>0</v>
      </c>
      <c r="P268" s="112"/>
    </row>
    <row r="269" spans="1:16" ht="36" x14ac:dyDescent="0.25">
      <c r="A269" s="150">
        <v>7000</v>
      </c>
      <c r="B269" s="150" t="s">
        <v>246</v>
      </c>
      <c r="C269" s="153">
        <f t="shared" si="283"/>
        <v>3000</v>
      </c>
      <c r="D269" s="239">
        <f>SUM(D270,D281)</f>
        <v>0</v>
      </c>
      <c r="E269" s="444">
        <f t="shared" ref="E269:F269" si="350">SUM(E270,E281)</f>
        <v>0</v>
      </c>
      <c r="F269" s="445">
        <f t="shared" si="350"/>
        <v>0</v>
      </c>
      <c r="G269" s="239">
        <f>SUM(G270,G281)</f>
        <v>0</v>
      </c>
      <c r="H269" s="270">
        <f t="shared" ref="H269:I269" si="351">SUM(H270,H281)</f>
        <v>0</v>
      </c>
      <c r="I269" s="297">
        <f t="shared" si="351"/>
        <v>0</v>
      </c>
      <c r="J269" s="270">
        <f>SUM(J270,J281)</f>
        <v>3000</v>
      </c>
      <c r="K269" s="152">
        <f t="shared" ref="K269:L269" si="352">SUM(K270,K281)</f>
        <v>0</v>
      </c>
      <c r="L269" s="297">
        <f t="shared" si="352"/>
        <v>3000</v>
      </c>
      <c r="M269" s="333">
        <f>SUM(M270,M281)</f>
        <v>0</v>
      </c>
      <c r="N269" s="310">
        <f t="shared" ref="N269:O269" si="353">SUM(N270,N281)</f>
        <v>0</v>
      </c>
      <c r="O269" s="315">
        <f t="shared" si="353"/>
        <v>0</v>
      </c>
      <c r="P269" s="355"/>
    </row>
    <row r="270" spans="1:16" ht="24" x14ac:dyDescent="0.25">
      <c r="A270" s="46">
        <v>7200</v>
      </c>
      <c r="B270" s="106" t="s">
        <v>247</v>
      </c>
      <c r="C270" s="47">
        <f t="shared" si="283"/>
        <v>3000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3000</v>
      </c>
      <c r="K270" s="51">
        <f t="shared" ref="K270:L270" si="356">SUM(K271,K272,K275,K276,K280)</f>
        <v>0</v>
      </c>
      <c r="L270" s="118">
        <f t="shared" si="356"/>
        <v>3000</v>
      </c>
      <c r="M270" s="131">
        <f>SUM(M271,M272,M275,M276,M280)</f>
        <v>0</v>
      </c>
      <c r="N270" s="132">
        <f t="shared" ref="N270:O270" si="357">SUM(N271,N272,N275,N276,N280)</f>
        <v>0</v>
      </c>
      <c r="O270" s="296">
        <f t="shared" si="357"/>
        <v>0</v>
      </c>
      <c r="P270" s="352"/>
    </row>
    <row r="271" spans="1:16" ht="24" hidden="1" x14ac:dyDescent="0.25">
      <c r="A271" s="455">
        <v>7210</v>
      </c>
      <c r="B271" s="53" t="s">
        <v>248</v>
      </c>
      <c r="C271" s="54">
        <f t="shared" si="283"/>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435"/>
      <c r="F274" s="393">
        <f t="shared" si="362"/>
        <v>0</v>
      </c>
      <c r="G274" s="232"/>
      <c r="H274" s="264"/>
      <c r="I274" s="115">
        <f t="shared" si="363"/>
        <v>0</v>
      </c>
      <c r="J274" s="264"/>
      <c r="K274" s="61"/>
      <c r="L274" s="115">
        <f t="shared" si="364"/>
        <v>0</v>
      </c>
      <c r="M274" s="328"/>
      <c r="N274" s="61"/>
      <c r="O274" s="115">
        <f t="shared" si="365"/>
        <v>0</v>
      </c>
      <c r="P274" s="112"/>
    </row>
    <row r="275" spans="1:16" ht="24" x14ac:dyDescent="0.25">
      <c r="A275" s="113">
        <v>7230</v>
      </c>
      <c r="B275" s="58" t="s">
        <v>292</v>
      </c>
      <c r="C275" s="59">
        <f t="shared" si="283"/>
        <v>3000</v>
      </c>
      <c r="D275" s="232"/>
      <c r="E275" s="435"/>
      <c r="F275" s="393">
        <f t="shared" si="362"/>
        <v>0</v>
      </c>
      <c r="G275" s="232"/>
      <c r="H275" s="264"/>
      <c r="I275" s="115">
        <f t="shared" si="363"/>
        <v>0</v>
      </c>
      <c r="J275" s="264">
        <v>3000</v>
      </c>
      <c r="K275" s="61"/>
      <c r="L275" s="115">
        <f t="shared" si="364"/>
        <v>3000</v>
      </c>
      <c r="M275" s="328"/>
      <c r="N275" s="61"/>
      <c r="O275" s="115">
        <f t="shared" si="365"/>
        <v>0</v>
      </c>
      <c r="P275" s="112"/>
    </row>
    <row r="276" spans="1:16" ht="24" hidden="1" x14ac:dyDescent="0.25">
      <c r="A276" s="113">
        <v>7240</v>
      </c>
      <c r="B276" s="58" t="s">
        <v>252</v>
      </c>
      <c r="C276" s="59">
        <f t="shared" si="283"/>
        <v>0</v>
      </c>
      <c r="D276" s="233">
        <f t="shared" ref="D276:O276" si="366">SUM(D277:D279)</f>
        <v>0</v>
      </c>
      <c r="E276" s="436">
        <f t="shared" si="366"/>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435"/>
      <c r="F278" s="393">
        <f t="shared" si="369"/>
        <v>0</v>
      </c>
      <c r="G278" s="232"/>
      <c r="H278" s="264"/>
      <c r="I278" s="115">
        <f t="shared" si="370"/>
        <v>0</v>
      </c>
      <c r="J278" s="264"/>
      <c r="K278" s="61"/>
      <c r="L278" s="115">
        <f t="shared" si="371"/>
        <v>0</v>
      </c>
      <c r="M278" s="328"/>
      <c r="N278" s="61"/>
      <c r="O278" s="115">
        <f t="shared" si="372"/>
        <v>0</v>
      </c>
      <c r="P278" s="112"/>
    </row>
    <row r="279" spans="1:16" ht="36" hidden="1" x14ac:dyDescent="0.25">
      <c r="A279" s="38">
        <v>7247</v>
      </c>
      <c r="B279" s="58" t="s">
        <v>309</v>
      </c>
      <c r="C279" s="59">
        <f t="shared" si="368"/>
        <v>0</v>
      </c>
      <c r="D279" s="232"/>
      <c r="E279" s="435"/>
      <c r="F279" s="393">
        <f t="shared" si="369"/>
        <v>0</v>
      </c>
      <c r="G279" s="232"/>
      <c r="H279" s="264"/>
      <c r="I279" s="115">
        <f t="shared" si="370"/>
        <v>0</v>
      </c>
      <c r="J279" s="264"/>
      <c r="K279" s="61"/>
      <c r="L279" s="115">
        <f t="shared" si="371"/>
        <v>0</v>
      </c>
      <c r="M279" s="328"/>
      <c r="N279" s="61"/>
      <c r="O279" s="115">
        <f t="shared" si="372"/>
        <v>0</v>
      </c>
      <c r="P279" s="112"/>
    </row>
    <row r="280" spans="1:16" ht="24" hidden="1" x14ac:dyDescent="0.25">
      <c r="A280" s="455">
        <v>7260</v>
      </c>
      <c r="B280" s="53" t="s">
        <v>255</v>
      </c>
      <c r="C280" s="54">
        <f t="shared" si="368"/>
        <v>0</v>
      </c>
      <c r="D280" s="231"/>
      <c r="E280" s="433"/>
      <c r="F280" s="434">
        <f t="shared" si="369"/>
        <v>0</v>
      </c>
      <c r="G280" s="231"/>
      <c r="H280" s="263"/>
      <c r="I280" s="121">
        <f t="shared" si="370"/>
        <v>0</v>
      </c>
      <c r="J280" s="263"/>
      <c r="K280" s="56"/>
      <c r="L280" s="12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446">
        <f t="shared" si="373"/>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447"/>
      <c r="F282" s="416">
        <f>D282+E282</f>
        <v>0</v>
      </c>
      <c r="G282" s="241"/>
      <c r="H282" s="272"/>
      <c r="I282" s="312">
        <f>G282+H282</f>
        <v>0</v>
      </c>
      <c r="J282" s="272"/>
      <c r="K282" s="67"/>
      <c r="L282" s="312">
        <f>J282+K282</f>
        <v>0</v>
      </c>
      <c r="M282" s="334"/>
      <c r="N282" s="67"/>
      <c r="O282" s="312">
        <f>M282+N282</f>
        <v>0</v>
      </c>
      <c r="P282" s="156"/>
    </row>
    <row r="283" spans="1:16" hidden="1" x14ac:dyDescent="0.25">
      <c r="A283" s="147"/>
      <c r="B283" s="58" t="s">
        <v>256</v>
      </c>
      <c r="C283" s="59">
        <f t="shared" si="368"/>
        <v>0</v>
      </c>
      <c r="D283" s="233">
        <f>SUM(D284:D285)</f>
        <v>0</v>
      </c>
      <c r="E283" s="436">
        <f t="shared" ref="E283:F283" si="374">SUM(E284:E285)</f>
        <v>0</v>
      </c>
      <c r="F283" s="393">
        <f t="shared" si="374"/>
        <v>0</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435"/>
      <c r="F284" s="393">
        <f t="shared" ref="F284:F285" si="378">D284+E284</f>
        <v>0</v>
      </c>
      <c r="G284" s="232"/>
      <c r="H284" s="264"/>
      <c r="I284" s="115">
        <f t="shared" ref="I284:I285" si="379">G284+H284</f>
        <v>0</v>
      </c>
      <c r="J284" s="264"/>
      <c r="K284" s="61"/>
      <c r="L284" s="115">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433"/>
      <c r="F285" s="434">
        <f t="shared" si="378"/>
        <v>0</v>
      </c>
      <c r="G285" s="231"/>
      <c r="H285" s="263"/>
      <c r="I285" s="121">
        <f t="shared" si="379"/>
        <v>0</v>
      </c>
      <c r="J285" s="263"/>
      <c r="K285" s="56"/>
      <c r="L285" s="121">
        <f t="shared" si="380"/>
        <v>0</v>
      </c>
      <c r="M285" s="327"/>
      <c r="N285" s="56"/>
      <c r="O285" s="121">
        <f t="shared" si="381"/>
        <v>0</v>
      </c>
      <c r="P285" s="111"/>
    </row>
    <row r="286" spans="1:16" ht="12.75" thickBot="1" x14ac:dyDescent="0.3">
      <c r="A286" s="175"/>
      <c r="B286" s="175" t="s">
        <v>261</v>
      </c>
      <c r="C286" s="316">
        <f t="shared" si="368"/>
        <v>179612</v>
      </c>
      <c r="D286" s="242">
        <f t="shared" ref="D286:O286" si="382">SUM(D283,D269,D230,D195,D187,D173,D75,D53)</f>
        <v>175608</v>
      </c>
      <c r="E286" s="448">
        <f t="shared" si="382"/>
        <v>0</v>
      </c>
      <c r="F286" s="449">
        <f t="shared" si="382"/>
        <v>175608</v>
      </c>
      <c r="G286" s="242">
        <f t="shared" si="382"/>
        <v>0</v>
      </c>
      <c r="H286" s="177">
        <f t="shared" si="382"/>
        <v>0</v>
      </c>
      <c r="I286" s="298">
        <f t="shared" si="382"/>
        <v>0</v>
      </c>
      <c r="J286" s="177">
        <f t="shared" si="382"/>
        <v>4004</v>
      </c>
      <c r="K286" s="176">
        <f t="shared" si="382"/>
        <v>0</v>
      </c>
      <c r="L286" s="298">
        <f t="shared" si="382"/>
        <v>4004</v>
      </c>
      <c r="M286" s="316">
        <f t="shared" si="382"/>
        <v>0</v>
      </c>
      <c r="N286" s="176">
        <f t="shared" si="382"/>
        <v>0</v>
      </c>
      <c r="O286" s="298">
        <f t="shared" si="382"/>
        <v>0</v>
      </c>
      <c r="P286" s="356"/>
    </row>
    <row r="287" spans="1:16" s="21" customFormat="1" ht="13.5" hidden="1" thickTop="1" thickBot="1" x14ac:dyDescent="0.3">
      <c r="A287" s="1670" t="s">
        <v>262</v>
      </c>
      <c r="B287" s="1671"/>
      <c r="C287" s="184">
        <f t="shared" si="368"/>
        <v>0</v>
      </c>
      <c r="D287" s="243">
        <f>SUM(D24,D25,D41)-D51</f>
        <v>0</v>
      </c>
      <c r="E287" s="450">
        <f t="shared" ref="E287:F287" si="383">SUM(E24,E25,E41)-E51</f>
        <v>0</v>
      </c>
      <c r="F287" s="451">
        <f t="shared" si="383"/>
        <v>0</v>
      </c>
      <c r="G287" s="243">
        <f>SUM(G24,G25,G41)-G51</f>
        <v>0</v>
      </c>
      <c r="H287" s="273">
        <f t="shared" ref="H287:I287" si="384">SUM(H24,H25,H41)-H51</f>
        <v>0</v>
      </c>
      <c r="I287" s="299">
        <f t="shared" si="384"/>
        <v>0</v>
      </c>
      <c r="J287" s="273">
        <f>(J26+J43)-J51</f>
        <v>0</v>
      </c>
      <c r="K287" s="179">
        <f t="shared" ref="K287:L287" si="385">(K26+K43)-K51</f>
        <v>0</v>
      </c>
      <c r="L287" s="299">
        <f t="shared" si="385"/>
        <v>0</v>
      </c>
      <c r="M287" s="184">
        <f>M45-M51</f>
        <v>0</v>
      </c>
      <c r="N287" s="179">
        <f t="shared" ref="N287:O287" si="386">N45-N51</f>
        <v>0</v>
      </c>
      <c r="O287" s="299">
        <f t="shared" si="386"/>
        <v>0</v>
      </c>
      <c r="P287" s="186"/>
    </row>
    <row r="288" spans="1:16" s="21" customFormat="1" ht="12.75" hidden="1" thickTop="1" x14ac:dyDescent="0.25">
      <c r="A288" s="1672" t="s">
        <v>263</v>
      </c>
      <c r="B288" s="1673"/>
      <c r="C288" s="164">
        <f t="shared" si="368"/>
        <v>0</v>
      </c>
      <c r="D288" s="244">
        <f t="shared" ref="D288:O288" si="387">SUM(D289,D290)-D297+D298</f>
        <v>0</v>
      </c>
      <c r="E288" s="452">
        <f t="shared" si="387"/>
        <v>0</v>
      </c>
      <c r="F288" s="453">
        <f t="shared" si="387"/>
        <v>0</v>
      </c>
      <c r="G288" s="244">
        <f t="shared" si="387"/>
        <v>0</v>
      </c>
      <c r="H288" s="274">
        <f t="shared" si="387"/>
        <v>0</v>
      </c>
      <c r="I288" s="162">
        <f t="shared" si="387"/>
        <v>0</v>
      </c>
      <c r="J288" s="274">
        <f t="shared" si="387"/>
        <v>0</v>
      </c>
      <c r="K288" s="161">
        <f t="shared" si="387"/>
        <v>0</v>
      </c>
      <c r="L288" s="162">
        <f t="shared" si="387"/>
        <v>0</v>
      </c>
      <c r="M288" s="164">
        <f t="shared" si="387"/>
        <v>0</v>
      </c>
      <c r="N288" s="161">
        <f t="shared" si="387"/>
        <v>0</v>
      </c>
      <c r="O288" s="162">
        <f t="shared" si="387"/>
        <v>0</v>
      </c>
      <c r="P288" s="357"/>
    </row>
    <row r="289" spans="1:16" s="21" customFormat="1" ht="13.5" hidden="1" thickTop="1" thickBot="1" x14ac:dyDescent="0.3">
      <c r="A289" s="89" t="s">
        <v>264</v>
      </c>
      <c r="B289" s="89" t="s">
        <v>265</v>
      </c>
      <c r="C289" s="90">
        <f t="shared" si="368"/>
        <v>0</v>
      </c>
      <c r="D289" s="226">
        <f t="shared" ref="D289:O289" si="388">D21-D283</f>
        <v>0</v>
      </c>
      <c r="E289" s="422">
        <f t="shared" si="388"/>
        <v>0</v>
      </c>
      <c r="F289" s="423">
        <f t="shared" si="388"/>
        <v>0</v>
      </c>
      <c r="G289" s="226">
        <f t="shared" si="388"/>
        <v>0</v>
      </c>
      <c r="H289" s="259">
        <f t="shared" si="388"/>
        <v>0</v>
      </c>
      <c r="I289" s="92">
        <f t="shared" si="388"/>
        <v>0</v>
      </c>
      <c r="J289" s="259">
        <f t="shared" si="388"/>
        <v>0</v>
      </c>
      <c r="K289" s="91">
        <f t="shared" si="388"/>
        <v>0</v>
      </c>
      <c r="L289" s="9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row>
    <row r="293" spans="1:16"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row>
    <row r="294" spans="1:16"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row>
    <row r="295" spans="1:16"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row>
    <row r="296" spans="1:16"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9jnS9fEC94lc4XDwRsu5Q+FJy161kDhUiHqdd/muyDmamElqZyM8bd0+D6zLeV2Ie//MAWRudJpS3zf9l1fmkQ==" saltValue="xuRsqQ0Gf9tM0+GB3OOTMg==" spinCount="100000" sheet="1" objects="1" scenarios="1" formatCells="0" formatColumns="0" formatRows="0"/>
  <autoFilter ref="A18:P298">
    <filterColumn colId="2">
      <filters blank="1">
        <filter val="1 000"/>
        <filter val="1 005"/>
        <filter val="1 063"/>
        <filter val="1 187"/>
        <filter val="1 361"/>
        <filter val="1 372"/>
        <filter val="1 441"/>
        <filter val="1 712"/>
        <filter val="1 725"/>
        <filter val="10"/>
        <filter val="105 642"/>
        <filter val="109"/>
        <filter val="11 936"/>
        <filter val="124"/>
        <filter val="140 076"/>
        <filter val="147"/>
        <filter val="152 012"/>
        <filter val="159"/>
        <filter val="175 608"/>
        <filter val="179 612"/>
        <filter val="2 005"/>
        <filter val="2 087"/>
        <filter val="2 194"/>
        <filter val="2 973"/>
        <filter val="200"/>
        <filter val="21"/>
        <filter val="23 000"/>
        <filter val="23 600"/>
        <filter val="26 748"/>
        <filter val="27 600"/>
        <filter val="3 000"/>
        <filter val="3 967"/>
        <filter val="300"/>
        <filter val="34 434"/>
        <filter val="363"/>
        <filter val="4 004"/>
        <filter val="459"/>
        <filter val="480"/>
        <filter val="493"/>
        <filter val="5 461"/>
        <filter val="5 999"/>
        <filter val="500"/>
        <filter val="521"/>
        <filter val="600"/>
        <filter val="7 686"/>
        <filter val="7 810"/>
        <filter val="711"/>
        <filter val="8 086"/>
        <filter val="86"/>
        <filter val="9"/>
        <filter val="961"/>
        <filter val="97 556"/>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45.pielikums Jūrmalas pilsētas domes 
2018.gada 27.septembra saistošajiem noteikumiem Nr.33
(protokols Nr.13,  23.punkts)  
 </firstHeader>
    <firstFooter>&amp;L&amp;9&amp;D; &amp;T&amp;R&amp;9&amp;P (&amp;N)</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58"/>
  <sheetViews>
    <sheetView view="pageLayout" zoomScaleNormal="100" zoomScaleSheetLayoutView="100" workbookViewId="0">
      <selection activeCell="L2" sqref="L2"/>
    </sheetView>
  </sheetViews>
  <sheetFormatPr defaultColWidth="9.140625" defaultRowHeight="15.75" outlineLevelCol="1" x14ac:dyDescent="0.25"/>
  <cols>
    <col min="1" max="1" width="3.7109375" style="734" customWidth="1"/>
    <col min="2" max="2" width="31.85546875" style="727" customWidth="1"/>
    <col min="3" max="3" width="8.28515625" style="727" customWidth="1"/>
    <col min="4" max="4" width="6.140625" style="727" bestFit="1" customWidth="1"/>
    <col min="5" max="5" width="5.5703125" style="728" customWidth="1"/>
    <col min="6" max="6" width="8.42578125" style="728" customWidth="1"/>
    <col min="7" max="7" width="12.140625" style="729" hidden="1" customWidth="1" outlineLevel="1"/>
    <col min="8" max="8" width="10.42578125" style="729" hidden="1" customWidth="1" outlineLevel="1"/>
    <col min="9" max="9" width="14" style="729" customWidth="1" collapsed="1"/>
    <col min="10" max="10" width="9.42578125" style="648" hidden="1" customWidth="1" outlineLevel="1"/>
    <col min="11" max="11" width="10.28515625" style="648" hidden="1" customWidth="1" outlineLevel="1"/>
    <col min="12" max="12" width="13.7109375" style="648" customWidth="1" collapsed="1"/>
    <col min="13" max="13" width="25.42578125" style="648" hidden="1" customWidth="1" outlineLevel="1"/>
    <col min="14" max="14" width="7.7109375" style="648" customWidth="1" collapsed="1"/>
    <col min="15" max="15" width="7.7109375" style="727" customWidth="1"/>
    <col min="16" max="16" width="8.5703125" style="727" customWidth="1"/>
    <col min="17" max="17" width="8.140625" style="727" customWidth="1"/>
    <col min="18" max="18" width="9" style="727" customWidth="1"/>
    <col min="19" max="19" width="16.140625" style="727" customWidth="1"/>
    <col min="20" max="21" width="9.140625" style="727" customWidth="1"/>
    <col min="22" max="16384" width="9.140625" style="727"/>
  </cols>
  <sheetData>
    <row r="1" spans="1:22" x14ac:dyDescent="0.2">
      <c r="S1" s="735" t="s">
        <v>494</v>
      </c>
    </row>
    <row r="2" spans="1:22" x14ac:dyDescent="0.2">
      <c r="S2" s="735" t="s">
        <v>493</v>
      </c>
    </row>
    <row r="3" spans="1:22" s="648" customFormat="1" ht="15.75" customHeight="1" x14ac:dyDescent="0.25">
      <c r="A3" s="1762" t="s">
        <v>364</v>
      </c>
      <c r="B3" s="1762"/>
      <c r="C3" s="1762"/>
      <c r="D3" s="1762"/>
      <c r="E3" s="1762"/>
      <c r="F3" s="1762"/>
      <c r="G3" s="1762"/>
      <c r="H3" s="1762"/>
      <c r="I3" s="1762"/>
      <c r="J3" s="1762"/>
      <c r="K3" s="1762"/>
      <c r="L3" s="1762"/>
      <c r="M3" s="1762"/>
      <c r="N3" s="1762"/>
      <c r="O3" s="1762"/>
      <c r="P3" s="1762"/>
      <c r="Q3" s="1762"/>
      <c r="R3" s="1762"/>
      <c r="S3" s="1762"/>
    </row>
    <row r="4" spans="1:22" s="648" customFormat="1" ht="14.25" customHeight="1" x14ac:dyDescent="0.25">
      <c r="A4" s="649"/>
      <c r="B4" s="650"/>
      <c r="C4" s="651"/>
      <c r="D4" s="651"/>
      <c r="E4" s="652"/>
      <c r="F4" s="652"/>
      <c r="G4" s="653"/>
      <c r="H4" s="653"/>
      <c r="I4" s="653"/>
      <c r="J4" s="650"/>
      <c r="K4" s="650"/>
      <c r="L4" s="650"/>
      <c r="M4" s="650"/>
      <c r="N4" s="654"/>
      <c r="O4" s="654"/>
      <c r="P4" s="654"/>
      <c r="Q4" s="654"/>
      <c r="S4" s="655"/>
    </row>
    <row r="5" spans="1:22" s="656" customFormat="1" ht="36.75" customHeight="1" x14ac:dyDescent="0.25">
      <c r="A5" s="1742" t="s">
        <v>365</v>
      </c>
      <c r="B5" s="1763" t="s">
        <v>366</v>
      </c>
      <c r="C5" s="1763" t="s">
        <v>367</v>
      </c>
      <c r="D5" s="1764" t="s">
        <v>368</v>
      </c>
      <c r="E5" s="1764" t="s">
        <v>369</v>
      </c>
      <c r="F5" s="964" t="s">
        <v>370</v>
      </c>
      <c r="G5" s="1765" t="s">
        <v>371</v>
      </c>
      <c r="H5" s="1766"/>
      <c r="I5" s="1766"/>
      <c r="J5" s="1765" t="s">
        <v>372</v>
      </c>
      <c r="K5" s="1766"/>
      <c r="L5" s="1766"/>
      <c r="M5" s="1767" t="s">
        <v>318</v>
      </c>
      <c r="N5" s="1756" t="s">
        <v>373</v>
      </c>
      <c r="O5" s="1752" t="s">
        <v>374</v>
      </c>
      <c r="P5" s="1752"/>
      <c r="Q5" s="1752" t="s">
        <v>375</v>
      </c>
      <c r="R5" s="1752"/>
      <c r="S5" s="1753" t="s">
        <v>376</v>
      </c>
    </row>
    <row r="6" spans="1:22" s="656" customFormat="1" ht="21.75" customHeight="1" x14ac:dyDescent="0.25">
      <c r="A6" s="1742"/>
      <c r="B6" s="1763"/>
      <c r="C6" s="1763"/>
      <c r="D6" s="1764"/>
      <c r="E6" s="1764"/>
      <c r="F6" s="1754" t="s">
        <v>377</v>
      </c>
      <c r="G6" s="1756" t="s">
        <v>378</v>
      </c>
      <c r="H6" s="1758" t="s">
        <v>379</v>
      </c>
      <c r="I6" s="1756" t="s">
        <v>380</v>
      </c>
      <c r="J6" s="1756" t="s">
        <v>378</v>
      </c>
      <c r="K6" s="1758" t="s">
        <v>379</v>
      </c>
      <c r="L6" s="1756" t="s">
        <v>380</v>
      </c>
      <c r="M6" s="1768"/>
      <c r="N6" s="1770"/>
      <c r="O6" s="1756" t="s">
        <v>367</v>
      </c>
      <c r="P6" s="1756" t="s">
        <v>381</v>
      </c>
      <c r="Q6" s="1756" t="s">
        <v>367</v>
      </c>
      <c r="R6" s="1756" t="s">
        <v>382</v>
      </c>
      <c r="S6" s="1753"/>
    </row>
    <row r="7" spans="1:22" s="656" customFormat="1" ht="15" customHeight="1" x14ac:dyDescent="0.25">
      <c r="A7" s="1742"/>
      <c r="B7" s="1763"/>
      <c r="C7" s="1763"/>
      <c r="D7" s="1764"/>
      <c r="E7" s="1764"/>
      <c r="F7" s="1755"/>
      <c r="G7" s="1757"/>
      <c r="H7" s="1759"/>
      <c r="I7" s="1757"/>
      <c r="J7" s="1757"/>
      <c r="K7" s="1759"/>
      <c r="L7" s="1757"/>
      <c r="M7" s="1769"/>
      <c r="N7" s="1757"/>
      <c r="O7" s="1757"/>
      <c r="P7" s="1757"/>
      <c r="Q7" s="1757"/>
      <c r="R7" s="1757"/>
      <c r="S7" s="1753"/>
    </row>
    <row r="8" spans="1:22" s="656" customFormat="1" ht="15" customHeight="1" x14ac:dyDescent="0.25">
      <c r="A8" s="657"/>
      <c r="B8" s="658"/>
      <c r="C8" s="1760" t="s">
        <v>383</v>
      </c>
      <c r="D8" s="1760"/>
      <c r="E8" s="1761"/>
      <c r="F8" s="659">
        <f t="shared" ref="F8:N8" si="0">SUM(F10,F44,F48)</f>
        <v>6283993</v>
      </c>
      <c r="G8" s="659">
        <f t="shared" si="0"/>
        <v>1721195</v>
      </c>
      <c r="H8" s="659">
        <f t="shared" si="0"/>
        <v>0</v>
      </c>
      <c r="I8" s="659">
        <f t="shared" si="0"/>
        <v>1721195</v>
      </c>
      <c r="J8" s="659">
        <f t="shared" si="0"/>
        <v>4563728</v>
      </c>
      <c r="K8" s="659">
        <f t="shared" si="0"/>
        <v>-930</v>
      </c>
      <c r="L8" s="659">
        <f t="shared" si="0"/>
        <v>4562798</v>
      </c>
      <c r="M8" s="659"/>
      <c r="N8" s="659">
        <f t="shared" si="0"/>
        <v>0</v>
      </c>
      <c r="O8" s="659"/>
      <c r="P8" s="659">
        <f>SUM(P10,P44,P48)</f>
        <v>12028794</v>
      </c>
      <c r="Q8" s="659"/>
      <c r="R8" s="659">
        <f>SUM(R10,R44,R48)</f>
        <v>11563394</v>
      </c>
      <c r="S8" s="660"/>
    </row>
    <row r="9" spans="1:22" s="656" customFormat="1" ht="36.75" customHeight="1" x14ac:dyDescent="0.25">
      <c r="A9" s="1750" t="s">
        <v>384</v>
      </c>
      <c r="B9" s="1751"/>
      <c r="C9" s="661"/>
      <c r="D9" s="661"/>
      <c r="E9" s="662"/>
      <c r="F9" s="663"/>
      <c r="G9" s="664"/>
      <c r="H9" s="664"/>
      <c r="I9" s="664"/>
      <c r="J9" s="664"/>
      <c r="K9" s="664"/>
      <c r="L9" s="664"/>
      <c r="M9" s="664"/>
      <c r="N9" s="664"/>
      <c r="O9" s="664"/>
      <c r="P9" s="664"/>
      <c r="Q9" s="664"/>
      <c r="R9" s="665"/>
      <c r="S9" s="666"/>
    </row>
    <row r="10" spans="1:22" s="656" customFormat="1" ht="24" x14ac:dyDescent="0.25">
      <c r="A10" s="1744"/>
      <c r="B10" s="1745"/>
      <c r="C10" s="667"/>
      <c r="D10" s="667"/>
      <c r="E10" s="668" t="s">
        <v>385</v>
      </c>
      <c r="F10" s="669">
        <f t="shared" ref="F10:I10" si="1">SUM(F11,F23,F27,F35)</f>
        <v>4210885</v>
      </c>
      <c r="G10" s="669">
        <f t="shared" si="1"/>
        <v>874123</v>
      </c>
      <c r="H10" s="669">
        <f t="shared" si="1"/>
        <v>0</v>
      </c>
      <c r="I10" s="669">
        <f t="shared" si="1"/>
        <v>874123</v>
      </c>
      <c r="J10" s="669">
        <f t="shared" ref="J10:M10" si="2">SUM(,J11,J23,J27,J35)</f>
        <v>3337692</v>
      </c>
      <c r="K10" s="669">
        <f t="shared" si="2"/>
        <v>-930</v>
      </c>
      <c r="L10" s="669">
        <f t="shared" si="2"/>
        <v>3336762</v>
      </c>
      <c r="M10" s="669">
        <f t="shared" si="2"/>
        <v>0</v>
      </c>
      <c r="N10" s="669">
        <f>SUM(N11,N23,N27,N35)</f>
        <v>0</v>
      </c>
      <c r="O10" s="659"/>
      <c r="P10" s="659">
        <f>SUM(P11,P23,P27,P35)</f>
        <v>10523300</v>
      </c>
      <c r="Q10" s="659"/>
      <c r="R10" s="670">
        <f>SUM(R11,R23,R27,R35)</f>
        <v>10058200</v>
      </c>
      <c r="S10" s="671"/>
      <c r="U10" s="672"/>
    </row>
    <row r="11" spans="1:22" s="656" customFormat="1" ht="12" x14ac:dyDescent="0.25">
      <c r="A11" s="673">
        <v>2</v>
      </c>
      <c r="B11" s="674" t="s">
        <v>386</v>
      </c>
      <c r="C11" s="675"/>
      <c r="D11" s="675"/>
      <c r="E11" s="676"/>
      <c r="F11" s="677">
        <f>SUM(F12:F22)</f>
        <v>3508347</v>
      </c>
      <c r="G11" s="677">
        <f t="shared" ref="G11:I11" si="3">SUM(G12:G22)</f>
        <v>224834</v>
      </c>
      <c r="H11" s="677">
        <f t="shared" si="3"/>
        <v>-6023</v>
      </c>
      <c r="I11" s="677">
        <f t="shared" si="3"/>
        <v>218811</v>
      </c>
      <c r="J11" s="677">
        <f>SUM(J12:J22)</f>
        <v>3295051</v>
      </c>
      <c r="K11" s="677">
        <f t="shared" ref="K11:M11" si="4">SUM(K12:K22)</f>
        <v>-5515</v>
      </c>
      <c r="L11" s="677">
        <f t="shared" si="4"/>
        <v>3289536</v>
      </c>
      <c r="M11" s="677">
        <f t="shared" si="4"/>
        <v>0</v>
      </c>
      <c r="N11" s="677">
        <f>SUM(N12:N22)</f>
        <v>0</v>
      </c>
      <c r="O11" s="678"/>
      <c r="P11" s="678">
        <f>SUM(P12:P22)</f>
        <v>9405400</v>
      </c>
      <c r="Q11" s="678"/>
      <c r="R11" s="678">
        <f>SUM(R12:R22)</f>
        <v>9491400</v>
      </c>
      <c r="S11" s="679"/>
      <c r="U11" s="672"/>
      <c r="V11" s="672"/>
    </row>
    <row r="12" spans="1:22" s="656" customFormat="1" ht="12" x14ac:dyDescent="0.25">
      <c r="A12" s="680" t="s">
        <v>387</v>
      </c>
      <c r="B12" s="681" t="s">
        <v>388</v>
      </c>
      <c r="C12" s="682" t="s">
        <v>389</v>
      </c>
      <c r="D12" s="682" t="s">
        <v>390</v>
      </c>
      <c r="E12" s="683" t="s">
        <v>391</v>
      </c>
      <c r="F12" s="684">
        <f>I12+L12</f>
        <v>1468654</v>
      </c>
      <c r="G12" s="685"/>
      <c r="H12" s="686"/>
      <c r="I12" s="685">
        <f>G12+H12</f>
        <v>0</v>
      </c>
      <c r="J12" s="685">
        <v>1468654</v>
      </c>
      <c r="K12" s="685"/>
      <c r="L12" s="685">
        <f>J12+K12</f>
        <v>1468654</v>
      </c>
      <c r="M12" s="687"/>
      <c r="N12" s="685"/>
      <c r="O12" s="682" t="s">
        <v>392</v>
      </c>
      <c r="P12" s="684">
        <v>4975000</v>
      </c>
      <c r="Q12" s="682" t="s">
        <v>393</v>
      </c>
      <c r="R12" s="684">
        <v>2087000</v>
      </c>
      <c r="S12" s="679" t="s">
        <v>394</v>
      </c>
      <c r="U12" s="672"/>
    </row>
    <row r="13" spans="1:22" s="656" customFormat="1" ht="24" x14ac:dyDescent="0.25">
      <c r="A13" s="680" t="s">
        <v>395</v>
      </c>
      <c r="B13" s="688" t="s">
        <v>396</v>
      </c>
      <c r="C13" s="682" t="s">
        <v>397</v>
      </c>
      <c r="D13" s="682" t="s">
        <v>390</v>
      </c>
      <c r="E13" s="683" t="s">
        <v>391</v>
      </c>
      <c r="F13" s="684">
        <f t="shared" ref="F13:F22" si="5">I13+L13</f>
        <v>581238</v>
      </c>
      <c r="G13" s="685"/>
      <c r="H13" s="685"/>
      <c r="I13" s="685">
        <f t="shared" ref="I13:I40" si="6">G13+H13</f>
        <v>0</v>
      </c>
      <c r="J13" s="685">
        <v>581238</v>
      </c>
      <c r="K13" s="685"/>
      <c r="L13" s="685">
        <f t="shared" ref="L13:L22" si="7">J13+K13</f>
        <v>581238</v>
      </c>
      <c r="M13" s="689"/>
      <c r="N13" s="685"/>
      <c r="O13" s="682" t="s">
        <v>398</v>
      </c>
      <c r="P13" s="684">
        <v>743000</v>
      </c>
      <c r="Q13" s="682" t="s">
        <v>399</v>
      </c>
      <c r="R13" s="684">
        <v>658000</v>
      </c>
      <c r="S13" s="679" t="s">
        <v>394</v>
      </c>
    </row>
    <row r="14" spans="1:22" s="656" customFormat="1" ht="36" x14ac:dyDescent="0.25">
      <c r="A14" s="679" t="s">
        <v>400</v>
      </c>
      <c r="B14" s="690" t="s">
        <v>401</v>
      </c>
      <c r="C14" s="682" t="s">
        <v>402</v>
      </c>
      <c r="D14" s="682" t="s">
        <v>390</v>
      </c>
      <c r="E14" s="683" t="s">
        <v>391</v>
      </c>
      <c r="F14" s="684">
        <f t="shared" si="5"/>
        <v>115918</v>
      </c>
      <c r="G14" s="685"/>
      <c r="H14" s="685"/>
      <c r="I14" s="685">
        <f t="shared" si="6"/>
        <v>0</v>
      </c>
      <c r="J14" s="685">
        <v>118473</v>
      </c>
      <c r="K14" s="685">
        <v>-2555</v>
      </c>
      <c r="L14" s="685">
        <f t="shared" si="7"/>
        <v>115918</v>
      </c>
      <c r="M14" s="689" t="s">
        <v>403</v>
      </c>
      <c r="N14" s="685"/>
      <c r="O14" s="682" t="s">
        <v>404</v>
      </c>
      <c r="P14" s="684">
        <v>200000</v>
      </c>
      <c r="Q14" s="682" t="s">
        <v>405</v>
      </c>
      <c r="R14" s="684">
        <v>85000</v>
      </c>
      <c r="S14" s="679" t="s">
        <v>394</v>
      </c>
    </row>
    <row r="15" spans="1:22" s="656" customFormat="1" ht="24" x14ac:dyDescent="0.25">
      <c r="A15" s="679" t="s">
        <v>406</v>
      </c>
      <c r="B15" s="690" t="s">
        <v>407</v>
      </c>
      <c r="C15" s="682" t="s">
        <v>408</v>
      </c>
      <c r="D15" s="682" t="s">
        <v>390</v>
      </c>
      <c r="E15" s="683" t="s">
        <v>391</v>
      </c>
      <c r="F15" s="684">
        <f t="shared" si="5"/>
        <v>145359</v>
      </c>
      <c r="G15" s="685"/>
      <c r="H15" s="685"/>
      <c r="I15" s="685">
        <f t="shared" si="6"/>
        <v>0</v>
      </c>
      <c r="J15" s="685">
        <v>145359</v>
      </c>
      <c r="K15" s="685"/>
      <c r="L15" s="685">
        <f t="shared" si="7"/>
        <v>145359</v>
      </c>
      <c r="M15" s="685"/>
      <c r="N15" s="685"/>
      <c r="O15" s="682"/>
      <c r="P15" s="684"/>
      <c r="Q15" s="682"/>
      <c r="R15" s="684"/>
      <c r="S15" s="679" t="s">
        <v>409</v>
      </c>
    </row>
    <row r="16" spans="1:22" s="656" customFormat="1" ht="12" x14ac:dyDescent="0.25">
      <c r="A16" s="679" t="s">
        <v>410</v>
      </c>
      <c r="B16" s="690" t="s">
        <v>411</v>
      </c>
      <c r="C16" s="682" t="s">
        <v>412</v>
      </c>
      <c r="D16" s="682" t="s">
        <v>390</v>
      </c>
      <c r="E16" s="683" t="s">
        <v>413</v>
      </c>
      <c r="F16" s="684">
        <f t="shared" si="5"/>
        <v>160600</v>
      </c>
      <c r="G16" s="685">
        <v>160600</v>
      </c>
      <c r="H16" s="685"/>
      <c r="I16" s="685">
        <f t="shared" si="6"/>
        <v>160600</v>
      </c>
      <c r="J16" s="685"/>
      <c r="K16" s="685"/>
      <c r="L16" s="685">
        <f t="shared" si="7"/>
        <v>0</v>
      </c>
      <c r="M16" s="685"/>
      <c r="N16" s="685"/>
      <c r="O16" s="682" t="s">
        <v>414</v>
      </c>
      <c r="P16" s="684">
        <v>982000</v>
      </c>
      <c r="Q16" s="682" t="s">
        <v>415</v>
      </c>
      <c r="R16" s="684">
        <v>869400</v>
      </c>
      <c r="S16" s="679" t="s">
        <v>394</v>
      </c>
    </row>
    <row r="17" spans="1:19" s="656" customFormat="1" ht="12" x14ac:dyDescent="0.25">
      <c r="A17" s="691" t="s">
        <v>416</v>
      </c>
      <c r="B17" s="690" t="s">
        <v>417</v>
      </c>
      <c r="C17" s="682" t="s">
        <v>418</v>
      </c>
      <c r="D17" s="682" t="s">
        <v>390</v>
      </c>
      <c r="E17" s="683" t="s">
        <v>391</v>
      </c>
      <c r="F17" s="684">
        <f t="shared" si="5"/>
        <v>762619</v>
      </c>
      <c r="G17" s="685">
        <v>6292</v>
      </c>
      <c r="H17" s="686"/>
      <c r="I17" s="685">
        <f t="shared" si="6"/>
        <v>6292</v>
      </c>
      <c r="J17" s="685">
        <v>756327</v>
      </c>
      <c r="K17" s="685"/>
      <c r="L17" s="685">
        <f t="shared" si="7"/>
        <v>756327</v>
      </c>
      <c r="M17" s="687"/>
      <c r="N17" s="685"/>
      <c r="O17" s="682" t="s">
        <v>419</v>
      </c>
      <c r="P17" s="684">
        <v>1002000</v>
      </c>
      <c r="Q17" s="682" t="s">
        <v>420</v>
      </c>
      <c r="R17" s="684">
        <v>822000</v>
      </c>
      <c r="S17" s="679" t="s">
        <v>394</v>
      </c>
    </row>
    <row r="18" spans="1:19" s="656" customFormat="1" ht="12" x14ac:dyDescent="0.25">
      <c r="A18" s="691" t="s">
        <v>421</v>
      </c>
      <c r="B18" s="690" t="s">
        <v>422</v>
      </c>
      <c r="C18" s="682" t="s">
        <v>423</v>
      </c>
      <c r="D18" s="682" t="s">
        <v>390</v>
      </c>
      <c r="E18" s="683" t="s">
        <v>391</v>
      </c>
      <c r="F18" s="684">
        <f t="shared" si="5"/>
        <v>40000</v>
      </c>
      <c r="G18" s="685">
        <v>40000</v>
      </c>
      <c r="H18" s="685"/>
      <c r="I18" s="685">
        <f t="shared" si="6"/>
        <v>40000</v>
      </c>
      <c r="J18" s="685"/>
      <c r="K18" s="685"/>
      <c r="L18" s="685">
        <f t="shared" si="7"/>
        <v>0</v>
      </c>
      <c r="M18" s="685"/>
      <c r="N18" s="685"/>
      <c r="O18" s="682" t="s">
        <v>424</v>
      </c>
      <c r="P18" s="684">
        <v>353000</v>
      </c>
      <c r="Q18" s="682" t="s">
        <v>425</v>
      </c>
      <c r="R18" s="684">
        <v>2506000</v>
      </c>
      <c r="S18" s="679" t="s">
        <v>394</v>
      </c>
    </row>
    <row r="19" spans="1:19" s="656" customFormat="1" ht="36" x14ac:dyDescent="0.25">
      <c r="A19" s="691" t="s">
        <v>426</v>
      </c>
      <c r="B19" s="690" t="s">
        <v>427</v>
      </c>
      <c r="C19" s="682"/>
      <c r="D19" s="682" t="s">
        <v>390</v>
      </c>
      <c r="E19" s="683" t="s">
        <v>391</v>
      </c>
      <c r="F19" s="684">
        <f t="shared" si="5"/>
        <v>0</v>
      </c>
      <c r="G19" s="685"/>
      <c r="H19" s="685"/>
      <c r="I19" s="685">
        <f t="shared" si="6"/>
        <v>0</v>
      </c>
      <c r="J19" s="685"/>
      <c r="K19" s="685"/>
      <c r="L19" s="685">
        <f t="shared" si="7"/>
        <v>0</v>
      </c>
      <c r="M19" s="685"/>
      <c r="N19" s="685"/>
      <c r="O19" s="682"/>
      <c r="P19" s="684">
        <v>1083400</v>
      </c>
      <c r="Q19" s="682"/>
      <c r="R19" s="684">
        <v>1964000</v>
      </c>
      <c r="S19" s="679" t="s">
        <v>394</v>
      </c>
    </row>
    <row r="20" spans="1:19" s="656" customFormat="1" ht="36" x14ac:dyDescent="0.25">
      <c r="A20" s="691" t="s">
        <v>428</v>
      </c>
      <c r="B20" s="690" t="s">
        <v>429</v>
      </c>
      <c r="C20" s="682"/>
      <c r="D20" s="682" t="s">
        <v>390</v>
      </c>
      <c r="E20" s="683" t="s">
        <v>391</v>
      </c>
      <c r="F20" s="684">
        <f t="shared" si="5"/>
        <v>11919</v>
      </c>
      <c r="G20" s="685">
        <v>17942</v>
      </c>
      <c r="H20" s="685">
        <v>-6023</v>
      </c>
      <c r="I20" s="685">
        <f t="shared" si="6"/>
        <v>11919</v>
      </c>
      <c r="J20" s="685"/>
      <c r="K20" s="685"/>
      <c r="L20" s="685">
        <f t="shared" si="7"/>
        <v>0</v>
      </c>
      <c r="M20" s="689" t="s">
        <v>403</v>
      </c>
      <c r="N20" s="685"/>
      <c r="O20" s="682"/>
      <c r="P20" s="684"/>
      <c r="Q20" s="682"/>
      <c r="R20" s="684"/>
      <c r="S20" s="679" t="s">
        <v>394</v>
      </c>
    </row>
    <row r="21" spans="1:19" s="656" customFormat="1" ht="12" x14ac:dyDescent="0.25">
      <c r="A21" s="1746" t="s">
        <v>430</v>
      </c>
      <c r="B21" s="1748" t="s">
        <v>431</v>
      </c>
      <c r="C21" s="1735" t="s">
        <v>432</v>
      </c>
      <c r="D21" s="1735" t="s">
        <v>390</v>
      </c>
      <c r="E21" s="683" t="s">
        <v>391</v>
      </c>
      <c r="F21" s="684">
        <f t="shared" si="5"/>
        <v>210000</v>
      </c>
      <c r="G21" s="685"/>
      <c r="H21" s="685"/>
      <c r="I21" s="685">
        <f t="shared" si="6"/>
        <v>0</v>
      </c>
      <c r="J21" s="685">
        <v>210000</v>
      </c>
      <c r="K21" s="685"/>
      <c r="L21" s="685">
        <f t="shared" si="7"/>
        <v>210000</v>
      </c>
      <c r="M21" s="685"/>
      <c r="N21" s="685"/>
      <c r="O21" s="682" t="s">
        <v>433</v>
      </c>
      <c r="P21" s="684">
        <v>67000</v>
      </c>
      <c r="Q21" s="682" t="s">
        <v>434</v>
      </c>
      <c r="R21" s="684">
        <v>500000</v>
      </c>
      <c r="S21" s="679" t="s">
        <v>435</v>
      </c>
    </row>
    <row r="22" spans="1:19" s="656" customFormat="1" ht="39" customHeight="1" x14ac:dyDescent="0.25">
      <c r="A22" s="1747"/>
      <c r="B22" s="1749"/>
      <c r="C22" s="1737"/>
      <c r="D22" s="1737"/>
      <c r="E22" s="683" t="s">
        <v>413</v>
      </c>
      <c r="F22" s="684">
        <f t="shared" si="5"/>
        <v>12040</v>
      </c>
      <c r="G22" s="685"/>
      <c r="H22" s="685"/>
      <c r="I22" s="685">
        <f t="shared" si="6"/>
        <v>0</v>
      </c>
      <c r="J22" s="685">
        <v>15000</v>
      </c>
      <c r="K22" s="685">
        <v>-2960</v>
      </c>
      <c r="L22" s="685">
        <f t="shared" si="7"/>
        <v>12040</v>
      </c>
      <c r="M22" s="689" t="s">
        <v>403</v>
      </c>
      <c r="N22" s="685"/>
      <c r="O22" s="684"/>
      <c r="P22" s="684"/>
      <c r="Q22" s="684"/>
      <c r="R22" s="684"/>
      <c r="S22" s="679"/>
    </row>
    <row r="23" spans="1:19" s="656" customFormat="1" ht="12" x14ac:dyDescent="0.25">
      <c r="A23" s="673">
        <v>3</v>
      </c>
      <c r="B23" s="674" t="s">
        <v>436</v>
      </c>
      <c r="C23" s="675"/>
      <c r="D23" s="675"/>
      <c r="E23" s="676"/>
      <c r="F23" s="677">
        <f t="shared" ref="F23:N23" si="8">SUM(F24:F26)</f>
        <v>319537</v>
      </c>
      <c r="G23" s="677">
        <f t="shared" si="8"/>
        <v>288000</v>
      </c>
      <c r="H23" s="677">
        <f t="shared" si="8"/>
        <v>6952</v>
      </c>
      <c r="I23" s="677">
        <f t="shared" si="8"/>
        <v>294952</v>
      </c>
      <c r="J23" s="677">
        <f t="shared" si="8"/>
        <v>20000</v>
      </c>
      <c r="K23" s="677">
        <f t="shared" si="8"/>
        <v>4585</v>
      </c>
      <c r="L23" s="677">
        <f t="shared" si="8"/>
        <v>24585</v>
      </c>
      <c r="M23" s="677"/>
      <c r="N23" s="677">
        <f t="shared" si="8"/>
        <v>0</v>
      </c>
      <c r="O23" s="678"/>
      <c r="P23" s="678">
        <f>SUM(P24:P26)</f>
        <v>308000</v>
      </c>
      <c r="Q23" s="678"/>
      <c r="R23" s="678">
        <f>SUM(R24:R26)</f>
        <v>308000</v>
      </c>
      <c r="S23" s="679"/>
    </row>
    <row r="24" spans="1:19" s="656" customFormat="1" ht="12" x14ac:dyDescent="0.25">
      <c r="A24" s="679">
        <v>3.1</v>
      </c>
      <c r="B24" s="692" t="s">
        <v>437</v>
      </c>
      <c r="C24" s="682" t="s">
        <v>438</v>
      </c>
      <c r="D24" s="682" t="s">
        <v>390</v>
      </c>
      <c r="E24" s="683" t="s">
        <v>439</v>
      </c>
      <c r="F24" s="684">
        <f t="shared" ref="F24:F26" si="9">I24+L24</f>
        <v>143000</v>
      </c>
      <c r="G24" s="685">
        <v>143000</v>
      </c>
      <c r="H24" s="685"/>
      <c r="I24" s="685">
        <f t="shared" si="6"/>
        <v>143000</v>
      </c>
      <c r="J24" s="685"/>
      <c r="K24" s="685"/>
      <c r="L24" s="685">
        <f t="shared" ref="L24:L26" si="10">J24+K24</f>
        <v>0</v>
      </c>
      <c r="M24" s="685"/>
      <c r="N24" s="685"/>
      <c r="O24" s="682" t="s">
        <v>438</v>
      </c>
      <c r="P24" s="684">
        <v>143000</v>
      </c>
      <c r="Q24" s="682" t="s">
        <v>440</v>
      </c>
      <c r="R24" s="684">
        <v>143000</v>
      </c>
      <c r="S24" s="679" t="s">
        <v>394</v>
      </c>
    </row>
    <row r="25" spans="1:19" s="656" customFormat="1" ht="36" x14ac:dyDescent="0.25">
      <c r="A25" s="679">
        <v>3.2</v>
      </c>
      <c r="B25" s="692" t="s">
        <v>441</v>
      </c>
      <c r="C25" s="682" t="s">
        <v>442</v>
      </c>
      <c r="D25" s="682" t="s">
        <v>390</v>
      </c>
      <c r="E25" s="683" t="s">
        <v>439</v>
      </c>
      <c r="F25" s="684">
        <f t="shared" si="9"/>
        <v>159537</v>
      </c>
      <c r="G25" s="685">
        <v>145000</v>
      </c>
      <c r="H25" s="685">
        <v>6952</v>
      </c>
      <c r="I25" s="685">
        <f t="shared" si="6"/>
        <v>151952</v>
      </c>
      <c r="J25" s="685"/>
      <c r="K25" s="685">
        <v>7585</v>
      </c>
      <c r="L25" s="685">
        <f t="shared" si="10"/>
        <v>7585</v>
      </c>
      <c r="M25" s="689" t="s">
        <v>443</v>
      </c>
      <c r="N25" s="685"/>
      <c r="O25" s="682" t="s">
        <v>442</v>
      </c>
      <c r="P25" s="684">
        <v>145000</v>
      </c>
      <c r="Q25" s="682" t="s">
        <v>442</v>
      </c>
      <c r="R25" s="684">
        <v>145000</v>
      </c>
      <c r="S25" s="679" t="s">
        <v>394</v>
      </c>
    </row>
    <row r="26" spans="1:19" s="656" customFormat="1" ht="36" x14ac:dyDescent="0.25">
      <c r="A26" s="679">
        <v>3.3</v>
      </c>
      <c r="B26" s="688" t="s">
        <v>444</v>
      </c>
      <c r="C26" s="682" t="s">
        <v>445</v>
      </c>
      <c r="D26" s="682" t="s">
        <v>390</v>
      </c>
      <c r="E26" s="683" t="s">
        <v>439</v>
      </c>
      <c r="F26" s="684">
        <f t="shared" si="9"/>
        <v>17000</v>
      </c>
      <c r="G26" s="685"/>
      <c r="H26" s="685"/>
      <c r="I26" s="685">
        <f t="shared" si="6"/>
        <v>0</v>
      </c>
      <c r="J26" s="685">
        <v>20000</v>
      </c>
      <c r="K26" s="685">
        <v>-3000</v>
      </c>
      <c r="L26" s="685">
        <f t="shared" si="10"/>
        <v>17000</v>
      </c>
      <c r="M26" s="689" t="s">
        <v>403</v>
      </c>
      <c r="N26" s="685"/>
      <c r="O26" s="682" t="s">
        <v>445</v>
      </c>
      <c r="P26" s="684">
        <v>20000</v>
      </c>
      <c r="Q26" s="682" t="s">
        <v>445</v>
      </c>
      <c r="R26" s="684">
        <v>20000</v>
      </c>
      <c r="S26" s="679" t="s">
        <v>394</v>
      </c>
    </row>
    <row r="27" spans="1:19" s="656" customFormat="1" ht="12" x14ac:dyDescent="0.25">
      <c r="A27" s="673">
        <v>4</v>
      </c>
      <c r="B27" s="674" t="s">
        <v>446</v>
      </c>
      <c r="C27" s="675"/>
      <c r="D27" s="675"/>
      <c r="E27" s="676"/>
      <c r="F27" s="677">
        <f t="shared" ref="F27:N27" si="11">SUM(F28:F34)</f>
        <v>169571</v>
      </c>
      <c r="G27" s="677">
        <f t="shared" si="11"/>
        <v>170500</v>
      </c>
      <c r="H27" s="677">
        <f t="shared" si="11"/>
        <v>-929</v>
      </c>
      <c r="I27" s="677">
        <f t="shared" si="11"/>
        <v>169571</v>
      </c>
      <c r="J27" s="677">
        <f t="shared" si="11"/>
        <v>0</v>
      </c>
      <c r="K27" s="677">
        <f t="shared" si="11"/>
        <v>0</v>
      </c>
      <c r="L27" s="677">
        <f t="shared" si="11"/>
        <v>0</v>
      </c>
      <c r="M27" s="677"/>
      <c r="N27" s="677">
        <f t="shared" si="11"/>
        <v>0</v>
      </c>
      <c r="O27" s="678"/>
      <c r="P27" s="678">
        <f>SUM(P28:P34)</f>
        <v>146500</v>
      </c>
      <c r="Q27" s="678"/>
      <c r="R27" s="678">
        <f>SUM(R28:R34)</f>
        <v>146500</v>
      </c>
      <c r="S27" s="679"/>
    </row>
    <row r="28" spans="1:19" s="656" customFormat="1" ht="12" x14ac:dyDescent="0.25">
      <c r="A28" s="679" t="s">
        <v>447</v>
      </c>
      <c r="B28" s="688" t="s">
        <v>448</v>
      </c>
      <c r="C28" s="693" t="s">
        <v>449</v>
      </c>
      <c r="D28" s="682" t="s">
        <v>390</v>
      </c>
      <c r="E28" s="683" t="s">
        <v>439</v>
      </c>
      <c r="F28" s="684">
        <f t="shared" ref="F28:F34" si="12">I28+L28</f>
        <v>70000</v>
      </c>
      <c r="G28" s="685">
        <v>70000</v>
      </c>
      <c r="H28" s="685"/>
      <c r="I28" s="685">
        <f t="shared" si="6"/>
        <v>70000</v>
      </c>
      <c r="J28" s="685"/>
      <c r="K28" s="685"/>
      <c r="L28" s="685">
        <f t="shared" ref="L28:L34" si="13">J28+K28</f>
        <v>0</v>
      </c>
      <c r="M28" s="685"/>
      <c r="N28" s="685"/>
      <c r="O28" s="693" t="s">
        <v>449</v>
      </c>
      <c r="P28" s="684">
        <v>70000</v>
      </c>
      <c r="Q28" s="693" t="s">
        <v>449</v>
      </c>
      <c r="R28" s="684">
        <v>70000</v>
      </c>
      <c r="S28" s="679" t="s">
        <v>394</v>
      </c>
    </row>
    <row r="29" spans="1:19" s="656" customFormat="1" ht="36" x14ac:dyDescent="0.25">
      <c r="A29" s="679" t="s">
        <v>450</v>
      </c>
      <c r="B29" s="692" t="s">
        <v>451</v>
      </c>
      <c r="C29" s="694" t="s">
        <v>452</v>
      </c>
      <c r="D29" s="682" t="s">
        <v>390</v>
      </c>
      <c r="E29" s="683" t="s">
        <v>439</v>
      </c>
      <c r="F29" s="684">
        <f t="shared" si="12"/>
        <v>47500</v>
      </c>
      <c r="G29" s="684">
        <v>47500</v>
      </c>
      <c r="H29" s="678"/>
      <c r="I29" s="685">
        <f t="shared" si="6"/>
        <v>47500</v>
      </c>
      <c r="J29" s="684"/>
      <c r="K29" s="684"/>
      <c r="L29" s="685">
        <f t="shared" si="13"/>
        <v>0</v>
      </c>
      <c r="M29" s="689"/>
      <c r="N29" s="684"/>
      <c r="O29" s="694" t="s">
        <v>452</v>
      </c>
      <c r="P29" s="684">
        <v>45000</v>
      </c>
      <c r="Q29" s="694" t="s">
        <v>452</v>
      </c>
      <c r="R29" s="684">
        <v>45000</v>
      </c>
      <c r="S29" s="679" t="s">
        <v>394</v>
      </c>
    </row>
    <row r="30" spans="1:19" s="656" customFormat="1" ht="12" x14ac:dyDescent="0.25">
      <c r="A30" s="679" t="s">
        <v>453</v>
      </c>
      <c r="B30" s="692" t="s">
        <v>454</v>
      </c>
      <c r="C30" s="682" t="s">
        <v>455</v>
      </c>
      <c r="D30" s="682" t="s">
        <v>390</v>
      </c>
      <c r="E30" s="683" t="s">
        <v>439</v>
      </c>
      <c r="F30" s="684">
        <f t="shared" si="12"/>
        <v>1200</v>
      </c>
      <c r="G30" s="685">
        <v>1200</v>
      </c>
      <c r="H30" s="685"/>
      <c r="I30" s="685">
        <f t="shared" si="6"/>
        <v>1200</v>
      </c>
      <c r="J30" s="685"/>
      <c r="K30" s="685"/>
      <c r="L30" s="685">
        <f t="shared" si="13"/>
        <v>0</v>
      </c>
      <c r="M30" s="685"/>
      <c r="N30" s="685"/>
      <c r="O30" s="682" t="s">
        <v>455</v>
      </c>
      <c r="P30" s="684">
        <v>1200</v>
      </c>
      <c r="Q30" s="682" t="s">
        <v>455</v>
      </c>
      <c r="R30" s="684">
        <v>1200</v>
      </c>
      <c r="S30" s="679" t="s">
        <v>394</v>
      </c>
    </row>
    <row r="31" spans="1:19" s="656" customFormat="1" ht="39.75" customHeight="1" x14ac:dyDescent="0.25">
      <c r="A31" s="679" t="s">
        <v>456</v>
      </c>
      <c r="B31" s="692" t="s">
        <v>457</v>
      </c>
      <c r="C31" s="682" t="s">
        <v>458</v>
      </c>
      <c r="D31" s="682" t="s">
        <v>390</v>
      </c>
      <c r="E31" s="683" t="s">
        <v>459</v>
      </c>
      <c r="F31" s="684">
        <f t="shared" si="12"/>
        <v>23071</v>
      </c>
      <c r="G31" s="685">
        <v>24000</v>
      </c>
      <c r="H31" s="685">
        <v>-929</v>
      </c>
      <c r="I31" s="685">
        <f t="shared" si="6"/>
        <v>23071</v>
      </c>
      <c r="J31" s="685"/>
      <c r="K31" s="685"/>
      <c r="L31" s="685">
        <f t="shared" si="13"/>
        <v>0</v>
      </c>
      <c r="M31" s="689" t="s">
        <v>403</v>
      </c>
      <c r="N31" s="685"/>
      <c r="O31" s="682"/>
      <c r="P31" s="684"/>
      <c r="Q31" s="682"/>
      <c r="R31" s="684"/>
      <c r="S31" s="679" t="s">
        <v>394</v>
      </c>
    </row>
    <row r="32" spans="1:19" s="656" customFormat="1" ht="12" x14ac:dyDescent="0.25">
      <c r="A32" s="1742" t="s">
        <v>460</v>
      </c>
      <c r="B32" s="1743" t="s">
        <v>461</v>
      </c>
      <c r="C32" s="1735" t="s">
        <v>462</v>
      </c>
      <c r="D32" s="682" t="s">
        <v>390</v>
      </c>
      <c r="E32" s="683" t="s">
        <v>439</v>
      </c>
      <c r="F32" s="684">
        <f t="shared" si="12"/>
        <v>12300</v>
      </c>
      <c r="G32" s="685">
        <v>12300</v>
      </c>
      <c r="H32" s="677"/>
      <c r="I32" s="685">
        <f t="shared" si="6"/>
        <v>12300</v>
      </c>
      <c r="J32" s="685"/>
      <c r="K32" s="685"/>
      <c r="L32" s="685">
        <f t="shared" si="13"/>
        <v>0</v>
      </c>
      <c r="M32" s="689"/>
      <c r="N32" s="685"/>
      <c r="O32" s="1735" t="s">
        <v>462</v>
      </c>
      <c r="P32" s="684">
        <v>7000</v>
      </c>
      <c r="Q32" s="1735" t="s">
        <v>462</v>
      </c>
      <c r="R32" s="684">
        <v>7000</v>
      </c>
      <c r="S32" s="679" t="s">
        <v>394</v>
      </c>
    </row>
    <row r="33" spans="1:20" s="656" customFormat="1" ht="15" customHeight="1" x14ac:dyDescent="0.25">
      <c r="A33" s="1742"/>
      <c r="B33" s="1743"/>
      <c r="C33" s="1736"/>
      <c r="D33" s="682" t="s">
        <v>390</v>
      </c>
      <c r="E33" s="683" t="s">
        <v>463</v>
      </c>
      <c r="F33" s="684">
        <f t="shared" si="12"/>
        <v>13500</v>
      </c>
      <c r="G33" s="685">
        <v>13500</v>
      </c>
      <c r="H33" s="685"/>
      <c r="I33" s="685">
        <f t="shared" si="6"/>
        <v>13500</v>
      </c>
      <c r="J33" s="685"/>
      <c r="K33" s="685"/>
      <c r="L33" s="685">
        <f t="shared" si="13"/>
        <v>0</v>
      </c>
      <c r="M33" s="685"/>
      <c r="N33" s="685"/>
      <c r="O33" s="1736"/>
      <c r="P33" s="684">
        <v>13500</v>
      </c>
      <c r="Q33" s="1736"/>
      <c r="R33" s="684">
        <v>13500</v>
      </c>
      <c r="S33" s="679" t="s">
        <v>394</v>
      </c>
    </row>
    <row r="34" spans="1:20" s="656" customFormat="1" ht="15" customHeight="1" x14ac:dyDescent="0.25">
      <c r="A34" s="1742"/>
      <c r="B34" s="1743"/>
      <c r="C34" s="1737"/>
      <c r="D34" s="682" t="s">
        <v>390</v>
      </c>
      <c r="E34" s="683" t="s">
        <v>459</v>
      </c>
      <c r="F34" s="684">
        <f t="shared" si="12"/>
        <v>2000</v>
      </c>
      <c r="G34" s="685">
        <v>2000</v>
      </c>
      <c r="H34" s="677"/>
      <c r="I34" s="685">
        <f t="shared" si="6"/>
        <v>2000</v>
      </c>
      <c r="J34" s="685"/>
      <c r="K34" s="685"/>
      <c r="L34" s="685">
        <f t="shared" si="13"/>
        <v>0</v>
      </c>
      <c r="M34" s="685"/>
      <c r="N34" s="685"/>
      <c r="O34" s="1737"/>
      <c r="P34" s="684">
        <v>9800</v>
      </c>
      <c r="Q34" s="1737"/>
      <c r="R34" s="684">
        <v>9800</v>
      </c>
      <c r="S34" s="679" t="s">
        <v>394</v>
      </c>
    </row>
    <row r="35" spans="1:20" s="656" customFormat="1" ht="12" x14ac:dyDescent="0.25">
      <c r="A35" s="673">
        <v>5</v>
      </c>
      <c r="B35" s="674" t="s">
        <v>464</v>
      </c>
      <c r="C35" s="673"/>
      <c r="D35" s="673"/>
      <c r="E35" s="676"/>
      <c r="F35" s="677">
        <f>SUM(F36:F42)</f>
        <v>213430</v>
      </c>
      <c r="G35" s="677">
        <f t="shared" ref="G35:L35" si="14">SUM(G36:G42)</f>
        <v>190789</v>
      </c>
      <c r="H35" s="677"/>
      <c r="I35" s="677">
        <f t="shared" si="14"/>
        <v>190789</v>
      </c>
      <c r="J35" s="677">
        <f t="shared" si="14"/>
        <v>22641</v>
      </c>
      <c r="K35" s="677">
        <f t="shared" si="14"/>
        <v>0</v>
      </c>
      <c r="L35" s="677">
        <f t="shared" si="14"/>
        <v>22641</v>
      </c>
      <c r="M35" s="677"/>
      <c r="N35" s="677">
        <f>SUM(N36:N42)</f>
        <v>0</v>
      </c>
      <c r="O35" s="677"/>
      <c r="P35" s="677">
        <f>SUM(P36:P42)</f>
        <v>663400</v>
      </c>
      <c r="Q35" s="677"/>
      <c r="R35" s="677">
        <f>SUM(R36:R42)</f>
        <v>112300</v>
      </c>
      <c r="S35" s="679"/>
    </row>
    <row r="36" spans="1:20" s="656" customFormat="1" ht="12" x14ac:dyDescent="0.25">
      <c r="A36" s="679" t="s">
        <v>465</v>
      </c>
      <c r="B36" s="688" t="s">
        <v>466</v>
      </c>
      <c r="C36" s="679" t="s">
        <v>467</v>
      </c>
      <c r="D36" s="679" t="s">
        <v>390</v>
      </c>
      <c r="E36" s="683" t="s">
        <v>439</v>
      </c>
      <c r="F36" s="684">
        <f t="shared" ref="F36:F40" si="15">I36+L36</f>
        <v>11229</v>
      </c>
      <c r="G36" s="685">
        <v>11229</v>
      </c>
      <c r="H36" s="685"/>
      <c r="I36" s="685">
        <f t="shared" si="6"/>
        <v>11229</v>
      </c>
      <c r="J36" s="685"/>
      <c r="K36" s="685"/>
      <c r="L36" s="685">
        <f t="shared" ref="L36:L40" si="16">J36+K36</f>
        <v>0</v>
      </c>
      <c r="M36" s="689"/>
      <c r="N36" s="685"/>
      <c r="O36" s="684"/>
      <c r="P36" s="684"/>
      <c r="Q36" s="684"/>
      <c r="R36" s="684"/>
      <c r="S36" s="679" t="s">
        <v>394</v>
      </c>
      <c r="T36" s="695"/>
    </row>
    <row r="37" spans="1:20" s="656" customFormat="1" ht="24" x14ac:dyDescent="0.25">
      <c r="A37" s="679" t="s">
        <v>468</v>
      </c>
      <c r="B37" s="688" t="s">
        <v>469</v>
      </c>
      <c r="C37" s="679"/>
      <c r="D37" s="679" t="s">
        <v>390</v>
      </c>
      <c r="E37" s="683" t="s">
        <v>391</v>
      </c>
      <c r="F37" s="684">
        <f t="shared" si="15"/>
        <v>0</v>
      </c>
      <c r="G37" s="684"/>
      <c r="H37" s="684"/>
      <c r="I37" s="685">
        <f t="shared" si="6"/>
        <v>0</v>
      </c>
      <c r="J37" s="684"/>
      <c r="K37" s="684"/>
      <c r="L37" s="685">
        <f t="shared" si="16"/>
        <v>0</v>
      </c>
      <c r="M37" s="684"/>
      <c r="N37" s="684"/>
      <c r="O37" s="684"/>
      <c r="P37" s="684">
        <v>50000</v>
      </c>
      <c r="Q37" s="684"/>
      <c r="R37" s="684"/>
      <c r="S37" s="679" t="s">
        <v>394</v>
      </c>
      <c r="T37" s="695"/>
    </row>
    <row r="38" spans="1:20" s="656" customFormat="1" ht="24" x14ac:dyDescent="0.25">
      <c r="A38" s="679" t="s">
        <v>470</v>
      </c>
      <c r="B38" s="688" t="s">
        <v>471</v>
      </c>
      <c r="C38" s="679"/>
      <c r="D38" s="679" t="s">
        <v>390</v>
      </c>
      <c r="E38" s="683" t="s">
        <v>413</v>
      </c>
      <c r="F38" s="684">
        <f t="shared" si="15"/>
        <v>146969</v>
      </c>
      <c r="G38" s="685">
        <v>124328</v>
      </c>
      <c r="H38" s="685"/>
      <c r="I38" s="685">
        <f t="shared" si="6"/>
        <v>124328</v>
      </c>
      <c r="J38" s="685">
        <v>22641</v>
      </c>
      <c r="K38" s="685"/>
      <c r="L38" s="685">
        <f t="shared" si="16"/>
        <v>22641</v>
      </c>
      <c r="M38" s="689"/>
      <c r="N38" s="685"/>
      <c r="O38" s="682" t="s">
        <v>472</v>
      </c>
      <c r="P38" s="684">
        <v>128000</v>
      </c>
      <c r="Q38" s="682" t="s">
        <v>472</v>
      </c>
      <c r="R38" s="684">
        <v>112300</v>
      </c>
      <c r="S38" s="679" t="s">
        <v>394</v>
      </c>
      <c r="T38" s="695"/>
    </row>
    <row r="39" spans="1:20" s="656" customFormat="1" ht="21" customHeight="1" x14ac:dyDescent="0.25">
      <c r="A39" s="679" t="s">
        <v>473</v>
      </c>
      <c r="B39" s="696" t="s">
        <v>474</v>
      </c>
      <c r="C39" s="697"/>
      <c r="D39" s="679" t="s">
        <v>390</v>
      </c>
      <c r="E39" s="683" t="s">
        <v>391</v>
      </c>
      <c r="F39" s="684">
        <f t="shared" si="15"/>
        <v>34032</v>
      </c>
      <c r="G39" s="685">
        <v>34032</v>
      </c>
      <c r="H39" s="685"/>
      <c r="I39" s="685">
        <f t="shared" si="6"/>
        <v>34032</v>
      </c>
      <c r="J39" s="685"/>
      <c r="K39" s="685"/>
      <c r="L39" s="685">
        <f t="shared" si="16"/>
        <v>0</v>
      </c>
      <c r="M39" s="689"/>
      <c r="N39" s="685"/>
      <c r="O39" s="682"/>
      <c r="P39" s="684">
        <v>485400</v>
      </c>
      <c r="Q39" s="682"/>
      <c r="R39" s="684"/>
      <c r="S39" s="679" t="s">
        <v>394</v>
      </c>
      <c r="T39" s="695"/>
    </row>
    <row r="40" spans="1:20" s="656" customFormat="1" ht="39.75" customHeight="1" x14ac:dyDescent="0.25">
      <c r="A40" s="679" t="s">
        <v>475</v>
      </c>
      <c r="B40" s="696" t="s">
        <v>476</v>
      </c>
      <c r="C40" s="698"/>
      <c r="D40" s="679" t="s">
        <v>390</v>
      </c>
      <c r="E40" s="683" t="s">
        <v>391</v>
      </c>
      <c r="F40" s="684">
        <f t="shared" si="15"/>
        <v>21200</v>
      </c>
      <c r="G40" s="684">
        <v>21200</v>
      </c>
      <c r="H40" s="684"/>
      <c r="I40" s="685">
        <f t="shared" si="6"/>
        <v>21200</v>
      </c>
      <c r="J40" s="684"/>
      <c r="K40" s="684"/>
      <c r="L40" s="685">
        <f t="shared" si="16"/>
        <v>0</v>
      </c>
      <c r="M40" s="689"/>
      <c r="N40" s="684"/>
      <c r="O40" s="684"/>
      <c r="P40" s="684"/>
      <c r="Q40" s="684"/>
      <c r="R40" s="684"/>
      <c r="S40" s="679" t="s">
        <v>394</v>
      </c>
      <c r="T40" s="695"/>
    </row>
    <row r="41" spans="1:20" s="656" customFormat="1" ht="15" customHeight="1" x14ac:dyDescent="0.25">
      <c r="A41" s="699"/>
      <c r="B41" s="700"/>
      <c r="C41" s="701"/>
      <c r="D41" s="699"/>
      <c r="E41" s="702"/>
      <c r="F41" s="702"/>
      <c r="G41" s="703"/>
      <c r="H41" s="703"/>
      <c r="I41" s="703"/>
      <c r="J41" s="703"/>
      <c r="K41" s="703"/>
      <c r="L41" s="703"/>
      <c r="M41" s="703"/>
      <c r="N41" s="703"/>
      <c r="O41" s="703"/>
      <c r="P41" s="703"/>
      <c r="Q41" s="703"/>
      <c r="R41" s="703"/>
      <c r="S41" s="704"/>
      <c r="T41" s="695"/>
    </row>
    <row r="42" spans="1:20" s="656" customFormat="1" ht="12" customHeight="1" x14ac:dyDescent="0.25">
      <c r="A42" s="705"/>
      <c r="B42" s="706"/>
      <c r="C42" s="707"/>
      <c r="D42" s="708"/>
      <c r="E42" s="709"/>
      <c r="F42" s="709"/>
      <c r="G42" s="710"/>
      <c r="H42" s="710"/>
      <c r="I42" s="710"/>
      <c r="J42" s="710"/>
      <c r="K42" s="710"/>
      <c r="L42" s="710"/>
      <c r="M42" s="710"/>
      <c r="N42" s="710"/>
      <c r="O42" s="708"/>
      <c r="P42" s="711"/>
      <c r="Q42" s="708"/>
      <c r="R42" s="711"/>
      <c r="S42" s="712"/>
    </row>
    <row r="43" spans="1:20" s="656" customFormat="1" ht="23.25" customHeight="1" x14ac:dyDescent="0.25">
      <c r="A43" s="1738" t="s">
        <v>477</v>
      </c>
      <c r="B43" s="1739"/>
      <c r="C43" s="713"/>
      <c r="D43" s="713"/>
      <c r="E43" s="713"/>
      <c r="F43" s="714"/>
      <c r="G43" s="714"/>
      <c r="H43" s="714"/>
      <c r="I43" s="714"/>
      <c r="J43" s="714"/>
      <c r="K43" s="714"/>
      <c r="L43" s="714"/>
      <c r="M43" s="714"/>
      <c r="N43" s="714"/>
      <c r="O43" s="714"/>
      <c r="P43" s="714"/>
      <c r="Q43" s="714"/>
      <c r="R43" s="713"/>
      <c r="S43" s="715"/>
    </row>
    <row r="44" spans="1:20" s="656" customFormat="1" ht="12" x14ac:dyDescent="0.25">
      <c r="A44" s="1740"/>
      <c r="B44" s="1741"/>
      <c r="C44" s="1741"/>
      <c r="D44" s="716"/>
      <c r="E44" s="717" t="s">
        <v>385</v>
      </c>
      <c r="F44" s="718">
        <f>SUM(F45)</f>
        <v>1421347</v>
      </c>
      <c r="G44" s="718">
        <f t="shared" ref="G44:R44" si="17">SUM(G45)</f>
        <v>625382</v>
      </c>
      <c r="H44" s="718">
        <f t="shared" si="17"/>
        <v>0</v>
      </c>
      <c r="I44" s="718">
        <f t="shared" si="17"/>
        <v>625382</v>
      </c>
      <c r="J44" s="718">
        <f t="shared" si="17"/>
        <v>795965</v>
      </c>
      <c r="K44" s="718">
        <f t="shared" si="17"/>
        <v>0</v>
      </c>
      <c r="L44" s="718">
        <f t="shared" si="17"/>
        <v>795965</v>
      </c>
      <c r="M44" s="718"/>
      <c r="N44" s="718">
        <f t="shared" si="17"/>
        <v>0</v>
      </c>
      <c r="O44" s="719">
        <f t="shared" si="17"/>
        <v>0</v>
      </c>
      <c r="P44" s="719">
        <f t="shared" si="17"/>
        <v>1505494</v>
      </c>
      <c r="Q44" s="719">
        <f t="shared" si="17"/>
        <v>0</v>
      </c>
      <c r="R44" s="720">
        <f t="shared" si="17"/>
        <v>1505194</v>
      </c>
      <c r="S44" s="666"/>
    </row>
    <row r="45" spans="1:20" s="656" customFormat="1" ht="12" x14ac:dyDescent="0.25">
      <c r="A45" s="673">
        <v>1</v>
      </c>
      <c r="B45" s="674" t="s">
        <v>478</v>
      </c>
      <c r="C45" s="675"/>
      <c r="D45" s="675"/>
      <c r="E45" s="676"/>
      <c r="F45" s="677">
        <f t="shared" ref="F45:R45" si="18">SUM(F46:F46)</f>
        <v>1421347</v>
      </c>
      <c r="G45" s="677">
        <f t="shared" si="18"/>
        <v>625382</v>
      </c>
      <c r="H45" s="677">
        <f>SUM(H46:H46)</f>
        <v>0</v>
      </c>
      <c r="I45" s="677">
        <f t="shared" si="18"/>
        <v>625382</v>
      </c>
      <c r="J45" s="677">
        <f t="shared" si="18"/>
        <v>795965</v>
      </c>
      <c r="K45" s="677">
        <f t="shared" si="18"/>
        <v>0</v>
      </c>
      <c r="L45" s="677">
        <f t="shared" si="18"/>
        <v>795965</v>
      </c>
      <c r="M45" s="677"/>
      <c r="N45" s="677">
        <f t="shared" si="18"/>
        <v>0</v>
      </c>
      <c r="O45" s="678"/>
      <c r="P45" s="678">
        <f t="shared" si="18"/>
        <v>1505494</v>
      </c>
      <c r="Q45" s="678"/>
      <c r="R45" s="678">
        <f t="shared" si="18"/>
        <v>1505194</v>
      </c>
      <c r="S45" s="666"/>
    </row>
    <row r="46" spans="1:20" s="656" customFormat="1" ht="36" x14ac:dyDescent="0.25">
      <c r="A46" s="679">
        <v>1.1000000000000001</v>
      </c>
      <c r="B46" s="688" t="s">
        <v>479</v>
      </c>
      <c r="C46" s="679" t="s">
        <v>480</v>
      </c>
      <c r="D46" s="679" t="s">
        <v>481</v>
      </c>
      <c r="E46" s="683" t="s">
        <v>482</v>
      </c>
      <c r="F46" s="684">
        <f>I46+L46</f>
        <v>1421347</v>
      </c>
      <c r="G46" s="685">
        <v>625382</v>
      </c>
      <c r="H46" s="685"/>
      <c r="I46" s="685">
        <f t="shared" ref="I46" si="19">G46+H46</f>
        <v>625382</v>
      </c>
      <c r="J46" s="685">
        <v>795965</v>
      </c>
      <c r="K46" s="685"/>
      <c r="L46" s="685">
        <f>J46+K46</f>
        <v>795965</v>
      </c>
      <c r="M46" s="685"/>
      <c r="N46" s="685"/>
      <c r="O46" s="679" t="s">
        <v>480</v>
      </c>
      <c r="P46" s="684">
        <v>1505494</v>
      </c>
      <c r="Q46" s="679" t="s">
        <v>480</v>
      </c>
      <c r="R46" s="684">
        <v>1505194</v>
      </c>
      <c r="S46" s="721" t="s">
        <v>394</v>
      </c>
    </row>
    <row r="47" spans="1:20" s="648" customFormat="1" x14ac:dyDescent="0.25">
      <c r="A47" s="722" t="s">
        <v>483</v>
      </c>
      <c r="B47" s="723"/>
      <c r="C47" s="724"/>
      <c r="D47" s="724"/>
      <c r="E47" s="724"/>
      <c r="F47" s="714"/>
      <c r="G47" s="714"/>
      <c r="H47" s="714"/>
      <c r="I47" s="714"/>
      <c r="J47" s="714"/>
      <c r="K47" s="714"/>
      <c r="L47" s="714"/>
      <c r="M47" s="714"/>
      <c r="N47" s="714"/>
      <c r="O47" s="714"/>
      <c r="P47" s="714"/>
      <c r="Q47" s="714"/>
      <c r="R47" s="725"/>
      <c r="S47" s="666"/>
    </row>
    <row r="48" spans="1:20" s="648" customFormat="1" x14ac:dyDescent="0.25">
      <c r="A48" s="1740"/>
      <c r="B48" s="1741"/>
      <c r="C48" s="1741"/>
      <c r="D48" s="716"/>
      <c r="E48" s="717" t="s">
        <v>385</v>
      </c>
      <c r="F48" s="718">
        <f>SUM(F49:F49)</f>
        <v>651761</v>
      </c>
      <c r="G48" s="718">
        <f t="shared" ref="G48:L48" si="20">SUM(G49:G49)</f>
        <v>221690</v>
      </c>
      <c r="H48" s="718">
        <f>SUM(H49:H49)</f>
        <v>0</v>
      </c>
      <c r="I48" s="718">
        <f t="shared" si="20"/>
        <v>221690</v>
      </c>
      <c r="J48" s="718">
        <f t="shared" si="20"/>
        <v>430071</v>
      </c>
      <c r="K48" s="718">
        <f t="shared" si="20"/>
        <v>0</v>
      </c>
      <c r="L48" s="718">
        <f t="shared" si="20"/>
        <v>430071</v>
      </c>
      <c r="M48" s="718"/>
      <c r="N48" s="718">
        <f>SUM(N49:N49)</f>
        <v>0</v>
      </c>
      <c r="O48" s="718">
        <f>SUM(O49:O49)</f>
        <v>0</v>
      </c>
      <c r="P48" s="718">
        <f>SUM(P49:P49)</f>
        <v>0</v>
      </c>
      <c r="Q48" s="718">
        <f>SUM(Q49:Q49)</f>
        <v>0</v>
      </c>
      <c r="R48" s="718">
        <f>SUM(R49:R49)</f>
        <v>0</v>
      </c>
      <c r="S48" s="666"/>
    </row>
    <row r="49" spans="1:19" s="648" customFormat="1" ht="24" x14ac:dyDescent="0.25">
      <c r="A49" s="679">
        <v>1</v>
      </c>
      <c r="B49" s="688" t="s">
        <v>484</v>
      </c>
      <c r="C49" s="675"/>
      <c r="D49" s="675"/>
      <c r="E49" s="676"/>
      <c r="F49" s="684">
        <f>I49+L49</f>
        <v>651761</v>
      </c>
      <c r="G49" s="685">
        <v>221690</v>
      </c>
      <c r="H49" s="685"/>
      <c r="I49" s="685">
        <f t="shared" ref="I49" si="21">G49+H49</f>
        <v>221690</v>
      </c>
      <c r="J49" s="685">
        <v>430071</v>
      </c>
      <c r="K49" s="685"/>
      <c r="L49" s="685">
        <f>J49+K49</f>
        <v>430071</v>
      </c>
      <c r="M49" s="685"/>
      <c r="N49" s="685"/>
      <c r="O49" s="684"/>
      <c r="P49" s="684"/>
      <c r="Q49" s="684"/>
      <c r="R49" s="684"/>
      <c r="S49" s="666"/>
    </row>
    <row r="51" spans="1:19" x14ac:dyDescent="0.25">
      <c r="A51" s="726" t="s">
        <v>485</v>
      </c>
    </row>
    <row r="52" spans="1:19" x14ac:dyDescent="0.25">
      <c r="A52" s="726" t="s">
        <v>486</v>
      </c>
      <c r="B52" s="726"/>
      <c r="C52" s="726"/>
      <c r="D52" s="730"/>
      <c r="E52" s="730"/>
      <c r="F52" s="730"/>
    </row>
    <row r="53" spans="1:19" x14ac:dyDescent="0.25">
      <c r="A53" s="726"/>
      <c r="B53" s="726" t="s">
        <v>487</v>
      </c>
      <c r="C53" s="726"/>
      <c r="D53" s="730"/>
      <c r="E53" s="730"/>
      <c r="F53" s="730"/>
    </row>
    <row r="54" spans="1:19" x14ac:dyDescent="0.25">
      <c r="A54" s="731"/>
      <c r="B54" s="726" t="s">
        <v>488</v>
      </c>
      <c r="C54" s="726"/>
      <c r="D54" s="732"/>
      <c r="E54" s="732"/>
      <c r="F54" s="732"/>
    </row>
    <row r="55" spans="1:19" x14ac:dyDescent="0.25">
      <c r="A55" s="726"/>
      <c r="B55" s="726" t="s">
        <v>489</v>
      </c>
      <c r="C55" s="726"/>
      <c r="D55" s="730"/>
      <c r="E55" s="730"/>
      <c r="F55" s="730"/>
    </row>
    <row r="56" spans="1:19" ht="18" customHeight="1" x14ac:dyDescent="0.25">
      <c r="A56" s="726"/>
      <c r="B56" s="733" t="s">
        <v>490</v>
      </c>
      <c r="C56" s="733"/>
      <c r="D56" s="731"/>
      <c r="E56" s="731"/>
      <c r="F56" s="731"/>
    </row>
    <row r="57" spans="1:19" x14ac:dyDescent="0.25">
      <c r="A57" s="726"/>
      <c r="B57" s="726" t="s">
        <v>491</v>
      </c>
      <c r="C57" s="726"/>
      <c r="D57" s="730"/>
      <c r="E57" s="730"/>
      <c r="F57" s="730"/>
    </row>
    <row r="58" spans="1:19" x14ac:dyDescent="0.25">
      <c r="A58" s="726"/>
      <c r="B58" s="726" t="s">
        <v>492</v>
      </c>
      <c r="C58" s="733"/>
      <c r="D58" s="733"/>
      <c r="E58" s="733"/>
      <c r="F58" s="733"/>
      <c r="G58" s="733"/>
      <c r="H58" s="733"/>
      <c r="I58" s="733"/>
    </row>
  </sheetData>
  <sheetProtection algorithmName="SHA-512" hashValue="GoCJCyaC7WdhcRJYoyWDkkxfqqO+FlPoeFpht3s+3qCMe4gUG/LJ+gMV8hoLLC+SDHcTjlxlGJVW2W4ke3rYVg==" saltValue="bQ6cPAvhL5VCo2OM2gT86g==" spinCount="100000" sheet="1" objects="1" scenarios="1"/>
  <mergeCells count="39">
    <mergeCell ref="A3:S3"/>
    <mergeCell ref="A5:A7"/>
    <mergeCell ref="B5:B7"/>
    <mergeCell ref="C5:C7"/>
    <mergeCell ref="D5:D7"/>
    <mergeCell ref="E5:E7"/>
    <mergeCell ref="G5:I5"/>
    <mergeCell ref="J5:L5"/>
    <mergeCell ref="M5:M7"/>
    <mergeCell ref="N5:N7"/>
    <mergeCell ref="A9:B9"/>
    <mergeCell ref="O5:P5"/>
    <mergeCell ref="Q5:R5"/>
    <mergeCell ref="S5:S7"/>
    <mergeCell ref="F6:F7"/>
    <mergeCell ref="G6:G7"/>
    <mergeCell ref="H6:H7"/>
    <mergeCell ref="I6:I7"/>
    <mergeCell ref="J6:J7"/>
    <mergeCell ref="K6:K7"/>
    <mergeCell ref="L6:L7"/>
    <mergeCell ref="O6:O7"/>
    <mergeCell ref="P6:P7"/>
    <mergeCell ref="Q6:Q7"/>
    <mergeCell ref="R6:R7"/>
    <mergeCell ref="C8:E8"/>
    <mergeCell ref="A10:B10"/>
    <mergeCell ref="A21:A22"/>
    <mergeCell ref="B21:B22"/>
    <mergeCell ref="C21:C22"/>
    <mergeCell ref="D21:D22"/>
    <mergeCell ref="O32:O34"/>
    <mergeCell ref="Q32:Q34"/>
    <mergeCell ref="A43:B43"/>
    <mergeCell ref="A44:C44"/>
    <mergeCell ref="A48:C48"/>
    <mergeCell ref="A32:A34"/>
    <mergeCell ref="B32:B34"/>
    <mergeCell ref="C32:C34"/>
  </mergeCells>
  <pageMargins left="0.59055118110236227" right="0.39370078740157483" top="0.59055118110236227" bottom="0.39370078740157483" header="0.23622047244094491" footer="0.23622047244094491"/>
  <pageSetup paperSize="9" scale="60" orientation="portrait" verticalDpi="4294967294" r:id="rId1"/>
  <headerFooter differentFirst="1">
    <oddFooter>&amp;L&amp;"Times New Roman,Regular"&amp;9&amp;D; &amp;T&amp;R&amp;"Times New Roman,Regular"&amp;9&amp;P (&amp;N)</oddFooter>
    <firstHeader xml:space="preserve">&amp;R&amp;"Times New Roman,Regular"&amp;9
46.pielikums Jūrmalas pilsētas domes 
2018.gada 27.septembra saistošajiem noteikumiem Nr.33
(protokols Nr.13,  23.punkts)
 </firstHeader>
    <firstFooter>&amp;L&amp;9&amp;D; &amp;T&amp;R&amp;9&amp;P (&amp;N)</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342"/>
  <sheetViews>
    <sheetView view="pageLayout" zoomScaleNormal="100" workbookViewId="0">
      <selection activeCell="K1" sqref="K1"/>
    </sheetView>
  </sheetViews>
  <sheetFormatPr defaultColWidth="9.140625" defaultRowHeight="12" outlineLevelCol="1" x14ac:dyDescent="0.2"/>
  <cols>
    <col min="1" max="1" width="3.85546875" style="736" customWidth="1"/>
    <col min="2" max="2" width="17" style="774" customWidth="1"/>
    <col min="3" max="3" width="22.5703125" style="774" customWidth="1"/>
    <col min="4" max="4" width="10.5703125" style="1555" customWidth="1"/>
    <col min="5" max="5" width="11.42578125" style="774" hidden="1" customWidth="1" outlineLevel="1"/>
    <col min="6" max="6" width="11.28515625" style="774" hidden="1" customWidth="1" outlineLevel="1"/>
    <col min="7" max="7" width="13.85546875" style="774" customWidth="1" collapsed="1"/>
    <col min="8" max="8" width="27.7109375" style="774" hidden="1" customWidth="1" outlineLevel="1"/>
    <col min="9" max="9" width="18.140625" style="774" customWidth="1" collapsed="1"/>
    <col min="10" max="16384" width="9.140625" style="774"/>
  </cols>
  <sheetData>
    <row r="1" spans="1:13" x14ac:dyDescent="0.2">
      <c r="I1" s="735" t="s">
        <v>1603</v>
      </c>
    </row>
    <row r="2" spans="1:13" x14ac:dyDescent="0.2">
      <c r="I2" s="735" t="s">
        <v>493</v>
      </c>
    </row>
    <row r="3" spans="1:13" x14ac:dyDescent="0.2">
      <c r="A3" s="1771" t="s">
        <v>0</v>
      </c>
      <c r="B3" s="1771"/>
      <c r="C3" s="1771" t="s">
        <v>496</v>
      </c>
      <c r="D3" s="1771"/>
      <c r="E3" s="1771"/>
      <c r="F3" s="1771"/>
      <c r="G3" s="1771"/>
      <c r="H3" s="1771"/>
      <c r="I3" s="1771"/>
    </row>
    <row r="4" spans="1:13" x14ac:dyDescent="0.2">
      <c r="A4" s="1771" t="s">
        <v>1</v>
      </c>
      <c r="B4" s="1771"/>
      <c r="C4" s="1771">
        <v>90000056357</v>
      </c>
      <c r="D4" s="1771"/>
      <c r="E4" s="1771"/>
      <c r="F4" s="1771"/>
      <c r="G4" s="1771"/>
      <c r="H4" s="1771"/>
      <c r="I4" s="1771"/>
    </row>
    <row r="5" spans="1:13" ht="15.75" x14ac:dyDescent="0.25">
      <c r="A5" s="1772" t="s">
        <v>501</v>
      </c>
      <c r="B5" s="1772"/>
      <c r="C5" s="1772"/>
      <c r="D5" s="1772"/>
      <c r="E5" s="1772"/>
      <c r="F5" s="1772"/>
      <c r="G5" s="1772"/>
      <c r="H5" s="1772"/>
      <c r="I5" s="1772"/>
    </row>
    <row r="6" spans="1:13" ht="15.75" x14ac:dyDescent="0.25">
      <c r="A6" s="1556"/>
      <c r="B6" s="1557"/>
      <c r="C6" s="1557"/>
      <c r="D6" s="1557"/>
      <c r="E6" s="1557"/>
      <c r="F6" s="1557"/>
      <c r="G6" s="1557"/>
      <c r="H6" s="1557"/>
      <c r="I6" s="1557"/>
    </row>
    <row r="7" spans="1:13" ht="15.75" x14ac:dyDescent="0.25">
      <c r="A7" s="1771" t="s">
        <v>610</v>
      </c>
      <c r="B7" s="1771"/>
      <c r="C7" s="1773" t="s">
        <v>1604</v>
      </c>
      <c r="D7" s="1773"/>
      <c r="E7" s="1773"/>
      <c r="F7" s="1773"/>
      <c r="G7" s="1773"/>
      <c r="H7" s="1773"/>
      <c r="I7" s="1773"/>
    </row>
    <row r="8" spans="1:13" x14ac:dyDescent="0.2">
      <c r="A8" s="1771" t="s">
        <v>504</v>
      </c>
      <c r="B8" s="1771"/>
      <c r="C8" s="1771" t="s">
        <v>1605</v>
      </c>
      <c r="D8" s="1771"/>
      <c r="E8" s="1771"/>
      <c r="F8" s="1771"/>
      <c r="G8" s="1771"/>
      <c r="H8" s="1771"/>
      <c r="I8" s="1771"/>
    </row>
    <row r="9" spans="1:13" x14ac:dyDescent="0.2">
      <c r="A9" s="1771" t="s">
        <v>506</v>
      </c>
      <c r="B9" s="1771"/>
      <c r="C9" s="1794" t="s">
        <v>929</v>
      </c>
      <c r="D9" s="1794"/>
      <c r="E9" s="1794"/>
      <c r="F9" s="1794"/>
      <c r="G9" s="1794"/>
      <c r="H9" s="1794"/>
      <c r="I9" s="1794"/>
    </row>
    <row r="10" spans="1:13" ht="12" customHeight="1" x14ac:dyDescent="0.2">
      <c r="A10" s="1753" t="s">
        <v>365</v>
      </c>
      <c r="B10" s="1753" t="s">
        <v>508</v>
      </c>
      <c r="C10" s="1753"/>
      <c r="D10" s="1776" t="s">
        <v>509</v>
      </c>
      <c r="E10" s="1753" t="s">
        <v>378</v>
      </c>
      <c r="F10" s="1795" t="s">
        <v>510</v>
      </c>
      <c r="G10" s="1753" t="s">
        <v>380</v>
      </c>
      <c r="H10" s="1774" t="s">
        <v>318</v>
      </c>
      <c r="I10" s="1776" t="s">
        <v>376</v>
      </c>
    </row>
    <row r="11" spans="1:13" ht="36.75" customHeight="1" x14ac:dyDescent="0.2">
      <c r="A11" s="1753"/>
      <c r="B11" s="1753"/>
      <c r="C11" s="1753"/>
      <c r="D11" s="1776"/>
      <c r="E11" s="1753"/>
      <c r="F11" s="1796"/>
      <c r="G11" s="1753"/>
      <c r="H11" s="1775"/>
      <c r="I11" s="1776"/>
    </row>
    <row r="12" spans="1:13" ht="12.75" customHeight="1" x14ac:dyDescent="0.2">
      <c r="A12" s="1777" t="s">
        <v>511</v>
      </c>
      <c r="B12" s="1778"/>
      <c r="C12" s="1779"/>
      <c r="D12" s="1558"/>
      <c r="E12" s="1559">
        <f>SUM(E13:E145)</f>
        <v>36701</v>
      </c>
      <c r="F12" s="1559">
        <f t="shared" ref="F12:G12" si="0">SUM(F13:F145)</f>
        <v>0</v>
      </c>
      <c r="G12" s="1559">
        <f t="shared" si="0"/>
        <v>36701</v>
      </c>
      <c r="H12" s="1559"/>
      <c r="I12" s="1559"/>
    </row>
    <row r="13" spans="1:13" ht="12.75" customHeight="1" x14ac:dyDescent="0.2">
      <c r="A13" s="1560"/>
      <c r="B13" s="1780" t="s">
        <v>1606</v>
      </c>
      <c r="C13" s="1781"/>
      <c r="D13" s="1561"/>
      <c r="E13" s="1562"/>
      <c r="F13" s="1562"/>
      <c r="G13" s="1562"/>
      <c r="H13" s="1562"/>
      <c r="I13" s="1562"/>
      <c r="M13" s="1563"/>
    </row>
    <row r="14" spans="1:13" ht="12" customHeight="1" x14ac:dyDescent="0.2">
      <c r="A14" s="1782">
        <v>1</v>
      </c>
      <c r="B14" s="1785" t="s">
        <v>1607</v>
      </c>
      <c r="C14" s="1786"/>
      <c r="D14" s="741">
        <v>2314</v>
      </c>
      <c r="E14" s="1562">
        <v>214</v>
      </c>
      <c r="F14" s="1562"/>
      <c r="G14" s="1562">
        <f>SUM(E14:F14)</f>
        <v>214</v>
      </c>
      <c r="H14" s="1562"/>
      <c r="I14" s="1791" t="s">
        <v>1608</v>
      </c>
      <c r="M14" s="1563"/>
    </row>
    <row r="15" spans="1:13" ht="12.75" customHeight="1" x14ac:dyDescent="0.2">
      <c r="A15" s="1783"/>
      <c r="B15" s="1787"/>
      <c r="C15" s="1788"/>
      <c r="D15" s="741">
        <v>2363</v>
      </c>
      <c r="E15" s="1562">
        <v>430</v>
      </c>
      <c r="F15" s="1562"/>
      <c r="G15" s="1562">
        <f t="shared" ref="G15:G80" si="1">SUM(E15:F15)</f>
        <v>430</v>
      </c>
      <c r="H15" s="1562"/>
      <c r="I15" s="1792"/>
      <c r="M15" s="1563"/>
    </row>
    <row r="16" spans="1:13" ht="12.75" customHeight="1" x14ac:dyDescent="0.2">
      <c r="A16" s="1783"/>
      <c r="B16" s="1787"/>
      <c r="C16" s="1788"/>
      <c r="D16" s="741">
        <v>2264</v>
      </c>
      <c r="E16" s="1562">
        <v>1100</v>
      </c>
      <c r="F16" s="1562"/>
      <c r="G16" s="1562">
        <f t="shared" si="1"/>
        <v>1100</v>
      </c>
      <c r="H16" s="1562"/>
      <c r="I16" s="1792"/>
      <c r="M16" s="1563"/>
    </row>
    <row r="17" spans="1:13" ht="12.75" customHeight="1" x14ac:dyDescent="0.2">
      <c r="A17" s="1783"/>
      <c r="B17" s="1787"/>
      <c r="C17" s="1788"/>
      <c r="D17" s="741">
        <v>1150</v>
      </c>
      <c r="E17" s="1562">
        <v>236</v>
      </c>
      <c r="F17" s="1562"/>
      <c r="G17" s="1562">
        <f t="shared" si="1"/>
        <v>236</v>
      </c>
      <c r="H17" s="1562"/>
      <c r="I17" s="1792"/>
      <c r="M17" s="1563"/>
    </row>
    <row r="18" spans="1:13" ht="12.75" customHeight="1" x14ac:dyDescent="0.2">
      <c r="A18" s="1784"/>
      <c r="B18" s="1789"/>
      <c r="C18" s="1790"/>
      <c r="D18" s="741">
        <v>1210</v>
      </c>
      <c r="E18" s="1562">
        <v>57</v>
      </c>
      <c r="F18" s="1562"/>
      <c r="G18" s="1562">
        <f t="shared" si="1"/>
        <v>57</v>
      </c>
      <c r="H18" s="1562"/>
      <c r="I18" s="1793"/>
      <c r="M18" s="1563"/>
    </row>
    <row r="19" spans="1:13" x14ac:dyDescent="0.2">
      <c r="A19" s="740">
        <v>2</v>
      </c>
      <c r="B19" s="1800" t="s">
        <v>1609</v>
      </c>
      <c r="C19" s="1801"/>
      <c r="D19" s="741">
        <v>2314</v>
      </c>
      <c r="E19" s="1562">
        <v>50</v>
      </c>
      <c r="F19" s="1562"/>
      <c r="G19" s="1562">
        <f t="shared" si="1"/>
        <v>50</v>
      </c>
      <c r="H19" s="1562"/>
      <c r="I19" s="721" t="s">
        <v>1610</v>
      </c>
      <c r="M19" s="1563"/>
    </row>
    <row r="20" spans="1:13" ht="12" customHeight="1" x14ac:dyDescent="0.2">
      <c r="A20" s="1797">
        <v>3</v>
      </c>
      <c r="B20" s="1785" t="s">
        <v>1611</v>
      </c>
      <c r="C20" s="1786"/>
      <c r="D20" s="744">
        <v>2314</v>
      </c>
      <c r="E20" s="1562">
        <v>250</v>
      </c>
      <c r="F20" s="1562"/>
      <c r="G20" s="1562">
        <f t="shared" si="1"/>
        <v>250</v>
      </c>
      <c r="H20" s="1562"/>
      <c r="I20" s="1791" t="s">
        <v>1610</v>
      </c>
      <c r="M20" s="1563"/>
    </row>
    <row r="21" spans="1:13" ht="12.75" customHeight="1" x14ac:dyDescent="0.2">
      <c r="A21" s="1799"/>
      <c r="B21" s="1789"/>
      <c r="C21" s="1790"/>
      <c r="D21" s="744">
        <v>2363</v>
      </c>
      <c r="E21" s="1562">
        <v>200</v>
      </c>
      <c r="F21" s="1562"/>
      <c r="G21" s="1562">
        <f t="shared" si="1"/>
        <v>200</v>
      </c>
      <c r="H21" s="1562"/>
      <c r="I21" s="1793"/>
      <c r="M21" s="1563"/>
    </row>
    <row r="22" spans="1:13" ht="12" customHeight="1" x14ac:dyDescent="0.2">
      <c r="A22" s="1797">
        <v>4</v>
      </c>
      <c r="B22" s="1785" t="s">
        <v>1612</v>
      </c>
      <c r="C22" s="1786"/>
      <c r="D22" s="744">
        <v>1150</v>
      </c>
      <c r="E22" s="1562">
        <v>420</v>
      </c>
      <c r="F22" s="1562"/>
      <c r="G22" s="1562">
        <f t="shared" si="1"/>
        <v>420</v>
      </c>
      <c r="H22" s="1562"/>
      <c r="I22" s="1791" t="s">
        <v>1613</v>
      </c>
      <c r="M22" s="1563"/>
    </row>
    <row r="23" spans="1:13" ht="12.75" customHeight="1" x14ac:dyDescent="0.2">
      <c r="A23" s="1798"/>
      <c r="B23" s="1787"/>
      <c r="C23" s="1788"/>
      <c r="D23" s="744">
        <v>1210</v>
      </c>
      <c r="E23" s="1562">
        <v>102</v>
      </c>
      <c r="F23" s="1562"/>
      <c r="G23" s="1562">
        <f t="shared" si="1"/>
        <v>102</v>
      </c>
      <c r="H23" s="1562"/>
      <c r="I23" s="1792"/>
      <c r="M23" s="1563"/>
    </row>
    <row r="24" spans="1:13" ht="12.75" customHeight="1" x14ac:dyDescent="0.2">
      <c r="A24" s="1798"/>
      <c r="B24" s="1787"/>
      <c r="C24" s="1788"/>
      <c r="D24" s="744">
        <v>2314</v>
      </c>
      <c r="E24" s="1562">
        <f>200+75</f>
        <v>275</v>
      </c>
      <c r="F24" s="1562"/>
      <c r="G24" s="1562">
        <f t="shared" si="1"/>
        <v>275</v>
      </c>
      <c r="H24" s="1562"/>
      <c r="I24" s="1792"/>
      <c r="M24" s="1563"/>
    </row>
    <row r="25" spans="1:13" ht="12.75" customHeight="1" x14ac:dyDescent="0.2">
      <c r="A25" s="1797">
        <v>5</v>
      </c>
      <c r="B25" s="1785" t="s">
        <v>1614</v>
      </c>
      <c r="C25" s="1786"/>
      <c r="D25" s="744">
        <v>1150</v>
      </c>
      <c r="E25" s="1562">
        <v>190</v>
      </c>
      <c r="F25" s="1562"/>
      <c r="G25" s="1562">
        <f t="shared" si="1"/>
        <v>190</v>
      </c>
      <c r="H25" s="1562"/>
      <c r="I25" s="1791" t="s">
        <v>1613</v>
      </c>
    </row>
    <row r="26" spans="1:13" ht="12.75" customHeight="1" x14ac:dyDescent="0.2">
      <c r="A26" s="1798"/>
      <c r="B26" s="1787"/>
      <c r="C26" s="1788"/>
      <c r="D26" s="744">
        <v>1210</v>
      </c>
      <c r="E26" s="1562">
        <v>46</v>
      </c>
      <c r="F26" s="1562"/>
      <c r="G26" s="1562">
        <f t="shared" si="1"/>
        <v>46</v>
      </c>
      <c r="H26" s="1562"/>
      <c r="I26" s="1792"/>
      <c r="M26" s="1563"/>
    </row>
    <row r="27" spans="1:13" ht="12.75" customHeight="1" x14ac:dyDescent="0.2">
      <c r="A27" s="1798"/>
      <c r="B27" s="1787"/>
      <c r="C27" s="1788"/>
      <c r="D27" s="744">
        <v>2363</v>
      </c>
      <c r="E27" s="1562">
        <v>80</v>
      </c>
      <c r="F27" s="1562"/>
      <c r="G27" s="1562">
        <f t="shared" si="1"/>
        <v>80</v>
      </c>
      <c r="H27" s="1562"/>
      <c r="I27" s="1792"/>
      <c r="M27" s="1563"/>
    </row>
    <row r="28" spans="1:13" ht="12.75" customHeight="1" x14ac:dyDescent="0.2">
      <c r="A28" s="1799"/>
      <c r="B28" s="1789"/>
      <c r="C28" s="1790"/>
      <c r="D28" s="744">
        <v>2314</v>
      </c>
      <c r="E28" s="1562">
        <v>150</v>
      </c>
      <c r="F28" s="1562"/>
      <c r="G28" s="1562">
        <f t="shared" si="1"/>
        <v>150</v>
      </c>
      <c r="H28" s="1562"/>
      <c r="I28" s="1793"/>
      <c r="M28" s="1563"/>
    </row>
    <row r="29" spans="1:13" ht="12.75" customHeight="1" x14ac:dyDescent="0.2">
      <c r="A29" s="1797">
        <v>6</v>
      </c>
      <c r="B29" s="1785" t="s">
        <v>1615</v>
      </c>
      <c r="C29" s="1786"/>
      <c r="D29" s="744">
        <v>1150</v>
      </c>
      <c r="E29" s="1562">
        <v>140</v>
      </c>
      <c r="F29" s="1562"/>
      <c r="G29" s="1562">
        <f t="shared" si="1"/>
        <v>140</v>
      </c>
      <c r="H29" s="1562"/>
      <c r="I29" s="1791" t="s">
        <v>1613</v>
      </c>
      <c r="M29" s="1563"/>
    </row>
    <row r="30" spans="1:13" ht="12.75" customHeight="1" x14ac:dyDescent="0.2">
      <c r="A30" s="1798"/>
      <c r="B30" s="1787"/>
      <c r="C30" s="1788"/>
      <c r="D30" s="744">
        <v>1210</v>
      </c>
      <c r="E30" s="1562">
        <v>34</v>
      </c>
      <c r="F30" s="1562"/>
      <c r="G30" s="1562">
        <f t="shared" si="1"/>
        <v>34</v>
      </c>
      <c r="H30" s="1562"/>
      <c r="I30" s="1792"/>
      <c r="M30" s="1563"/>
    </row>
    <row r="31" spans="1:13" ht="12.75" customHeight="1" x14ac:dyDescent="0.2">
      <c r="A31" s="1799"/>
      <c r="B31" s="1789"/>
      <c r="C31" s="1790"/>
      <c r="D31" s="744">
        <v>2314</v>
      </c>
      <c r="E31" s="1562">
        <v>100</v>
      </c>
      <c r="F31" s="1562"/>
      <c r="G31" s="1562">
        <f t="shared" si="1"/>
        <v>100</v>
      </c>
      <c r="H31" s="1562"/>
      <c r="I31" s="1793"/>
      <c r="M31" s="1563"/>
    </row>
    <row r="32" spans="1:13" ht="12.75" customHeight="1" x14ac:dyDescent="0.2">
      <c r="A32" s="1797">
        <v>7</v>
      </c>
      <c r="B32" s="1785" t="s">
        <v>1616</v>
      </c>
      <c r="C32" s="1786"/>
      <c r="D32" s="744">
        <v>2314</v>
      </c>
      <c r="E32" s="1562">
        <v>200</v>
      </c>
      <c r="F32" s="1562"/>
      <c r="G32" s="1562">
        <f t="shared" si="1"/>
        <v>200</v>
      </c>
      <c r="H32" s="1562"/>
      <c r="I32" s="1791" t="s">
        <v>1613</v>
      </c>
      <c r="M32" s="1563"/>
    </row>
    <row r="33" spans="1:13" ht="12.75" customHeight="1" x14ac:dyDescent="0.2">
      <c r="A33" s="1799"/>
      <c r="B33" s="1789"/>
      <c r="C33" s="1790"/>
      <c r="D33" s="744">
        <v>2264</v>
      </c>
      <c r="E33" s="1562">
        <v>150</v>
      </c>
      <c r="F33" s="1562"/>
      <c r="G33" s="1562">
        <f t="shared" si="1"/>
        <v>150</v>
      </c>
      <c r="H33" s="1562"/>
      <c r="I33" s="1793"/>
      <c r="M33" s="1563"/>
    </row>
    <row r="34" spans="1:13" ht="12.75" customHeight="1" x14ac:dyDescent="0.2">
      <c r="A34" s="1797">
        <v>8</v>
      </c>
      <c r="B34" s="1785" t="s">
        <v>1617</v>
      </c>
      <c r="C34" s="1786"/>
      <c r="D34" s="744">
        <v>2264</v>
      </c>
      <c r="E34" s="1562">
        <v>150</v>
      </c>
      <c r="F34" s="1562"/>
      <c r="G34" s="1562">
        <f t="shared" si="1"/>
        <v>150</v>
      </c>
      <c r="H34" s="1562"/>
      <c r="I34" s="1791" t="s">
        <v>1613</v>
      </c>
      <c r="M34" s="1563"/>
    </row>
    <row r="35" spans="1:13" ht="12.75" customHeight="1" x14ac:dyDescent="0.2">
      <c r="A35" s="1799"/>
      <c r="B35" s="1789"/>
      <c r="C35" s="1790"/>
      <c r="D35" s="744">
        <v>2314</v>
      </c>
      <c r="E35" s="1562">
        <v>150</v>
      </c>
      <c r="F35" s="1562"/>
      <c r="G35" s="1562">
        <f t="shared" si="1"/>
        <v>150</v>
      </c>
      <c r="H35" s="1562"/>
      <c r="I35" s="1793"/>
      <c r="M35" s="1563"/>
    </row>
    <row r="36" spans="1:13" ht="12.75" customHeight="1" x14ac:dyDescent="0.2">
      <c r="A36" s="1797">
        <v>9</v>
      </c>
      <c r="B36" s="1785" t="s">
        <v>1618</v>
      </c>
      <c r="C36" s="1786"/>
      <c r="D36" s="744">
        <v>2314</v>
      </c>
      <c r="E36" s="1562">
        <v>150</v>
      </c>
      <c r="F36" s="1562"/>
      <c r="G36" s="1562">
        <f t="shared" si="1"/>
        <v>150</v>
      </c>
      <c r="H36" s="1562"/>
      <c r="I36" s="1791" t="s">
        <v>1613</v>
      </c>
      <c r="M36" s="1563"/>
    </row>
    <row r="37" spans="1:13" ht="12.75" customHeight="1" x14ac:dyDescent="0.2">
      <c r="A37" s="1798"/>
      <c r="B37" s="1787"/>
      <c r="C37" s="1788"/>
      <c r="D37" s="744">
        <v>1150</v>
      </c>
      <c r="E37" s="1562">
        <v>140</v>
      </c>
      <c r="F37" s="1562"/>
      <c r="G37" s="1562">
        <f t="shared" si="1"/>
        <v>140</v>
      </c>
      <c r="H37" s="1562"/>
      <c r="I37" s="1792"/>
      <c r="M37" s="1563"/>
    </row>
    <row r="38" spans="1:13" ht="12.75" customHeight="1" x14ac:dyDescent="0.2">
      <c r="A38" s="1799"/>
      <c r="B38" s="1789"/>
      <c r="C38" s="1790"/>
      <c r="D38" s="744">
        <v>1210</v>
      </c>
      <c r="E38" s="1562">
        <v>34</v>
      </c>
      <c r="F38" s="1562"/>
      <c r="G38" s="1562">
        <f t="shared" si="1"/>
        <v>34</v>
      </c>
      <c r="H38" s="1562"/>
      <c r="I38" s="1793"/>
    </row>
    <row r="39" spans="1:13" ht="12.75" customHeight="1" x14ac:dyDescent="0.2">
      <c r="A39" s="1797">
        <v>10</v>
      </c>
      <c r="B39" s="1785" t="s">
        <v>1619</v>
      </c>
      <c r="C39" s="1786"/>
      <c r="D39" s="744">
        <v>2264</v>
      </c>
      <c r="E39" s="1562">
        <v>150</v>
      </c>
      <c r="F39" s="1562"/>
      <c r="G39" s="742">
        <f t="shared" si="1"/>
        <v>150</v>
      </c>
      <c r="H39" s="1562"/>
      <c r="I39" s="1791" t="s">
        <v>1613</v>
      </c>
      <c r="M39" s="1563"/>
    </row>
    <row r="40" spans="1:13" ht="12.75" customHeight="1" x14ac:dyDescent="0.2">
      <c r="A40" s="1799"/>
      <c r="B40" s="1789"/>
      <c r="C40" s="1790"/>
      <c r="D40" s="744">
        <v>2314</v>
      </c>
      <c r="E40" s="1562">
        <f>180+30</f>
        <v>210</v>
      </c>
      <c r="F40" s="1562"/>
      <c r="G40" s="742">
        <f t="shared" si="1"/>
        <v>210</v>
      </c>
      <c r="H40" s="1562"/>
      <c r="I40" s="1793"/>
    </row>
    <row r="41" spans="1:13" ht="12.75" customHeight="1" x14ac:dyDescent="0.2">
      <c r="A41" s="1797">
        <v>11</v>
      </c>
      <c r="B41" s="1785" t="s">
        <v>1620</v>
      </c>
      <c r="C41" s="1786"/>
      <c r="D41" s="744">
        <v>2314</v>
      </c>
      <c r="E41" s="1562">
        <v>160</v>
      </c>
      <c r="F41" s="1562"/>
      <c r="G41" s="742">
        <f t="shared" si="1"/>
        <v>160</v>
      </c>
      <c r="H41" s="1562"/>
      <c r="I41" s="1791" t="s">
        <v>1613</v>
      </c>
    </row>
    <row r="42" spans="1:13" ht="12.75" customHeight="1" x14ac:dyDescent="0.2">
      <c r="A42" s="1798"/>
      <c r="B42" s="1787"/>
      <c r="C42" s="1788"/>
      <c r="D42" s="744">
        <v>1150</v>
      </c>
      <c r="E42" s="1562">
        <v>150</v>
      </c>
      <c r="F42" s="1562"/>
      <c r="G42" s="742">
        <f t="shared" si="1"/>
        <v>150</v>
      </c>
      <c r="H42" s="1562"/>
      <c r="I42" s="1792"/>
    </row>
    <row r="43" spans="1:13" ht="12.75" customHeight="1" x14ac:dyDescent="0.2">
      <c r="A43" s="1798"/>
      <c r="B43" s="1787"/>
      <c r="C43" s="1788"/>
      <c r="D43" s="744">
        <v>1210</v>
      </c>
      <c r="E43" s="1562">
        <v>37</v>
      </c>
      <c r="F43" s="1562"/>
      <c r="G43" s="742">
        <f t="shared" si="1"/>
        <v>37</v>
      </c>
      <c r="H43" s="1562"/>
      <c r="I43" s="1792"/>
    </row>
    <row r="44" spans="1:13" ht="12.75" customHeight="1" x14ac:dyDescent="0.2">
      <c r="A44" s="1799"/>
      <c r="B44" s="1789"/>
      <c r="C44" s="1790"/>
      <c r="D44" s="744">
        <v>2363</v>
      </c>
      <c r="E44" s="1562">
        <v>40</v>
      </c>
      <c r="F44" s="1562"/>
      <c r="G44" s="742">
        <f t="shared" si="1"/>
        <v>40</v>
      </c>
      <c r="H44" s="1562"/>
      <c r="I44" s="1793"/>
    </row>
    <row r="45" spans="1:13" x14ac:dyDescent="0.2">
      <c r="A45" s="755">
        <v>12</v>
      </c>
      <c r="B45" s="1800" t="s">
        <v>1621</v>
      </c>
      <c r="C45" s="1801"/>
      <c r="D45" s="744">
        <v>2314</v>
      </c>
      <c r="E45" s="1562">
        <v>150</v>
      </c>
      <c r="F45" s="1562"/>
      <c r="G45" s="742">
        <f t="shared" si="1"/>
        <v>150</v>
      </c>
      <c r="H45" s="1562"/>
      <c r="I45" s="721" t="s">
        <v>1613</v>
      </c>
    </row>
    <row r="46" spans="1:13" ht="21.75" customHeight="1" x14ac:dyDescent="0.2">
      <c r="A46" s="755">
        <v>13</v>
      </c>
      <c r="B46" s="1800" t="s">
        <v>1622</v>
      </c>
      <c r="C46" s="1801"/>
      <c r="D46" s="744">
        <v>2314</v>
      </c>
      <c r="E46" s="1562">
        <v>150</v>
      </c>
      <c r="F46" s="1562"/>
      <c r="G46" s="742">
        <f t="shared" si="1"/>
        <v>150</v>
      </c>
      <c r="H46" s="1562"/>
      <c r="I46" s="721" t="s">
        <v>1613</v>
      </c>
    </row>
    <row r="47" spans="1:13" x14ac:dyDescent="0.2">
      <c r="A47" s="755">
        <v>14</v>
      </c>
      <c r="B47" s="1800" t="s">
        <v>1623</v>
      </c>
      <c r="C47" s="1801"/>
      <c r="D47" s="744">
        <v>2314</v>
      </c>
      <c r="E47" s="1562">
        <v>70</v>
      </c>
      <c r="F47" s="1562"/>
      <c r="G47" s="742">
        <f t="shared" si="1"/>
        <v>70</v>
      </c>
      <c r="H47" s="1562"/>
      <c r="I47" s="721" t="s">
        <v>1613</v>
      </c>
    </row>
    <row r="48" spans="1:13" ht="12.75" customHeight="1" x14ac:dyDescent="0.2">
      <c r="A48" s="755">
        <v>15</v>
      </c>
      <c r="B48" s="1800" t="s">
        <v>1624</v>
      </c>
      <c r="C48" s="1801"/>
      <c r="D48" s="744">
        <v>2314</v>
      </c>
      <c r="E48" s="1562">
        <v>60</v>
      </c>
      <c r="F48" s="1562"/>
      <c r="G48" s="742">
        <f t="shared" si="1"/>
        <v>60</v>
      </c>
      <c r="H48" s="1562"/>
      <c r="I48" s="721" t="s">
        <v>1613</v>
      </c>
    </row>
    <row r="49" spans="1:9" ht="12.75" customHeight="1" x14ac:dyDescent="0.2">
      <c r="A49" s="755">
        <v>16</v>
      </c>
      <c r="B49" s="1800" t="s">
        <v>1625</v>
      </c>
      <c r="C49" s="1801"/>
      <c r="D49" s="744">
        <v>2314</v>
      </c>
      <c r="E49" s="1562">
        <v>50</v>
      </c>
      <c r="F49" s="1562"/>
      <c r="G49" s="742">
        <f t="shared" si="1"/>
        <v>50</v>
      </c>
      <c r="H49" s="1562"/>
      <c r="I49" s="721" t="s">
        <v>1613</v>
      </c>
    </row>
    <row r="50" spans="1:9" ht="12.75" customHeight="1" x14ac:dyDescent="0.2">
      <c r="A50" s="755">
        <v>17</v>
      </c>
      <c r="B50" s="1800" t="s">
        <v>1626</v>
      </c>
      <c r="C50" s="1801"/>
      <c r="D50" s="744">
        <v>2314</v>
      </c>
      <c r="E50" s="1562">
        <v>60</v>
      </c>
      <c r="F50" s="1562"/>
      <c r="G50" s="1562">
        <f t="shared" si="1"/>
        <v>60</v>
      </c>
      <c r="H50" s="1562"/>
      <c r="I50" s="721" t="s">
        <v>1613</v>
      </c>
    </row>
    <row r="51" spans="1:9" ht="12.75" customHeight="1" x14ac:dyDescent="0.2">
      <c r="A51" s="755">
        <v>18</v>
      </c>
      <c r="B51" s="1800" t="s">
        <v>1627</v>
      </c>
      <c r="C51" s="1801"/>
      <c r="D51" s="744">
        <v>2314</v>
      </c>
      <c r="E51" s="1562">
        <v>100</v>
      </c>
      <c r="F51" s="1562"/>
      <c r="G51" s="1562">
        <f t="shared" si="1"/>
        <v>100</v>
      </c>
      <c r="H51" s="1562"/>
      <c r="I51" s="721" t="s">
        <v>1613</v>
      </c>
    </row>
    <row r="52" spans="1:9" ht="12.75" customHeight="1" x14ac:dyDescent="0.2">
      <c r="A52" s="755">
        <v>19</v>
      </c>
      <c r="B52" s="1800" t="s">
        <v>1628</v>
      </c>
      <c r="C52" s="1801"/>
      <c r="D52" s="744">
        <v>2314</v>
      </c>
      <c r="E52" s="1562">
        <v>60</v>
      </c>
      <c r="F52" s="1562"/>
      <c r="G52" s="1562">
        <f t="shared" si="1"/>
        <v>60</v>
      </c>
      <c r="H52" s="1562"/>
      <c r="I52" s="721" t="s">
        <v>1613</v>
      </c>
    </row>
    <row r="53" spans="1:9" ht="12.75" customHeight="1" x14ac:dyDescent="0.2">
      <c r="A53" s="755">
        <v>20</v>
      </c>
      <c r="B53" s="1800" t="s">
        <v>1629</v>
      </c>
      <c r="C53" s="1801"/>
      <c r="D53" s="744">
        <v>2314</v>
      </c>
      <c r="E53" s="1562">
        <v>80</v>
      </c>
      <c r="F53" s="1562"/>
      <c r="G53" s="1562">
        <f t="shared" si="1"/>
        <v>80</v>
      </c>
      <c r="H53" s="1562"/>
      <c r="I53" s="721" t="s">
        <v>1613</v>
      </c>
    </row>
    <row r="54" spans="1:9" ht="12" customHeight="1" x14ac:dyDescent="0.2">
      <c r="A54" s="1797">
        <v>21</v>
      </c>
      <c r="B54" s="1785" t="s">
        <v>1630</v>
      </c>
      <c r="C54" s="1786"/>
      <c r="D54" s="744">
        <v>2363</v>
      </c>
      <c r="E54" s="1562">
        <v>300</v>
      </c>
      <c r="F54" s="1562"/>
      <c r="G54" s="1562">
        <f t="shared" si="1"/>
        <v>300</v>
      </c>
      <c r="H54" s="1562"/>
      <c r="I54" s="1791" t="s">
        <v>1631</v>
      </c>
    </row>
    <row r="55" spans="1:9" ht="12.75" customHeight="1" x14ac:dyDescent="0.2">
      <c r="A55" s="1799"/>
      <c r="B55" s="1789"/>
      <c r="C55" s="1790"/>
      <c r="D55" s="744">
        <v>2314</v>
      </c>
      <c r="E55" s="1562">
        <v>200</v>
      </c>
      <c r="F55" s="1562"/>
      <c r="G55" s="1562">
        <f t="shared" si="1"/>
        <v>200</v>
      </c>
      <c r="H55" s="1562"/>
      <c r="I55" s="1793"/>
    </row>
    <row r="56" spans="1:9" ht="12.75" customHeight="1" x14ac:dyDescent="0.2">
      <c r="A56" s="755">
        <v>22</v>
      </c>
      <c r="B56" s="1800" t="s">
        <v>1632</v>
      </c>
      <c r="C56" s="1801"/>
      <c r="D56" s="744">
        <v>2314</v>
      </c>
      <c r="E56" s="1562">
        <v>50</v>
      </c>
      <c r="F56" s="1562"/>
      <c r="G56" s="1562">
        <f t="shared" si="1"/>
        <v>50</v>
      </c>
      <c r="H56" s="1562"/>
      <c r="I56" s="721" t="s">
        <v>1613</v>
      </c>
    </row>
    <row r="57" spans="1:9" ht="12.75" customHeight="1" x14ac:dyDescent="0.2">
      <c r="A57" s="755">
        <v>23</v>
      </c>
      <c r="B57" s="1800" t="s">
        <v>1633</v>
      </c>
      <c r="C57" s="1801"/>
      <c r="D57" s="744">
        <v>2314</v>
      </c>
      <c r="E57" s="1562">
        <v>120</v>
      </c>
      <c r="F57" s="1562"/>
      <c r="G57" s="1562">
        <f t="shared" si="1"/>
        <v>120</v>
      </c>
      <c r="H57" s="1562"/>
      <c r="I57" s="721" t="s">
        <v>1613</v>
      </c>
    </row>
    <row r="58" spans="1:9" x14ac:dyDescent="0.2">
      <c r="A58" s="1797">
        <v>24</v>
      </c>
      <c r="B58" s="1785" t="s">
        <v>1634</v>
      </c>
      <c r="C58" s="1786"/>
      <c r="D58" s="744">
        <v>2279</v>
      </c>
      <c r="E58" s="742">
        <v>100</v>
      </c>
      <c r="F58" s="742"/>
      <c r="G58" s="1562">
        <f t="shared" si="1"/>
        <v>100</v>
      </c>
      <c r="H58" s="742"/>
      <c r="I58" s="1791" t="s">
        <v>1635</v>
      </c>
    </row>
    <row r="59" spans="1:9" x14ac:dyDescent="0.2">
      <c r="A59" s="1798"/>
      <c r="B59" s="1787"/>
      <c r="C59" s="1788"/>
      <c r="D59" s="744">
        <v>1150</v>
      </c>
      <c r="E59" s="742">
        <v>1500</v>
      </c>
      <c r="F59" s="742"/>
      <c r="G59" s="1562">
        <f t="shared" si="1"/>
        <v>1500</v>
      </c>
      <c r="H59" s="742"/>
      <c r="I59" s="1792"/>
    </row>
    <row r="60" spans="1:9" x14ac:dyDescent="0.2">
      <c r="A60" s="1798"/>
      <c r="B60" s="1787"/>
      <c r="C60" s="1788"/>
      <c r="D60" s="744">
        <v>1210</v>
      </c>
      <c r="E60" s="742">
        <v>75</v>
      </c>
      <c r="F60" s="742"/>
      <c r="G60" s="1562">
        <f t="shared" si="1"/>
        <v>75</v>
      </c>
      <c r="H60" s="742"/>
      <c r="I60" s="1792"/>
    </row>
    <row r="61" spans="1:9" x14ac:dyDescent="0.2">
      <c r="A61" s="1798"/>
      <c r="B61" s="1787"/>
      <c r="C61" s="1788"/>
      <c r="D61" s="744">
        <v>2264</v>
      </c>
      <c r="E61" s="742">
        <v>2000</v>
      </c>
      <c r="F61" s="742"/>
      <c r="G61" s="1562">
        <f t="shared" si="1"/>
        <v>2000</v>
      </c>
      <c r="H61" s="742"/>
      <c r="I61" s="1792"/>
    </row>
    <row r="62" spans="1:9" x14ac:dyDescent="0.2">
      <c r="A62" s="1798"/>
      <c r="B62" s="1787"/>
      <c r="C62" s="1788"/>
      <c r="D62" s="744">
        <v>2370</v>
      </c>
      <c r="E62" s="742">
        <f>700-75</f>
        <v>625</v>
      </c>
      <c r="F62" s="742"/>
      <c r="G62" s="1562">
        <f t="shared" si="1"/>
        <v>625</v>
      </c>
      <c r="H62" s="742"/>
      <c r="I62" s="1792"/>
    </row>
    <row r="63" spans="1:9" x14ac:dyDescent="0.2">
      <c r="A63" s="1798"/>
      <c r="B63" s="1787"/>
      <c r="C63" s="1788"/>
      <c r="D63" s="744">
        <v>2223</v>
      </c>
      <c r="E63" s="742">
        <v>120</v>
      </c>
      <c r="F63" s="742"/>
      <c r="G63" s="1562">
        <f t="shared" si="1"/>
        <v>120</v>
      </c>
      <c r="H63" s="742"/>
      <c r="I63" s="1792"/>
    </row>
    <row r="64" spans="1:9" x14ac:dyDescent="0.2">
      <c r="A64" s="1798"/>
      <c r="B64" s="1787"/>
      <c r="C64" s="1788"/>
      <c r="D64" s="744">
        <v>2314</v>
      </c>
      <c r="E64" s="742">
        <v>80</v>
      </c>
      <c r="F64" s="742"/>
      <c r="G64" s="1562">
        <f t="shared" si="1"/>
        <v>80</v>
      </c>
      <c r="H64" s="742"/>
      <c r="I64" s="1792"/>
    </row>
    <row r="65" spans="1:9" x14ac:dyDescent="0.2">
      <c r="A65" s="1799"/>
      <c r="B65" s="1789"/>
      <c r="C65" s="1790"/>
      <c r="D65" s="744">
        <v>2239</v>
      </c>
      <c r="E65" s="742">
        <v>120</v>
      </c>
      <c r="F65" s="742"/>
      <c r="G65" s="1562">
        <f t="shared" si="1"/>
        <v>120</v>
      </c>
      <c r="H65" s="742"/>
      <c r="I65" s="1793"/>
    </row>
    <row r="66" spans="1:9" ht="12.75" customHeight="1" x14ac:dyDescent="0.2">
      <c r="A66" s="1797">
        <v>25</v>
      </c>
      <c r="B66" s="1785" t="s">
        <v>1636</v>
      </c>
      <c r="C66" s="1786"/>
      <c r="D66" s="744">
        <v>2314</v>
      </c>
      <c r="E66" s="1562">
        <v>150</v>
      </c>
      <c r="F66" s="742"/>
      <c r="G66" s="1562">
        <f t="shared" si="1"/>
        <v>150</v>
      </c>
      <c r="H66" s="1562"/>
      <c r="I66" s="1791" t="s">
        <v>1610</v>
      </c>
    </row>
    <row r="67" spans="1:9" ht="14.25" customHeight="1" x14ac:dyDescent="0.2">
      <c r="A67" s="1799"/>
      <c r="B67" s="1789"/>
      <c r="C67" s="1790"/>
      <c r="D67" s="744">
        <v>2370</v>
      </c>
      <c r="E67" s="1562">
        <v>350</v>
      </c>
      <c r="F67" s="742"/>
      <c r="G67" s="742">
        <f t="shared" si="1"/>
        <v>350</v>
      </c>
      <c r="H67" s="1562"/>
      <c r="I67" s="1792"/>
    </row>
    <row r="68" spans="1:9" x14ac:dyDescent="0.2">
      <c r="A68" s="755">
        <v>26</v>
      </c>
      <c r="B68" s="1800" t="s">
        <v>1637</v>
      </c>
      <c r="C68" s="1801"/>
      <c r="D68" s="744">
        <v>2370</v>
      </c>
      <c r="E68" s="1562">
        <v>200</v>
      </c>
      <c r="F68" s="742"/>
      <c r="G68" s="742">
        <f t="shared" si="1"/>
        <v>200</v>
      </c>
      <c r="H68" s="1562"/>
      <c r="I68" s="1252" t="s">
        <v>1610</v>
      </c>
    </row>
    <row r="69" spans="1:9" ht="13.5" customHeight="1" x14ac:dyDescent="0.2">
      <c r="A69" s="1797">
        <v>27</v>
      </c>
      <c r="B69" s="1802" t="s">
        <v>1638</v>
      </c>
      <c r="C69" s="1803"/>
      <c r="D69" s="744">
        <v>1150</v>
      </c>
      <c r="E69" s="742">
        <f>300-15</f>
        <v>285</v>
      </c>
      <c r="F69" s="742"/>
      <c r="G69" s="742">
        <f t="shared" si="1"/>
        <v>285</v>
      </c>
      <c r="H69" s="742"/>
      <c r="I69" s="1791" t="s">
        <v>1610</v>
      </c>
    </row>
    <row r="70" spans="1:9" ht="13.5" customHeight="1" x14ac:dyDescent="0.2">
      <c r="A70" s="1799"/>
      <c r="B70" s="1804"/>
      <c r="C70" s="1805"/>
      <c r="D70" s="744">
        <v>1210</v>
      </c>
      <c r="E70" s="742">
        <v>15</v>
      </c>
      <c r="F70" s="742"/>
      <c r="G70" s="742">
        <f t="shared" si="1"/>
        <v>15</v>
      </c>
      <c r="H70" s="742"/>
      <c r="I70" s="1793"/>
    </row>
    <row r="71" spans="1:9" ht="13.5" customHeight="1" x14ac:dyDescent="0.2">
      <c r="A71" s="1797">
        <v>28</v>
      </c>
      <c r="B71" s="1785" t="s">
        <v>1639</v>
      </c>
      <c r="C71" s="1786"/>
      <c r="D71" s="744">
        <v>2370</v>
      </c>
      <c r="E71" s="1562">
        <v>700</v>
      </c>
      <c r="F71" s="742"/>
      <c r="G71" s="742">
        <f t="shared" si="1"/>
        <v>700</v>
      </c>
      <c r="H71" s="1562"/>
      <c r="I71" s="1791" t="s">
        <v>1610</v>
      </c>
    </row>
    <row r="72" spans="1:9" ht="12.75" customHeight="1" x14ac:dyDescent="0.2">
      <c r="A72" s="1798"/>
      <c r="B72" s="1787"/>
      <c r="C72" s="1788"/>
      <c r="D72" s="744">
        <v>2314</v>
      </c>
      <c r="E72" s="1562">
        <v>350</v>
      </c>
      <c r="F72" s="1562"/>
      <c r="G72" s="742">
        <f t="shared" si="1"/>
        <v>350</v>
      </c>
      <c r="H72" s="1562"/>
      <c r="I72" s="1792"/>
    </row>
    <row r="73" spans="1:9" ht="12.75" customHeight="1" x14ac:dyDescent="0.2">
      <c r="A73" s="1798"/>
      <c r="B73" s="1787"/>
      <c r="C73" s="1788"/>
      <c r="D73" s="744">
        <v>1150</v>
      </c>
      <c r="E73" s="1562">
        <v>100</v>
      </c>
      <c r="F73" s="1562"/>
      <c r="G73" s="742">
        <f t="shared" si="1"/>
        <v>100</v>
      </c>
      <c r="H73" s="1562"/>
      <c r="I73" s="1792"/>
    </row>
    <row r="74" spans="1:9" x14ac:dyDescent="0.2">
      <c r="A74" s="1799"/>
      <c r="B74" s="1789"/>
      <c r="C74" s="1790"/>
      <c r="D74" s="744">
        <v>1210</v>
      </c>
      <c r="E74" s="1562">
        <v>25</v>
      </c>
      <c r="F74" s="1562"/>
      <c r="G74" s="742">
        <f t="shared" si="1"/>
        <v>25</v>
      </c>
      <c r="H74" s="1562"/>
      <c r="I74" s="1793"/>
    </row>
    <row r="75" spans="1:9" ht="23.25" customHeight="1" x14ac:dyDescent="0.2">
      <c r="A75" s="1797">
        <v>29</v>
      </c>
      <c r="B75" s="1785" t="s">
        <v>1640</v>
      </c>
      <c r="C75" s="1786"/>
      <c r="D75" s="744">
        <v>2314</v>
      </c>
      <c r="E75" s="742">
        <v>200</v>
      </c>
      <c r="F75" s="742"/>
      <c r="G75" s="742">
        <f t="shared" si="1"/>
        <v>200</v>
      </c>
      <c r="H75" s="742"/>
      <c r="I75" s="1791" t="s">
        <v>1610</v>
      </c>
    </row>
    <row r="76" spans="1:9" ht="14.25" customHeight="1" x14ac:dyDescent="0.2">
      <c r="A76" s="1799"/>
      <c r="B76" s="1789"/>
      <c r="C76" s="1790"/>
      <c r="D76" s="744">
        <v>2370</v>
      </c>
      <c r="E76" s="742">
        <v>150</v>
      </c>
      <c r="F76" s="742"/>
      <c r="G76" s="742">
        <f t="shared" si="1"/>
        <v>150</v>
      </c>
      <c r="H76" s="742"/>
      <c r="I76" s="1793"/>
    </row>
    <row r="77" spans="1:9" ht="14.25" customHeight="1" x14ac:dyDescent="0.2">
      <c r="A77" s="1797">
        <v>30</v>
      </c>
      <c r="B77" s="1785" t="s">
        <v>1641</v>
      </c>
      <c r="C77" s="1786"/>
      <c r="D77" s="744">
        <v>1150</v>
      </c>
      <c r="E77" s="1562">
        <v>172</v>
      </c>
      <c r="F77" s="1562"/>
      <c r="G77" s="742">
        <f t="shared" si="1"/>
        <v>172</v>
      </c>
      <c r="H77" s="1562"/>
      <c r="I77" s="1791" t="s">
        <v>1642</v>
      </c>
    </row>
    <row r="78" spans="1:9" ht="11.25" customHeight="1" x14ac:dyDescent="0.2">
      <c r="A78" s="1798"/>
      <c r="B78" s="1787"/>
      <c r="C78" s="1788"/>
      <c r="D78" s="744">
        <v>1210</v>
      </c>
      <c r="E78" s="1562">
        <v>42</v>
      </c>
      <c r="F78" s="1562"/>
      <c r="G78" s="742">
        <f t="shared" si="1"/>
        <v>42</v>
      </c>
      <c r="H78" s="1562"/>
      <c r="I78" s="1792"/>
    </row>
    <row r="79" spans="1:9" ht="12" customHeight="1" x14ac:dyDescent="0.2">
      <c r="A79" s="1798"/>
      <c r="B79" s="1787"/>
      <c r="C79" s="1788"/>
      <c r="D79" s="744">
        <v>2264</v>
      </c>
      <c r="E79" s="1562">
        <v>250</v>
      </c>
      <c r="F79" s="1562"/>
      <c r="G79" s="742">
        <f t="shared" si="1"/>
        <v>250</v>
      </c>
      <c r="H79" s="1562"/>
      <c r="I79" s="1792"/>
    </row>
    <row r="80" spans="1:9" ht="12" customHeight="1" x14ac:dyDescent="0.2">
      <c r="A80" s="1798"/>
      <c r="B80" s="1787"/>
      <c r="C80" s="1788"/>
      <c r="D80" s="744">
        <v>2314</v>
      </c>
      <c r="E80" s="1562">
        <v>150</v>
      </c>
      <c r="F80" s="1562"/>
      <c r="G80" s="742">
        <f t="shared" si="1"/>
        <v>150</v>
      </c>
      <c r="H80" s="1562"/>
      <c r="I80" s="1792"/>
    </row>
    <row r="81" spans="1:9" ht="12" customHeight="1" x14ac:dyDescent="0.2">
      <c r="A81" s="1799"/>
      <c r="B81" s="1789"/>
      <c r="C81" s="1790"/>
      <c r="D81" s="744">
        <v>2311</v>
      </c>
      <c r="E81" s="1562">
        <v>50</v>
      </c>
      <c r="F81" s="1562"/>
      <c r="G81" s="742">
        <f t="shared" ref="G81:G143" si="2">SUM(E81:F81)</f>
        <v>50</v>
      </c>
      <c r="H81" s="1562"/>
      <c r="I81" s="1793"/>
    </row>
    <row r="82" spans="1:9" ht="12.75" customHeight="1" x14ac:dyDescent="0.2">
      <c r="A82" s="1797">
        <v>31</v>
      </c>
      <c r="B82" s="1785" t="s">
        <v>1643</v>
      </c>
      <c r="C82" s="1786"/>
      <c r="D82" s="744">
        <v>2279</v>
      </c>
      <c r="E82" s="1562">
        <v>110</v>
      </c>
      <c r="F82" s="1562"/>
      <c r="G82" s="742">
        <f t="shared" si="2"/>
        <v>110</v>
      </c>
      <c r="H82" s="1562"/>
      <c r="I82" s="1791" t="s">
        <v>1642</v>
      </c>
    </row>
    <row r="83" spans="1:9" ht="12.75" customHeight="1" x14ac:dyDescent="0.2">
      <c r="A83" s="1799"/>
      <c r="B83" s="1789"/>
      <c r="C83" s="1790"/>
      <c r="D83" s="744">
        <v>2314</v>
      </c>
      <c r="E83" s="1562">
        <v>150</v>
      </c>
      <c r="F83" s="1562"/>
      <c r="G83" s="1562">
        <f t="shared" si="2"/>
        <v>150</v>
      </c>
      <c r="H83" s="1562"/>
      <c r="I83" s="1793"/>
    </row>
    <row r="84" spans="1:9" ht="12.75" customHeight="1" x14ac:dyDescent="0.2">
      <c r="A84" s="1797">
        <v>32</v>
      </c>
      <c r="B84" s="1785" t="s">
        <v>1644</v>
      </c>
      <c r="C84" s="1786"/>
      <c r="D84" s="744">
        <v>2279</v>
      </c>
      <c r="E84" s="1562">
        <v>110</v>
      </c>
      <c r="F84" s="1562"/>
      <c r="G84" s="1562">
        <f t="shared" si="2"/>
        <v>110</v>
      </c>
      <c r="H84" s="1562"/>
      <c r="I84" s="1791" t="s">
        <v>1642</v>
      </c>
    </row>
    <row r="85" spans="1:9" ht="12.75" customHeight="1" x14ac:dyDescent="0.2">
      <c r="A85" s="1799"/>
      <c r="B85" s="1789"/>
      <c r="C85" s="1790"/>
      <c r="D85" s="744">
        <v>2314</v>
      </c>
      <c r="E85" s="1562">
        <v>150</v>
      </c>
      <c r="F85" s="1562"/>
      <c r="G85" s="1562">
        <f t="shared" si="2"/>
        <v>150</v>
      </c>
      <c r="H85" s="1562"/>
      <c r="I85" s="1793"/>
    </row>
    <row r="86" spans="1:9" ht="12.75" customHeight="1" x14ac:dyDescent="0.2">
      <c r="A86" s="1797">
        <v>33</v>
      </c>
      <c r="B86" s="1785" t="s">
        <v>1645</v>
      </c>
      <c r="C86" s="1786"/>
      <c r="D86" s="744">
        <v>2311</v>
      </c>
      <c r="E86" s="1562">
        <v>110</v>
      </c>
      <c r="F86" s="1562"/>
      <c r="G86" s="1562">
        <f t="shared" si="2"/>
        <v>110</v>
      </c>
      <c r="H86" s="1562"/>
      <c r="I86" s="1791" t="s">
        <v>1642</v>
      </c>
    </row>
    <row r="87" spans="1:9" ht="12.75" customHeight="1" x14ac:dyDescent="0.2">
      <c r="A87" s="1799"/>
      <c r="B87" s="1789"/>
      <c r="C87" s="1790"/>
      <c r="D87" s="744">
        <v>2314</v>
      </c>
      <c r="E87" s="1562">
        <v>150</v>
      </c>
      <c r="F87" s="1562"/>
      <c r="G87" s="1562">
        <f t="shared" si="2"/>
        <v>150</v>
      </c>
      <c r="H87" s="1562"/>
      <c r="I87" s="1793"/>
    </row>
    <row r="88" spans="1:9" ht="12.75" customHeight="1" x14ac:dyDescent="0.2">
      <c r="A88" s="755">
        <v>34</v>
      </c>
      <c r="B88" s="1800" t="s">
        <v>1646</v>
      </c>
      <c r="C88" s="1801"/>
      <c r="D88" s="744">
        <v>2314</v>
      </c>
      <c r="E88" s="1562">
        <v>80</v>
      </c>
      <c r="F88" s="1562"/>
      <c r="G88" s="1562">
        <f t="shared" si="2"/>
        <v>80</v>
      </c>
      <c r="H88" s="1562"/>
      <c r="I88" s="721" t="s">
        <v>1613</v>
      </c>
    </row>
    <row r="89" spans="1:9" ht="12.75" customHeight="1" x14ac:dyDescent="0.2">
      <c r="A89" s="755">
        <v>35</v>
      </c>
      <c r="B89" s="1800" t="s">
        <v>1647</v>
      </c>
      <c r="C89" s="1801"/>
      <c r="D89" s="744">
        <v>2314</v>
      </c>
      <c r="E89" s="1562">
        <v>80</v>
      </c>
      <c r="F89" s="1562"/>
      <c r="G89" s="1562">
        <f t="shared" si="2"/>
        <v>80</v>
      </c>
      <c r="H89" s="1562"/>
      <c r="I89" s="721" t="s">
        <v>1613</v>
      </c>
    </row>
    <row r="90" spans="1:9" ht="12.75" customHeight="1" x14ac:dyDescent="0.2">
      <c r="A90" s="755">
        <v>36</v>
      </c>
      <c r="B90" s="1800" t="s">
        <v>1648</v>
      </c>
      <c r="C90" s="1801"/>
      <c r="D90" s="744">
        <v>2314</v>
      </c>
      <c r="E90" s="1562">
        <v>110</v>
      </c>
      <c r="F90" s="1562"/>
      <c r="G90" s="1562">
        <f t="shared" si="2"/>
        <v>110</v>
      </c>
      <c r="H90" s="1562"/>
      <c r="I90" s="721" t="s">
        <v>1613</v>
      </c>
    </row>
    <row r="91" spans="1:9" ht="12.75" customHeight="1" x14ac:dyDescent="0.2">
      <c r="A91" s="1797">
        <v>37</v>
      </c>
      <c r="B91" s="1802" t="s">
        <v>1649</v>
      </c>
      <c r="C91" s="1803"/>
      <c r="D91" s="744">
        <v>2262</v>
      </c>
      <c r="E91" s="1562">
        <v>300</v>
      </c>
      <c r="F91" s="1562"/>
      <c r="G91" s="1562">
        <f t="shared" si="2"/>
        <v>300</v>
      </c>
      <c r="H91" s="1562"/>
      <c r="I91" s="1791" t="s">
        <v>1613</v>
      </c>
    </row>
    <row r="92" spans="1:9" ht="12.75" customHeight="1" x14ac:dyDescent="0.2">
      <c r="A92" s="1798"/>
      <c r="B92" s="1806"/>
      <c r="C92" s="1807"/>
      <c r="D92" s="744">
        <v>2363</v>
      </c>
      <c r="E92" s="1562">
        <v>120</v>
      </c>
      <c r="F92" s="1562"/>
      <c r="G92" s="1562">
        <f t="shared" si="2"/>
        <v>120</v>
      </c>
      <c r="H92" s="1562"/>
      <c r="I92" s="1792"/>
    </row>
    <row r="93" spans="1:9" ht="12.75" customHeight="1" x14ac:dyDescent="0.2">
      <c r="A93" s="1799"/>
      <c r="B93" s="1804"/>
      <c r="C93" s="1805"/>
      <c r="D93" s="744">
        <v>2314</v>
      </c>
      <c r="E93" s="1562">
        <v>190</v>
      </c>
      <c r="F93" s="1562"/>
      <c r="G93" s="1562">
        <f t="shared" si="2"/>
        <v>190</v>
      </c>
      <c r="H93" s="1562"/>
      <c r="I93" s="1793"/>
    </row>
    <row r="94" spans="1:9" ht="25.5" customHeight="1" x14ac:dyDescent="0.2">
      <c r="A94" s="1564"/>
      <c r="B94" s="1808" t="s">
        <v>1650</v>
      </c>
      <c r="C94" s="1809"/>
      <c r="D94" s="744"/>
      <c r="E94" s="1562"/>
      <c r="F94" s="1562"/>
      <c r="G94" s="1562"/>
      <c r="H94" s="1562"/>
      <c r="I94" s="721"/>
    </row>
    <row r="95" spans="1:9" ht="12.75" customHeight="1" x14ac:dyDescent="0.2">
      <c r="A95" s="1797">
        <v>38</v>
      </c>
      <c r="B95" s="1785" t="s">
        <v>1651</v>
      </c>
      <c r="C95" s="1786"/>
      <c r="D95" s="744">
        <v>2363</v>
      </c>
      <c r="E95" s="1562">
        <v>80</v>
      </c>
      <c r="F95" s="1562"/>
      <c r="G95" s="1562">
        <f t="shared" si="2"/>
        <v>80</v>
      </c>
      <c r="H95" s="1562"/>
      <c r="I95" s="1791" t="s">
        <v>1613</v>
      </c>
    </row>
    <row r="96" spans="1:9" ht="12.75" customHeight="1" x14ac:dyDescent="0.2">
      <c r="A96" s="1799"/>
      <c r="B96" s="1789"/>
      <c r="C96" s="1790"/>
      <c r="D96" s="744">
        <v>2314</v>
      </c>
      <c r="E96" s="1562">
        <v>180</v>
      </c>
      <c r="F96" s="1562"/>
      <c r="G96" s="1562">
        <f t="shared" si="2"/>
        <v>180</v>
      </c>
      <c r="H96" s="1562"/>
      <c r="I96" s="1793"/>
    </row>
    <row r="97" spans="1:9" ht="13.5" customHeight="1" x14ac:dyDescent="0.2">
      <c r="A97" s="1797">
        <v>39</v>
      </c>
      <c r="B97" s="1785" t="s">
        <v>1652</v>
      </c>
      <c r="C97" s="1786"/>
      <c r="D97" s="744">
        <v>2322</v>
      </c>
      <c r="E97" s="742">
        <v>40</v>
      </c>
      <c r="F97" s="742"/>
      <c r="G97" s="1562">
        <f t="shared" si="2"/>
        <v>40</v>
      </c>
      <c r="H97" s="742"/>
      <c r="I97" s="1791" t="s">
        <v>1613</v>
      </c>
    </row>
    <row r="98" spans="1:9" ht="12" customHeight="1" x14ac:dyDescent="0.2">
      <c r="A98" s="1798"/>
      <c r="B98" s="1787"/>
      <c r="C98" s="1788"/>
      <c r="D98" s="744">
        <v>2370</v>
      </c>
      <c r="E98" s="742">
        <v>150</v>
      </c>
      <c r="F98" s="742"/>
      <c r="G98" s="1562">
        <f t="shared" si="2"/>
        <v>150</v>
      </c>
      <c r="H98" s="742"/>
      <c r="I98" s="1792"/>
    </row>
    <row r="99" spans="1:9" ht="12" customHeight="1" x14ac:dyDescent="0.2">
      <c r="A99" s="1799"/>
      <c r="B99" s="1789"/>
      <c r="C99" s="1790"/>
      <c r="D99" s="744">
        <v>2279</v>
      </c>
      <c r="E99" s="1562">
        <v>125</v>
      </c>
      <c r="F99" s="742"/>
      <c r="G99" s="1562">
        <f t="shared" si="2"/>
        <v>125</v>
      </c>
      <c r="H99" s="1562"/>
      <c r="I99" s="1793"/>
    </row>
    <row r="100" spans="1:9" ht="12.75" customHeight="1" x14ac:dyDescent="0.2">
      <c r="A100" s="1797">
        <v>40</v>
      </c>
      <c r="B100" s="1785" t="s">
        <v>1653</v>
      </c>
      <c r="C100" s="1786"/>
      <c r="D100" s="744">
        <v>2279</v>
      </c>
      <c r="E100" s="1562">
        <f>40-30</f>
        <v>10</v>
      </c>
      <c r="F100" s="742"/>
      <c r="G100" s="1562">
        <f t="shared" si="2"/>
        <v>10</v>
      </c>
      <c r="H100" s="1562"/>
      <c r="I100" s="1791" t="s">
        <v>1613</v>
      </c>
    </row>
    <row r="101" spans="1:9" ht="12.75" customHeight="1" x14ac:dyDescent="0.2">
      <c r="A101" s="1799"/>
      <c r="B101" s="1789"/>
      <c r="C101" s="1790"/>
      <c r="D101" s="744">
        <v>2262</v>
      </c>
      <c r="E101" s="1562">
        <v>200</v>
      </c>
      <c r="F101" s="742"/>
      <c r="G101" s="1562">
        <f t="shared" si="2"/>
        <v>200</v>
      </c>
      <c r="H101" s="1562"/>
      <c r="I101" s="1793"/>
    </row>
    <row r="102" spans="1:9" ht="12.75" customHeight="1" x14ac:dyDescent="0.2">
      <c r="A102" s="755">
        <v>41</v>
      </c>
      <c r="B102" s="1800" t="s">
        <v>1654</v>
      </c>
      <c r="C102" s="1801"/>
      <c r="D102" s="744">
        <v>2262</v>
      </c>
      <c r="E102" s="1562">
        <v>200</v>
      </c>
      <c r="F102" s="742"/>
      <c r="G102" s="1562">
        <f t="shared" si="2"/>
        <v>200</v>
      </c>
      <c r="H102" s="1562"/>
      <c r="I102" s="721" t="s">
        <v>1613</v>
      </c>
    </row>
    <row r="103" spans="1:9" ht="12.75" customHeight="1" x14ac:dyDescent="0.2">
      <c r="A103" s="1797">
        <v>42</v>
      </c>
      <c r="B103" s="1785" t="s">
        <v>1655</v>
      </c>
      <c r="C103" s="1786"/>
      <c r="D103" s="744">
        <v>2262</v>
      </c>
      <c r="E103" s="1562">
        <v>200</v>
      </c>
      <c r="F103" s="742"/>
      <c r="G103" s="1562">
        <f t="shared" si="2"/>
        <v>200</v>
      </c>
      <c r="H103" s="1562"/>
      <c r="I103" s="1791" t="s">
        <v>1613</v>
      </c>
    </row>
    <row r="104" spans="1:9" ht="12.75" customHeight="1" x14ac:dyDescent="0.2">
      <c r="A104" s="1799"/>
      <c r="B104" s="1789"/>
      <c r="C104" s="1790"/>
      <c r="D104" s="744">
        <v>2279</v>
      </c>
      <c r="E104" s="1562">
        <f>45-45</f>
        <v>0</v>
      </c>
      <c r="F104" s="742"/>
      <c r="G104" s="1562">
        <f t="shared" si="2"/>
        <v>0</v>
      </c>
      <c r="H104" s="1562"/>
      <c r="I104" s="1793"/>
    </row>
    <row r="105" spans="1:9" ht="12.75" customHeight="1" x14ac:dyDescent="0.2">
      <c r="A105" s="1797">
        <v>43</v>
      </c>
      <c r="B105" s="1785" t="s">
        <v>1656</v>
      </c>
      <c r="C105" s="1786"/>
      <c r="D105" s="744">
        <v>2262</v>
      </c>
      <c r="E105" s="1562">
        <v>400</v>
      </c>
      <c r="F105" s="742"/>
      <c r="G105" s="1562">
        <f t="shared" si="2"/>
        <v>400</v>
      </c>
      <c r="H105" s="1562"/>
      <c r="I105" s="1791" t="s">
        <v>1613</v>
      </c>
    </row>
    <row r="106" spans="1:9" ht="12.75" customHeight="1" x14ac:dyDescent="0.2">
      <c r="A106" s="1799"/>
      <c r="B106" s="1789"/>
      <c r="C106" s="1790"/>
      <c r="D106" s="744">
        <v>2279</v>
      </c>
      <c r="E106" s="1562">
        <f>30-30</f>
        <v>0</v>
      </c>
      <c r="F106" s="742"/>
      <c r="G106" s="1562">
        <f t="shared" si="2"/>
        <v>0</v>
      </c>
      <c r="H106" s="1562"/>
      <c r="I106" s="1793"/>
    </row>
    <row r="107" spans="1:9" ht="12.75" customHeight="1" x14ac:dyDescent="0.2">
      <c r="A107" s="1797">
        <v>44</v>
      </c>
      <c r="B107" s="1785" t="s">
        <v>1657</v>
      </c>
      <c r="C107" s="1786"/>
      <c r="D107" s="744">
        <v>2262</v>
      </c>
      <c r="E107" s="1562">
        <v>1000</v>
      </c>
      <c r="F107" s="742"/>
      <c r="G107" s="1562">
        <f t="shared" si="2"/>
        <v>1000</v>
      </c>
      <c r="H107" s="1562"/>
      <c r="I107" s="1791" t="s">
        <v>1613</v>
      </c>
    </row>
    <row r="108" spans="1:9" ht="12.75" customHeight="1" x14ac:dyDescent="0.2">
      <c r="A108" s="1798"/>
      <c r="B108" s="1787"/>
      <c r="C108" s="1788"/>
      <c r="D108" s="744">
        <v>2279</v>
      </c>
      <c r="E108" s="1562">
        <v>120</v>
      </c>
      <c r="F108" s="742"/>
      <c r="G108" s="1562">
        <f t="shared" si="2"/>
        <v>120</v>
      </c>
      <c r="H108" s="1562"/>
      <c r="I108" s="1792"/>
    </row>
    <row r="109" spans="1:9" ht="12.75" customHeight="1" x14ac:dyDescent="0.2">
      <c r="A109" s="1799"/>
      <c r="B109" s="1789"/>
      <c r="C109" s="1790"/>
      <c r="D109" s="744">
        <v>2363</v>
      </c>
      <c r="E109" s="1562">
        <v>500</v>
      </c>
      <c r="F109" s="1562"/>
      <c r="G109" s="1562">
        <f t="shared" si="2"/>
        <v>500</v>
      </c>
      <c r="H109" s="1562"/>
      <c r="I109" s="1793"/>
    </row>
    <row r="110" spans="1:9" ht="12.75" customHeight="1" x14ac:dyDescent="0.2">
      <c r="A110" s="1797">
        <v>45</v>
      </c>
      <c r="B110" s="1785" t="s">
        <v>1658</v>
      </c>
      <c r="C110" s="1786"/>
      <c r="D110" s="744">
        <v>2363</v>
      </c>
      <c r="E110" s="1562">
        <v>250</v>
      </c>
      <c r="F110" s="1562"/>
      <c r="G110" s="1562">
        <f t="shared" si="2"/>
        <v>250</v>
      </c>
      <c r="H110" s="1562"/>
      <c r="I110" s="1791" t="s">
        <v>1613</v>
      </c>
    </row>
    <row r="111" spans="1:9" ht="12.75" customHeight="1" x14ac:dyDescent="0.2">
      <c r="A111" s="1798"/>
      <c r="B111" s="1787"/>
      <c r="C111" s="1788"/>
      <c r="D111" s="744">
        <v>2314</v>
      </c>
      <c r="E111" s="1562">
        <v>350</v>
      </c>
      <c r="F111" s="1562"/>
      <c r="G111" s="1562">
        <f t="shared" si="2"/>
        <v>350</v>
      </c>
      <c r="H111" s="1562"/>
      <c r="I111" s="1792"/>
    </row>
    <row r="112" spans="1:9" ht="12.75" customHeight="1" x14ac:dyDescent="0.2">
      <c r="A112" s="1798"/>
      <c r="B112" s="1787"/>
      <c r="C112" s="1788"/>
      <c r="D112" s="744">
        <v>1150</v>
      </c>
      <c r="E112" s="1562">
        <v>420</v>
      </c>
      <c r="F112" s="1562"/>
      <c r="G112" s="1562">
        <f t="shared" si="2"/>
        <v>420</v>
      </c>
      <c r="H112" s="1562"/>
      <c r="I112" s="1792"/>
    </row>
    <row r="113" spans="1:9" ht="12.75" customHeight="1" x14ac:dyDescent="0.2">
      <c r="A113" s="1799"/>
      <c r="B113" s="1789"/>
      <c r="C113" s="1790"/>
      <c r="D113" s="744">
        <v>1210</v>
      </c>
      <c r="E113" s="1562">
        <v>102</v>
      </c>
      <c r="F113" s="1562"/>
      <c r="G113" s="1562">
        <f t="shared" si="2"/>
        <v>102</v>
      </c>
      <c r="H113" s="1562"/>
      <c r="I113" s="1793"/>
    </row>
    <row r="114" spans="1:9" ht="12.75" customHeight="1" x14ac:dyDescent="0.2">
      <c r="A114" s="1797">
        <v>46</v>
      </c>
      <c r="B114" s="1785" t="s">
        <v>1659</v>
      </c>
      <c r="C114" s="1786"/>
      <c r="D114" s="744">
        <v>2262</v>
      </c>
      <c r="E114" s="1562">
        <v>900</v>
      </c>
      <c r="F114" s="1562"/>
      <c r="G114" s="1562">
        <f t="shared" si="2"/>
        <v>900</v>
      </c>
      <c r="H114" s="1562"/>
      <c r="I114" s="1791" t="s">
        <v>1613</v>
      </c>
    </row>
    <row r="115" spans="1:9" ht="12.75" customHeight="1" x14ac:dyDescent="0.2">
      <c r="A115" s="1798"/>
      <c r="B115" s="1787"/>
      <c r="C115" s="1788"/>
      <c r="D115" s="744">
        <v>2363</v>
      </c>
      <c r="E115" s="1565">
        <v>875</v>
      </c>
      <c r="F115" s="1565"/>
      <c r="G115" s="1562">
        <f t="shared" si="2"/>
        <v>875</v>
      </c>
      <c r="H115" s="1565"/>
      <c r="I115" s="1792"/>
    </row>
    <row r="116" spans="1:9" ht="12.75" customHeight="1" x14ac:dyDescent="0.2">
      <c r="A116" s="1798"/>
      <c r="B116" s="1787"/>
      <c r="C116" s="1788"/>
      <c r="D116" s="744">
        <v>2231</v>
      </c>
      <c r="E116" s="1565">
        <v>160</v>
      </c>
      <c r="F116" s="1565"/>
      <c r="G116" s="1562">
        <f t="shared" si="2"/>
        <v>160</v>
      </c>
      <c r="H116" s="1565"/>
      <c r="I116" s="1792"/>
    </row>
    <row r="117" spans="1:9" ht="12.75" customHeight="1" x14ac:dyDescent="0.2">
      <c r="A117" s="1799"/>
      <c r="B117" s="1789"/>
      <c r="C117" s="1790"/>
      <c r="D117" s="744">
        <v>2279</v>
      </c>
      <c r="E117" s="1565">
        <v>60</v>
      </c>
      <c r="F117" s="1565"/>
      <c r="G117" s="1562">
        <f t="shared" si="2"/>
        <v>60</v>
      </c>
      <c r="H117" s="1565"/>
      <c r="I117" s="1793"/>
    </row>
    <row r="118" spans="1:9" ht="12.75" customHeight="1" x14ac:dyDescent="0.2">
      <c r="A118" s="1797">
        <v>47</v>
      </c>
      <c r="B118" s="1785" t="s">
        <v>1660</v>
      </c>
      <c r="C118" s="1786"/>
      <c r="D118" s="744">
        <v>2262</v>
      </c>
      <c r="E118" s="1565">
        <v>900</v>
      </c>
      <c r="F118" s="1565"/>
      <c r="G118" s="1562">
        <f t="shared" si="2"/>
        <v>900</v>
      </c>
      <c r="H118" s="1565"/>
      <c r="I118" s="1810" t="s">
        <v>1613</v>
      </c>
    </row>
    <row r="119" spans="1:9" ht="12.75" customHeight="1" x14ac:dyDescent="0.2">
      <c r="A119" s="1798"/>
      <c r="B119" s="1787"/>
      <c r="C119" s="1788"/>
      <c r="D119" s="744">
        <v>2363</v>
      </c>
      <c r="E119" s="1565">
        <v>680</v>
      </c>
      <c r="F119" s="1565"/>
      <c r="G119" s="1562">
        <f t="shared" si="2"/>
        <v>680</v>
      </c>
      <c r="H119" s="1565"/>
      <c r="I119" s="1811"/>
    </row>
    <row r="120" spans="1:9" ht="12.75" customHeight="1" x14ac:dyDescent="0.2">
      <c r="A120" s="1798"/>
      <c r="B120" s="1787"/>
      <c r="C120" s="1788"/>
      <c r="D120" s="744">
        <v>2279</v>
      </c>
      <c r="E120" s="1565">
        <v>80</v>
      </c>
      <c r="F120" s="1565"/>
      <c r="G120" s="1562">
        <f t="shared" si="2"/>
        <v>80</v>
      </c>
      <c r="H120" s="1565"/>
      <c r="I120" s="1811"/>
    </row>
    <row r="121" spans="1:9" ht="12.75" customHeight="1" x14ac:dyDescent="0.2">
      <c r="A121" s="1799"/>
      <c r="B121" s="1789"/>
      <c r="C121" s="1790"/>
      <c r="D121" s="744">
        <v>2231</v>
      </c>
      <c r="E121" s="1565">
        <v>120</v>
      </c>
      <c r="F121" s="1565"/>
      <c r="G121" s="1562">
        <f t="shared" si="2"/>
        <v>120</v>
      </c>
      <c r="H121" s="1565"/>
      <c r="I121" s="1812"/>
    </row>
    <row r="122" spans="1:9" ht="12.75" customHeight="1" x14ac:dyDescent="0.2">
      <c r="A122" s="1797">
        <v>48</v>
      </c>
      <c r="B122" s="1785" t="s">
        <v>1661</v>
      </c>
      <c r="C122" s="1786"/>
      <c r="D122" s="744">
        <v>1150</v>
      </c>
      <c r="E122" s="1565">
        <f>800-39</f>
        <v>761</v>
      </c>
      <c r="F122" s="1565"/>
      <c r="G122" s="1562">
        <f t="shared" si="2"/>
        <v>761</v>
      </c>
      <c r="H122" s="1565"/>
      <c r="I122" s="1810" t="s">
        <v>1662</v>
      </c>
    </row>
    <row r="123" spans="1:9" ht="12.75" customHeight="1" x14ac:dyDescent="0.2">
      <c r="A123" s="1798"/>
      <c r="B123" s="1787"/>
      <c r="C123" s="1788"/>
      <c r="D123" s="744">
        <v>1210</v>
      </c>
      <c r="E123" s="1565">
        <v>39</v>
      </c>
      <c r="F123" s="1565"/>
      <c r="G123" s="1562">
        <f t="shared" si="2"/>
        <v>39</v>
      </c>
      <c r="H123" s="1565"/>
      <c r="I123" s="1811"/>
    </row>
    <row r="124" spans="1:9" ht="12.75" customHeight="1" x14ac:dyDescent="0.2">
      <c r="A124" s="1798"/>
      <c r="B124" s="1787"/>
      <c r="C124" s="1788"/>
      <c r="D124" s="744">
        <v>2219</v>
      </c>
      <c r="E124" s="1565">
        <v>160</v>
      </c>
      <c r="F124" s="1565"/>
      <c r="G124" s="1562">
        <f t="shared" si="2"/>
        <v>160</v>
      </c>
      <c r="H124" s="1565"/>
      <c r="I124" s="1811"/>
    </row>
    <row r="125" spans="1:9" ht="12.75" customHeight="1" x14ac:dyDescent="0.2">
      <c r="A125" s="1798"/>
      <c r="B125" s="1787"/>
      <c r="C125" s="1788"/>
      <c r="D125" s="744">
        <v>2279</v>
      </c>
      <c r="E125" s="1565">
        <v>100</v>
      </c>
      <c r="F125" s="1565"/>
      <c r="G125" s="1562">
        <f t="shared" si="2"/>
        <v>100</v>
      </c>
      <c r="H125" s="1565"/>
      <c r="I125" s="1811"/>
    </row>
    <row r="126" spans="1:9" ht="12.75" customHeight="1" x14ac:dyDescent="0.2">
      <c r="A126" s="1798"/>
      <c r="B126" s="1787"/>
      <c r="C126" s="1788"/>
      <c r="D126" s="744">
        <v>2311</v>
      </c>
      <c r="E126" s="1565">
        <v>100</v>
      </c>
      <c r="F126" s="1565"/>
      <c r="G126" s="1562">
        <f t="shared" si="2"/>
        <v>100</v>
      </c>
      <c r="H126" s="1565"/>
      <c r="I126" s="1811"/>
    </row>
    <row r="127" spans="1:9" ht="12.75" customHeight="1" x14ac:dyDescent="0.2">
      <c r="A127" s="1798"/>
      <c r="B127" s="1787"/>
      <c r="C127" s="1788"/>
      <c r="D127" s="744">
        <v>2314</v>
      </c>
      <c r="E127" s="1565">
        <v>1100</v>
      </c>
      <c r="F127" s="1565"/>
      <c r="G127" s="1562">
        <f t="shared" si="2"/>
        <v>1100</v>
      </c>
      <c r="H127" s="1565"/>
      <c r="I127" s="1811"/>
    </row>
    <row r="128" spans="1:9" ht="12.75" customHeight="1" x14ac:dyDescent="0.2">
      <c r="A128" s="1798"/>
      <c r="B128" s="1787"/>
      <c r="C128" s="1788"/>
      <c r="D128" s="744">
        <v>2231</v>
      </c>
      <c r="E128" s="1565">
        <v>300</v>
      </c>
      <c r="F128" s="1565"/>
      <c r="G128" s="1562">
        <f t="shared" si="2"/>
        <v>300</v>
      </c>
      <c r="H128" s="1565"/>
      <c r="I128" s="1811"/>
    </row>
    <row r="129" spans="1:9" ht="12.75" customHeight="1" x14ac:dyDescent="0.2">
      <c r="A129" s="1799"/>
      <c r="B129" s="1789"/>
      <c r="C129" s="1790"/>
      <c r="D129" s="744">
        <v>2314</v>
      </c>
      <c r="E129" s="1565">
        <v>1000</v>
      </c>
      <c r="F129" s="1565"/>
      <c r="G129" s="1562">
        <f t="shared" si="2"/>
        <v>1000</v>
      </c>
      <c r="H129" s="1565"/>
      <c r="I129" s="1812"/>
    </row>
    <row r="130" spans="1:9" ht="12.75" customHeight="1" x14ac:dyDescent="0.2">
      <c r="A130" s="1797">
        <v>49</v>
      </c>
      <c r="B130" s="1785" t="s">
        <v>1663</v>
      </c>
      <c r="C130" s="1786"/>
      <c r="D130" s="744">
        <v>1150</v>
      </c>
      <c r="E130" s="1565">
        <f>3090-148</f>
        <v>2942</v>
      </c>
      <c r="F130" s="1565"/>
      <c r="G130" s="742">
        <f t="shared" si="2"/>
        <v>2942</v>
      </c>
      <c r="H130" s="1565"/>
      <c r="I130" s="1810" t="s">
        <v>1613</v>
      </c>
    </row>
    <row r="131" spans="1:9" ht="12.75" customHeight="1" x14ac:dyDescent="0.2">
      <c r="A131" s="1798"/>
      <c r="B131" s="1787"/>
      <c r="C131" s="1788"/>
      <c r="D131" s="744">
        <v>1210</v>
      </c>
      <c r="E131" s="1565">
        <v>148</v>
      </c>
      <c r="F131" s="1565"/>
      <c r="G131" s="742">
        <f t="shared" si="2"/>
        <v>148</v>
      </c>
      <c r="H131" s="1565"/>
      <c r="I131" s="1811"/>
    </row>
    <row r="132" spans="1:9" ht="12.75" customHeight="1" x14ac:dyDescent="0.2">
      <c r="A132" s="1798"/>
      <c r="B132" s="1787"/>
      <c r="C132" s="1788"/>
      <c r="D132" s="744">
        <v>2314</v>
      </c>
      <c r="E132" s="1565">
        <v>375</v>
      </c>
      <c r="F132" s="1565"/>
      <c r="G132" s="742">
        <f t="shared" si="2"/>
        <v>375</v>
      </c>
      <c r="H132" s="1565"/>
      <c r="I132" s="1811"/>
    </row>
    <row r="133" spans="1:9" ht="12.75" customHeight="1" x14ac:dyDescent="0.2">
      <c r="A133" s="1798"/>
      <c r="B133" s="1787"/>
      <c r="C133" s="1788"/>
      <c r="D133" s="744">
        <v>6422</v>
      </c>
      <c r="E133" s="1565">
        <v>2000</v>
      </c>
      <c r="F133" s="1565"/>
      <c r="G133" s="742">
        <f t="shared" si="2"/>
        <v>2000</v>
      </c>
      <c r="H133" s="1565"/>
      <c r="I133" s="1811"/>
    </row>
    <row r="134" spans="1:9" ht="12.75" customHeight="1" x14ac:dyDescent="0.2">
      <c r="A134" s="1799"/>
      <c r="B134" s="1789"/>
      <c r="C134" s="1790"/>
      <c r="D134" s="744">
        <v>2231</v>
      </c>
      <c r="E134" s="1565">
        <v>625</v>
      </c>
      <c r="F134" s="1565"/>
      <c r="G134" s="742">
        <f t="shared" si="2"/>
        <v>625</v>
      </c>
      <c r="H134" s="1565"/>
      <c r="I134" s="1812"/>
    </row>
    <row r="135" spans="1:9" x14ac:dyDescent="0.2">
      <c r="A135" s="755">
        <v>50</v>
      </c>
      <c r="B135" s="1800" t="s">
        <v>1664</v>
      </c>
      <c r="C135" s="1801"/>
      <c r="D135" s="744">
        <v>2314</v>
      </c>
      <c r="E135" s="40">
        <v>150</v>
      </c>
      <c r="F135" s="40"/>
      <c r="G135" s="742">
        <f t="shared" si="2"/>
        <v>150</v>
      </c>
      <c r="H135" s="40"/>
      <c r="I135" s="1566" t="s">
        <v>1613</v>
      </c>
    </row>
    <row r="136" spans="1:9" ht="12" customHeight="1" x14ac:dyDescent="0.2">
      <c r="A136" s="1797">
        <v>51</v>
      </c>
      <c r="B136" s="1785" t="s">
        <v>1665</v>
      </c>
      <c r="C136" s="1786"/>
      <c r="D136" s="744">
        <v>1150</v>
      </c>
      <c r="E136" s="1565">
        <v>236</v>
      </c>
      <c r="F136" s="1565"/>
      <c r="G136" s="742">
        <f t="shared" si="2"/>
        <v>236</v>
      </c>
      <c r="H136" s="1565"/>
      <c r="I136" s="1810" t="s">
        <v>1613</v>
      </c>
    </row>
    <row r="137" spans="1:9" x14ac:dyDescent="0.2">
      <c r="A137" s="1798"/>
      <c r="B137" s="1787"/>
      <c r="C137" s="1788"/>
      <c r="D137" s="744">
        <v>1210</v>
      </c>
      <c r="E137" s="1565">
        <v>56</v>
      </c>
      <c r="F137" s="1565"/>
      <c r="G137" s="742">
        <f t="shared" si="2"/>
        <v>56</v>
      </c>
      <c r="H137" s="1565"/>
      <c r="I137" s="1811"/>
    </row>
    <row r="138" spans="1:9" x14ac:dyDescent="0.2">
      <c r="A138" s="1799"/>
      <c r="B138" s="1789"/>
      <c r="C138" s="1790"/>
      <c r="D138" s="744">
        <v>2314</v>
      </c>
      <c r="E138" s="1565">
        <v>100</v>
      </c>
      <c r="F138" s="1565"/>
      <c r="G138" s="742">
        <f t="shared" si="2"/>
        <v>100</v>
      </c>
      <c r="H138" s="1565"/>
      <c r="I138" s="1812"/>
    </row>
    <row r="139" spans="1:9" ht="12.75" customHeight="1" x14ac:dyDescent="0.2">
      <c r="A139" s="1797">
        <v>52</v>
      </c>
      <c r="B139" s="1785" t="s">
        <v>1666</v>
      </c>
      <c r="C139" s="1786"/>
      <c r="D139" s="744">
        <v>1150</v>
      </c>
      <c r="E139" s="1565">
        <v>236</v>
      </c>
      <c r="F139" s="1565"/>
      <c r="G139" s="742">
        <f t="shared" si="2"/>
        <v>236</v>
      </c>
      <c r="H139" s="1565"/>
      <c r="I139" s="1810" t="s">
        <v>1613</v>
      </c>
    </row>
    <row r="140" spans="1:9" ht="12.75" customHeight="1" x14ac:dyDescent="0.2">
      <c r="A140" s="1798"/>
      <c r="B140" s="1787"/>
      <c r="C140" s="1788"/>
      <c r="D140" s="744">
        <v>1210</v>
      </c>
      <c r="E140" s="1565">
        <v>57</v>
      </c>
      <c r="F140" s="1565"/>
      <c r="G140" s="742">
        <f t="shared" si="2"/>
        <v>57</v>
      </c>
      <c r="H140" s="1565"/>
      <c r="I140" s="1812"/>
    </row>
    <row r="141" spans="1:9" ht="24.75" customHeight="1" x14ac:dyDescent="0.2">
      <c r="A141" s="755">
        <v>53</v>
      </c>
      <c r="B141" s="1800" t="s">
        <v>1667</v>
      </c>
      <c r="C141" s="1801"/>
      <c r="D141" s="744">
        <v>2314</v>
      </c>
      <c r="E141" s="40">
        <v>400</v>
      </c>
      <c r="F141" s="40"/>
      <c r="G141" s="742">
        <f t="shared" si="2"/>
        <v>400</v>
      </c>
      <c r="H141" s="40"/>
      <c r="I141" s="1566" t="s">
        <v>1613</v>
      </c>
    </row>
    <row r="142" spans="1:9" ht="12.75" customHeight="1" x14ac:dyDescent="0.2">
      <c r="A142" s="1797">
        <v>54</v>
      </c>
      <c r="B142" s="1816" t="s">
        <v>1668</v>
      </c>
      <c r="C142" s="1817"/>
      <c r="D142" s="744">
        <v>2279</v>
      </c>
      <c r="E142" s="1565">
        <v>200</v>
      </c>
      <c r="F142" s="1565"/>
      <c r="G142" s="742">
        <f t="shared" si="2"/>
        <v>200</v>
      </c>
      <c r="H142" s="1565"/>
      <c r="I142" s="1810" t="s">
        <v>1610</v>
      </c>
    </row>
    <row r="143" spans="1:9" ht="12.75" customHeight="1" x14ac:dyDescent="0.2">
      <c r="A143" s="1799"/>
      <c r="B143" s="1818"/>
      <c r="C143" s="1819"/>
      <c r="D143" s="744">
        <v>2314</v>
      </c>
      <c r="E143" s="1565">
        <v>200</v>
      </c>
      <c r="F143" s="1565"/>
      <c r="G143" s="742">
        <f t="shared" si="2"/>
        <v>200</v>
      </c>
      <c r="H143" s="1565"/>
      <c r="I143" s="1812"/>
    </row>
    <row r="144" spans="1:9" ht="12.75" customHeight="1" x14ac:dyDescent="0.2">
      <c r="A144" s="755"/>
      <c r="B144" s="1813" t="s">
        <v>1669</v>
      </c>
      <c r="C144" s="1813"/>
      <c r="D144" s="744"/>
      <c r="E144" s="1565"/>
      <c r="F144" s="1565"/>
      <c r="G144" s="742"/>
      <c r="H144" s="1565"/>
      <c r="I144" s="1566"/>
    </row>
    <row r="145" spans="1:9" x14ac:dyDescent="0.2">
      <c r="A145" s="755">
        <v>55</v>
      </c>
      <c r="B145" s="1800" t="s">
        <v>1670</v>
      </c>
      <c r="C145" s="1801"/>
      <c r="D145" s="744">
        <v>2262</v>
      </c>
      <c r="E145" s="1565">
        <v>600</v>
      </c>
      <c r="F145" s="1565"/>
      <c r="G145" s="1562">
        <f t="shared" ref="G145" si="3">SUM(E145:F145)</f>
        <v>600</v>
      </c>
      <c r="H145" s="1567"/>
      <c r="I145" s="1568" t="s">
        <v>1671</v>
      </c>
    </row>
    <row r="146" spans="1:9" x14ac:dyDescent="0.2">
      <c r="A146" s="757"/>
      <c r="B146" s="1569"/>
      <c r="C146" s="1569"/>
      <c r="D146" s="1570"/>
      <c r="E146" s="1569"/>
      <c r="F146" s="1569"/>
      <c r="G146" s="1569"/>
      <c r="H146" s="1569"/>
      <c r="I146" s="1569"/>
    </row>
    <row r="147" spans="1:9" x14ac:dyDescent="0.2">
      <c r="A147" s="1814" t="s">
        <v>504</v>
      </c>
      <c r="B147" s="1814"/>
      <c r="C147" s="1814" t="s">
        <v>1506</v>
      </c>
      <c r="D147" s="1814"/>
      <c r="E147" s="1814"/>
      <c r="F147" s="1814"/>
      <c r="G147" s="1814"/>
      <c r="H147" s="1814"/>
      <c r="I147" s="1814"/>
    </row>
    <row r="148" spans="1:9" x14ac:dyDescent="0.2">
      <c r="A148" s="1815" t="s">
        <v>506</v>
      </c>
      <c r="B148" s="1815"/>
      <c r="C148" s="1794" t="s">
        <v>929</v>
      </c>
      <c r="D148" s="1794"/>
      <c r="E148" s="1794"/>
      <c r="F148" s="1794"/>
      <c r="G148" s="1794"/>
      <c r="H148" s="1794"/>
      <c r="I148" s="1794"/>
    </row>
    <row r="149" spans="1:9" ht="12" customHeight="1" x14ac:dyDescent="0.2">
      <c r="A149" s="1753" t="s">
        <v>365</v>
      </c>
      <c r="B149" s="1753" t="s">
        <v>508</v>
      </c>
      <c r="C149" s="1753"/>
      <c r="D149" s="1776" t="s">
        <v>509</v>
      </c>
      <c r="E149" s="1753" t="s">
        <v>378</v>
      </c>
      <c r="F149" s="1795" t="s">
        <v>510</v>
      </c>
      <c r="G149" s="1753" t="s">
        <v>380</v>
      </c>
      <c r="H149" s="1774" t="s">
        <v>318</v>
      </c>
      <c r="I149" s="1776" t="s">
        <v>376</v>
      </c>
    </row>
    <row r="150" spans="1:9" ht="36.75" customHeight="1" x14ac:dyDescent="0.2">
      <c r="A150" s="1753"/>
      <c r="B150" s="1753"/>
      <c r="C150" s="1753"/>
      <c r="D150" s="1776"/>
      <c r="E150" s="1753"/>
      <c r="F150" s="1796"/>
      <c r="G150" s="1753"/>
      <c r="H150" s="1775"/>
      <c r="I150" s="1776"/>
    </row>
    <row r="151" spans="1:9" x14ac:dyDescent="0.2">
      <c r="A151" s="1777" t="s">
        <v>511</v>
      </c>
      <c r="B151" s="1778"/>
      <c r="C151" s="1779"/>
      <c r="D151" s="1558"/>
      <c r="E151" s="1559">
        <f>SUM(E152:E233)</f>
        <v>15920</v>
      </c>
      <c r="F151" s="1559">
        <f t="shared" ref="F151:G151" si="4">SUM(F152:F233)</f>
        <v>0</v>
      </c>
      <c r="G151" s="1559">
        <f t="shared" si="4"/>
        <v>15920</v>
      </c>
      <c r="H151" s="1559"/>
      <c r="I151" s="1559"/>
    </row>
    <row r="152" spans="1:9" x14ac:dyDescent="0.2">
      <c r="A152" s="1560"/>
      <c r="B152" s="1820"/>
      <c r="C152" s="1821"/>
      <c r="D152" s="1561"/>
      <c r="E152" s="1562"/>
      <c r="F152" s="1562"/>
      <c r="G152" s="1562"/>
      <c r="H152" s="1562"/>
      <c r="I152" s="1562"/>
    </row>
    <row r="153" spans="1:9" x14ac:dyDescent="0.2">
      <c r="A153" s="740">
        <v>1</v>
      </c>
      <c r="B153" s="1822" t="s">
        <v>1672</v>
      </c>
      <c r="C153" s="1823"/>
      <c r="D153" s="741">
        <v>2314</v>
      </c>
      <c r="E153" s="742">
        <v>85</v>
      </c>
      <c r="F153" s="742"/>
      <c r="G153" s="742">
        <f>SUM(E153:F153)</f>
        <v>85</v>
      </c>
      <c r="H153" s="742"/>
      <c r="I153" s="721" t="s">
        <v>1613</v>
      </c>
    </row>
    <row r="154" spans="1:9" ht="12.75" customHeight="1" x14ac:dyDescent="0.2">
      <c r="A154" s="1783">
        <v>2</v>
      </c>
      <c r="B154" s="1806" t="s">
        <v>1673</v>
      </c>
      <c r="C154" s="1807"/>
      <c r="D154" s="741">
        <v>2279</v>
      </c>
      <c r="E154" s="742">
        <v>15</v>
      </c>
      <c r="F154" s="742"/>
      <c r="G154" s="742">
        <f t="shared" ref="G154:G221" si="5">SUM(E154:F154)</f>
        <v>15</v>
      </c>
      <c r="H154" s="742"/>
      <c r="I154" s="1792" t="s">
        <v>1613</v>
      </c>
    </row>
    <row r="155" spans="1:9" ht="12.75" customHeight="1" x14ac:dyDescent="0.2">
      <c r="A155" s="1784"/>
      <c r="B155" s="1804"/>
      <c r="C155" s="1805"/>
      <c r="D155" s="741">
        <v>2262</v>
      </c>
      <c r="E155" s="742">
        <v>210</v>
      </c>
      <c r="F155" s="742"/>
      <c r="G155" s="742">
        <f t="shared" si="5"/>
        <v>210</v>
      </c>
      <c r="H155" s="742"/>
      <c r="I155" s="1793"/>
    </row>
    <row r="156" spans="1:9" ht="12.75" customHeight="1" x14ac:dyDescent="0.2">
      <c r="A156" s="1782">
        <v>3</v>
      </c>
      <c r="B156" s="1802" t="s">
        <v>1674</v>
      </c>
      <c r="C156" s="1803"/>
      <c r="D156" s="741">
        <v>2314</v>
      </c>
      <c r="E156" s="742">
        <v>110</v>
      </c>
      <c r="F156" s="742"/>
      <c r="G156" s="742">
        <f t="shared" si="5"/>
        <v>110</v>
      </c>
      <c r="H156" s="742"/>
      <c r="I156" s="1791" t="s">
        <v>1613</v>
      </c>
    </row>
    <row r="157" spans="1:9" ht="12.75" customHeight="1" x14ac:dyDescent="0.2">
      <c r="A157" s="1783"/>
      <c r="B157" s="1806"/>
      <c r="C157" s="1807"/>
      <c r="D157" s="741">
        <v>1150</v>
      </c>
      <c r="E157" s="742">
        <v>86</v>
      </c>
      <c r="F157" s="742"/>
      <c r="G157" s="742">
        <f t="shared" si="5"/>
        <v>86</v>
      </c>
      <c r="H157" s="742"/>
      <c r="I157" s="1792"/>
    </row>
    <row r="158" spans="1:9" ht="12.75" customHeight="1" x14ac:dyDescent="0.2">
      <c r="A158" s="1784"/>
      <c r="B158" s="1804"/>
      <c r="C158" s="1805"/>
      <c r="D158" s="741">
        <v>1210</v>
      </c>
      <c r="E158" s="742">
        <v>21</v>
      </c>
      <c r="F158" s="742"/>
      <c r="G158" s="742">
        <f t="shared" si="5"/>
        <v>21</v>
      </c>
      <c r="H158" s="742"/>
      <c r="I158" s="1793"/>
    </row>
    <row r="159" spans="1:9" ht="12.75" customHeight="1" x14ac:dyDescent="0.2">
      <c r="A159" s="1783">
        <v>4</v>
      </c>
      <c r="B159" s="1806" t="s">
        <v>1675</v>
      </c>
      <c r="C159" s="1807"/>
      <c r="D159" s="741">
        <v>2279</v>
      </c>
      <c r="E159" s="742">
        <v>15</v>
      </c>
      <c r="F159" s="742"/>
      <c r="G159" s="742">
        <f t="shared" si="5"/>
        <v>15</v>
      </c>
      <c r="H159" s="742"/>
      <c r="I159" s="1792" t="s">
        <v>1613</v>
      </c>
    </row>
    <row r="160" spans="1:9" ht="12.75" customHeight="1" x14ac:dyDescent="0.2">
      <c r="A160" s="1783"/>
      <c r="B160" s="1806"/>
      <c r="C160" s="1807"/>
      <c r="D160" s="741">
        <v>2262</v>
      </c>
      <c r="E160" s="742">
        <f>210-210</f>
        <v>0</v>
      </c>
      <c r="F160" s="742"/>
      <c r="G160" s="742">
        <f t="shared" si="5"/>
        <v>0</v>
      </c>
      <c r="H160" s="742"/>
      <c r="I160" s="1792"/>
    </row>
    <row r="161" spans="1:9" ht="12.75" customHeight="1" x14ac:dyDescent="0.2">
      <c r="A161" s="1782">
        <v>5</v>
      </c>
      <c r="B161" s="1802" t="s">
        <v>1676</v>
      </c>
      <c r="C161" s="1803"/>
      <c r="D161" s="741">
        <v>2314</v>
      </c>
      <c r="E161" s="742">
        <v>140</v>
      </c>
      <c r="F161" s="742"/>
      <c r="G161" s="742">
        <f t="shared" si="5"/>
        <v>140</v>
      </c>
      <c r="H161" s="742"/>
      <c r="I161" s="1791" t="s">
        <v>1613</v>
      </c>
    </row>
    <row r="162" spans="1:9" ht="12.75" customHeight="1" x14ac:dyDescent="0.2">
      <c r="A162" s="1783"/>
      <c r="B162" s="1806"/>
      <c r="C162" s="1807"/>
      <c r="D162" s="741">
        <v>1150</v>
      </c>
      <c r="E162" s="742">
        <v>86</v>
      </c>
      <c r="F162" s="742"/>
      <c r="G162" s="742">
        <f t="shared" si="5"/>
        <v>86</v>
      </c>
      <c r="H162" s="742"/>
      <c r="I162" s="1792"/>
    </row>
    <row r="163" spans="1:9" ht="12.75" customHeight="1" x14ac:dyDescent="0.2">
      <c r="A163" s="1784"/>
      <c r="B163" s="1804"/>
      <c r="C163" s="1805"/>
      <c r="D163" s="741">
        <v>1210</v>
      </c>
      <c r="E163" s="742">
        <v>21</v>
      </c>
      <c r="F163" s="742"/>
      <c r="G163" s="742">
        <f t="shared" si="5"/>
        <v>21</v>
      </c>
      <c r="H163" s="742"/>
      <c r="I163" s="1793"/>
    </row>
    <row r="164" spans="1:9" ht="12.75" customHeight="1" x14ac:dyDescent="0.2">
      <c r="A164" s="740">
        <v>6</v>
      </c>
      <c r="B164" s="1822" t="s">
        <v>1677</v>
      </c>
      <c r="C164" s="1823"/>
      <c r="D164" s="741">
        <v>2262</v>
      </c>
      <c r="E164" s="742">
        <v>300</v>
      </c>
      <c r="F164" s="742"/>
      <c r="G164" s="742">
        <f t="shared" si="5"/>
        <v>300</v>
      </c>
      <c r="H164" s="742"/>
      <c r="I164" s="721" t="s">
        <v>1613</v>
      </c>
    </row>
    <row r="165" spans="1:9" ht="12.95" customHeight="1" x14ac:dyDescent="0.2">
      <c r="A165" s="1782">
        <v>7</v>
      </c>
      <c r="B165" s="1802" t="s">
        <v>1678</v>
      </c>
      <c r="C165" s="1803"/>
      <c r="D165" s="741">
        <v>1150</v>
      </c>
      <c r="E165" s="742">
        <v>84</v>
      </c>
      <c r="F165" s="742"/>
      <c r="G165" s="742">
        <f t="shared" si="5"/>
        <v>84</v>
      </c>
      <c r="H165" s="742"/>
      <c r="I165" s="1791" t="s">
        <v>1613</v>
      </c>
    </row>
    <row r="166" spans="1:9" ht="12.95" customHeight="1" x14ac:dyDescent="0.2">
      <c r="A166" s="1783"/>
      <c r="B166" s="1806"/>
      <c r="C166" s="1807"/>
      <c r="D166" s="741">
        <v>1210</v>
      </c>
      <c r="E166" s="742">
        <v>21</v>
      </c>
      <c r="F166" s="742"/>
      <c r="G166" s="742">
        <f t="shared" si="5"/>
        <v>21</v>
      </c>
      <c r="H166" s="742"/>
      <c r="I166" s="1792"/>
    </row>
    <row r="167" spans="1:9" ht="12.95" customHeight="1" x14ac:dyDescent="0.2">
      <c r="A167" s="1784"/>
      <c r="B167" s="1804"/>
      <c r="C167" s="1805"/>
      <c r="D167" s="741">
        <v>2314</v>
      </c>
      <c r="E167" s="742">
        <v>260</v>
      </c>
      <c r="F167" s="742"/>
      <c r="G167" s="742">
        <f t="shared" si="5"/>
        <v>260</v>
      </c>
      <c r="H167" s="742"/>
      <c r="I167" s="1793"/>
    </row>
    <row r="168" spans="1:9" ht="12.95" customHeight="1" x14ac:dyDescent="0.2">
      <c r="A168" s="1782">
        <v>8</v>
      </c>
      <c r="B168" s="1802" t="s">
        <v>1679</v>
      </c>
      <c r="C168" s="1803"/>
      <c r="D168" s="741">
        <v>1150</v>
      </c>
      <c r="E168" s="742">
        <v>84</v>
      </c>
      <c r="F168" s="742"/>
      <c r="G168" s="742">
        <f t="shared" si="5"/>
        <v>84</v>
      </c>
      <c r="H168" s="742"/>
      <c r="I168" s="1791" t="s">
        <v>1613</v>
      </c>
    </row>
    <row r="169" spans="1:9" ht="12.95" customHeight="1" x14ac:dyDescent="0.2">
      <c r="A169" s="1783"/>
      <c r="B169" s="1806"/>
      <c r="C169" s="1807"/>
      <c r="D169" s="741">
        <v>1210</v>
      </c>
      <c r="E169" s="742">
        <v>21</v>
      </c>
      <c r="F169" s="742"/>
      <c r="G169" s="742">
        <f t="shared" si="5"/>
        <v>21</v>
      </c>
      <c r="H169" s="742"/>
      <c r="I169" s="1792"/>
    </row>
    <row r="170" spans="1:9" ht="12.95" customHeight="1" x14ac:dyDescent="0.2">
      <c r="A170" s="1784"/>
      <c r="B170" s="1804"/>
      <c r="C170" s="1805"/>
      <c r="D170" s="741">
        <v>2314</v>
      </c>
      <c r="E170" s="742">
        <v>110</v>
      </c>
      <c r="F170" s="742"/>
      <c r="G170" s="742">
        <f t="shared" si="5"/>
        <v>110</v>
      </c>
      <c r="H170" s="742"/>
      <c r="I170" s="1793"/>
    </row>
    <row r="171" spans="1:9" ht="12.75" customHeight="1" x14ac:dyDescent="0.2">
      <c r="A171" s="740">
        <v>9</v>
      </c>
      <c r="B171" s="1822" t="s">
        <v>1680</v>
      </c>
      <c r="C171" s="1823"/>
      <c r="D171" s="741">
        <v>2314</v>
      </c>
      <c r="E171" s="742">
        <v>140</v>
      </c>
      <c r="F171" s="742"/>
      <c r="G171" s="742">
        <f t="shared" si="5"/>
        <v>140</v>
      </c>
      <c r="H171" s="742"/>
      <c r="I171" s="721" t="s">
        <v>1613</v>
      </c>
    </row>
    <row r="172" spans="1:9" ht="12.75" customHeight="1" x14ac:dyDescent="0.2">
      <c r="A172" s="1782">
        <v>10</v>
      </c>
      <c r="B172" s="1802" t="s">
        <v>1681</v>
      </c>
      <c r="C172" s="1803"/>
      <c r="D172" s="741">
        <v>2314</v>
      </c>
      <c r="E172" s="742">
        <v>140</v>
      </c>
      <c r="F172" s="742"/>
      <c r="G172" s="742">
        <f t="shared" si="5"/>
        <v>140</v>
      </c>
      <c r="H172" s="742"/>
      <c r="I172" s="1791" t="s">
        <v>1613</v>
      </c>
    </row>
    <row r="173" spans="1:9" ht="12.75" customHeight="1" x14ac:dyDescent="0.2">
      <c r="A173" s="1783"/>
      <c r="B173" s="1806"/>
      <c r="C173" s="1807"/>
      <c r="D173" s="741">
        <v>1150</v>
      </c>
      <c r="E173" s="742">
        <v>86</v>
      </c>
      <c r="F173" s="742"/>
      <c r="G173" s="742">
        <f t="shared" si="5"/>
        <v>86</v>
      </c>
      <c r="H173" s="742"/>
      <c r="I173" s="1792"/>
    </row>
    <row r="174" spans="1:9" ht="27.75" customHeight="1" x14ac:dyDescent="0.2">
      <c r="A174" s="1784"/>
      <c r="B174" s="1804"/>
      <c r="C174" s="1805"/>
      <c r="D174" s="741">
        <v>1210</v>
      </c>
      <c r="E174" s="742">
        <v>21</v>
      </c>
      <c r="F174" s="742"/>
      <c r="G174" s="742">
        <f t="shared" si="5"/>
        <v>21</v>
      </c>
      <c r="H174" s="742"/>
      <c r="I174" s="1793"/>
    </row>
    <row r="175" spans="1:9" ht="12.75" customHeight="1" x14ac:dyDescent="0.2">
      <c r="A175" s="1782">
        <v>11</v>
      </c>
      <c r="B175" s="1802" t="s">
        <v>1682</v>
      </c>
      <c r="C175" s="1803"/>
      <c r="D175" s="741">
        <v>1150</v>
      </c>
      <c r="E175" s="742">
        <f>1130+24</f>
        <v>1154</v>
      </c>
      <c r="F175" s="742"/>
      <c r="G175" s="742">
        <f t="shared" si="5"/>
        <v>1154</v>
      </c>
      <c r="H175" s="742"/>
      <c r="I175" s="1791" t="s">
        <v>1613</v>
      </c>
    </row>
    <row r="176" spans="1:9" ht="12.75" customHeight="1" x14ac:dyDescent="0.2">
      <c r="A176" s="1783"/>
      <c r="B176" s="1806"/>
      <c r="C176" s="1807"/>
      <c r="D176" s="741">
        <v>1210</v>
      </c>
      <c r="E176" s="742">
        <f>273+6</f>
        <v>279</v>
      </c>
      <c r="F176" s="742"/>
      <c r="G176" s="742">
        <f t="shared" si="5"/>
        <v>279</v>
      </c>
      <c r="H176" s="742"/>
      <c r="I176" s="1792"/>
    </row>
    <row r="177" spans="1:9" ht="12.75" customHeight="1" x14ac:dyDescent="0.2">
      <c r="A177" s="1783"/>
      <c r="B177" s="1806"/>
      <c r="C177" s="1807"/>
      <c r="D177" s="741">
        <v>2262</v>
      </c>
      <c r="E177" s="742">
        <f>30-30</f>
        <v>0</v>
      </c>
      <c r="F177" s="742"/>
      <c r="G177" s="742">
        <f t="shared" si="5"/>
        <v>0</v>
      </c>
      <c r="H177" s="742"/>
      <c r="I177" s="1792"/>
    </row>
    <row r="178" spans="1:9" ht="12.75" customHeight="1" x14ac:dyDescent="0.2">
      <c r="A178" s="1784"/>
      <c r="B178" s="1804"/>
      <c r="C178" s="1805"/>
      <c r="D178" s="741">
        <v>2314</v>
      </c>
      <c r="E178" s="742">
        <v>385</v>
      </c>
      <c r="F178" s="742"/>
      <c r="G178" s="742">
        <f t="shared" si="5"/>
        <v>385</v>
      </c>
      <c r="H178" s="742"/>
      <c r="I178" s="1793"/>
    </row>
    <row r="179" spans="1:9" ht="12.75" customHeight="1" x14ac:dyDescent="0.2">
      <c r="A179" s="1782">
        <v>12</v>
      </c>
      <c r="B179" s="1802" t="s">
        <v>1683</v>
      </c>
      <c r="C179" s="1803"/>
      <c r="D179" s="741">
        <v>1150</v>
      </c>
      <c r="E179" s="742">
        <v>177</v>
      </c>
      <c r="F179" s="742"/>
      <c r="G179" s="742">
        <f t="shared" si="5"/>
        <v>177</v>
      </c>
      <c r="H179" s="742"/>
      <c r="I179" s="1791" t="s">
        <v>1613</v>
      </c>
    </row>
    <row r="180" spans="1:9" ht="12.75" customHeight="1" x14ac:dyDescent="0.2">
      <c r="A180" s="1783"/>
      <c r="B180" s="1806"/>
      <c r="C180" s="1807"/>
      <c r="D180" s="741">
        <v>1210</v>
      </c>
      <c r="E180" s="742">
        <v>43</v>
      </c>
      <c r="F180" s="742"/>
      <c r="G180" s="742">
        <f t="shared" si="5"/>
        <v>43</v>
      </c>
      <c r="H180" s="742"/>
      <c r="I180" s="1792"/>
    </row>
    <row r="181" spans="1:9" ht="12.75" customHeight="1" x14ac:dyDescent="0.2">
      <c r="A181" s="1784"/>
      <c r="B181" s="1804"/>
      <c r="C181" s="1805"/>
      <c r="D181" s="741">
        <v>2314</v>
      </c>
      <c r="E181" s="742">
        <v>160</v>
      </c>
      <c r="F181" s="742"/>
      <c r="G181" s="742">
        <f t="shared" si="5"/>
        <v>160</v>
      </c>
      <c r="H181" s="742"/>
      <c r="I181" s="1793"/>
    </row>
    <row r="182" spans="1:9" ht="12.75" customHeight="1" x14ac:dyDescent="0.2">
      <c r="A182" s="1782">
        <v>13</v>
      </c>
      <c r="B182" s="1802" t="s">
        <v>1684</v>
      </c>
      <c r="C182" s="1803"/>
      <c r="D182" s="741">
        <v>1150</v>
      </c>
      <c r="E182" s="742">
        <f>1130+24</f>
        <v>1154</v>
      </c>
      <c r="F182" s="742"/>
      <c r="G182" s="742">
        <f t="shared" si="5"/>
        <v>1154</v>
      </c>
      <c r="H182" s="742"/>
      <c r="I182" s="1791" t="s">
        <v>1613</v>
      </c>
    </row>
    <row r="183" spans="1:9" ht="12.75" customHeight="1" x14ac:dyDescent="0.2">
      <c r="A183" s="1783"/>
      <c r="B183" s="1806"/>
      <c r="C183" s="1807"/>
      <c r="D183" s="741">
        <v>1210</v>
      </c>
      <c r="E183" s="742">
        <f>273+6</f>
        <v>279</v>
      </c>
      <c r="F183" s="742"/>
      <c r="G183" s="742">
        <f t="shared" si="5"/>
        <v>279</v>
      </c>
      <c r="H183" s="742"/>
      <c r="I183" s="1792"/>
    </row>
    <row r="184" spans="1:9" ht="12.75" customHeight="1" x14ac:dyDescent="0.2">
      <c r="A184" s="1783"/>
      <c r="B184" s="1806"/>
      <c r="C184" s="1807"/>
      <c r="D184" s="741">
        <v>2262</v>
      </c>
      <c r="E184" s="742">
        <f>30-30</f>
        <v>0</v>
      </c>
      <c r="F184" s="742"/>
      <c r="G184" s="742">
        <f t="shared" si="5"/>
        <v>0</v>
      </c>
      <c r="H184" s="742"/>
      <c r="I184" s="1792"/>
    </row>
    <row r="185" spans="1:9" ht="12.75" customHeight="1" x14ac:dyDescent="0.2">
      <c r="A185" s="1784"/>
      <c r="B185" s="1804"/>
      <c r="C185" s="1805"/>
      <c r="D185" s="741">
        <v>2314</v>
      </c>
      <c r="E185" s="742">
        <v>500</v>
      </c>
      <c r="F185" s="742"/>
      <c r="G185" s="742">
        <f t="shared" si="5"/>
        <v>500</v>
      </c>
      <c r="H185" s="742"/>
      <c r="I185" s="1793"/>
    </row>
    <row r="186" spans="1:9" ht="12.75" customHeight="1" x14ac:dyDescent="0.2">
      <c r="A186" s="1782">
        <v>14</v>
      </c>
      <c r="B186" s="1802" t="s">
        <v>1685</v>
      </c>
      <c r="C186" s="1803"/>
      <c r="D186" s="741">
        <v>1150</v>
      </c>
      <c r="E186" s="742">
        <v>143</v>
      </c>
      <c r="F186" s="742"/>
      <c r="G186" s="742">
        <f t="shared" si="5"/>
        <v>143</v>
      </c>
      <c r="H186" s="742"/>
      <c r="I186" s="1791" t="s">
        <v>1613</v>
      </c>
    </row>
    <row r="187" spans="1:9" ht="12.75" customHeight="1" x14ac:dyDescent="0.2">
      <c r="A187" s="1783"/>
      <c r="B187" s="1806"/>
      <c r="C187" s="1807"/>
      <c r="D187" s="741">
        <v>1210</v>
      </c>
      <c r="E187" s="742">
        <v>35</v>
      </c>
      <c r="F187" s="742"/>
      <c r="G187" s="742">
        <f t="shared" si="5"/>
        <v>35</v>
      </c>
      <c r="H187" s="742"/>
      <c r="I187" s="1792"/>
    </row>
    <row r="188" spans="1:9" ht="12.75" customHeight="1" x14ac:dyDescent="0.2">
      <c r="A188" s="1784"/>
      <c r="B188" s="1804"/>
      <c r="C188" s="1805"/>
      <c r="D188" s="741">
        <v>2314</v>
      </c>
      <c r="E188" s="742">
        <v>140</v>
      </c>
      <c r="F188" s="742"/>
      <c r="G188" s="742">
        <f t="shared" si="5"/>
        <v>140</v>
      </c>
      <c r="H188" s="742"/>
      <c r="I188" s="1793"/>
    </row>
    <row r="189" spans="1:9" ht="12.75" customHeight="1" x14ac:dyDescent="0.2">
      <c r="A189" s="1782">
        <v>15</v>
      </c>
      <c r="B189" s="1802" t="s">
        <v>1686</v>
      </c>
      <c r="C189" s="1803"/>
      <c r="D189" s="741">
        <v>1150</v>
      </c>
      <c r="E189" s="742">
        <v>177</v>
      </c>
      <c r="F189" s="742"/>
      <c r="G189" s="742">
        <f t="shared" si="5"/>
        <v>177</v>
      </c>
      <c r="H189" s="742"/>
      <c r="I189" s="1791" t="s">
        <v>1613</v>
      </c>
    </row>
    <row r="190" spans="1:9" ht="12.75" customHeight="1" x14ac:dyDescent="0.2">
      <c r="A190" s="1783"/>
      <c r="B190" s="1806"/>
      <c r="C190" s="1807"/>
      <c r="D190" s="741">
        <v>1210</v>
      </c>
      <c r="E190" s="742">
        <v>43</v>
      </c>
      <c r="F190" s="742"/>
      <c r="G190" s="742">
        <f t="shared" si="5"/>
        <v>43</v>
      </c>
      <c r="H190" s="742"/>
      <c r="I190" s="1792"/>
    </row>
    <row r="191" spans="1:9" ht="12.75" customHeight="1" x14ac:dyDescent="0.2">
      <c r="A191" s="1784"/>
      <c r="B191" s="1804"/>
      <c r="C191" s="1805"/>
      <c r="D191" s="741">
        <v>2314</v>
      </c>
      <c r="E191" s="742">
        <v>140</v>
      </c>
      <c r="F191" s="742"/>
      <c r="G191" s="742">
        <f t="shared" si="5"/>
        <v>140</v>
      </c>
      <c r="H191" s="742"/>
      <c r="I191" s="1793"/>
    </row>
    <row r="192" spans="1:9" ht="12.75" customHeight="1" x14ac:dyDescent="0.2">
      <c r="A192" s="1782">
        <v>16</v>
      </c>
      <c r="B192" s="1802" t="s">
        <v>1687</v>
      </c>
      <c r="C192" s="1803"/>
      <c r="D192" s="741">
        <v>1150</v>
      </c>
      <c r="E192" s="742">
        <v>430</v>
      </c>
      <c r="F192" s="742"/>
      <c r="G192" s="742">
        <f t="shared" si="5"/>
        <v>430</v>
      </c>
      <c r="H192" s="742"/>
      <c r="I192" s="1791" t="s">
        <v>1613</v>
      </c>
    </row>
    <row r="193" spans="1:9" ht="12.75" customHeight="1" x14ac:dyDescent="0.2">
      <c r="A193" s="1783"/>
      <c r="B193" s="1806"/>
      <c r="C193" s="1807"/>
      <c r="D193" s="741">
        <v>1210</v>
      </c>
      <c r="E193" s="742">
        <v>104</v>
      </c>
      <c r="F193" s="742"/>
      <c r="G193" s="742">
        <f t="shared" si="5"/>
        <v>104</v>
      </c>
      <c r="H193" s="742"/>
      <c r="I193" s="1792"/>
    </row>
    <row r="194" spans="1:9" ht="12.75" customHeight="1" x14ac:dyDescent="0.2">
      <c r="A194" s="1784"/>
      <c r="B194" s="1804"/>
      <c r="C194" s="1805"/>
      <c r="D194" s="741">
        <v>2314</v>
      </c>
      <c r="E194" s="742">
        <v>200</v>
      </c>
      <c r="F194" s="742"/>
      <c r="G194" s="742">
        <f t="shared" si="5"/>
        <v>200</v>
      </c>
      <c r="H194" s="742"/>
      <c r="I194" s="1793"/>
    </row>
    <row r="195" spans="1:9" ht="12.75" customHeight="1" x14ac:dyDescent="0.2">
      <c r="A195" s="1782">
        <v>17</v>
      </c>
      <c r="B195" s="1802" t="s">
        <v>1688</v>
      </c>
      <c r="C195" s="1803"/>
      <c r="D195" s="741">
        <v>2314</v>
      </c>
      <c r="E195" s="742">
        <v>120</v>
      </c>
      <c r="F195" s="742"/>
      <c r="G195" s="742">
        <f t="shared" si="5"/>
        <v>120</v>
      </c>
      <c r="H195" s="742"/>
      <c r="I195" s="1791" t="s">
        <v>1613</v>
      </c>
    </row>
    <row r="196" spans="1:9" ht="12.75" customHeight="1" x14ac:dyDescent="0.2">
      <c r="A196" s="1783"/>
      <c r="B196" s="1806"/>
      <c r="C196" s="1807"/>
      <c r="D196" s="741">
        <v>1150</v>
      </c>
      <c r="E196" s="742">
        <v>86</v>
      </c>
      <c r="F196" s="742"/>
      <c r="G196" s="742">
        <f t="shared" si="5"/>
        <v>86</v>
      </c>
      <c r="H196" s="742"/>
      <c r="I196" s="1792"/>
    </row>
    <row r="197" spans="1:9" ht="12.75" customHeight="1" x14ac:dyDescent="0.2">
      <c r="A197" s="1784"/>
      <c r="B197" s="1804"/>
      <c r="C197" s="1805"/>
      <c r="D197" s="741">
        <v>1210</v>
      </c>
      <c r="E197" s="742">
        <v>21</v>
      </c>
      <c r="F197" s="742"/>
      <c r="G197" s="742">
        <f t="shared" si="5"/>
        <v>21</v>
      </c>
      <c r="H197" s="742"/>
      <c r="I197" s="1793"/>
    </row>
    <row r="198" spans="1:9" ht="12.75" customHeight="1" x14ac:dyDescent="0.2">
      <c r="A198" s="1783">
        <v>18</v>
      </c>
      <c r="B198" s="1806" t="s">
        <v>1689</v>
      </c>
      <c r="C198" s="1807"/>
      <c r="D198" s="741">
        <v>2279</v>
      </c>
      <c r="E198" s="742">
        <v>15</v>
      </c>
      <c r="F198" s="742"/>
      <c r="G198" s="742">
        <f t="shared" si="5"/>
        <v>15</v>
      </c>
      <c r="H198" s="742"/>
      <c r="I198" s="1792"/>
    </row>
    <row r="199" spans="1:9" ht="12.75" customHeight="1" x14ac:dyDescent="0.2">
      <c r="A199" s="1783"/>
      <c r="B199" s="1806"/>
      <c r="C199" s="1807"/>
      <c r="D199" s="741">
        <v>2262</v>
      </c>
      <c r="E199" s="742">
        <v>210</v>
      </c>
      <c r="F199" s="742"/>
      <c r="G199" s="742">
        <f t="shared" si="5"/>
        <v>210</v>
      </c>
      <c r="H199" s="742"/>
      <c r="I199" s="1792"/>
    </row>
    <row r="200" spans="1:9" ht="12.75" customHeight="1" x14ac:dyDescent="0.2">
      <c r="A200" s="1782">
        <v>19</v>
      </c>
      <c r="B200" s="1802" t="s">
        <v>1690</v>
      </c>
      <c r="C200" s="1803"/>
      <c r="D200" s="741">
        <v>2314</v>
      </c>
      <c r="E200" s="742">
        <v>500</v>
      </c>
      <c r="F200" s="742"/>
      <c r="G200" s="742">
        <f t="shared" si="5"/>
        <v>500</v>
      </c>
      <c r="H200" s="742"/>
      <c r="I200" s="1791" t="s">
        <v>1613</v>
      </c>
    </row>
    <row r="201" spans="1:9" ht="12.75" customHeight="1" x14ac:dyDescent="0.2">
      <c r="A201" s="1783"/>
      <c r="B201" s="1806"/>
      <c r="C201" s="1807"/>
      <c r="D201" s="741">
        <v>1150</v>
      </c>
      <c r="E201" s="742">
        <v>630</v>
      </c>
      <c r="F201" s="742"/>
      <c r="G201" s="742">
        <f t="shared" si="5"/>
        <v>630</v>
      </c>
      <c r="H201" s="742"/>
      <c r="I201" s="1792"/>
    </row>
    <row r="202" spans="1:9" ht="12.75" customHeight="1" x14ac:dyDescent="0.2">
      <c r="A202" s="1784"/>
      <c r="B202" s="1804"/>
      <c r="C202" s="1805"/>
      <c r="D202" s="741">
        <v>1210</v>
      </c>
      <c r="E202" s="742">
        <v>152</v>
      </c>
      <c r="F202" s="742"/>
      <c r="G202" s="742">
        <f t="shared" si="5"/>
        <v>152</v>
      </c>
      <c r="H202" s="742"/>
      <c r="I202" s="1793"/>
    </row>
    <row r="203" spans="1:9" ht="12.75" customHeight="1" x14ac:dyDescent="0.2">
      <c r="A203" s="1782">
        <v>20</v>
      </c>
      <c r="B203" s="1802" t="s">
        <v>1691</v>
      </c>
      <c r="C203" s="1803"/>
      <c r="D203" s="741">
        <v>2314</v>
      </c>
      <c r="E203" s="742">
        <v>143</v>
      </c>
      <c r="F203" s="742"/>
      <c r="G203" s="742">
        <f t="shared" si="5"/>
        <v>143</v>
      </c>
      <c r="H203" s="742"/>
      <c r="I203" s="1791" t="s">
        <v>1613</v>
      </c>
    </row>
    <row r="204" spans="1:9" ht="12.75" customHeight="1" x14ac:dyDescent="0.2">
      <c r="A204" s="1783"/>
      <c r="B204" s="1806"/>
      <c r="C204" s="1807"/>
      <c r="D204" s="741">
        <v>1150</v>
      </c>
      <c r="E204" s="742">
        <v>236</v>
      </c>
      <c r="F204" s="742"/>
      <c r="G204" s="742">
        <f t="shared" si="5"/>
        <v>236</v>
      </c>
      <c r="H204" s="742"/>
      <c r="I204" s="1792"/>
    </row>
    <row r="205" spans="1:9" ht="12.75" customHeight="1" x14ac:dyDescent="0.2">
      <c r="A205" s="1784"/>
      <c r="B205" s="1804"/>
      <c r="C205" s="1805"/>
      <c r="D205" s="741">
        <v>1210</v>
      </c>
      <c r="E205" s="742">
        <v>57</v>
      </c>
      <c r="F205" s="742"/>
      <c r="G205" s="742">
        <f t="shared" si="5"/>
        <v>57</v>
      </c>
      <c r="H205" s="742"/>
      <c r="I205" s="1793"/>
    </row>
    <row r="206" spans="1:9" ht="12.75" customHeight="1" x14ac:dyDescent="0.2">
      <c r="A206" s="1782">
        <v>21</v>
      </c>
      <c r="B206" s="1802" t="s">
        <v>1692</v>
      </c>
      <c r="C206" s="1803"/>
      <c r="D206" s="741">
        <v>2314</v>
      </c>
      <c r="E206" s="742">
        <v>140</v>
      </c>
      <c r="F206" s="742"/>
      <c r="G206" s="742">
        <f t="shared" si="5"/>
        <v>140</v>
      </c>
      <c r="H206" s="742"/>
      <c r="I206" s="1791" t="s">
        <v>1613</v>
      </c>
    </row>
    <row r="207" spans="1:9" ht="12.75" customHeight="1" x14ac:dyDescent="0.2">
      <c r="A207" s="1783"/>
      <c r="B207" s="1806"/>
      <c r="C207" s="1807"/>
      <c r="D207" s="741">
        <v>1150</v>
      </c>
      <c r="E207" s="742">
        <v>86</v>
      </c>
      <c r="F207" s="742"/>
      <c r="G207" s="742">
        <f t="shared" si="5"/>
        <v>86</v>
      </c>
      <c r="H207" s="742"/>
      <c r="I207" s="1792"/>
    </row>
    <row r="208" spans="1:9" ht="12.75" customHeight="1" x14ac:dyDescent="0.2">
      <c r="A208" s="1784"/>
      <c r="B208" s="1804"/>
      <c r="C208" s="1805"/>
      <c r="D208" s="741">
        <v>1210</v>
      </c>
      <c r="E208" s="742">
        <v>21</v>
      </c>
      <c r="F208" s="742"/>
      <c r="G208" s="742">
        <f t="shared" si="5"/>
        <v>21</v>
      </c>
      <c r="H208" s="742"/>
      <c r="I208" s="1793"/>
    </row>
    <row r="209" spans="1:9" ht="12.75" customHeight="1" x14ac:dyDescent="0.2">
      <c r="A209" s="1782">
        <v>22</v>
      </c>
      <c r="B209" s="1802" t="s">
        <v>1693</v>
      </c>
      <c r="C209" s="1803"/>
      <c r="D209" s="741">
        <v>2314</v>
      </c>
      <c r="E209" s="742">
        <v>130</v>
      </c>
      <c r="F209" s="742"/>
      <c r="G209" s="742">
        <f t="shared" si="5"/>
        <v>130</v>
      </c>
      <c r="H209" s="742"/>
      <c r="I209" s="1791" t="s">
        <v>1613</v>
      </c>
    </row>
    <row r="210" spans="1:9" ht="12.75" customHeight="1" x14ac:dyDescent="0.2">
      <c r="A210" s="1783"/>
      <c r="B210" s="1806"/>
      <c r="C210" s="1807"/>
      <c r="D210" s="741">
        <v>1150</v>
      </c>
      <c r="E210" s="742">
        <v>86</v>
      </c>
      <c r="F210" s="742"/>
      <c r="G210" s="742">
        <f t="shared" si="5"/>
        <v>86</v>
      </c>
      <c r="H210" s="742"/>
      <c r="I210" s="1792"/>
    </row>
    <row r="211" spans="1:9" ht="12.75" customHeight="1" x14ac:dyDescent="0.2">
      <c r="A211" s="1784"/>
      <c r="B211" s="1804"/>
      <c r="C211" s="1805"/>
      <c r="D211" s="741">
        <v>1210</v>
      </c>
      <c r="E211" s="742">
        <v>21</v>
      </c>
      <c r="F211" s="742"/>
      <c r="G211" s="742">
        <f t="shared" si="5"/>
        <v>21</v>
      </c>
      <c r="H211" s="742"/>
      <c r="I211" s="1793"/>
    </row>
    <row r="212" spans="1:9" ht="12.75" customHeight="1" x14ac:dyDescent="0.2">
      <c r="A212" s="1782">
        <v>23</v>
      </c>
      <c r="B212" s="1802" t="s">
        <v>1694</v>
      </c>
      <c r="C212" s="1803"/>
      <c r="D212" s="741">
        <v>2314</v>
      </c>
      <c r="E212" s="742">
        <v>170</v>
      </c>
      <c r="F212" s="742"/>
      <c r="G212" s="742">
        <f t="shared" si="5"/>
        <v>170</v>
      </c>
      <c r="H212" s="742"/>
      <c r="I212" s="1791" t="s">
        <v>1613</v>
      </c>
    </row>
    <row r="213" spans="1:9" ht="12.75" customHeight="1" x14ac:dyDescent="0.2">
      <c r="A213" s="1783"/>
      <c r="B213" s="1806"/>
      <c r="C213" s="1807"/>
      <c r="D213" s="741">
        <v>1150</v>
      </c>
      <c r="E213" s="742">
        <v>86</v>
      </c>
      <c r="F213" s="742"/>
      <c r="G213" s="742">
        <f t="shared" si="5"/>
        <v>86</v>
      </c>
      <c r="H213" s="742"/>
      <c r="I213" s="1792"/>
    </row>
    <row r="214" spans="1:9" ht="12.75" customHeight="1" x14ac:dyDescent="0.2">
      <c r="A214" s="1784"/>
      <c r="B214" s="1804"/>
      <c r="C214" s="1805"/>
      <c r="D214" s="741">
        <v>1210</v>
      </c>
      <c r="E214" s="742">
        <v>21</v>
      </c>
      <c r="F214" s="742"/>
      <c r="G214" s="742">
        <f t="shared" si="5"/>
        <v>21</v>
      </c>
      <c r="H214" s="742"/>
      <c r="I214" s="1793"/>
    </row>
    <row r="215" spans="1:9" ht="12.75" customHeight="1" x14ac:dyDescent="0.2">
      <c r="A215" s="740">
        <v>24</v>
      </c>
      <c r="B215" s="1822" t="s">
        <v>1695</v>
      </c>
      <c r="C215" s="1823"/>
      <c r="D215" s="741">
        <v>2314</v>
      </c>
      <c r="E215" s="742">
        <v>140</v>
      </c>
      <c r="F215" s="742"/>
      <c r="G215" s="742">
        <f t="shared" si="5"/>
        <v>140</v>
      </c>
      <c r="H215" s="742"/>
      <c r="I215" s="721" t="s">
        <v>1613</v>
      </c>
    </row>
    <row r="216" spans="1:9" ht="12.75" customHeight="1" x14ac:dyDescent="0.2">
      <c r="A216" s="740">
        <v>25</v>
      </c>
      <c r="B216" s="1822" t="s">
        <v>1696</v>
      </c>
      <c r="C216" s="1823"/>
      <c r="D216" s="741">
        <v>2314</v>
      </c>
      <c r="E216" s="742">
        <v>170</v>
      </c>
      <c r="F216" s="742"/>
      <c r="G216" s="742">
        <f t="shared" si="5"/>
        <v>170</v>
      </c>
      <c r="H216" s="742"/>
      <c r="I216" s="721" t="s">
        <v>1613</v>
      </c>
    </row>
    <row r="217" spans="1:9" ht="12.75" customHeight="1" x14ac:dyDescent="0.2">
      <c r="A217" s="740">
        <v>26</v>
      </c>
      <c r="B217" s="1822" t="s">
        <v>1697</v>
      </c>
      <c r="C217" s="1823"/>
      <c r="D217" s="741">
        <v>2314</v>
      </c>
      <c r="E217" s="742">
        <v>170</v>
      </c>
      <c r="F217" s="742"/>
      <c r="G217" s="742">
        <f t="shared" si="5"/>
        <v>170</v>
      </c>
      <c r="H217" s="742"/>
      <c r="I217" s="721" t="s">
        <v>1613</v>
      </c>
    </row>
    <row r="218" spans="1:9" ht="12.75" customHeight="1" x14ac:dyDescent="0.2">
      <c r="A218" s="740">
        <v>27</v>
      </c>
      <c r="B218" s="1822" t="s">
        <v>1698</v>
      </c>
      <c r="C218" s="1823"/>
      <c r="D218" s="741">
        <v>2314</v>
      </c>
      <c r="E218" s="742">
        <v>170</v>
      </c>
      <c r="F218" s="742"/>
      <c r="G218" s="742">
        <f t="shared" si="5"/>
        <v>170</v>
      </c>
      <c r="H218" s="742"/>
      <c r="I218" s="721" t="s">
        <v>1613</v>
      </c>
    </row>
    <row r="219" spans="1:9" ht="12.75" customHeight="1" x14ac:dyDescent="0.2">
      <c r="A219" s="740">
        <v>28</v>
      </c>
      <c r="B219" s="1822" t="s">
        <v>1699</v>
      </c>
      <c r="C219" s="1823"/>
      <c r="D219" s="741">
        <v>2314</v>
      </c>
      <c r="E219" s="742">
        <v>400</v>
      </c>
      <c r="F219" s="742"/>
      <c r="G219" s="742">
        <f t="shared" si="5"/>
        <v>400</v>
      </c>
      <c r="H219" s="742"/>
      <c r="I219" s="721" t="s">
        <v>1613</v>
      </c>
    </row>
    <row r="220" spans="1:9" ht="12.75" customHeight="1" x14ac:dyDescent="0.2">
      <c r="A220" s="740">
        <v>29</v>
      </c>
      <c r="B220" s="1822" t="s">
        <v>1700</v>
      </c>
      <c r="C220" s="1823"/>
      <c r="D220" s="741">
        <v>2314</v>
      </c>
      <c r="E220" s="742">
        <v>170</v>
      </c>
      <c r="F220" s="742"/>
      <c r="G220" s="742">
        <f t="shared" si="5"/>
        <v>170</v>
      </c>
      <c r="H220" s="742"/>
      <c r="I220" s="721" t="s">
        <v>1613</v>
      </c>
    </row>
    <row r="221" spans="1:9" ht="12.75" customHeight="1" x14ac:dyDescent="0.2">
      <c r="A221" s="740">
        <v>30</v>
      </c>
      <c r="B221" s="1822" t="s">
        <v>1701</v>
      </c>
      <c r="C221" s="1823"/>
      <c r="D221" s="741">
        <v>2314</v>
      </c>
      <c r="E221" s="742">
        <v>170</v>
      </c>
      <c r="F221" s="742"/>
      <c r="G221" s="742">
        <f t="shared" si="5"/>
        <v>170</v>
      </c>
      <c r="H221" s="742"/>
      <c r="I221" s="721" t="s">
        <v>1613</v>
      </c>
    </row>
    <row r="222" spans="1:9" ht="22.5" customHeight="1" x14ac:dyDescent="0.2">
      <c r="A222" s="740">
        <v>31</v>
      </c>
      <c r="B222" s="1822" t="s">
        <v>1702</v>
      </c>
      <c r="C222" s="1823"/>
      <c r="D222" s="741">
        <v>2314</v>
      </c>
      <c r="E222" s="742">
        <v>140</v>
      </c>
      <c r="F222" s="742"/>
      <c r="G222" s="742">
        <f t="shared" ref="G222:G233" si="6">SUM(E222:F222)</f>
        <v>140</v>
      </c>
      <c r="H222" s="742"/>
      <c r="I222" s="721" t="s">
        <v>1613</v>
      </c>
    </row>
    <row r="223" spans="1:9" ht="12.75" customHeight="1" x14ac:dyDescent="0.2">
      <c r="A223" s="740">
        <v>32</v>
      </c>
      <c r="B223" s="1822" t="s">
        <v>1703</v>
      </c>
      <c r="C223" s="1823"/>
      <c r="D223" s="741">
        <v>2314</v>
      </c>
      <c r="E223" s="742">
        <v>250</v>
      </c>
      <c r="F223" s="742"/>
      <c r="G223" s="742">
        <f t="shared" si="6"/>
        <v>250</v>
      </c>
      <c r="H223" s="742"/>
      <c r="I223" s="721" t="s">
        <v>1613</v>
      </c>
    </row>
    <row r="224" spans="1:9" ht="12.75" customHeight="1" x14ac:dyDescent="0.2">
      <c r="A224" s="740">
        <v>33</v>
      </c>
      <c r="B224" s="1822" t="s">
        <v>1704</v>
      </c>
      <c r="C224" s="1823"/>
      <c r="D224" s="741">
        <v>2314</v>
      </c>
      <c r="E224" s="742">
        <v>850</v>
      </c>
      <c r="F224" s="742"/>
      <c r="G224" s="742">
        <f t="shared" si="6"/>
        <v>850</v>
      </c>
      <c r="H224" s="742"/>
      <c r="I224" s="721" t="s">
        <v>1613</v>
      </c>
    </row>
    <row r="225" spans="1:9" ht="12.75" customHeight="1" x14ac:dyDescent="0.2">
      <c r="A225" s="740">
        <v>34</v>
      </c>
      <c r="B225" s="1822" t="s">
        <v>1705</v>
      </c>
      <c r="C225" s="1823"/>
      <c r="D225" s="741">
        <v>2314</v>
      </c>
      <c r="E225" s="742">
        <v>150</v>
      </c>
      <c r="F225" s="742"/>
      <c r="G225" s="742">
        <f t="shared" si="6"/>
        <v>150</v>
      </c>
      <c r="H225" s="742"/>
      <c r="I225" s="721" t="s">
        <v>1613</v>
      </c>
    </row>
    <row r="226" spans="1:9" ht="12.75" customHeight="1" x14ac:dyDescent="0.2">
      <c r="A226" s="740">
        <v>35</v>
      </c>
      <c r="B226" s="1822" t="s">
        <v>1706</v>
      </c>
      <c r="C226" s="1823"/>
      <c r="D226" s="741">
        <v>2314</v>
      </c>
      <c r="E226" s="742">
        <v>200</v>
      </c>
      <c r="F226" s="742"/>
      <c r="G226" s="742">
        <f t="shared" si="6"/>
        <v>200</v>
      </c>
      <c r="H226" s="742"/>
      <c r="I226" s="721" t="s">
        <v>1613</v>
      </c>
    </row>
    <row r="227" spans="1:9" ht="12.75" customHeight="1" x14ac:dyDescent="0.2">
      <c r="A227" s="740">
        <v>36</v>
      </c>
      <c r="B227" s="1822" t="s">
        <v>1707</v>
      </c>
      <c r="C227" s="1823"/>
      <c r="D227" s="741">
        <v>2314</v>
      </c>
      <c r="E227" s="742">
        <v>180</v>
      </c>
      <c r="F227" s="742"/>
      <c r="G227" s="742">
        <f t="shared" si="6"/>
        <v>180</v>
      </c>
      <c r="H227" s="742"/>
      <c r="I227" s="721" t="s">
        <v>1613</v>
      </c>
    </row>
    <row r="228" spans="1:9" ht="26.25" customHeight="1" x14ac:dyDescent="0.2">
      <c r="A228" s="740">
        <v>37</v>
      </c>
      <c r="B228" s="1822" t="s">
        <v>1708</v>
      </c>
      <c r="C228" s="1823"/>
      <c r="D228" s="741">
        <v>2314</v>
      </c>
      <c r="E228" s="742">
        <v>300</v>
      </c>
      <c r="F228" s="742"/>
      <c r="G228" s="742">
        <f t="shared" si="6"/>
        <v>300</v>
      </c>
      <c r="H228" s="742"/>
      <c r="I228" s="721" t="s">
        <v>1709</v>
      </c>
    </row>
    <row r="229" spans="1:9" ht="12.75" customHeight="1" x14ac:dyDescent="0.2">
      <c r="A229" s="1782">
        <v>38</v>
      </c>
      <c r="B229" s="1802" t="s">
        <v>1710</v>
      </c>
      <c r="C229" s="1803"/>
      <c r="D229" s="741">
        <v>2314</v>
      </c>
      <c r="E229" s="742">
        <v>1030</v>
      </c>
      <c r="F229" s="742"/>
      <c r="G229" s="742">
        <f t="shared" si="6"/>
        <v>1030</v>
      </c>
      <c r="H229" s="742"/>
      <c r="I229" s="1791" t="s">
        <v>1613</v>
      </c>
    </row>
    <row r="230" spans="1:9" ht="12.75" customHeight="1" x14ac:dyDescent="0.2">
      <c r="A230" s="1783"/>
      <c r="B230" s="1806"/>
      <c r="C230" s="1807"/>
      <c r="D230" s="741">
        <v>2279</v>
      </c>
      <c r="E230" s="742">
        <v>80</v>
      </c>
      <c r="F230" s="742"/>
      <c r="G230" s="742">
        <f t="shared" si="6"/>
        <v>80</v>
      </c>
      <c r="H230" s="742"/>
      <c r="I230" s="1792"/>
    </row>
    <row r="231" spans="1:9" ht="12.75" customHeight="1" x14ac:dyDescent="0.2">
      <c r="A231" s="1783"/>
      <c r="B231" s="1806"/>
      <c r="C231" s="1807"/>
      <c r="D231" s="741">
        <v>1150</v>
      </c>
      <c r="E231" s="742">
        <v>280</v>
      </c>
      <c r="F231" s="742"/>
      <c r="G231" s="742">
        <f t="shared" si="6"/>
        <v>280</v>
      </c>
      <c r="H231" s="742"/>
      <c r="I231" s="1792"/>
    </row>
    <row r="232" spans="1:9" ht="12.75" customHeight="1" x14ac:dyDescent="0.2">
      <c r="A232" s="1783"/>
      <c r="B232" s="1806"/>
      <c r="C232" s="1807"/>
      <c r="D232" s="741">
        <v>1210</v>
      </c>
      <c r="E232" s="742">
        <v>68</v>
      </c>
      <c r="F232" s="742"/>
      <c r="G232" s="742">
        <f t="shared" si="6"/>
        <v>68</v>
      </c>
      <c r="H232" s="742"/>
      <c r="I232" s="1792"/>
    </row>
    <row r="233" spans="1:9" ht="12.75" customHeight="1" x14ac:dyDescent="0.2">
      <c r="A233" s="1784"/>
      <c r="B233" s="1804"/>
      <c r="C233" s="1805"/>
      <c r="D233" s="741">
        <v>2363</v>
      </c>
      <c r="E233" s="742">
        <v>472</v>
      </c>
      <c r="F233" s="742"/>
      <c r="G233" s="742">
        <f t="shared" si="6"/>
        <v>472</v>
      </c>
      <c r="H233" s="742"/>
      <c r="I233" s="1793"/>
    </row>
    <row r="234" spans="1:9" x14ac:dyDescent="0.2">
      <c r="A234" s="757"/>
      <c r="B234" s="1569"/>
      <c r="C234" s="1569"/>
      <c r="D234" s="1570"/>
      <c r="E234" s="1571"/>
      <c r="F234" s="1571"/>
      <c r="G234" s="1571"/>
      <c r="H234" s="1571"/>
      <c r="I234" s="1571"/>
    </row>
    <row r="235" spans="1:9" x14ac:dyDescent="0.2">
      <c r="A235" s="1814" t="s">
        <v>504</v>
      </c>
      <c r="B235" s="1814"/>
      <c r="C235" s="1814" t="s">
        <v>1416</v>
      </c>
      <c r="D235" s="1814"/>
      <c r="E235" s="1814"/>
      <c r="F235" s="1814"/>
      <c r="G235" s="1814"/>
      <c r="H235" s="1814"/>
      <c r="I235" s="1814"/>
    </row>
    <row r="236" spans="1:9" x14ac:dyDescent="0.2">
      <c r="A236" s="1815" t="s">
        <v>506</v>
      </c>
      <c r="B236" s="1815"/>
      <c r="C236" s="1794" t="s">
        <v>929</v>
      </c>
      <c r="D236" s="1794"/>
      <c r="E236" s="1794"/>
      <c r="F236" s="1794"/>
      <c r="G236" s="1794"/>
      <c r="H236" s="1794"/>
      <c r="I236" s="1794"/>
    </row>
    <row r="237" spans="1:9" ht="12" customHeight="1" x14ac:dyDescent="0.2">
      <c r="A237" s="1753" t="s">
        <v>365</v>
      </c>
      <c r="B237" s="1753" t="s">
        <v>508</v>
      </c>
      <c r="C237" s="1753"/>
      <c r="D237" s="1776" t="s">
        <v>509</v>
      </c>
      <c r="E237" s="1753" t="s">
        <v>378</v>
      </c>
      <c r="F237" s="1795" t="s">
        <v>510</v>
      </c>
      <c r="G237" s="1753" t="s">
        <v>380</v>
      </c>
      <c r="H237" s="1774" t="s">
        <v>318</v>
      </c>
      <c r="I237" s="1776" t="s">
        <v>376</v>
      </c>
    </row>
    <row r="238" spans="1:9" ht="36" customHeight="1" x14ac:dyDescent="0.2">
      <c r="A238" s="1753"/>
      <c r="B238" s="1753"/>
      <c r="C238" s="1753"/>
      <c r="D238" s="1776"/>
      <c r="E238" s="1753"/>
      <c r="F238" s="1796"/>
      <c r="G238" s="1753"/>
      <c r="H238" s="1775"/>
      <c r="I238" s="1776"/>
    </row>
    <row r="239" spans="1:9" x14ac:dyDescent="0.2">
      <c r="A239" s="1777" t="s">
        <v>511</v>
      </c>
      <c r="B239" s="1778"/>
      <c r="C239" s="1779"/>
      <c r="D239" s="1558"/>
      <c r="E239" s="1559">
        <f>SUM(E240:E298)</f>
        <v>69503</v>
      </c>
      <c r="F239" s="1559">
        <f t="shared" ref="F239:G239" si="7">SUM(F240:F298)</f>
        <v>0</v>
      </c>
      <c r="G239" s="1559">
        <f t="shared" si="7"/>
        <v>69503</v>
      </c>
      <c r="H239" s="1559"/>
      <c r="I239" s="1559"/>
    </row>
    <row r="240" spans="1:9" ht="12" customHeight="1" x14ac:dyDescent="0.2">
      <c r="A240" s="1782">
        <v>1</v>
      </c>
      <c r="B240" s="1802" t="s">
        <v>1711</v>
      </c>
      <c r="C240" s="1803"/>
      <c r="D240" s="741">
        <v>2314</v>
      </c>
      <c r="E240" s="742">
        <v>100</v>
      </c>
      <c r="F240" s="742"/>
      <c r="G240" s="742">
        <f t="shared" ref="G240:G298" si="8">SUM(E240:F240)</f>
        <v>100</v>
      </c>
      <c r="H240" s="742"/>
      <c r="I240" s="1791" t="s">
        <v>1712</v>
      </c>
    </row>
    <row r="241" spans="1:9" ht="12.75" customHeight="1" x14ac:dyDescent="0.2">
      <c r="A241" s="1784"/>
      <c r="B241" s="1804"/>
      <c r="C241" s="1805"/>
      <c r="D241" s="741">
        <v>2363</v>
      </c>
      <c r="E241" s="742">
        <v>100</v>
      </c>
      <c r="F241" s="742"/>
      <c r="G241" s="742">
        <f t="shared" si="8"/>
        <v>100</v>
      </c>
      <c r="H241" s="742"/>
      <c r="I241" s="1793"/>
    </row>
    <row r="242" spans="1:9" ht="36.75" customHeight="1" x14ac:dyDescent="0.2">
      <c r="A242" s="740">
        <v>2</v>
      </c>
      <c r="B242" s="1822" t="s">
        <v>1713</v>
      </c>
      <c r="C242" s="1823"/>
      <c r="D242" s="741">
        <v>2314</v>
      </c>
      <c r="E242" s="742">
        <v>80</v>
      </c>
      <c r="F242" s="742"/>
      <c r="G242" s="742">
        <f t="shared" si="8"/>
        <v>80</v>
      </c>
      <c r="H242" s="742"/>
      <c r="I242" s="721" t="s">
        <v>1714</v>
      </c>
    </row>
    <row r="243" spans="1:9" ht="12" customHeight="1" x14ac:dyDescent="0.2">
      <c r="A243" s="1782">
        <v>3</v>
      </c>
      <c r="B243" s="1802" t="s">
        <v>1715</v>
      </c>
      <c r="C243" s="1803"/>
      <c r="D243" s="741">
        <v>2314</v>
      </c>
      <c r="E243" s="742">
        <v>150</v>
      </c>
      <c r="F243" s="742"/>
      <c r="G243" s="742">
        <f t="shared" si="8"/>
        <v>150</v>
      </c>
      <c r="H243" s="742"/>
      <c r="I243" s="1791" t="s">
        <v>1631</v>
      </c>
    </row>
    <row r="244" spans="1:9" ht="12.75" customHeight="1" x14ac:dyDescent="0.2">
      <c r="A244" s="1784"/>
      <c r="B244" s="1804"/>
      <c r="C244" s="1805"/>
      <c r="D244" s="741">
        <v>2262</v>
      </c>
      <c r="E244" s="742">
        <v>300</v>
      </c>
      <c r="F244" s="742"/>
      <c r="G244" s="742">
        <f t="shared" si="8"/>
        <v>300</v>
      </c>
      <c r="H244" s="742"/>
      <c r="I244" s="1793"/>
    </row>
    <row r="245" spans="1:9" ht="12.75" customHeight="1" x14ac:dyDescent="0.2">
      <c r="A245" s="1782">
        <v>4</v>
      </c>
      <c r="B245" s="1802" t="s">
        <v>1716</v>
      </c>
      <c r="C245" s="1803"/>
      <c r="D245" s="744">
        <v>2279</v>
      </c>
      <c r="E245" s="742">
        <v>260</v>
      </c>
      <c r="F245" s="742"/>
      <c r="G245" s="742">
        <f t="shared" si="8"/>
        <v>260</v>
      </c>
      <c r="H245" s="742"/>
      <c r="I245" s="1791" t="s">
        <v>1613</v>
      </c>
    </row>
    <row r="246" spans="1:9" ht="12.75" customHeight="1" x14ac:dyDescent="0.2">
      <c r="A246" s="1783"/>
      <c r="B246" s="1806"/>
      <c r="C246" s="1807"/>
      <c r="D246" s="744">
        <v>2262</v>
      </c>
      <c r="E246" s="742">
        <v>600</v>
      </c>
      <c r="F246" s="742"/>
      <c r="G246" s="742">
        <f t="shared" si="8"/>
        <v>600</v>
      </c>
      <c r="H246" s="742"/>
      <c r="I246" s="1792"/>
    </row>
    <row r="247" spans="1:9" ht="12.75" customHeight="1" x14ac:dyDescent="0.2">
      <c r="A247" s="1783"/>
      <c r="B247" s="1806"/>
      <c r="C247" s="1807"/>
      <c r="D247" s="744">
        <v>2314</v>
      </c>
      <c r="E247" s="742">
        <v>300</v>
      </c>
      <c r="F247" s="742"/>
      <c r="G247" s="742">
        <f t="shared" si="8"/>
        <v>300</v>
      </c>
      <c r="H247" s="742"/>
      <c r="I247" s="1792"/>
    </row>
    <row r="248" spans="1:9" ht="12.75" customHeight="1" x14ac:dyDescent="0.2">
      <c r="A248" s="1783"/>
      <c r="B248" s="1806"/>
      <c r="C248" s="1807"/>
      <c r="D248" s="744">
        <v>2363</v>
      </c>
      <c r="E248" s="742">
        <v>900</v>
      </c>
      <c r="F248" s="742"/>
      <c r="G248" s="742">
        <f t="shared" si="8"/>
        <v>900</v>
      </c>
      <c r="H248" s="742"/>
      <c r="I248" s="1792"/>
    </row>
    <row r="249" spans="1:9" ht="12.75" customHeight="1" x14ac:dyDescent="0.2">
      <c r="A249" s="1783"/>
      <c r="B249" s="1806"/>
      <c r="C249" s="1807"/>
      <c r="D249" s="744">
        <v>1150</v>
      </c>
      <c r="E249" s="742">
        <v>1250</v>
      </c>
      <c r="F249" s="742"/>
      <c r="G249" s="742">
        <f t="shared" si="8"/>
        <v>1250</v>
      </c>
      <c r="H249" s="742"/>
      <c r="I249" s="1792"/>
    </row>
    <row r="250" spans="1:9" ht="12.75" customHeight="1" x14ac:dyDescent="0.2">
      <c r="A250" s="1784"/>
      <c r="B250" s="1804"/>
      <c r="C250" s="1805"/>
      <c r="D250" s="744">
        <v>1210</v>
      </c>
      <c r="E250" s="742">
        <v>302</v>
      </c>
      <c r="F250" s="742"/>
      <c r="G250" s="742">
        <f t="shared" si="8"/>
        <v>302</v>
      </c>
      <c r="H250" s="742"/>
      <c r="I250" s="1793"/>
    </row>
    <row r="251" spans="1:9" ht="33.75" customHeight="1" x14ac:dyDescent="0.2">
      <c r="A251" s="1254">
        <v>5</v>
      </c>
      <c r="B251" s="1822" t="s">
        <v>1717</v>
      </c>
      <c r="C251" s="1823"/>
      <c r="D251" s="744">
        <v>2279</v>
      </c>
      <c r="E251" s="742">
        <v>1200</v>
      </c>
      <c r="F251" s="742"/>
      <c r="G251" s="742">
        <f t="shared" si="8"/>
        <v>1200</v>
      </c>
      <c r="H251" s="742"/>
      <c r="I251" s="721" t="s">
        <v>1714</v>
      </c>
    </row>
    <row r="252" spans="1:9" ht="12.75" customHeight="1" x14ac:dyDescent="0.2">
      <c r="A252" s="1782">
        <v>6</v>
      </c>
      <c r="B252" s="1802" t="s">
        <v>1718</v>
      </c>
      <c r="C252" s="1803"/>
      <c r="D252" s="744">
        <v>2311</v>
      </c>
      <c r="E252" s="742">
        <f>100-13</f>
        <v>87</v>
      </c>
      <c r="F252" s="742"/>
      <c r="G252" s="742">
        <f t="shared" si="8"/>
        <v>87</v>
      </c>
      <c r="H252" s="742"/>
      <c r="I252" s="1791" t="s">
        <v>1719</v>
      </c>
    </row>
    <row r="253" spans="1:9" ht="12.75" customHeight="1" x14ac:dyDescent="0.2">
      <c r="A253" s="1783"/>
      <c r="B253" s="1806"/>
      <c r="C253" s="1807"/>
      <c r="D253" s="744">
        <v>2231</v>
      </c>
      <c r="E253" s="742">
        <v>300</v>
      </c>
      <c r="F253" s="742"/>
      <c r="G253" s="742">
        <f t="shared" si="8"/>
        <v>300</v>
      </c>
      <c r="H253" s="742"/>
      <c r="I253" s="1792"/>
    </row>
    <row r="254" spans="1:9" ht="12.75" customHeight="1" x14ac:dyDescent="0.2">
      <c r="A254" s="1783"/>
      <c r="B254" s="1806"/>
      <c r="C254" s="1807"/>
      <c r="D254" s="744">
        <v>2314</v>
      </c>
      <c r="E254" s="742">
        <v>150</v>
      </c>
      <c r="F254" s="742"/>
      <c r="G254" s="742">
        <f t="shared" si="8"/>
        <v>150</v>
      </c>
      <c r="H254" s="742"/>
      <c r="I254" s="1792"/>
    </row>
    <row r="255" spans="1:9" ht="12.75" customHeight="1" x14ac:dyDescent="0.2">
      <c r="A255" s="1783"/>
      <c r="B255" s="1806"/>
      <c r="C255" s="1807"/>
      <c r="D255" s="744">
        <v>1150</v>
      </c>
      <c r="E255" s="742">
        <v>250</v>
      </c>
      <c r="F255" s="742"/>
      <c r="G255" s="742">
        <f t="shared" si="8"/>
        <v>250</v>
      </c>
      <c r="H255" s="742"/>
      <c r="I255" s="1792"/>
    </row>
    <row r="256" spans="1:9" ht="12.75" customHeight="1" x14ac:dyDescent="0.2">
      <c r="A256" s="1784"/>
      <c r="B256" s="1804"/>
      <c r="C256" s="1805"/>
      <c r="D256" s="744">
        <v>1210</v>
      </c>
      <c r="E256" s="742">
        <v>13</v>
      </c>
      <c r="F256" s="742"/>
      <c r="G256" s="742">
        <f t="shared" si="8"/>
        <v>13</v>
      </c>
      <c r="H256" s="742"/>
      <c r="I256" s="1793"/>
    </row>
    <row r="257" spans="1:9" ht="13.5" customHeight="1" x14ac:dyDescent="0.2">
      <c r="A257" s="1254">
        <v>7</v>
      </c>
      <c r="B257" s="1822" t="s">
        <v>1720</v>
      </c>
      <c r="C257" s="1823"/>
      <c r="D257" s="744">
        <v>2314</v>
      </c>
      <c r="E257" s="742">
        <v>180</v>
      </c>
      <c r="F257" s="742"/>
      <c r="G257" s="742">
        <f t="shared" si="8"/>
        <v>180</v>
      </c>
      <c r="H257" s="742"/>
      <c r="I257" s="721" t="s">
        <v>1719</v>
      </c>
    </row>
    <row r="258" spans="1:9" ht="38.25" customHeight="1" x14ac:dyDescent="0.2">
      <c r="A258" s="1782">
        <v>8</v>
      </c>
      <c r="B258" s="1802" t="s">
        <v>1721</v>
      </c>
      <c r="C258" s="1803"/>
      <c r="D258" s="744">
        <v>2231</v>
      </c>
      <c r="E258" s="742">
        <v>500</v>
      </c>
      <c r="F258" s="1572">
        <v>646</v>
      </c>
      <c r="G258" s="742">
        <f t="shared" si="8"/>
        <v>1146</v>
      </c>
      <c r="H258" s="742" t="s">
        <v>1722</v>
      </c>
      <c r="I258" s="1791" t="s">
        <v>1723</v>
      </c>
    </row>
    <row r="259" spans="1:9" ht="12.75" customHeight="1" x14ac:dyDescent="0.2">
      <c r="A259" s="1784"/>
      <c r="B259" s="1804"/>
      <c r="C259" s="1805"/>
      <c r="D259" s="744">
        <v>2314</v>
      </c>
      <c r="E259" s="742">
        <v>1000</v>
      </c>
      <c r="F259" s="742"/>
      <c r="G259" s="742">
        <f t="shared" si="8"/>
        <v>1000</v>
      </c>
      <c r="H259" s="742"/>
      <c r="I259" s="1793"/>
    </row>
    <row r="260" spans="1:9" ht="12.95" customHeight="1" x14ac:dyDescent="0.2">
      <c r="A260" s="1782">
        <v>9</v>
      </c>
      <c r="B260" s="1824" t="s">
        <v>1724</v>
      </c>
      <c r="C260" s="1825"/>
      <c r="D260" s="744">
        <v>1150</v>
      </c>
      <c r="E260" s="742">
        <v>300</v>
      </c>
      <c r="F260" s="742"/>
      <c r="G260" s="742">
        <f t="shared" si="8"/>
        <v>300</v>
      </c>
      <c r="H260" s="742"/>
      <c r="I260" s="1791" t="s">
        <v>1613</v>
      </c>
    </row>
    <row r="261" spans="1:9" ht="12.95" customHeight="1" x14ac:dyDescent="0.2">
      <c r="A261" s="1783"/>
      <c r="B261" s="1826"/>
      <c r="C261" s="1827"/>
      <c r="D261" s="744">
        <v>2231</v>
      </c>
      <c r="E261" s="742">
        <v>1150</v>
      </c>
      <c r="F261" s="742"/>
      <c r="G261" s="742">
        <f t="shared" si="8"/>
        <v>1150</v>
      </c>
      <c r="H261" s="742"/>
      <c r="I261" s="1792"/>
    </row>
    <row r="262" spans="1:9" ht="12.95" customHeight="1" x14ac:dyDescent="0.2">
      <c r="A262" s="1783"/>
      <c r="B262" s="1826"/>
      <c r="C262" s="1827"/>
      <c r="D262" s="744">
        <v>2262</v>
      </c>
      <c r="E262" s="742">
        <v>900</v>
      </c>
      <c r="F262" s="742"/>
      <c r="G262" s="742">
        <f t="shared" si="8"/>
        <v>900</v>
      </c>
      <c r="H262" s="742"/>
      <c r="I262" s="1792"/>
    </row>
    <row r="263" spans="1:9" ht="12.95" customHeight="1" x14ac:dyDescent="0.2">
      <c r="A263" s="1783"/>
      <c r="B263" s="1826"/>
      <c r="C263" s="1827"/>
      <c r="D263" s="744">
        <v>2279</v>
      </c>
      <c r="E263" s="742">
        <v>450</v>
      </c>
      <c r="F263" s="742"/>
      <c r="G263" s="742">
        <f t="shared" si="8"/>
        <v>450</v>
      </c>
      <c r="H263" s="742"/>
      <c r="I263" s="1792"/>
    </row>
    <row r="264" spans="1:9" ht="12.95" customHeight="1" x14ac:dyDescent="0.2">
      <c r="A264" s="1783"/>
      <c r="B264" s="1826"/>
      <c r="C264" s="1827"/>
      <c r="D264" s="744">
        <v>2314</v>
      </c>
      <c r="E264" s="742">
        <f>4000-3625</f>
        <v>375</v>
      </c>
      <c r="F264" s="742"/>
      <c r="G264" s="742">
        <f t="shared" si="8"/>
        <v>375</v>
      </c>
      <c r="H264" s="742"/>
      <c r="I264" s="1792"/>
    </row>
    <row r="265" spans="1:9" ht="12.95" customHeight="1" x14ac:dyDescent="0.2">
      <c r="A265" s="1784"/>
      <c r="B265" s="1828"/>
      <c r="C265" s="1829"/>
      <c r="D265" s="744">
        <v>2363</v>
      </c>
      <c r="E265" s="742">
        <v>825</v>
      </c>
      <c r="F265" s="742"/>
      <c r="G265" s="742">
        <f t="shared" si="8"/>
        <v>825</v>
      </c>
      <c r="H265" s="742"/>
      <c r="I265" s="1793"/>
    </row>
    <row r="266" spans="1:9" ht="12.75" customHeight="1" x14ac:dyDescent="0.2">
      <c r="A266" s="1253">
        <v>10</v>
      </c>
      <c r="B266" s="1802" t="s">
        <v>1725</v>
      </c>
      <c r="C266" s="1803"/>
      <c r="D266" s="744">
        <v>2314</v>
      </c>
      <c r="E266" s="742">
        <v>1445</v>
      </c>
      <c r="F266" s="742"/>
      <c r="G266" s="742">
        <f t="shared" si="8"/>
        <v>1445</v>
      </c>
      <c r="H266" s="742"/>
      <c r="I266" s="1251" t="s">
        <v>1723</v>
      </c>
    </row>
    <row r="267" spans="1:9" ht="12.75" customHeight="1" x14ac:dyDescent="0.2">
      <c r="A267" s="1782">
        <v>11</v>
      </c>
      <c r="B267" s="1802" t="s">
        <v>1726</v>
      </c>
      <c r="C267" s="1803"/>
      <c r="D267" s="744">
        <v>2314</v>
      </c>
      <c r="E267" s="742">
        <f>3000-339</f>
        <v>2661</v>
      </c>
      <c r="F267" s="742"/>
      <c r="G267" s="742">
        <f t="shared" si="8"/>
        <v>2661</v>
      </c>
      <c r="H267" s="742"/>
      <c r="I267" s="1791" t="s">
        <v>1613</v>
      </c>
    </row>
    <row r="268" spans="1:9" ht="12.75" customHeight="1" x14ac:dyDescent="0.2">
      <c r="A268" s="1784"/>
      <c r="B268" s="1804"/>
      <c r="C268" s="1805"/>
      <c r="D268" s="744">
        <v>6422</v>
      </c>
      <c r="E268" s="742">
        <f>21470+2963</f>
        <v>24433</v>
      </c>
      <c r="F268" s="742"/>
      <c r="G268" s="742">
        <f t="shared" si="8"/>
        <v>24433</v>
      </c>
      <c r="H268" s="61"/>
      <c r="I268" s="1793"/>
    </row>
    <row r="269" spans="1:9" ht="12.75" customHeight="1" x14ac:dyDescent="0.2">
      <c r="A269" s="1254">
        <v>12</v>
      </c>
      <c r="B269" s="1822" t="s">
        <v>1727</v>
      </c>
      <c r="C269" s="1823"/>
      <c r="D269" s="744">
        <v>2314</v>
      </c>
      <c r="E269" s="742">
        <v>1000</v>
      </c>
      <c r="F269" s="742"/>
      <c r="G269" s="742">
        <f t="shared" si="8"/>
        <v>1000</v>
      </c>
      <c r="H269" s="742"/>
      <c r="I269" s="721" t="s">
        <v>1608</v>
      </c>
    </row>
    <row r="270" spans="1:9" ht="12.75" customHeight="1" x14ac:dyDescent="0.2">
      <c r="A270" s="1782">
        <v>13</v>
      </c>
      <c r="B270" s="1802" t="s">
        <v>1728</v>
      </c>
      <c r="C270" s="1803"/>
      <c r="D270" s="744">
        <v>1150</v>
      </c>
      <c r="E270" s="742">
        <f>300-59</f>
        <v>241</v>
      </c>
      <c r="F270" s="742"/>
      <c r="G270" s="742">
        <f t="shared" si="8"/>
        <v>241</v>
      </c>
      <c r="H270" s="742"/>
      <c r="I270" s="1791" t="s">
        <v>1671</v>
      </c>
    </row>
    <row r="271" spans="1:9" ht="12.75" customHeight="1" x14ac:dyDescent="0.2">
      <c r="A271" s="1783"/>
      <c r="B271" s="1806"/>
      <c r="C271" s="1807"/>
      <c r="D271" s="744">
        <v>1210</v>
      </c>
      <c r="E271" s="742">
        <v>59</v>
      </c>
      <c r="F271" s="742"/>
      <c r="G271" s="742">
        <f t="shared" si="8"/>
        <v>59</v>
      </c>
      <c r="H271" s="742"/>
      <c r="I271" s="1792"/>
    </row>
    <row r="272" spans="1:9" ht="24" customHeight="1" x14ac:dyDescent="0.2">
      <c r="A272" s="1784"/>
      <c r="B272" s="1804"/>
      <c r="C272" s="1805"/>
      <c r="D272" s="744">
        <v>2314</v>
      </c>
      <c r="E272" s="742">
        <v>100</v>
      </c>
      <c r="F272" s="742"/>
      <c r="G272" s="742">
        <f t="shared" si="8"/>
        <v>100</v>
      </c>
      <c r="H272" s="742"/>
      <c r="I272" s="1793"/>
    </row>
    <row r="273" spans="1:9" ht="12.75" customHeight="1" x14ac:dyDescent="0.2">
      <c r="A273" s="1782">
        <v>14</v>
      </c>
      <c r="B273" s="1802" t="s">
        <v>1729</v>
      </c>
      <c r="C273" s="1803"/>
      <c r="D273" s="744">
        <v>2231</v>
      </c>
      <c r="E273" s="742">
        <v>1474</v>
      </c>
      <c r="F273" s="742"/>
      <c r="G273" s="742">
        <f t="shared" si="8"/>
        <v>1474</v>
      </c>
      <c r="H273" s="742"/>
      <c r="I273" s="1791" t="s">
        <v>1608</v>
      </c>
    </row>
    <row r="274" spans="1:9" x14ac:dyDescent="0.2">
      <c r="A274" s="1783"/>
      <c r="B274" s="1806"/>
      <c r="C274" s="1807"/>
      <c r="D274" s="744">
        <v>1150</v>
      </c>
      <c r="E274" s="742">
        <v>2200</v>
      </c>
      <c r="F274" s="742"/>
      <c r="G274" s="742">
        <f t="shared" si="8"/>
        <v>2200</v>
      </c>
      <c r="H274" s="742"/>
      <c r="I274" s="1792"/>
    </row>
    <row r="275" spans="1:9" ht="12.75" customHeight="1" x14ac:dyDescent="0.2">
      <c r="A275" s="1783"/>
      <c r="B275" s="1806"/>
      <c r="C275" s="1807"/>
      <c r="D275" s="744">
        <v>1210</v>
      </c>
      <c r="E275" s="742">
        <v>46</v>
      </c>
      <c r="F275" s="742"/>
      <c r="G275" s="742">
        <f t="shared" si="8"/>
        <v>46</v>
      </c>
      <c r="H275" s="742"/>
      <c r="I275" s="1792"/>
    </row>
    <row r="276" spans="1:9" ht="12.75" customHeight="1" x14ac:dyDescent="0.2">
      <c r="A276" s="1784"/>
      <c r="B276" s="1804"/>
      <c r="C276" s="1805"/>
      <c r="D276" s="744">
        <v>2231</v>
      </c>
      <c r="E276" s="742">
        <v>280</v>
      </c>
      <c r="F276" s="742"/>
      <c r="G276" s="742">
        <f t="shared" si="8"/>
        <v>280</v>
      </c>
      <c r="H276" s="742"/>
      <c r="I276" s="1793"/>
    </row>
    <row r="277" spans="1:9" ht="12.75" customHeight="1" x14ac:dyDescent="0.2">
      <c r="A277" s="1782">
        <v>15</v>
      </c>
      <c r="B277" s="1802" t="s">
        <v>1730</v>
      </c>
      <c r="C277" s="1803"/>
      <c r="D277" s="744">
        <v>2314</v>
      </c>
      <c r="E277" s="742">
        <v>400</v>
      </c>
      <c r="F277" s="742"/>
      <c r="G277" s="742">
        <f t="shared" si="8"/>
        <v>400</v>
      </c>
      <c r="H277" s="742"/>
      <c r="I277" s="1791" t="s">
        <v>1712</v>
      </c>
    </row>
    <row r="278" spans="1:9" x14ac:dyDescent="0.2">
      <c r="A278" s="1783"/>
      <c r="B278" s="1806"/>
      <c r="C278" s="1807"/>
      <c r="D278" s="744">
        <v>2231</v>
      </c>
      <c r="E278" s="742">
        <v>800</v>
      </c>
      <c r="F278" s="742"/>
      <c r="G278" s="742">
        <f t="shared" si="8"/>
        <v>800</v>
      </c>
      <c r="H278" s="742"/>
      <c r="I278" s="1792"/>
    </row>
    <row r="279" spans="1:9" x14ac:dyDescent="0.2">
      <c r="A279" s="1783"/>
      <c r="B279" s="1806"/>
      <c r="C279" s="1807"/>
      <c r="D279" s="744">
        <v>2262</v>
      </c>
      <c r="E279" s="742">
        <v>500</v>
      </c>
      <c r="F279" s="1572">
        <v>-129</v>
      </c>
      <c r="G279" s="742">
        <f t="shared" si="8"/>
        <v>371</v>
      </c>
      <c r="H279" s="742"/>
      <c r="I279" s="1792"/>
    </row>
    <row r="280" spans="1:9" x14ac:dyDescent="0.2">
      <c r="A280" s="1783"/>
      <c r="B280" s="1806"/>
      <c r="C280" s="1807"/>
      <c r="D280" s="744">
        <v>2279</v>
      </c>
      <c r="E280" s="742">
        <v>2160</v>
      </c>
      <c r="F280" s="1572">
        <v>-517</v>
      </c>
      <c r="G280" s="742">
        <f t="shared" si="8"/>
        <v>1643</v>
      </c>
      <c r="H280" s="742"/>
      <c r="I280" s="1792"/>
    </row>
    <row r="281" spans="1:9" ht="12.75" customHeight="1" x14ac:dyDescent="0.2">
      <c r="A281" s="1782">
        <v>16</v>
      </c>
      <c r="B281" s="1802" t="s">
        <v>1731</v>
      </c>
      <c r="C281" s="1803"/>
      <c r="D281" s="744">
        <v>1150</v>
      </c>
      <c r="E281" s="742">
        <v>2120</v>
      </c>
      <c r="F281" s="742"/>
      <c r="G281" s="742">
        <f t="shared" si="8"/>
        <v>2120</v>
      </c>
      <c r="H281" s="742"/>
      <c r="I281" s="1791" t="s">
        <v>1712</v>
      </c>
    </row>
    <row r="282" spans="1:9" ht="12.75" customHeight="1" x14ac:dyDescent="0.2">
      <c r="A282" s="1783"/>
      <c r="B282" s="1806"/>
      <c r="C282" s="1807"/>
      <c r="D282" s="744">
        <v>1210</v>
      </c>
      <c r="E282" s="742">
        <v>511</v>
      </c>
      <c r="F282" s="742"/>
      <c r="G282" s="742">
        <f t="shared" si="8"/>
        <v>511</v>
      </c>
      <c r="H282" s="742"/>
      <c r="I282" s="1792"/>
    </row>
    <row r="283" spans="1:9" ht="12.75" customHeight="1" x14ac:dyDescent="0.2">
      <c r="A283" s="1783"/>
      <c r="B283" s="1806"/>
      <c r="C283" s="1807"/>
      <c r="D283" s="744">
        <v>2314</v>
      </c>
      <c r="E283" s="742">
        <v>400</v>
      </c>
      <c r="F283" s="742"/>
      <c r="G283" s="742">
        <f t="shared" si="8"/>
        <v>400</v>
      </c>
      <c r="H283" s="742"/>
      <c r="I283" s="1792"/>
    </row>
    <row r="284" spans="1:9" ht="12.75" customHeight="1" x14ac:dyDescent="0.2">
      <c r="A284" s="1783"/>
      <c r="B284" s="1806"/>
      <c r="C284" s="1807"/>
      <c r="D284" s="744">
        <v>2279</v>
      </c>
      <c r="E284" s="742">
        <v>961</v>
      </c>
      <c r="F284" s="742"/>
      <c r="G284" s="742">
        <f t="shared" si="8"/>
        <v>961</v>
      </c>
      <c r="H284" s="742"/>
      <c r="I284" s="1792"/>
    </row>
    <row r="285" spans="1:9" ht="12.75" customHeight="1" x14ac:dyDescent="0.2">
      <c r="A285" s="1783"/>
      <c r="B285" s="1806"/>
      <c r="C285" s="1807"/>
      <c r="D285" s="744">
        <v>2262</v>
      </c>
      <c r="E285" s="742">
        <v>720</v>
      </c>
      <c r="F285" s="742"/>
      <c r="G285" s="742">
        <f t="shared" si="8"/>
        <v>720</v>
      </c>
      <c r="H285" s="742"/>
      <c r="I285" s="1792"/>
    </row>
    <row r="286" spans="1:9" ht="12.75" customHeight="1" x14ac:dyDescent="0.2">
      <c r="A286" s="1784"/>
      <c r="B286" s="1804"/>
      <c r="C286" s="1805"/>
      <c r="D286" s="744">
        <v>2235</v>
      </c>
      <c r="E286" s="742">
        <v>1600</v>
      </c>
      <c r="F286" s="742"/>
      <c r="G286" s="742">
        <f t="shared" si="8"/>
        <v>1600</v>
      </c>
      <c r="H286" s="742"/>
      <c r="I286" s="1793"/>
    </row>
    <row r="287" spans="1:9" ht="24.75" customHeight="1" x14ac:dyDescent="0.2">
      <c r="A287" s="1254">
        <v>17</v>
      </c>
      <c r="B287" s="1822" t="s">
        <v>1732</v>
      </c>
      <c r="C287" s="1823"/>
      <c r="D287" s="744">
        <v>2235</v>
      </c>
      <c r="E287" s="742">
        <v>1000</v>
      </c>
      <c r="F287" s="742"/>
      <c r="G287" s="742">
        <f t="shared" si="8"/>
        <v>1000</v>
      </c>
      <c r="H287" s="742"/>
      <c r="I287" s="721" t="s">
        <v>1712</v>
      </c>
    </row>
    <row r="288" spans="1:9" ht="26.25" customHeight="1" x14ac:dyDescent="0.2">
      <c r="A288" s="1254">
        <v>18</v>
      </c>
      <c r="B288" s="1822" t="s">
        <v>1733</v>
      </c>
      <c r="C288" s="1823"/>
      <c r="D288" s="744">
        <v>2279</v>
      </c>
      <c r="E288" s="742">
        <f>3600-150</f>
        <v>3450</v>
      </c>
      <c r="F288" s="742"/>
      <c r="G288" s="742">
        <f t="shared" si="8"/>
        <v>3450</v>
      </c>
      <c r="H288" s="742"/>
      <c r="I288" s="721" t="s">
        <v>1712</v>
      </c>
    </row>
    <row r="289" spans="1:9" ht="26.25" customHeight="1" x14ac:dyDescent="0.2">
      <c r="A289" s="1254">
        <v>19</v>
      </c>
      <c r="B289" s="1822" t="s">
        <v>1734</v>
      </c>
      <c r="C289" s="1823"/>
      <c r="D289" s="744">
        <v>2252</v>
      </c>
      <c r="E289" s="742">
        <v>1000</v>
      </c>
      <c r="F289" s="742"/>
      <c r="G289" s="742">
        <f t="shared" si="8"/>
        <v>1000</v>
      </c>
      <c r="H289" s="742"/>
      <c r="I289" s="721" t="s">
        <v>1735</v>
      </c>
    </row>
    <row r="290" spans="1:9" x14ac:dyDescent="0.2">
      <c r="A290" s="1782">
        <v>20</v>
      </c>
      <c r="B290" s="1802" t="s">
        <v>1736</v>
      </c>
      <c r="C290" s="1803"/>
      <c r="D290" s="744">
        <v>1150</v>
      </c>
      <c r="E290" s="742">
        <v>200</v>
      </c>
      <c r="F290" s="742"/>
      <c r="G290" s="742">
        <f t="shared" si="8"/>
        <v>200</v>
      </c>
      <c r="H290" s="742"/>
      <c r="I290" s="1791" t="s">
        <v>1712</v>
      </c>
    </row>
    <row r="291" spans="1:9" ht="12.75" customHeight="1" x14ac:dyDescent="0.2">
      <c r="A291" s="1783"/>
      <c r="B291" s="1806"/>
      <c r="C291" s="1807"/>
      <c r="D291" s="744">
        <v>1210</v>
      </c>
      <c r="E291" s="742">
        <v>49</v>
      </c>
      <c r="F291" s="742"/>
      <c r="G291" s="742">
        <f t="shared" si="8"/>
        <v>49</v>
      </c>
      <c r="H291" s="742"/>
      <c r="I291" s="1792"/>
    </row>
    <row r="292" spans="1:9" ht="12.75" customHeight="1" x14ac:dyDescent="0.2">
      <c r="A292" s="1784"/>
      <c r="B292" s="1804"/>
      <c r="C292" s="1805"/>
      <c r="D292" s="744">
        <v>2314</v>
      </c>
      <c r="E292" s="742">
        <v>200</v>
      </c>
      <c r="F292" s="742"/>
      <c r="G292" s="742">
        <f t="shared" si="8"/>
        <v>200</v>
      </c>
      <c r="H292" s="742"/>
      <c r="I292" s="1793"/>
    </row>
    <row r="293" spans="1:9" ht="26.25" customHeight="1" x14ac:dyDescent="0.2">
      <c r="A293" s="1254">
        <v>21</v>
      </c>
      <c r="B293" s="1822" t="s">
        <v>1737</v>
      </c>
      <c r="C293" s="1823"/>
      <c r="D293" s="744">
        <v>2314</v>
      </c>
      <c r="E293" s="742">
        <v>30</v>
      </c>
      <c r="F293" s="742"/>
      <c r="G293" s="742">
        <f t="shared" si="8"/>
        <v>30</v>
      </c>
      <c r="H293" s="742"/>
      <c r="I293" s="721" t="s">
        <v>1738</v>
      </c>
    </row>
    <row r="294" spans="1:9" ht="12.75" customHeight="1" x14ac:dyDescent="0.2">
      <c r="A294" s="1782">
        <v>22</v>
      </c>
      <c r="B294" s="1802" t="s">
        <v>1739</v>
      </c>
      <c r="C294" s="1803"/>
      <c r="D294" s="744">
        <v>2279</v>
      </c>
      <c r="E294" s="742">
        <v>300</v>
      </c>
      <c r="F294" s="742"/>
      <c r="G294" s="742">
        <f t="shared" si="8"/>
        <v>300</v>
      </c>
      <c r="H294" s="742"/>
      <c r="I294" s="1791" t="s">
        <v>1723</v>
      </c>
    </row>
    <row r="295" spans="1:9" ht="12.75" customHeight="1" x14ac:dyDescent="0.2">
      <c r="A295" s="1783"/>
      <c r="B295" s="1806"/>
      <c r="C295" s="1807"/>
      <c r="D295" s="744">
        <v>2231</v>
      </c>
      <c r="E295" s="742">
        <v>600</v>
      </c>
      <c r="F295" s="742"/>
      <c r="G295" s="742">
        <f t="shared" si="8"/>
        <v>600</v>
      </c>
      <c r="H295" s="742"/>
      <c r="I295" s="1792"/>
    </row>
    <row r="296" spans="1:9" ht="12.75" customHeight="1" x14ac:dyDescent="0.2">
      <c r="A296" s="1782">
        <v>23</v>
      </c>
      <c r="B296" s="1802" t="s">
        <v>1740</v>
      </c>
      <c r="C296" s="1803"/>
      <c r="D296" s="744">
        <v>1150</v>
      </c>
      <c r="E296" s="742">
        <v>4140</v>
      </c>
      <c r="F296" s="742"/>
      <c r="G296" s="742">
        <f t="shared" si="8"/>
        <v>4140</v>
      </c>
      <c r="H296" s="742"/>
      <c r="I296" s="1791" t="s">
        <v>1642</v>
      </c>
    </row>
    <row r="297" spans="1:9" ht="12.75" customHeight="1" x14ac:dyDescent="0.2">
      <c r="A297" s="1784"/>
      <c r="B297" s="1804"/>
      <c r="C297" s="1805"/>
      <c r="D297" s="744">
        <v>1210</v>
      </c>
      <c r="E297" s="742">
        <v>998</v>
      </c>
      <c r="F297" s="742"/>
      <c r="G297" s="742">
        <f t="shared" si="8"/>
        <v>998</v>
      </c>
      <c r="H297" s="742"/>
      <c r="I297" s="1793"/>
    </row>
    <row r="298" spans="1:9" ht="12.75" customHeight="1" x14ac:dyDescent="0.2">
      <c r="A298" s="740">
        <v>24</v>
      </c>
      <c r="B298" s="1834" t="s">
        <v>1741</v>
      </c>
      <c r="C298" s="1823"/>
      <c r="D298" s="744">
        <v>2231</v>
      </c>
      <c r="E298" s="742">
        <f>2000-597</f>
        <v>1403</v>
      </c>
      <c r="F298" s="742"/>
      <c r="G298" s="742">
        <f t="shared" si="8"/>
        <v>1403</v>
      </c>
      <c r="H298" s="742"/>
      <c r="I298" s="721" t="s">
        <v>1608</v>
      </c>
    </row>
    <row r="299" spans="1:9" ht="12.75" customHeight="1" x14ac:dyDescent="0.2">
      <c r="A299" s="1573"/>
      <c r="B299" s="1835"/>
      <c r="C299" s="1835"/>
      <c r="D299" s="1574"/>
      <c r="E299" s="1575"/>
      <c r="F299" s="1575"/>
      <c r="G299" s="1575"/>
      <c r="H299" s="1575"/>
      <c r="I299" s="1575"/>
    </row>
    <row r="300" spans="1:9" ht="12.75" customHeight="1" x14ac:dyDescent="0.2">
      <c r="A300" s="1250" t="s">
        <v>504</v>
      </c>
      <c r="B300" s="1576"/>
      <c r="C300" s="1577" t="s">
        <v>1742</v>
      </c>
      <c r="D300" s="1578"/>
      <c r="E300" s="1579"/>
      <c r="F300" s="1579"/>
      <c r="G300" s="1579"/>
      <c r="H300" s="1579"/>
      <c r="I300" s="1579"/>
    </row>
    <row r="301" spans="1:9" ht="12.75" customHeight="1" x14ac:dyDescent="0.2">
      <c r="A301" s="1250" t="s">
        <v>506</v>
      </c>
      <c r="B301" s="1580"/>
      <c r="C301" s="1581" t="s">
        <v>861</v>
      </c>
      <c r="D301" s="1582"/>
      <c r="E301" s="1583"/>
      <c r="F301" s="1583"/>
      <c r="G301" s="1583"/>
      <c r="H301" s="1583"/>
      <c r="I301" s="1583"/>
    </row>
    <row r="302" spans="1:9" ht="12.75" customHeight="1" x14ac:dyDescent="0.2">
      <c r="A302" s="1753" t="s">
        <v>365</v>
      </c>
      <c r="B302" s="1753" t="s">
        <v>508</v>
      </c>
      <c r="C302" s="1753"/>
      <c r="D302" s="1776" t="s">
        <v>509</v>
      </c>
      <c r="E302" s="1753" t="s">
        <v>378</v>
      </c>
      <c r="F302" s="1795" t="s">
        <v>510</v>
      </c>
      <c r="G302" s="1753" t="s">
        <v>380</v>
      </c>
      <c r="H302" s="1774" t="s">
        <v>318</v>
      </c>
      <c r="I302" s="1776" t="s">
        <v>376</v>
      </c>
    </row>
    <row r="303" spans="1:9" ht="37.5" customHeight="1" x14ac:dyDescent="0.2">
      <c r="A303" s="1753"/>
      <c r="B303" s="1753"/>
      <c r="C303" s="1753"/>
      <c r="D303" s="1776"/>
      <c r="E303" s="1753"/>
      <c r="F303" s="1796"/>
      <c r="G303" s="1753"/>
      <c r="H303" s="1775"/>
      <c r="I303" s="1776"/>
    </row>
    <row r="304" spans="1:9" ht="12.75" customHeight="1" x14ac:dyDescent="0.2">
      <c r="A304" s="1830" t="s">
        <v>511</v>
      </c>
      <c r="B304" s="1831"/>
      <c r="C304" s="1831"/>
      <c r="D304" s="1584"/>
      <c r="E304" s="1585">
        <f>E305+E306</f>
        <v>6932</v>
      </c>
      <c r="F304" s="1585">
        <f t="shared" ref="F304:G304" si="9">F305+F306</f>
        <v>0</v>
      </c>
      <c r="G304" s="1585">
        <f t="shared" si="9"/>
        <v>6932</v>
      </c>
      <c r="H304" s="1585"/>
      <c r="I304" s="1562"/>
    </row>
    <row r="305" spans="1:9" ht="12.75" customHeight="1" x14ac:dyDescent="0.2">
      <c r="A305" s="755">
        <v>1</v>
      </c>
      <c r="B305" s="1832" t="s">
        <v>1743</v>
      </c>
      <c r="C305" s="1833"/>
      <c r="D305" s="1586">
        <v>2370</v>
      </c>
      <c r="E305" s="1565">
        <v>350</v>
      </c>
      <c r="F305" s="1565"/>
      <c r="G305" s="742">
        <f t="shared" ref="G305:G306" si="10">SUM(E305:F305)</f>
        <v>350</v>
      </c>
      <c r="H305" s="1565"/>
      <c r="I305" s="1584" t="s">
        <v>682</v>
      </c>
    </row>
    <row r="306" spans="1:9" ht="12.75" customHeight="1" x14ac:dyDescent="0.2">
      <c r="A306" s="740">
        <v>2</v>
      </c>
      <c r="B306" s="1822" t="s">
        <v>1744</v>
      </c>
      <c r="C306" s="1823"/>
      <c r="D306" s="741">
        <v>2239</v>
      </c>
      <c r="E306" s="1587">
        <f>5496+1086</f>
        <v>6582</v>
      </c>
      <c r="F306" s="1587"/>
      <c r="G306" s="1587">
        <f t="shared" si="10"/>
        <v>6582</v>
      </c>
      <c r="H306" s="1588"/>
      <c r="I306" s="721" t="s">
        <v>682</v>
      </c>
    </row>
    <row r="307" spans="1:9" x14ac:dyDescent="0.2">
      <c r="A307" s="762"/>
      <c r="B307" s="1589"/>
      <c r="C307" s="1589"/>
      <c r="D307" s="1590"/>
      <c r="E307" s="1579"/>
      <c r="F307" s="1579"/>
      <c r="G307" s="1579"/>
      <c r="H307" s="1579"/>
      <c r="I307" s="1579"/>
    </row>
    <row r="308" spans="1:9" s="1325" customFormat="1" x14ac:dyDescent="0.2">
      <c r="A308" s="1841" t="s">
        <v>504</v>
      </c>
      <c r="B308" s="1841"/>
      <c r="C308" s="1542" t="s">
        <v>1745</v>
      </c>
      <c r="D308" s="1591"/>
      <c r="E308" s="1542"/>
      <c r="F308" s="1542"/>
      <c r="G308" s="1542"/>
      <c r="H308" s="1542"/>
      <c r="I308" s="1542"/>
    </row>
    <row r="309" spans="1:9" s="1325" customFormat="1" x14ac:dyDescent="0.2">
      <c r="A309" s="1592" t="s">
        <v>506</v>
      </c>
      <c r="B309" s="1348"/>
      <c r="C309" s="1593" t="s">
        <v>571</v>
      </c>
      <c r="D309" s="1591"/>
      <c r="E309" s="1542"/>
      <c r="F309" s="1542"/>
      <c r="G309" s="1542"/>
      <c r="H309" s="1542"/>
      <c r="I309" s="1542"/>
    </row>
    <row r="310" spans="1:9" s="1325" customFormat="1" ht="12" customHeight="1" x14ac:dyDescent="0.2">
      <c r="A310" s="1753" t="s">
        <v>365</v>
      </c>
      <c r="B310" s="1753" t="s">
        <v>508</v>
      </c>
      <c r="C310" s="1753"/>
      <c r="D310" s="1776" t="s">
        <v>509</v>
      </c>
      <c r="E310" s="1753" t="s">
        <v>378</v>
      </c>
      <c r="F310" s="1795" t="s">
        <v>510</v>
      </c>
      <c r="G310" s="1753" t="s">
        <v>380</v>
      </c>
      <c r="H310" s="1774" t="s">
        <v>318</v>
      </c>
      <c r="I310" s="1776" t="s">
        <v>376</v>
      </c>
    </row>
    <row r="311" spans="1:9" s="1325" customFormat="1" ht="37.5" customHeight="1" x14ac:dyDescent="0.2">
      <c r="A311" s="1753"/>
      <c r="B311" s="1753"/>
      <c r="C311" s="1753"/>
      <c r="D311" s="1776"/>
      <c r="E311" s="1753"/>
      <c r="F311" s="1796"/>
      <c r="G311" s="1753"/>
      <c r="H311" s="1775"/>
      <c r="I311" s="1776"/>
    </row>
    <row r="312" spans="1:9" s="1325" customFormat="1" ht="12" customHeight="1" x14ac:dyDescent="0.2">
      <c r="A312" s="1836" t="s">
        <v>511</v>
      </c>
      <c r="B312" s="1837"/>
      <c r="C312" s="1838"/>
      <c r="D312" s="1594"/>
      <c r="E312" s="1524">
        <f>E313</f>
        <v>160000</v>
      </c>
      <c r="F312" s="1524">
        <f t="shared" ref="F312:G312" si="11">F313</f>
        <v>0</v>
      </c>
      <c r="G312" s="1524">
        <f t="shared" si="11"/>
        <v>160000</v>
      </c>
      <c r="H312" s="1524"/>
      <c r="I312" s="1524"/>
    </row>
    <row r="313" spans="1:9" s="1325" customFormat="1" ht="28.5" customHeight="1" x14ac:dyDescent="0.2">
      <c r="A313" s="813">
        <v>1</v>
      </c>
      <c r="B313" s="1839" t="s">
        <v>1746</v>
      </c>
      <c r="C313" s="1840"/>
      <c r="D313" s="1551">
        <v>3262</v>
      </c>
      <c r="E313" s="798">
        <f>105000+55000</f>
        <v>160000</v>
      </c>
      <c r="F313" s="798"/>
      <c r="G313" s="742">
        <f t="shared" ref="G313" si="12">SUM(E313:F313)</f>
        <v>160000</v>
      </c>
      <c r="H313" s="798"/>
      <c r="I313" s="1400" t="s">
        <v>682</v>
      </c>
    </row>
    <row r="314" spans="1:9" x14ac:dyDescent="0.2">
      <c r="E314" s="1563"/>
      <c r="F314" s="1563"/>
      <c r="G314" s="1563"/>
      <c r="H314" s="1563"/>
      <c r="I314" s="1563"/>
    </row>
    <row r="315" spans="1:9" x14ac:dyDescent="0.2">
      <c r="A315" s="736" t="s">
        <v>574</v>
      </c>
    </row>
    <row r="316" spans="1:9" x14ac:dyDescent="0.2">
      <c r="A316" s="736" t="s">
        <v>684</v>
      </c>
    </row>
    <row r="317" spans="1:9" s="1325" customFormat="1" x14ac:dyDescent="0.2">
      <c r="A317" s="736" t="s">
        <v>578</v>
      </c>
      <c r="B317" s="774"/>
      <c r="C317" s="1595"/>
      <c r="D317" s="1596"/>
    </row>
    <row r="318" spans="1:9" s="1325" customFormat="1" x14ac:dyDescent="0.2">
      <c r="A318" s="736"/>
      <c r="B318" s="774" t="s">
        <v>1747</v>
      </c>
      <c r="C318" s="1595"/>
      <c r="D318" s="1596"/>
    </row>
    <row r="319" spans="1:9" s="1325" customFormat="1" x14ac:dyDescent="0.2">
      <c r="A319" s="736"/>
      <c r="B319" s="774"/>
      <c r="C319" s="1597" t="s">
        <v>1748</v>
      </c>
      <c r="D319" s="1596"/>
    </row>
    <row r="320" spans="1:9" s="1325" customFormat="1" x14ac:dyDescent="0.2">
      <c r="A320" s="736"/>
      <c r="B320" s="774" t="s">
        <v>1749</v>
      </c>
      <c r="C320" s="1595"/>
      <c r="D320" s="1596"/>
    </row>
    <row r="321" spans="1:4" s="1325" customFormat="1" x14ac:dyDescent="0.2">
      <c r="A321" s="736"/>
      <c r="B321" s="774"/>
      <c r="C321" s="1597" t="s">
        <v>1750</v>
      </c>
      <c r="D321" s="1596"/>
    </row>
    <row r="322" spans="1:4" s="1325" customFormat="1" x14ac:dyDescent="0.2">
      <c r="A322" s="736"/>
      <c r="B322" s="774" t="s">
        <v>1751</v>
      </c>
      <c r="C322" s="1597"/>
      <c r="D322" s="1596"/>
    </row>
    <row r="323" spans="1:4" s="1325" customFormat="1" x14ac:dyDescent="0.2">
      <c r="A323" s="736"/>
      <c r="B323" s="774"/>
      <c r="C323" s="1597" t="s">
        <v>1752</v>
      </c>
      <c r="D323" s="1596"/>
    </row>
    <row r="324" spans="1:4" s="1325" customFormat="1" x14ac:dyDescent="0.2">
      <c r="A324" s="736"/>
      <c r="B324" s="774"/>
      <c r="C324" s="1597" t="s">
        <v>1753</v>
      </c>
      <c r="D324" s="1596"/>
    </row>
    <row r="325" spans="1:4" s="1325" customFormat="1" x14ac:dyDescent="0.2">
      <c r="A325" s="736"/>
      <c r="B325" s="774" t="s">
        <v>1754</v>
      </c>
      <c r="C325" s="1597"/>
      <c r="D325" s="1596"/>
    </row>
    <row r="326" spans="1:4" s="1325" customFormat="1" x14ac:dyDescent="0.2">
      <c r="A326" s="736"/>
      <c r="B326" s="774"/>
      <c r="C326" s="1597" t="s">
        <v>1755</v>
      </c>
      <c r="D326" s="1596"/>
    </row>
    <row r="327" spans="1:4" s="1325" customFormat="1" x14ac:dyDescent="0.2">
      <c r="A327" s="736"/>
      <c r="B327" s="774"/>
      <c r="C327" s="1597" t="s">
        <v>1756</v>
      </c>
      <c r="D327" s="1596"/>
    </row>
    <row r="328" spans="1:4" s="1325" customFormat="1" x14ac:dyDescent="0.2">
      <c r="A328" s="736"/>
      <c r="B328" s="774"/>
      <c r="C328" s="1597" t="s">
        <v>1757</v>
      </c>
      <c r="D328" s="1596"/>
    </row>
    <row r="329" spans="1:4" s="1325" customFormat="1" x14ac:dyDescent="0.2">
      <c r="A329" s="736"/>
      <c r="B329" s="774"/>
      <c r="C329" s="1597" t="s">
        <v>1758</v>
      </c>
      <c r="D329" s="1596"/>
    </row>
    <row r="330" spans="1:4" s="1325" customFormat="1" x14ac:dyDescent="0.2">
      <c r="A330" s="736"/>
      <c r="B330" s="774"/>
      <c r="C330" s="1597" t="s">
        <v>1759</v>
      </c>
      <c r="D330" s="1596"/>
    </row>
    <row r="331" spans="1:4" s="1325" customFormat="1" x14ac:dyDescent="0.2">
      <c r="A331" s="736"/>
      <c r="B331" s="774" t="s">
        <v>1760</v>
      </c>
      <c r="C331" s="1595"/>
      <c r="D331" s="1596"/>
    </row>
    <row r="332" spans="1:4" s="1325" customFormat="1" x14ac:dyDescent="0.2">
      <c r="A332" s="736"/>
      <c r="B332" s="774"/>
      <c r="C332" s="774" t="s">
        <v>1761</v>
      </c>
      <c r="D332" s="1596"/>
    </row>
    <row r="333" spans="1:4" s="1325" customFormat="1" x14ac:dyDescent="0.2">
      <c r="A333" s="736"/>
      <c r="C333" s="774" t="s">
        <v>1762</v>
      </c>
      <c r="D333" s="1596"/>
    </row>
    <row r="334" spans="1:4" s="1325" customFormat="1" x14ac:dyDescent="0.2">
      <c r="A334" s="736"/>
      <c r="C334" s="774" t="s">
        <v>1763</v>
      </c>
      <c r="D334" s="1596"/>
    </row>
    <row r="335" spans="1:4" s="1325" customFormat="1" x14ac:dyDescent="0.2">
      <c r="A335" s="736"/>
      <c r="B335" s="774"/>
      <c r="C335" s="774" t="s">
        <v>1764</v>
      </c>
      <c r="D335" s="1596"/>
    </row>
    <row r="336" spans="1:4" s="1325" customFormat="1" x14ac:dyDescent="0.2">
      <c r="A336" s="736"/>
      <c r="B336" s="774"/>
      <c r="C336" s="774" t="s">
        <v>1765</v>
      </c>
      <c r="D336" s="1596"/>
    </row>
    <row r="337" spans="1:4" s="1325" customFormat="1" x14ac:dyDescent="0.2">
      <c r="A337" s="736"/>
      <c r="B337" s="774"/>
      <c r="C337" s="774" t="s">
        <v>1766</v>
      </c>
      <c r="D337" s="1596"/>
    </row>
    <row r="338" spans="1:4" s="1325" customFormat="1" x14ac:dyDescent="0.2">
      <c r="A338" s="782"/>
      <c r="B338" s="1595"/>
      <c r="C338" s="774" t="s">
        <v>1767</v>
      </c>
      <c r="D338" s="1596"/>
    </row>
    <row r="339" spans="1:4" s="1325" customFormat="1" x14ac:dyDescent="0.2">
      <c r="A339" s="782"/>
      <c r="B339" s="1597" t="s">
        <v>1768</v>
      </c>
      <c r="C339" s="774"/>
      <c r="D339" s="1596"/>
    </row>
    <row r="340" spans="1:4" s="1325" customFormat="1" x14ac:dyDescent="0.2">
      <c r="A340" s="782"/>
      <c r="B340" s="1595"/>
      <c r="C340" s="774" t="s">
        <v>1769</v>
      </c>
      <c r="D340" s="1596"/>
    </row>
    <row r="341" spans="1:4" s="1325" customFormat="1" x14ac:dyDescent="0.2">
      <c r="A341" s="782"/>
      <c r="B341" s="1597" t="s">
        <v>1770</v>
      </c>
      <c r="C341" s="774"/>
      <c r="D341" s="1596"/>
    </row>
    <row r="342" spans="1:4" s="1325" customFormat="1" x14ac:dyDescent="0.2">
      <c r="A342" s="782"/>
      <c r="B342" s="1595"/>
      <c r="C342" s="774" t="s">
        <v>1771</v>
      </c>
      <c r="D342" s="1596"/>
    </row>
  </sheetData>
  <sheetProtection algorithmName="SHA-512" hashValue="JXJMRkE+NrhdH6s8DUsKZ7LRYvNXMK+b76ngFOPoWrzL2W/OwMX7v8GqcJHZwDGj9i5iAP/4yimyjc6l3gJ0BQ==" saltValue="2wiagU4e680+3XrPC7Bmmg==" spinCount="100000" sheet="1" objects="1" scenarios="1"/>
  <mergeCells count="330">
    <mergeCell ref="F310:F311"/>
    <mergeCell ref="G310:G311"/>
    <mergeCell ref="H310:H311"/>
    <mergeCell ref="I310:I311"/>
    <mergeCell ref="A312:C312"/>
    <mergeCell ref="B313:C313"/>
    <mergeCell ref="B306:C306"/>
    <mergeCell ref="A308:B308"/>
    <mergeCell ref="A310:A311"/>
    <mergeCell ref="B310:C311"/>
    <mergeCell ref="D310:D311"/>
    <mergeCell ref="E310:E311"/>
    <mergeCell ref="F302:F303"/>
    <mergeCell ref="G302:G303"/>
    <mergeCell ref="H302:H303"/>
    <mergeCell ref="I302:I303"/>
    <mergeCell ref="A304:C304"/>
    <mergeCell ref="B305:C305"/>
    <mergeCell ref="B298:C298"/>
    <mergeCell ref="B299:C299"/>
    <mergeCell ref="A302:A303"/>
    <mergeCell ref="B302:C303"/>
    <mergeCell ref="D302:D303"/>
    <mergeCell ref="E302:E303"/>
    <mergeCell ref="B293:C293"/>
    <mergeCell ref="A294:A295"/>
    <mergeCell ref="B294:C295"/>
    <mergeCell ref="I294:I295"/>
    <mergeCell ref="A296:A297"/>
    <mergeCell ref="B296:C297"/>
    <mergeCell ref="I296:I297"/>
    <mergeCell ref="B287:C287"/>
    <mergeCell ref="B288:C288"/>
    <mergeCell ref="B289:C289"/>
    <mergeCell ref="A290:A292"/>
    <mergeCell ref="B290:C292"/>
    <mergeCell ref="I290:I292"/>
    <mergeCell ref="A277:A280"/>
    <mergeCell ref="B277:C280"/>
    <mergeCell ref="I277:I280"/>
    <mergeCell ref="A281:A286"/>
    <mergeCell ref="B281:C286"/>
    <mergeCell ref="I281:I286"/>
    <mergeCell ref="B269:C269"/>
    <mergeCell ref="A270:A272"/>
    <mergeCell ref="B270:C272"/>
    <mergeCell ref="I270:I272"/>
    <mergeCell ref="A273:A276"/>
    <mergeCell ref="B273:C276"/>
    <mergeCell ref="I273:I276"/>
    <mergeCell ref="A260:A265"/>
    <mergeCell ref="B260:C265"/>
    <mergeCell ref="I260:I265"/>
    <mergeCell ref="B266:C266"/>
    <mergeCell ref="A267:A268"/>
    <mergeCell ref="B267:C268"/>
    <mergeCell ref="I267:I268"/>
    <mergeCell ref="B251:C251"/>
    <mergeCell ref="A252:A256"/>
    <mergeCell ref="B252:C256"/>
    <mergeCell ref="I252:I256"/>
    <mergeCell ref="B257:C257"/>
    <mergeCell ref="A258:A259"/>
    <mergeCell ref="B258:C259"/>
    <mergeCell ref="I258:I259"/>
    <mergeCell ref="B242:C242"/>
    <mergeCell ref="A243:A244"/>
    <mergeCell ref="B243:C244"/>
    <mergeCell ref="I243:I244"/>
    <mergeCell ref="A245:A250"/>
    <mergeCell ref="B245:C250"/>
    <mergeCell ref="I245:I250"/>
    <mergeCell ref="G237:G238"/>
    <mergeCell ref="H237:H238"/>
    <mergeCell ref="I237:I238"/>
    <mergeCell ref="A239:C239"/>
    <mergeCell ref="A240:A241"/>
    <mergeCell ref="B240:C241"/>
    <mergeCell ref="I240:I241"/>
    <mergeCell ref="I229:I233"/>
    <mergeCell ref="A235:B235"/>
    <mergeCell ref="C235:I235"/>
    <mergeCell ref="A236:B236"/>
    <mergeCell ref="C236:I236"/>
    <mergeCell ref="A237:A238"/>
    <mergeCell ref="B237:C238"/>
    <mergeCell ref="D237:D238"/>
    <mergeCell ref="E237:E238"/>
    <mergeCell ref="F237:F238"/>
    <mergeCell ref="B224:C224"/>
    <mergeCell ref="B225:C225"/>
    <mergeCell ref="B226:C226"/>
    <mergeCell ref="B227:C227"/>
    <mergeCell ref="B228:C228"/>
    <mergeCell ref="A229:A233"/>
    <mergeCell ref="B229:C233"/>
    <mergeCell ref="B218:C218"/>
    <mergeCell ref="B219:C219"/>
    <mergeCell ref="B220:C220"/>
    <mergeCell ref="B221:C221"/>
    <mergeCell ref="B222:C222"/>
    <mergeCell ref="B223:C223"/>
    <mergeCell ref="A212:A214"/>
    <mergeCell ref="B212:C214"/>
    <mergeCell ref="I212:I214"/>
    <mergeCell ref="B215:C215"/>
    <mergeCell ref="B216:C216"/>
    <mergeCell ref="B217:C217"/>
    <mergeCell ref="A206:A208"/>
    <mergeCell ref="B206:C208"/>
    <mergeCell ref="I206:I208"/>
    <mergeCell ref="A209:A211"/>
    <mergeCell ref="B209:C211"/>
    <mergeCell ref="I209:I211"/>
    <mergeCell ref="A200:A202"/>
    <mergeCell ref="B200:C202"/>
    <mergeCell ref="I200:I202"/>
    <mergeCell ref="A203:A205"/>
    <mergeCell ref="B203:C205"/>
    <mergeCell ref="I203:I205"/>
    <mergeCell ref="A195:A197"/>
    <mergeCell ref="B195:C197"/>
    <mergeCell ref="I195:I197"/>
    <mergeCell ref="A198:A199"/>
    <mergeCell ref="B198:C199"/>
    <mergeCell ref="I198:I199"/>
    <mergeCell ref="A189:A191"/>
    <mergeCell ref="B189:C191"/>
    <mergeCell ref="I189:I191"/>
    <mergeCell ref="A192:A194"/>
    <mergeCell ref="B192:C194"/>
    <mergeCell ref="I192:I194"/>
    <mergeCell ref="A182:A185"/>
    <mergeCell ref="B182:C185"/>
    <mergeCell ref="I182:I185"/>
    <mergeCell ref="A186:A188"/>
    <mergeCell ref="B186:C188"/>
    <mergeCell ref="I186:I188"/>
    <mergeCell ref="A175:A178"/>
    <mergeCell ref="B175:C178"/>
    <mergeCell ref="I175:I178"/>
    <mergeCell ref="A179:A181"/>
    <mergeCell ref="B179:C181"/>
    <mergeCell ref="I179:I181"/>
    <mergeCell ref="A168:A170"/>
    <mergeCell ref="B168:C170"/>
    <mergeCell ref="I168:I170"/>
    <mergeCell ref="B171:C171"/>
    <mergeCell ref="A172:A174"/>
    <mergeCell ref="B172:C174"/>
    <mergeCell ref="I172:I174"/>
    <mergeCell ref="A161:A163"/>
    <mergeCell ref="B161:C163"/>
    <mergeCell ref="I161:I163"/>
    <mergeCell ref="B164:C164"/>
    <mergeCell ref="A165:A167"/>
    <mergeCell ref="B165:C167"/>
    <mergeCell ref="I165:I167"/>
    <mergeCell ref="A156:A158"/>
    <mergeCell ref="B156:C158"/>
    <mergeCell ref="I156:I158"/>
    <mergeCell ref="A159:A160"/>
    <mergeCell ref="B159:C160"/>
    <mergeCell ref="I159:I160"/>
    <mergeCell ref="H149:H150"/>
    <mergeCell ref="I149:I150"/>
    <mergeCell ref="A151:C151"/>
    <mergeCell ref="B152:C152"/>
    <mergeCell ref="B153:C153"/>
    <mergeCell ref="A154:A155"/>
    <mergeCell ref="B154:C155"/>
    <mergeCell ref="I154:I155"/>
    <mergeCell ref="A149:A150"/>
    <mergeCell ref="B149:C150"/>
    <mergeCell ref="D149:D150"/>
    <mergeCell ref="E149:E150"/>
    <mergeCell ref="F149:F150"/>
    <mergeCell ref="G149:G150"/>
    <mergeCell ref="B144:C144"/>
    <mergeCell ref="B145:C145"/>
    <mergeCell ref="A147:B147"/>
    <mergeCell ref="C147:I147"/>
    <mergeCell ref="A148:B148"/>
    <mergeCell ref="C148:I148"/>
    <mergeCell ref="A139:A140"/>
    <mergeCell ref="B139:C140"/>
    <mergeCell ref="I139:I140"/>
    <mergeCell ref="B141:C141"/>
    <mergeCell ref="A142:A143"/>
    <mergeCell ref="B142:C143"/>
    <mergeCell ref="I142:I143"/>
    <mergeCell ref="A130:A134"/>
    <mergeCell ref="B130:C134"/>
    <mergeCell ref="I130:I134"/>
    <mergeCell ref="B135:C135"/>
    <mergeCell ref="A136:A138"/>
    <mergeCell ref="B136:C138"/>
    <mergeCell ref="I136:I138"/>
    <mergeCell ref="A118:A121"/>
    <mergeCell ref="B118:C121"/>
    <mergeCell ref="I118:I121"/>
    <mergeCell ref="A122:A129"/>
    <mergeCell ref="B122:C129"/>
    <mergeCell ref="I122:I129"/>
    <mergeCell ref="A110:A113"/>
    <mergeCell ref="B110:C113"/>
    <mergeCell ref="I110:I113"/>
    <mergeCell ref="A114:A117"/>
    <mergeCell ref="B114:C117"/>
    <mergeCell ref="I114:I117"/>
    <mergeCell ref="A105:A106"/>
    <mergeCell ref="B105:C106"/>
    <mergeCell ref="I105:I106"/>
    <mergeCell ref="A107:A109"/>
    <mergeCell ref="B107:C109"/>
    <mergeCell ref="I107:I109"/>
    <mergeCell ref="A100:A101"/>
    <mergeCell ref="B100:C101"/>
    <mergeCell ref="I100:I101"/>
    <mergeCell ref="B102:C102"/>
    <mergeCell ref="A103:A104"/>
    <mergeCell ref="B103:C104"/>
    <mergeCell ref="I103:I104"/>
    <mergeCell ref="B94:C94"/>
    <mergeCell ref="A95:A96"/>
    <mergeCell ref="B95:C96"/>
    <mergeCell ref="I95:I96"/>
    <mergeCell ref="A97:A99"/>
    <mergeCell ref="B97:C99"/>
    <mergeCell ref="I97:I99"/>
    <mergeCell ref="B88:C88"/>
    <mergeCell ref="B89:C89"/>
    <mergeCell ref="B90:C90"/>
    <mergeCell ref="A91:A93"/>
    <mergeCell ref="B91:C93"/>
    <mergeCell ref="I91:I93"/>
    <mergeCell ref="A84:A85"/>
    <mergeCell ref="B84:C85"/>
    <mergeCell ref="I84:I85"/>
    <mergeCell ref="A86:A87"/>
    <mergeCell ref="B86:C87"/>
    <mergeCell ref="I86:I87"/>
    <mergeCell ref="A77:A81"/>
    <mergeCell ref="B77:C81"/>
    <mergeCell ref="I77:I81"/>
    <mergeCell ref="A82:A83"/>
    <mergeCell ref="B82:C83"/>
    <mergeCell ref="I82:I83"/>
    <mergeCell ref="A71:A74"/>
    <mergeCell ref="B71:C74"/>
    <mergeCell ref="I71:I74"/>
    <mergeCell ref="A75:A76"/>
    <mergeCell ref="B75:C76"/>
    <mergeCell ref="I75:I76"/>
    <mergeCell ref="A66:A67"/>
    <mergeCell ref="B66:C67"/>
    <mergeCell ref="I66:I67"/>
    <mergeCell ref="B68:C68"/>
    <mergeCell ref="A69:A70"/>
    <mergeCell ref="B69:C70"/>
    <mergeCell ref="I69:I70"/>
    <mergeCell ref="A54:A55"/>
    <mergeCell ref="B54:C55"/>
    <mergeCell ref="I54:I55"/>
    <mergeCell ref="B56:C56"/>
    <mergeCell ref="B57:C57"/>
    <mergeCell ref="A58:A65"/>
    <mergeCell ref="B58:C65"/>
    <mergeCell ref="I58:I65"/>
    <mergeCell ref="B48:C48"/>
    <mergeCell ref="B49:C49"/>
    <mergeCell ref="B50:C50"/>
    <mergeCell ref="B51:C51"/>
    <mergeCell ref="B52:C52"/>
    <mergeCell ref="B53:C53"/>
    <mergeCell ref="A41:A44"/>
    <mergeCell ref="B41:C44"/>
    <mergeCell ref="I41:I44"/>
    <mergeCell ref="B45:C45"/>
    <mergeCell ref="B46:C46"/>
    <mergeCell ref="B47:C47"/>
    <mergeCell ref="A36:A38"/>
    <mergeCell ref="B36:C38"/>
    <mergeCell ref="I36:I38"/>
    <mergeCell ref="A39:A40"/>
    <mergeCell ref="B39:C40"/>
    <mergeCell ref="I39:I40"/>
    <mergeCell ref="A32:A33"/>
    <mergeCell ref="B32:C33"/>
    <mergeCell ref="I32:I33"/>
    <mergeCell ref="A34:A35"/>
    <mergeCell ref="B34:C35"/>
    <mergeCell ref="I34:I35"/>
    <mergeCell ref="A25:A28"/>
    <mergeCell ref="B25:C28"/>
    <mergeCell ref="I25:I28"/>
    <mergeCell ref="A29:A31"/>
    <mergeCell ref="B29:C31"/>
    <mergeCell ref="I29:I31"/>
    <mergeCell ref="B19:C19"/>
    <mergeCell ref="A20:A21"/>
    <mergeCell ref="B20:C21"/>
    <mergeCell ref="I20:I21"/>
    <mergeCell ref="A22:A24"/>
    <mergeCell ref="B22:C24"/>
    <mergeCell ref="I22:I24"/>
    <mergeCell ref="A12:C12"/>
    <mergeCell ref="B13:C13"/>
    <mergeCell ref="A14:A18"/>
    <mergeCell ref="B14:C18"/>
    <mergeCell ref="I14:I18"/>
    <mergeCell ref="A8:B8"/>
    <mergeCell ref="C8:I8"/>
    <mergeCell ref="A9:B9"/>
    <mergeCell ref="C9:I9"/>
    <mergeCell ref="A10:A11"/>
    <mergeCell ref="B10:C11"/>
    <mergeCell ref="D10:D11"/>
    <mergeCell ref="E10:E11"/>
    <mergeCell ref="F10:F11"/>
    <mergeCell ref="G10:G11"/>
    <mergeCell ref="A3:B3"/>
    <mergeCell ref="C3:I3"/>
    <mergeCell ref="A4:B4"/>
    <mergeCell ref="C4:I4"/>
    <mergeCell ref="A5:I5"/>
    <mergeCell ref="A7:B7"/>
    <mergeCell ref="C7:I7"/>
    <mergeCell ref="H10:H11"/>
    <mergeCell ref="I10:I11"/>
  </mergeCells>
  <pageMargins left="0.59055118110236227" right="0.39370078740157483" top="0.59055118110236227" bottom="0.39370078740157483" header="0.23622047244094491" footer="0.23622047244094491"/>
  <pageSetup paperSize="9" scale="65" orientation="portrait" verticalDpi="4294967294" r:id="rId1"/>
  <headerFooter differentFirst="1">
    <oddFooter>&amp;L&amp;"Times New Roman,Regular"&amp;9&amp;D; &amp;T&amp;R&amp;"Times New Roman,Regular"&amp;9&amp;P (&amp;N)</oddFooter>
    <firstHeader xml:space="preserve">&amp;R&amp;"Times New Roman,Regular"&amp;9
47.pielikums Jūrmalas pilsētas domes 
2018.gada 27.septembra saistošajiem noteikumiem Nr.33
(protokols Nr.13,  23.punkts)
 </firstHeader>
    <firstFooter>&amp;L&amp;9&amp;D; &amp;T&amp;R&amp;9&amp;P (&amp;N)</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136"/>
  <sheetViews>
    <sheetView view="pageLayout" zoomScaleNormal="100" workbookViewId="0">
      <selection activeCell="J4" sqref="J4"/>
    </sheetView>
  </sheetViews>
  <sheetFormatPr defaultColWidth="9.140625" defaultRowHeight="12" outlineLevelCol="1" x14ac:dyDescent="0.25"/>
  <cols>
    <col min="1" max="1" width="3.5703125" style="760" customWidth="1"/>
    <col min="2" max="2" width="17.28515625" style="760" customWidth="1"/>
    <col min="3" max="3" width="15.28515625" style="760" customWidth="1"/>
    <col min="4" max="4" width="10.5703125" style="760" customWidth="1"/>
    <col min="5" max="5" width="11.7109375" style="760" hidden="1" customWidth="1" outlineLevel="1"/>
    <col min="6" max="6" width="10.85546875" style="760" hidden="1" customWidth="1" outlineLevel="1"/>
    <col min="7" max="7" width="13.5703125" style="760" customWidth="1" collapsed="1"/>
    <col min="8" max="8" width="29.42578125" style="760" hidden="1" customWidth="1" outlineLevel="1"/>
    <col min="9" max="9" width="18.140625" style="760" customWidth="1" collapsed="1"/>
    <col min="10" max="10" width="8.7109375" style="736" customWidth="1"/>
    <col min="11" max="16384" width="9.140625" style="736"/>
  </cols>
  <sheetData>
    <row r="1" spans="1:9" x14ac:dyDescent="0.2">
      <c r="I1" s="735" t="s">
        <v>1335</v>
      </c>
    </row>
    <row r="2" spans="1:9" x14ac:dyDescent="0.2">
      <c r="I2" s="735" t="s">
        <v>493</v>
      </c>
    </row>
    <row r="3" spans="1:9" x14ac:dyDescent="0.25">
      <c r="A3" s="1841" t="s">
        <v>0</v>
      </c>
      <c r="B3" s="1841"/>
      <c r="C3" s="1841" t="s">
        <v>496</v>
      </c>
      <c r="D3" s="1841"/>
      <c r="E3" s="1841"/>
      <c r="F3" s="1841"/>
      <c r="G3" s="1841"/>
      <c r="H3" s="1841"/>
      <c r="I3" s="1841"/>
    </row>
    <row r="4" spans="1:9" x14ac:dyDescent="0.25">
      <c r="A4" s="1841" t="s">
        <v>1</v>
      </c>
      <c r="B4" s="1841"/>
      <c r="C4" s="1841">
        <v>90000056357</v>
      </c>
      <c r="D4" s="1841"/>
      <c r="E4" s="1841"/>
      <c r="F4" s="1841"/>
      <c r="G4" s="1841"/>
      <c r="H4" s="1841"/>
      <c r="I4" s="1841"/>
    </row>
    <row r="5" spans="1:9" ht="15.75" x14ac:dyDescent="0.25">
      <c r="A5" s="1851" t="s">
        <v>501</v>
      </c>
      <c r="B5" s="1851"/>
      <c r="C5" s="1851"/>
      <c r="D5" s="1851"/>
      <c r="E5" s="1851"/>
      <c r="F5" s="1851"/>
      <c r="G5" s="1851"/>
      <c r="H5" s="1851"/>
      <c r="I5" s="1851"/>
    </row>
    <row r="6" spans="1:9" ht="15.75" x14ac:dyDescent="0.25">
      <c r="A6" s="1246"/>
      <c r="B6" s="1246"/>
      <c r="C6" s="1246"/>
      <c r="D6" s="1246"/>
      <c r="E6" s="1246"/>
      <c r="F6" s="1246"/>
      <c r="G6" s="1246"/>
      <c r="H6" s="1246"/>
      <c r="I6" s="1246"/>
    </row>
    <row r="7" spans="1:9" ht="15.75" x14ac:dyDescent="0.25">
      <c r="A7" s="1841" t="s">
        <v>610</v>
      </c>
      <c r="B7" s="1841"/>
      <c r="C7" s="1850" t="s">
        <v>1336</v>
      </c>
      <c r="D7" s="1850"/>
      <c r="E7" s="1850"/>
      <c r="F7" s="1850"/>
      <c r="G7" s="1850"/>
      <c r="H7" s="1850"/>
      <c r="I7" s="1850"/>
    </row>
    <row r="8" spans="1:9" x14ac:dyDescent="0.25">
      <c r="A8" s="1841" t="s">
        <v>504</v>
      </c>
      <c r="B8" s="1841"/>
      <c r="C8" s="1841" t="s">
        <v>1333</v>
      </c>
      <c r="D8" s="1841"/>
      <c r="E8" s="1841"/>
      <c r="F8" s="1841"/>
      <c r="G8" s="1841"/>
      <c r="H8" s="1841"/>
      <c r="I8" s="1841"/>
    </row>
    <row r="9" spans="1:9" x14ac:dyDescent="0.25">
      <c r="A9" s="1841" t="s">
        <v>506</v>
      </c>
      <c r="B9" s="1841"/>
      <c r="C9" s="1849" t="s">
        <v>324</v>
      </c>
      <c r="D9" s="1849"/>
      <c r="E9" s="1849"/>
      <c r="F9" s="1849"/>
      <c r="G9" s="1849"/>
      <c r="H9" s="1849"/>
      <c r="I9" s="1849"/>
    </row>
    <row r="10" spans="1:9" ht="12" customHeight="1" x14ac:dyDescent="0.25">
      <c r="A10" s="1753" t="s">
        <v>365</v>
      </c>
      <c r="B10" s="1753" t="s">
        <v>508</v>
      </c>
      <c r="C10" s="1753"/>
      <c r="D10" s="1776" t="s">
        <v>509</v>
      </c>
      <c r="E10" s="1753" t="s">
        <v>378</v>
      </c>
      <c r="F10" s="1753" t="s">
        <v>510</v>
      </c>
      <c r="G10" s="1753" t="s">
        <v>380</v>
      </c>
      <c r="H10" s="1774" t="s">
        <v>318</v>
      </c>
      <c r="I10" s="1776" t="s">
        <v>376</v>
      </c>
    </row>
    <row r="11" spans="1:9" ht="37.5" customHeight="1" x14ac:dyDescent="0.25">
      <c r="A11" s="1753"/>
      <c r="B11" s="1753"/>
      <c r="C11" s="1753"/>
      <c r="D11" s="1776"/>
      <c r="E11" s="1753"/>
      <c r="F11" s="1753"/>
      <c r="G11" s="1753"/>
      <c r="H11" s="1775"/>
      <c r="I11" s="1776"/>
    </row>
    <row r="12" spans="1:9" ht="12.75" customHeight="1" x14ac:dyDescent="0.25">
      <c r="A12" s="1846" t="s">
        <v>511</v>
      </c>
      <c r="B12" s="1847"/>
      <c r="C12" s="1848"/>
      <c r="D12" s="739"/>
      <c r="E12" s="739">
        <f>SUM(E13:E73)</f>
        <v>938472</v>
      </c>
      <c r="F12" s="739">
        <f>SUM(F13:F73)</f>
        <v>0</v>
      </c>
      <c r="G12" s="739">
        <f>SUM(G13:G73)</f>
        <v>938472</v>
      </c>
      <c r="H12" s="739"/>
      <c r="I12" s="739"/>
    </row>
    <row r="13" spans="1:9" ht="12.75" customHeight="1" x14ac:dyDescent="0.25">
      <c r="A13" s="1782">
        <v>1</v>
      </c>
      <c r="B13" s="1802" t="s">
        <v>1337</v>
      </c>
      <c r="C13" s="1803"/>
      <c r="D13" s="741">
        <v>1150</v>
      </c>
      <c r="E13" s="742">
        <f>3161+458</f>
        <v>3619</v>
      </c>
      <c r="F13" s="745"/>
      <c r="G13" s="742">
        <f>SUM(E13:F13)</f>
        <v>3619</v>
      </c>
      <c r="H13" s="742"/>
      <c r="I13" s="1843" t="s">
        <v>1338</v>
      </c>
    </row>
    <row r="14" spans="1:9" x14ac:dyDescent="0.25">
      <c r="A14" s="1783"/>
      <c r="B14" s="1806"/>
      <c r="C14" s="1807"/>
      <c r="D14" s="741">
        <v>1210</v>
      </c>
      <c r="E14" s="742">
        <f>167+14</f>
        <v>181</v>
      </c>
      <c r="F14" s="745"/>
      <c r="G14" s="742">
        <f>SUM(E14:F14)</f>
        <v>181</v>
      </c>
      <c r="H14" s="742"/>
      <c r="I14" s="1844"/>
    </row>
    <row r="15" spans="1:9" ht="12.75" customHeight="1" x14ac:dyDescent="0.25">
      <c r="A15" s="1783"/>
      <c r="B15" s="1806"/>
      <c r="C15" s="1807"/>
      <c r="D15" s="741">
        <v>2279</v>
      </c>
      <c r="E15" s="742">
        <f>1000-209</f>
        <v>791</v>
      </c>
      <c r="F15" s="745"/>
      <c r="G15" s="742">
        <f t="shared" ref="G15:G69" si="0">SUM(E15:F15)</f>
        <v>791</v>
      </c>
      <c r="H15" s="742"/>
      <c r="I15" s="1844"/>
    </row>
    <row r="16" spans="1:9" ht="12.75" customHeight="1" x14ac:dyDescent="0.25">
      <c r="A16" s="1783"/>
      <c r="B16" s="1806"/>
      <c r="C16" s="1807"/>
      <c r="D16" s="741">
        <v>2264</v>
      </c>
      <c r="E16" s="742">
        <f>500+363</f>
        <v>863</v>
      </c>
      <c r="F16" s="745"/>
      <c r="G16" s="742">
        <f>SUM(E16:F16)</f>
        <v>863</v>
      </c>
      <c r="H16" s="742"/>
      <c r="I16" s="1844"/>
    </row>
    <row r="17" spans="1:9" ht="12.75" customHeight="1" x14ac:dyDescent="0.25">
      <c r="A17" s="1783"/>
      <c r="B17" s="1806"/>
      <c r="C17" s="1807"/>
      <c r="D17" s="741">
        <v>2231</v>
      </c>
      <c r="E17" s="742">
        <f>484</f>
        <v>484</v>
      </c>
      <c r="F17" s="745"/>
      <c r="G17" s="742">
        <f>SUM(E17:F17)</f>
        <v>484</v>
      </c>
      <c r="H17" s="742"/>
      <c r="I17" s="1844"/>
    </row>
    <row r="18" spans="1:9" ht="12.75" customHeight="1" x14ac:dyDescent="0.25">
      <c r="A18" s="1784"/>
      <c r="B18" s="1804"/>
      <c r="C18" s="1805"/>
      <c r="D18" s="741">
        <v>2314</v>
      </c>
      <c r="E18" s="742">
        <f>1000-484</f>
        <v>516</v>
      </c>
      <c r="F18" s="745"/>
      <c r="G18" s="742">
        <f t="shared" si="0"/>
        <v>516</v>
      </c>
      <c r="H18" s="742"/>
      <c r="I18" s="1845"/>
    </row>
    <row r="19" spans="1:9" x14ac:dyDescent="0.25">
      <c r="A19" s="1782">
        <v>2</v>
      </c>
      <c r="B19" s="1802" t="s">
        <v>1339</v>
      </c>
      <c r="C19" s="1803"/>
      <c r="D19" s="741">
        <v>2275</v>
      </c>
      <c r="E19" s="742">
        <v>0</v>
      </c>
      <c r="F19" s="745"/>
      <c r="G19" s="742">
        <f t="shared" si="0"/>
        <v>0</v>
      </c>
      <c r="H19" s="742"/>
      <c r="I19" s="1843" t="s">
        <v>1340</v>
      </c>
    </row>
    <row r="20" spans="1:9" x14ac:dyDescent="0.25">
      <c r="A20" s="1783"/>
      <c r="B20" s="1806"/>
      <c r="C20" s="1807"/>
      <c r="D20" s="741">
        <v>3261</v>
      </c>
      <c r="E20" s="742">
        <v>32261</v>
      </c>
      <c r="F20" s="745"/>
      <c r="G20" s="742">
        <f t="shared" si="0"/>
        <v>32261</v>
      </c>
      <c r="H20" s="742"/>
      <c r="I20" s="1844"/>
    </row>
    <row r="21" spans="1:9" ht="24" customHeight="1" x14ac:dyDescent="0.25">
      <c r="A21" s="1783"/>
      <c r="B21" s="1806"/>
      <c r="C21" s="1807"/>
      <c r="D21" s="741">
        <v>3262</v>
      </c>
      <c r="E21" s="742">
        <v>6899</v>
      </c>
      <c r="F21" s="745"/>
      <c r="G21" s="742">
        <f t="shared" si="0"/>
        <v>6899</v>
      </c>
      <c r="H21" s="742"/>
      <c r="I21" s="1844"/>
    </row>
    <row r="22" spans="1:9" x14ac:dyDescent="0.25">
      <c r="A22" s="1784"/>
      <c r="B22" s="1804"/>
      <c r="C22" s="1805"/>
      <c r="D22" s="741">
        <v>3263</v>
      </c>
      <c r="E22" s="742">
        <v>119404</v>
      </c>
      <c r="F22" s="745"/>
      <c r="G22" s="742">
        <f t="shared" si="0"/>
        <v>119404</v>
      </c>
      <c r="H22" s="742"/>
      <c r="I22" s="1845"/>
    </row>
    <row r="23" spans="1:9" ht="21" customHeight="1" x14ac:dyDescent="0.25">
      <c r="A23" s="1782">
        <v>3</v>
      </c>
      <c r="B23" s="1802" t="s">
        <v>1341</v>
      </c>
      <c r="C23" s="1803"/>
      <c r="D23" s="741">
        <v>2275</v>
      </c>
      <c r="E23" s="742">
        <v>0</v>
      </c>
      <c r="F23" s="745"/>
      <c r="G23" s="742">
        <f t="shared" si="0"/>
        <v>0</v>
      </c>
      <c r="H23" s="742"/>
      <c r="I23" s="1843" t="s">
        <v>1342</v>
      </c>
    </row>
    <row r="24" spans="1:9" ht="28.5" customHeight="1" x14ac:dyDescent="0.25">
      <c r="A24" s="1784"/>
      <c r="B24" s="1804"/>
      <c r="C24" s="1805"/>
      <c r="D24" s="741">
        <v>3263</v>
      </c>
      <c r="E24" s="742">
        <v>16737</v>
      </c>
      <c r="F24" s="745"/>
      <c r="G24" s="742">
        <f t="shared" si="0"/>
        <v>16737</v>
      </c>
      <c r="H24" s="742"/>
      <c r="I24" s="1845"/>
    </row>
    <row r="25" spans="1:9" x14ac:dyDescent="0.25">
      <c r="A25" s="1782">
        <v>4</v>
      </c>
      <c r="B25" s="1802" t="s">
        <v>1343</v>
      </c>
      <c r="C25" s="1803"/>
      <c r="D25" s="741">
        <v>2275</v>
      </c>
      <c r="E25" s="742">
        <v>0</v>
      </c>
      <c r="F25" s="745"/>
      <c r="G25" s="742">
        <f t="shared" si="0"/>
        <v>0</v>
      </c>
      <c r="H25" s="742"/>
      <c r="I25" s="1791" t="s">
        <v>1344</v>
      </c>
    </row>
    <row r="26" spans="1:9" x14ac:dyDescent="0.25">
      <c r="A26" s="1783"/>
      <c r="B26" s="1806"/>
      <c r="C26" s="1807"/>
      <c r="D26" s="741">
        <v>3261</v>
      </c>
      <c r="E26" s="742">
        <v>6319</v>
      </c>
      <c r="F26" s="745"/>
      <c r="G26" s="742">
        <f t="shared" si="0"/>
        <v>6319</v>
      </c>
      <c r="H26" s="742"/>
      <c r="I26" s="1792"/>
    </row>
    <row r="27" spans="1:9" x14ac:dyDescent="0.25">
      <c r="A27" s="1783"/>
      <c r="B27" s="1806"/>
      <c r="C27" s="1807"/>
      <c r="D27" s="741">
        <v>3262</v>
      </c>
      <c r="E27" s="742">
        <v>32073</v>
      </c>
      <c r="F27" s="745"/>
      <c r="G27" s="742">
        <f t="shared" si="0"/>
        <v>32073</v>
      </c>
      <c r="H27" s="742"/>
      <c r="I27" s="1792"/>
    </row>
    <row r="28" spans="1:9" ht="23.25" customHeight="1" x14ac:dyDescent="0.25">
      <c r="A28" s="1784"/>
      <c r="B28" s="1804"/>
      <c r="C28" s="1805"/>
      <c r="D28" s="741">
        <v>3263</v>
      </c>
      <c r="E28" s="742">
        <v>55355</v>
      </c>
      <c r="F28" s="745"/>
      <c r="G28" s="742">
        <f t="shared" si="0"/>
        <v>55355</v>
      </c>
      <c r="H28" s="742"/>
      <c r="I28" s="1793"/>
    </row>
    <row r="29" spans="1:9" ht="12" customHeight="1" x14ac:dyDescent="0.25">
      <c r="A29" s="1782">
        <v>5</v>
      </c>
      <c r="B29" s="1802" t="s">
        <v>1345</v>
      </c>
      <c r="C29" s="1803"/>
      <c r="D29" s="741">
        <v>1150</v>
      </c>
      <c r="E29" s="742">
        <v>90</v>
      </c>
      <c r="F29" s="745"/>
      <c r="G29" s="742">
        <f t="shared" si="0"/>
        <v>90</v>
      </c>
      <c r="H29" s="742"/>
      <c r="I29" s="1843" t="s">
        <v>1346</v>
      </c>
    </row>
    <row r="30" spans="1:9" x14ac:dyDescent="0.25">
      <c r="A30" s="1783"/>
      <c r="B30" s="1806"/>
      <c r="C30" s="1807"/>
      <c r="D30" s="741">
        <v>1210</v>
      </c>
      <c r="E30" s="742">
        <v>10</v>
      </c>
      <c r="F30" s="745"/>
      <c r="G30" s="742">
        <f t="shared" si="0"/>
        <v>10</v>
      </c>
      <c r="H30" s="742"/>
      <c r="I30" s="1844"/>
    </row>
    <row r="31" spans="1:9" x14ac:dyDescent="0.25">
      <c r="A31" s="1783"/>
      <c r="B31" s="1806"/>
      <c r="C31" s="1807"/>
      <c r="D31" s="741">
        <v>2231</v>
      </c>
      <c r="E31" s="742">
        <v>100</v>
      </c>
      <c r="F31" s="742"/>
      <c r="G31" s="742">
        <f t="shared" si="0"/>
        <v>100</v>
      </c>
      <c r="H31" s="742"/>
      <c r="I31" s="1844"/>
    </row>
    <row r="32" spans="1:9" x14ac:dyDescent="0.25">
      <c r="A32" s="1783"/>
      <c r="B32" s="1806"/>
      <c r="C32" s="1807"/>
      <c r="D32" s="741">
        <v>2279</v>
      </c>
      <c r="E32" s="742">
        <v>100</v>
      </c>
      <c r="F32" s="745"/>
      <c r="G32" s="742">
        <f t="shared" si="0"/>
        <v>100</v>
      </c>
      <c r="H32" s="742"/>
      <c r="I32" s="1844"/>
    </row>
    <row r="33" spans="1:9" x14ac:dyDescent="0.25">
      <c r="A33" s="1784"/>
      <c r="B33" s="1804"/>
      <c r="C33" s="1805"/>
      <c r="D33" s="741">
        <v>2262</v>
      </c>
      <c r="E33" s="742">
        <f>600</f>
        <v>600</v>
      </c>
      <c r="F33" s="742"/>
      <c r="G33" s="742">
        <f t="shared" si="0"/>
        <v>600</v>
      </c>
      <c r="H33" s="742"/>
      <c r="I33" s="1845"/>
    </row>
    <row r="34" spans="1:9" ht="42" customHeight="1" x14ac:dyDescent="0.25">
      <c r="A34" s="1782">
        <v>6</v>
      </c>
      <c r="B34" s="1802" t="s">
        <v>1347</v>
      </c>
      <c r="C34" s="1803"/>
      <c r="D34" s="741">
        <v>2279</v>
      </c>
      <c r="E34" s="742">
        <v>183070</v>
      </c>
      <c r="F34" s="745"/>
      <c r="G34" s="742">
        <f t="shared" si="0"/>
        <v>183070</v>
      </c>
      <c r="H34" s="742"/>
      <c r="I34" s="1843" t="s">
        <v>1348</v>
      </c>
    </row>
    <row r="35" spans="1:9" ht="27.75" customHeight="1" x14ac:dyDescent="0.25">
      <c r="A35" s="1783"/>
      <c r="B35" s="1806"/>
      <c r="C35" s="1807"/>
      <c r="D35" s="741">
        <v>1210</v>
      </c>
      <c r="E35" s="742">
        <v>29</v>
      </c>
      <c r="F35" s="745"/>
      <c r="G35" s="742">
        <f t="shared" si="0"/>
        <v>29</v>
      </c>
      <c r="H35" s="742"/>
      <c r="I35" s="1844"/>
    </row>
    <row r="36" spans="1:9" ht="30.75" customHeight="1" x14ac:dyDescent="0.25">
      <c r="A36" s="1784"/>
      <c r="B36" s="1804"/>
      <c r="C36" s="1805"/>
      <c r="D36" s="741">
        <v>1150</v>
      </c>
      <c r="E36" s="742">
        <v>561</v>
      </c>
      <c r="F36" s="745"/>
      <c r="G36" s="742">
        <f t="shared" si="0"/>
        <v>561</v>
      </c>
      <c r="H36" s="742"/>
      <c r="I36" s="1845"/>
    </row>
    <row r="37" spans="1:9" ht="29.25" customHeight="1" x14ac:dyDescent="0.25">
      <c r="A37" s="1782">
        <v>7</v>
      </c>
      <c r="B37" s="1802" t="s">
        <v>1349</v>
      </c>
      <c r="C37" s="1803"/>
      <c r="D37" s="741">
        <v>2279</v>
      </c>
      <c r="E37" s="742">
        <v>249285</v>
      </c>
      <c r="F37" s="745"/>
      <c r="G37" s="742">
        <f t="shared" si="0"/>
        <v>249285</v>
      </c>
      <c r="H37" s="742"/>
      <c r="I37" s="1843" t="s">
        <v>1350</v>
      </c>
    </row>
    <row r="38" spans="1:9" x14ac:dyDescent="0.25">
      <c r="A38" s="1783"/>
      <c r="B38" s="1806"/>
      <c r="C38" s="1807"/>
      <c r="D38" s="741">
        <v>1210</v>
      </c>
      <c r="E38" s="742">
        <v>715</v>
      </c>
      <c r="F38" s="745"/>
      <c r="G38" s="742">
        <f t="shared" si="0"/>
        <v>715</v>
      </c>
      <c r="H38" s="742"/>
      <c r="I38" s="1844"/>
    </row>
    <row r="39" spans="1:9" ht="23.25" customHeight="1" x14ac:dyDescent="0.25">
      <c r="A39" s="1784"/>
      <c r="B39" s="1804"/>
      <c r="C39" s="1805"/>
      <c r="D39" s="741">
        <v>1150</v>
      </c>
      <c r="E39" s="742">
        <v>0</v>
      </c>
      <c r="F39" s="745"/>
      <c r="G39" s="742">
        <f t="shared" si="0"/>
        <v>0</v>
      </c>
      <c r="H39" s="742"/>
      <c r="I39" s="1845"/>
    </row>
    <row r="40" spans="1:9" x14ac:dyDescent="0.25">
      <c r="A40" s="1782">
        <v>8</v>
      </c>
      <c r="B40" s="1802" t="s">
        <v>1351</v>
      </c>
      <c r="C40" s="1803"/>
      <c r="D40" s="741">
        <v>6422</v>
      </c>
      <c r="E40" s="742">
        <v>4806</v>
      </c>
      <c r="F40" s="745"/>
      <c r="G40" s="742">
        <f t="shared" si="0"/>
        <v>4806</v>
      </c>
      <c r="H40" s="742"/>
      <c r="I40" s="1843" t="s">
        <v>1352</v>
      </c>
    </row>
    <row r="41" spans="1:9" x14ac:dyDescent="0.25">
      <c r="A41" s="1783"/>
      <c r="B41" s="1806"/>
      <c r="C41" s="1807"/>
      <c r="D41" s="741">
        <v>1150</v>
      </c>
      <c r="E41" s="742">
        <v>5262</v>
      </c>
      <c r="F41" s="745"/>
      <c r="G41" s="742">
        <f t="shared" si="0"/>
        <v>5262</v>
      </c>
      <c r="H41" s="742"/>
      <c r="I41" s="1844"/>
    </row>
    <row r="42" spans="1:9" x14ac:dyDescent="0.25">
      <c r="A42" s="1783"/>
      <c r="B42" s="1806"/>
      <c r="C42" s="1807"/>
      <c r="D42" s="741">
        <v>1210</v>
      </c>
      <c r="E42" s="742">
        <v>264</v>
      </c>
      <c r="F42" s="745"/>
      <c r="G42" s="742">
        <f t="shared" si="0"/>
        <v>264</v>
      </c>
      <c r="H42" s="742"/>
      <c r="I42" s="1844"/>
    </row>
    <row r="43" spans="1:9" x14ac:dyDescent="0.25">
      <c r="A43" s="1783"/>
      <c r="B43" s="1806"/>
      <c r="C43" s="1807"/>
      <c r="D43" s="741">
        <v>2231</v>
      </c>
      <c r="E43" s="742">
        <v>4700</v>
      </c>
      <c r="F43" s="745"/>
      <c r="G43" s="742">
        <f t="shared" si="0"/>
        <v>4700</v>
      </c>
      <c r="H43" s="742"/>
      <c r="I43" s="1844"/>
    </row>
    <row r="44" spans="1:9" x14ac:dyDescent="0.25">
      <c r="A44" s="1783"/>
      <c r="B44" s="1806"/>
      <c r="C44" s="1807"/>
      <c r="D44" s="741">
        <v>2264</v>
      </c>
      <c r="E44" s="742">
        <v>1880</v>
      </c>
      <c r="F44" s="745"/>
      <c r="G44" s="742">
        <f t="shared" si="0"/>
        <v>1880</v>
      </c>
      <c r="H44" s="742"/>
      <c r="I44" s="1844"/>
    </row>
    <row r="45" spans="1:9" x14ac:dyDescent="0.25">
      <c r="A45" s="1783"/>
      <c r="B45" s="1806"/>
      <c r="C45" s="1807"/>
      <c r="D45" s="741">
        <v>2314</v>
      </c>
      <c r="E45" s="742">
        <v>585</v>
      </c>
      <c r="F45" s="745"/>
      <c r="G45" s="742">
        <f t="shared" si="0"/>
        <v>585</v>
      </c>
      <c r="H45" s="742"/>
      <c r="I45" s="1844"/>
    </row>
    <row r="46" spans="1:9" x14ac:dyDescent="0.25">
      <c r="A46" s="1784"/>
      <c r="B46" s="1804"/>
      <c r="C46" s="1805"/>
      <c r="D46" s="741">
        <v>2279</v>
      </c>
      <c r="E46" s="742">
        <v>5082</v>
      </c>
      <c r="F46" s="745"/>
      <c r="G46" s="742">
        <f t="shared" si="0"/>
        <v>5082</v>
      </c>
      <c r="H46" s="742"/>
      <c r="I46" s="1845"/>
    </row>
    <row r="47" spans="1:9" ht="60.75" customHeight="1" x14ac:dyDescent="0.25">
      <c r="A47" s="740">
        <v>9</v>
      </c>
      <c r="B47" s="1822" t="s">
        <v>1353</v>
      </c>
      <c r="C47" s="1823"/>
      <c r="D47" s="741">
        <v>2279</v>
      </c>
      <c r="E47" s="742">
        <v>50000</v>
      </c>
      <c r="F47" s="742"/>
      <c r="G47" s="742">
        <f t="shared" si="0"/>
        <v>50000</v>
      </c>
      <c r="H47" s="742"/>
      <c r="I47" s="1412" t="s">
        <v>1354</v>
      </c>
    </row>
    <row r="48" spans="1:9" x14ac:dyDescent="0.25">
      <c r="A48" s="1782">
        <v>10</v>
      </c>
      <c r="B48" s="1802" t="s">
        <v>1355</v>
      </c>
      <c r="C48" s="1803"/>
      <c r="D48" s="741">
        <v>1150</v>
      </c>
      <c r="E48" s="742">
        <v>6666</v>
      </c>
      <c r="F48" s="745"/>
      <c r="G48" s="742">
        <f t="shared" si="0"/>
        <v>6666</v>
      </c>
      <c r="H48" s="742"/>
      <c r="I48" s="1843" t="s">
        <v>1356</v>
      </c>
    </row>
    <row r="49" spans="1:13" x14ac:dyDescent="0.25">
      <c r="A49" s="1783"/>
      <c r="B49" s="1806"/>
      <c r="C49" s="1807"/>
      <c r="D49" s="741">
        <v>1210</v>
      </c>
      <c r="E49" s="742">
        <v>334</v>
      </c>
      <c r="F49" s="745"/>
      <c r="G49" s="742">
        <f t="shared" si="0"/>
        <v>334</v>
      </c>
      <c r="H49" s="742"/>
      <c r="I49" s="1844"/>
    </row>
    <row r="50" spans="1:13" x14ac:dyDescent="0.25">
      <c r="A50" s="1783"/>
      <c r="B50" s="1806"/>
      <c r="C50" s="1807"/>
      <c r="D50" s="741">
        <v>2243</v>
      </c>
      <c r="E50" s="742">
        <v>182</v>
      </c>
      <c r="F50" s="742"/>
      <c r="G50" s="742">
        <f t="shared" si="0"/>
        <v>182</v>
      </c>
      <c r="H50" s="742"/>
      <c r="I50" s="1844"/>
    </row>
    <row r="51" spans="1:13" x14ac:dyDescent="0.25">
      <c r="A51" s="1783"/>
      <c r="B51" s="1806"/>
      <c r="C51" s="1807"/>
      <c r="D51" s="741">
        <v>2264</v>
      </c>
      <c r="E51" s="742">
        <v>454</v>
      </c>
      <c r="F51" s="742"/>
      <c r="G51" s="742">
        <f t="shared" si="0"/>
        <v>454</v>
      </c>
      <c r="H51" s="742"/>
      <c r="I51" s="1844"/>
    </row>
    <row r="52" spans="1:13" x14ac:dyDescent="0.25">
      <c r="A52" s="1783"/>
      <c r="B52" s="1806"/>
      <c r="C52" s="1807"/>
      <c r="D52" s="741">
        <v>2279</v>
      </c>
      <c r="E52" s="742">
        <v>10500</v>
      </c>
      <c r="F52" s="742"/>
      <c r="G52" s="742">
        <f t="shared" si="0"/>
        <v>10500</v>
      </c>
      <c r="H52" s="742"/>
      <c r="I52" s="1844"/>
    </row>
    <row r="53" spans="1:13" x14ac:dyDescent="0.25">
      <c r="A53" s="1784"/>
      <c r="B53" s="1804"/>
      <c r="C53" s="1805"/>
      <c r="D53" s="741">
        <v>2314</v>
      </c>
      <c r="E53" s="742">
        <v>2000</v>
      </c>
      <c r="F53" s="742"/>
      <c r="G53" s="742">
        <f t="shared" si="0"/>
        <v>2000</v>
      </c>
      <c r="H53" s="742"/>
      <c r="I53" s="1845"/>
    </row>
    <row r="54" spans="1:13" x14ac:dyDescent="0.25">
      <c r="A54" s="1782">
        <v>11</v>
      </c>
      <c r="B54" s="1802" t="s">
        <v>1357</v>
      </c>
      <c r="C54" s="1803"/>
      <c r="D54" s="741">
        <v>2261</v>
      </c>
      <c r="E54" s="742">
        <f>800-58</f>
        <v>742</v>
      </c>
      <c r="F54" s="742"/>
      <c r="G54" s="742">
        <f t="shared" si="0"/>
        <v>742</v>
      </c>
      <c r="H54" s="742"/>
      <c r="I54" s="1843" t="s">
        <v>1358</v>
      </c>
    </row>
    <row r="55" spans="1:13" x14ac:dyDescent="0.25">
      <c r="A55" s="1784"/>
      <c r="B55" s="1804"/>
      <c r="C55" s="1805"/>
      <c r="D55" s="741">
        <v>6423</v>
      </c>
      <c r="E55" s="742">
        <f>1000-242</f>
        <v>758</v>
      </c>
      <c r="F55" s="742"/>
      <c r="G55" s="742">
        <f t="shared" si="0"/>
        <v>758</v>
      </c>
      <c r="H55" s="742"/>
      <c r="I55" s="1845"/>
    </row>
    <row r="56" spans="1:13" x14ac:dyDescent="0.25">
      <c r="A56" s="1782">
        <v>12</v>
      </c>
      <c r="B56" s="1802" t="s">
        <v>1359</v>
      </c>
      <c r="C56" s="1803"/>
      <c r="D56" s="741">
        <v>2275</v>
      </c>
      <c r="E56" s="742">
        <f>37367-15350</f>
        <v>22017</v>
      </c>
      <c r="F56" s="742">
        <v>-22017</v>
      </c>
      <c r="G56" s="742">
        <f t="shared" si="0"/>
        <v>0</v>
      </c>
      <c r="H56" s="742"/>
      <c r="I56" s="1843" t="s">
        <v>1360</v>
      </c>
      <c r="J56" s="757"/>
      <c r="K56" s="757"/>
      <c r="L56" s="757"/>
      <c r="M56" s="760"/>
    </row>
    <row r="57" spans="1:13" x14ac:dyDescent="0.25">
      <c r="A57" s="1783"/>
      <c r="B57" s="1806"/>
      <c r="C57" s="1807"/>
      <c r="D57" s="741">
        <v>5239</v>
      </c>
      <c r="E57" s="742">
        <f>7274+1000</f>
        <v>8274</v>
      </c>
      <c r="F57" s="742">
        <f>2160+331+3046+1028+4855+1082</f>
        <v>12502</v>
      </c>
      <c r="G57" s="742">
        <f t="shared" si="0"/>
        <v>20776</v>
      </c>
      <c r="H57" s="1791" t="s">
        <v>1361</v>
      </c>
      <c r="I57" s="1844"/>
      <c r="J57" s="757"/>
      <c r="K57" s="757"/>
      <c r="L57" s="757"/>
      <c r="M57" s="760"/>
    </row>
    <row r="58" spans="1:13" x14ac:dyDescent="0.25">
      <c r="A58" s="1783"/>
      <c r="B58" s="1806"/>
      <c r="C58" s="1807"/>
      <c r="D58" s="741">
        <v>2312</v>
      </c>
      <c r="E58" s="742">
        <v>3100</v>
      </c>
      <c r="F58" s="742">
        <v>111</v>
      </c>
      <c r="G58" s="742">
        <f t="shared" si="0"/>
        <v>3211</v>
      </c>
      <c r="H58" s="1792"/>
      <c r="I58" s="1844"/>
      <c r="J58" s="757"/>
      <c r="K58" s="757"/>
      <c r="L58" s="757"/>
      <c r="M58" s="760"/>
    </row>
    <row r="59" spans="1:13" x14ac:dyDescent="0.25">
      <c r="A59" s="1783"/>
      <c r="B59" s="1806"/>
      <c r="C59" s="1807"/>
      <c r="D59" s="741">
        <v>1150</v>
      </c>
      <c r="E59" s="742">
        <v>5000</v>
      </c>
      <c r="F59" s="742">
        <v>1240</v>
      </c>
      <c r="G59" s="742">
        <f t="shared" si="0"/>
        <v>6240</v>
      </c>
      <c r="H59" s="1792"/>
      <c r="I59" s="1844"/>
      <c r="J59" s="757"/>
      <c r="K59" s="757"/>
      <c r="L59" s="757"/>
      <c r="M59" s="760"/>
    </row>
    <row r="60" spans="1:13" x14ac:dyDescent="0.25">
      <c r="A60" s="1783"/>
      <c r="B60" s="1806"/>
      <c r="C60" s="1807"/>
      <c r="D60" s="741">
        <v>1210</v>
      </c>
      <c r="E60" s="742">
        <v>250</v>
      </c>
      <c r="F60" s="742">
        <v>62</v>
      </c>
      <c r="G60" s="742">
        <f t="shared" si="0"/>
        <v>312</v>
      </c>
      <c r="H60" s="1792"/>
      <c r="I60" s="1844"/>
      <c r="J60" s="757"/>
      <c r="K60" s="757"/>
      <c r="L60" s="757"/>
      <c r="M60" s="760"/>
    </row>
    <row r="61" spans="1:13" x14ac:dyDescent="0.25">
      <c r="A61" s="1783"/>
      <c r="B61" s="1806"/>
      <c r="C61" s="1807"/>
      <c r="D61" s="741">
        <v>2279</v>
      </c>
      <c r="E61" s="742">
        <v>4496</v>
      </c>
      <c r="F61" s="742">
        <f>3000+2000</f>
        <v>5000</v>
      </c>
      <c r="G61" s="742">
        <f t="shared" si="0"/>
        <v>9496</v>
      </c>
      <c r="H61" s="1793"/>
      <c r="I61" s="1844"/>
      <c r="J61" s="757"/>
      <c r="K61" s="757"/>
      <c r="L61" s="757"/>
      <c r="M61" s="760"/>
    </row>
    <row r="62" spans="1:13" x14ac:dyDescent="0.25">
      <c r="A62" s="1783"/>
      <c r="B62" s="1806"/>
      <c r="C62" s="1807"/>
      <c r="D62" s="741">
        <v>2248</v>
      </c>
      <c r="E62" s="742">
        <v>35</v>
      </c>
      <c r="F62" s="742"/>
      <c r="G62" s="742">
        <f t="shared" si="0"/>
        <v>35</v>
      </c>
      <c r="H62" s="742"/>
      <c r="I62" s="1844"/>
      <c r="J62" s="757"/>
      <c r="K62" s="757"/>
      <c r="L62" s="757"/>
      <c r="M62" s="760"/>
    </row>
    <row r="63" spans="1:13" x14ac:dyDescent="0.25">
      <c r="A63" s="1783"/>
      <c r="B63" s="1806"/>
      <c r="C63" s="1807"/>
      <c r="D63" s="741">
        <v>2231</v>
      </c>
      <c r="E63" s="742">
        <v>300</v>
      </c>
      <c r="F63" s="742"/>
      <c r="G63" s="742">
        <f t="shared" si="0"/>
        <v>300</v>
      </c>
      <c r="H63" s="742"/>
      <c r="I63" s="1844"/>
      <c r="J63" s="757"/>
      <c r="K63" s="757"/>
      <c r="L63" s="757"/>
      <c r="M63" s="760"/>
    </row>
    <row r="64" spans="1:13" ht="24" x14ac:dyDescent="0.25">
      <c r="A64" s="1783"/>
      <c r="B64" s="1806"/>
      <c r="C64" s="1807"/>
      <c r="D64" s="741">
        <v>2314</v>
      </c>
      <c r="E64" s="742">
        <f>726+120</f>
        <v>846</v>
      </c>
      <c r="F64" s="742">
        <f>2000+331+150+621+810</f>
        <v>3912</v>
      </c>
      <c r="G64" s="742">
        <f t="shared" si="0"/>
        <v>4758</v>
      </c>
      <c r="H64" s="742" t="s">
        <v>1361</v>
      </c>
      <c r="I64" s="1844"/>
      <c r="J64" s="757"/>
      <c r="K64" s="757"/>
      <c r="L64" s="757"/>
      <c r="M64" s="760"/>
    </row>
    <row r="65" spans="1:13" x14ac:dyDescent="0.25">
      <c r="A65" s="1784"/>
      <c r="B65" s="1804"/>
      <c r="C65" s="1805"/>
      <c r="D65" s="741">
        <v>2264</v>
      </c>
      <c r="E65" s="742">
        <f>792+1049</f>
        <v>1841</v>
      </c>
      <c r="F65" s="742"/>
      <c r="G65" s="742">
        <f t="shared" si="0"/>
        <v>1841</v>
      </c>
      <c r="H65" s="742"/>
      <c r="I65" s="1845"/>
      <c r="J65" s="757"/>
      <c r="K65" s="757"/>
      <c r="L65" s="757"/>
      <c r="M65" s="760"/>
    </row>
    <row r="66" spans="1:13" ht="66.75" customHeight="1" x14ac:dyDescent="0.25">
      <c r="A66" s="740">
        <v>13</v>
      </c>
      <c r="B66" s="1822" t="s">
        <v>1362</v>
      </c>
      <c r="C66" s="1823"/>
      <c r="D66" s="741">
        <v>5140</v>
      </c>
      <c r="E66" s="742">
        <f>6800-326</f>
        <v>6474</v>
      </c>
      <c r="F66" s="742">
        <v>-2210</v>
      </c>
      <c r="G66" s="742">
        <f t="shared" si="0"/>
        <v>4264</v>
      </c>
      <c r="H66" s="742"/>
      <c r="I66" s="1413" t="s">
        <v>1363</v>
      </c>
      <c r="K66" s="760"/>
      <c r="L66" s="1414"/>
      <c r="M66" s="760"/>
    </row>
    <row r="67" spans="1:13" ht="42" customHeight="1" x14ac:dyDescent="0.25">
      <c r="A67" s="1245">
        <v>14</v>
      </c>
      <c r="B67" s="1822" t="s">
        <v>1364</v>
      </c>
      <c r="C67" s="1823"/>
      <c r="D67" s="741">
        <v>5240</v>
      </c>
      <c r="E67" s="742">
        <v>17071</v>
      </c>
      <c r="F67" s="742"/>
      <c r="G67" s="742">
        <f t="shared" si="0"/>
        <v>17071</v>
      </c>
      <c r="H67" s="742"/>
      <c r="I67" s="721" t="s">
        <v>1365</v>
      </c>
    </row>
    <row r="68" spans="1:13" ht="36" x14ac:dyDescent="0.25">
      <c r="A68" s="740">
        <v>15</v>
      </c>
      <c r="B68" s="1822" t="s">
        <v>1366</v>
      </c>
      <c r="C68" s="1823"/>
      <c r="D68" s="741">
        <v>5240</v>
      </c>
      <c r="E68" s="742">
        <v>10000</v>
      </c>
      <c r="F68" s="742"/>
      <c r="G68" s="742">
        <f t="shared" si="0"/>
        <v>10000</v>
      </c>
      <c r="H68" s="742"/>
      <c r="I68" s="721" t="s">
        <v>1365</v>
      </c>
    </row>
    <row r="69" spans="1:13" ht="60" x14ac:dyDescent="0.25">
      <c r="A69" s="740">
        <v>16</v>
      </c>
      <c r="B69" s="1822" t="s">
        <v>1367</v>
      </c>
      <c r="C69" s="1823"/>
      <c r="D69" s="741">
        <v>2279</v>
      </c>
      <c r="E69" s="742">
        <v>50819</v>
      </c>
      <c r="F69" s="745"/>
      <c r="G69" s="742">
        <f t="shared" si="0"/>
        <v>50819</v>
      </c>
      <c r="H69" s="742"/>
      <c r="I69" s="1412" t="s">
        <v>1368</v>
      </c>
    </row>
    <row r="70" spans="1:13" ht="48" x14ac:dyDescent="0.25">
      <c r="A70" s="740">
        <v>17</v>
      </c>
      <c r="B70" s="1822" t="s">
        <v>1369</v>
      </c>
      <c r="C70" s="1823"/>
      <c r="D70" s="741">
        <v>2314</v>
      </c>
      <c r="E70" s="742">
        <v>300</v>
      </c>
      <c r="F70" s="745"/>
      <c r="G70" s="742">
        <f t="shared" ref="G70:G73" si="1">SUM(E70:F70)</f>
        <v>300</v>
      </c>
      <c r="H70" s="742"/>
      <c r="I70" s="1412" t="s">
        <v>1370</v>
      </c>
    </row>
    <row r="71" spans="1:13" ht="38.25" customHeight="1" x14ac:dyDescent="0.25">
      <c r="A71" s="740">
        <v>18</v>
      </c>
      <c r="B71" s="1822" t="s">
        <v>1371</v>
      </c>
      <c r="C71" s="1823"/>
      <c r="D71" s="741">
        <v>2279</v>
      </c>
      <c r="E71" s="742">
        <v>172</v>
      </c>
      <c r="F71" s="745"/>
      <c r="G71" s="742">
        <f t="shared" si="1"/>
        <v>172</v>
      </c>
      <c r="H71" s="742"/>
      <c r="I71" s="1412" t="s">
        <v>1372</v>
      </c>
    </row>
    <row r="72" spans="1:13" ht="40.5" customHeight="1" x14ac:dyDescent="0.25">
      <c r="A72" s="740">
        <v>19</v>
      </c>
      <c r="B72" s="1822" t="s">
        <v>1373</v>
      </c>
      <c r="C72" s="1823"/>
      <c r="D72" s="741">
        <v>2314</v>
      </c>
      <c r="E72" s="742">
        <v>3200</v>
      </c>
      <c r="F72" s="745"/>
      <c r="G72" s="742">
        <f t="shared" si="1"/>
        <v>3200</v>
      </c>
      <c r="H72" s="742"/>
      <c r="I72" s="1412" t="s">
        <v>1374</v>
      </c>
    </row>
    <row r="73" spans="1:13" ht="36" x14ac:dyDescent="0.25">
      <c r="A73" s="740">
        <v>20</v>
      </c>
      <c r="B73" s="1415" t="s">
        <v>1375</v>
      </c>
      <c r="C73" s="1416"/>
      <c r="D73" s="741">
        <v>5238</v>
      </c>
      <c r="E73" s="742">
        <v>0</v>
      </c>
      <c r="F73" s="742">
        <v>1400</v>
      </c>
      <c r="G73" s="742">
        <f t="shared" si="1"/>
        <v>1400</v>
      </c>
      <c r="H73" s="742" t="s">
        <v>1376</v>
      </c>
      <c r="I73" s="1412" t="s">
        <v>1377</v>
      </c>
    </row>
    <row r="74" spans="1:13" x14ac:dyDescent="0.25">
      <c r="A74" s="761"/>
      <c r="B74" s="1417"/>
      <c r="C74" s="1417"/>
      <c r="D74" s="1418"/>
      <c r="E74" s="753"/>
      <c r="F74" s="753"/>
      <c r="G74" s="753"/>
      <c r="H74" s="753"/>
      <c r="I74" s="1419"/>
    </row>
    <row r="75" spans="1:13" x14ac:dyDescent="0.25">
      <c r="A75" s="760" t="s">
        <v>574</v>
      </c>
    </row>
    <row r="76" spans="1:13" x14ac:dyDescent="0.25">
      <c r="A76" s="760" t="s">
        <v>684</v>
      </c>
    </row>
    <row r="78" spans="1:13" ht="15" customHeight="1" x14ac:dyDescent="0.25">
      <c r="A78" s="1420" t="s">
        <v>1378</v>
      </c>
      <c r="B78" s="1420"/>
      <c r="C78" s="1420"/>
      <c r="D78" s="1421"/>
      <c r="E78" s="1420"/>
      <c r="F78" s="1420"/>
      <c r="G78" s="1420"/>
      <c r="H78" s="1420"/>
    </row>
    <row r="79" spans="1:13" ht="14.25" customHeight="1" x14ac:dyDescent="0.25">
      <c r="A79" s="1420" t="s">
        <v>1379</v>
      </c>
      <c r="B79" s="1420"/>
      <c r="C79" s="1420"/>
      <c r="D79" s="1421"/>
      <c r="E79" s="1420"/>
      <c r="F79" s="1420"/>
      <c r="G79" s="1420"/>
      <c r="H79" s="1420"/>
    </row>
    <row r="80" spans="1:13" ht="12" customHeight="1" x14ac:dyDescent="0.25">
      <c r="A80" s="1420"/>
      <c r="B80" s="1420" t="s">
        <v>1380</v>
      </c>
      <c r="C80" s="1420"/>
      <c r="D80" s="1421"/>
      <c r="E80" s="1420"/>
      <c r="F80" s="1420"/>
      <c r="G80" s="1420"/>
      <c r="H80" s="1420"/>
    </row>
    <row r="81" spans="1:22" ht="12" customHeight="1" x14ac:dyDescent="0.25">
      <c r="A81" s="760" t="s">
        <v>1381</v>
      </c>
      <c r="C81" s="1420"/>
      <c r="D81" s="1420"/>
      <c r="E81" s="1420"/>
      <c r="F81" s="1420"/>
      <c r="G81" s="1420"/>
      <c r="H81" s="1420"/>
    </row>
    <row r="82" spans="1:22" s="760" customFormat="1" ht="12" customHeight="1" x14ac:dyDescent="0.25">
      <c r="B82" s="760" t="s">
        <v>1382</v>
      </c>
      <c r="C82" s="1420"/>
      <c r="D82" s="1420"/>
      <c r="E82" s="1420"/>
      <c r="F82" s="1420"/>
      <c r="G82" s="1420"/>
      <c r="H82" s="1420"/>
      <c r="J82" s="736"/>
      <c r="K82" s="736"/>
      <c r="L82" s="736"/>
      <c r="M82" s="736"/>
      <c r="N82" s="736"/>
      <c r="O82" s="736"/>
      <c r="P82" s="736"/>
      <c r="Q82" s="736"/>
      <c r="R82" s="736"/>
      <c r="S82" s="736"/>
      <c r="T82" s="736"/>
      <c r="U82" s="736"/>
      <c r="V82" s="736"/>
    </row>
    <row r="83" spans="1:22" s="760" customFormat="1" ht="12" customHeight="1" x14ac:dyDescent="0.25">
      <c r="B83" s="760" t="s">
        <v>1383</v>
      </c>
      <c r="C83" s="1420"/>
      <c r="D83" s="1420"/>
      <c r="E83" s="1420"/>
      <c r="F83" s="1420"/>
      <c r="G83" s="1420"/>
      <c r="H83" s="1420"/>
      <c r="J83" s="736"/>
      <c r="K83" s="736"/>
      <c r="L83" s="736"/>
      <c r="M83" s="736"/>
      <c r="N83" s="736"/>
      <c r="O83" s="736"/>
      <c r="P83" s="736"/>
      <c r="Q83" s="736"/>
      <c r="R83" s="736"/>
      <c r="S83" s="736"/>
      <c r="T83" s="736"/>
      <c r="U83" s="736"/>
      <c r="V83" s="736"/>
    </row>
    <row r="84" spans="1:22" s="760" customFormat="1" ht="12" customHeight="1" x14ac:dyDescent="0.25">
      <c r="A84" s="760" t="s">
        <v>1384</v>
      </c>
      <c r="C84" s="1420"/>
      <c r="D84" s="1420"/>
      <c r="E84" s="1420"/>
      <c r="F84" s="1420"/>
      <c r="G84" s="1420"/>
      <c r="H84" s="1420"/>
      <c r="J84" s="736"/>
      <c r="K84" s="736"/>
      <c r="L84" s="736"/>
      <c r="M84" s="736"/>
      <c r="N84" s="736"/>
      <c r="O84" s="736"/>
      <c r="P84" s="736"/>
      <c r="Q84" s="736"/>
      <c r="R84" s="736"/>
      <c r="S84" s="736"/>
      <c r="T84" s="736"/>
      <c r="U84" s="736"/>
      <c r="V84" s="736"/>
    </row>
    <row r="85" spans="1:22" s="760" customFormat="1" ht="12" customHeight="1" x14ac:dyDescent="0.25">
      <c r="B85" s="760" t="s">
        <v>1385</v>
      </c>
      <c r="C85" s="1420"/>
      <c r="D85" s="1420"/>
      <c r="E85" s="1420"/>
      <c r="F85" s="1420"/>
      <c r="G85" s="1420"/>
      <c r="H85" s="1420"/>
      <c r="J85" s="736"/>
      <c r="K85" s="736"/>
      <c r="L85" s="736"/>
      <c r="M85" s="736"/>
      <c r="N85" s="736"/>
      <c r="O85" s="736"/>
      <c r="P85" s="736"/>
      <c r="Q85" s="736"/>
      <c r="R85" s="736"/>
      <c r="S85" s="736"/>
      <c r="T85" s="736"/>
      <c r="U85" s="736"/>
      <c r="V85" s="736"/>
    </row>
    <row r="86" spans="1:22" s="760" customFormat="1" ht="12" customHeight="1" x14ac:dyDescent="0.25">
      <c r="B86" s="760" t="s">
        <v>1386</v>
      </c>
      <c r="C86" s="1420"/>
      <c r="D86" s="1420"/>
      <c r="E86" s="1420"/>
      <c r="F86" s="1420"/>
      <c r="G86" s="1420"/>
      <c r="H86" s="1420"/>
      <c r="J86" s="736"/>
      <c r="K86" s="736"/>
      <c r="L86" s="736"/>
      <c r="M86" s="736"/>
      <c r="N86" s="736"/>
      <c r="O86" s="736"/>
      <c r="P86" s="736"/>
      <c r="Q86" s="736"/>
      <c r="R86" s="736"/>
      <c r="S86" s="736"/>
      <c r="T86" s="736"/>
      <c r="U86" s="736"/>
      <c r="V86" s="736"/>
    </row>
    <row r="87" spans="1:22" s="760" customFormat="1" ht="12" customHeight="1" x14ac:dyDescent="0.25">
      <c r="A87" s="1420"/>
      <c r="B87" s="1420" t="s">
        <v>1387</v>
      </c>
      <c r="C87" s="1420"/>
      <c r="D87" s="1420"/>
      <c r="E87" s="1420"/>
      <c r="F87" s="1420"/>
      <c r="G87" s="1420"/>
      <c r="H87" s="1420"/>
      <c r="J87" s="736"/>
      <c r="K87" s="736"/>
      <c r="L87" s="736"/>
      <c r="M87" s="736"/>
      <c r="N87" s="736"/>
      <c r="O87" s="736"/>
      <c r="P87" s="736"/>
      <c r="Q87" s="736"/>
      <c r="R87" s="736"/>
      <c r="S87" s="736"/>
      <c r="T87" s="736"/>
      <c r="U87" s="736"/>
      <c r="V87" s="736"/>
    </row>
    <row r="88" spans="1:22" s="760" customFormat="1" ht="12" customHeight="1" x14ac:dyDescent="0.25">
      <c r="A88" s="1420"/>
      <c r="B88" s="1420"/>
      <c r="C88" s="1420"/>
      <c r="D88" s="1420"/>
      <c r="E88" s="1420"/>
      <c r="F88" s="1420"/>
      <c r="G88" s="1420"/>
      <c r="H88" s="1420"/>
      <c r="J88" s="736"/>
      <c r="K88" s="736"/>
      <c r="L88" s="736"/>
      <c r="M88" s="736"/>
      <c r="N88" s="736"/>
      <c r="O88" s="736"/>
      <c r="P88" s="736"/>
      <c r="Q88" s="736"/>
      <c r="R88" s="736"/>
      <c r="S88" s="736"/>
      <c r="T88" s="736"/>
      <c r="U88" s="736"/>
      <c r="V88" s="736"/>
    </row>
    <row r="89" spans="1:22" s="760" customFormat="1" ht="12" customHeight="1" x14ac:dyDescent="0.25">
      <c r="A89" s="1842" t="s">
        <v>1388</v>
      </c>
      <c r="B89" s="1842"/>
      <c r="C89" s="1842"/>
      <c r="D89" s="1842"/>
      <c r="E89" s="1842"/>
      <c r="F89" s="1422"/>
      <c r="G89" s="1422"/>
      <c r="H89" s="1422"/>
      <c r="J89" s="736"/>
      <c r="K89" s="736"/>
      <c r="L89" s="736"/>
      <c r="M89" s="736"/>
      <c r="N89" s="736"/>
      <c r="O89" s="736"/>
      <c r="P89" s="736"/>
      <c r="Q89" s="736"/>
      <c r="R89" s="736"/>
      <c r="S89" s="736"/>
      <c r="T89" s="736"/>
      <c r="U89" s="736"/>
      <c r="V89" s="736"/>
    </row>
    <row r="90" spans="1:22" s="760" customFormat="1" ht="12" customHeight="1" x14ac:dyDescent="0.25">
      <c r="A90" s="1420" t="s">
        <v>1389</v>
      </c>
      <c r="B90" s="1420"/>
      <c r="C90" s="1420"/>
      <c r="D90" s="1420"/>
      <c r="E90" s="1420"/>
      <c r="F90" s="1420"/>
      <c r="G90" s="1420"/>
      <c r="H90" s="1420"/>
      <c r="J90" s="736"/>
      <c r="K90" s="736"/>
      <c r="L90" s="736"/>
      <c r="M90" s="736"/>
      <c r="N90" s="736"/>
      <c r="O90" s="736"/>
      <c r="P90" s="736"/>
      <c r="Q90" s="736"/>
      <c r="R90" s="736"/>
      <c r="S90" s="736"/>
      <c r="T90" s="736"/>
      <c r="U90" s="736"/>
      <c r="V90" s="736"/>
    </row>
    <row r="91" spans="1:22" s="760" customFormat="1" ht="12" customHeight="1" x14ac:dyDescent="0.25">
      <c r="A91" s="1420"/>
      <c r="B91" s="1420" t="s">
        <v>1390</v>
      </c>
      <c r="C91" s="1420"/>
      <c r="D91" s="1420"/>
      <c r="E91" s="1420"/>
      <c r="F91" s="1420"/>
      <c r="G91" s="1420"/>
      <c r="H91" s="1420"/>
      <c r="J91" s="736"/>
      <c r="K91" s="736"/>
      <c r="L91" s="736"/>
      <c r="M91" s="736"/>
      <c r="N91" s="736"/>
      <c r="O91" s="736"/>
      <c r="P91" s="736"/>
      <c r="Q91" s="736"/>
      <c r="R91" s="736"/>
      <c r="S91" s="736"/>
      <c r="T91" s="736"/>
      <c r="U91" s="736"/>
      <c r="V91" s="736"/>
    </row>
    <row r="92" spans="1:22" s="760" customFormat="1" ht="12" customHeight="1" x14ac:dyDescent="0.25">
      <c r="A92" s="1420"/>
      <c r="B92" s="1420" t="s">
        <v>1391</v>
      </c>
      <c r="C92" s="1420"/>
      <c r="D92" s="1420"/>
      <c r="E92" s="1420"/>
      <c r="F92" s="1420"/>
      <c r="G92" s="1420"/>
      <c r="H92" s="1420"/>
      <c r="J92" s="736"/>
      <c r="K92" s="736"/>
      <c r="L92" s="736"/>
      <c r="M92" s="736"/>
      <c r="N92" s="736"/>
      <c r="O92" s="736"/>
      <c r="P92" s="736"/>
      <c r="Q92" s="736"/>
      <c r="R92" s="736"/>
      <c r="S92" s="736"/>
      <c r="T92" s="736"/>
      <c r="U92" s="736"/>
      <c r="V92" s="736"/>
    </row>
    <row r="93" spans="1:22" s="760" customFormat="1" ht="12" customHeight="1" x14ac:dyDescent="0.25">
      <c r="A93" s="1420" t="s">
        <v>1392</v>
      </c>
      <c r="B93" s="1420"/>
      <c r="C93" s="1420"/>
      <c r="D93" s="1420"/>
      <c r="E93" s="1420"/>
      <c r="F93" s="1420"/>
      <c r="G93" s="1420"/>
      <c r="H93" s="1420"/>
      <c r="J93" s="736"/>
      <c r="K93" s="736"/>
      <c r="L93" s="736"/>
      <c r="M93" s="736"/>
      <c r="N93" s="736"/>
      <c r="O93" s="736"/>
      <c r="P93" s="736"/>
      <c r="Q93" s="736"/>
      <c r="R93" s="736"/>
      <c r="S93" s="736"/>
      <c r="T93" s="736"/>
      <c r="U93" s="736"/>
      <c r="V93" s="736"/>
    </row>
    <row r="94" spans="1:22" s="760" customFormat="1" ht="12" customHeight="1" x14ac:dyDescent="0.25">
      <c r="A94" s="1420"/>
      <c r="B94" s="1420" t="s">
        <v>1393</v>
      </c>
      <c r="C94" s="1420"/>
      <c r="D94" s="1420"/>
      <c r="E94" s="1420"/>
      <c r="F94" s="1420"/>
      <c r="G94" s="1420"/>
      <c r="H94" s="1420"/>
      <c r="J94" s="736"/>
      <c r="K94" s="736"/>
      <c r="L94" s="736"/>
      <c r="M94" s="736"/>
      <c r="N94" s="736"/>
      <c r="O94" s="736"/>
      <c r="P94" s="736"/>
      <c r="Q94" s="736"/>
      <c r="R94" s="736"/>
      <c r="S94" s="736"/>
      <c r="T94" s="736"/>
      <c r="U94" s="736"/>
      <c r="V94" s="736"/>
    </row>
    <row r="95" spans="1:22" s="760" customFormat="1" ht="12" customHeight="1" x14ac:dyDescent="0.25">
      <c r="A95" s="1420"/>
      <c r="B95" s="1420" t="s">
        <v>1394</v>
      </c>
      <c r="C95" s="1420"/>
      <c r="D95" s="1420"/>
      <c r="E95" s="1420"/>
      <c r="F95" s="1420"/>
      <c r="G95" s="1420"/>
      <c r="H95" s="1420"/>
      <c r="J95" s="736"/>
      <c r="K95" s="736"/>
      <c r="L95" s="736"/>
      <c r="M95" s="736"/>
      <c r="N95" s="736"/>
      <c r="O95" s="736"/>
      <c r="P95" s="736"/>
      <c r="Q95" s="736"/>
      <c r="R95" s="736"/>
      <c r="S95" s="736"/>
      <c r="T95" s="736"/>
      <c r="U95" s="736"/>
      <c r="V95" s="736"/>
    </row>
    <row r="96" spans="1:22" s="760" customFormat="1" ht="12" customHeight="1" x14ac:dyDescent="0.25">
      <c r="A96" s="1420"/>
      <c r="B96" s="1420" t="s">
        <v>1395</v>
      </c>
      <c r="C96" s="1420"/>
      <c r="D96" s="1420"/>
      <c r="E96" s="1420"/>
      <c r="F96" s="1420"/>
      <c r="G96" s="1420"/>
      <c r="H96" s="1420"/>
      <c r="J96" s="736"/>
      <c r="K96" s="736"/>
      <c r="L96" s="736"/>
      <c r="M96" s="736"/>
      <c r="N96" s="736"/>
      <c r="O96" s="736"/>
      <c r="P96" s="736"/>
      <c r="Q96" s="736"/>
      <c r="R96" s="736"/>
      <c r="S96" s="736"/>
      <c r="T96" s="736"/>
      <c r="U96" s="736"/>
      <c r="V96" s="736"/>
    </row>
    <row r="97" spans="1:22" s="760" customFormat="1" ht="12" customHeight="1" x14ac:dyDescent="0.25">
      <c r="A97" s="1420" t="s">
        <v>1396</v>
      </c>
      <c r="B97" s="1420"/>
      <c r="C97" s="1420"/>
      <c r="D97" s="1420"/>
      <c r="E97" s="1420"/>
      <c r="F97" s="1420"/>
      <c r="G97" s="1420"/>
      <c r="H97" s="1420"/>
      <c r="J97" s="736"/>
      <c r="K97" s="736"/>
      <c r="L97" s="736"/>
      <c r="M97" s="736"/>
      <c r="N97" s="736"/>
      <c r="O97" s="736"/>
      <c r="P97" s="736"/>
      <c r="Q97" s="736"/>
      <c r="R97" s="736"/>
      <c r="S97" s="736"/>
      <c r="T97" s="736"/>
      <c r="U97" s="736"/>
      <c r="V97" s="736"/>
    </row>
    <row r="98" spans="1:22" s="760" customFormat="1" ht="12" customHeight="1" x14ac:dyDescent="0.25">
      <c r="A98" s="1420"/>
      <c r="B98" s="1420" t="s">
        <v>1397</v>
      </c>
      <c r="C98" s="1420"/>
      <c r="D98" s="1420"/>
      <c r="E98" s="1420"/>
      <c r="F98" s="1420"/>
      <c r="G98" s="1420"/>
      <c r="H98" s="1420"/>
      <c r="J98" s="736"/>
      <c r="K98" s="736"/>
      <c r="L98" s="736"/>
      <c r="M98" s="736"/>
      <c r="N98" s="736"/>
      <c r="O98" s="736"/>
      <c r="P98" s="736"/>
      <c r="Q98" s="736"/>
      <c r="R98" s="736"/>
      <c r="S98" s="736"/>
      <c r="T98" s="736"/>
      <c r="U98" s="736"/>
      <c r="V98" s="736"/>
    </row>
    <row r="99" spans="1:22" s="760" customFormat="1" ht="12" customHeight="1" x14ac:dyDescent="0.25">
      <c r="A99" s="1420"/>
      <c r="B99" s="1420" t="s">
        <v>1398</v>
      </c>
      <c r="C99" s="1420"/>
      <c r="D99" s="1420"/>
      <c r="E99" s="1420"/>
      <c r="F99" s="1420"/>
      <c r="G99" s="1420"/>
      <c r="H99" s="1420"/>
      <c r="J99" s="736"/>
      <c r="K99" s="736"/>
      <c r="L99" s="736"/>
      <c r="M99" s="736"/>
      <c r="N99" s="736"/>
      <c r="O99" s="736"/>
      <c r="P99" s="736"/>
      <c r="Q99" s="736"/>
      <c r="R99" s="736"/>
      <c r="S99" s="736"/>
      <c r="T99" s="736"/>
      <c r="U99" s="736"/>
      <c r="V99" s="736"/>
    </row>
    <row r="100" spans="1:22" s="760" customFormat="1" ht="12" customHeight="1" x14ac:dyDescent="0.25">
      <c r="A100" s="1420"/>
      <c r="B100" s="1420" t="s">
        <v>1399</v>
      </c>
      <c r="C100" s="1420"/>
      <c r="D100" s="1420"/>
      <c r="E100" s="1420"/>
      <c r="F100" s="1420"/>
      <c r="G100" s="1420"/>
      <c r="H100" s="1420"/>
      <c r="J100" s="736"/>
      <c r="K100" s="736"/>
      <c r="L100" s="736"/>
      <c r="M100" s="736"/>
      <c r="N100" s="736"/>
      <c r="O100" s="736"/>
      <c r="P100" s="736"/>
      <c r="Q100" s="736"/>
      <c r="R100" s="736"/>
      <c r="S100" s="736"/>
      <c r="T100" s="736"/>
      <c r="U100" s="736"/>
      <c r="V100" s="736"/>
    </row>
    <row r="101" spans="1:22" s="760" customFormat="1" ht="12" customHeight="1" x14ac:dyDescent="0.25">
      <c r="A101" s="1420"/>
      <c r="B101" s="1420" t="s">
        <v>1400</v>
      </c>
      <c r="C101" s="1420"/>
      <c r="D101" s="1420"/>
      <c r="E101" s="1420"/>
      <c r="F101" s="1420"/>
      <c r="G101" s="1420"/>
      <c r="H101" s="1420"/>
      <c r="J101" s="736"/>
      <c r="K101" s="736"/>
      <c r="L101" s="736"/>
      <c r="M101" s="736"/>
      <c r="N101" s="736"/>
      <c r="O101" s="736"/>
      <c r="P101" s="736"/>
      <c r="Q101" s="736"/>
      <c r="R101" s="736"/>
      <c r="S101" s="736"/>
      <c r="T101" s="736"/>
      <c r="U101" s="736"/>
      <c r="V101" s="736"/>
    </row>
    <row r="102" spans="1:22" s="760" customFormat="1" ht="12" customHeight="1" x14ac:dyDescent="0.25">
      <c r="A102" s="1420" t="s">
        <v>1401</v>
      </c>
      <c r="B102" s="1420"/>
      <c r="C102" s="1420"/>
      <c r="D102" s="1420"/>
      <c r="E102" s="1420"/>
      <c r="F102" s="1420"/>
      <c r="G102" s="1420"/>
      <c r="H102" s="1420"/>
      <c r="J102" s="736"/>
      <c r="K102" s="736"/>
      <c r="L102" s="736"/>
      <c r="M102" s="736"/>
      <c r="N102" s="736"/>
      <c r="O102" s="736"/>
      <c r="P102" s="736"/>
      <c r="Q102" s="736"/>
      <c r="R102" s="736"/>
      <c r="S102" s="736"/>
      <c r="T102" s="736"/>
      <c r="U102" s="736"/>
      <c r="V102" s="736"/>
    </row>
    <row r="103" spans="1:22" s="760" customFormat="1" ht="12" customHeight="1" x14ac:dyDescent="0.25">
      <c r="A103" s="1420"/>
      <c r="B103" s="1420" t="s">
        <v>1402</v>
      </c>
      <c r="C103" s="1420"/>
      <c r="D103" s="1420"/>
      <c r="E103" s="1420"/>
      <c r="F103" s="1420"/>
      <c r="G103" s="1420"/>
      <c r="H103" s="1420"/>
      <c r="J103" s="736"/>
      <c r="K103" s="736"/>
      <c r="L103" s="736"/>
      <c r="M103" s="736"/>
      <c r="N103" s="736"/>
      <c r="O103" s="736"/>
      <c r="P103" s="736"/>
      <c r="Q103" s="736"/>
      <c r="R103" s="736"/>
      <c r="S103" s="736"/>
      <c r="T103" s="736"/>
      <c r="U103" s="736"/>
      <c r="V103" s="736"/>
    </row>
    <row r="104" spans="1:22" s="760" customFormat="1" ht="12" customHeight="1" x14ac:dyDescent="0.25">
      <c r="A104" s="1420"/>
      <c r="B104" s="1420" t="s">
        <v>1403</v>
      </c>
      <c r="C104" s="1420"/>
      <c r="D104" s="1420"/>
      <c r="E104" s="1420"/>
      <c r="F104" s="1420"/>
      <c r="G104" s="1420"/>
      <c r="H104" s="1420"/>
      <c r="J104" s="736"/>
      <c r="K104" s="736"/>
      <c r="L104" s="736"/>
      <c r="M104" s="736"/>
      <c r="N104" s="736"/>
      <c r="O104" s="736"/>
      <c r="P104" s="736"/>
      <c r="Q104" s="736"/>
      <c r="R104" s="736"/>
      <c r="S104" s="736"/>
      <c r="T104" s="736"/>
      <c r="U104" s="736"/>
      <c r="V104" s="736"/>
    </row>
    <row r="105" spans="1:22" s="760" customFormat="1" ht="12" customHeight="1" x14ac:dyDescent="0.25">
      <c r="A105" s="1420"/>
      <c r="B105" s="1420" t="s">
        <v>1404</v>
      </c>
      <c r="C105" s="1420"/>
      <c r="D105" s="1420"/>
      <c r="E105" s="1420"/>
      <c r="F105" s="1420"/>
      <c r="G105" s="1420"/>
      <c r="H105" s="1420"/>
      <c r="J105" s="736"/>
      <c r="K105" s="736"/>
      <c r="L105" s="736"/>
      <c r="M105" s="736"/>
      <c r="N105" s="736"/>
      <c r="O105" s="736"/>
      <c r="P105" s="736"/>
      <c r="Q105" s="736"/>
      <c r="R105" s="736"/>
      <c r="S105" s="736"/>
      <c r="T105" s="736"/>
      <c r="U105" s="736"/>
      <c r="V105" s="736"/>
    </row>
    <row r="106" spans="1:22" s="760" customFormat="1" ht="12" customHeight="1" x14ac:dyDescent="0.25">
      <c r="A106" s="1420" t="s">
        <v>1405</v>
      </c>
      <c r="B106" s="1420"/>
      <c r="C106" s="1420"/>
      <c r="D106" s="1420"/>
      <c r="E106" s="1420"/>
      <c r="F106" s="1420"/>
      <c r="G106" s="1420"/>
      <c r="H106" s="1420"/>
      <c r="J106" s="736"/>
      <c r="K106" s="736"/>
      <c r="L106" s="736"/>
      <c r="M106" s="736"/>
      <c r="N106" s="736"/>
      <c r="O106" s="736"/>
      <c r="P106" s="736"/>
      <c r="Q106" s="736"/>
      <c r="R106" s="736"/>
      <c r="S106" s="736"/>
      <c r="T106" s="736"/>
      <c r="U106" s="736"/>
      <c r="V106" s="736"/>
    </row>
    <row r="107" spans="1:22" s="760" customFormat="1" ht="12" customHeight="1" x14ac:dyDescent="0.25">
      <c r="A107" s="1420"/>
      <c r="B107" s="1420" t="s">
        <v>1406</v>
      </c>
      <c r="C107" s="1420"/>
      <c r="D107" s="1420"/>
      <c r="E107" s="1420"/>
      <c r="F107" s="1420"/>
      <c r="G107" s="1420"/>
      <c r="H107" s="1420"/>
      <c r="J107" s="736"/>
      <c r="K107" s="736"/>
      <c r="L107" s="736"/>
      <c r="M107" s="736"/>
      <c r="N107" s="736"/>
      <c r="O107" s="736"/>
      <c r="P107" s="736"/>
      <c r="Q107" s="736"/>
      <c r="R107" s="736"/>
      <c r="S107" s="736"/>
      <c r="T107" s="736"/>
      <c r="U107" s="736"/>
      <c r="V107" s="736"/>
    </row>
    <row r="108" spans="1:22" s="760" customFormat="1" ht="12" customHeight="1" x14ac:dyDescent="0.25">
      <c r="A108" s="1420"/>
      <c r="B108" s="1420" t="s">
        <v>1407</v>
      </c>
      <c r="C108" s="1420"/>
      <c r="D108" s="1420"/>
      <c r="E108" s="1420"/>
      <c r="F108" s="1420"/>
      <c r="G108" s="1420"/>
      <c r="H108" s="1420"/>
      <c r="J108" s="736"/>
      <c r="K108" s="736"/>
      <c r="L108" s="736"/>
      <c r="M108" s="736"/>
      <c r="N108" s="736"/>
      <c r="O108" s="736"/>
      <c r="P108" s="736"/>
      <c r="Q108" s="736"/>
      <c r="R108" s="736"/>
      <c r="S108" s="736"/>
      <c r="T108" s="736"/>
      <c r="U108" s="736"/>
      <c r="V108" s="736"/>
    </row>
    <row r="109" spans="1:22" s="760" customFormat="1" ht="12" customHeight="1" x14ac:dyDescent="0.25">
      <c r="A109" s="1420"/>
      <c r="B109" s="1420" t="s">
        <v>1408</v>
      </c>
      <c r="C109" s="1420"/>
      <c r="D109" s="1420"/>
      <c r="E109" s="1420"/>
      <c r="F109" s="1420"/>
      <c r="G109" s="1420"/>
      <c r="H109" s="1420"/>
      <c r="J109" s="736"/>
      <c r="K109" s="736"/>
      <c r="L109" s="736"/>
      <c r="M109" s="736"/>
      <c r="N109" s="736"/>
      <c r="O109" s="736"/>
      <c r="P109" s="736"/>
      <c r="Q109" s="736"/>
      <c r="R109" s="736"/>
      <c r="S109" s="736"/>
      <c r="T109" s="736"/>
      <c r="U109" s="736"/>
      <c r="V109" s="736"/>
    </row>
    <row r="110" spans="1:22" s="760" customFormat="1" ht="12" customHeight="1" x14ac:dyDescent="0.25">
      <c r="A110" s="1420" t="s">
        <v>1409</v>
      </c>
      <c r="B110" s="1420"/>
      <c r="C110" s="1420"/>
      <c r="D110" s="1420"/>
      <c r="E110" s="1420"/>
      <c r="F110" s="1420"/>
      <c r="G110" s="1420"/>
      <c r="H110" s="1420"/>
      <c r="J110" s="736"/>
      <c r="K110" s="736"/>
      <c r="L110" s="736"/>
      <c r="M110" s="736"/>
      <c r="N110" s="736"/>
      <c r="O110" s="736"/>
      <c r="P110" s="736"/>
      <c r="Q110" s="736"/>
      <c r="R110" s="736"/>
      <c r="S110" s="736"/>
      <c r="T110" s="736"/>
      <c r="U110" s="736"/>
      <c r="V110" s="736"/>
    </row>
    <row r="111" spans="1:22" s="760" customFormat="1" ht="12" customHeight="1" x14ac:dyDescent="0.25">
      <c r="A111" s="1420"/>
      <c r="B111" s="1420" t="s">
        <v>1410</v>
      </c>
      <c r="C111" s="1420"/>
      <c r="D111" s="1420"/>
      <c r="E111" s="1420"/>
      <c r="F111" s="1420"/>
      <c r="G111" s="1420"/>
      <c r="H111" s="1420"/>
      <c r="J111" s="736"/>
      <c r="K111" s="736"/>
      <c r="L111" s="736"/>
      <c r="M111" s="736"/>
      <c r="N111" s="736"/>
      <c r="O111" s="736"/>
      <c r="P111" s="736"/>
      <c r="Q111" s="736"/>
      <c r="R111" s="736"/>
      <c r="S111" s="736"/>
      <c r="T111" s="736"/>
      <c r="U111" s="736"/>
      <c r="V111" s="736"/>
    </row>
    <row r="112" spans="1:22" s="760" customFormat="1" ht="12" customHeight="1" x14ac:dyDescent="0.25">
      <c r="A112" s="1420"/>
      <c r="B112" s="1420" t="s">
        <v>1411</v>
      </c>
      <c r="C112" s="1420"/>
      <c r="D112" s="1420"/>
      <c r="E112" s="1420"/>
      <c r="F112" s="1420"/>
      <c r="G112" s="1420"/>
      <c r="H112" s="1420"/>
      <c r="J112" s="736"/>
      <c r="K112" s="736"/>
      <c r="L112" s="736"/>
      <c r="M112" s="736"/>
      <c r="N112" s="736"/>
      <c r="O112" s="736"/>
      <c r="P112" s="736"/>
      <c r="Q112" s="736"/>
      <c r="R112" s="736"/>
      <c r="S112" s="736"/>
      <c r="T112" s="736"/>
      <c r="U112" s="736"/>
      <c r="V112" s="736"/>
    </row>
    <row r="113" spans="1:22" s="760" customFormat="1" ht="12" customHeight="1" x14ac:dyDescent="0.25">
      <c r="A113" s="1420"/>
      <c r="B113" s="1420"/>
      <c r="C113" s="1420"/>
      <c r="D113" s="1420"/>
      <c r="E113" s="1420"/>
      <c r="F113" s="1420"/>
      <c r="G113" s="1420"/>
      <c r="H113" s="1420"/>
      <c r="J113" s="736"/>
      <c r="K113" s="736"/>
      <c r="L113" s="736"/>
      <c r="M113" s="736"/>
      <c r="N113" s="736"/>
      <c r="O113" s="736"/>
      <c r="P113" s="736"/>
      <c r="Q113" s="736"/>
      <c r="R113" s="736"/>
      <c r="S113" s="736"/>
      <c r="T113" s="736"/>
      <c r="U113" s="736"/>
      <c r="V113" s="736"/>
    </row>
    <row r="114" spans="1:22" ht="12" customHeight="1" x14ac:dyDescent="0.25">
      <c r="A114" s="1420" t="s">
        <v>1412</v>
      </c>
      <c r="B114" s="1420"/>
      <c r="C114" s="1420"/>
      <c r="D114" s="1420"/>
      <c r="E114" s="1420"/>
      <c r="F114" s="1420"/>
      <c r="G114" s="1420"/>
      <c r="H114" s="1420"/>
    </row>
    <row r="115" spans="1:22" ht="12" customHeight="1" x14ac:dyDescent="0.25">
      <c r="A115" s="1420" t="s">
        <v>1413</v>
      </c>
      <c r="B115" s="1420"/>
      <c r="C115" s="1420"/>
      <c r="D115" s="1420"/>
      <c r="E115" s="1420"/>
      <c r="F115" s="1420"/>
      <c r="G115" s="1420"/>
      <c r="H115" s="1420"/>
    </row>
    <row r="116" spans="1:22" ht="12" customHeight="1" x14ac:dyDescent="0.25">
      <c r="A116" s="1420"/>
      <c r="B116" s="1420" t="s">
        <v>1414</v>
      </c>
      <c r="C116" s="1420"/>
      <c r="D116" s="1420"/>
      <c r="E116" s="1420"/>
      <c r="F116" s="1420"/>
      <c r="G116" s="1420"/>
      <c r="H116" s="1420"/>
    </row>
    <row r="117" spans="1:22" ht="12" customHeight="1" x14ac:dyDescent="0.25"/>
    <row r="118" spans="1:22" ht="12" customHeight="1" x14ac:dyDescent="0.25"/>
    <row r="119" spans="1:22" s="1423" customFormat="1" ht="15.75" x14ac:dyDescent="0.25">
      <c r="A119" s="1424"/>
      <c r="B119" s="1424"/>
      <c r="C119" s="1424"/>
      <c r="D119" s="1425"/>
      <c r="E119" s="1424"/>
      <c r="G119" s="1424"/>
    </row>
    <row r="120" spans="1:22" s="1423" customFormat="1" ht="15.75" x14ac:dyDescent="0.25">
      <c r="A120" s="1425"/>
      <c r="B120" s="1425"/>
      <c r="C120" s="1425"/>
      <c r="D120" s="1425"/>
      <c r="E120" s="1425"/>
      <c r="G120" s="1425"/>
    </row>
    <row r="121" spans="1:22" s="1423" customFormat="1" ht="15.75" x14ac:dyDescent="0.25">
      <c r="A121" s="1425"/>
      <c r="B121" s="1425"/>
      <c r="C121" s="1425"/>
      <c r="D121" s="1425"/>
      <c r="E121" s="1425"/>
      <c r="G121" s="1425"/>
    </row>
    <row r="122" spans="1:22" s="1423" customFormat="1" ht="15.75" x14ac:dyDescent="0.25">
      <c r="A122" s="1425"/>
      <c r="B122" s="1425"/>
      <c r="C122" s="1425"/>
      <c r="D122" s="1425"/>
      <c r="E122" s="1425"/>
      <c r="G122" s="1425"/>
    </row>
    <row r="123" spans="1:22" s="1423" customFormat="1" ht="15.75" x14ac:dyDescent="0.25">
      <c r="A123" s="1425"/>
      <c r="B123" s="1425"/>
      <c r="C123" s="1425"/>
      <c r="D123" s="1425"/>
      <c r="E123" s="1425"/>
      <c r="G123" s="1425"/>
    </row>
    <row r="124" spans="1:22" s="1423" customFormat="1" ht="15.75" x14ac:dyDescent="0.25">
      <c r="A124" s="1425"/>
      <c r="B124" s="1425"/>
      <c r="C124" s="1425"/>
      <c r="D124" s="1425"/>
      <c r="E124" s="1425"/>
      <c r="G124" s="1425"/>
    </row>
    <row r="125" spans="1:22" s="1423" customFormat="1" ht="15.75" x14ac:dyDescent="0.25">
      <c r="A125" s="1425"/>
      <c r="B125" s="1425"/>
      <c r="C125" s="1425"/>
      <c r="D125" s="1425"/>
      <c r="E125" s="1425"/>
      <c r="G125" s="1425"/>
    </row>
    <row r="126" spans="1:22" s="1423" customFormat="1" ht="15.75" x14ac:dyDescent="0.25">
      <c r="A126" s="1425"/>
      <c r="B126" s="1425"/>
      <c r="C126" s="1425"/>
      <c r="D126" s="1425"/>
      <c r="E126" s="1425"/>
      <c r="G126" s="1425"/>
    </row>
    <row r="127" spans="1:22" s="1423" customFormat="1" ht="15.75" x14ac:dyDescent="0.25">
      <c r="A127" s="1425"/>
      <c r="B127" s="1425"/>
      <c r="C127" s="1425"/>
      <c r="D127" s="1425"/>
      <c r="E127" s="1425"/>
      <c r="G127" s="1425"/>
    </row>
    <row r="128" spans="1:22" s="1423" customFormat="1" x14ac:dyDescent="0.2"/>
    <row r="129" spans="1:9" s="1423" customFormat="1" x14ac:dyDescent="0.2"/>
    <row r="130" spans="1:9" s="774" customFormat="1" x14ac:dyDescent="0.2"/>
    <row r="131" spans="1:9" ht="10.5" customHeight="1" x14ac:dyDescent="0.25"/>
    <row r="134" spans="1:9" x14ac:dyDescent="0.25">
      <c r="A134" s="1426"/>
      <c r="B134" s="1426"/>
      <c r="C134" s="1426"/>
      <c r="D134" s="1426"/>
      <c r="E134" s="1426"/>
      <c r="F134" s="1426"/>
      <c r="G134" s="1426"/>
      <c r="H134" s="1426"/>
      <c r="I134" s="1426"/>
    </row>
    <row r="135" spans="1:9" x14ac:dyDescent="0.25">
      <c r="A135" s="1426"/>
      <c r="B135" s="1426"/>
      <c r="C135" s="1426"/>
      <c r="D135" s="1426"/>
      <c r="E135" s="1426"/>
      <c r="F135" s="1426"/>
      <c r="G135" s="1426"/>
      <c r="H135" s="1426"/>
      <c r="I135" s="1426"/>
    </row>
    <row r="136" spans="1:9" x14ac:dyDescent="0.25">
      <c r="A136" s="1426"/>
      <c r="B136" s="1426"/>
      <c r="C136" s="1426"/>
      <c r="D136" s="1426"/>
      <c r="E136" s="1426"/>
      <c r="F136" s="1426"/>
      <c r="G136" s="1426"/>
      <c r="H136" s="1426"/>
      <c r="I136" s="1426"/>
    </row>
  </sheetData>
  <sheetProtection algorithmName="SHA-512" hashValue="YMzuCSBRMw18Ij6mUzo5WZp/crm+eA3Vu5nhar5pZaHFopyCB+QsdS3+0EUFi9sbCU/yXuqMd8Fd7JnyiogrpQ==" saltValue="uHO8JiILBmWv6QFZ997rnQ==" spinCount="100000" sheet="1" objects="1" scenarios="1"/>
  <mergeCells count="63">
    <mergeCell ref="A7:B7"/>
    <mergeCell ref="C7:I7"/>
    <mergeCell ref="A3:B3"/>
    <mergeCell ref="C3:I3"/>
    <mergeCell ref="A4:B4"/>
    <mergeCell ref="C4:I4"/>
    <mergeCell ref="A5:I5"/>
    <mergeCell ref="A8:B8"/>
    <mergeCell ref="C8:I8"/>
    <mergeCell ref="A9:B9"/>
    <mergeCell ref="C9:I9"/>
    <mergeCell ref="A10:A11"/>
    <mergeCell ref="B10:C11"/>
    <mergeCell ref="D10:D11"/>
    <mergeCell ref="E10:E11"/>
    <mergeCell ref="F10:F11"/>
    <mergeCell ref="G10:G11"/>
    <mergeCell ref="H10:H11"/>
    <mergeCell ref="I10:I11"/>
    <mergeCell ref="A12:C12"/>
    <mergeCell ref="A13:A18"/>
    <mergeCell ref="B13:C18"/>
    <mergeCell ref="I13:I18"/>
    <mergeCell ref="A19:A22"/>
    <mergeCell ref="B19:C22"/>
    <mergeCell ref="I19:I22"/>
    <mergeCell ref="A23:A24"/>
    <mergeCell ref="B23:C24"/>
    <mergeCell ref="I23:I24"/>
    <mergeCell ref="A25:A28"/>
    <mergeCell ref="B25:C28"/>
    <mergeCell ref="I25:I28"/>
    <mergeCell ref="A29:A33"/>
    <mergeCell ref="B29:C33"/>
    <mergeCell ref="I29:I33"/>
    <mergeCell ref="A34:A36"/>
    <mergeCell ref="B34:C36"/>
    <mergeCell ref="I34:I36"/>
    <mergeCell ref="A37:A39"/>
    <mergeCell ref="B37:C39"/>
    <mergeCell ref="I37:I39"/>
    <mergeCell ref="A40:A46"/>
    <mergeCell ref="B40:C46"/>
    <mergeCell ref="I40:I46"/>
    <mergeCell ref="B47:C47"/>
    <mergeCell ref="A48:A53"/>
    <mergeCell ref="B48:C53"/>
    <mergeCell ref="I48:I53"/>
    <mergeCell ref="A54:A55"/>
    <mergeCell ref="B54:C55"/>
    <mergeCell ref="I54:I55"/>
    <mergeCell ref="A56:A65"/>
    <mergeCell ref="B56:C65"/>
    <mergeCell ref="I56:I65"/>
    <mergeCell ref="H57:H61"/>
    <mergeCell ref="B72:C72"/>
    <mergeCell ref="A89:E89"/>
    <mergeCell ref="B66:C66"/>
    <mergeCell ref="B67:C67"/>
    <mergeCell ref="B68:C68"/>
    <mergeCell ref="B69:C69"/>
    <mergeCell ref="B70:C70"/>
    <mergeCell ref="B71:C71"/>
  </mergeCells>
  <pageMargins left="0.59055118110236227" right="0.39370078740157483" top="0.59055118110236227" bottom="0.39370078740157483" header="0.23622047244094491" footer="0.23622047244094491"/>
  <pageSetup paperSize="9" scale="65" fitToHeight="0" orientation="portrait" verticalDpi="4294967294" r:id="rId1"/>
  <headerFooter differentFirst="1">
    <oddFooter>&amp;L&amp;"Times New Roman,Regular"&amp;9&amp;D; &amp;T&amp;R&amp;"Times New Roman,Regular"&amp;9&amp;P (&amp;N)</oddFooter>
    <firstHeader xml:space="preserve">&amp;R&amp;"Times New Roman,Regular"&amp;9
48.pielikums Jūrmalas pilsētas domes 
2018.gada 27.septembra saistošajiem noteikumiem Nr.33
(protokols Nr.13,  23.punkts) 
 </firstHeader>
    <firstFooter>&amp;L&amp;9&amp;D; &amp;T&amp;R&amp;9&amp;P (&amp;N)</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143"/>
  <sheetViews>
    <sheetView view="pageLayout" zoomScaleNormal="100" workbookViewId="0">
      <selection activeCell="T8" sqref="T8"/>
    </sheetView>
  </sheetViews>
  <sheetFormatPr defaultColWidth="9.140625" defaultRowHeight="12" outlineLevelCol="1" x14ac:dyDescent="0.25"/>
  <cols>
    <col min="1" max="1" width="6.140625" style="769" customWidth="1"/>
    <col min="2" max="2" width="17.28515625" style="760" customWidth="1"/>
    <col min="3" max="3" width="16.140625" style="760" customWidth="1"/>
    <col min="4" max="4" width="10.5703125" style="760" customWidth="1"/>
    <col min="5" max="5" width="11.85546875" style="760" hidden="1" customWidth="1" outlineLevel="1"/>
    <col min="6" max="6" width="11" style="760" hidden="1" customWidth="1" outlineLevel="1"/>
    <col min="7" max="7" width="15.85546875" style="760" customWidth="1" collapsed="1"/>
    <col min="8" max="8" width="29.5703125" style="760" hidden="1" customWidth="1" outlineLevel="1"/>
    <col min="9" max="9" width="17.5703125" style="760" customWidth="1" collapsed="1"/>
    <col min="10" max="10" width="9.140625" style="736"/>
    <col min="11" max="13" width="9.140625" style="736" customWidth="1"/>
    <col min="14" max="16384" width="9.140625" style="736"/>
  </cols>
  <sheetData>
    <row r="1" spans="1:9" x14ac:dyDescent="0.2">
      <c r="I1" s="735" t="s">
        <v>605</v>
      </c>
    </row>
    <row r="2" spans="1:9" x14ac:dyDescent="0.2">
      <c r="I2" s="735" t="s">
        <v>493</v>
      </c>
    </row>
    <row r="3" spans="1:9" x14ac:dyDescent="0.25">
      <c r="A3" s="1841" t="s">
        <v>0</v>
      </c>
      <c r="B3" s="1841"/>
      <c r="C3" s="1841" t="s">
        <v>496</v>
      </c>
      <c r="D3" s="1841"/>
      <c r="E3" s="1841"/>
      <c r="F3" s="1841"/>
      <c r="G3" s="1841"/>
      <c r="H3" s="1841"/>
      <c r="I3" s="1841"/>
    </row>
    <row r="4" spans="1:9" x14ac:dyDescent="0.25">
      <c r="A4" s="1841" t="s">
        <v>1</v>
      </c>
      <c r="B4" s="1841"/>
      <c r="C4" s="1841">
        <v>90000056357</v>
      </c>
      <c r="D4" s="1841"/>
      <c r="E4" s="1841"/>
      <c r="F4" s="1841"/>
      <c r="G4" s="1841"/>
      <c r="H4" s="1841"/>
      <c r="I4" s="1841"/>
    </row>
    <row r="5" spans="1:9" ht="15.75" x14ac:dyDescent="0.25">
      <c r="A5" s="1851" t="s">
        <v>501</v>
      </c>
      <c r="B5" s="1851"/>
      <c r="C5" s="1851"/>
      <c r="D5" s="1851"/>
      <c r="E5" s="1851"/>
      <c r="F5" s="1851"/>
      <c r="G5" s="1851"/>
      <c r="H5" s="1851"/>
      <c r="I5" s="1851"/>
    </row>
    <row r="6" spans="1:9" ht="12.75" customHeight="1" x14ac:dyDescent="0.25">
      <c r="A6" s="737"/>
      <c r="B6" s="737"/>
      <c r="C6" s="737"/>
      <c r="D6" s="737"/>
      <c r="E6" s="737"/>
      <c r="F6" s="737"/>
      <c r="G6" s="737"/>
      <c r="H6" s="737"/>
      <c r="I6" s="737"/>
    </row>
    <row r="7" spans="1:9" ht="15.75" x14ac:dyDescent="0.25">
      <c r="A7" s="1841" t="s">
        <v>502</v>
      </c>
      <c r="B7" s="1841"/>
      <c r="C7" s="738" t="s">
        <v>503</v>
      </c>
      <c r="D7" s="738"/>
      <c r="E7" s="738"/>
      <c r="F7" s="738"/>
      <c r="G7" s="738"/>
      <c r="H7" s="738"/>
      <c r="I7" s="738"/>
    </row>
    <row r="8" spans="1:9" x14ac:dyDescent="0.25">
      <c r="A8" s="1841" t="s">
        <v>504</v>
      </c>
      <c r="B8" s="1841"/>
      <c r="C8" s="1841" t="s">
        <v>505</v>
      </c>
      <c r="D8" s="1841"/>
      <c r="E8" s="1841"/>
      <c r="F8" s="1841"/>
      <c r="G8" s="1841"/>
      <c r="H8" s="1841"/>
      <c r="I8" s="1841"/>
    </row>
    <row r="9" spans="1:9" x14ac:dyDescent="0.25">
      <c r="A9" s="1841" t="s">
        <v>506</v>
      </c>
      <c r="B9" s="1841"/>
      <c r="C9" s="1861" t="s">
        <v>507</v>
      </c>
      <c r="D9" s="1862"/>
      <c r="E9" s="1862"/>
      <c r="F9" s="1862"/>
      <c r="G9" s="1862"/>
      <c r="H9" s="1862"/>
      <c r="I9" s="1862"/>
    </row>
    <row r="10" spans="1:9" ht="12" customHeight="1" x14ac:dyDescent="0.25">
      <c r="A10" s="1753" t="s">
        <v>365</v>
      </c>
      <c r="B10" s="1753" t="s">
        <v>508</v>
      </c>
      <c r="C10" s="1753"/>
      <c r="D10" s="1776" t="s">
        <v>509</v>
      </c>
      <c r="E10" s="1753" t="s">
        <v>378</v>
      </c>
      <c r="F10" s="1753" t="s">
        <v>510</v>
      </c>
      <c r="G10" s="1753" t="s">
        <v>380</v>
      </c>
      <c r="H10" s="1753" t="s">
        <v>318</v>
      </c>
      <c r="I10" s="1776" t="s">
        <v>376</v>
      </c>
    </row>
    <row r="11" spans="1:9" ht="36.75" customHeight="1" x14ac:dyDescent="0.25">
      <c r="A11" s="1753"/>
      <c r="B11" s="1753"/>
      <c r="C11" s="1753"/>
      <c r="D11" s="1776"/>
      <c r="E11" s="1753"/>
      <c r="F11" s="1753"/>
      <c r="G11" s="1753"/>
      <c r="H11" s="1753"/>
      <c r="I11" s="1776"/>
    </row>
    <row r="12" spans="1:9" ht="12.75" customHeight="1" x14ac:dyDescent="0.25">
      <c r="A12" s="1846" t="s">
        <v>511</v>
      </c>
      <c r="B12" s="1847"/>
      <c r="C12" s="1848"/>
      <c r="D12" s="739"/>
      <c r="E12" s="739">
        <f>SUM(E13:E32)</f>
        <v>2420148</v>
      </c>
      <c r="F12" s="739">
        <f>SUM(F13:F32)</f>
        <v>0</v>
      </c>
      <c r="G12" s="739">
        <f>SUM(G13:G32)</f>
        <v>2420148</v>
      </c>
      <c r="H12" s="739"/>
      <c r="I12" s="739"/>
    </row>
    <row r="13" spans="1:9" ht="36" x14ac:dyDescent="0.25">
      <c r="A13" s="740">
        <v>1</v>
      </c>
      <c r="B13" s="1822" t="s">
        <v>512</v>
      </c>
      <c r="C13" s="1823"/>
      <c r="D13" s="741">
        <v>2244</v>
      </c>
      <c r="E13" s="742">
        <v>615700</v>
      </c>
      <c r="F13" s="742"/>
      <c r="G13" s="742">
        <f>E13+F13</f>
        <v>615700</v>
      </c>
      <c r="H13" s="742"/>
      <c r="I13" s="721" t="s">
        <v>513</v>
      </c>
    </row>
    <row r="14" spans="1:9" ht="13.5" customHeight="1" x14ac:dyDescent="0.25">
      <c r="A14" s="740">
        <v>2</v>
      </c>
      <c r="B14" s="1822" t="s">
        <v>514</v>
      </c>
      <c r="C14" s="1823"/>
      <c r="D14" s="741">
        <v>2244</v>
      </c>
      <c r="E14" s="742">
        <v>280000</v>
      </c>
      <c r="F14" s="742"/>
      <c r="G14" s="742">
        <f t="shared" ref="G14:G32" si="0">E14+F14</f>
        <v>280000</v>
      </c>
      <c r="H14" s="742"/>
      <c r="I14" s="721" t="s">
        <v>515</v>
      </c>
    </row>
    <row r="15" spans="1:9" ht="12.75" customHeight="1" x14ac:dyDescent="0.25">
      <c r="A15" s="740">
        <v>3</v>
      </c>
      <c r="B15" s="1822" t="s">
        <v>516</v>
      </c>
      <c r="C15" s="1823"/>
      <c r="D15" s="741">
        <v>2244</v>
      </c>
      <c r="E15" s="742">
        <v>23000</v>
      </c>
      <c r="F15" s="742"/>
      <c r="G15" s="742">
        <f t="shared" si="0"/>
        <v>23000</v>
      </c>
      <c r="H15" s="742"/>
      <c r="I15" s="721" t="s">
        <v>515</v>
      </c>
    </row>
    <row r="16" spans="1:9" ht="12" customHeight="1" x14ac:dyDescent="0.25">
      <c r="A16" s="740">
        <v>4</v>
      </c>
      <c r="B16" s="1822" t="s">
        <v>517</v>
      </c>
      <c r="C16" s="1823"/>
      <c r="D16" s="741"/>
      <c r="E16" s="742"/>
      <c r="F16" s="742"/>
      <c r="G16" s="742"/>
      <c r="H16" s="742"/>
      <c r="I16" s="721"/>
    </row>
    <row r="17" spans="1:9" x14ac:dyDescent="0.25">
      <c r="A17" s="743" t="s">
        <v>447</v>
      </c>
      <c r="B17" s="1822" t="s">
        <v>518</v>
      </c>
      <c r="C17" s="1823"/>
      <c r="D17" s="741">
        <v>5239</v>
      </c>
      <c r="E17" s="742">
        <v>12742</v>
      </c>
      <c r="F17" s="742"/>
      <c r="G17" s="742">
        <f t="shared" si="0"/>
        <v>12742</v>
      </c>
      <c r="H17" s="742"/>
      <c r="I17" s="721" t="s">
        <v>515</v>
      </c>
    </row>
    <row r="18" spans="1:9" x14ac:dyDescent="0.25">
      <c r="A18" s="740" t="s">
        <v>447</v>
      </c>
      <c r="B18" s="1822" t="s">
        <v>519</v>
      </c>
      <c r="C18" s="1823"/>
      <c r="D18" s="741">
        <v>2244</v>
      </c>
      <c r="E18" s="742">
        <v>10297</v>
      </c>
      <c r="F18" s="742"/>
      <c r="G18" s="742">
        <f t="shared" si="0"/>
        <v>10297</v>
      </c>
      <c r="H18" s="742"/>
      <c r="I18" s="721" t="s">
        <v>515</v>
      </c>
    </row>
    <row r="19" spans="1:9" ht="12.75" customHeight="1" x14ac:dyDescent="0.25">
      <c r="A19" s="740">
        <v>5</v>
      </c>
      <c r="B19" s="1859" t="s">
        <v>520</v>
      </c>
      <c r="C19" s="1860"/>
      <c r="D19" s="741">
        <v>2244</v>
      </c>
      <c r="E19" s="742">
        <v>8564</v>
      </c>
      <c r="F19" s="742"/>
      <c r="G19" s="742">
        <f t="shared" si="0"/>
        <v>8564</v>
      </c>
      <c r="H19" s="742"/>
      <c r="I19" s="721" t="s">
        <v>515</v>
      </c>
    </row>
    <row r="20" spans="1:9" ht="13.5" customHeight="1" x14ac:dyDescent="0.25">
      <c r="A20" s="740">
        <v>6</v>
      </c>
      <c r="B20" s="1859" t="s">
        <v>521</v>
      </c>
      <c r="C20" s="1860"/>
      <c r="D20" s="741">
        <v>2244</v>
      </c>
      <c r="E20" s="742">
        <v>182041</v>
      </c>
      <c r="F20" s="742"/>
      <c r="G20" s="742">
        <f t="shared" si="0"/>
        <v>182041</v>
      </c>
      <c r="H20" s="742"/>
      <c r="I20" s="721" t="s">
        <v>522</v>
      </c>
    </row>
    <row r="21" spans="1:9" ht="24.75" customHeight="1" x14ac:dyDescent="0.25">
      <c r="A21" s="740">
        <v>7</v>
      </c>
      <c r="B21" s="1822" t="s">
        <v>523</v>
      </c>
      <c r="C21" s="1823"/>
      <c r="D21" s="741">
        <v>5239</v>
      </c>
      <c r="E21" s="742">
        <v>120000</v>
      </c>
      <c r="F21" s="742"/>
      <c r="G21" s="742">
        <f t="shared" si="0"/>
        <v>120000</v>
      </c>
      <c r="H21" s="742"/>
      <c r="I21" s="721" t="s">
        <v>515</v>
      </c>
    </row>
    <row r="22" spans="1:9" ht="24" x14ac:dyDescent="0.25">
      <c r="A22" s="740">
        <v>8</v>
      </c>
      <c r="B22" s="1859" t="s">
        <v>524</v>
      </c>
      <c r="C22" s="1860"/>
      <c r="D22" s="744">
        <v>2244</v>
      </c>
      <c r="E22" s="742">
        <v>145326</v>
      </c>
      <c r="F22" s="745"/>
      <c r="G22" s="742">
        <f t="shared" si="0"/>
        <v>145326</v>
      </c>
      <c r="H22" s="742"/>
      <c r="I22" s="721" t="s">
        <v>525</v>
      </c>
    </row>
    <row r="23" spans="1:9" ht="35.25" customHeight="1" x14ac:dyDescent="0.25">
      <c r="A23" s="740">
        <v>9</v>
      </c>
      <c r="B23" s="1822" t="s">
        <v>526</v>
      </c>
      <c r="C23" s="1823"/>
      <c r="D23" s="744">
        <v>2244</v>
      </c>
      <c r="E23" s="742">
        <v>130000</v>
      </c>
      <c r="F23" s="742"/>
      <c r="G23" s="742">
        <f t="shared" si="0"/>
        <v>130000</v>
      </c>
      <c r="H23" s="742"/>
      <c r="I23" s="721" t="s">
        <v>525</v>
      </c>
    </row>
    <row r="24" spans="1:9" ht="27" customHeight="1" x14ac:dyDescent="0.25">
      <c r="A24" s="740">
        <v>10</v>
      </c>
      <c r="B24" s="1859" t="s">
        <v>527</v>
      </c>
      <c r="C24" s="1860"/>
      <c r="D24" s="741">
        <v>2244</v>
      </c>
      <c r="E24" s="742">
        <v>512255</v>
      </c>
      <c r="F24" s="742"/>
      <c r="G24" s="742">
        <f>E24+F24</f>
        <v>512255</v>
      </c>
      <c r="H24" s="746"/>
      <c r="I24" s="747" t="s">
        <v>528</v>
      </c>
    </row>
    <row r="25" spans="1:9" ht="13.5" customHeight="1" x14ac:dyDescent="0.25">
      <c r="A25" s="740">
        <v>11</v>
      </c>
      <c r="B25" s="1822" t="s">
        <v>529</v>
      </c>
      <c r="C25" s="1823"/>
      <c r="D25" s="741">
        <v>2244</v>
      </c>
      <c r="E25" s="742">
        <v>210000</v>
      </c>
      <c r="F25" s="742"/>
      <c r="G25" s="742">
        <f t="shared" si="0"/>
        <v>210000</v>
      </c>
      <c r="H25" s="742"/>
      <c r="I25" s="721" t="s">
        <v>530</v>
      </c>
    </row>
    <row r="26" spans="1:9" ht="13.5" customHeight="1" x14ac:dyDescent="0.25">
      <c r="A26" s="740">
        <v>12</v>
      </c>
      <c r="B26" s="1822" t="s">
        <v>531</v>
      </c>
      <c r="C26" s="1823"/>
      <c r="D26" s="741">
        <v>2244</v>
      </c>
      <c r="E26" s="742">
        <v>78528</v>
      </c>
      <c r="F26" s="742"/>
      <c r="G26" s="742">
        <f t="shared" si="0"/>
        <v>78528</v>
      </c>
      <c r="H26" s="742"/>
      <c r="I26" s="721" t="s">
        <v>532</v>
      </c>
    </row>
    <row r="27" spans="1:9" ht="13.5" customHeight="1" x14ac:dyDescent="0.25">
      <c r="A27" s="740">
        <v>13</v>
      </c>
      <c r="B27" s="1822" t="s">
        <v>533</v>
      </c>
      <c r="C27" s="1823"/>
      <c r="D27" s="741">
        <v>2244</v>
      </c>
      <c r="E27" s="742">
        <v>7000</v>
      </c>
      <c r="F27" s="742"/>
      <c r="G27" s="742">
        <f t="shared" si="0"/>
        <v>7000</v>
      </c>
      <c r="H27" s="742"/>
      <c r="I27" s="721" t="s">
        <v>532</v>
      </c>
    </row>
    <row r="28" spans="1:9" ht="24.75" customHeight="1" x14ac:dyDescent="0.25">
      <c r="A28" s="740">
        <v>14</v>
      </c>
      <c r="B28" s="1822" t="s">
        <v>534</v>
      </c>
      <c r="C28" s="1823"/>
      <c r="D28" s="741">
        <v>2279</v>
      </c>
      <c r="E28" s="742">
        <v>25704</v>
      </c>
      <c r="F28" s="742"/>
      <c r="G28" s="742">
        <f t="shared" si="0"/>
        <v>25704</v>
      </c>
      <c r="H28" s="742"/>
      <c r="I28" s="721" t="s">
        <v>532</v>
      </c>
    </row>
    <row r="29" spans="1:9" ht="24" customHeight="1" x14ac:dyDescent="0.25">
      <c r="A29" s="740">
        <v>15</v>
      </c>
      <c r="B29" s="1822" t="s">
        <v>535</v>
      </c>
      <c r="C29" s="1823"/>
      <c r="D29" s="741">
        <v>2244</v>
      </c>
      <c r="E29" s="742">
        <v>15984</v>
      </c>
      <c r="F29" s="742"/>
      <c r="G29" s="742">
        <f t="shared" si="0"/>
        <v>15984</v>
      </c>
      <c r="H29" s="742"/>
      <c r="I29" s="721" t="s">
        <v>522</v>
      </c>
    </row>
    <row r="30" spans="1:9" ht="23.25" customHeight="1" x14ac:dyDescent="0.25">
      <c r="A30" s="740">
        <v>16</v>
      </c>
      <c r="B30" s="1822" t="s">
        <v>536</v>
      </c>
      <c r="C30" s="1823"/>
      <c r="D30" s="741">
        <v>2244</v>
      </c>
      <c r="E30" s="742">
        <v>29702</v>
      </c>
      <c r="F30" s="742"/>
      <c r="G30" s="742">
        <f t="shared" si="0"/>
        <v>29702</v>
      </c>
      <c r="H30" s="742"/>
      <c r="I30" s="721" t="s">
        <v>522</v>
      </c>
    </row>
    <row r="31" spans="1:9" ht="23.25" customHeight="1" x14ac:dyDescent="0.25">
      <c r="A31" s="740">
        <v>17</v>
      </c>
      <c r="B31" s="1822" t="s">
        <v>537</v>
      </c>
      <c r="C31" s="1823"/>
      <c r="D31" s="741">
        <v>2244</v>
      </c>
      <c r="E31" s="742">
        <v>4500</v>
      </c>
      <c r="F31" s="742"/>
      <c r="G31" s="742">
        <f t="shared" si="0"/>
        <v>4500</v>
      </c>
      <c r="H31" s="742"/>
      <c r="I31" s="721" t="s">
        <v>522</v>
      </c>
    </row>
    <row r="32" spans="1:9" ht="24" customHeight="1" x14ac:dyDescent="0.25">
      <c r="A32" s="740">
        <v>18</v>
      </c>
      <c r="B32" s="1822" t="s">
        <v>538</v>
      </c>
      <c r="C32" s="1823"/>
      <c r="D32" s="748">
        <v>2244</v>
      </c>
      <c r="E32" s="749">
        <v>8805</v>
      </c>
      <c r="F32" s="742"/>
      <c r="G32" s="742">
        <f t="shared" si="0"/>
        <v>8805</v>
      </c>
      <c r="H32" s="742"/>
      <c r="I32" s="721" t="s">
        <v>522</v>
      </c>
    </row>
    <row r="33" spans="1:9" x14ac:dyDescent="0.25">
      <c r="A33" s="750"/>
      <c r="B33" s="751"/>
      <c r="C33" s="751"/>
      <c r="D33" s="752"/>
      <c r="E33" s="753"/>
      <c r="F33" s="753"/>
      <c r="G33" s="753"/>
      <c r="H33" s="753"/>
      <c r="I33" s="753"/>
    </row>
    <row r="34" spans="1:9" x14ac:dyDescent="0.25">
      <c r="A34" s="1841" t="s">
        <v>504</v>
      </c>
      <c r="B34" s="1841"/>
      <c r="C34" s="1841" t="s">
        <v>539</v>
      </c>
      <c r="D34" s="1841"/>
      <c r="E34" s="1841"/>
      <c r="F34" s="1841"/>
      <c r="G34" s="1841"/>
      <c r="H34" s="1841"/>
      <c r="I34" s="1841"/>
    </row>
    <row r="35" spans="1:9" x14ac:dyDescent="0.25">
      <c r="A35" s="1841" t="s">
        <v>506</v>
      </c>
      <c r="B35" s="1841"/>
      <c r="C35" s="1849" t="s">
        <v>540</v>
      </c>
      <c r="D35" s="1849"/>
      <c r="E35" s="1849"/>
      <c r="F35" s="1849"/>
      <c r="G35" s="1849"/>
      <c r="H35" s="1849"/>
      <c r="I35" s="1849"/>
    </row>
    <row r="36" spans="1:9" ht="12" customHeight="1" x14ac:dyDescent="0.25">
      <c r="A36" s="1753" t="s">
        <v>365</v>
      </c>
      <c r="B36" s="1753" t="s">
        <v>508</v>
      </c>
      <c r="C36" s="1753"/>
      <c r="D36" s="1776" t="s">
        <v>509</v>
      </c>
      <c r="E36" s="1753" t="s">
        <v>378</v>
      </c>
      <c r="F36" s="1753" t="s">
        <v>510</v>
      </c>
      <c r="G36" s="1753" t="s">
        <v>380</v>
      </c>
      <c r="H36" s="1753" t="s">
        <v>318</v>
      </c>
      <c r="I36" s="1776" t="s">
        <v>376</v>
      </c>
    </row>
    <row r="37" spans="1:9" ht="36.75" customHeight="1" x14ac:dyDescent="0.25">
      <c r="A37" s="1753"/>
      <c r="B37" s="1753"/>
      <c r="C37" s="1753"/>
      <c r="D37" s="1776"/>
      <c r="E37" s="1753"/>
      <c r="F37" s="1753"/>
      <c r="G37" s="1753"/>
      <c r="H37" s="1753"/>
      <c r="I37" s="1776"/>
    </row>
    <row r="38" spans="1:9" x14ac:dyDescent="0.25">
      <c r="A38" s="1846" t="s">
        <v>511</v>
      </c>
      <c r="B38" s="1847"/>
      <c r="C38" s="1848"/>
      <c r="D38" s="739"/>
      <c r="E38" s="739">
        <f>SUM(E39:E54)</f>
        <v>439020</v>
      </c>
      <c r="F38" s="739">
        <f t="shared" ref="F38:G38" si="1">SUM(F39:F54)</f>
        <v>930</v>
      </c>
      <c r="G38" s="739">
        <f t="shared" si="1"/>
        <v>439950</v>
      </c>
      <c r="H38" s="739"/>
      <c r="I38" s="739"/>
    </row>
    <row r="39" spans="1:9" ht="24" customHeight="1" x14ac:dyDescent="0.25">
      <c r="A39" s="740">
        <v>1</v>
      </c>
      <c r="B39" s="1822" t="s">
        <v>541</v>
      </c>
      <c r="C39" s="1823"/>
      <c r="D39" s="754"/>
      <c r="E39" s="742"/>
      <c r="F39" s="742"/>
      <c r="G39" s="742"/>
      <c r="H39" s="742"/>
      <c r="I39" s="742"/>
    </row>
    <row r="40" spans="1:9" ht="12" customHeight="1" x14ac:dyDescent="0.25">
      <c r="A40" s="740" t="s">
        <v>542</v>
      </c>
      <c r="B40" s="1822" t="s">
        <v>543</v>
      </c>
      <c r="C40" s="1823"/>
      <c r="D40" s="741">
        <v>2243</v>
      </c>
      <c r="E40" s="742">
        <v>4833</v>
      </c>
      <c r="F40" s="742"/>
      <c r="G40" s="742">
        <f>E40+F40</f>
        <v>4833</v>
      </c>
      <c r="H40" s="742"/>
      <c r="I40" s="721" t="s">
        <v>515</v>
      </c>
    </row>
    <row r="41" spans="1:9" ht="12.75" customHeight="1" x14ac:dyDescent="0.25">
      <c r="A41" s="740" t="s">
        <v>544</v>
      </c>
      <c r="B41" s="1822" t="s">
        <v>545</v>
      </c>
      <c r="C41" s="1823"/>
      <c r="D41" s="741">
        <v>2312</v>
      </c>
      <c r="E41" s="742">
        <v>4835</v>
      </c>
      <c r="F41" s="742"/>
      <c r="G41" s="742">
        <f t="shared" ref="G41:G54" si="2">E41+F41</f>
        <v>4835</v>
      </c>
      <c r="H41" s="742"/>
      <c r="I41" s="721" t="s">
        <v>515</v>
      </c>
    </row>
    <row r="42" spans="1:9" x14ac:dyDescent="0.25">
      <c r="A42" s="740">
        <v>2</v>
      </c>
      <c r="B42" s="1859" t="s">
        <v>546</v>
      </c>
      <c r="C42" s="1860"/>
      <c r="D42" s="741">
        <v>5239</v>
      </c>
      <c r="E42" s="742">
        <v>11575</v>
      </c>
      <c r="F42" s="742">
        <v>930</v>
      </c>
      <c r="G42" s="742">
        <f t="shared" si="2"/>
        <v>12505</v>
      </c>
      <c r="H42" s="742"/>
      <c r="I42" s="721" t="s">
        <v>515</v>
      </c>
    </row>
    <row r="43" spans="1:9" ht="36" customHeight="1" x14ac:dyDescent="0.25">
      <c r="A43" s="740">
        <v>3</v>
      </c>
      <c r="B43" s="1822" t="s">
        <v>547</v>
      </c>
      <c r="C43" s="1823"/>
      <c r="D43" s="741"/>
      <c r="E43" s="742"/>
      <c r="F43" s="742"/>
      <c r="G43" s="742"/>
      <c r="H43" s="742"/>
      <c r="I43" s="721"/>
    </row>
    <row r="44" spans="1:9" ht="25.5" customHeight="1" x14ac:dyDescent="0.25">
      <c r="A44" s="740" t="s">
        <v>548</v>
      </c>
      <c r="B44" s="1822" t="s">
        <v>549</v>
      </c>
      <c r="C44" s="1823"/>
      <c r="D44" s="741">
        <v>5240</v>
      </c>
      <c r="E44" s="742">
        <v>330000</v>
      </c>
      <c r="F44" s="742"/>
      <c r="G44" s="742">
        <f t="shared" si="2"/>
        <v>330000</v>
      </c>
      <c r="H44" s="742"/>
      <c r="I44" s="721" t="s">
        <v>550</v>
      </c>
    </row>
    <row r="45" spans="1:9" ht="24" customHeight="1" x14ac:dyDescent="0.25">
      <c r="A45" s="755" t="s">
        <v>551</v>
      </c>
      <c r="B45" s="1822" t="s">
        <v>552</v>
      </c>
      <c r="C45" s="1823"/>
      <c r="D45" s="744">
        <v>2243</v>
      </c>
      <c r="E45" s="742">
        <v>50820</v>
      </c>
      <c r="F45" s="742"/>
      <c r="G45" s="742">
        <f t="shared" si="2"/>
        <v>50820</v>
      </c>
      <c r="H45" s="742"/>
      <c r="I45" s="721" t="s">
        <v>550</v>
      </c>
    </row>
    <row r="46" spans="1:9" x14ac:dyDescent="0.25">
      <c r="A46" s="755" t="s">
        <v>553</v>
      </c>
      <c r="B46" s="1822" t="s">
        <v>554</v>
      </c>
      <c r="C46" s="1823"/>
      <c r="D46" s="744">
        <v>2244</v>
      </c>
      <c r="E46" s="742">
        <v>1000</v>
      </c>
      <c r="F46" s="742"/>
      <c r="G46" s="742">
        <f t="shared" si="2"/>
        <v>1000</v>
      </c>
      <c r="H46" s="742"/>
      <c r="I46" s="721" t="s">
        <v>555</v>
      </c>
    </row>
    <row r="47" spans="1:9" ht="24.75" customHeight="1" x14ac:dyDescent="0.25">
      <c r="A47" s="740">
        <v>4</v>
      </c>
      <c r="B47" s="1822" t="s">
        <v>556</v>
      </c>
      <c r="C47" s="1823"/>
      <c r="D47" s="741">
        <v>5239</v>
      </c>
      <c r="E47" s="742">
        <v>7000</v>
      </c>
      <c r="F47" s="742"/>
      <c r="G47" s="742">
        <f t="shared" si="2"/>
        <v>7000</v>
      </c>
      <c r="H47" s="742"/>
      <c r="I47" s="721" t="s">
        <v>515</v>
      </c>
    </row>
    <row r="48" spans="1:9" ht="12.75" customHeight="1" x14ac:dyDescent="0.25">
      <c r="A48" s="1856" t="s">
        <v>557</v>
      </c>
      <c r="B48" s="1802" t="s">
        <v>558</v>
      </c>
      <c r="C48" s="1803"/>
      <c r="D48" s="741">
        <v>2244</v>
      </c>
      <c r="E48" s="742">
        <v>2000</v>
      </c>
      <c r="F48" s="742"/>
      <c r="G48" s="742">
        <f t="shared" si="2"/>
        <v>2000</v>
      </c>
      <c r="H48" s="742"/>
      <c r="I48" s="1791" t="s">
        <v>515</v>
      </c>
    </row>
    <row r="49" spans="1:10" ht="12.75" customHeight="1" x14ac:dyDescent="0.25">
      <c r="A49" s="1857"/>
      <c r="B49" s="1806"/>
      <c r="C49" s="1807"/>
      <c r="D49" s="741">
        <v>2390</v>
      </c>
      <c r="E49" s="742">
        <v>900</v>
      </c>
      <c r="F49" s="742"/>
      <c r="G49" s="742">
        <f t="shared" si="2"/>
        <v>900</v>
      </c>
      <c r="H49" s="742"/>
      <c r="I49" s="1792"/>
    </row>
    <row r="50" spans="1:10" ht="12.75" customHeight="1" x14ac:dyDescent="0.25">
      <c r="A50" s="1857"/>
      <c r="B50" s="1806"/>
      <c r="C50" s="1807"/>
      <c r="D50" s="741">
        <v>2312</v>
      </c>
      <c r="E50" s="742">
        <v>1000</v>
      </c>
      <c r="F50" s="742"/>
      <c r="G50" s="742">
        <f t="shared" si="2"/>
        <v>1000</v>
      </c>
      <c r="H50" s="742"/>
      <c r="I50" s="1792"/>
    </row>
    <row r="51" spans="1:10" ht="12.75" customHeight="1" x14ac:dyDescent="0.25">
      <c r="A51" s="1858"/>
      <c r="B51" s="1804"/>
      <c r="C51" s="1805"/>
      <c r="D51" s="741">
        <v>5239</v>
      </c>
      <c r="E51" s="742">
        <v>1000</v>
      </c>
      <c r="F51" s="742"/>
      <c r="G51" s="742">
        <f t="shared" si="2"/>
        <v>1000</v>
      </c>
      <c r="H51" s="742"/>
      <c r="I51" s="1793"/>
    </row>
    <row r="52" spans="1:10" ht="12.75" customHeight="1" x14ac:dyDescent="0.25">
      <c r="A52" s="1782">
        <v>6</v>
      </c>
      <c r="B52" s="1802" t="s">
        <v>559</v>
      </c>
      <c r="C52" s="1803"/>
      <c r="D52" s="741">
        <v>2244</v>
      </c>
      <c r="E52" s="742">
        <v>12795</v>
      </c>
      <c r="F52" s="742"/>
      <c r="G52" s="742">
        <f t="shared" si="2"/>
        <v>12795</v>
      </c>
      <c r="H52" s="742"/>
      <c r="I52" s="1791" t="s">
        <v>515</v>
      </c>
    </row>
    <row r="53" spans="1:10" ht="12.75" customHeight="1" x14ac:dyDescent="0.25">
      <c r="A53" s="1783"/>
      <c r="B53" s="1806"/>
      <c r="C53" s="1807"/>
      <c r="D53" s="741">
        <v>2223</v>
      </c>
      <c r="E53" s="742">
        <v>4688</v>
      </c>
      <c r="F53" s="742"/>
      <c r="G53" s="742">
        <f t="shared" si="2"/>
        <v>4688</v>
      </c>
      <c r="H53" s="742"/>
      <c r="I53" s="1792"/>
    </row>
    <row r="54" spans="1:10" ht="14.25" customHeight="1" x14ac:dyDescent="0.25">
      <c r="A54" s="1784"/>
      <c r="B54" s="1804"/>
      <c r="C54" s="1805"/>
      <c r="D54" s="741">
        <v>2243</v>
      </c>
      <c r="E54" s="742">
        <v>6574</v>
      </c>
      <c r="F54" s="742"/>
      <c r="G54" s="742">
        <f t="shared" si="2"/>
        <v>6574</v>
      </c>
      <c r="H54" s="742"/>
      <c r="I54" s="1793"/>
    </row>
    <row r="55" spans="1:10" x14ac:dyDescent="0.25">
      <c r="A55" s="756"/>
      <c r="B55" s="757"/>
      <c r="C55" s="757"/>
      <c r="D55" s="757"/>
      <c r="E55" s="758"/>
      <c r="F55" s="758"/>
      <c r="G55" s="758"/>
      <c r="H55" s="758"/>
      <c r="I55" s="758"/>
      <c r="J55" s="759"/>
    </row>
    <row r="56" spans="1:10" x14ac:dyDescent="0.25">
      <c r="A56" s="1841" t="s">
        <v>504</v>
      </c>
      <c r="B56" s="1841"/>
      <c r="C56" s="760" t="s">
        <v>560</v>
      </c>
    </row>
    <row r="57" spans="1:10" x14ac:dyDescent="0.25">
      <c r="A57" s="1841" t="s">
        <v>506</v>
      </c>
      <c r="B57" s="1841"/>
      <c r="C57" s="1849" t="s">
        <v>561</v>
      </c>
      <c r="D57" s="1849"/>
      <c r="E57" s="1849"/>
      <c r="F57" s="1849"/>
      <c r="G57" s="1849"/>
      <c r="H57" s="1849"/>
      <c r="I57" s="1849"/>
    </row>
    <row r="58" spans="1:10" ht="12" customHeight="1" x14ac:dyDescent="0.25">
      <c r="A58" s="1753" t="s">
        <v>365</v>
      </c>
      <c r="B58" s="1753" t="s">
        <v>508</v>
      </c>
      <c r="C58" s="1753"/>
      <c r="D58" s="1776" t="s">
        <v>509</v>
      </c>
      <c r="E58" s="1753" t="s">
        <v>378</v>
      </c>
      <c r="F58" s="1753" t="s">
        <v>510</v>
      </c>
      <c r="G58" s="1753" t="s">
        <v>380</v>
      </c>
      <c r="H58" s="1753" t="s">
        <v>318</v>
      </c>
      <c r="I58" s="1776" t="s">
        <v>376</v>
      </c>
    </row>
    <row r="59" spans="1:10" ht="36.75" customHeight="1" x14ac:dyDescent="0.25">
      <c r="A59" s="1753"/>
      <c r="B59" s="1753"/>
      <c r="C59" s="1753"/>
      <c r="D59" s="1776"/>
      <c r="E59" s="1753"/>
      <c r="F59" s="1753"/>
      <c r="G59" s="1753"/>
      <c r="H59" s="1753"/>
      <c r="I59" s="1776"/>
    </row>
    <row r="60" spans="1:10" x14ac:dyDescent="0.25">
      <c r="A60" s="1846" t="s">
        <v>511</v>
      </c>
      <c r="B60" s="1847"/>
      <c r="C60" s="1848"/>
      <c r="D60" s="739"/>
      <c r="E60" s="739">
        <f>SUM(E61:E70)</f>
        <v>87757</v>
      </c>
      <c r="F60" s="739">
        <f t="shared" ref="F60:G60" si="3">SUM(F61:F70)</f>
        <v>0</v>
      </c>
      <c r="G60" s="739">
        <f t="shared" si="3"/>
        <v>87757</v>
      </c>
      <c r="H60" s="739"/>
      <c r="I60" s="739"/>
    </row>
    <row r="61" spans="1:10" ht="12" customHeight="1" x14ac:dyDescent="0.25">
      <c r="A61" s="1782">
        <v>1</v>
      </c>
      <c r="B61" s="1802" t="s">
        <v>562</v>
      </c>
      <c r="C61" s="1803"/>
      <c r="D61" s="741">
        <v>2244</v>
      </c>
      <c r="E61" s="742">
        <v>9000</v>
      </c>
      <c r="F61" s="742"/>
      <c r="G61" s="742">
        <f t="shared" ref="G61:G70" si="4">E61+F61</f>
        <v>9000</v>
      </c>
      <c r="H61" s="742"/>
      <c r="I61" s="1791" t="s">
        <v>563</v>
      </c>
    </row>
    <row r="62" spans="1:10" x14ac:dyDescent="0.25">
      <c r="A62" s="1783"/>
      <c r="B62" s="1806"/>
      <c r="C62" s="1807"/>
      <c r="D62" s="741">
        <v>2312</v>
      </c>
      <c r="E62" s="742">
        <v>5000</v>
      </c>
      <c r="F62" s="742"/>
      <c r="G62" s="742">
        <f t="shared" si="4"/>
        <v>5000</v>
      </c>
      <c r="H62" s="742"/>
      <c r="I62" s="1792"/>
    </row>
    <row r="63" spans="1:10" x14ac:dyDescent="0.25">
      <c r="A63" s="1783"/>
      <c r="B63" s="1806"/>
      <c r="C63" s="1807"/>
      <c r="D63" s="741">
        <v>2390</v>
      </c>
      <c r="E63" s="742">
        <v>600</v>
      </c>
      <c r="F63" s="742"/>
      <c r="G63" s="742">
        <f t="shared" si="4"/>
        <v>600</v>
      </c>
      <c r="H63" s="742"/>
      <c r="I63" s="1792"/>
    </row>
    <row r="64" spans="1:10" x14ac:dyDescent="0.25">
      <c r="A64" s="1784"/>
      <c r="B64" s="1804"/>
      <c r="C64" s="1805"/>
      <c r="D64" s="741">
        <v>5250</v>
      </c>
      <c r="E64" s="742">
        <v>2320</v>
      </c>
      <c r="F64" s="745"/>
      <c r="G64" s="742">
        <f t="shared" si="4"/>
        <v>2320</v>
      </c>
      <c r="H64" s="742"/>
      <c r="I64" s="1793"/>
    </row>
    <row r="65" spans="1:9" ht="14.25" customHeight="1" x14ac:dyDescent="0.25">
      <c r="A65" s="740">
        <v>2</v>
      </c>
      <c r="B65" s="1822" t="s">
        <v>564</v>
      </c>
      <c r="C65" s="1823"/>
      <c r="D65" s="741">
        <v>2279</v>
      </c>
      <c r="E65" s="742">
        <v>2203</v>
      </c>
      <c r="F65" s="742"/>
      <c r="G65" s="742">
        <f t="shared" si="4"/>
        <v>2203</v>
      </c>
      <c r="H65" s="742"/>
      <c r="I65" s="721" t="s">
        <v>565</v>
      </c>
    </row>
    <row r="66" spans="1:9" ht="12" customHeight="1" x14ac:dyDescent="0.25">
      <c r="A66" s="1782">
        <v>3</v>
      </c>
      <c r="B66" s="1802" t="s">
        <v>566</v>
      </c>
      <c r="C66" s="1803"/>
      <c r="D66" s="744">
        <v>2244</v>
      </c>
      <c r="E66" s="742">
        <v>15000</v>
      </c>
      <c r="F66" s="746"/>
      <c r="G66" s="742">
        <f t="shared" si="4"/>
        <v>15000</v>
      </c>
      <c r="H66" s="742"/>
      <c r="I66" s="721" t="s">
        <v>565</v>
      </c>
    </row>
    <row r="67" spans="1:9" ht="14.25" customHeight="1" x14ac:dyDescent="0.25">
      <c r="A67" s="1783"/>
      <c r="B67" s="1806"/>
      <c r="C67" s="1807"/>
      <c r="D67" s="744">
        <v>2244</v>
      </c>
      <c r="E67" s="742">
        <v>3550</v>
      </c>
      <c r="F67" s="746"/>
      <c r="G67" s="742">
        <f t="shared" si="4"/>
        <v>3550</v>
      </c>
      <c r="H67" s="742"/>
      <c r="I67" s="721" t="s">
        <v>565</v>
      </c>
    </row>
    <row r="68" spans="1:9" ht="13.5" customHeight="1" x14ac:dyDescent="0.25">
      <c r="A68" s="1784"/>
      <c r="B68" s="1804"/>
      <c r="C68" s="1805"/>
      <c r="D68" s="744">
        <v>5240</v>
      </c>
      <c r="E68" s="742">
        <v>1800</v>
      </c>
      <c r="F68" s="746"/>
      <c r="G68" s="742">
        <f t="shared" si="4"/>
        <v>1800</v>
      </c>
      <c r="H68" s="742"/>
      <c r="I68" s="721" t="s">
        <v>567</v>
      </c>
    </row>
    <row r="69" spans="1:9" ht="37.5" customHeight="1" x14ac:dyDescent="0.25">
      <c r="A69" s="755">
        <v>4</v>
      </c>
      <c r="B69" s="1822" t="s">
        <v>568</v>
      </c>
      <c r="C69" s="1823"/>
      <c r="D69" s="744">
        <v>2243</v>
      </c>
      <c r="E69" s="742">
        <v>11637</v>
      </c>
      <c r="F69" s="746"/>
      <c r="G69" s="742">
        <f t="shared" si="4"/>
        <v>11637</v>
      </c>
      <c r="H69" s="742"/>
      <c r="I69" s="721" t="s">
        <v>563</v>
      </c>
    </row>
    <row r="70" spans="1:9" ht="25.5" customHeight="1" x14ac:dyDescent="0.25">
      <c r="A70" s="740">
        <v>5</v>
      </c>
      <c r="B70" s="1822" t="s">
        <v>569</v>
      </c>
      <c r="C70" s="1823"/>
      <c r="D70" s="741">
        <v>5239</v>
      </c>
      <c r="E70" s="742">
        <v>36647</v>
      </c>
      <c r="F70" s="742"/>
      <c r="G70" s="742">
        <f t="shared" si="4"/>
        <v>36647</v>
      </c>
      <c r="H70" s="742"/>
      <c r="I70" s="721" t="s">
        <v>563</v>
      </c>
    </row>
    <row r="71" spans="1:9" ht="20.25" customHeight="1" x14ac:dyDescent="0.25">
      <c r="A71" s="761"/>
      <c r="B71" s="762"/>
      <c r="C71" s="762"/>
      <c r="D71" s="763"/>
      <c r="E71" s="764"/>
      <c r="F71" s="753"/>
      <c r="G71" s="753"/>
      <c r="H71" s="753"/>
      <c r="I71" s="753"/>
    </row>
    <row r="72" spans="1:9" x14ac:dyDescent="0.25">
      <c r="A72" s="1841" t="s">
        <v>504</v>
      </c>
      <c r="B72" s="1841"/>
      <c r="C72" s="760" t="s">
        <v>570</v>
      </c>
    </row>
    <row r="73" spans="1:9" x14ac:dyDescent="0.25">
      <c r="A73" s="1841" t="s">
        <v>506</v>
      </c>
      <c r="B73" s="1841"/>
      <c r="C73" s="1849" t="s">
        <v>571</v>
      </c>
      <c r="D73" s="1849"/>
      <c r="E73" s="1849"/>
      <c r="F73" s="1849"/>
      <c r="G73" s="1849"/>
      <c r="H73" s="1849"/>
      <c r="I73" s="1849"/>
    </row>
    <row r="74" spans="1:9" ht="12" customHeight="1" x14ac:dyDescent="0.25">
      <c r="A74" s="1753" t="s">
        <v>365</v>
      </c>
      <c r="B74" s="1753" t="s">
        <v>508</v>
      </c>
      <c r="C74" s="1753"/>
      <c r="D74" s="1776" t="s">
        <v>509</v>
      </c>
      <c r="E74" s="1753" t="s">
        <v>378</v>
      </c>
      <c r="F74" s="1753" t="s">
        <v>510</v>
      </c>
      <c r="G74" s="1753" t="s">
        <v>380</v>
      </c>
      <c r="H74" s="1753" t="s">
        <v>318</v>
      </c>
      <c r="I74" s="1776" t="s">
        <v>376</v>
      </c>
    </row>
    <row r="75" spans="1:9" ht="39" customHeight="1" x14ac:dyDescent="0.25">
      <c r="A75" s="1753"/>
      <c r="B75" s="1753"/>
      <c r="C75" s="1753"/>
      <c r="D75" s="1776"/>
      <c r="E75" s="1753"/>
      <c r="F75" s="1753"/>
      <c r="G75" s="1753"/>
      <c r="H75" s="1753"/>
      <c r="I75" s="1776"/>
    </row>
    <row r="76" spans="1:9" x14ac:dyDescent="0.25">
      <c r="A76" s="1846" t="s">
        <v>511</v>
      </c>
      <c r="B76" s="1847"/>
      <c r="C76" s="1848"/>
      <c r="D76" s="739"/>
      <c r="E76" s="739">
        <f>E77</f>
        <v>50000</v>
      </c>
      <c r="F76" s="739">
        <f>F77</f>
        <v>0</v>
      </c>
      <c r="G76" s="739">
        <f>G77</f>
        <v>50000</v>
      </c>
      <c r="H76" s="765"/>
      <c r="I76" s="765"/>
    </row>
    <row r="77" spans="1:9" ht="36" x14ac:dyDescent="0.25">
      <c r="A77" s="740">
        <v>1</v>
      </c>
      <c r="B77" s="1822" t="s">
        <v>572</v>
      </c>
      <c r="C77" s="1823"/>
      <c r="D77" s="741">
        <v>5240</v>
      </c>
      <c r="E77" s="766">
        <v>50000</v>
      </c>
      <c r="F77" s="742"/>
      <c r="G77" s="742">
        <f t="shared" ref="G77" si="5">E77+F77</f>
        <v>50000</v>
      </c>
      <c r="H77" s="742"/>
      <c r="I77" s="767" t="s">
        <v>573</v>
      </c>
    </row>
    <row r="78" spans="1:9" x14ac:dyDescent="0.25">
      <c r="A78" s="761"/>
      <c r="B78" s="762"/>
      <c r="C78" s="762"/>
      <c r="D78" s="763"/>
      <c r="E78" s="753"/>
      <c r="F78" s="753"/>
      <c r="G78" s="753"/>
      <c r="H78" s="753"/>
      <c r="I78" s="753"/>
    </row>
    <row r="79" spans="1:9" x14ac:dyDescent="0.25">
      <c r="A79" s="1854" t="s">
        <v>574</v>
      </c>
      <c r="B79" s="1854"/>
      <c r="C79" s="1854"/>
    </row>
    <row r="80" spans="1:9" x14ac:dyDescent="0.25">
      <c r="A80" s="760" t="s">
        <v>575</v>
      </c>
    </row>
    <row r="81" spans="1:9" x14ac:dyDescent="0.25">
      <c r="A81" s="760"/>
      <c r="C81" s="760" t="s">
        <v>576</v>
      </c>
    </row>
    <row r="82" spans="1:9" x14ac:dyDescent="0.25">
      <c r="A82" s="760"/>
      <c r="C82" s="760" t="s">
        <v>577</v>
      </c>
    </row>
    <row r="83" spans="1:9" x14ac:dyDescent="0.25">
      <c r="A83" s="768"/>
      <c r="B83" s="768"/>
      <c r="C83" s="768"/>
    </row>
    <row r="84" spans="1:9" x14ac:dyDescent="0.25">
      <c r="A84" s="760" t="s">
        <v>578</v>
      </c>
    </row>
    <row r="85" spans="1:9" x14ac:dyDescent="0.25">
      <c r="B85" s="760" t="s">
        <v>579</v>
      </c>
      <c r="C85" s="770"/>
      <c r="D85" s="770"/>
      <c r="E85" s="770"/>
      <c r="F85" s="770"/>
      <c r="G85" s="770"/>
      <c r="H85" s="770"/>
      <c r="I85" s="770"/>
    </row>
    <row r="86" spans="1:9" ht="12.75" customHeight="1" x14ac:dyDescent="0.25">
      <c r="C86" s="1855" t="s">
        <v>580</v>
      </c>
      <c r="D86" s="1855"/>
      <c r="E86" s="1855"/>
      <c r="F86" s="1855"/>
      <c r="G86" s="1855"/>
      <c r="H86" s="1855"/>
      <c r="I86" s="1855"/>
    </row>
    <row r="87" spans="1:9" x14ac:dyDescent="0.25">
      <c r="A87" s="760"/>
      <c r="C87" s="760" t="s">
        <v>581</v>
      </c>
    </row>
    <row r="88" spans="1:9" x14ac:dyDescent="0.25">
      <c r="A88" s="760"/>
      <c r="C88" s="760" t="s">
        <v>582</v>
      </c>
    </row>
    <row r="89" spans="1:9" x14ac:dyDescent="0.25">
      <c r="A89" s="760"/>
      <c r="B89" s="760" t="s">
        <v>583</v>
      </c>
      <c r="C89" s="770"/>
      <c r="D89" s="770"/>
      <c r="E89" s="770"/>
      <c r="F89" s="770"/>
      <c r="G89" s="770"/>
      <c r="H89" s="770"/>
      <c r="I89" s="770"/>
    </row>
    <row r="90" spans="1:9" ht="12.75" customHeight="1" x14ac:dyDescent="0.25">
      <c r="A90" s="760"/>
      <c r="C90" s="1855" t="s">
        <v>584</v>
      </c>
      <c r="D90" s="1855"/>
      <c r="E90" s="1855"/>
      <c r="F90" s="1855"/>
      <c r="G90" s="1855"/>
      <c r="H90" s="1855"/>
      <c r="I90" s="1855"/>
    </row>
    <row r="91" spans="1:9" x14ac:dyDescent="0.25">
      <c r="A91" s="760"/>
      <c r="B91" s="760" t="s">
        <v>585</v>
      </c>
    </row>
    <row r="92" spans="1:9" x14ac:dyDescent="0.25">
      <c r="A92" s="760"/>
      <c r="C92" s="760" t="s">
        <v>586</v>
      </c>
    </row>
    <row r="93" spans="1:9" x14ac:dyDescent="0.25">
      <c r="A93" s="760"/>
      <c r="B93" s="760" t="s">
        <v>587</v>
      </c>
    </row>
    <row r="94" spans="1:9" x14ac:dyDescent="0.25">
      <c r="A94" s="760"/>
      <c r="C94" s="760" t="s">
        <v>588</v>
      </c>
    </row>
    <row r="95" spans="1:9" x14ac:dyDescent="0.25">
      <c r="A95" s="760"/>
      <c r="C95" s="760" t="s">
        <v>589</v>
      </c>
    </row>
    <row r="96" spans="1:9" x14ac:dyDescent="0.25">
      <c r="A96" s="760"/>
      <c r="C96" s="760" t="s">
        <v>590</v>
      </c>
    </row>
    <row r="97" spans="1:8" x14ac:dyDescent="0.25">
      <c r="A97" s="760"/>
      <c r="C97" s="760" t="s">
        <v>591</v>
      </c>
    </row>
    <row r="98" spans="1:8" x14ac:dyDescent="0.25">
      <c r="A98" s="760"/>
      <c r="C98" s="760" t="s">
        <v>592</v>
      </c>
    </row>
    <row r="99" spans="1:8" x14ac:dyDescent="0.25">
      <c r="A99" s="760"/>
      <c r="B99" s="760" t="s">
        <v>593</v>
      </c>
    </row>
    <row r="100" spans="1:8" x14ac:dyDescent="0.25">
      <c r="A100" s="760"/>
      <c r="C100" s="760" t="s">
        <v>594</v>
      </c>
    </row>
    <row r="101" spans="1:8" x14ac:dyDescent="0.25">
      <c r="A101" s="760"/>
      <c r="B101" s="760" t="s">
        <v>595</v>
      </c>
    </row>
    <row r="102" spans="1:8" x14ac:dyDescent="0.25">
      <c r="A102" s="760"/>
      <c r="C102" s="760" t="s">
        <v>596</v>
      </c>
    </row>
    <row r="103" spans="1:8" x14ac:dyDescent="0.25">
      <c r="A103" s="760"/>
      <c r="B103" s="760" t="s">
        <v>597</v>
      </c>
    </row>
    <row r="104" spans="1:8" x14ac:dyDescent="0.25">
      <c r="A104" s="760"/>
      <c r="C104" s="760" t="s">
        <v>598</v>
      </c>
    </row>
    <row r="105" spans="1:8" x14ac:dyDescent="0.25">
      <c r="A105" s="760"/>
    </row>
    <row r="106" spans="1:8" x14ac:dyDescent="0.25">
      <c r="A106" s="1841" t="s">
        <v>599</v>
      </c>
      <c r="B106" s="1841"/>
      <c r="C106" s="1841"/>
    </row>
    <row r="107" spans="1:8" x14ac:dyDescent="0.25">
      <c r="A107" s="760"/>
      <c r="B107" s="760" t="s">
        <v>600</v>
      </c>
      <c r="F107" s="771"/>
      <c r="G107" s="771"/>
      <c r="H107" s="771"/>
    </row>
    <row r="108" spans="1:8" x14ac:dyDescent="0.25">
      <c r="A108" s="760"/>
    </row>
    <row r="109" spans="1:8" x14ac:dyDescent="0.25">
      <c r="A109" s="760" t="s">
        <v>601</v>
      </c>
    </row>
    <row r="110" spans="1:8" ht="13.5" customHeight="1" x14ac:dyDescent="0.25">
      <c r="A110" s="760"/>
      <c r="B110" s="760" t="s">
        <v>602</v>
      </c>
    </row>
    <row r="111" spans="1:8" ht="13.5" customHeight="1" x14ac:dyDescent="0.25">
      <c r="A111" s="760"/>
      <c r="C111" s="760" t="s">
        <v>603</v>
      </c>
    </row>
    <row r="112" spans="1:8" ht="13.5" customHeight="1" x14ac:dyDescent="0.25">
      <c r="A112" s="760"/>
      <c r="C112" s="760" t="s">
        <v>604</v>
      </c>
    </row>
    <row r="113" spans="1:13" ht="13.5" customHeight="1" x14ac:dyDescent="0.25">
      <c r="A113" s="772"/>
      <c r="B113" s="772"/>
      <c r="C113" s="772"/>
      <c r="D113" s="772"/>
      <c r="E113" s="772"/>
      <c r="F113" s="772"/>
      <c r="G113" s="772"/>
      <c r="H113" s="772"/>
      <c r="I113" s="772"/>
      <c r="J113" s="773"/>
    </row>
    <row r="114" spans="1:13" x14ac:dyDescent="0.25">
      <c r="B114" s="1852"/>
      <c r="C114" s="1852"/>
      <c r="D114" s="1852"/>
      <c r="E114" s="1852"/>
      <c r="F114" s="1852"/>
      <c r="G114" s="1852"/>
      <c r="H114" s="1852"/>
      <c r="I114" s="1852"/>
    </row>
    <row r="115" spans="1:13" x14ac:dyDescent="0.25">
      <c r="A115" s="736"/>
      <c r="B115" s="736"/>
      <c r="C115" s="736"/>
      <c r="D115" s="736"/>
      <c r="E115" s="736"/>
      <c r="F115" s="736"/>
      <c r="G115" s="736"/>
      <c r="H115" s="736"/>
      <c r="I115" s="736"/>
    </row>
    <row r="116" spans="1:13" x14ac:dyDescent="0.25">
      <c r="A116" s="736"/>
      <c r="B116" s="736"/>
      <c r="C116" s="736"/>
      <c r="D116" s="736"/>
      <c r="E116" s="736"/>
      <c r="F116" s="736"/>
      <c r="G116" s="736"/>
      <c r="H116" s="736"/>
      <c r="I116" s="736"/>
    </row>
    <row r="117" spans="1:13" x14ac:dyDescent="0.25">
      <c r="A117" s="736"/>
      <c r="B117" s="736"/>
      <c r="C117" s="736"/>
      <c r="D117" s="736"/>
      <c r="E117" s="736"/>
      <c r="F117" s="736"/>
      <c r="G117" s="736"/>
      <c r="H117" s="736"/>
      <c r="I117" s="736"/>
    </row>
    <row r="118" spans="1:13" x14ac:dyDescent="0.25">
      <c r="A118" s="736"/>
      <c r="B118" s="1853"/>
      <c r="C118" s="1853"/>
      <c r="D118" s="736"/>
      <c r="E118" s="736"/>
      <c r="F118" s="736"/>
      <c r="G118" s="736"/>
      <c r="H118" s="736"/>
      <c r="I118" s="736"/>
    </row>
    <row r="119" spans="1:13" x14ac:dyDescent="0.25">
      <c r="A119" s="736"/>
      <c r="B119" s="736"/>
      <c r="C119" s="736"/>
      <c r="D119" s="736"/>
      <c r="E119" s="736"/>
      <c r="F119" s="736"/>
      <c r="G119" s="736"/>
      <c r="H119" s="736"/>
      <c r="I119" s="736"/>
    </row>
    <row r="120" spans="1:13" x14ac:dyDescent="0.25">
      <c r="A120" s="736"/>
      <c r="B120" s="736"/>
      <c r="C120" s="736"/>
      <c r="D120" s="736"/>
      <c r="E120" s="736"/>
      <c r="F120" s="736"/>
      <c r="G120" s="736"/>
      <c r="H120" s="736"/>
      <c r="I120" s="736"/>
    </row>
    <row r="121" spans="1:13" x14ac:dyDescent="0.25">
      <c r="A121" s="736"/>
      <c r="B121" s="736"/>
      <c r="C121" s="736"/>
      <c r="D121" s="736"/>
      <c r="E121" s="736"/>
      <c r="F121" s="736"/>
      <c r="G121" s="736"/>
      <c r="H121" s="736"/>
      <c r="I121" s="736"/>
    </row>
    <row r="122" spans="1:13" x14ac:dyDescent="0.25">
      <c r="A122" s="736"/>
      <c r="B122" s="736"/>
      <c r="C122" s="736"/>
      <c r="D122" s="736"/>
      <c r="E122" s="736"/>
      <c r="F122" s="736"/>
      <c r="G122" s="736"/>
      <c r="H122" s="736"/>
      <c r="I122" s="736"/>
    </row>
    <row r="123" spans="1:13" x14ac:dyDescent="0.25">
      <c r="A123" s="736"/>
      <c r="B123" s="736"/>
      <c r="C123" s="736"/>
      <c r="D123" s="736"/>
      <c r="E123" s="736"/>
      <c r="F123" s="736"/>
      <c r="G123" s="736"/>
      <c r="H123" s="736"/>
      <c r="I123" s="736"/>
    </row>
    <row r="124" spans="1:13" x14ac:dyDescent="0.25">
      <c r="A124" s="736"/>
      <c r="B124" s="736"/>
      <c r="C124" s="736"/>
      <c r="D124" s="736"/>
      <c r="E124" s="736"/>
      <c r="F124" s="736"/>
      <c r="G124" s="736"/>
      <c r="H124" s="736"/>
      <c r="I124" s="736"/>
    </row>
    <row r="125" spans="1:13" ht="13.5" customHeight="1" x14ac:dyDescent="0.25">
      <c r="B125" s="772"/>
    </row>
    <row r="126" spans="1:13" ht="13.5" customHeight="1" x14ac:dyDescent="0.25"/>
    <row r="127" spans="1:13" ht="13.5" customHeight="1" x14ac:dyDescent="0.25"/>
    <row r="128" spans="1:13" s="775" customFormat="1" ht="13.5" customHeight="1" x14ac:dyDescent="0.25">
      <c r="A128" s="769"/>
      <c r="B128" s="760"/>
      <c r="C128" s="760"/>
      <c r="D128" s="760"/>
      <c r="E128" s="760"/>
      <c r="F128" s="760"/>
      <c r="G128" s="760"/>
      <c r="H128" s="760"/>
      <c r="I128" s="760"/>
      <c r="J128" s="736"/>
      <c r="K128" s="736"/>
      <c r="L128" s="736"/>
      <c r="M128" s="736"/>
    </row>
    <row r="129" spans="1:13" s="775" customFormat="1" ht="13.5" customHeight="1" x14ac:dyDescent="0.25">
      <c r="A129" s="769"/>
      <c r="B129" s="760"/>
      <c r="C129" s="760"/>
      <c r="D129" s="760"/>
      <c r="E129" s="760"/>
      <c r="F129" s="760"/>
      <c r="G129" s="760"/>
      <c r="H129" s="760"/>
      <c r="I129" s="760"/>
      <c r="J129" s="736"/>
      <c r="K129" s="736"/>
      <c r="L129" s="736"/>
      <c r="M129" s="736"/>
    </row>
    <row r="130" spans="1:13" s="775" customFormat="1" ht="13.5" customHeight="1" x14ac:dyDescent="0.25">
      <c r="A130" s="769"/>
      <c r="B130" s="760"/>
      <c r="C130" s="760"/>
      <c r="D130" s="760"/>
      <c r="E130" s="760"/>
      <c r="F130" s="760"/>
      <c r="G130" s="760"/>
      <c r="H130" s="760"/>
      <c r="I130" s="760"/>
      <c r="J130" s="736"/>
      <c r="K130" s="736"/>
      <c r="L130" s="736"/>
      <c r="M130" s="736"/>
    </row>
    <row r="131" spans="1:13" s="775" customFormat="1" ht="13.5" customHeight="1" x14ac:dyDescent="0.25">
      <c r="A131" s="769"/>
      <c r="B131" s="760"/>
      <c r="C131" s="760"/>
      <c r="D131" s="760"/>
      <c r="E131" s="760"/>
      <c r="F131" s="760"/>
      <c r="G131" s="760"/>
      <c r="H131" s="760"/>
      <c r="I131" s="760"/>
      <c r="J131" s="736"/>
      <c r="K131" s="736"/>
      <c r="L131" s="736"/>
      <c r="M131" s="736"/>
    </row>
    <row r="132" spans="1:13" s="775" customFormat="1" ht="13.5" customHeight="1" x14ac:dyDescent="0.25">
      <c r="A132" s="769"/>
      <c r="B132" s="760"/>
      <c r="C132" s="760"/>
      <c r="D132" s="760"/>
      <c r="E132" s="760"/>
      <c r="F132" s="760"/>
      <c r="G132" s="760"/>
      <c r="H132" s="760"/>
      <c r="I132" s="760"/>
      <c r="J132" s="736"/>
      <c r="K132" s="736"/>
      <c r="L132" s="736"/>
      <c r="M132" s="736"/>
    </row>
    <row r="133" spans="1:13" s="775" customFormat="1" ht="13.5" customHeight="1" x14ac:dyDescent="0.25">
      <c r="A133" s="769"/>
      <c r="B133" s="760"/>
      <c r="C133" s="760"/>
      <c r="D133" s="760"/>
      <c r="E133" s="760"/>
      <c r="F133" s="760"/>
      <c r="G133" s="760"/>
      <c r="H133" s="760"/>
      <c r="I133" s="760"/>
      <c r="J133" s="736"/>
      <c r="K133" s="736"/>
      <c r="L133" s="736"/>
      <c r="M133" s="736"/>
    </row>
    <row r="134" spans="1:13" s="775" customFormat="1" ht="13.5" customHeight="1" x14ac:dyDescent="0.25">
      <c r="A134" s="769"/>
      <c r="B134" s="760"/>
      <c r="C134" s="760"/>
      <c r="D134" s="760"/>
      <c r="E134" s="760"/>
      <c r="F134" s="760"/>
      <c r="G134" s="760"/>
      <c r="H134" s="760"/>
      <c r="I134" s="760"/>
      <c r="J134" s="736"/>
      <c r="K134" s="736"/>
      <c r="L134" s="736"/>
      <c r="M134" s="736"/>
    </row>
    <row r="135" spans="1:13" s="775" customFormat="1" ht="13.5" customHeight="1" x14ac:dyDescent="0.25">
      <c r="A135" s="769"/>
      <c r="B135" s="760"/>
      <c r="C135" s="760"/>
      <c r="D135" s="760"/>
      <c r="E135" s="760"/>
      <c r="F135" s="760"/>
      <c r="G135" s="760"/>
      <c r="H135" s="760"/>
      <c r="I135" s="760"/>
      <c r="J135" s="736"/>
      <c r="K135" s="736"/>
      <c r="L135" s="736"/>
      <c r="M135" s="736"/>
    </row>
    <row r="136" spans="1:13" s="775" customFormat="1" ht="13.5" customHeight="1" x14ac:dyDescent="0.25">
      <c r="A136" s="769"/>
      <c r="B136" s="760"/>
      <c r="C136" s="760"/>
      <c r="D136" s="760"/>
      <c r="E136" s="760"/>
      <c r="F136" s="760"/>
      <c r="G136" s="760"/>
      <c r="H136" s="760"/>
      <c r="I136" s="760"/>
      <c r="J136" s="736"/>
      <c r="K136" s="736"/>
      <c r="L136" s="736"/>
      <c r="M136" s="736"/>
    </row>
    <row r="137" spans="1:13" s="775" customFormat="1" ht="13.5" customHeight="1" x14ac:dyDescent="0.25">
      <c r="A137" s="769"/>
      <c r="B137" s="760"/>
      <c r="C137" s="760"/>
      <c r="D137" s="760"/>
      <c r="E137" s="760"/>
      <c r="F137" s="760"/>
      <c r="G137" s="760"/>
      <c r="H137" s="760"/>
      <c r="I137" s="760"/>
      <c r="J137" s="736"/>
      <c r="K137" s="736"/>
      <c r="L137" s="736"/>
      <c r="M137" s="736"/>
    </row>
    <row r="138" spans="1:13" s="775" customFormat="1" ht="13.5" customHeight="1" x14ac:dyDescent="0.25">
      <c r="A138" s="769"/>
      <c r="B138" s="760"/>
      <c r="C138" s="760"/>
      <c r="D138" s="760"/>
      <c r="E138" s="760"/>
      <c r="F138" s="760"/>
      <c r="G138" s="760"/>
      <c r="H138" s="760"/>
      <c r="I138" s="760"/>
      <c r="J138" s="736"/>
      <c r="K138" s="736"/>
      <c r="L138" s="736"/>
      <c r="M138" s="736"/>
    </row>
    <row r="139" spans="1:13" s="775" customFormat="1" ht="13.5" customHeight="1" x14ac:dyDescent="0.25">
      <c r="A139" s="769"/>
      <c r="B139" s="760"/>
      <c r="C139" s="760"/>
      <c r="D139" s="760"/>
      <c r="E139" s="760"/>
      <c r="F139" s="760"/>
      <c r="G139" s="760"/>
      <c r="H139" s="760"/>
      <c r="I139" s="760"/>
      <c r="J139" s="736"/>
      <c r="K139" s="736"/>
      <c r="L139" s="736"/>
      <c r="M139" s="736"/>
    </row>
    <row r="140" spans="1:13" s="775" customFormat="1" ht="13.5" customHeight="1" x14ac:dyDescent="0.25">
      <c r="A140" s="769"/>
      <c r="B140" s="760"/>
      <c r="C140" s="760"/>
      <c r="D140" s="760"/>
      <c r="E140" s="760"/>
      <c r="F140" s="760"/>
      <c r="G140" s="760"/>
      <c r="H140" s="760"/>
      <c r="I140" s="760"/>
      <c r="J140" s="736"/>
      <c r="K140" s="736"/>
      <c r="L140" s="736"/>
      <c r="M140" s="736"/>
    </row>
    <row r="141" spans="1:13" s="775" customFormat="1" ht="13.5" customHeight="1" x14ac:dyDescent="0.25">
      <c r="A141" s="769"/>
      <c r="B141" s="760"/>
      <c r="C141" s="760"/>
      <c r="D141" s="760"/>
      <c r="E141" s="760"/>
      <c r="F141" s="760"/>
      <c r="G141" s="760"/>
      <c r="H141" s="760"/>
      <c r="I141" s="760"/>
      <c r="J141" s="736"/>
      <c r="K141" s="736"/>
      <c r="L141" s="736"/>
      <c r="M141" s="736"/>
    </row>
    <row r="142" spans="1:13" s="775" customFormat="1" ht="13.5" customHeight="1" x14ac:dyDescent="0.25">
      <c r="A142" s="769"/>
      <c r="B142" s="760"/>
      <c r="C142" s="760"/>
      <c r="D142" s="760"/>
      <c r="E142" s="760"/>
      <c r="F142" s="760"/>
      <c r="G142" s="760"/>
      <c r="H142" s="760"/>
      <c r="I142" s="760"/>
      <c r="J142" s="736"/>
      <c r="K142" s="736"/>
      <c r="L142" s="736"/>
      <c r="M142" s="736"/>
    </row>
    <row r="143" spans="1:13" s="775" customFormat="1" ht="13.5" customHeight="1" x14ac:dyDescent="0.25">
      <c r="A143" s="769"/>
      <c r="B143" s="760"/>
      <c r="C143" s="760"/>
      <c r="D143" s="760"/>
      <c r="E143" s="760"/>
      <c r="F143" s="760"/>
      <c r="G143" s="760"/>
      <c r="H143" s="760"/>
      <c r="I143" s="760"/>
      <c r="J143" s="736"/>
      <c r="K143" s="736"/>
      <c r="L143" s="736"/>
      <c r="M143" s="736"/>
    </row>
  </sheetData>
  <sheetProtection algorithmName="SHA-512" hashValue="9dgUwTPXf6vciAgucbvwNgY2fmrXjN3lw3GkEa93PyHhcCcSenwAMFwzwT4W9b+4sW1lEEdEm9uhV6p3wrwKaw==" saltValue="92rAqBXXs4ZOgCaoj9YMgg==" spinCount="100000" sheet="1" objects="1" scenarios="1"/>
  <mergeCells count="106">
    <mergeCell ref="A3:B3"/>
    <mergeCell ref="C3:I3"/>
    <mergeCell ref="A4:B4"/>
    <mergeCell ref="C4:I4"/>
    <mergeCell ref="A5:I5"/>
    <mergeCell ref="A7:B7"/>
    <mergeCell ref="A8:B8"/>
    <mergeCell ref="C8:I8"/>
    <mergeCell ref="A9:B9"/>
    <mergeCell ref="C9:I9"/>
    <mergeCell ref="B19:C19"/>
    <mergeCell ref="B20:C20"/>
    <mergeCell ref="B21:C21"/>
    <mergeCell ref="H10:H11"/>
    <mergeCell ref="I10:I11"/>
    <mergeCell ref="A12:C12"/>
    <mergeCell ref="B13:C13"/>
    <mergeCell ref="B14:C14"/>
    <mergeCell ref="B15:C15"/>
    <mergeCell ref="A10:A11"/>
    <mergeCell ref="B10:C11"/>
    <mergeCell ref="D10:D11"/>
    <mergeCell ref="E10:E11"/>
    <mergeCell ref="F10:F11"/>
    <mergeCell ref="G10:G11"/>
    <mergeCell ref="B16:C16"/>
    <mergeCell ref="B17:C17"/>
    <mergeCell ref="B18:C18"/>
    <mergeCell ref="B28:C28"/>
    <mergeCell ref="B29:C29"/>
    <mergeCell ref="B30:C30"/>
    <mergeCell ref="B31:C31"/>
    <mergeCell ref="B32:C32"/>
    <mergeCell ref="A34:B34"/>
    <mergeCell ref="C34:I34"/>
    <mergeCell ref="B22:C22"/>
    <mergeCell ref="B23:C23"/>
    <mergeCell ref="B24:C24"/>
    <mergeCell ref="B25:C25"/>
    <mergeCell ref="B26:C26"/>
    <mergeCell ref="B27:C27"/>
    <mergeCell ref="A38:C38"/>
    <mergeCell ref="B39:C39"/>
    <mergeCell ref="B40:C40"/>
    <mergeCell ref="B41:C41"/>
    <mergeCell ref="B42:C42"/>
    <mergeCell ref="B43:C43"/>
    <mergeCell ref="A35:B35"/>
    <mergeCell ref="C35:I35"/>
    <mergeCell ref="A36:A37"/>
    <mergeCell ref="B36:C37"/>
    <mergeCell ref="D36:D37"/>
    <mergeCell ref="E36:E37"/>
    <mergeCell ref="F36:F37"/>
    <mergeCell ref="G36:G37"/>
    <mergeCell ref="H36:H37"/>
    <mergeCell ref="I36:I37"/>
    <mergeCell ref="I48:I51"/>
    <mergeCell ref="A52:A54"/>
    <mergeCell ref="B52:C54"/>
    <mergeCell ref="I52:I54"/>
    <mergeCell ref="A56:B56"/>
    <mergeCell ref="A57:B57"/>
    <mergeCell ref="C57:I57"/>
    <mergeCell ref="B44:C44"/>
    <mergeCell ref="B45:C45"/>
    <mergeCell ref="B46:C46"/>
    <mergeCell ref="B47:C47"/>
    <mergeCell ref="A48:A51"/>
    <mergeCell ref="B48:C51"/>
    <mergeCell ref="B65:C65"/>
    <mergeCell ref="A66:A68"/>
    <mergeCell ref="B66:C68"/>
    <mergeCell ref="B69:C69"/>
    <mergeCell ref="B70:C70"/>
    <mergeCell ref="A72:B72"/>
    <mergeCell ref="H58:H59"/>
    <mergeCell ref="I58:I59"/>
    <mergeCell ref="A60:C60"/>
    <mergeCell ref="A61:A64"/>
    <mergeCell ref="B61:C64"/>
    <mergeCell ref="I61:I64"/>
    <mergeCell ref="A58:A59"/>
    <mergeCell ref="B58:C59"/>
    <mergeCell ref="D58:D59"/>
    <mergeCell ref="E58:E59"/>
    <mergeCell ref="F58:F59"/>
    <mergeCell ref="G58:G59"/>
    <mergeCell ref="B114:I114"/>
    <mergeCell ref="B118:C118"/>
    <mergeCell ref="A76:C76"/>
    <mergeCell ref="B77:C77"/>
    <mergeCell ref="A79:C79"/>
    <mergeCell ref="C86:I86"/>
    <mergeCell ref="C90:I90"/>
    <mergeCell ref="A106:C106"/>
    <mergeCell ref="A73:B73"/>
    <mergeCell ref="C73:I73"/>
    <mergeCell ref="A74:A75"/>
    <mergeCell ref="B74:C75"/>
    <mergeCell ref="D74:D75"/>
    <mergeCell ref="E74:E75"/>
    <mergeCell ref="F74:F75"/>
    <mergeCell ref="G74:G75"/>
    <mergeCell ref="H74:H75"/>
    <mergeCell ref="I74:I75"/>
  </mergeCells>
  <pageMargins left="0.98425196850393704" right="0.39370078740157483" top="0.59055118110236227" bottom="0.39370078740157483" header="0.23622047244094491" footer="0.23622047244094491"/>
  <pageSetup paperSize="9" scale="65" fitToHeight="0" orientation="portrait" verticalDpi="4294967294" r:id="rId1"/>
  <headerFooter differentFirst="1">
    <oddFooter>&amp;L&amp;"Times New Roman,Regular"&amp;9&amp;D; &amp;T&amp;R&amp;"Times New Roman,Regular"&amp;9&amp;P (&amp;N)</oddFooter>
    <firstHeader xml:space="preserve">&amp;R&amp;"Times New Roman,Regular"&amp;9
49.pielikums Jūrmalas pilsētas domes 
2018.gada 27.septembra saistošajiem noteikumiem Nr.33
(protokols Nr.13,  23.punkts)
 </firstHeader>
    <firstFooter>&amp;L&amp;9&amp;D; &amp;T&amp;R&amp;9&amp;P (&amp;N)</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118"/>
  <sheetViews>
    <sheetView view="pageLayout" zoomScaleNormal="100" workbookViewId="0">
      <selection activeCell="K4" sqref="K4"/>
    </sheetView>
  </sheetViews>
  <sheetFormatPr defaultColWidth="9.140625" defaultRowHeight="12" outlineLevelCol="1" x14ac:dyDescent="0.2"/>
  <cols>
    <col min="1" max="1" width="4.28515625" style="1325" customWidth="1"/>
    <col min="2" max="2" width="18.85546875" style="1325" customWidth="1"/>
    <col min="3" max="3" width="15.28515625" style="1325" customWidth="1"/>
    <col min="4" max="4" width="10.5703125" style="1325" customWidth="1"/>
    <col min="5" max="5" width="12.140625" style="1325" hidden="1" customWidth="1" outlineLevel="1"/>
    <col min="6" max="6" width="11.7109375" style="1325" hidden="1" customWidth="1" outlineLevel="1"/>
    <col min="7" max="7" width="13.28515625" style="1325" customWidth="1" collapsed="1"/>
    <col min="8" max="8" width="26.28515625" style="1325" hidden="1" customWidth="1" outlineLevel="1"/>
    <col min="9" max="9" width="25.140625" style="1325" customWidth="1" collapsed="1"/>
    <col min="10" max="16384" width="9.140625" style="1325"/>
  </cols>
  <sheetData>
    <row r="1" spans="1:9" x14ac:dyDescent="0.2">
      <c r="I1" s="735" t="s">
        <v>1509</v>
      </c>
    </row>
    <row r="2" spans="1:9" x14ac:dyDescent="0.2">
      <c r="I2" s="735" t="s">
        <v>493</v>
      </c>
    </row>
    <row r="3" spans="1:9" x14ac:dyDescent="0.2">
      <c r="A3" s="1898" t="s">
        <v>0</v>
      </c>
      <c r="B3" s="1898"/>
      <c r="C3" s="1520" t="s">
        <v>496</v>
      </c>
      <c r="D3" s="1521"/>
      <c r="E3" s="1521"/>
      <c r="F3" s="1521"/>
      <c r="G3" s="1521"/>
      <c r="H3" s="1521"/>
      <c r="I3" s="1521"/>
    </row>
    <row r="4" spans="1:9" x14ac:dyDescent="0.2">
      <c r="A4" s="1898" t="s">
        <v>814</v>
      </c>
      <c r="B4" s="1898"/>
      <c r="C4" s="1522" t="s">
        <v>1510</v>
      </c>
      <c r="D4" s="1520"/>
      <c r="E4" s="1520"/>
      <c r="F4" s="1520"/>
      <c r="G4" s="1520"/>
      <c r="H4" s="1520"/>
      <c r="I4" s="1520"/>
    </row>
    <row r="5" spans="1:9" ht="15.75" x14ac:dyDescent="0.25">
      <c r="A5" s="1899" t="s">
        <v>501</v>
      </c>
      <c r="B5" s="1899"/>
      <c r="C5" s="1899"/>
      <c r="D5" s="1899"/>
      <c r="E5" s="1899"/>
      <c r="F5" s="1899"/>
      <c r="G5" s="1899"/>
      <c r="H5" s="1899"/>
      <c r="I5" s="1899"/>
    </row>
    <row r="6" spans="1:9" ht="15.75" x14ac:dyDescent="0.25">
      <c r="A6" s="1523"/>
      <c r="B6" s="1523"/>
      <c r="C6" s="1523"/>
      <c r="D6" s="1523"/>
      <c r="E6" s="1523"/>
      <c r="F6" s="1523"/>
      <c r="G6" s="1523"/>
      <c r="H6" s="1523"/>
      <c r="I6" s="1523"/>
    </row>
    <row r="7" spans="1:9" ht="15.75" x14ac:dyDescent="0.25">
      <c r="A7" s="1898" t="s">
        <v>610</v>
      </c>
      <c r="B7" s="1898"/>
      <c r="C7" s="1900" t="s">
        <v>1477</v>
      </c>
      <c r="D7" s="1900"/>
      <c r="E7" s="1900"/>
      <c r="F7" s="1900"/>
      <c r="G7" s="1900"/>
      <c r="H7" s="1900"/>
      <c r="I7" s="1900"/>
    </row>
    <row r="8" spans="1:9" x14ac:dyDescent="0.2">
      <c r="A8" s="1898" t="s">
        <v>504</v>
      </c>
      <c r="B8" s="1898"/>
      <c r="C8" s="1898" t="s">
        <v>1506</v>
      </c>
      <c r="D8" s="1898"/>
      <c r="E8" s="1898"/>
      <c r="F8" s="1898"/>
      <c r="G8" s="1898"/>
      <c r="H8" s="1898"/>
      <c r="I8" s="1898"/>
    </row>
    <row r="9" spans="1:9" x14ac:dyDescent="0.2">
      <c r="A9" s="1898" t="s">
        <v>506</v>
      </c>
      <c r="B9" s="1898"/>
      <c r="C9" s="1871" t="s">
        <v>561</v>
      </c>
      <c r="D9" s="1871"/>
      <c r="E9" s="1871"/>
      <c r="F9" s="1871"/>
      <c r="G9" s="1871"/>
      <c r="H9" s="1871"/>
      <c r="I9" s="1871"/>
    </row>
    <row r="10" spans="1:9" ht="12" customHeight="1" x14ac:dyDescent="0.2">
      <c r="A10" s="1753" t="s">
        <v>365</v>
      </c>
      <c r="B10" s="1753" t="s">
        <v>508</v>
      </c>
      <c r="C10" s="1753"/>
      <c r="D10" s="1776" t="s">
        <v>509</v>
      </c>
      <c r="E10" s="1753" t="s">
        <v>378</v>
      </c>
      <c r="F10" s="1753" t="s">
        <v>510</v>
      </c>
      <c r="G10" s="1753" t="s">
        <v>380</v>
      </c>
      <c r="H10" s="1774" t="s">
        <v>318</v>
      </c>
      <c r="I10" s="1776" t="s">
        <v>376</v>
      </c>
    </row>
    <row r="11" spans="1:9" ht="35.25" customHeight="1" x14ac:dyDescent="0.2">
      <c r="A11" s="1753"/>
      <c r="B11" s="1753"/>
      <c r="C11" s="1753"/>
      <c r="D11" s="1776"/>
      <c r="E11" s="1753"/>
      <c r="F11" s="1753"/>
      <c r="G11" s="1753"/>
      <c r="H11" s="1775"/>
      <c r="I11" s="1776"/>
    </row>
    <row r="12" spans="1:9" ht="12.75" customHeight="1" x14ac:dyDescent="0.2">
      <c r="A12" s="1836" t="s">
        <v>511</v>
      </c>
      <c r="B12" s="1837"/>
      <c r="C12" s="1838"/>
      <c r="D12" s="1524"/>
      <c r="E12" s="1524">
        <f>SUM(E13:E49)</f>
        <v>790351</v>
      </c>
      <c r="F12" s="1524">
        <f t="shared" ref="F12" si="0">SUM(F13:F49)</f>
        <v>0</v>
      </c>
      <c r="G12" s="1524">
        <f>SUM(G13:G49)</f>
        <v>790351</v>
      </c>
      <c r="H12" s="1524"/>
      <c r="I12" s="1524"/>
    </row>
    <row r="13" spans="1:9" x14ac:dyDescent="0.2">
      <c r="A13" s="1525">
        <v>1</v>
      </c>
      <c r="B13" s="1877" t="s">
        <v>1511</v>
      </c>
      <c r="C13" s="1878"/>
      <c r="D13" s="803">
        <v>2275</v>
      </c>
      <c r="E13" s="1350">
        <v>0</v>
      </c>
      <c r="F13" s="1526"/>
      <c r="G13" s="1350">
        <f t="shared" ref="G13:G45" si="1">E13+F13</f>
        <v>0</v>
      </c>
      <c r="H13" s="1524"/>
      <c r="I13" s="1863" t="s">
        <v>1512</v>
      </c>
    </row>
    <row r="14" spans="1:9" x14ac:dyDescent="0.2">
      <c r="A14" s="1863">
        <v>2</v>
      </c>
      <c r="B14" s="1887" t="s">
        <v>1513</v>
      </c>
      <c r="C14" s="1888"/>
      <c r="D14" s="803">
        <v>2279</v>
      </c>
      <c r="E14" s="1350">
        <v>4677</v>
      </c>
      <c r="F14" s="1350"/>
      <c r="G14" s="1350">
        <f t="shared" si="1"/>
        <v>4677</v>
      </c>
      <c r="H14" s="1527"/>
      <c r="I14" s="1864"/>
    </row>
    <row r="15" spans="1:9" x14ac:dyDescent="0.2">
      <c r="A15" s="1865"/>
      <c r="B15" s="1896"/>
      <c r="C15" s="1897"/>
      <c r="D15" s="803">
        <v>2314</v>
      </c>
      <c r="E15" s="1350">
        <v>700</v>
      </c>
      <c r="F15" s="1350"/>
      <c r="G15" s="1350">
        <f t="shared" si="1"/>
        <v>700</v>
      </c>
      <c r="H15" s="1527"/>
      <c r="I15" s="1864"/>
    </row>
    <row r="16" spans="1:9" x14ac:dyDescent="0.2">
      <c r="A16" s="1863">
        <v>3</v>
      </c>
      <c r="B16" s="1887" t="s">
        <v>1514</v>
      </c>
      <c r="C16" s="1888"/>
      <c r="D16" s="803">
        <v>2279</v>
      </c>
      <c r="E16" s="1350">
        <v>700</v>
      </c>
      <c r="F16" s="1350"/>
      <c r="G16" s="1350">
        <f t="shared" si="1"/>
        <v>700</v>
      </c>
      <c r="H16" s="1527"/>
      <c r="I16" s="1864"/>
    </row>
    <row r="17" spans="1:9" x14ac:dyDescent="0.2">
      <c r="A17" s="1864"/>
      <c r="B17" s="1889"/>
      <c r="C17" s="1890"/>
      <c r="D17" s="803">
        <v>2264</v>
      </c>
      <c r="E17" s="1350">
        <v>600</v>
      </c>
      <c r="F17" s="1350"/>
      <c r="G17" s="1350">
        <f t="shared" si="1"/>
        <v>600</v>
      </c>
      <c r="H17" s="1527"/>
      <c r="I17" s="1864"/>
    </row>
    <row r="18" spans="1:9" x14ac:dyDescent="0.2">
      <c r="A18" s="1865"/>
      <c r="B18" s="1896"/>
      <c r="C18" s="1897"/>
      <c r="D18" s="803">
        <v>2314</v>
      </c>
      <c r="E18" s="1350">
        <v>500</v>
      </c>
      <c r="F18" s="1350"/>
      <c r="G18" s="1350">
        <f t="shared" si="1"/>
        <v>500</v>
      </c>
      <c r="H18" s="1527"/>
      <c r="I18" s="1864"/>
    </row>
    <row r="19" spans="1:9" x14ac:dyDescent="0.2">
      <c r="A19" s="1525">
        <v>4</v>
      </c>
      <c r="B19" s="1893" t="s">
        <v>1515</v>
      </c>
      <c r="C19" s="1894"/>
      <c r="D19" s="803">
        <v>2279</v>
      </c>
      <c r="E19" s="1350">
        <v>50820</v>
      </c>
      <c r="F19" s="1350"/>
      <c r="G19" s="1350">
        <f t="shared" si="1"/>
        <v>50820</v>
      </c>
      <c r="H19" s="1350"/>
      <c r="I19" s="1864"/>
    </row>
    <row r="20" spans="1:9" x14ac:dyDescent="0.2">
      <c r="A20" s="1525">
        <v>5</v>
      </c>
      <c r="B20" s="1893" t="s">
        <v>1516</v>
      </c>
      <c r="C20" s="1894"/>
      <c r="D20" s="803">
        <v>2279</v>
      </c>
      <c r="E20" s="1350">
        <v>50820</v>
      </c>
      <c r="F20" s="1350"/>
      <c r="G20" s="1350">
        <f t="shared" si="1"/>
        <v>50820</v>
      </c>
      <c r="H20" s="1350"/>
      <c r="I20" s="1864"/>
    </row>
    <row r="21" spans="1:9" x14ac:dyDescent="0.2">
      <c r="A21" s="1525">
        <v>6</v>
      </c>
      <c r="B21" s="1893" t="s">
        <v>1517</v>
      </c>
      <c r="C21" s="1894"/>
      <c r="D21" s="803">
        <v>3263</v>
      </c>
      <c r="E21" s="1350">
        <v>8703</v>
      </c>
      <c r="F21" s="1350"/>
      <c r="G21" s="1350">
        <f t="shared" si="1"/>
        <v>8703</v>
      </c>
      <c r="H21" s="1528"/>
      <c r="I21" s="1864"/>
    </row>
    <row r="22" spans="1:9" ht="23.25" customHeight="1" x14ac:dyDescent="0.2">
      <c r="A22" s="1525">
        <v>7</v>
      </c>
      <c r="B22" s="1885" t="s">
        <v>1518</v>
      </c>
      <c r="C22" s="1867"/>
      <c r="D22" s="803">
        <v>3263</v>
      </c>
      <c r="E22" s="1350">
        <v>9667</v>
      </c>
      <c r="F22" s="1350"/>
      <c r="G22" s="1350">
        <f t="shared" si="1"/>
        <v>9667</v>
      </c>
      <c r="H22" s="1528"/>
      <c r="I22" s="1864"/>
    </row>
    <row r="23" spans="1:9" x14ac:dyDescent="0.2">
      <c r="A23" s="801">
        <v>8</v>
      </c>
      <c r="B23" s="1893" t="s">
        <v>1519</v>
      </c>
      <c r="C23" s="1894"/>
      <c r="D23" s="803">
        <v>3263</v>
      </c>
      <c r="E23" s="1350">
        <v>685</v>
      </c>
      <c r="F23" s="1350"/>
      <c r="G23" s="1350">
        <f t="shared" si="1"/>
        <v>685</v>
      </c>
      <c r="H23" s="1529"/>
      <c r="I23" s="1864"/>
    </row>
    <row r="24" spans="1:9" x14ac:dyDescent="0.2">
      <c r="A24" s="801">
        <v>9</v>
      </c>
      <c r="B24" s="1895" t="s">
        <v>1520</v>
      </c>
      <c r="C24" s="1894"/>
      <c r="D24" s="803">
        <v>3263</v>
      </c>
      <c r="E24" s="1350">
        <v>1000</v>
      </c>
      <c r="F24" s="1350"/>
      <c r="G24" s="1350">
        <f t="shared" si="1"/>
        <v>1000</v>
      </c>
      <c r="H24" s="1529"/>
      <c r="I24" s="1864"/>
    </row>
    <row r="25" spans="1:9" x14ac:dyDescent="0.2">
      <c r="A25" s="801">
        <v>10</v>
      </c>
      <c r="B25" s="1893" t="s">
        <v>1521</v>
      </c>
      <c r="C25" s="1894"/>
      <c r="D25" s="803">
        <v>3263</v>
      </c>
      <c r="E25" s="1350">
        <v>1810</v>
      </c>
      <c r="F25" s="1350"/>
      <c r="G25" s="1350">
        <f t="shared" si="1"/>
        <v>1810</v>
      </c>
      <c r="H25" s="1529"/>
      <c r="I25" s="1864"/>
    </row>
    <row r="26" spans="1:9" x14ac:dyDescent="0.2">
      <c r="A26" s="801">
        <v>11</v>
      </c>
      <c r="B26" s="1893" t="s">
        <v>1522</v>
      </c>
      <c r="C26" s="1894"/>
      <c r="D26" s="803">
        <v>3263</v>
      </c>
      <c r="E26" s="1350">
        <v>12100</v>
      </c>
      <c r="F26" s="1350"/>
      <c r="G26" s="1350">
        <f t="shared" si="1"/>
        <v>12100</v>
      </c>
      <c r="H26" s="1529"/>
      <c r="I26" s="1864"/>
    </row>
    <row r="27" spans="1:9" x14ac:dyDescent="0.2">
      <c r="A27" s="801">
        <v>12</v>
      </c>
      <c r="B27" s="1893" t="s">
        <v>1523</v>
      </c>
      <c r="C27" s="1894"/>
      <c r="D27" s="803">
        <v>3263</v>
      </c>
      <c r="E27" s="1350">
        <v>3085</v>
      </c>
      <c r="F27" s="1350"/>
      <c r="G27" s="1350">
        <f t="shared" si="1"/>
        <v>3085</v>
      </c>
      <c r="H27" s="1529"/>
      <c r="I27" s="1864"/>
    </row>
    <row r="28" spans="1:9" x14ac:dyDescent="0.2">
      <c r="A28" s="801">
        <v>13</v>
      </c>
      <c r="B28" s="1893" t="s">
        <v>1524</v>
      </c>
      <c r="C28" s="1894"/>
      <c r="D28" s="803">
        <v>3263</v>
      </c>
      <c r="E28" s="1350">
        <v>1645</v>
      </c>
      <c r="F28" s="1350"/>
      <c r="G28" s="1350">
        <f t="shared" si="1"/>
        <v>1645</v>
      </c>
      <c r="H28" s="1529"/>
      <c r="I28" s="1864"/>
    </row>
    <row r="29" spans="1:9" x14ac:dyDescent="0.2">
      <c r="A29" s="801">
        <v>14</v>
      </c>
      <c r="B29" s="1895" t="s">
        <v>1525</v>
      </c>
      <c r="C29" s="1894"/>
      <c r="D29" s="803">
        <v>3263</v>
      </c>
      <c r="E29" s="1350">
        <v>5672</v>
      </c>
      <c r="F29" s="1350"/>
      <c r="G29" s="1350">
        <f t="shared" si="1"/>
        <v>5672</v>
      </c>
      <c r="H29" s="1529"/>
      <c r="I29" s="1864"/>
    </row>
    <row r="30" spans="1:9" ht="23.25" customHeight="1" x14ac:dyDescent="0.2">
      <c r="A30" s="801">
        <v>15</v>
      </c>
      <c r="B30" s="1893" t="s">
        <v>1526</v>
      </c>
      <c r="C30" s="1894"/>
      <c r="D30" s="803">
        <v>3263</v>
      </c>
      <c r="E30" s="1350">
        <v>4748</v>
      </c>
      <c r="F30" s="1350"/>
      <c r="G30" s="1350">
        <f t="shared" si="1"/>
        <v>4748</v>
      </c>
      <c r="H30" s="1529"/>
      <c r="I30" s="1864"/>
    </row>
    <row r="31" spans="1:9" x14ac:dyDescent="0.2">
      <c r="A31" s="801">
        <v>16</v>
      </c>
      <c r="B31" s="1893" t="s">
        <v>1602</v>
      </c>
      <c r="C31" s="1894"/>
      <c r="D31" s="803">
        <v>2279</v>
      </c>
      <c r="E31" s="1350">
        <v>15000</v>
      </c>
      <c r="F31" s="1350"/>
      <c r="G31" s="1350">
        <f t="shared" si="1"/>
        <v>15000</v>
      </c>
      <c r="H31" s="1529"/>
      <c r="I31" s="1864"/>
    </row>
    <row r="32" spans="1:9" x14ac:dyDescent="0.2">
      <c r="A32" s="801">
        <v>17</v>
      </c>
      <c r="B32" s="1893" t="s">
        <v>1527</v>
      </c>
      <c r="C32" s="1894"/>
      <c r="D32" s="803">
        <v>2279</v>
      </c>
      <c r="E32" s="1350">
        <v>200000</v>
      </c>
      <c r="F32" s="1530"/>
      <c r="G32" s="1350">
        <f t="shared" si="1"/>
        <v>200000</v>
      </c>
      <c r="H32" s="1529"/>
      <c r="I32" s="1864"/>
    </row>
    <row r="33" spans="1:9" x14ac:dyDescent="0.2">
      <c r="A33" s="801">
        <v>18</v>
      </c>
      <c r="B33" s="1885" t="s">
        <v>1528</v>
      </c>
      <c r="C33" s="1867"/>
      <c r="D33" s="803">
        <v>2279</v>
      </c>
      <c r="E33" s="1350">
        <v>50820</v>
      </c>
      <c r="F33" s="1531"/>
      <c r="G33" s="1350">
        <f t="shared" si="1"/>
        <v>50820</v>
      </c>
      <c r="H33" s="1529"/>
      <c r="I33" s="1864"/>
    </row>
    <row r="34" spans="1:9" x14ac:dyDescent="0.2">
      <c r="A34" s="801">
        <v>19</v>
      </c>
      <c r="B34" s="1885" t="s">
        <v>1529</v>
      </c>
      <c r="C34" s="1867"/>
      <c r="D34" s="803">
        <v>2279</v>
      </c>
      <c r="E34" s="1350">
        <v>40000</v>
      </c>
      <c r="F34" s="1526"/>
      <c r="G34" s="1350">
        <f t="shared" si="1"/>
        <v>40000</v>
      </c>
      <c r="H34" s="1529"/>
      <c r="I34" s="1864"/>
    </row>
    <row r="35" spans="1:9" x14ac:dyDescent="0.2">
      <c r="A35" s="801">
        <v>20</v>
      </c>
      <c r="B35" s="1866" t="s">
        <v>1530</v>
      </c>
      <c r="C35" s="1867"/>
      <c r="D35" s="803">
        <v>3263</v>
      </c>
      <c r="E35" s="1350">
        <v>10000</v>
      </c>
      <c r="F35" s="1526"/>
      <c r="G35" s="1350">
        <f t="shared" si="1"/>
        <v>10000</v>
      </c>
      <c r="H35" s="1874"/>
      <c r="I35" s="1864"/>
    </row>
    <row r="36" spans="1:9" x14ac:dyDescent="0.2">
      <c r="A36" s="801">
        <v>21</v>
      </c>
      <c r="B36" s="1866" t="s">
        <v>1531</v>
      </c>
      <c r="C36" s="1867"/>
      <c r="D36" s="803">
        <v>3263</v>
      </c>
      <c r="E36" s="1350">
        <v>3430</v>
      </c>
      <c r="F36" s="1526"/>
      <c r="G36" s="1350">
        <f t="shared" si="1"/>
        <v>3430</v>
      </c>
      <c r="H36" s="1886"/>
      <c r="I36" s="1864"/>
    </row>
    <row r="37" spans="1:9" ht="23.25" customHeight="1" x14ac:dyDescent="0.2">
      <c r="A37" s="801">
        <v>22</v>
      </c>
      <c r="B37" s="1885" t="s">
        <v>1532</v>
      </c>
      <c r="C37" s="1867"/>
      <c r="D37" s="803">
        <v>3263</v>
      </c>
      <c r="E37" s="1350">
        <v>1345</v>
      </c>
      <c r="F37" s="1526"/>
      <c r="G37" s="1350">
        <f t="shared" si="1"/>
        <v>1345</v>
      </c>
      <c r="H37" s="1886"/>
      <c r="I37" s="1864"/>
    </row>
    <row r="38" spans="1:9" ht="39.75" customHeight="1" x14ac:dyDescent="0.2">
      <c r="A38" s="801">
        <v>23</v>
      </c>
      <c r="B38" s="1885" t="s">
        <v>1533</v>
      </c>
      <c r="C38" s="1867"/>
      <c r="D38" s="803">
        <v>3263</v>
      </c>
      <c r="E38" s="1350">
        <v>84470</v>
      </c>
      <c r="F38" s="1526">
        <f>-4840-36300</f>
        <v>-41140</v>
      </c>
      <c r="G38" s="1350">
        <f t="shared" si="1"/>
        <v>43330</v>
      </c>
      <c r="H38" s="1248"/>
      <c r="I38" s="1864"/>
    </row>
    <row r="39" spans="1:9" x14ac:dyDescent="0.2">
      <c r="A39" s="801">
        <v>24</v>
      </c>
      <c r="B39" s="1887" t="s">
        <v>1534</v>
      </c>
      <c r="C39" s="1888"/>
      <c r="D39" s="803">
        <v>3263</v>
      </c>
      <c r="E39" s="1350">
        <v>25000</v>
      </c>
      <c r="F39" s="1526"/>
      <c r="G39" s="1350">
        <f t="shared" si="1"/>
        <v>25000</v>
      </c>
      <c r="H39" s="1532"/>
      <c r="I39" s="1864"/>
    </row>
    <row r="40" spans="1:9" x14ac:dyDescent="0.2">
      <c r="A40" s="801">
        <v>25</v>
      </c>
      <c r="B40" s="1889" t="s">
        <v>1535</v>
      </c>
      <c r="C40" s="1890"/>
      <c r="D40" s="803">
        <v>2279</v>
      </c>
      <c r="E40" s="1350">
        <v>10000</v>
      </c>
      <c r="F40" s="1526"/>
      <c r="G40" s="1350">
        <f t="shared" si="1"/>
        <v>10000</v>
      </c>
      <c r="H40" s="1533"/>
      <c r="I40" s="1864"/>
    </row>
    <row r="41" spans="1:9" x14ac:dyDescent="0.2">
      <c r="A41" s="801">
        <v>26</v>
      </c>
      <c r="B41" s="1891" t="s">
        <v>1536</v>
      </c>
      <c r="C41" s="1892"/>
      <c r="D41" s="803">
        <v>2279</v>
      </c>
      <c r="E41" s="1350">
        <v>4113</v>
      </c>
      <c r="F41" s="1526"/>
      <c r="G41" s="1350">
        <f t="shared" si="1"/>
        <v>4113</v>
      </c>
      <c r="H41" s="1533"/>
      <c r="I41" s="1864"/>
    </row>
    <row r="42" spans="1:9" x14ac:dyDescent="0.2">
      <c r="A42" s="801">
        <v>27</v>
      </c>
      <c r="B42" s="1868" t="s">
        <v>1537</v>
      </c>
      <c r="C42" s="1869"/>
      <c r="D42" s="803">
        <v>3263</v>
      </c>
      <c r="E42" s="1350">
        <v>32000</v>
      </c>
      <c r="F42" s="1526"/>
      <c r="G42" s="1350">
        <f t="shared" si="1"/>
        <v>32000</v>
      </c>
      <c r="H42" s="1247"/>
      <c r="I42" s="1864"/>
    </row>
    <row r="43" spans="1:9" x14ac:dyDescent="0.2">
      <c r="A43" s="801">
        <v>28</v>
      </c>
      <c r="B43" s="1868" t="s">
        <v>1538</v>
      </c>
      <c r="C43" s="1869"/>
      <c r="D43" s="803">
        <v>2279</v>
      </c>
      <c r="E43" s="1350">
        <v>50819</v>
      </c>
      <c r="F43" s="1526"/>
      <c r="G43" s="1350">
        <f t="shared" si="1"/>
        <v>50819</v>
      </c>
      <c r="H43" s="1534"/>
      <c r="I43" s="1864"/>
    </row>
    <row r="44" spans="1:9" x14ac:dyDescent="0.2">
      <c r="A44" s="801">
        <v>29</v>
      </c>
      <c r="B44" s="1868" t="s">
        <v>1539</v>
      </c>
      <c r="C44" s="1869"/>
      <c r="D44" s="803">
        <v>2279</v>
      </c>
      <c r="E44" s="1350">
        <v>50820</v>
      </c>
      <c r="F44" s="1526"/>
      <c r="G44" s="1350">
        <f t="shared" si="1"/>
        <v>50820</v>
      </c>
      <c r="H44" s="1534"/>
      <c r="I44" s="1864"/>
    </row>
    <row r="45" spans="1:9" x14ac:dyDescent="0.2">
      <c r="A45" s="801">
        <v>30</v>
      </c>
      <c r="B45" s="1868" t="s">
        <v>1540</v>
      </c>
      <c r="C45" s="1869"/>
      <c r="D45" s="803">
        <v>2279</v>
      </c>
      <c r="E45" s="1350">
        <v>50820</v>
      </c>
      <c r="F45" s="1526"/>
      <c r="G45" s="1350">
        <f t="shared" si="1"/>
        <v>50820</v>
      </c>
      <c r="H45" s="1534"/>
      <c r="I45" s="1864"/>
    </row>
    <row r="46" spans="1:9" ht="24.75" customHeight="1" x14ac:dyDescent="0.2">
      <c r="A46" s="801">
        <v>31</v>
      </c>
      <c r="B46" s="1883" t="s">
        <v>1541</v>
      </c>
      <c r="C46" s="1884"/>
      <c r="D46" s="803">
        <v>3263</v>
      </c>
      <c r="E46" s="1350">
        <v>3482</v>
      </c>
      <c r="F46" s="1526"/>
      <c r="G46" s="1350">
        <v>3482</v>
      </c>
      <c r="H46" s="1532"/>
      <c r="I46" s="1864"/>
    </row>
    <row r="47" spans="1:9" x14ac:dyDescent="0.2">
      <c r="A47" s="801">
        <v>32</v>
      </c>
      <c r="B47" s="1868" t="s">
        <v>1542</v>
      </c>
      <c r="C47" s="1869"/>
      <c r="D47" s="803">
        <v>2314</v>
      </c>
      <c r="E47" s="1350">
        <v>300</v>
      </c>
      <c r="F47" s="1526"/>
      <c r="G47" s="1350">
        <f>E47+F47</f>
        <v>300</v>
      </c>
      <c r="H47" s="1535"/>
      <c r="I47" s="1864"/>
    </row>
    <row r="48" spans="1:9" x14ac:dyDescent="0.2">
      <c r="A48" s="1536">
        <v>33</v>
      </c>
      <c r="B48" s="1537" t="s">
        <v>1543</v>
      </c>
      <c r="C48" s="1538"/>
      <c r="D48" s="1539">
        <v>2279</v>
      </c>
      <c r="E48" s="1540"/>
      <c r="F48" s="1541">
        <v>4840</v>
      </c>
      <c r="G48" s="1350">
        <f>E48+F48</f>
        <v>4840</v>
      </c>
      <c r="H48" s="1874" t="s">
        <v>1544</v>
      </c>
      <c r="I48" s="1864"/>
    </row>
    <row r="49" spans="1:9" x14ac:dyDescent="0.2">
      <c r="A49" s="1536">
        <v>34</v>
      </c>
      <c r="B49" s="1868" t="s">
        <v>1545</v>
      </c>
      <c r="C49" s="1869"/>
      <c r="D49" s="1539">
        <v>2279</v>
      </c>
      <c r="E49" s="1540"/>
      <c r="F49" s="1541">
        <v>36300</v>
      </c>
      <c r="G49" s="1350">
        <f>E49+F49</f>
        <v>36300</v>
      </c>
      <c r="H49" s="1875"/>
      <c r="I49" s="1865"/>
    </row>
    <row r="50" spans="1:9" x14ac:dyDescent="0.2">
      <c r="A50" s="1352"/>
      <c r="B50" s="1352"/>
      <c r="C50" s="1352"/>
      <c r="D50" s="1352"/>
      <c r="E50" s="1352"/>
      <c r="F50" s="1352"/>
      <c r="G50" s="1352"/>
      <c r="H50" s="1352"/>
      <c r="I50" s="1554"/>
    </row>
    <row r="51" spans="1:9" x14ac:dyDescent="0.2">
      <c r="A51" s="1870" t="s">
        <v>504</v>
      </c>
      <c r="B51" s="1870"/>
      <c r="C51" s="1870" t="s">
        <v>1508</v>
      </c>
      <c r="D51" s="1870"/>
      <c r="E51" s="1870"/>
      <c r="F51" s="1870"/>
      <c r="G51" s="1870"/>
      <c r="H51" s="1870"/>
      <c r="I51" s="1870"/>
    </row>
    <row r="52" spans="1:9" x14ac:dyDescent="0.2">
      <c r="A52" s="1870" t="s">
        <v>506</v>
      </c>
      <c r="B52" s="1870"/>
      <c r="C52" s="1871" t="s">
        <v>561</v>
      </c>
      <c r="D52" s="1871"/>
      <c r="E52" s="1871"/>
      <c r="F52" s="1871"/>
      <c r="G52" s="1871"/>
      <c r="H52" s="1871"/>
      <c r="I52" s="1871"/>
    </row>
    <row r="53" spans="1:9" ht="12" customHeight="1" x14ac:dyDescent="0.2">
      <c r="A53" s="1753" t="s">
        <v>365</v>
      </c>
      <c r="B53" s="1753" t="s">
        <v>508</v>
      </c>
      <c r="C53" s="1753"/>
      <c r="D53" s="1776" t="s">
        <v>509</v>
      </c>
      <c r="E53" s="1753" t="s">
        <v>378</v>
      </c>
      <c r="F53" s="1753" t="s">
        <v>1546</v>
      </c>
      <c r="G53" s="1753" t="s">
        <v>380</v>
      </c>
      <c r="H53" s="1774" t="s">
        <v>318</v>
      </c>
      <c r="I53" s="1776" t="s">
        <v>376</v>
      </c>
    </row>
    <row r="54" spans="1:9" ht="23.25" customHeight="1" x14ac:dyDescent="0.2">
      <c r="A54" s="1753"/>
      <c r="B54" s="1753"/>
      <c r="C54" s="1753"/>
      <c r="D54" s="1776"/>
      <c r="E54" s="1753"/>
      <c r="F54" s="1753"/>
      <c r="G54" s="1753"/>
      <c r="H54" s="1775"/>
      <c r="I54" s="1776"/>
    </row>
    <row r="55" spans="1:9" x14ac:dyDescent="0.2">
      <c r="A55" s="1836" t="s">
        <v>511</v>
      </c>
      <c r="B55" s="1837"/>
      <c r="C55" s="1838"/>
      <c r="D55" s="1524"/>
      <c r="E55" s="1524">
        <f>SUM(E56:E97)</f>
        <v>485931</v>
      </c>
      <c r="F55" s="1524">
        <f>SUM(F56:F97)</f>
        <v>0</v>
      </c>
      <c r="G55" s="1524">
        <f>SUM(G56:G97)</f>
        <v>485931</v>
      </c>
      <c r="H55" s="1524"/>
      <c r="I55" s="1524"/>
    </row>
    <row r="56" spans="1:9" ht="12" customHeight="1" x14ac:dyDescent="0.2">
      <c r="A56" s="1525">
        <v>1</v>
      </c>
      <c r="B56" s="1877" t="s">
        <v>1547</v>
      </c>
      <c r="C56" s="1878"/>
      <c r="D56" s="803">
        <v>2275</v>
      </c>
      <c r="E56" s="1543">
        <v>0</v>
      </c>
      <c r="F56" s="1543"/>
      <c r="G56" s="1543">
        <f t="shared" ref="G56:G94" si="2">SUM(E56:F56)</f>
        <v>0</v>
      </c>
      <c r="H56" s="1543"/>
      <c r="I56" s="1863" t="s">
        <v>1548</v>
      </c>
    </row>
    <row r="57" spans="1:9" ht="12" customHeight="1" x14ac:dyDescent="0.2">
      <c r="A57" s="1525">
        <v>2</v>
      </c>
      <c r="B57" s="1877" t="s">
        <v>1549</v>
      </c>
      <c r="C57" s="1878"/>
      <c r="D57" s="803">
        <v>3263</v>
      </c>
      <c r="E57" s="1543">
        <v>3000</v>
      </c>
      <c r="F57" s="1543"/>
      <c r="G57" s="1543">
        <f t="shared" si="2"/>
        <v>3000</v>
      </c>
      <c r="H57" s="1544"/>
      <c r="I57" s="1864"/>
    </row>
    <row r="58" spans="1:9" x14ac:dyDescent="0.2">
      <c r="A58" s="1525">
        <v>3</v>
      </c>
      <c r="B58" s="1877" t="s">
        <v>1550</v>
      </c>
      <c r="C58" s="1878"/>
      <c r="D58" s="803">
        <v>3263</v>
      </c>
      <c r="E58" s="1543">
        <v>241</v>
      </c>
      <c r="F58" s="1543"/>
      <c r="G58" s="1543">
        <f t="shared" si="2"/>
        <v>241</v>
      </c>
      <c r="H58" s="1529"/>
      <c r="I58" s="1864"/>
    </row>
    <row r="59" spans="1:9" ht="15" customHeight="1" x14ac:dyDescent="0.2">
      <c r="A59" s="1525">
        <v>4</v>
      </c>
      <c r="B59" s="1877" t="s">
        <v>1551</v>
      </c>
      <c r="C59" s="1878"/>
      <c r="D59" s="803">
        <v>3263</v>
      </c>
      <c r="E59" s="1543">
        <v>32</v>
      </c>
      <c r="F59" s="1543"/>
      <c r="G59" s="1543">
        <f t="shared" si="2"/>
        <v>32</v>
      </c>
      <c r="H59" s="1529"/>
      <c r="I59" s="1864"/>
    </row>
    <row r="60" spans="1:9" ht="26.25" customHeight="1" x14ac:dyDescent="0.2">
      <c r="A60" s="1525">
        <v>5</v>
      </c>
      <c r="B60" s="1877" t="s">
        <v>1552</v>
      </c>
      <c r="C60" s="1878"/>
      <c r="D60" s="803">
        <v>3263</v>
      </c>
      <c r="E60" s="1543">
        <v>132</v>
      </c>
      <c r="F60" s="1543"/>
      <c r="G60" s="1543">
        <f t="shared" si="2"/>
        <v>132</v>
      </c>
      <c r="H60" s="1529"/>
      <c r="I60" s="1864"/>
    </row>
    <row r="61" spans="1:9" ht="25.5" customHeight="1" x14ac:dyDescent="0.2">
      <c r="A61" s="1525">
        <v>5.0999999999999996</v>
      </c>
      <c r="B61" s="1877" t="s">
        <v>1553</v>
      </c>
      <c r="C61" s="1878"/>
      <c r="D61" s="803">
        <v>3263</v>
      </c>
      <c r="E61" s="1543">
        <v>1359</v>
      </c>
      <c r="F61" s="1545"/>
      <c r="G61" s="1543">
        <f t="shared" si="2"/>
        <v>1359</v>
      </c>
      <c r="H61" s="1247"/>
      <c r="I61" s="1864"/>
    </row>
    <row r="62" spans="1:9" ht="24.75" customHeight="1" x14ac:dyDescent="0.2">
      <c r="A62" s="1525">
        <v>6</v>
      </c>
      <c r="B62" s="1877" t="s">
        <v>1554</v>
      </c>
      <c r="C62" s="1878"/>
      <c r="D62" s="803">
        <v>3263</v>
      </c>
      <c r="E62" s="1543">
        <v>461</v>
      </c>
      <c r="F62" s="1543"/>
      <c r="G62" s="1543">
        <f t="shared" si="2"/>
        <v>461</v>
      </c>
      <c r="H62" s="1529"/>
      <c r="I62" s="1864"/>
    </row>
    <row r="63" spans="1:9" ht="15" customHeight="1" x14ac:dyDescent="0.2">
      <c r="A63" s="1525">
        <v>7</v>
      </c>
      <c r="B63" s="1877" t="s">
        <v>1555</v>
      </c>
      <c r="C63" s="1878"/>
      <c r="D63" s="803">
        <v>3263</v>
      </c>
      <c r="E63" s="1543">
        <v>200</v>
      </c>
      <c r="F63" s="1543"/>
      <c r="G63" s="1543">
        <f t="shared" si="2"/>
        <v>200</v>
      </c>
      <c r="H63" s="1529"/>
      <c r="I63" s="1864"/>
    </row>
    <row r="64" spans="1:9" ht="27" customHeight="1" x14ac:dyDescent="0.2">
      <c r="A64" s="1525">
        <v>8</v>
      </c>
      <c r="B64" s="1877" t="s">
        <v>1556</v>
      </c>
      <c r="C64" s="1878"/>
      <c r="D64" s="803">
        <v>3263</v>
      </c>
      <c r="E64" s="1543">
        <v>1000</v>
      </c>
      <c r="F64" s="1543"/>
      <c r="G64" s="1543">
        <f t="shared" si="2"/>
        <v>1000</v>
      </c>
      <c r="H64" s="1529"/>
      <c r="I64" s="1864"/>
    </row>
    <row r="65" spans="1:9" x14ac:dyDescent="0.2">
      <c r="A65" s="1525">
        <v>9</v>
      </c>
      <c r="B65" s="1877" t="s">
        <v>1557</v>
      </c>
      <c r="C65" s="1878"/>
      <c r="D65" s="803">
        <v>3263</v>
      </c>
      <c r="E65" s="1543">
        <v>960</v>
      </c>
      <c r="F65" s="1543"/>
      <c r="G65" s="1543">
        <f t="shared" si="2"/>
        <v>960</v>
      </c>
      <c r="H65" s="1529"/>
      <c r="I65" s="1864"/>
    </row>
    <row r="66" spans="1:9" x14ac:dyDescent="0.2">
      <c r="A66" s="1525">
        <v>10</v>
      </c>
      <c r="B66" s="1877" t="s">
        <v>1558</v>
      </c>
      <c r="C66" s="1878"/>
      <c r="D66" s="803">
        <v>3263</v>
      </c>
      <c r="E66" s="1543">
        <v>70000</v>
      </c>
      <c r="F66" s="1543"/>
      <c r="G66" s="1543">
        <f t="shared" si="2"/>
        <v>70000</v>
      </c>
      <c r="H66" s="1529"/>
      <c r="I66" s="1864"/>
    </row>
    <row r="67" spans="1:9" ht="12" customHeight="1" x14ac:dyDescent="0.2">
      <c r="A67" s="1525">
        <v>11</v>
      </c>
      <c r="B67" s="1877" t="s">
        <v>1559</v>
      </c>
      <c r="C67" s="1878"/>
      <c r="D67" s="803">
        <v>3263</v>
      </c>
      <c r="E67" s="1543">
        <v>20000</v>
      </c>
      <c r="F67" s="1543"/>
      <c r="G67" s="1543">
        <f t="shared" si="2"/>
        <v>20000</v>
      </c>
      <c r="H67" s="1350"/>
      <c r="I67" s="1864"/>
    </row>
    <row r="68" spans="1:9" x14ac:dyDescent="0.2">
      <c r="A68" s="1525">
        <v>12</v>
      </c>
      <c r="B68" s="1877" t="s">
        <v>1560</v>
      </c>
      <c r="C68" s="1878"/>
      <c r="D68" s="803">
        <v>3263</v>
      </c>
      <c r="E68" s="1543">
        <v>3286</v>
      </c>
      <c r="F68" s="1543"/>
      <c r="G68" s="1543">
        <f t="shared" si="2"/>
        <v>3286</v>
      </c>
      <c r="H68" s="1350"/>
      <c r="I68" s="1864"/>
    </row>
    <row r="69" spans="1:9" ht="25.5" customHeight="1" x14ac:dyDescent="0.2">
      <c r="A69" s="1525">
        <v>13</v>
      </c>
      <c r="B69" s="1877" t="s">
        <v>1561</v>
      </c>
      <c r="C69" s="1878"/>
      <c r="D69" s="803">
        <v>3263</v>
      </c>
      <c r="E69" s="1543">
        <v>61191</v>
      </c>
      <c r="F69" s="1543"/>
      <c r="G69" s="1543">
        <f t="shared" si="2"/>
        <v>61191</v>
      </c>
      <c r="H69" s="1350"/>
      <c r="I69" s="1864"/>
    </row>
    <row r="70" spans="1:9" ht="24.75" customHeight="1" x14ac:dyDescent="0.2">
      <c r="A70" s="1525">
        <v>14</v>
      </c>
      <c r="B70" s="1877" t="s">
        <v>1562</v>
      </c>
      <c r="C70" s="1878"/>
      <c r="D70" s="803">
        <v>3263</v>
      </c>
      <c r="E70" s="1543">
        <v>90</v>
      </c>
      <c r="F70" s="1543"/>
      <c r="G70" s="1543">
        <f t="shared" si="2"/>
        <v>90</v>
      </c>
      <c r="H70" s="1350"/>
      <c r="I70" s="1864"/>
    </row>
    <row r="71" spans="1:9" x14ac:dyDescent="0.2">
      <c r="A71" s="1525">
        <v>15</v>
      </c>
      <c r="B71" s="1877" t="s">
        <v>1563</v>
      </c>
      <c r="C71" s="1878"/>
      <c r="D71" s="803">
        <v>3263</v>
      </c>
      <c r="E71" s="1543">
        <v>5080</v>
      </c>
      <c r="F71" s="1543"/>
      <c r="G71" s="1543">
        <f t="shared" si="2"/>
        <v>5080</v>
      </c>
      <c r="H71" s="1350"/>
      <c r="I71" s="1864"/>
    </row>
    <row r="72" spans="1:9" x14ac:dyDescent="0.2">
      <c r="A72" s="1525">
        <v>16</v>
      </c>
      <c r="B72" s="1882" t="s">
        <v>1564</v>
      </c>
      <c r="C72" s="1878"/>
      <c r="D72" s="803">
        <v>3263</v>
      </c>
      <c r="E72" s="1543">
        <v>5128</v>
      </c>
      <c r="F72" s="1543"/>
      <c r="G72" s="1543">
        <f t="shared" si="2"/>
        <v>5128</v>
      </c>
      <c r="H72" s="1350"/>
      <c r="I72" s="1864"/>
    </row>
    <row r="73" spans="1:9" x14ac:dyDescent="0.2">
      <c r="A73" s="1525">
        <v>17</v>
      </c>
      <c r="B73" s="1882" t="s">
        <v>1565</v>
      </c>
      <c r="C73" s="1878"/>
      <c r="D73" s="803">
        <v>3263</v>
      </c>
      <c r="E73" s="1543">
        <v>5000</v>
      </c>
      <c r="F73" s="1543"/>
      <c r="G73" s="1543">
        <f t="shared" si="2"/>
        <v>5000</v>
      </c>
      <c r="H73" s="1350"/>
      <c r="I73" s="1864"/>
    </row>
    <row r="74" spans="1:9" x14ac:dyDescent="0.2">
      <c r="A74" s="1525">
        <v>18</v>
      </c>
      <c r="B74" s="1877" t="s">
        <v>1566</v>
      </c>
      <c r="C74" s="1878"/>
      <c r="D74" s="803">
        <v>3263</v>
      </c>
      <c r="E74" s="1543">
        <v>5840</v>
      </c>
      <c r="F74" s="1543"/>
      <c r="G74" s="1543">
        <f t="shared" si="2"/>
        <v>5840</v>
      </c>
      <c r="H74" s="1350"/>
      <c r="I74" s="1864"/>
    </row>
    <row r="75" spans="1:9" x14ac:dyDescent="0.2">
      <c r="A75" s="1525">
        <v>19</v>
      </c>
      <c r="B75" s="1877" t="s">
        <v>1567</v>
      </c>
      <c r="C75" s="1878"/>
      <c r="D75" s="803">
        <v>3263</v>
      </c>
      <c r="E75" s="1543">
        <v>1345</v>
      </c>
      <c r="F75" s="1543"/>
      <c r="G75" s="1543">
        <f t="shared" si="2"/>
        <v>1345</v>
      </c>
      <c r="H75" s="1350"/>
      <c r="I75" s="1864"/>
    </row>
    <row r="76" spans="1:9" x14ac:dyDescent="0.2">
      <c r="A76" s="1525">
        <v>20</v>
      </c>
      <c r="B76" s="1877" t="s">
        <v>1568</v>
      </c>
      <c r="C76" s="1878"/>
      <c r="D76" s="803">
        <v>3263</v>
      </c>
      <c r="E76" s="1543">
        <v>10000</v>
      </c>
      <c r="F76" s="1543"/>
      <c r="G76" s="1543">
        <f t="shared" si="2"/>
        <v>10000</v>
      </c>
      <c r="H76" s="1350"/>
      <c r="I76" s="1864"/>
    </row>
    <row r="77" spans="1:9" x14ac:dyDescent="0.2">
      <c r="A77" s="1525">
        <v>21</v>
      </c>
      <c r="B77" s="1877" t="s">
        <v>1569</v>
      </c>
      <c r="C77" s="1878"/>
      <c r="D77" s="803">
        <v>3263</v>
      </c>
      <c r="E77" s="1543">
        <v>5000</v>
      </c>
      <c r="F77" s="1543"/>
      <c r="G77" s="1543">
        <f t="shared" si="2"/>
        <v>5000</v>
      </c>
      <c r="H77" s="1350"/>
      <c r="I77" s="1864"/>
    </row>
    <row r="78" spans="1:9" ht="24" customHeight="1" x14ac:dyDescent="0.2">
      <c r="A78" s="1525">
        <v>22</v>
      </c>
      <c r="B78" s="1877" t="s">
        <v>1570</v>
      </c>
      <c r="C78" s="1878"/>
      <c r="D78" s="803">
        <v>3263</v>
      </c>
      <c r="E78" s="1543">
        <v>8089</v>
      </c>
      <c r="F78" s="1546"/>
      <c r="G78" s="1543">
        <f t="shared" si="2"/>
        <v>8089</v>
      </c>
      <c r="H78" s="1350"/>
      <c r="I78" s="1864"/>
    </row>
    <row r="79" spans="1:9" x14ac:dyDescent="0.2">
      <c r="A79" s="1525">
        <v>23</v>
      </c>
      <c r="B79" s="1877" t="s">
        <v>1571</v>
      </c>
      <c r="C79" s="1878"/>
      <c r="D79" s="803">
        <v>3263</v>
      </c>
      <c r="E79" s="1543">
        <v>15300</v>
      </c>
      <c r="F79" s="1546"/>
      <c r="G79" s="1543">
        <f t="shared" si="2"/>
        <v>15300</v>
      </c>
      <c r="H79" s="1528"/>
      <c r="I79" s="1864"/>
    </row>
    <row r="80" spans="1:9" ht="24.75" customHeight="1" x14ac:dyDescent="0.2">
      <c r="A80" s="1525">
        <v>24</v>
      </c>
      <c r="B80" s="1877" t="s">
        <v>1572</v>
      </c>
      <c r="C80" s="1878"/>
      <c r="D80" s="803">
        <v>6422</v>
      </c>
      <c r="E80" s="1543">
        <v>9072</v>
      </c>
      <c r="F80" s="1545">
        <v>18117</v>
      </c>
      <c r="G80" s="1543">
        <f t="shared" si="2"/>
        <v>27189</v>
      </c>
      <c r="H80" s="1528"/>
      <c r="I80" s="1864"/>
    </row>
    <row r="81" spans="1:9" ht="25.5" customHeight="1" x14ac:dyDescent="0.2">
      <c r="A81" s="1525">
        <v>25</v>
      </c>
      <c r="B81" s="1877" t="s">
        <v>1573</v>
      </c>
      <c r="C81" s="1878"/>
      <c r="D81" s="803">
        <v>3263</v>
      </c>
      <c r="E81" s="1543">
        <v>6100</v>
      </c>
      <c r="F81" s="1546"/>
      <c r="G81" s="1543">
        <f t="shared" si="2"/>
        <v>6100</v>
      </c>
      <c r="H81" s="1528"/>
      <c r="I81" s="1864"/>
    </row>
    <row r="82" spans="1:9" ht="38.25" customHeight="1" x14ac:dyDescent="0.2">
      <c r="A82" s="1525">
        <v>26</v>
      </c>
      <c r="B82" s="1881" t="s">
        <v>1574</v>
      </c>
      <c r="C82" s="1881"/>
      <c r="D82" s="803">
        <v>3263</v>
      </c>
      <c r="E82" s="1543">
        <v>230125</v>
      </c>
      <c r="F82" s="1545">
        <f>-60000-1099-18117</f>
        <v>-79216</v>
      </c>
      <c r="G82" s="1543">
        <f t="shared" si="2"/>
        <v>150909</v>
      </c>
      <c r="H82" s="1528"/>
      <c r="I82" s="1864"/>
    </row>
    <row r="83" spans="1:9" ht="22.5" customHeight="1" x14ac:dyDescent="0.2">
      <c r="A83" s="1525">
        <v>27</v>
      </c>
      <c r="B83" s="1877" t="s">
        <v>1575</v>
      </c>
      <c r="C83" s="1878"/>
      <c r="D83" s="803">
        <v>3263</v>
      </c>
      <c r="E83" s="1543">
        <v>320</v>
      </c>
      <c r="F83" s="1545"/>
      <c r="G83" s="1543">
        <f t="shared" si="2"/>
        <v>320</v>
      </c>
      <c r="H83" s="1528"/>
      <c r="I83" s="1864"/>
    </row>
    <row r="84" spans="1:9" x14ac:dyDescent="0.2">
      <c r="A84" s="1525">
        <v>28</v>
      </c>
      <c r="B84" s="1877" t="s">
        <v>1576</v>
      </c>
      <c r="C84" s="1878"/>
      <c r="D84" s="803">
        <v>3263</v>
      </c>
      <c r="E84" s="1543">
        <v>1923</v>
      </c>
      <c r="F84" s="1545"/>
      <c r="G84" s="1543">
        <f t="shared" si="2"/>
        <v>1923</v>
      </c>
      <c r="H84" s="1533"/>
      <c r="I84" s="1864"/>
    </row>
    <row r="85" spans="1:9" x14ac:dyDescent="0.2">
      <c r="A85" s="1525">
        <v>29</v>
      </c>
      <c r="B85" s="1877" t="s">
        <v>1577</v>
      </c>
      <c r="C85" s="1878"/>
      <c r="D85" s="803">
        <v>3263</v>
      </c>
      <c r="E85" s="1543">
        <v>1840</v>
      </c>
      <c r="F85" s="1545"/>
      <c r="G85" s="1543">
        <f t="shared" si="2"/>
        <v>1840</v>
      </c>
      <c r="H85" s="1533"/>
      <c r="I85" s="1864"/>
    </row>
    <row r="86" spans="1:9" x14ac:dyDescent="0.2">
      <c r="A86" s="1525">
        <v>30</v>
      </c>
      <c r="B86" s="1877" t="s">
        <v>1578</v>
      </c>
      <c r="C86" s="1878"/>
      <c r="D86" s="803">
        <v>3263</v>
      </c>
      <c r="E86" s="1543">
        <v>1340</v>
      </c>
      <c r="F86" s="1545"/>
      <c r="G86" s="1543">
        <f t="shared" si="2"/>
        <v>1340</v>
      </c>
      <c r="H86" s="1533"/>
      <c r="I86" s="1864"/>
    </row>
    <row r="87" spans="1:9" x14ac:dyDescent="0.2">
      <c r="A87" s="1525">
        <v>31</v>
      </c>
      <c r="B87" s="1877" t="s">
        <v>1579</v>
      </c>
      <c r="C87" s="1878"/>
      <c r="D87" s="803">
        <v>3263</v>
      </c>
      <c r="E87" s="1543">
        <v>600</v>
      </c>
      <c r="F87" s="1545"/>
      <c r="G87" s="1543">
        <f t="shared" si="2"/>
        <v>600</v>
      </c>
      <c r="H87" s="1533"/>
      <c r="I87" s="1864"/>
    </row>
    <row r="88" spans="1:9" x14ac:dyDescent="0.2">
      <c r="A88" s="1525">
        <v>32</v>
      </c>
      <c r="B88" s="1877" t="s">
        <v>1580</v>
      </c>
      <c r="C88" s="1878"/>
      <c r="D88" s="803">
        <v>3263</v>
      </c>
      <c r="E88" s="1543">
        <v>950</v>
      </c>
      <c r="F88" s="1545"/>
      <c r="G88" s="1543">
        <f t="shared" si="2"/>
        <v>950</v>
      </c>
      <c r="H88" s="1533"/>
      <c r="I88" s="1864"/>
    </row>
    <row r="89" spans="1:9" x14ac:dyDescent="0.2">
      <c r="A89" s="1525">
        <v>33</v>
      </c>
      <c r="B89" s="1877" t="s">
        <v>1581</v>
      </c>
      <c r="C89" s="1878"/>
      <c r="D89" s="803">
        <v>3263</v>
      </c>
      <c r="E89" s="1543">
        <v>600</v>
      </c>
      <c r="F89" s="1545"/>
      <c r="G89" s="1543">
        <f t="shared" si="2"/>
        <v>600</v>
      </c>
      <c r="H89" s="1533"/>
      <c r="I89" s="1864"/>
    </row>
    <row r="90" spans="1:9" x14ac:dyDescent="0.2">
      <c r="A90" s="1525">
        <v>34</v>
      </c>
      <c r="B90" s="1877" t="s">
        <v>1582</v>
      </c>
      <c r="C90" s="1878"/>
      <c r="D90" s="803">
        <v>3263</v>
      </c>
      <c r="E90" s="1543">
        <v>600</v>
      </c>
      <c r="F90" s="1545"/>
      <c r="G90" s="1543">
        <f t="shared" si="2"/>
        <v>600</v>
      </c>
      <c r="H90" s="1533"/>
      <c r="I90" s="1864"/>
    </row>
    <row r="91" spans="1:9" x14ac:dyDescent="0.2">
      <c r="A91" s="1525">
        <v>35</v>
      </c>
      <c r="B91" s="1877" t="s">
        <v>1583</v>
      </c>
      <c r="C91" s="1878"/>
      <c r="D91" s="803">
        <v>3263</v>
      </c>
      <c r="E91" s="1543">
        <v>600</v>
      </c>
      <c r="F91" s="1545"/>
      <c r="G91" s="1543">
        <f t="shared" si="2"/>
        <v>600</v>
      </c>
      <c r="H91" s="1533"/>
      <c r="I91" s="1864"/>
    </row>
    <row r="92" spans="1:9" x14ac:dyDescent="0.2">
      <c r="A92" s="1525">
        <v>36</v>
      </c>
      <c r="B92" s="1877" t="s">
        <v>1584</v>
      </c>
      <c r="C92" s="1878"/>
      <c r="D92" s="803">
        <v>3263</v>
      </c>
      <c r="E92" s="1543">
        <v>600</v>
      </c>
      <c r="F92" s="1545"/>
      <c r="G92" s="1543">
        <f t="shared" si="2"/>
        <v>600</v>
      </c>
      <c r="H92" s="1533"/>
      <c r="I92" s="1864"/>
    </row>
    <row r="93" spans="1:9" x14ac:dyDescent="0.2">
      <c r="A93" s="1525">
        <v>37</v>
      </c>
      <c r="B93" s="1879" t="s">
        <v>1585</v>
      </c>
      <c r="C93" s="1880"/>
      <c r="D93" s="803">
        <v>3263</v>
      </c>
      <c r="E93" s="1543">
        <v>750</v>
      </c>
      <c r="F93" s="1545"/>
      <c r="G93" s="1543">
        <f t="shared" si="2"/>
        <v>750</v>
      </c>
      <c r="H93" s="1533"/>
      <c r="I93" s="1864"/>
    </row>
    <row r="94" spans="1:9" ht="27" customHeight="1" x14ac:dyDescent="0.2">
      <c r="A94" s="1525">
        <v>38</v>
      </c>
      <c r="B94" s="1872" t="s">
        <v>1586</v>
      </c>
      <c r="C94" s="1873"/>
      <c r="D94" s="803">
        <v>3263</v>
      </c>
      <c r="E94" s="1543">
        <v>7602</v>
      </c>
      <c r="F94" s="1545"/>
      <c r="G94" s="1543">
        <f t="shared" si="2"/>
        <v>7602</v>
      </c>
      <c r="H94" s="1247"/>
      <c r="I94" s="1864"/>
    </row>
    <row r="95" spans="1:9" x14ac:dyDescent="0.2">
      <c r="A95" s="1525">
        <v>39</v>
      </c>
      <c r="B95" s="1868" t="s">
        <v>1587</v>
      </c>
      <c r="C95" s="1869"/>
      <c r="D95" s="803">
        <v>3263</v>
      </c>
      <c r="E95" s="1543">
        <v>175</v>
      </c>
      <c r="F95" s="1545"/>
      <c r="G95" s="1543">
        <v>175</v>
      </c>
      <c r="H95" s="1249"/>
      <c r="I95" s="1864"/>
    </row>
    <row r="96" spans="1:9" x14ac:dyDescent="0.2">
      <c r="A96" s="1525">
        <v>40</v>
      </c>
      <c r="B96" s="1868" t="s">
        <v>1588</v>
      </c>
      <c r="C96" s="1869"/>
      <c r="D96" s="803">
        <v>3263</v>
      </c>
      <c r="E96" s="1543"/>
      <c r="F96" s="1545">
        <v>60000</v>
      </c>
      <c r="G96" s="1543">
        <v>60000</v>
      </c>
      <c r="H96" s="1874" t="s">
        <v>1589</v>
      </c>
      <c r="I96" s="1864"/>
    </row>
    <row r="97" spans="1:9" x14ac:dyDescent="0.2">
      <c r="A97" s="801">
        <v>41</v>
      </c>
      <c r="B97" s="1876" t="s">
        <v>1590</v>
      </c>
      <c r="C97" s="1876"/>
      <c r="D97" s="803">
        <v>3263</v>
      </c>
      <c r="E97" s="1543"/>
      <c r="F97" s="1545">
        <v>1099</v>
      </c>
      <c r="G97" s="1543">
        <v>1099</v>
      </c>
      <c r="H97" s="1875"/>
      <c r="I97" s="1865"/>
    </row>
    <row r="98" spans="1:9" x14ac:dyDescent="0.2">
      <c r="A98" s="1547"/>
      <c r="B98" s="1547"/>
      <c r="C98" s="1547"/>
      <c r="D98" s="1548"/>
      <c r="E98" s="1549"/>
      <c r="F98" s="1549"/>
      <c r="G98" s="1549"/>
      <c r="H98" s="1549"/>
      <c r="I98" s="1550"/>
    </row>
    <row r="99" spans="1:9" x14ac:dyDescent="0.2">
      <c r="A99" s="1870" t="s">
        <v>504</v>
      </c>
      <c r="B99" s="1870"/>
      <c r="C99" s="1870" t="s">
        <v>1591</v>
      </c>
      <c r="D99" s="1870"/>
      <c r="E99" s="1870"/>
      <c r="F99" s="1870"/>
      <c r="G99" s="1870"/>
      <c r="H99" s="1870"/>
      <c r="I99" s="1870"/>
    </row>
    <row r="100" spans="1:9" x14ac:dyDescent="0.2">
      <c r="A100" s="1870" t="s">
        <v>506</v>
      </c>
      <c r="B100" s="1870"/>
      <c r="C100" s="1871" t="s">
        <v>324</v>
      </c>
      <c r="D100" s="1871"/>
      <c r="E100" s="1871"/>
      <c r="F100" s="1871"/>
      <c r="G100" s="1871"/>
      <c r="H100" s="1871"/>
      <c r="I100" s="1871"/>
    </row>
    <row r="101" spans="1:9" ht="12" customHeight="1" x14ac:dyDescent="0.2">
      <c r="A101" s="1753" t="s">
        <v>365</v>
      </c>
      <c r="B101" s="1753" t="s">
        <v>508</v>
      </c>
      <c r="C101" s="1753"/>
      <c r="D101" s="1776" t="s">
        <v>509</v>
      </c>
      <c r="E101" s="1753" t="s">
        <v>378</v>
      </c>
      <c r="F101" s="1753" t="s">
        <v>1546</v>
      </c>
      <c r="G101" s="1753" t="s">
        <v>380</v>
      </c>
      <c r="H101" s="1774" t="s">
        <v>318</v>
      </c>
      <c r="I101" s="1776" t="s">
        <v>376</v>
      </c>
    </row>
    <row r="102" spans="1:9" ht="39" customHeight="1" x14ac:dyDescent="0.2">
      <c r="A102" s="1753"/>
      <c r="B102" s="1753"/>
      <c r="C102" s="1753"/>
      <c r="D102" s="1776"/>
      <c r="E102" s="1753"/>
      <c r="F102" s="1753"/>
      <c r="G102" s="1753"/>
      <c r="H102" s="1775"/>
      <c r="I102" s="1776"/>
    </row>
    <row r="103" spans="1:9" x14ac:dyDescent="0.2">
      <c r="A103" s="1836" t="s">
        <v>511</v>
      </c>
      <c r="B103" s="1837"/>
      <c r="C103" s="1838"/>
      <c r="D103" s="1524"/>
      <c r="E103" s="1524">
        <f>SUM(E104:E104)</f>
        <v>7000</v>
      </c>
      <c r="F103" s="1524">
        <f>SUM(F104:F104)</f>
        <v>0</v>
      </c>
      <c r="G103" s="1524">
        <f>SUM(G104:G104)</f>
        <v>7000</v>
      </c>
      <c r="H103" s="1524"/>
      <c r="I103" s="1524"/>
    </row>
    <row r="104" spans="1:9" ht="13.5" customHeight="1" x14ac:dyDescent="0.2">
      <c r="A104" s="813">
        <v>1</v>
      </c>
      <c r="B104" s="1839" t="s">
        <v>1592</v>
      </c>
      <c r="C104" s="1840"/>
      <c r="D104" s="1551">
        <v>1150</v>
      </c>
      <c r="E104" s="798">
        <v>7000</v>
      </c>
      <c r="F104" s="798"/>
      <c r="G104" s="1543">
        <f>SUM(E104:F104)</f>
        <v>7000</v>
      </c>
      <c r="H104" s="1543"/>
      <c r="I104" s="805" t="s">
        <v>1593</v>
      </c>
    </row>
    <row r="105" spans="1:9" x14ac:dyDescent="0.2">
      <c r="A105" s="1348" t="s">
        <v>574</v>
      </c>
      <c r="B105" s="1348"/>
      <c r="C105" s="1348"/>
      <c r="D105" s="1348"/>
      <c r="E105" s="1348"/>
      <c r="F105" s="1348"/>
      <c r="G105" s="1348"/>
      <c r="H105" s="1348"/>
      <c r="I105" s="1348"/>
    </row>
    <row r="106" spans="1:9" x14ac:dyDescent="0.2">
      <c r="A106" s="1325" t="s">
        <v>684</v>
      </c>
    </row>
    <row r="107" spans="1:9" x14ac:dyDescent="0.2">
      <c r="A107" s="1325" t="s">
        <v>1594</v>
      </c>
    </row>
    <row r="108" spans="1:9" x14ac:dyDescent="0.2">
      <c r="B108" s="1325" t="s">
        <v>1595</v>
      </c>
    </row>
    <row r="109" spans="1:9" x14ac:dyDescent="0.2">
      <c r="B109" s="1325" t="s">
        <v>1596</v>
      </c>
    </row>
    <row r="111" spans="1:9" x14ac:dyDescent="0.2">
      <c r="A111" s="1325" t="s">
        <v>1597</v>
      </c>
    </row>
    <row r="112" spans="1:9" x14ac:dyDescent="0.2">
      <c r="A112" s="1552" t="s">
        <v>1598</v>
      </c>
      <c r="B112" s="1552"/>
      <c r="C112" s="1552"/>
    </row>
    <row r="113" spans="1:10" x14ac:dyDescent="0.2">
      <c r="A113" s="1552" t="s">
        <v>1599</v>
      </c>
      <c r="B113" s="1552"/>
      <c r="C113" s="1552"/>
    </row>
    <row r="114" spans="1:10" x14ac:dyDescent="0.2">
      <c r="A114" s="1552" t="s">
        <v>1600</v>
      </c>
      <c r="B114" s="1552"/>
      <c r="C114" s="1552"/>
    </row>
    <row r="115" spans="1:10" x14ac:dyDescent="0.2">
      <c r="A115" s="1552" t="s">
        <v>1601</v>
      </c>
      <c r="B115" s="1552"/>
      <c r="C115" s="1552"/>
    </row>
    <row r="118" spans="1:10" ht="15.75" x14ac:dyDescent="0.25">
      <c r="B118" s="1553"/>
      <c r="C118" s="1553"/>
      <c r="D118" s="1553"/>
      <c r="E118" s="1553"/>
      <c r="F118" s="1553"/>
      <c r="G118" s="1553"/>
      <c r="H118" s="1553"/>
      <c r="I118" s="1553"/>
      <c r="J118" s="1553"/>
    </row>
  </sheetData>
  <sheetProtection algorithmName="SHA-512" hashValue="d/iq3EnVHwBxVGi4TYYbQBaF9J25vbSiFqujMa6B9h15U7TXy+c0WMUQGpgfwnz15aNAkzo5OxmbPL7JpC2+8w==" saltValue="evAIzPonsZ83vLLnREn/Ug==" spinCount="100000" sheet="1" objects="1" scenarios="1"/>
  <mergeCells count="127">
    <mergeCell ref="A3:B3"/>
    <mergeCell ref="A4:B4"/>
    <mergeCell ref="A5:I5"/>
    <mergeCell ref="A7:B7"/>
    <mergeCell ref="C7:I7"/>
    <mergeCell ref="A8:B8"/>
    <mergeCell ref="C8:I8"/>
    <mergeCell ref="A12:C12"/>
    <mergeCell ref="B13:C13"/>
    <mergeCell ref="A14:A15"/>
    <mergeCell ref="B14:C15"/>
    <mergeCell ref="A16:A18"/>
    <mergeCell ref="B16:C18"/>
    <mergeCell ref="A9:B9"/>
    <mergeCell ref="C9:I9"/>
    <mergeCell ref="A10:A11"/>
    <mergeCell ref="B10:C11"/>
    <mergeCell ref="D10:D11"/>
    <mergeCell ref="E10:E11"/>
    <mergeCell ref="F10:F11"/>
    <mergeCell ref="G10:G11"/>
    <mergeCell ref="H10:H11"/>
    <mergeCell ref="I10:I11"/>
    <mergeCell ref="B27:C27"/>
    <mergeCell ref="B28:C28"/>
    <mergeCell ref="B29:C29"/>
    <mergeCell ref="B30:C30"/>
    <mergeCell ref="B31:C31"/>
    <mergeCell ref="B32:C32"/>
    <mergeCell ref="B33:C33"/>
    <mergeCell ref="B19:C19"/>
    <mergeCell ref="B20:C20"/>
    <mergeCell ref="B21:C21"/>
    <mergeCell ref="B22:C22"/>
    <mergeCell ref="B23:C23"/>
    <mergeCell ref="B24:C24"/>
    <mergeCell ref="B25:C25"/>
    <mergeCell ref="B26:C26"/>
    <mergeCell ref="B46:C46"/>
    <mergeCell ref="B47:C47"/>
    <mergeCell ref="H48:H49"/>
    <mergeCell ref="B49:C49"/>
    <mergeCell ref="A51:B51"/>
    <mergeCell ref="C51:I51"/>
    <mergeCell ref="B34:C34"/>
    <mergeCell ref="B35:C35"/>
    <mergeCell ref="H35:H37"/>
    <mergeCell ref="B37:C37"/>
    <mergeCell ref="B38:C38"/>
    <mergeCell ref="B39:C39"/>
    <mergeCell ref="B40:C40"/>
    <mergeCell ref="B41:C41"/>
    <mergeCell ref="B45:C45"/>
    <mergeCell ref="A52:B52"/>
    <mergeCell ref="C52:I52"/>
    <mergeCell ref="A53:A54"/>
    <mergeCell ref="B53:C54"/>
    <mergeCell ref="D53:D54"/>
    <mergeCell ref="E53:E54"/>
    <mergeCell ref="F53:F54"/>
    <mergeCell ref="G53:G54"/>
    <mergeCell ref="H53:H54"/>
    <mergeCell ref="I53:I54"/>
    <mergeCell ref="B64:C64"/>
    <mergeCell ref="B65:C65"/>
    <mergeCell ref="B66:C66"/>
    <mergeCell ref="B67:C67"/>
    <mergeCell ref="B68:C68"/>
    <mergeCell ref="B69:C69"/>
    <mergeCell ref="A55:C55"/>
    <mergeCell ref="B56:C56"/>
    <mergeCell ref="B57:C57"/>
    <mergeCell ref="B58:C58"/>
    <mergeCell ref="B59:C59"/>
    <mergeCell ref="B60:C60"/>
    <mergeCell ref="B61:C61"/>
    <mergeCell ref="B62:C62"/>
    <mergeCell ref="B63:C63"/>
    <mergeCell ref="B76:C76"/>
    <mergeCell ref="B77:C77"/>
    <mergeCell ref="B78:C78"/>
    <mergeCell ref="B79:C79"/>
    <mergeCell ref="B80:C80"/>
    <mergeCell ref="B81:C81"/>
    <mergeCell ref="B70:C70"/>
    <mergeCell ref="B71:C71"/>
    <mergeCell ref="B72:C72"/>
    <mergeCell ref="B73:C73"/>
    <mergeCell ref="B74:C74"/>
    <mergeCell ref="B75:C75"/>
    <mergeCell ref="C99:I99"/>
    <mergeCell ref="B88:C88"/>
    <mergeCell ref="B89:C89"/>
    <mergeCell ref="B90:C90"/>
    <mergeCell ref="B91:C91"/>
    <mergeCell ref="B92:C92"/>
    <mergeCell ref="B93:C93"/>
    <mergeCell ref="B82:C82"/>
    <mergeCell ref="B83:C83"/>
    <mergeCell ref="B84:C84"/>
    <mergeCell ref="B85:C85"/>
    <mergeCell ref="B86:C86"/>
    <mergeCell ref="B87:C87"/>
    <mergeCell ref="A103:C103"/>
    <mergeCell ref="B104:C104"/>
    <mergeCell ref="I13:I49"/>
    <mergeCell ref="B36:C36"/>
    <mergeCell ref="B42:C42"/>
    <mergeCell ref="B43:C43"/>
    <mergeCell ref="B44:C44"/>
    <mergeCell ref="I56:I97"/>
    <mergeCell ref="A100:B100"/>
    <mergeCell ref="C100:I100"/>
    <mergeCell ref="A101:A102"/>
    <mergeCell ref="B101:C102"/>
    <mergeCell ref="D101:D102"/>
    <mergeCell ref="E101:E102"/>
    <mergeCell ref="F101:F102"/>
    <mergeCell ref="G101:G102"/>
    <mergeCell ref="H101:H102"/>
    <mergeCell ref="I101:I102"/>
    <mergeCell ref="B94:C94"/>
    <mergeCell ref="B95:C95"/>
    <mergeCell ref="B96:C96"/>
    <mergeCell ref="H96:H97"/>
    <mergeCell ref="B97:C97"/>
    <mergeCell ref="A99:B99"/>
  </mergeCells>
  <pageMargins left="0.98425196850393704" right="0.39370078740157483" top="0.59055118110236227" bottom="0.39370078740157483" header="0.23622047244094491" footer="0.23622047244094491"/>
  <pageSetup paperSize="9" scale="65" fitToHeight="0" orientation="portrait" r:id="rId1"/>
  <headerFooter differentFirst="1">
    <oddFooter>&amp;L&amp;"Times New Roman,Regular"&amp;9&amp;D; &amp;T&amp;R&amp;"Times New Roman,Regular"&amp;9&amp;P (&amp;N)</oddFooter>
    <firstHeader xml:space="preserve">&amp;R&amp;"Times New Roman,Regular"&amp;9
50.pielikums Jūrmalas pilsētas domes 
2018.gada 27.septembra saistošajiem noteikumiem Nr.33
(protokols Nr.13,  23.punkts)
 </firstHeader>
    <firstFooter>&amp;L&amp;9&amp;D; &amp;T&amp;R&amp;9&amp;P (&amp;N)</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87"/>
  <sheetViews>
    <sheetView view="pageLayout" zoomScaleNormal="100" workbookViewId="0">
      <selection activeCell="L1" sqref="L1"/>
    </sheetView>
  </sheetViews>
  <sheetFormatPr defaultColWidth="9.140625" defaultRowHeight="12" outlineLevelCol="1" x14ac:dyDescent="0.25"/>
  <cols>
    <col min="1" max="1" width="4.85546875" style="782" customWidth="1"/>
    <col min="2" max="2" width="28.28515625" style="782" customWidth="1"/>
    <col min="3" max="3" width="10" style="782" customWidth="1"/>
    <col min="4" max="4" width="10.42578125" style="782" hidden="1" customWidth="1" outlineLevel="1"/>
    <col min="5" max="5" width="9.7109375" style="782" hidden="1" customWidth="1" outlineLevel="1"/>
    <col min="6" max="6" width="10.85546875" style="782" hidden="1" customWidth="1" outlineLevel="1"/>
    <col min="7" max="7" width="9.85546875" style="782" hidden="1" customWidth="1" outlineLevel="1"/>
    <col min="8" max="8" width="10.7109375" style="782" customWidth="1" collapsed="1"/>
    <col min="9" max="9" width="9.7109375" style="782" customWidth="1"/>
    <col min="10" max="10" width="28.140625" style="782" hidden="1" customWidth="1" outlineLevel="1"/>
    <col min="11" max="11" width="17" style="782" customWidth="1" collapsed="1"/>
    <col min="12" max="16384" width="9.140625" style="782"/>
  </cols>
  <sheetData>
    <row r="1" spans="1:13" s="774" customFormat="1" x14ac:dyDescent="0.2">
      <c r="C1" s="777"/>
      <c r="D1" s="777"/>
      <c r="E1" s="777"/>
      <c r="F1" s="777"/>
      <c r="G1" s="777"/>
      <c r="H1" s="777"/>
      <c r="K1" s="778" t="s">
        <v>608</v>
      </c>
    </row>
    <row r="2" spans="1:13" s="774" customFormat="1" x14ac:dyDescent="0.2">
      <c r="C2" s="777"/>
      <c r="D2" s="777"/>
      <c r="E2" s="777"/>
      <c r="F2" s="777"/>
      <c r="G2" s="777"/>
      <c r="H2" s="777"/>
      <c r="K2" s="778" t="s">
        <v>493</v>
      </c>
    </row>
    <row r="3" spans="1:13" ht="12.75" customHeight="1" x14ac:dyDescent="0.25">
      <c r="A3" s="779" t="s">
        <v>0</v>
      </c>
      <c r="B3" s="779"/>
      <c r="C3" s="780" t="s">
        <v>496</v>
      </c>
      <c r="D3" s="780"/>
      <c r="E3" s="780"/>
      <c r="F3" s="780"/>
      <c r="G3" s="780"/>
      <c r="H3" s="780"/>
      <c r="I3" s="780"/>
      <c r="J3" s="780"/>
      <c r="K3" s="781"/>
    </row>
    <row r="4" spans="1:13" ht="12.75" customHeight="1" x14ac:dyDescent="0.25">
      <c r="A4" s="779" t="s">
        <v>1</v>
      </c>
      <c r="B4" s="779"/>
      <c r="C4" s="783" t="s">
        <v>497</v>
      </c>
      <c r="D4" s="784"/>
      <c r="E4" s="784"/>
      <c r="F4" s="784"/>
      <c r="G4" s="784"/>
      <c r="H4" s="784"/>
      <c r="I4" s="784"/>
      <c r="J4" s="784"/>
      <c r="K4" s="785"/>
    </row>
    <row r="5" spans="1:13" ht="15.75" x14ac:dyDescent="0.25">
      <c r="A5" s="1912" t="s">
        <v>609</v>
      </c>
      <c r="B5" s="1912"/>
      <c r="C5" s="1912"/>
      <c r="D5" s="1912"/>
      <c r="E5" s="1912"/>
      <c r="F5" s="1912"/>
      <c r="G5" s="1912"/>
      <c r="H5" s="1912"/>
      <c r="I5" s="1912"/>
      <c r="J5" s="1912"/>
      <c r="K5" s="1912"/>
      <c r="L5" s="786"/>
      <c r="M5" s="786"/>
    </row>
    <row r="6" spans="1:13" ht="15.75" x14ac:dyDescent="0.25">
      <c r="A6" s="787"/>
      <c r="B6" s="787"/>
      <c r="C6" s="787"/>
      <c r="D6" s="787"/>
      <c r="E6" s="787"/>
      <c r="F6" s="787"/>
      <c r="G6" s="787"/>
      <c r="H6" s="787"/>
      <c r="I6" s="787"/>
      <c r="J6" s="787"/>
      <c r="K6" s="787"/>
      <c r="L6" s="786"/>
      <c r="M6" s="786"/>
    </row>
    <row r="7" spans="1:13" ht="15.75" customHeight="1" x14ac:dyDescent="0.25">
      <c r="A7" s="1913" t="s">
        <v>610</v>
      </c>
      <c r="B7" s="1913"/>
      <c r="C7" s="788" t="s">
        <v>611</v>
      </c>
      <c r="D7" s="788"/>
      <c r="E7" s="788"/>
      <c r="F7" s="788"/>
      <c r="G7" s="788"/>
      <c r="H7" s="788"/>
      <c r="I7" s="788"/>
      <c r="J7" s="788"/>
      <c r="K7" s="781"/>
    </row>
    <row r="8" spans="1:13" ht="12.75" customHeight="1" x14ac:dyDescent="0.25">
      <c r="A8" s="779" t="s">
        <v>504</v>
      </c>
      <c r="B8" s="779"/>
      <c r="C8" s="780" t="s">
        <v>612</v>
      </c>
      <c r="D8" s="780"/>
      <c r="E8" s="780"/>
      <c r="F8" s="780"/>
      <c r="G8" s="780"/>
      <c r="H8" s="780"/>
      <c r="I8" s="780"/>
      <c r="J8" s="780"/>
      <c r="K8" s="781"/>
    </row>
    <row r="9" spans="1:13" ht="12.75" customHeight="1" x14ac:dyDescent="0.25">
      <c r="A9" s="789" t="s">
        <v>506</v>
      </c>
      <c r="B9" s="789"/>
      <c r="C9" s="790" t="s">
        <v>613</v>
      </c>
      <c r="D9" s="790"/>
      <c r="E9" s="790"/>
      <c r="F9" s="791"/>
      <c r="G9" s="791"/>
      <c r="H9" s="791"/>
      <c r="I9" s="791"/>
      <c r="J9" s="791"/>
      <c r="K9" s="792"/>
    </row>
    <row r="10" spans="1:13" ht="26.25" customHeight="1" x14ac:dyDescent="0.25">
      <c r="A10" s="1914" t="s">
        <v>365</v>
      </c>
      <c r="B10" s="1914" t="s">
        <v>508</v>
      </c>
      <c r="C10" s="1914" t="s">
        <v>509</v>
      </c>
      <c r="D10" s="1916" t="s">
        <v>378</v>
      </c>
      <c r="E10" s="1917"/>
      <c r="F10" s="1916" t="s">
        <v>510</v>
      </c>
      <c r="G10" s="1917"/>
      <c r="H10" s="1916" t="s">
        <v>380</v>
      </c>
      <c r="I10" s="1917"/>
      <c r="J10" s="1914" t="s">
        <v>318</v>
      </c>
      <c r="K10" s="1914" t="s">
        <v>376</v>
      </c>
    </row>
    <row r="11" spans="1:13" ht="26.25" customHeight="1" x14ac:dyDescent="0.25">
      <c r="A11" s="1915"/>
      <c r="B11" s="1915"/>
      <c r="C11" s="1915"/>
      <c r="D11" s="794" t="s">
        <v>614</v>
      </c>
      <c r="E11" s="794" t="s">
        <v>615</v>
      </c>
      <c r="F11" s="794" t="s">
        <v>614</v>
      </c>
      <c r="G11" s="794" t="s">
        <v>615</v>
      </c>
      <c r="H11" s="794" t="s">
        <v>614</v>
      </c>
      <c r="I11" s="794" t="s">
        <v>615</v>
      </c>
      <c r="J11" s="1915"/>
      <c r="K11" s="1915"/>
    </row>
    <row r="12" spans="1:13" x14ac:dyDescent="0.25">
      <c r="A12" s="1909" t="s">
        <v>616</v>
      </c>
      <c r="B12" s="1910"/>
      <c r="C12" s="795"/>
      <c r="D12" s="795">
        <f t="shared" ref="D12:I12" si="0">SUM(D13:D48)</f>
        <v>232418</v>
      </c>
      <c r="E12" s="795">
        <f t="shared" si="0"/>
        <v>6362</v>
      </c>
      <c r="F12" s="795">
        <f t="shared" si="0"/>
        <v>40400</v>
      </c>
      <c r="G12" s="795">
        <f t="shared" si="0"/>
        <v>0</v>
      </c>
      <c r="H12" s="795">
        <f t="shared" si="0"/>
        <v>272818</v>
      </c>
      <c r="I12" s="795">
        <f t="shared" si="0"/>
        <v>6362</v>
      </c>
      <c r="J12" s="795"/>
      <c r="K12" s="795"/>
    </row>
    <row r="13" spans="1:13" x14ac:dyDescent="0.25">
      <c r="A13" s="796">
        <v>1</v>
      </c>
      <c r="B13" s="797" t="s">
        <v>617</v>
      </c>
      <c r="C13" s="798"/>
      <c r="D13" s="798"/>
      <c r="E13" s="799"/>
      <c r="F13" s="799"/>
      <c r="G13" s="799"/>
      <c r="H13" s="799"/>
      <c r="I13" s="799"/>
      <c r="J13" s="799"/>
      <c r="K13" s="800"/>
    </row>
    <row r="14" spans="1:13" x14ac:dyDescent="0.25">
      <c r="A14" s="801" t="s">
        <v>542</v>
      </c>
      <c r="B14" s="802" t="s">
        <v>618</v>
      </c>
      <c r="C14" s="803">
        <v>2279</v>
      </c>
      <c r="D14" s="798">
        <v>854</v>
      </c>
      <c r="E14" s="799"/>
      <c r="F14" s="804"/>
      <c r="G14" s="804"/>
      <c r="H14" s="804">
        <f>D14+F14</f>
        <v>854</v>
      </c>
      <c r="I14" s="804">
        <f>E14+G14</f>
        <v>0</v>
      </c>
      <c r="J14" s="799"/>
      <c r="K14" s="1874" t="s">
        <v>619</v>
      </c>
    </row>
    <row r="15" spans="1:13" x14ac:dyDescent="0.25">
      <c r="A15" s="801" t="s">
        <v>544</v>
      </c>
      <c r="B15" s="802" t="s">
        <v>620</v>
      </c>
      <c r="C15" s="803">
        <v>2279</v>
      </c>
      <c r="D15" s="798">
        <v>400</v>
      </c>
      <c r="E15" s="799"/>
      <c r="F15" s="799"/>
      <c r="G15" s="799"/>
      <c r="H15" s="804">
        <f t="shared" ref="H15:I48" si="1">D15+F15</f>
        <v>400</v>
      </c>
      <c r="I15" s="804">
        <f t="shared" si="1"/>
        <v>0</v>
      </c>
      <c r="J15" s="799"/>
      <c r="K15" s="1886"/>
    </row>
    <row r="16" spans="1:13" ht="24" x14ac:dyDescent="0.25">
      <c r="A16" s="801" t="s">
        <v>621</v>
      </c>
      <c r="B16" s="802" t="s">
        <v>622</v>
      </c>
      <c r="C16" s="803">
        <v>2279</v>
      </c>
      <c r="D16" s="798">
        <v>3000</v>
      </c>
      <c r="E16" s="799"/>
      <c r="F16" s="799"/>
      <c r="G16" s="799"/>
      <c r="H16" s="804">
        <f t="shared" si="1"/>
        <v>3000</v>
      </c>
      <c r="I16" s="804">
        <f t="shared" si="1"/>
        <v>0</v>
      </c>
      <c r="J16" s="799"/>
      <c r="K16" s="1875"/>
    </row>
    <row r="17" spans="1:11" ht="22.5" customHeight="1" x14ac:dyDescent="0.25">
      <c r="A17" s="796">
        <v>2</v>
      </c>
      <c r="B17" s="797" t="s">
        <v>623</v>
      </c>
      <c r="C17" s="805"/>
      <c r="D17" s="798"/>
      <c r="E17" s="799"/>
      <c r="F17" s="799"/>
      <c r="G17" s="799"/>
      <c r="H17" s="804"/>
      <c r="I17" s="804"/>
      <c r="J17" s="799"/>
      <c r="K17" s="800"/>
    </row>
    <row r="18" spans="1:11" ht="24" x14ac:dyDescent="0.25">
      <c r="A18" s="806" t="s">
        <v>387</v>
      </c>
      <c r="B18" s="802" t="s">
        <v>624</v>
      </c>
      <c r="C18" s="803">
        <v>2279</v>
      </c>
      <c r="D18" s="798"/>
      <c r="E18" s="799">
        <v>672</v>
      </c>
      <c r="F18" s="799"/>
      <c r="G18" s="799"/>
      <c r="H18" s="804">
        <f t="shared" si="1"/>
        <v>0</v>
      </c>
      <c r="I18" s="804">
        <f t="shared" si="1"/>
        <v>672</v>
      </c>
      <c r="J18" s="799"/>
      <c r="K18" s="1905" t="s">
        <v>625</v>
      </c>
    </row>
    <row r="19" spans="1:11" ht="24" x14ac:dyDescent="0.25">
      <c r="A19" s="807" t="s">
        <v>395</v>
      </c>
      <c r="B19" s="808" t="s">
        <v>626</v>
      </c>
      <c r="C19" s="803">
        <v>2279</v>
      </c>
      <c r="D19" s="798">
        <v>15940</v>
      </c>
      <c r="E19" s="799"/>
      <c r="F19" s="809"/>
      <c r="G19" s="799"/>
      <c r="H19" s="804">
        <f t="shared" si="1"/>
        <v>15940</v>
      </c>
      <c r="I19" s="804">
        <f t="shared" si="1"/>
        <v>0</v>
      </c>
      <c r="J19" s="798"/>
      <c r="K19" s="1907"/>
    </row>
    <row r="20" spans="1:11" ht="12.75" customHeight="1" x14ac:dyDescent="0.25">
      <c r="A20" s="796">
        <v>3</v>
      </c>
      <c r="B20" s="797" t="s">
        <v>627</v>
      </c>
      <c r="C20" s="803"/>
      <c r="D20" s="798"/>
      <c r="E20" s="799"/>
      <c r="F20" s="799"/>
      <c r="G20" s="799"/>
      <c r="H20" s="804"/>
      <c r="I20" s="804"/>
      <c r="J20" s="799"/>
      <c r="K20" s="805"/>
    </row>
    <row r="21" spans="1:11" ht="12" customHeight="1" x14ac:dyDescent="0.25">
      <c r="A21" s="1903" t="s">
        <v>548</v>
      </c>
      <c r="B21" s="1881" t="s">
        <v>628</v>
      </c>
      <c r="C21" s="803">
        <v>2121</v>
      </c>
      <c r="D21" s="798">
        <v>515</v>
      </c>
      <c r="E21" s="799"/>
      <c r="F21" s="799"/>
      <c r="G21" s="799"/>
      <c r="H21" s="804">
        <f t="shared" si="1"/>
        <v>515</v>
      </c>
      <c r="I21" s="804">
        <f t="shared" si="1"/>
        <v>0</v>
      </c>
      <c r="J21" s="799"/>
      <c r="K21" s="1905" t="s">
        <v>629</v>
      </c>
    </row>
    <row r="22" spans="1:11" ht="12.75" customHeight="1" x14ac:dyDescent="0.25">
      <c r="A22" s="1904"/>
      <c r="B22" s="1881"/>
      <c r="C22" s="803">
        <v>2390</v>
      </c>
      <c r="D22" s="798">
        <v>25</v>
      </c>
      <c r="E22" s="799"/>
      <c r="F22" s="799"/>
      <c r="G22" s="799"/>
      <c r="H22" s="804">
        <f t="shared" si="1"/>
        <v>25</v>
      </c>
      <c r="I22" s="804">
        <f t="shared" si="1"/>
        <v>0</v>
      </c>
      <c r="J22" s="799"/>
      <c r="K22" s="1906"/>
    </row>
    <row r="23" spans="1:11" x14ac:dyDescent="0.25">
      <c r="A23" s="1911"/>
      <c r="B23" s="1881"/>
      <c r="C23" s="803">
        <v>2122</v>
      </c>
      <c r="D23" s="798">
        <v>3908</v>
      </c>
      <c r="E23" s="799"/>
      <c r="F23" s="799"/>
      <c r="G23" s="799"/>
      <c r="H23" s="804">
        <f t="shared" si="1"/>
        <v>3908</v>
      </c>
      <c r="I23" s="804">
        <f t="shared" si="1"/>
        <v>0</v>
      </c>
      <c r="J23" s="799"/>
      <c r="K23" s="1907"/>
    </row>
    <row r="24" spans="1:11" x14ac:dyDescent="0.25">
      <c r="A24" s="796">
        <v>4</v>
      </c>
      <c r="B24" s="810" t="s">
        <v>630</v>
      </c>
      <c r="C24" s="803"/>
      <c r="D24" s="798"/>
      <c r="E24" s="799"/>
      <c r="F24" s="799"/>
      <c r="G24" s="799"/>
      <c r="H24" s="804"/>
      <c r="I24" s="804"/>
      <c r="J24" s="799"/>
      <c r="K24" s="805"/>
    </row>
    <row r="25" spans="1:11" s="779" customFormat="1" ht="24" x14ac:dyDescent="0.25">
      <c r="A25" s="811" t="s">
        <v>447</v>
      </c>
      <c r="B25" s="812" t="s">
        <v>631</v>
      </c>
      <c r="C25" s="803">
        <v>2314</v>
      </c>
      <c r="D25" s="798">
        <v>33300</v>
      </c>
      <c r="E25" s="799"/>
      <c r="F25" s="799"/>
      <c r="G25" s="799"/>
      <c r="H25" s="804">
        <f t="shared" si="1"/>
        <v>33300</v>
      </c>
      <c r="I25" s="804">
        <f t="shared" si="1"/>
        <v>0</v>
      </c>
      <c r="J25" s="799"/>
      <c r="K25" s="805" t="s">
        <v>632</v>
      </c>
    </row>
    <row r="26" spans="1:11" s="779" customFormat="1" ht="16.5" customHeight="1" x14ac:dyDescent="0.25">
      <c r="A26" s="813" t="s">
        <v>450</v>
      </c>
      <c r="B26" s="812" t="s">
        <v>633</v>
      </c>
      <c r="C26" s="803">
        <v>2232</v>
      </c>
      <c r="D26" s="798">
        <v>4500</v>
      </c>
      <c r="E26" s="798"/>
      <c r="F26" s="798">
        <v>-46</v>
      </c>
      <c r="G26" s="798"/>
      <c r="H26" s="804">
        <f t="shared" si="1"/>
        <v>4454</v>
      </c>
      <c r="I26" s="804">
        <f t="shared" si="1"/>
        <v>0</v>
      </c>
      <c r="J26" s="799" t="s">
        <v>634</v>
      </c>
      <c r="K26" s="805" t="s">
        <v>635</v>
      </c>
    </row>
    <row r="27" spans="1:11" s="779" customFormat="1" ht="41.25" customHeight="1" x14ac:dyDescent="0.25">
      <c r="A27" s="813" t="s">
        <v>453</v>
      </c>
      <c r="B27" s="812" t="s">
        <v>636</v>
      </c>
      <c r="C27" s="803">
        <v>5140</v>
      </c>
      <c r="D27" s="798">
        <v>5000</v>
      </c>
      <c r="E27" s="799"/>
      <c r="F27" s="798">
        <v>46</v>
      </c>
      <c r="G27" s="799"/>
      <c r="H27" s="804">
        <f t="shared" si="1"/>
        <v>5046</v>
      </c>
      <c r="I27" s="804">
        <f t="shared" si="1"/>
        <v>0</v>
      </c>
      <c r="J27" s="798" t="s">
        <v>637</v>
      </c>
      <c r="K27" s="805" t="s">
        <v>638</v>
      </c>
    </row>
    <row r="28" spans="1:11" s="779" customFormat="1" ht="36" x14ac:dyDescent="0.25">
      <c r="A28" s="813" t="s">
        <v>456</v>
      </c>
      <c r="B28" s="812" t="s">
        <v>639</v>
      </c>
      <c r="C28" s="803">
        <v>2239</v>
      </c>
      <c r="D28" s="798">
        <v>22000</v>
      </c>
      <c r="E28" s="799"/>
      <c r="F28" s="799"/>
      <c r="G28" s="799"/>
      <c r="H28" s="804">
        <f t="shared" si="1"/>
        <v>22000</v>
      </c>
      <c r="I28" s="804">
        <f t="shared" si="1"/>
        <v>0</v>
      </c>
      <c r="J28" s="799"/>
      <c r="K28" s="805" t="s">
        <v>640</v>
      </c>
    </row>
    <row r="29" spans="1:11" s="779" customFormat="1" ht="24" x14ac:dyDescent="0.25">
      <c r="A29" s="813" t="s">
        <v>460</v>
      </c>
      <c r="B29" s="812" t="s">
        <v>641</v>
      </c>
      <c r="C29" s="803">
        <v>2239</v>
      </c>
      <c r="D29" s="798">
        <v>70000</v>
      </c>
      <c r="E29" s="799"/>
      <c r="F29" s="809"/>
      <c r="G29" s="799"/>
      <c r="H29" s="804">
        <f t="shared" si="1"/>
        <v>70000</v>
      </c>
      <c r="I29" s="804">
        <f t="shared" si="1"/>
        <v>0</v>
      </c>
      <c r="J29" s="799"/>
      <c r="K29" s="805" t="s">
        <v>642</v>
      </c>
    </row>
    <row r="30" spans="1:11" s="779" customFormat="1" ht="24" x14ac:dyDescent="0.25">
      <c r="A30" s="813" t="s">
        <v>643</v>
      </c>
      <c r="B30" s="812" t="s">
        <v>644</v>
      </c>
      <c r="C30" s="803">
        <v>2239</v>
      </c>
      <c r="D30" s="798">
        <v>12691</v>
      </c>
      <c r="E30" s="799"/>
      <c r="F30" s="809"/>
      <c r="G30" s="799"/>
      <c r="H30" s="804">
        <f t="shared" si="1"/>
        <v>12691</v>
      </c>
      <c r="I30" s="804">
        <f t="shared" si="1"/>
        <v>0</v>
      </c>
      <c r="J30" s="799"/>
      <c r="K30" s="805" t="s">
        <v>645</v>
      </c>
    </row>
    <row r="31" spans="1:11" s="779" customFormat="1" ht="24" x14ac:dyDescent="0.25">
      <c r="A31" s="813" t="s">
        <v>646</v>
      </c>
      <c r="B31" s="812" t="s">
        <v>647</v>
      </c>
      <c r="C31" s="803">
        <v>2231</v>
      </c>
      <c r="D31" s="798">
        <v>5700</v>
      </c>
      <c r="E31" s="799"/>
      <c r="F31" s="799"/>
      <c r="G31" s="799"/>
      <c r="H31" s="804">
        <f t="shared" si="1"/>
        <v>5700</v>
      </c>
      <c r="I31" s="804">
        <f t="shared" si="1"/>
        <v>0</v>
      </c>
      <c r="J31" s="798"/>
      <c r="K31" s="805" t="s">
        <v>648</v>
      </c>
    </row>
    <row r="32" spans="1:11" s="779" customFormat="1" ht="24" x14ac:dyDescent="0.25">
      <c r="A32" s="813" t="s">
        <v>649</v>
      </c>
      <c r="B32" s="812" t="s">
        <v>650</v>
      </c>
      <c r="C32" s="803">
        <v>5234</v>
      </c>
      <c r="D32" s="798">
        <v>20000</v>
      </c>
      <c r="E32" s="799"/>
      <c r="F32" s="799"/>
      <c r="G32" s="799"/>
      <c r="H32" s="804">
        <f t="shared" si="1"/>
        <v>20000</v>
      </c>
      <c r="I32" s="804">
        <f t="shared" si="1"/>
        <v>0</v>
      </c>
      <c r="J32" s="798"/>
      <c r="K32" s="805" t="s">
        <v>651</v>
      </c>
    </row>
    <row r="33" spans="1:11" s="779" customFormat="1" ht="24" x14ac:dyDescent="0.25">
      <c r="A33" s="813" t="s">
        <v>652</v>
      </c>
      <c r="B33" s="812" t="s">
        <v>653</v>
      </c>
      <c r="C33" s="803">
        <v>2259</v>
      </c>
      <c r="D33" s="798">
        <v>5000</v>
      </c>
      <c r="E33" s="799"/>
      <c r="F33" s="799"/>
      <c r="G33" s="799"/>
      <c r="H33" s="804">
        <f t="shared" si="1"/>
        <v>5000</v>
      </c>
      <c r="I33" s="804">
        <f t="shared" si="1"/>
        <v>0</v>
      </c>
      <c r="J33" s="799"/>
      <c r="K33" s="805" t="s">
        <v>654</v>
      </c>
    </row>
    <row r="34" spans="1:11" s="779" customFormat="1" ht="24" x14ac:dyDescent="0.25">
      <c r="A34" s="813" t="s">
        <v>655</v>
      </c>
      <c r="B34" s="812" t="s">
        <v>656</v>
      </c>
      <c r="C34" s="803">
        <v>2231</v>
      </c>
      <c r="D34" s="798">
        <v>9259</v>
      </c>
      <c r="E34" s="799"/>
      <c r="F34" s="799"/>
      <c r="G34" s="799"/>
      <c r="H34" s="804">
        <f t="shared" si="1"/>
        <v>9259</v>
      </c>
      <c r="I34" s="804">
        <f t="shared" si="1"/>
        <v>0</v>
      </c>
      <c r="J34" s="799"/>
      <c r="K34" s="805" t="s">
        <v>657</v>
      </c>
    </row>
    <row r="35" spans="1:11" s="779" customFormat="1" x14ac:dyDescent="0.25">
      <c r="A35" s="813" t="s">
        <v>658</v>
      </c>
      <c r="B35" s="812" t="s">
        <v>659</v>
      </c>
      <c r="C35" s="803">
        <v>2239</v>
      </c>
      <c r="D35" s="798">
        <v>854</v>
      </c>
      <c r="E35" s="799"/>
      <c r="F35" s="799"/>
      <c r="G35" s="799"/>
      <c r="H35" s="804">
        <f t="shared" si="1"/>
        <v>854</v>
      </c>
      <c r="I35" s="804">
        <f t="shared" si="1"/>
        <v>0</v>
      </c>
      <c r="J35" s="799"/>
      <c r="K35" s="805" t="s">
        <v>660</v>
      </c>
    </row>
    <row r="36" spans="1:11" s="779" customFormat="1" ht="24" x14ac:dyDescent="0.25">
      <c r="A36" s="813" t="s">
        <v>661</v>
      </c>
      <c r="B36" s="812" t="s">
        <v>662</v>
      </c>
      <c r="C36" s="803">
        <v>2239</v>
      </c>
      <c r="D36" s="798">
        <v>10000</v>
      </c>
      <c r="E36" s="799">
        <v>2200</v>
      </c>
      <c r="F36" s="799"/>
      <c r="G36" s="799"/>
      <c r="H36" s="804">
        <f t="shared" si="1"/>
        <v>10000</v>
      </c>
      <c r="I36" s="804">
        <f t="shared" si="1"/>
        <v>2200</v>
      </c>
      <c r="J36" s="799"/>
      <c r="K36" s="805" t="s">
        <v>663</v>
      </c>
    </row>
    <row r="37" spans="1:11" s="779" customFormat="1" ht="24" x14ac:dyDescent="0.25">
      <c r="A37" s="796">
        <v>5</v>
      </c>
      <c r="B37" s="797" t="s">
        <v>664</v>
      </c>
      <c r="C37" s="803"/>
      <c r="D37" s="798"/>
      <c r="E37" s="799"/>
      <c r="F37" s="799"/>
      <c r="G37" s="799"/>
      <c r="H37" s="804"/>
      <c r="I37" s="804"/>
      <c r="J37" s="799"/>
      <c r="K37" s="805"/>
    </row>
    <row r="38" spans="1:11" s="779" customFormat="1" x14ac:dyDescent="0.25">
      <c r="A38" s="1903" t="s">
        <v>465</v>
      </c>
      <c r="B38" s="1881" t="s">
        <v>665</v>
      </c>
      <c r="C38" s="803">
        <v>2312</v>
      </c>
      <c r="D38" s="798">
        <v>2500</v>
      </c>
      <c r="E38" s="799"/>
      <c r="F38" s="799"/>
      <c r="G38" s="799"/>
      <c r="H38" s="804">
        <f t="shared" si="1"/>
        <v>2500</v>
      </c>
      <c r="I38" s="804">
        <f t="shared" si="1"/>
        <v>0</v>
      </c>
      <c r="J38" s="799"/>
      <c r="K38" s="1905" t="s">
        <v>666</v>
      </c>
    </row>
    <row r="39" spans="1:11" s="779" customFormat="1" x14ac:dyDescent="0.25">
      <c r="A39" s="1904"/>
      <c r="B39" s="1881"/>
      <c r="C39" s="803">
        <v>2243</v>
      </c>
      <c r="D39" s="798">
        <v>110</v>
      </c>
      <c r="E39" s="799"/>
      <c r="F39" s="799"/>
      <c r="G39" s="799"/>
      <c r="H39" s="804">
        <f t="shared" si="1"/>
        <v>110</v>
      </c>
      <c r="I39" s="804">
        <f t="shared" si="1"/>
        <v>0</v>
      </c>
      <c r="J39" s="799"/>
      <c r="K39" s="1906"/>
    </row>
    <row r="40" spans="1:11" s="779" customFormat="1" x14ac:dyDescent="0.25">
      <c r="A40" s="1904"/>
      <c r="B40" s="1881"/>
      <c r="C40" s="803">
        <v>2279</v>
      </c>
      <c r="D40" s="798">
        <v>512</v>
      </c>
      <c r="E40" s="799"/>
      <c r="F40" s="799"/>
      <c r="G40" s="799"/>
      <c r="H40" s="804">
        <f t="shared" si="1"/>
        <v>512</v>
      </c>
      <c r="I40" s="804">
        <f t="shared" si="1"/>
        <v>0</v>
      </c>
      <c r="J40" s="799"/>
      <c r="K40" s="1907"/>
    </row>
    <row r="41" spans="1:11" s="779" customFormat="1" ht="60" x14ac:dyDescent="0.25">
      <c r="A41" s="813" t="s">
        <v>468</v>
      </c>
      <c r="B41" s="812" t="s">
        <v>667</v>
      </c>
      <c r="C41" s="803">
        <v>2239</v>
      </c>
      <c r="D41" s="798">
        <v>1416</v>
      </c>
      <c r="E41" s="799"/>
      <c r="F41" s="799"/>
      <c r="G41" s="799"/>
      <c r="H41" s="804">
        <f t="shared" si="1"/>
        <v>1416</v>
      </c>
      <c r="I41" s="804">
        <f t="shared" si="1"/>
        <v>0</v>
      </c>
      <c r="J41" s="799"/>
      <c r="K41" s="805" t="s">
        <v>668</v>
      </c>
    </row>
    <row r="42" spans="1:11" s="779" customFormat="1" ht="39.75" customHeight="1" x14ac:dyDescent="0.25">
      <c r="A42" s="814" t="s">
        <v>470</v>
      </c>
      <c r="B42" s="814" t="s">
        <v>669</v>
      </c>
      <c r="C42" s="803">
        <v>2121</v>
      </c>
      <c r="D42" s="798">
        <v>300</v>
      </c>
      <c r="E42" s="799"/>
      <c r="F42" s="799"/>
      <c r="G42" s="799"/>
      <c r="H42" s="804">
        <f t="shared" si="1"/>
        <v>300</v>
      </c>
      <c r="I42" s="804">
        <f t="shared" si="1"/>
        <v>0</v>
      </c>
      <c r="J42" s="799"/>
      <c r="K42" s="805" t="s">
        <v>670</v>
      </c>
    </row>
    <row r="43" spans="1:11" s="779" customFormat="1" x14ac:dyDescent="0.25">
      <c r="A43" s="796">
        <v>6</v>
      </c>
      <c r="B43" s="797" t="s">
        <v>671</v>
      </c>
      <c r="C43" s="803"/>
      <c r="D43" s="798"/>
      <c r="E43" s="799"/>
      <c r="F43" s="799"/>
      <c r="G43" s="799"/>
      <c r="H43" s="804"/>
      <c r="I43" s="804"/>
      <c r="J43" s="799"/>
      <c r="K43" s="805"/>
    </row>
    <row r="44" spans="1:11" s="779" customFormat="1" x14ac:dyDescent="0.25">
      <c r="A44" s="813" t="s">
        <v>672</v>
      </c>
      <c r="B44" s="812" t="s">
        <v>673</v>
      </c>
      <c r="C44" s="803">
        <v>2279</v>
      </c>
      <c r="D44" s="798">
        <v>120</v>
      </c>
      <c r="E44" s="799"/>
      <c r="F44" s="799"/>
      <c r="G44" s="799"/>
      <c r="H44" s="804">
        <f t="shared" si="1"/>
        <v>120</v>
      </c>
      <c r="I44" s="804">
        <f t="shared" si="1"/>
        <v>0</v>
      </c>
      <c r="J44" s="799"/>
      <c r="K44" s="805" t="s">
        <v>674</v>
      </c>
    </row>
    <row r="45" spans="1:11" s="779" customFormat="1" x14ac:dyDescent="0.25">
      <c r="A45" s="813" t="s">
        <v>675</v>
      </c>
      <c r="B45" s="812" t="s">
        <v>676</v>
      </c>
      <c r="C45" s="803">
        <v>3263</v>
      </c>
      <c r="D45" s="798">
        <v>4514</v>
      </c>
      <c r="E45" s="799"/>
      <c r="F45" s="799"/>
      <c r="G45" s="799"/>
      <c r="H45" s="804">
        <f t="shared" si="1"/>
        <v>4514</v>
      </c>
      <c r="I45" s="804">
        <f t="shared" si="1"/>
        <v>0</v>
      </c>
      <c r="J45" s="798"/>
      <c r="K45" s="805"/>
    </row>
    <row r="46" spans="1:11" s="779" customFormat="1" ht="61.5" customHeight="1" x14ac:dyDescent="0.25">
      <c r="A46" s="813" t="s">
        <v>677</v>
      </c>
      <c r="B46" s="812" t="s">
        <v>678</v>
      </c>
      <c r="C46" s="803">
        <v>2244</v>
      </c>
      <c r="D46" s="798"/>
      <c r="E46" s="799"/>
      <c r="F46" s="799">
        <v>40400</v>
      </c>
      <c r="G46" s="799"/>
      <c r="H46" s="804">
        <f>D46+F46</f>
        <v>40400</v>
      </c>
      <c r="I46" s="804">
        <f t="shared" si="1"/>
        <v>0</v>
      </c>
      <c r="J46" s="798" t="s">
        <v>679</v>
      </c>
      <c r="K46" s="805" t="s">
        <v>680</v>
      </c>
    </row>
    <row r="47" spans="1:11" s="779" customFormat="1" x14ac:dyDescent="0.25">
      <c r="A47" s="796">
        <v>7</v>
      </c>
      <c r="B47" s="797" t="s">
        <v>681</v>
      </c>
      <c r="C47" s="803">
        <v>2512</v>
      </c>
      <c r="D47" s="798"/>
      <c r="E47" s="799">
        <v>1600</v>
      </c>
      <c r="F47" s="799"/>
      <c r="G47" s="799"/>
      <c r="H47" s="804">
        <f t="shared" si="1"/>
        <v>0</v>
      </c>
      <c r="I47" s="804">
        <f t="shared" si="1"/>
        <v>1600</v>
      </c>
      <c r="J47" s="799"/>
      <c r="K47" s="805" t="s">
        <v>682</v>
      </c>
    </row>
    <row r="48" spans="1:11" s="779" customFormat="1" x14ac:dyDescent="0.25">
      <c r="A48" s="796">
        <v>8</v>
      </c>
      <c r="B48" s="797" t="s">
        <v>683</v>
      </c>
      <c r="C48" s="803">
        <v>2390</v>
      </c>
      <c r="D48" s="798"/>
      <c r="E48" s="799">
        <v>1890</v>
      </c>
      <c r="F48" s="799"/>
      <c r="G48" s="799"/>
      <c r="H48" s="799">
        <f t="shared" si="1"/>
        <v>0</v>
      </c>
      <c r="I48" s="799">
        <f t="shared" si="1"/>
        <v>1890</v>
      </c>
      <c r="J48" s="799"/>
      <c r="K48" s="805" t="s">
        <v>682</v>
      </c>
    </row>
    <row r="49" spans="1:11" s="779" customFormat="1" x14ac:dyDescent="0.25">
      <c r="A49" s="782" t="s">
        <v>574</v>
      </c>
      <c r="B49" s="815"/>
      <c r="C49" s="815"/>
      <c r="D49" s="815"/>
    </row>
    <row r="50" spans="1:11" s="779" customFormat="1" x14ac:dyDescent="0.25">
      <c r="A50" s="782" t="s">
        <v>684</v>
      </c>
      <c r="B50" s="815"/>
      <c r="C50" s="815"/>
      <c r="D50" s="815"/>
    </row>
    <row r="51" spans="1:11" s="779" customFormat="1" x14ac:dyDescent="0.25">
      <c r="A51" s="782"/>
      <c r="B51" s="815"/>
      <c r="C51" s="815"/>
      <c r="D51" s="815"/>
    </row>
    <row r="52" spans="1:11" s="779" customFormat="1" ht="12.75" customHeight="1" x14ac:dyDescent="0.25">
      <c r="A52" s="1902" t="s">
        <v>599</v>
      </c>
      <c r="B52" s="1902"/>
      <c r="C52" s="815"/>
      <c r="D52" s="815"/>
    </row>
    <row r="53" spans="1:11" s="779" customFormat="1" x14ac:dyDescent="0.25">
      <c r="A53" s="1902" t="s">
        <v>685</v>
      </c>
      <c r="B53" s="1902"/>
      <c r="C53" s="815"/>
      <c r="D53" s="815"/>
    </row>
    <row r="54" spans="1:11" s="779" customFormat="1" x14ac:dyDescent="0.25">
      <c r="A54" s="1902" t="s">
        <v>686</v>
      </c>
      <c r="B54" s="1902"/>
      <c r="C54" s="815"/>
      <c r="D54" s="815"/>
    </row>
    <row r="55" spans="1:11" s="779" customFormat="1" x14ac:dyDescent="0.25">
      <c r="A55" s="1902" t="s">
        <v>687</v>
      </c>
      <c r="B55" s="1902"/>
      <c r="C55" s="1902"/>
      <c r="D55" s="1902"/>
    </row>
    <row r="56" spans="1:11" s="779" customFormat="1" x14ac:dyDescent="0.25">
      <c r="A56" s="1902" t="s">
        <v>688</v>
      </c>
      <c r="B56" s="1902"/>
      <c r="C56" s="815"/>
      <c r="D56" s="815"/>
    </row>
    <row r="57" spans="1:11" s="779" customFormat="1" x14ac:dyDescent="0.25">
      <c r="A57" s="1908" t="s">
        <v>689</v>
      </c>
      <c r="B57" s="1908"/>
      <c r="C57" s="1908"/>
      <c r="D57" s="815"/>
    </row>
    <row r="58" spans="1:11" s="779" customFormat="1" x14ac:dyDescent="0.25">
      <c r="A58" s="1902" t="s">
        <v>690</v>
      </c>
      <c r="B58" s="1902"/>
      <c r="C58" s="1902"/>
      <c r="D58" s="1902"/>
    </row>
    <row r="59" spans="1:11" s="779" customFormat="1" x14ac:dyDescent="0.25">
      <c r="A59" s="1902" t="s">
        <v>691</v>
      </c>
      <c r="B59" s="1902"/>
      <c r="C59" s="1902"/>
      <c r="D59" s="1902"/>
      <c r="E59" s="1902"/>
      <c r="F59" s="1902"/>
      <c r="G59" s="1902"/>
      <c r="H59" s="1902"/>
      <c r="I59" s="1902"/>
      <c r="J59" s="1902"/>
      <c r="K59" s="1902"/>
    </row>
    <row r="60" spans="1:11" s="779" customFormat="1" x14ac:dyDescent="0.25">
      <c r="A60" s="1902" t="s">
        <v>692</v>
      </c>
      <c r="B60" s="1902"/>
      <c r="C60" s="815"/>
      <c r="D60" s="815"/>
    </row>
    <row r="61" spans="1:11" s="779" customFormat="1" x14ac:dyDescent="0.25">
      <c r="A61" s="1902" t="s">
        <v>693</v>
      </c>
      <c r="B61" s="1902"/>
      <c r="C61" s="1902"/>
      <c r="D61" s="815"/>
    </row>
    <row r="62" spans="1:11" s="779" customFormat="1" x14ac:dyDescent="0.25">
      <c r="A62" s="1901" t="s">
        <v>694</v>
      </c>
      <c r="B62" s="1901"/>
      <c r="C62" s="784"/>
      <c r="D62" s="784"/>
      <c r="E62" s="780"/>
      <c r="F62" s="780"/>
      <c r="G62" s="780"/>
      <c r="H62" s="780"/>
      <c r="I62" s="780"/>
      <c r="J62" s="780"/>
      <c r="K62" s="780"/>
    </row>
    <row r="63" spans="1:11" s="779" customFormat="1" x14ac:dyDescent="0.25">
      <c r="A63" s="1901" t="s">
        <v>695</v>
      </c>
      <c r="B63" s="1901"/>
      <c r="C63" s="1901"/>
      <c r="D63" s="784"/>
      <c r="E63" s="780"/>
      <c r="F63" s="780"/>
      <c r="G63" s="780"/>
      <c r="H63" s="780"/>
      <c r="I63" s="780"/>
      <c r="J63" s="780"/>
      <c r="K63" s="780"/>
    </row>
    <row r="64" spans="1:11" s="779" customFormat="1" x14ac:dyDescent="0.25">
      <c r="A64" s="1901" t="s">
        <v>696</v>
      </c>
      <c r="B64" s="1901"/>
      <c r="C64" s="1901"/>
      <c r="D64" s="784"/>
      <c r="E64" s="780"/>
      <c r="F64" s="780"/>
      <c r="G64" s="780"/>
      <c r="H64" s="780"/>
      <c r="I64" s="780"/>
      <c r="J64" s="780"/>
      <c r="K64" s="780"/>
    </row>
    <row r="65" spans="1:11" s="779" customFormat="1" x14ac:dyDescent="0.25">
      <c r="A65" s="1901" t="s">
        <v>697</v>
      </c>
      <c r="B65" s="1901"/>
      <c r="C65" s="1901"/>
      <c r="D65" s="784"/>
      <c r="E65" s="780"/>
      <c r="F65" s="780"/>
      <c r="G65" s="780"/>
      <c r="H65" s="780"/>
      <c r="I65" s="780"/>
      <c r="J65" s="780"/>
      <c r="K65" s="780"/>
    </row>
    <row r="66" spans="1:11" s="779" customFormat="1" x14ac:dyDescent="0.25">
      <c r="A66" s="1901" t="s">
        <v>698</v>
      </c>
      <c r="B66" s="1901"/>
      <c r="C66" s="784"/>
      <c r="D66" s="784"/>
      <c r="E66" s="780"/>
      <c r="F66" s="780"/>
      <c r="G66" s="780"/>
      <c r="H66" s="780"/>
      <c r="I66" s="780"/>
      <c r="J66" s="780"/>
      <c r="K66" s="780"/>
    </row>
    <row r="67" spans="1:11" s="779" customFormat="1" x14ac:dyDescent="0.25">
      <c r="A67" s="1901" t="s">
        <v>699</v>
      </c>
      <c r="B67" s="1901"/>
      <c r="C67" s="784"/>
      <c r="D67" s="784"/>
      <c r="E67" s="780"/>
      <c r="F67" s="780"/>
      <c r="G67" s="780"/>
      <c r="H67" s="780"/>
      <c r="I67" s="780"/>
      <c r="J67" s="780"/>
      <c r="K67" s="780"/>
    </row>
    <row r="68" spans="1:11" s="779" customFormat="1" x14ac:dyDescent="0.25">
      <c r="A68" s="1901" t="s">
        <v>700</v>
      </c>
      <c r="B68" s="1901"/>
      <c r="C68" s="784"/>
      <c r="D68" s="784"/>
      <c r="E68" s="780"/>
      <c r="F68" s="780"/>
      <c r="G68" s="780"/>
      <c r="H68" s="780"/>
      <c r="I68" s="780"/>
      <c r="J68" s="780"/>
      <c r="K68" s="780"/>
    </row>
    <row r="69" spans="1:11" s="779" customFormat="1" x14ac:dyDescent="0.25">
      <c r="A69" s="1901" t="s">
        <v>701</v>
      </c>
      <c r="B69" s="1901"/>
      <c r="C69" s="784"/>
      <c r="D69" s="784"/>
      <c r="E69" s="780"/>
      <c r="F69" s="780"/>
      <c r="G69" s="780"/>
      <c r="H69" s="780"/>
      <c r="I69" s="780"/>
      <c r="J69" s="780"/>
      <c r="K69" s="780"/>
    </row>
    <row r="70" spans="1:11" s="779" customFormat="1" x14ac:dyDescent="0.25">
      <c r="A70" s="1901" t="s">
        <v>702</v>
      </c>
      <c r="B70" s="1901"/>
      <c r="C70" s="784"/>
      <c r="D70" s="784"/>
      <c r="E70" s="780"/>
      <c r="F70" s="780"/>
      <c r="G70" s="780"/>
      <c r="H70" s="780"/>
      <c r="I70" s="780"/>
      <c r="J70" s="780"/>
      <c r="K70" s="780"/>
    </row>
    <row r="71" spans="1:11" s="779" customFormat="1" x14ac:dyDescent="0.25">
      <c r="A71" s="1901" t="s">
        <v>703</v>
      </c>
      <c r="B71" s="1901"/>
      <c r="C71" s="1901"/>
      <c r="D71" s="784"/>
      <c r="E71" s="780"/>
      <c r="F71" s="780"/>
      <c r="G71" s="780"/>
      <c r="H71" s="780"/>
      <c r="I71" s="780"/>
      <c r="J71" s="780"/>
      <c r="K71" s="780"/>
    </row>
    <row r="72" spans="1:11" s="779" customFormat="1" x14ac:dyDescent="0.25">
      <c r="A72" s="1901" t="s">
        <v>704</v>
      </c>
      <c r="B72" s="1901"/>
      <c r="C72" s="1901"/>
      <c r="D72" s="1901"/>
      <c r="E72" s="780"/>
      <c r="F72" s="780"/>
      <c r="G72" s="780"/>
      <c r="H72" s="780"/>
      <c r="I72" s="780"/>
      <c r="J72" s="780"/>
      <c r="K72" s="780"/>
    </row>
    <row r="73" spans="1:11" s="779" customFormat="1" x14ac:dyDescent="0.25">
      <c r="A73" s="1901" t="s">
        <v>705</v>
      </c>
      <c r="B73" s="1901"/>
      <c r="C73" s="784"/>
      <c r="D73" s="784"/>
      <c r="E73" s="780"/>
      <c r="F73" s="780"/>
      <c r="G73" s="780"/>
      <c r="H73" s="780"/>
      <c r="I73" s="780"/>
      <c r="J73" s="780"/>
      <c r="K73" s="780"/>
    </row>
    <row r="74" spans="1:11" s="779" customFormat="1" x14ac:dyDescent="0.25">
      <c r="A74" s="1901" t="s">
        <v>706</v>
      </c>
      <c r="B74" s="1901"/>
      <c r="C74" s="1901"/>
      <c r="D74" s="784"/>
      <c r="E74" s="780"/>
      <c r="F74" s="780"/>
      <c r="G74" s="780"/>
      <c r="H74" s="780"/>
      <c r="I74" s="780"/>
      <c r="J74" s="780"/>
      <c r="K74" s="780"/>
    </row>
    <row r="75" spans="1:11" s="779" customFormat="1" x14ac:dyDescent="0.25">
      <c r="A75" s="1901" t="s">
        <v>707</v>
      </c>
      <c r="B75" s="1901"/>
      <c r="C75" s="1901"/>
      <c r="D75" s="1901"/>
      <c r="E75" s="780"/>
      <c r="F75" s="780"/>
      <c r="G75" s="780"/>
      <c r="H75" s="780"/>
      <c r="I75" s="780"/>
      <c r="J75" s="780"/>
      <c r="K75" s="780"/>
    </row>
    <row r="76" spans="1:11" s="779" customFormat="1" x14ac:dyDescent="0.25">
      <c r="A76" s="1901" t="s">
        <v>708</v>
      </c>
      <c r="B76" s="1901"/>
      <c r="C76" s="1901"/>
      <c r="D76" s="1901"/>
      <c r="E76" s="780"/>
      <c r="F76" s="780"/>
      <c r="G76" s="780"/>
      <c r="H76" s="780"/>
      <c r="I76" s="780"/>
      <c r="J76" s="780"/>
      <c r="K76" s="780"/>
    </row>
    <row r="77" spans="1:11" s="779" customFormat="1" x14ac:dyDescent="0.25">
      <c r="A77" s="1901" t="s">
        <v>709</v>
      </c>
      <c r="B77" s="1901"/>
      <c r="C77" s="1901"/>
      <c r="D77" s="784"/>
      <c r="E77" s="780"/>
      <c r="F77" s="780"/>
      <c r="G77" s="780"/>
      <c r="H77" s="780"/>
      <c r="I77" s="780"/>
      <c r="J77" s="780"/>
      <c r="K77" s="780"/>
    </row>
    <row r="78" spans="1:11" x14ac:dyDescent="0.25">
      <c r="A78" s="816" t="s">
        <v>710</v>
      </c>
      <c r="B78" s="816"/>
      <c r="C78" s="816"/>
      <c r="D78" s="816"/>
      <c r="E78" s="816"/>
      <c r="F78" s="816"/>
      <c r="G78" s="816"/>
      <c r="H78" s="816"/>
      <c r="I78" s="816"/>
      <c r="J78" s="816"/>
      <c r="K78" s="816"/>
    </row>
    <row r="79" spans="1:11" x14ac:dyDescent="0.25">
      <c r="A79" s="816" t="s">
        <v>711</v>
      </c>
      <c r="B79" s="816"/>
      <c r="C79" s="816"/>
      <c r="D79" s="816"/>
      <c r="E79" s="816"/>
      <c r="F79" s="816"/>
      <c r="G79" s="816"/>
      <c r="H79" s="816"/>
      <c r="I79" s="816"/>
      <c r="J79" s="816"/>
      <c r="K79" s="816"/>
    </row>
    <row r="80" spans="1:11" x14ac:dyDescent="0.25">
      <c r="A80" s="782" t="s">
        <v>712</v>
      </c>
    </row>
    <row r="81" spans="1:12" x14ac:dyDescent="0.25">
      <c r="A81" s="782" t="s">
        <v>713</v>
      </c>
    </row>
    <row r="84" spans="1:12" s="774" customFormat="1" x14ac:dyDescent="0.2">
      <c r="C84" s="817"/>
      <c r="D84" s="818"/>
      <c r="E84" s="818"/>
      <c r="F84" s="818"/>
      <c r="G84" s="818"/>
      <c r="H84" s="818"/>
      <c r="I84" s="818"/>
      <c r="J84" s="818"/>
      <c r="K84" s="818"/>
      <c r="L84" s="819"/>
    </row>
    <row r="85" spans="1:12" s="774" customFormat="1" x14ac:dyDescent="0.2">
      <c r="C85" s="817"/>
      <c r="D85" s="818"/>
      <c r="E85" s="818"/>
      <c r="F85" s="818"/>
      <c r="G85" s="818"/>
      <c r="H85" s="818"/>
      <c r="I85" s="818"/>
      <c r="J85" s="818"/>
      <c r="K85" s="818"/>
      <c r="L85" s="819"/>
    </row>
    <row r="86" spans="1:12" s="774" customFormat="1" x14ac:dyDescent="0.2">
      <c r="C86" s="817"/>
      <c r="D86" s="818"/>
      <c r="E86" s="818"/>
      <c r="F86" s="818"/>
      <c r="G86" s="818"/>
      <c r="H86" s="818"/>
      <c r="I86" s="818"/>
      <c r="J86" s="818"/>
      <c r="K86" s="818"/>
      <c r="L86" s="819"/>
    </row>
    <row r="87" spans="1:12" s="774" customFormat="1" x14ac:dyDescent="0.2">
      <c r="C87" s="817"/>
      <c r="D87" s="818"/>
      <c r="E87" s="818"/>
      <c r="F87" s="818"/>
      <c r="G87" s="818"/>
      <c r="H87" s="818"/>
      <c r="I87" s="818"/>
      <c r="J87" s="818"/>
      <c r="K87" s="818"/>
      <c r="L87" s="819"/>
    </row>
  </sheetData>
  <sheetProtection algorithmName="SHA-512" hashValue="GsI5NqJzje1/ENaf03PMMyMicN9D8eY5mZfqr5pXa58hAs/o9UKX4scYRF3SaQlnJCkHD9hFv6yMf/SMzRHTbw==" saltValue="V8jCNiqTvokHsyEO41fUdQ==" spinCount="100000" sheet="1" objects="1" scenarios="1"/>
  <mergeCells count="45">
    <mergeCell ref="A5:K5"/>
    <mergeCell ref="A7:B7"/>
    <mergeCell ref="A10:A11"/>
    <mergeCell ref="B10:B11"/>
    <mergeCell ref="C10:C11"/>
    <mergeCell ref="D10:E10"/>
    <mergeCell ref="F10:G10"/>
    <mergeCell ref="H10:I10"/>
    <mergeCell ref="J10:J11"/>
    <mergeCell ref="K10:K11"/>
    <mergeCell ref="A12:B12"/>
    <mergeCell ref="K14:K16"/>
    <mergeCell ref="K18:K19"/>
    <mergeCell ref="A21:A23"/>
    <mergeCell ref="B21:B23"/>
    <mergeCell ref="K21:K23"/>
    <mergeCell ref="A60:B60"/>
    <mergeCell ref="A38:A40"/>
    <mergeCell ref="B38:B40"/>
    <mergeCell ref="K38:K40"/>
    <mergeCell ref="A52:B52"/>
    <mergeCell ref="A53:B53"/>
    <mergeCell ref="A54:B54"/>
    <mergeCell ref="A55:D55"/>
    <mergeCell ref="A56:B56"/>
    <mergeCell ref="A57:C57"/>
    <mergeCell ref="A58:D58"/>
    <mergeCell ref="A59:K59"/>
    <mergeCell ref="A72:D72"/>
    <mergeCell ref="A61:C61"/>
    <mergeCell ref="A62:B62"/>
    <mergeCell ref="A63:C63"/>
    <mergeCell ref="A64:C64"/>
    <mergeCell ref="A65:C65"/>
    <mergeCell ref="A66:B66"/>
    <mergeCell ref="A67:B67"/>
    <mergeCell ref="A68:B68"/>
    <mergeCell ref="A69:B69"/>
    <mergeCell ref="A70:B70"/>
    <mergeCell ref="A71:C71"/>
    <mergeCell ref="A73:B73"/>
    <mergeCell ref="A74:C74"/>
    <mergeCell ref="A75:D75"/>
    <mergeCell ref="A76:D76"/>
    <mergeCell ref="A77:C77"/>
  </mergeCells>
  <pageMargins left="0.98425196850393704" right="0.39370078740157483" top="0.59055118110236227" bottom="0.39370078740157483" header="0.23622047244094491" footer="0.23622047244094491"/>
  <pageSetup paperSize="9" scale="65" orientation="portrait" verticalDpi="200" r:id="rId1"/>
  <headerFooter differentFirst="1">
    <oddFooter>&amp;L&amp;"Times New Roman,Regular"&amp;9&amp;D; &amp;T&amp;R&amp;"Times New Roman,Regular"&amp;9&amp;P (&amp;N)</oddFooter>
    <firstHeader xml:space="preserve">&amp;R&amp;"Times New Roman,Regular"&amp;9
51.pielikums Jūrmalas pilsētas domes 
2018.gada 27.septembra saistošajiem noteikumiem Nr.33
(protokols Nr.13,  23.punkts)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5"/>
  <sheetViews>
    <sheetView view="pageLayout" zoomScaleNormal="100" workbookViewId="0">
      <selection activeCell="S2" sqref="S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328</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329</v>
      </c>
      <c r="D3" s="1713"/>
      <c r="E3" s="1713"/>
      <c r="F3" s="1713"/>
      <c r="G3" s="1713"/>
      <c r="H3" s="1713"/>
      <c r="I3" s="1713"/>
      <c r="J3" s="1713"/>
      <c r="K3" s="1713"/>
      <c r="L3" s="1713"/>
      <c r="M3" s="1713"/>
      <c r="N3" s="1713"/>
      <c r="O3" s="1713"/>
      <c r="P3" s="1714"/>
      <c r="Q3" s="382"/>
    </row>
    <row r="4" spans="1:17" ht="12.75" customHeight="1" x14ac:dyDescent="0.25">
      <c r="A4" s="4" t="s">
        <v>1</v>
      </c>
      <c r="B4" s="5"/>
      <c r="C4" s="1713"/>
      <c r="D4" s="1713"/>
      <c r="E4" s="1713"/>
      <c r="F4" s="1713"/>
      <c r="G4" s="1713"/>
      <c r="H4" s="1713"/>
      <c r="I4" s="1713"/>
      <c r="J4" s="1713"/>
      <c r="K4" s="1713"/>
      <c r="L4" s="1713"/>
      <c r="M4" s="1713"/>
      <c r="N4" s="1713"/>
      <c r="O4" s="1713"/>
      <c r="P4" s="1714"/>
      <c r="Q4" s="382"/>
    </row>
    <row r="5" spans="1:17" ht="12.75" customHeight="1" x14ac:dyDescent="0.25">
      <c r="A5" s="2" t="s">
        <v>2</v>
      </c>
      <c r="B5" s="3"/>
      <c r="C5" s="1708" t="s">
        <v>330</v>
      </c>
      <c r="D5" s="1708"/>
      <c r="E5" s="1708"/>
      <c r="F5" s="1708"/>
      <c r="G5" s="1708"/>
      <c r="H5" s="1708"/>
      <c r="I5" s="1708"/>
      <c r="J5" s="1708"/>
      <c r="K5" s="1708"/>
      <c r="L5" s="1708"/>
      <c r="M5" s="1708"/>
      <c r="N5" s="1708"/>
      <c r="O5" s="1708"/>
      <c r="P5" s="1709"/>
      <c r="Q5" s="382"/>
    </row>
    <row r="6" spans="1:17" ht="12.75" customHeight="1" x14ac:dyDescent="0.25">
      <c r="A6" s="2" t="s">
        <v>3</v>
      </c>
      <c r="B6" s="3"/>
      <c r="C6" s="1708" t="s">
        <v>331</v>
      </c>
      <c r="D6" s="1708"/>
      <c r="E6" s="1708"/>
      <c r="F6" s="1708"/>
      <c r="G6" s="1708"/>
      <c r="H6" s="1708"/>
      <c r="I6" s="1708"/>
      <c r="J6" s="1708"/>
      <c r="K6" s="1708"/>
      <c r="L6" s="1708"/>
      <c r="M6" s="1708"/>
      <c r="N6" s="1708"/>
      <c r="O6" s="1708"/>
      <c r="P6" s="1709"/>
      <c r="Q6" s="382"/>
    </row>
    <row r="7" spans="1:17" ht="38.25" customHeight="1" x14ac:dyDescent="0.25">
      <c r="A7" s="2" t="s">
        <v>4</v>
      </c>
      <c r="B7" s="3"/>
      <c r="C7" s="1713" t="s">
        <v>332</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333</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hidden="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277040</v>
      </c>
      <c r="D20" s="213">
        <f>SUM(D21,D24,D25,D41,D43)</f>
        <v>281283</v>
      </c>
      <c r="E20" s="386">
        <f t="shared" ref="E20:F20" si="0">SUM(E21,E24,E25,E41,E43)</f>
        <v>-4243</v>
      </c>
      <c r="F20" s="387">
        <f t="shared" si="0"/>
        <v>277040</v>
      </c>
      <c r="G20" s="213">
        <f>SUM(G21,G24,G43)</f>
        <v>0</v>
      </c>
      <c r="H20" s="248">
        <f t="shared" ref="H20:I20" si="1">SUM(H21,H24,H43)</f>
        <v>0</v>
      </c>
      <c r="I20" s="26">
        <f t="shared" si="1"/>
        <v>0</v>
      </c>
      <c r="J20" s="248">
        <f>SUM(J21,J26,J43)</f>
        <v>0</v>
      </c>
      <c r="K20" s="25">
        <f t="shared" ref="K20:L20" si="2">SUM(K21,K26,K43)</f>
        <v>0</v>
      </c>
      <c r="L20" s="26">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88">
        <f t="shared" ref="E21" si="5">SUM(E22:E23)</f>
        <v>0</v>
      </c>
      <c r="F21" s="389">
        <f>SUM(F22:F23)</f>
        <v>0</v>
      </c>
      <c r="G21" s="214">
        <f>SUM(G22:G23)</f>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170"/>
    </row>
    <row r="24" spans="1:16" s="21" customFormat="1" ht="25.5" thickTop="1" thickBot="1" x14ac:dyDescent="0.3">
      <c r="A24" s="41">
        <v>19300</v>
      </c>
      <c r="B24" s="41" t="s">
        <v>304</v>
      </c>
      <c r="C24" s="42">
        <f>F24+I24</f>
        <v>277040</v>
      </c>
      <c r="D24" s="217">
        <f>D51</f>
        <v>281283</v>
      </c>
      <c r="E24" s="394">
        <f>E51</f>
        <v>-4243</v>
      </c>
      <c r="F24" s="395">
        <f>D24+E24</f>
        <v>277040</v>
      </c>
      <c r="G24" s="217"/>
      <c r="H24" s="252"/>
      <c r="I24" s="362">
        <f>G24+H24</f>
        <v>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hidden="1" thickTop="1" x14ac:dyDescent="0.25">
      <c r="A26" s="46">
        <v>21300</v>
      </c>
      <c r="B26" s="46" t="s">
        <v>305</v>
      </c>
      <c r="C26" s="47">
        <f>L26</f>
        <v>0</v>
      </c>
      <c r="D26" s="219" t="s">
        <v>23</v>
      </c>
      <c r="E26" s="398" t="s">
        <v>23</v>
      </c>
      <c r="F26" s="399" t="s">
        <v>23</v>
      </c>
      <c r="G26" s="219" t="s">
        <v>23</v>
      </c>
      <c r="H26" s="253" t="s">
        <v>23</v>
      </c>
      <c r="I26" s="50" t="s">
        <v>23</v>
      </c>
      <c r="J26" s="107">
        <f>SUM(J27,J31,J33,J36)</f>
        <v>0</v>
      </c>
      <c r="K26" s="51">
        <f t="shared" ref="K26:L26" si="9">SUM(K27,K31,K33,K36)</f>
        <v>0</v>
      </c>
      <c r="L26" s="118">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t="12.75" hidden="1" thickTop="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t="12.75" hidden="1" thickTop="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75" hidden="1" thickTop="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75" hidden="1" thickTop="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75" hidden="1" thickTop="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t="12.75" hidden="1" thickTop="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row>
    <row r="34" spans="1:16" ht="12.75" hidden="1" thickTop="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75" hidden="1" thickTop="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row>
    <row r="37" spans="1:16" ht="24.75" hidden="1" thickTop="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t="12.75" hidden="1" thickTop="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t="12.75" hidden="1" thickTop="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75" hidden="1" thickTop="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75" hidden="1" thickTop="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row>
    <row r="44" spans="1:16" s="21" customFormat="1" ht="24.75" hidden="1" thickTop="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75" hidden="1" thickTop="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75" hidden="1" thickTop="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ht="12.75" hidden="1" thickTop="1" x14ac:dyDescent="0.25">
      <c r="A48" s="84"/>
      <c r="B48" s="79"/>
      <c r="C48" s="85"/>
      <c r="D48" s="366"/>
      <c r="E48" s="419"/>
      <c r="F48" s="418"/>
      <c r="G48" s="366"/>
      <c r="H48" s="369"/>
      <c r="I48" s="311"/>
      <c r="J48" s="371"/>
      <c r="K48" s="306"/>
      <c r="L48" s="172"/>
      <c r="M48" s="326"/>
      <c r="N48" s="306"/>
      <c r="O48" s="172"/>
      <c r="P48" s="82"/>
    </row>
    <row r="49" spans="1:16" s="21" customFormat="1" ht="12.75" hidden="1" thickTop="1" x14ac:dyDescent="0.25">
      <c r="A49" s="86"/>
      <c r="B49" s="87" t="s">
        <v>43</v>
      </c>
      <c r="C49" s="88"/>
      <c r="D49" s="367"/>
      <c r="E49" s="420"/>
      <c r="F49" s="421"/>
      <c r="G49" s="367"/>
      <c r="H49" s="370"/>
      <c r="I49" s="173"/>
      <c r="J49" s="370"/>
      <c r="K49" s="368"/>
      <c r="L49" s="173"/>
      <c r="M49" s="373"/>
      <c r="N49" s="368"/>
      <c r="O49" s="173"/>
      <c r="P49" s="347"/>
    </row>
    <row r="50" spans="1:16" s="21" customFormat="1" ht="13.5" thickTop="1" thickBot="1" x14ac:dyDescent="0.3">
      <c r="A50" s="89"/>
      <c r="B50" s="22" t="s">
        <v>44</v>
      </c>
      <c r="C50" s="90">
        <f t="shared" si="4"/>
        <v>277040</v>
      </c>
      <c r="D50" s="226">
        <f>SUM(D51,D283)</f>
        <v>281283</v>
      </c>
      <c r="E50" s="422">
        <f t="shared" ref="E50:F50" si="19">SUM(E51,E283)</f>
        <v>-4243</v>
      </c>
      <c r="F50" s="423">
        <f t="shared" si="19"/>
        <v>277040</v>
      </c>
      <c r="G50" s="226">
        <f>SUM(G51,G283)</f>
        <v>0</v>
      </c>
      <c r="H50" s="259">
        <f t="shared" ref="H50:I50" si="20">SUM(H51,H283)</f>
        <v>0</v>
      </c>
      <c r="I50" s="92">
        <f t="shared" si="20"/>
        <v>0</v>
      </c>
      <c r="J50" s="259">
        <f>SUM(J51,J283)</f>
        <v>0</v>
      </c>
      <c r="K50" s="91">
        <f t="shared" ref="K50:L50" si="21">SUM(K51,K283)</f>
        <v>0</v>
      </c>
      <c r="L50" s="92">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277040</v>
      </c>
      <c r="D51" s="227">
        <f>SUM(D52,D194)</f>
        <v>281283</v>
      </c>
      <c r="E51" s="424">
        <f t="shared" ref="E51:F51" si="23">SUM(E52,E194)</f>
        <v>-4243</v>
      </c>
      <c r="F51" s="425">
        <f t="shared" si="23"/>
        <v>277040</v>
      </c>
      <c r="G51" s="227">
        <f>SUM(G52,G194)</f>
        <v>0</v>
      </c>
      <c r="H51" s="260">
        <f t="shared" ref="H51:I51" si="24">SUM(H52,H194)</f>
        <v>0</v>
      </c>
      <c r="I51" s="97">
        <f t="shared" si="24"/>
        <v>0</v>
      </c>
      <c r="J51" s="260">
        <f>SUM(J52,J194)</f>
        <v>0</v>
      </c>
      <c r="K51" s="96">
        <f t="shared" ref="K51:L51" si="25">SUM(K52,K194)</f>
        <v>0</v>
      </c>
      <c r="L51" s="97">
        <f t="shared" si="25"/>
        <v>0</v>
      </c>
      <c r="M51" s="95">
        <f>SUM(M52,M194)</f>
        <v>0</v>
      </c>
      <c r="N51" s="96">
        <f t="shared" ref="N51:O51" si="26">SUM(N52,N194)</f>
        <v>0</v>
      </c>
      <c r="O51" s="97">
        <f t="shared" si="26"/>
        <v>0</v>
      </c>
      <c r="P51" s="349"/>
    </row>
    <row r="52" spans="1:16" s="21" customFormat="1" ht="24" x14ac:dyDescent="0.25">
      <c r="A52" s="98"/>
      <c r="B52" s="16" t="s">
        <v>46</v>
      </c>
      <c r="C52" s="99">
        <f t="shared" si="4"/>
        <v>277040</v>
      </c>
      <c r="D52" s="228">
        <f>SUM(D53,D75,D173,D187)</f>
        <v>281283</v>
      </c>
      <c r="E52" s="426">
        <f t="shared" ref="E52:F52" si="27">SUM(E53,E75,E173,E187)</f>
        <v>-4243</v>
      </c>
      <c r="F52" s="427">
        <f t="shared" si="27"/>
        <v>277040</v>
      </c>
      <c r="G52" s="228">
        <f>SUM(G53,G75,G173,G187)</f>
        <v>0</v>
      </c>
      <c r="H52" s="261">
        <f t="shared" ref="H52:I52" si="28">SUM(H53,H75,H173,H187)</f>
        <v>0</v>
      </c>
      <c r="I52" s="101">
        <f t="shared" si="28"/>
        <v>0</v>
      </c>
      <c r="J52" s="261">
        <f>SUM(J53,J75,J173,J187)</f>
        <v>0</v>
      </c>
      <c r="K52" s="100">
        <f t="shared" ref="K52:L52" si="29">SUM(K53,K75,K173,K187)</f>
        <v>0</v>
      </c>
      <c r="L52" s="101">
        <f t="shared" si="29"/>
        <v>0</v>
      </c>
      <c r="M52" s="99">
        <f>SUM(M53,M75,M173,M187)</f>
        <v>0</v>
      </c>
      <c r="N52" s="100">
        <f t="shared" ref="N52:O52" si="30">SUM(N53,N75,N173,N187)</f>
        <v>0</v>
      </c>
      <c r="O52" s="101">
        <f t="shared" si="30"/>
        <v>0</v>
      </c>
      <c r="P52" s="350"/>
    </row>
    <row r="53" spans="1:16" s="21" customFormat="1" hidden="1" x14ac:dyDescent="0.25">
      <c r="A53" s="102">
        <v>1000</v>
      </c>
      <c r="B53" s="102" t="s">
        <v>47</v>
      </c>
      <c r="C53" s="103">
        <f t="shared" si="4"/>
        <v>0</v>
      </c>
      <c r="D53" s="229">
        <f>SUM(D54,D67)</f>
        <v>0</v>
      </c>
      <c r="E53" s="428">
        <f t="shared" ref="E53:F53" si="31">SUM(E54,E67)</f>
        <v>0</v>
      </c>
      <c r="F53" s="429">
        <f t="shared" si="31"/>
        <v>0</v>
      </c>
      <c r="G53" s="229">
        <f>SUM(G54,G67)</f>
        <v>0</v>
      </c>
      <c r="H53" s="262">
        <f t="shared" ref="H53:I53" si="32">SUM(H54,H67)</f>
        <v>0</v>
      </c>
      <c r="I53" s="105">
        <f t="shared" si="32"/>
        <v>0</v>
      </c>
      <c r="J53" s="262">
        <f>SUM(J54,J67)</f>
        <v>0</v>
      </c>
      <c r="K53" s="104">
        <f t="shared" ref="K53:L53" si="33">SUM(K54,K67)</f>
        <v>0</v>
      </c>
      <c r="L53" s="105">
        <f t="shared" si="33"/>
        <v>0</v>
      </c>
      <c r="M53" s="103">
        <f>SUM(M54,M67)</f>
        <v>0</v>
      </c>
      <c r="N53" s="104">
        <f t="shared" ref="N53:O53" si="34">SUM(N54,N67)</f>
        <v>0</v>
      </c>
      <c r="O53" s="105">
        <f t="shared" si="34"/>
        <v>0</v>
      </c>
      <c r="P53" s="351"/>
    </row>
    <row r="54" spans="1:16" hidden="1" x14ac:dyDescent="0.25">
      <c r="A54" s="46">
        <v>1100</v>
      </c>
      <c r="B54" s="106" t="s">
        <v>48</v>
      </c>
      <c r="C54" s="47">
        <f t="shared" si="4"/>
        <v>0</v>
      </c>
      <c r="D54" s="230">
        <f>SUM(D55,D58,D66)</f>
        <v>0</v>
      </c>
      <c r="E54" s="430">
        <f t="shared" ref="E54:F54" si="35">SUM(E55,E58,E66)</f>
        <v>0</v>
      </c>
      <c r="F54" s="397">
        <f t="shared" si="35"/>
        <v>0</v>
      </c>
      <c r="G54" s="230">
        <f>SUM(G55,G58,G66)</f>
        <v>0</v>
      </c>
      <c r="H54" s="107">
        <f t="shared" ref="H54:I54" si="36">SUM(H55,H58,H66)</f>
        <v>0</v>
      </c>
      <c r="I54" s="118">
        <f t="shared" si="36"/>
        <v>0</v>
      </c>
      <c r="J54" s="107">
        <f>SUM(J55,J58,J66)</f>
        <v>0</v>
      </c>
      <c r="K54" s="51">
        <f t="shared" ref="K54:L54" si="37">SUM(K55,K58,K66)</f>
        <v>0</v>
      </c>
      <c r="L54" s="118">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c r="E56" s="433"/>
      <c r="F56" s="434">
        <f t="shared" ref="F56:F57" si="43">D56+E56</f>
        <v>0</v>
      </c>
      <c r="G56" s="231"/>
      <c r="H56" s="263"/>
      <c r="I56" s="121">
        <f t="shared" ref="I56:I57" si="44">G56+H56</f>
        <v>0</v>
      </c>
      <c r="J56" s="263"/>
      <c r="K56" s="56"/>
      <c r="L56" s="121">
        <f t="shared" ref="L56:L57" si="45">J56+K56</f>
        <v>0</v>
      </c>
      <c r="M56" s="327"/>
      <c r="N56" s="56"/>
      <c r="O56" s="121">
        <f>M56+N56</f>
        <v>0</v>
      </c>
      <c r="P56" s="111"/>
    </row>
    <row r="57" spans="1:16" ht="24" hidden="1" customHeight="1" x14ac:dyDescent="0.25">
      <c r="A57" s="38">
        <v>1119</v>
      </c>
      <c r="B57" s="58" t="s">
        <v>51</v>
      </c>
      <c r="C57" s="59">
        <f t="shared" si="4"/>
        <v>0</v>
      </c>
      <c r="D57" s="232"/>
      <c r="E57" s="435"/>
      <c r="F57" s="393">
        <f t="shared" si="43"/>
        <v>0</v>
      </c>
      <c r="G57" s="232"/>
      <c r="H57" s="264"/>
      <c r="I57" s="115">
        <f t="shared" si="44"/>
        <v>0</v>
      </c>
      <c r="J57" s="264"/>
      <c r="K57" s="61"/>
      <c r="L57" s="115">
        <f t="shared" si="45"/>
        <v>0</v>
      </c>
      <c r="M57" s="328"/>
      <c r="N57" s="61"/>
      <c r="O57" s="115">
        <f>M57+N57</f>
        <v>0</v>
      </c>
      <c r="P57" s="112"/>
    </row>
    <row r="58" spans="1:16"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row>
    <row r="60" spans="1:16" ht="24.75" hidden="1" customHeight="1" x14ac:dyDescent="0.25">
      <c r="A60" s="38">
        <v>1142</v>
      </c>
      <c r="B60" s="58" t="s">
        <v>53</v>
      </c>
      <c r="C60" s="59">
        <f t="shared" si="4"/>
        <v>0</v>
      </c>
      <c r="D60" s="232"/>
      <c r="E60" s="435"/>
      <c r="F60" s="393">
        <f t="shared" si="50"/>
        <v>0</v>
      </c>
      <c r="G60" s="232"/>
      <c r="H60" s="264"/>
      <c r="I60" s="115">
        <f t="shared" si="51"/>
        <v>0</v>
      </c>
      <c r="J60" s="264"/>
      <c r="K60" s="61"/>
      <c r="L60" s="115">
        <f>J60+K60</f>
        <v>0</v>
      </c>
      <c r="M60" s="328"/>
      <c r="N60" s="61"/>
      <c r="O60" s="115">
        <f t="shared" si="53"/>
        <v>0</v>
      </c>
      <c r="P60" s="112"/>
    </row>
    <row r="61" spans="1:16" ht="24" hidden="1" x14ac:dyDescent="0.25">
      <c r="A61" s="38">
        <v>1145</v>
      </c>
      <c r="B61" s="58" t="s">
        <v>54</v>
      </c>
      <c r="C61" s="59">
        <f t="shared" si="4"/>
        <v>0</v>
      </c>
      <c r="D61" s="232"/>
      <c r="E61" s="435"/>
      <c r="F61" s="393">
        <f t="shared" si="50"/>
        <v>0</v>
      </c>
      <c r="G61" s="232"/>
      <c r="H61" s="264"/>
      <c r="I61" s="115">
        <f t="shared" si="51"/>
        <v>0</v>
      </c>
      <c r="J61" s="264"/>
      <c r="K61" s="61"/>
      <c r="L61" s="115">
        <f t="shared" si="52"/>
        <v>0</v>
      </c>
      <c r="M61" s="328"/>
      <c r="N61" s="61"/>
      <c r="O61" s="115">
        <f>M61+N61</f>
        <v>0</v>
      </c>
      <c r="P61" s="112"/>
    </row>
    <row r="62" spans="1:16" ht="27.75" hidden="1" customHeight="1" x14ac:dyDescent="0.25">
      <c r="A62" s="38">
        <v>1146</v>
      </c>
      <c r="B62" s="58" t="s">
        <v>55</v>
      </c>
      <c r="C62" s="59">
        <f t="shared" si="4"/>
        <v>0</v>
      </c>
      <c r="D62" s="232"/>
      <c r="E62" s="435"/>
      <c r="F62" s="393">
        <f t="shared" si="50"/>
        <v>0</v>
      </c>
      <c r="G62" s="232"/>
      <c r="H62" s="264"/>
      <c r="I62" s="115">
        <f t="shared" si="51"/>
        <v>0</v>
      </c>
      <c r="J62" s="264"/>
      <c r="K62" s="61"/>
      <c r="L62" s="115">
        <f t="shared" si="52"/>
        <v>0</v>
      </c>
      <c r="M62" s="328"/>
      <c r="N62" s="61"/>
      <c r="O62" s="115">
        <f t="shared" si="53"/>
        <v>0</v>
      </c>
      <c r="P62" s="112"/>
    </row>
    <row r="63" spans="1:16" hidden="1" x14ac:dyDescent="0.25">
      <c r="A63" s="38">
        <v>1147</v>
      </c>
      <c r="B63" s="58" t="s">
        <v>56</v>
      </c>
      <c r="C63" s="59">
        <f t="shared" si="4"/>
        <v>0</v>
      </c>
      <c r="D63" s="232"/>
      <c r="E63" s="435"/>
      <c r="F63" s="393">
        <f t="shared" si="50"/>
        <v>0</v>
      </c>
      <c r="G63" s="232"/>
      <c r="H63" s="264"/>
      <c r="I63" s="115">
        <f t="shared" si="51"/>
        <v>0</v>
      </c>
      <c r="J63" s="264"/>
      <c r="K63" s="61"/>
      <c r="L63" s="115">
        <f t="shared" si="52"/>
        <v>0</v>
      </c>
      <c r="M63" s="328"/>
      <c r="N63" s="61"/>
      <c r="O63" s="115">
        <f t="shared" si="53"/>
        <v>0</v>
      </c>
      <c r="P63" s="112"/>
    </row>
    <row r="64" spans="1:16" hidden="1" x14ac:dyDescent="0.25">
      <c r="A64" s="38">
        <v>1148</v>
      </c>
      <c r="B64" s="58" t="s">
        <v>57</v>
      </c>
      <c r="C64" s="59">
        <f t="shared" si="4"/>
        <v>0</v>
      </c>
      <c r="D64" s="232"/>
      <c r="E64" s="435"/>
      <c r="F64" s="393">
        <f t="shared" si="50"/>
        <v>0</v>
      </c>
      <c r="G64" s="232"/>
      <c r="H64" s="264"/>
      <c r="I64" s="115">
        <f t="shared" si="51"/>
        <v>0</v>
      </c>
      <c r="J64" s="264"/>
      <c r="K64" s="61"/>
      <c r="L64" s="115">
        <f t="shared" si="52"/>
        <v>0</v>
      </c>
      <c r="M64" s="328"/>
      <c r="N64" s="61"/>
      <c r="O64" s="115">
        <f t="shared" si="53"/>
        <v>0</v>
      </c>
      <c r="P64" s="112"/>
    </row>
    <row r="65" spans="1:16" ht="24" hidden="1" customHeight="1" x14ac:dyDescent="0.25">
      <c r="A65" s="38">
        <v>1149</v>
      </c>
      <c r="B65" s="58" t="s">
        <v>58</v>
      </c>
      <c r="C65" s="59">
        <f>F65+I65+L65+O65</f>
        <v>0</v>
      </c>
      <c r="D65" s="232"/>
      <c r="E65" s="435"/>
      <c r="F65" s="393">
        <f t="shared" si="50"/>
        <v>0</v>
      </c>
      <c r="G65" s="232"/>
      <c r="H65" s="264"/>
      <c r="I65" s="115">
        <f t="shared" si="51"/>
        <v>0</v>
      </c>
      <c r="J65" s="264"/>
      <c r="K65" s="61"/>
      <c r="L65" s="115">
        <f t="shared" si="52"/>
        <v>0</v>
      </c>
      <c r="M65" s="328"/>
      <c r="N65" s="61"/>
      <c r="O65" s="115">
        <f t="shared" si="53"/>
        <v>0</v>
      </c>
      <c r="P65" s="112"/>
    </row>
    <row r="66" spans="1:16" ht="36" hidden="1" x14ac:dyDescent="0.25">
      <c r="A66" s="108">
        <v>1150</v>
      </c>
      <c r="B66" s="79" t="s">
        <v>59</v>
      </c>
      <c r="C66" s="85">
        <f>F66+I66+L66+O66</f>
        <v>0</v>
      </c>
      <c r="D66" s="234"/>
      <c r="E66" s="437"/>
      <c r="F66" s="432">
        <f t="shared" si="50"/>
        <v>0</v>
      </c>
      <c r="G66" s="234"/>
      <c r="H66" s="265"/>
      <c r="I66" s="110">
        <f t="shared" si="51"/>
        <v>0</v>
      </c>
      <c r="J66" s="265"/>
      <c r="K66" s="116"/>
      <c r="L66" s="110">
        <f t="shared" si="52"/>
        <v>0</v>
      </c>
      <c r="M66" s="329"/>
      <c r="N66" s="116"/>
      <c r="O66" s="110">
        <f t="shared" si="53"/>
        <v>0</v>
      </c>
      <c r="P66" s="117"/>
    </row>
    <row r="67" spans="1:16" ht="24" hidden="1" x14ac:dyDescent="0.25">
      <c r="A67" s="46">
        <v>1200</v>
      </c>
      <c r="B67" s="106" t="s">
        <v>296</v>
      </c>
      <c r="C67" s="47">
        <f t="shared" si="4"/>
        <v>0</v>
      </c>
      <c r="D67" s="230">
        <f>SUM(D68:D69)</f>
        <v>0</v>
      </c>
      <c r="E67" s="430">
        <f t="shared" ref="E67:F67" si="54">SUM(E68:E69)</f>
        <v>0</v>
      </c>
      <c r="F67" s="397">
        <f t="shared" si="54"/>
        <v>0</v>
      </c>
      <c r="G67" s="230">
        <f>SUM(G68:G69)</f>
        <v>0</v>
      </c>
      <c r="H67" s="107">
        <f t="shared" ref="H67:I67" si="55">SUM(H68:H69)</f>
        <v>0</v>
      </c>
      <c r="I67" s="118">
        <f t="shared" si="55"/>
        <v>0</v>
      </c>
      <c r="J67" s="107">
        <f>SUM(J68:J69)</f>
        <v>0</v>
      </c>
      <c r="K67" s="51">
        <f t="shared" ref="K67:L67" si="56">SUM(K68:K69)</f>
        <v>0</v>
      </c>
      <c r="L67" s="118">
        <f t="shared" si="56"/>
        <v>0</v>
      </c>
      <c r="M67" s="47">
        <f>SUM(M68:M69)</f>
        <v>0</v>
      </c>
      <c r="N67" s="51">
        <f t="shared" ref="N67:O67" si="57">SUM(N68:N69)</f>
        <v>0</v>
      </c>
      <c r="O67" s="118">
        <f t="shared" si="57"/>
        <v>0</v>
      </c>
      <c r="P67" s="124"/>
    </row>
    <row r="68" spans="1:16" ht="24" hidden="1" x14ac:dyDescent="0.25">
      <c r="A68" s="380">
        <v>1210</v>
      </c>
      <c r="B68" s="53" t="s">
        <v>60</v>
      </c>
      <c r="C68" s="54">
        <f t="shared" si="4"/>
        <v>0</v>
      </c>
      <c r="D68" s="231"/>
      <c r="E68" s="433"/>
      <c r="F68" s="434">
        <f>D68+E68</f>
        <v>0</v>
      </c>
      <c r="G68" s="231"/>
      <c r="H68" s="263"/>
      <c r="I68" s="121">
        <f>G68+H68</f>
        <v>0</v>
      </c>
      <c r="J68" s="263"/>
      <c r="K68" s="56"/>
      <c r="L68" s="121">
        <f>J68+K68</f>
        <v>0</v>
      </c>
      <c r="M68" s="327"/>
      <c r="N68" s="56"/>
      <c r="O68" s="121">
        <f>M68+N68</f>
        <v>0</v>
      </c>
      <c r="P68" s="111"/>
    </row>
    <row r="69" spans="1:16"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row>
    <row r="71" spans="1:16" hidden="1" x14ac:dyDescent="0.25">
      <c r="A71" s="38">
        <v>1223</v>
      </c>
      <c r="B71" s="58" t="s">
        <v>62</v>
      </c>
      <c r="C71" s="59">
        <f t="shared" si="4"/>
        <v>0</v>
      </c>
      <c r="D71" s="232"/>
      <c r="E71" s="435"/>
      <c r="F71" s="393">
        <f t="shared" si="62"/>
        <v>0</v>
      </c>
      <c r="G71" s="232"/>
      <c r="H71" s="264"/>
      <c r="I71" s="115">
        <f t="shared" si="63"/>
        <v>0</v>
      </c>
      <c r="J71" s="264"/>
      <c r="K71" s="61"/>
      <c r="L71" s="115">
        <f t="shared" si="64"/>
        <v>0</v>
      </c>
      <c r="M71" s="328"/>
      <c r="N71" s="61"/>
      <c r="O71" s="115">
        <f t="shared" si="65"/>
        <v>0</v>
      </c>
      <c r="P71" s="112"/>
    </row>
    <row r="72" spans="1:16" hidden="1" x14ac:dyDescent="0.25">
      <c r="A72" s="38">
        <v>1225</v>
      </c>
      <c r="B72" s="58" t="s">
        <v>63</v>
      </c>
      <c r="C72" s="59">
        <f t="shared" si="4"/>
        <v>0</v>
      </c>
      <c r="D72" s="232"/>
      <c r="E72" s="435"/>
      <c r="F72" s="393">
        <f t="shared" si="62"/>
        <v>0</v>
      </c>
      <c r="G72" s="232"/>
      <c r="H72" s="264"/>
      <c r="I72" s="115">
        <f t="shared" si="63"/>
        <v>0</v>
      </c>
      <c r="J72" s="264"/>
      <c r="K72" s="61"/>
      <c r="L72" s="115">
        <f t="shared" si="64"/>
        <v>0</v>
      </c>
      <c r="M72" s="328"/>
      <c r="N72" s="61"/>
      <c r="O72" s="115">
        <f t="shared" si="65"/>
        <v>0</v>
      </c>
      <c r="P72" s="112"/>
    </row>
    <row r="73" spans="1:16" ht="36" hidden="1" x14ac:dyDescent="0.25">
      <c r="A73" s="38">
        <v>1227</v>
      </c>
      <c r="B73" s="58" t="s">
        <v>64</v>
      </c>
      <c r="C73" s="59">
        <f t="shared" si="4"/>
        <v>0</v>
      </c>
      <c r="D73" s="232"/>
      <c r="E73" s="435"/>
      <c r="F73" s="393">
        <f t="shared" si="62"/>
        <v>0</v>
      </c>
      <c r="G73" s="232"/>
      <c r="H73" s="264"/>
      <c r="I73" s="115">
        <f t="shared" si="63"/>
        <v>0</v>
      </c>
      <c r="J73" s="264"/>
      <c r="K73" s="61"/>
      <c r="L73" s="115">
        <f t="shared" si="64"/>
        <v>0</v>
      </c>
      <c r="M73" s="328"/>
      <c r="N73" s="61"/>
      <c r="O73" s="115">
        <f t="shared" si="65"/>
        <v>0</v>
      </c>
      <c r="P73" s="112"/>
    </row>
    <row r="74" spans="1:16" ht="48" hidden="1" x14ac:dyDescent="0.25">
      <c r="A74" s="38">
        <v>1228</v>
      </c>
      <c r="B74" s="58" t="s">
        <v>298</v>
      </c>
      <c r="C74" s="59">
        <f t="shared" si="4"/>
        <v>0</v>
      </c>
      <c r="D74" s="232"/>
      <c r="E74" s="435"/>
      <c r="F74" s="393">
        <f t="shared" si="62"/>
        <v>0</v>
      </c>
      <c r="G74" s="232"/>
      <c r="H74" s="264"/>
      <c r="I74" s="115">
        <f t="shared" si="63"/>
        <v>0</v>
      </c>
      <c r="J74" s="264"/>
      <c r="K74" s="61"/>
      <c r="L74" s="115">
        <f t="shared" si="64"/>
        <v>0</v>
      </c>
      <c r="M74" s="328"/>
      <c r="N74" s="61"/>
      <c r="O74" s="115">
        <f t="shared" si="65"/>
        <v>0</v>
      </c>
      <c r="P74" s="112"/>
    </row>
    <row r="75" spans="1:16" x14ac:dyDescent="0.25">
      <c r="A75" s="102">
        <v>2000</v>
      </c>
      <c r="B75" s="102" t="s">
        <v>65</v>
      </c>
      <c r="C75" s="103">
        <f t="shared" si="4"/>
        <v>277040</v>
      </c>
      <c r="D75" s="229">
        <f>SUM(D76,D83,D130,D164,D165,D172)</f>
        <v>281283</v>
      </c>
      <c r="E75" s="428">
        <f t="shared" ref="E75:F75" si="66">SUM(E76,E83,E130,E164,E165,E172)</f>
        <v>-4243</v>
      </c>
      <c r="F75" s="429">
        <f t="shared" si="66"/>
        <v>277040</v>
      </c>
      <c r="G75" s="229">
        <f>SUM(G76,G83,G130,G164,G165,G172)</f>
        <v>0</v>
      </c>
      <c r="H75" s="262">
        <f t="shared" ref="H75:I75" si="67">SUM(H76,H83,H130,H164,H165,H172)</f>
        <v>0</v>
      </c>
      <c r="I75" s="105">
        <f t="shared" si="67"/>
        <v>0</v>
      </c>
      <c r="J75" s="262">
        <f>SUM(J76,J83,J130,J164,J165,J172)</f>
        <v>0</v>
      </c>
      <c r="K75" s="104">
        <f t="shared" ref="K75:L75" si="68">SUM(K76,K83,K130,K164,K165,K172)</f>
        <v>0</v>
      </c>
      <c r="L75" s="105">
        <f t="shared" si="68"/>
        <v>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430">
        <f t="shared" ref="E76:F76" si="70">SUM(E77,E80)</f>
        <v>0</v>
      </c>
      <c r="F76" s="397">
        <f t="shared" si="70"/>
        <v>0</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row>
    <row r="77" spans="1:16" ht="24" hidden="1" x14ac:dyDescent="0.25">
      <c r="A77" s="380">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row>
    <row r="79" spans="1:16" ht="24" hidden="1" x14ac:dyDescent="0.25">
      <c r="A79" s="38">
        <v>2112</v>
      </c>
      <c r="B79" s="58" t="s">
        <v>69</v>
      </c>
      <c r="C79" s="59">
        <f t="shared" si="4"/>
        <v>0</v>
      </c>
      <c r="D79" s="232"/>
      <c r="E79" s="435"/>
      <c r="F79" s="393">
        <f t="shared" si="78"/>
        <v>0</v>
      </c>
      <c r="G79" s="232"/>
      <c r="H79" s="264"/>
      <c r="I79" s="115">
        <f t="shared" si="79"/>
        <v>0</v>
      </c>
      <c r="J79" s="264"/>
      <c r="K79" s="61"/>
      <c r="L79" s="115">
        <f t="shared" si="80"/>
        <v>0</v>
      </c>
      <c r="M79" s="328"/>
      <c r="N79" s="61"/>
      <c r="O79" s="115">
        <f t="shared" si="81"/>
        <v>0</v>
      </c>
      <c r="P79" s="112"/>
    </row>
    <row r="80" spans="1:16" ht="24" hidden="1" x14ac:dyDescent="0.25">
      <c r="A80" s="113">
        <v>2120</v>
      </c>
      <c r="B80" s="58" t="s">
        <v>70</v>
      </c>
      <c r="C80" s="59">
        <f t="shared" si="4"/>
        <v>0</v>
      </c>
      <c r="D80" s="233">
        <f>SUM(D81:D82)</f>
        <v>0</v>
      </c>
      <c r="E80" s="436">
        <f t="shared" ref="E80:F80" si="82">SUM(E81:E82)</f>
        <v>0</v>
      </c>
      <c r="F80" s="393">
        <f t="shared" si="82"/>
        <v>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c r="E81" s="435"/>
      <c r="F81" s="393">
        <f t="shared" ref="F81:F82" si="86">D81+E81</f>
        <v>0</v>
      </c>
      <c r="G81" s="232"/>
      <c r="H81" s="264"/>
      <c r="I81" s="115">
        <f t="shared" ref="I81:I82" si="87">G81+H81</f>
        <v>0</v>
      </c>
      <c r="J81" s="264"/>
      <c r="K81" s="61"/>
      <c r="L81" s="115">
        <f t="shared" ref="L81:L82" si="88">J81+K81</f>
        <v>0</v>
      </c>
      <c r="M81" s="328"/>
      <c r="N81" s="61"/>
      <c r="O81" s="115">
        <f t="shared" ref="O81:O82" si="89">M81+N81</f>
        <v>0</v>
      </c>
      <c r="P81" s="112"/>
    </row>
    <row r="82" spans="1:16" ht="24" hidden="1" x14ac:dyDescent="0.25">
      <c r="A82" s="38">
        <v>2122</v>
      </c>
      <c r="B82" s="58" t="s">
        <v>69</v>
      </c>
      <c r="C82" s="59">
        <f t="shared" si="4"/>
        <v>0</v>
      </c>
      <c r="D82" s="232"/>
      <c r="E82" s="435"/>
      <c r="F82" s="393">
        <f t="shared" si="86"/>
        <v>0</v>
      </c>
      <c r="G82" s="232"/>
      <c r="H82" s="264"/>
      <c r="I82" s="115">
        <f t="shared" si="87"/>
        <v>0</v>
      </c>
      <c r="J82" s="264"/>
      <c r="K82" s="61"/>
      <c r="L82" s="115">
        <f t="shared" si="88"/>
        <v>0</v>
      </c>
      <c r="M82" s="328"/>
      <c r="N82" s="61"/>
      <c r="O82" s="115">
        <f t="shared" si="89"/>
        <v>0</v>
      </c>
      <c r="P82" s="112"/>
    </row>
    <row r="83" spans="1:16" x14ac:dyDescent="0.25">
      <c r="A83" s="46">
        <v>2200</v>
      </c>
      <c r="B83" s="106" t="s">
        <v>71</v>
      </c>
      <c r="C83" s="47">
        <f t="shared" si="4"/>
        <v>277040</v>
      </c>
      <c r="D83" s="230">
        <f>SUM(D84,D89,D95,D103,D112,D116,D122,D128)</f>
        <v>281283</v>
      </c>
      <c r="E83" s="430">
        <f t="shared" ref="E83:F83" si="90">SUM(E84,E89,E95,E103,E112,E116,E122,E128)</f>
        <v>-4243</v>
      </c>
      <c r="F83" s="397">
        <f t="shared" si="90"/>
        <v>277040</v>
      </c>
      <c r="G83" s="230">
        <f>SUM(G84,G89,G95,G103,G112,G116,G122,G128)</f>
        <v>0</v>
      </c>
      <c r="H83" s="107">
        <f t="shared" ref="H83:I83" si="91">SUM(H84,H89,H95,H103,H112,H116,H122,H128)</f>
        <v>0</v>
      </c>
      <c r="I83" s="118">
        <f t="shared" si="91"/>
        <v>0</v>
      </c>
      <c r="J83" s="107">
        <f>SUM(J84,J89,J95,J103,J112,J116,J122,J128)</f>
        <v>0</v>
      </c>
      <c r="K83" s="51">
        <f t="shared" ref="K83:L83" si="92">SUM(K84,K89,K95,K103,K112,K116,K122,K128)</f>
        <v>0</v>
      </c>
      <c r="L83" s="118">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row>
    <row r="86" spans="1:16" ht="36" hidden="1" x14ac:dyDescent="0.25">
      <c r="A86" s="38">
        <v>2212</v>
      </c>
      <c r="B86" s="58" t="s">
        <v>74</v>
      </c>
      <c r="C86" s="59">
        <f t="shared" si="98"/>
        <v>0</v>
      </c>
      <c r="D86" s="232"/>
      <c r="E86" s="435"/>
      <c r="F86" s="393">
        <f t="shared" si="99"/>
        <v>0</v>
      </c>
      <c r="G86" s="232"/>
      <c r="H86" s="264"/>
      <c r="I86" s="115">
        <f t="shared" si="100"/>
        <v>0</v>
      </c>
      <c r="J86" s="264"/>
      <c r="K86" s="61"/>
      <c r="L86" s="115">
        <f t="shared" si="101"/>
        <v>0</v>
      </c>
      <c r="M86" s="328"/>
      <c r="N86" s="61"/>
      <c r="O86" s="115">
        <f t="shared" si="102"/>
        <v>0</v>
      </c>
      <c r="P86" s="112"/>
    </row>
    <row r="87" spans="1:16" ht="24" hidden="1" x14ac:dyDescent="0.25">
      <c r="A87" s="38">
        <v>2214</v>
      </c>
      <c r="B87" s="58" t="s">
        <v>75</v>
      </c>
      <c r="C87" s="59">
        <f t="shared" si="98"/>
        <v>0</v>
      </c>
      <c r="D87" s="232"/>
      <c r="E87" s="435"/>
      <c r="F87" s="393">
        <f t="shared" si="99"/>
        <v>0</v>
      </c>
      <c r="G87" s="232"/>
      <c r="H87" s="264"/>
      <c r="I87" s="115">
        <f t="shared" si="100"/>
        <v>0</v>
      </c>
      <c r="J87" s="264"/>
      <c r="K87" s="61"/>
      <c r="L87" s="115">
        <f t="shared" si="101"/>
        <v>0</v>
      </c>
      <c r="M87" s="328"/>
      <c r="N87" s="61"/>
      <c r="O87" s="115">
        <f t="shared" si="102"/>
        <v>0</v>
      </c>
      <c r="P87" s="112"/>
    </row>
    <row r="88" spans="1:16" hidden="1" x14ac:dyDescent="0.25">
      <c r="A88" s="38">
        <v>2219</v>
      </c>
      <c r="B88" s="58" t="s">
        <v>76</v>
      </c>
      <c r="C88" s="59">
        <f t="shared" si="98"/>
        <v>0</v>
      </c>
      <c r="D88" s="232"/>
      <c r="E88" s="435"/>
      <c r="F88" s="393">
        <f t="shared" si="99"/>
        <v>0</v>
      </c>
      <c r="G88" s="232"/>
      <c r="H88" s="264"/>
      <c r="I88" s="115">
        <f t="shared" si="100"/>
        <v>0</v>
      </c>
      <c r="J88" s="264"/>
      <c r="K88" s="61"/>
      <c r="L88" s="115">
        <f t="shared" si="101"/>
        <v>0</v>
      </c>
      <c r="M88" s="328"/>
      <c r="N88" s="61"/>
      <c r="O88" s="115">
        <f t="shared" si="102"/>
        <v>0</v>
      </c>
      <c r="P88" s="112"/>
    </row>
    <row r="89" spans="1:16" ht="24" hidden="1" x14ac:dyDescent="0.25">
      <c r="A89" s="113">
        <v>2220</v>
      </c>
      <c r="B89" s="58" t="s">
        <v>77</v>
      </c>
      <c r="C89" s="59">
        <f t="shared" si="98"/>
        <v>0</v>
      </c>
      <c r="D89" s="233">
        <f>SUM(D90:D94)</f>
        <v>0</v>
      </c>
      <c r="E89" s="436">
        <f t="shared" ref="E89:F89" si="103">SUM(E90:E94)</f>
        <v>0</v>
      </c>
      <c r="F89" s="393">
        <f t="shared" si="103"/>
        <v>0</v>
      </c>
      <c r="G89" s="233">
        <f>SUM(G90:G94)</f>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c r="E90" s="435"/>
      <c r="F90" s="393">
        <f t="shared" ref="F90:F94" si="107">D90+E90</f>
        <v>0</v>
      </c>
      <c r="G90" s="232"/>
      <c r="H90" s="264"/>
      <c r="I90" s="115">
        <f t="shared" ref="I90:I94" si="108">G90+H90</f>
        <v>0</v>
      </c>
      <c r="J90" s="264"/>
      <c r="K90" s="61"/>
      <c r="L90" s="115">
        <f t="shared" ref="L90:L94" si="109">J90+K90</f>
        <v>0</v>
      </c>
      <c r="M90" s="328"/>
      <c r="N90" s="61"/>
      <c r="O90" s="115">
        <f t="shared" ref="O90:O94" si="110">M90+N90</f>
        <v>0</v>
      </c>
      <c r="P90" s="112"/>
    </row>
    <row r="91" spans="1:16" hidden="1" x14ac:dyDescent="0.25">
      <c r="A91" s="38">
        <v>2222</v>
      </c>
      <c r="B91" s="58" t="s">
        <v>78</v>
      </c>
      <c r="C91" s="59">
        <f t="shared" si="98"/>
        <v>0</v>
      </c>
      <c r="D91" s="232"/>
      <c r="E91" s="435"/>
      <c r="F91" s="393">
        <f t="shared" si="107"/>
        <v>0</v>
      </c>
      <c r="G91" s="232"/>
      <c r="H91" s="264"/>
      <c r="I91" s="115">
        <f t="shared" si="108"/>
        <v>0</v>
      </c>
      <c r="J91" s="264"/>
      <c r="K91" s="61"/>
      <c r="L91" s="115">
        <f t="shared" si="109"/>
        <v>0</v>
      </c>
      <c r="M91" s="328"/>
      <c r="N91" s="61"/>
      <c r="O91" s="115">
        <f t="shared" si="110"/>
        <v>0</v>
      </c>
      <c r="P91" s="112"/>
    </row>
    <row r="92" spans="1:16" hidden="1" x14ac:dyDescent="0.25">
      <c r="A92" s="38">
        <v>2223</v>
      </c>
      <c r="B92" s="58" t="s">
        <v>79</v>
      </c>
      <c r="C92" s="59">
        <f t="shared" si="98"/>
        <v>0</v>
      </c>
      <c r="D92" s="232"/>
      <c r="E92" s="435"/>
      <c r="F92" s="393">
        <f t="shared" si="107"/>
        <v>0</v>
      </c>
      <c r="G92" s="232"/>
      <c r="H92" s="264"/>
      <c r="I92" s="115">
        <f t="shared" si="108"/>
        <v>0</v>
      </c>
      <c r="J92" s="264"/>
      <c r="K92" s="61"/>
      <c r="L92" s="115">
        <f t="shared" si="109"/>
        <v>0</v>
      </c>
      <c r="M92" s="328"/>
      <c r="N92" s="61"/>
      <c r="O92" s="115">
        <f t="shared" si="110"/>
        <v>0</v>
      </c>
      <c r="P92" s="112"/>
    </row>
    <row r="93" spans="1:16" ht="48" hidden="1" x14ac:dyDescent="0.25">
      <c r="A93" s="38">
        <v>2224</v>
      </c>
      <c r="B93" s="58" t="s">
        <v>299</v>
      </c>
      <c r="C93" s="59">
        <f t="shared" si="98"/>
        <v>0</v>
      </c>
      <c r="D93" s="232"/>
      <c r="E93" s="435"/>
      <c r="F93" s="393">
        <f t="shared" si="107"/>
        <v>0</v>
      </c>
      <c r="G93" s="232"/>
      <c r="H93" s="264"/>
      <c r="I93" s="115">
        <f t="shared" si="108"/>
        <v>0</v>
      </c>
      <c r="J93" s="264"/>
      <c r="K93" s="61"/>
      <c r="L93" s="115">
        <f t="shared" si="109"/>
        <v>0</v>
      </c>
      <c r="M93" s="328"/>
      <c r="N93" s="61"/>
      <c r="O93" s="115">
        <f t="shared" si="110"/>
        <v>0</v>
      </c>
      <c r="P93" s="112"/>
    </row>
    <row r="94" spans="1:16" ht="24" hidden="1" x14ac:dyDescent="0.25">
      <c r="A94" s="38">
        <v>2229</v>
      </c>
      <c r="B94" s="58" t="s">
        <v>80</v>
      </c>
      <c r="C94" s="59">
        <f t="shared" si="98"/>
        <v>0</v>
      </c>
      <c r="D94" s="232"/>
      <c r="E94" s="435"/>
      <c r="F94" s="393">
        <f t="shared" si="107"/>
        <v>0</v>
      </c>
      <c r="G94" s="232"/>
      <c r="H94" s="264"/>
      <c r="I94" s="115">
        <f t="shared" si="108"/>
        <v>0</v>
      </c>
      <c r="J94" s="264"/>
      <c r="K94" s="61"/>
      <c r="L94" s="115">
        <f t="shared" si="109"/>
        <v>0</v>
      </c>
      <c r="M94" s="328"/>
      <c r="N94" s="61"/>
      <c r="O94" s="115">
        <f t="shared" si="110"/>
        <v>0</v>
      </c>
      <c r="P94" s="112"/>
    </row>
    <row r="95" spans="1:16" ht="36" hidden="1" x14ac:dyDescent="0.25">
      <c r="A95" s="113">
        <v>2230</v>
      </c>
      <c r="B95" s="58" t="s">
        <v>81</v>
      </c>
      <c r="C95" s="59">
        <f t="shared" si="98"/>
        <v>0</v>
      </c>
      <c r="D95" s="233">
        <f>SUM(D96:D102)</f>
        <v>0</v>
      </c>
      <c r="E95" s="436">
        <f t="shared" ref="E95:F95" si="111">SUM(E96:E102)</f>
        <v>0</v>
      </c>
      <c r="F95" s="393">
        <f t="shared" si="111"/>
        <v>0</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c r="E96" s="435"/>
      <c r="F96" s="393">
        <f t="shared" ref="F96:F102" si="115">D96+E96</f>
        <v>0</v>
      </c>
      <c r="G96" s="232"/>
      <c r="H96" s="264"/>
      <c r="I96" s="115">
        <f t="shared" ref="I96:I102" si="116">G96+H96</f>
        <v>0</v>
      </c>
      <c r="J96" s="264"/>
      <c r="K96" s="61"/>
      <c r="L96" s="115">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c r="E97" s="435"/>
      <c r="F97" s="393">
        <f t="shared" si="115"/>
        <v>0</v>
      </c>
      <c r="G97" s="232"/>
      <c r="H97" s="264"/>
      <c r="I97" s="115">
        <f t="shared" si="116"/>
        <v>0</v>
      </c>
      <c r="J97" s="264"/>
      <c r="K97" s="61"/>
      <c r="L97" s="115">
        <f t="shared" si="117"/>
        <v>0</v>
      </c>
      <c r="M97" s="328"/>
      <c r="N97" s="61"/>
      <c r="O97" s="115">
        <f t="shared" si="118"/>
        <v>0</v>
      </c>
      <c r="P97" s="112"/>
    </row>
    <row r="98" spans="1:16" ht="24" hidden="1" x14ac:dyDescent="0.25">
      <c r="A98" s="33">
        <v>2233</v>
      </c>
      <c r="B98" s="53" t="s">
        <v>84</v>
      </c>
      <c r="C98" s="54">
        <f t="shared" si="98"/>
        <v>0</v>
      </c>
      <c r="D98" s="231"/>
      <c r="E98" s="433"/>
      <c r="F98" s="434">
        <f t="shared" si="115"/>
        <v>0</v>
      </c>
      <c r="G98" s="231"/>
      <c r="H98" s="263"/>
      <c r="I98" s="121">
        <f t="shared" si="116"/>
        <v>0</v>
      </c>
      <c r="J98" s="263"/>
      <c r="K98" s="56"/>
      <c r="L98" s="121">
        <f t="shared" si="117"/>
        <v>0</v>
      </c>
      <c r="M98" s="327"/>
      <c r="N98" s="56"/>
      <c r="O98" s="121">
        <f t="shared" si="118"/>
        <v>0</v>
      </c>
      <c r="P98" s="111"/>
    </row>
    <row r="99" spans="1:16" ht="36" hidden="1" x14ac:dyDescent="0.25">
      <c r="A99" s="38">
        <v>2234</v>
      </c>
      <c r="B99" s="58" t="s">
        <v>85</v>
      </c>
      <c r="C99" s="59">
        <f t="shared" si="98"/>
        <v>0</v>
      </c>
      <c r="D99" s="232"/>
      <c r="E99" s="435"/>
      <c r="F99" s="393">
        <f t="shared" si="115"/>
        <v>0</v>
      </c>
      <c r="G99" s="232"/>
      <c r="H99" s="264"/>
      <c r="I99" s="115">
        <f t="shared" si="116"/>
        <v>0</v>
      </c>
      <c r="J99" s="264"/>
      <c r="K99" s="61"/>
      <c r="L99" s="115">
        <f t="shared" si="117"/>
        <v>0</v>
      </c>
      <c r="M99" s="328"/>
      <c r="N99" s="61"/>
      <c r="O99" s="115">
        <f t="shared" si="118"/>
        <v>0</v>
      </c>
      <c r="P99" s="112"/>
    </row>
    <row r="100" spans="1:16" ht="24" hidden="1" x14ac:dyDescent="0.25">
      <c r="A100" s="38">
        <v>2235</v>
      </c>
      <c r="B100" s="58" t="s">
        <v>86</v>
      </c>
      <c r="C100" s="59">
        <f t="shared" si="98"/>
        <v>0</v>
      </c>
      <c r="D100" s="232"/>
      <c r="E100" s="435"/>
      <c r="F100" s="393">
        <f t="shared" si="115"/>
        <v>0</v>
      </c>
      <c r="G100" s="232"/>
      <c r="H100" s="264"/>
      <c r="I100" s="115">
        <f t="shared" si="116"/>
        <v>0</v>
      </c>
      <c r="J100" s="264"/>
      <c r="K100" s="61"/>
      <c r="L100" s="115">
        <f t="shared" si="117"/>
        <v>0</v>
      </c>
      <c r="M100" s="328"/>
      <c r="N100" s="61"/>
      <c r="O100" s="115">
        <f t="shared" si="118"/>
        <v>0</v>
      </c>
      <c r="P100" s="112"/>
    </row>
    <row r="101" spans="1:16" hidden="1" x14ac:dyDescent="0.25">
      <c r="A101" s="38">
        <v>2236</v>
      </c>
      <c r="B101" s="58" t="s">
        <v>87</v>
      </c>
      <c r="C101" s="59">
        <f t="shared" si="98"/>
        <v>0</v>
      </c>
      <c r="D101" s="232"/>
      <c r="E101" s="435"/>
      <c r="F101" s="393">
        <f t="shared" si="115"/>
        <v>0</v>
      </c>
      <c r="G101" s="232"/>
      <c r="H101" s="264"/>
      <c r="I101" s="115">
        <f t="shared" si="116"/>
        <v>0</v>
      </c>
      <c r="J101" s="264"/>
      <c r="K101" s="61"/>
      <c r="L101" s="115">
        <f t="shared" si="117"/>
        <v>0</v>
      </c>
      <c r="M101" s="328"/>
      <c r="N101" s="61"/>
      <c r="O101" s="115">
        <f t="shared" si="118"/>
        <v>0</v>
      </c>
      <c r="P101" s="112"/>
    </row>
    <row r="102" spans="1:16" ht="24" hidden="1" x14ac:dyDescent="0.25">
      <c r="A102" s="38">
        <v>2239</v>
      </c>
      <c r="B102" s="58" t="s">
        <v>88</v>
      </c>
      <c r="C102" s="59">
        <f t="shared" si="98"/>
        <v>0</v>
      </c>
      <c r="D102" s="232"/>
      <c r="E102" s="435"/>
      <c r="F102" s="393">
        <f t="shared" si="115"/>
        <v>0</v>
      </c>
      <c r="G102" s="232"/>
      <c r="H102" s="264"/>
      <c r="I102" s="115">
        <f t="shared" si="116"/>
        <v>0</v>
      </c>
      <c r="J102" s="264"/>
      <c r="K102" s="61"/>
      <c r="L102" s="115">
        <f t="shared" si="117"/>
        <v>0</v>
      </c>
      <c r="M102" s="328"/>
      <c r="N102" s="61"/>
      <c r="O102" s="115">
        <f t="shared" si="118"/>
        <v>0</v>
      </c>
      <c r="P102" s="112"/>
    </row>
    <row r="103" spans="1:16" ht="36" hidden="1" x14ac:dyDescent="0.25">
      <c r="A103" s="113">
        <v>2240</v>
      </c>
      <c r="B103" s="58" t="s">
        <v>89</v>
      </c>
      <c r="C103" s="59">
        <f t="shared" si="98"/>
        <v>0</v>
      </c>
      <c r="D103" s="233">
        <f>SUM(D104:D111)</f>
        <v>0</v>
      </c>
      <c r="E103" s="436">
        <f t="shared" ref="E103:F103" si="119">SUM(E104:E111)</f>
        <v>0</v>
      </c>
      <c r="F103" s="393">
        <f t="shared" si="119"/>
        <v>0</v>
      </c>
      <c r="G103" s="233">
        <f>SUM(G104:G111)</f>
        <v>0</v>
      </c>
      <c r="H103" s="122">
        <f t="shared" ref="H103:I103" si="120">SUM(H104:H111)</f>
        <v>0</v>
      </c>
      <c r="I103" s="115">
        <f t="shared" si="120"/>
        <v>0</v>
      </c>
      <c r="J103" s="122">
        <f>SUM(J104:J111)</f>
        <v>0</v>
      </c>
      <c r="K103" s="114">
        <f t="shared" ref="K103:L103" si="121">SUM(K104:K111)</f>
        <v>0</v>
      </c>
      <c r="L103" s="115">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c r="E104" s="435"/>
      <c r="F104" s="393">
        <f t="shared" ref="F104:F111" si="123">D104+E104</f>
        <v>0</v>
      </c>
      <c r="G104" s="232"/>
      <c r="H104" s="264"/>
      <c r="I104" s="115">
        <f t="shared" ref="I104:I111" si="124">G104+H104</f>
        <v>0</v>
      </c>
      <c r="J104" s="264"/>
      <c r="K104" s="61"/>
      <c r="L104" s="115">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c r="E105" s="435"/>
      <c r="F105" s="393">
        <f t="shared" si="123"/>
        <v>0</v>
      </c>
      <c r="G105" s="232"/>
      <c r="H105" s="264"/>
      <c r="I105" s="115">
        <f t="shared" si="124"/>
        <v>0</v>
      </c>
      <c r="J105" s="264"/>
      <c r="K105" s="61"/>
      <c r="L105" s="115">
        <f t="shared" si="125"/>
        <v>0</v>
      </c>
      <c r="M105" s="328"/>
      <c r="N105" s="61"/>
      <c r="O105" s="115">
        <f t="shared" si="126"/>
        <v>0</v>
      </c>
      <c r="P105" s="112"/>
    </row>
    <row r="106" spans="1:16" ht="24" hidden="1" x14ac:dyDescent="0.25">
      <c r="A106" s="38">
        <v>2243</v>
      </c>
      <c r="B106" s="58" t="s">
        <v>92</v>
      </c>
      <c r="C106" s="59">
        <f t="shared" si="98"/>
        <v>0</v>
      </c>
      <c r="D106" s="232"/>
      <c r="E106" s="435"/>
      <c r="F106" s="393">
        <f t="shared" si="123"/>
        <v>0</v>
      </c>
      <c r="G106" s="232"/>
      <c r="H106" s="264"/>
      <c r="I106" s="115">
        <f t="shared" si="124"/>
        <v>0</v>
      </c>
      <c r="J106" s="264"/>
      <c r="K106" s="61"/>
      <c r="L106" s="115">
        <f t="shared" si="125"/>
        <v>0</v>
      </c>
      <c r="M106" s="328"/>
      <c r="N106" s="61"/>
      <c r="O106" s="115">
        <f t="shared" si="126"/>
        <v>0</v>
      </c>
      <c r="P106" s="112"/>
    </row>
    <row r="107" spans="1:16" hidden="1" x14ac:dyDescent="0.25">
      <c r="A107" s="38">
        <v>2244</v>
      </c>
      <c r="B107" s="58" t="s">
        <v>93</v>
      </c>
      <c r="C107" s="59">
        <f t="shared" si="98"/>
        <v>0</v>
      </c>
      <c r="D107" s="232"/>
      <c r="E107" s="435"/>
      <c r="F107" s="393">
        <f t="shared" si="123"/>
        <v>0</v>
      </c>
      <c r="G107" s="232"/>
      <c r="H107" s="264"/>
      <c r="I107" s="115">
        <f t="shared" si="124"/>
        <v>0</v>
      </c>
      <c r="J107" s="264"/>
      <c r="K107" s="61"/>
      <c r="L107" s="115">
        <f t="shared" si="125"/>
        <v>0</v>
      </c>
      <c r="M107" s="328"/>
      <c r="N107" s="61"/>
      <c r="O107" s="115">
        <f t="shared" si="126"/>
        <v>0</v>
      </c>
      <c r="P107" s="112"/>
    </row>
    <row r="108" spans="1:16" ht="24" hidden="1" x14ac:dyDescent="0.25">
      <c r="A108" s="38">
        <v>2246</v>
      </c>
      <c r="B108" s="58" t="s">
        <v>94</v>
      </c>
      <c r="C108" s="59">
        <f t="shared" si="98"/>
        <v>0</v>
      </c>
      <c r="D108" s="232"/>
      <c r="E108" s="435"/>
      <c r="F108" s="393">
        <f t="shared" si="123"/>
        <v>0</v>
      </c>
      <c r="G108" s="232"/>
      <c r="H108" s="264"/>
      <c r="I108" s="115">
        <f t="shared" si="124"/>
        <v>0</v>
      </c>
      <c r="J108" s="264"/>
      <c r="K108" s="61"/>
      <c r="L108" s="115">
        <f t="shared" si="125"/>
        <v>0</v>
      </c>
      <c r="M108" s="328"/>
      <c r="N108" s="61"/>
      <c r="O108" s="115">
        <f t="shared" si="126"/>
        <v>0</v>
      </c>
      <c r="P108" s="112"/>
    </row>
    <row r="109" spans="1:16" hidden="1" x14ac:dyDescent="0.25">
      <c r="A109" s="38">
        <v>2247</v>
      </c>
      <c r="B109" s="58" t="s">
        <v>95</v>
      </c>
      <c r="C109" s="59">
        <f t="shared" si="98"/>
        <v>0</v>
      </c>
      <c r="D109" s="232"/>
      <c r="E109" s="435"/>
      <c r="F109" s="393">
        <f t="shared" si="123"/>
        <v>0</v>
      </c>
      <c r="G109" s="232"/>
      <c r="H109" s="264"/>
      <c r="I109" s="115">
        <f t="shared" si="124"/>
        <v>0</v>
      </c>
      <c r="J109" s="264"/>
      <c r="K109" s="61"/>
      <c r="L109" s="115">
        <f t="shared" si="125"/>
        <v>0</v>
      </c>
      <c r="M109" s="328"/>
      <c r="N109" s="61"/>
      <c r="O109" s="115">
        <f t="shared" si="126"/>
        <v>0</v>
      </c>
      <c r="P109" s="112"/>
    </row>
    <row r="110" spans="1:16" ht="24" hidden="1" x14ac:dyDescent="0.25">
      <c r="A110" s="38">
        <v>2248</v>
      </c>
      <c r="B110" s="58" t="s">
        <v>300</v>
      </c>
      <c r="C110" s="59">
        <f t="shared" si="98"/>
        <v>0</v>
      </c>
      <c r="D110" s="232"/>
      <c r="E110" s="435"/>
      <c r="F110" s="393">
        <f t="shared" si="123"/>
        <v>0</v>
      </c>
      <c r="G110" s="232"/>
      <c r="H110" s="264"/>
      <c r="I110" s="115">
        <f t="shared" si="124"/>
        <v>0</v>
      </c>
      <c r="J110" s="264"/>
      <c r="K110" s="61"/>
      <c r="L110" s="115">
        <f t="shared" si="125"/>
        <v>0</v>
      </c>
      <c r="M110" s="328"/>
      <c r="N110" s="61"/>
      <c r="O110" s="115">
        <f t="shared" si="126"/>
        <v>0</v>
      </c>
      <c r="P110" s="112"/>
    </row>
    <row r="111" spans="1:16" ht="24" hidden="1" x14ac:dyDescent="0.25">
      <c r="A111" s="38">
        <v>2249</v>
      </c>
      <c r="B111" s="58" t="s">
        <v>96</v>
      </c>
      <c r="C111" s="59">
        <f t="shared" si="98"/>
        <v>0</v>
      </c>
      <c r="D111" s="232"/>
      <c r="E111" s="435"/>
      <c r="F111" s="393">
        <f t="shared" si="123"/>
        <v>0</v>
      </c>
      <c r="G111" s="232"/>
      <c r="H111" s="264"/>
      <c r="I111" s="115">
        <f t="shared" si="124"/>
        <v>0</v>
      </c>
      <c r="J111" s="264"/>
      <c r="K111" s="61"/>
      <c r="L111" s="115">
        <f t="shared" si="125"/>
        <v>0</v>
      </c>
      <c r="M111" s="328"/>
      <c r="N111" s="61"/>
      <c r="O111" s="115">
        <f t="shared" si="126"/>
        <v>0</v>
      </c>
      <c r="P111" s="112"/>
    </row>
    <row r="112" spans="1:16"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c r="E114" s="435"/>
      <c r="F114" s="393">
        <f t="shared" si="131"/>
        <v>0</v>
      </c>
      <c r="G114" s="232"/>
      <c r="H114" s="264"/>
      <c r="I114" s="115">
        <f t="shared" si="132"/>
        <v>0</v>
      </c>
      <c r="J114" s="264"/>
      <c r="K114" s="61"/>
      <c r="L114" s="115">
        <f t="shared" si="133"/>
        <v>0</v>
      </c>
      <c r="M114" s="328"/>
      <c r="N114" s="61"/>
      <c r="O114" s="115">
        <f t="shared" si="134"/>
        <v>0</v>
      </c>
      <c r="P114" s="112"/>
    </row>
    <row r="115" spans="1:16" ht="24" hidden="1" x14ac:dyDescent="0.25">
      <c r="A115" s="38">
        <v>2259</v>
      </c>
      <c r="B115" s="58" t="s">
        <v>100</v>
      </c>
      <c r="C115" s="59">
        <f t="shared" si="98"/>
        <v>0</v>
      </c>
      <c r="D115" s="232"/>
      <c r="E115" s="435"/>
      <c r="F115" s="393">
        <f t="shared" si="131"/>
        <v>0</v>
      </c>
      <c r="G115" s="232"/>
      <c r="H115" s="264"/>
      <c r="I115" s="115">
        <f t="shared" si="132"/>
        <v>0</v>
      </c>
      <c r="J115" s="264"/>
      <c r="K115" s="61"/>
      <c r="L115" s="115">
        <f t="shared" si="133"/>
        <v>0</v>
      </c>
      <c r="M115" s="328"/>
      <c r="N115" s="61"/>
      <c r="O115" s="115">
        <f t="shared" si="134"/>
        <v>0</v>
      </c>
      <c r="P115" s="112"/>
    </row>
    <row r="116" spans="1:16" hidden="1" x14ac:dyDescent="0.25">
      <c r="A116" s="113">
        <v>2260</v>
      </c>
      <c r="B116" s="58" t="s">
        <v>101</v>
      </c>
      <c r="C116" s="59">
        <f t="shared" si="98"/>
        <v>0</v>
      </c>
      <c r="D116" s="233">
        <f>SUM(D117:D121)</f>
        <v>0</v>
      </c>
      <c r="E116" s="436">
        <f t="shared" ref="E116:F116" si="135">SUM(E117:E121)</f>
        <v>0</v>
      </c>
      <c r="F116" s="393">
        <f t="shared" si="135"/>
        <v>0</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row>
    <row r="118" spans="1:16" hidden="1" x14ac:dyDescent="0.25">
      <c r="A118" s="38">
        <v>2262</v>
      </c>
      <c r="B118" s="58" t="s">
        <v>103</v>
      </c>
      <c r="C118" s="59">
        <f t="shared" si="98"/>
        <v>0</v>
      </c>
      <c r="D118" s="232"/>
      <c r="E118" s="435"/>
      <c r="F118" s="393">
        <f t="shared" si="139"/>
        <v>0</v>
      </c>
      <c r="G118" s="232"/>
      <c r="H118" s="264"/>
      <c r="I118" s="115">
        <f t="shared" si="140"/>
        <v>0</v>
      </c>
      <c r="J118" s="264"/>
      <c r="K118" s="61"/>
      <c r="L118" s="115">
        <f t="shared" si="141"/>
        <v>0</v>
      </c>
      <c r="M118" s="328"/>
      <c r="N118" s="61"/>
      <c r="O118" s="115">
        <f t="shared" si="142"/>
        <v>0</v>
      </c>
      <c r="P118" s="112"/>
    </row>
    <row r="119" spans="1:16" hidden="1" x14ac:dyDescent="0.25">
      <c r="A119" s="38">
        <v>2263</v>
      </c>
      <c r="B119" s="58" t="s">
        <v>104</v>
      </c>
      <c r="C119" s="59">
        <f t="shared" si="98"/>
        <v>0</v>
      </c>
      <c r="D119" s="232"/>
      <c r="E119" s="435"/>
      <c r="F119" s="393">
        <f t="shared" si="139"/>
        <v>0</v>
      </c>
      <c r="G119" s="232"/>
      <c r="H119" s="264"/>
      <c r="I119" s="115">
        <f t="shared" si="140"/>
        <v>0</v>
      </c>
      <c r="J119" s="264"/>
      <c r="K119" s="61"/>
      <c r="L119" s="115">
        <f t="shared" si="141"/>
        <v>0</v>
      </c>
      <c r="M119" s="328"/>
      <c r="N119" s="61"/>
      <c r="O119" s="115">
        <f t="shared" si="142"/>
        <v>0</v>
      </c>
      <c r="P119" s="112"/>
    </row>
    <row r="120" spans="1:16" ht="24" hidden="1" x14ac:dyDescent="0.25">
      <c r="A120" s="38">
        <v>2264</v>
      </c>
      <c r="B120" s="58" t="s">
        <v>105</v>
      </c>
      <c r="C120" s="59">
        <f t="shared" si="98"/>
        <v>0</v>
      </c>
      <c r="D120" s="232"/>
      <c r="E120" s="435"/>
      <c r="F120" s="393">
        <f t="shared" si="139"/>
        <v>0</v>
      </c>
      <c r="G120" s="232"/>
      <c r="H120" s="264"/>
      <c r="I120" s="115">
        <f t="shared" si="140"/>
        <v>0</v>
      </c>
      <c r="J120" s="264"/>
      <c r="K120" s="61"/>
      <c r="L120" s="115">
        <f t="shared" si="141"/>
        <v>0</v>
      </c>
      <c r="M120" s="328"/>
      <c r="N120" s="61"/>
      <c r="O120" s="115">
        <f t="shared" si="142"/>
        <v>0</v>
      </c>
      <c r="P120" s="112"/>
    </row>
    <row r="121" spans="1:16" hidden="1" x14ac:dyDescent="0.25">
      <c r="A121" s="38">
        <v>2269</v>
      </c>
      <c r="B121" s="58" t="s">
        <v>106</v>
      </c>
      <c r="C121" s="59">
        <f t="shared" si="98"/>
        <v>0</v>
      </c>
      <c r="D121" s="232"/>
      <c r="E121" s="435"/>
      <c r="F121" s="393">
        <f t="shared" si="139"/>
        <v>0</v>
      </c>
      <c r="G121" s="232"/>
      <c r="H121" s="264"/>
      <c r="I121" s="115">
        <f t="shared" si="140"/>
        <v>0</v>
      </c>
      <c r="J121" s="264"/>
      <c r="K121" s="61"/>
      <c r="L121" s="115">
        <f t="shared" si="141"/>
        <v>0</v>
      </c>
      <c r="M121" s="328"/>
      <c r="N121" s="61"/>
      <c r="O121" s="115">
        <f t="shared" si="142"/>
        <v>0</v>
      </c>
      <c r="P121" s="112"/>
    </row>
    <row r="122" spans="1:16" x14ac:dyDescent="0.25">
      <c r="A122" s="113">
        <v>2270</v>
      </c>
      <c r="B122" s="58" t="s">
        <v>107</v>
      </c>
      <c r="C122" s="59">
        <f t="shared" si="98"/>
        <v>277040</v>
      </c>
      <c r="D122" s="233">
        <f>SUM(D123:D127)</f>
        <v>281283</v>
      </c>
      <c r="E122" s="436">
        <f t="shared" ref="E122:F122" si="143">SUM(E123:E127)</f>
        <v>-4243</v>
      </c>
      <c r="F122" s="393">
        <f t="shared" si="143"/>
        <v>277040</v>
      </c>
      <c r="G122" s="233">
        <f>SUM(G123:G127)</f>
        <v>0</v>
      </c>
      <c r="H122" s="122">
        <f t="shared" ref="H122:I122" si="144">SUM(H123:H127)</f>
        <v>0</v>
      </c>
      <c r="I122" s="115">
        <f t="shared" si="144"/>
        <v>0</v>
      </c>
      <c r="J122" s="122">
        <f>SUM(J123:J127)</f>
        <v>0</v>
      </c>
      <c r="K122" s="114">
        <f t="shared" ref="K122:L122" si="145">SUM(K123:K127)</f>
        <v>0</v>
      </c>
      <c r="L122" s="115">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c r="E124" s="435"/>
      <c r="F124" s="393">
        <f t="shared" si="147"/>
        <v>0</v>
      </c>
      <c r="G124" s="232"/>
      <c r="H124" s="264"/>
      <c r="I124" s="115">
        <f t="shared" si="148"/>
        <v>0</v>
      </c>
      <c r="J124" s="264"/>
      <c r="K124" s="61"/>
      <c r="L124" s="115">
        <f t="shared" si="149"/>
        <v>0</v>
      </c>
      <c r="M124" s="328"/>
      <c r="N124" s="61"/>
      <c r="O124" s="115">
        <f t="shared" si="150"/>
        <v>0</v>
      </c>
      <c r="P124" s="112"/>
    </row>
    <row r="125" spans="1:16" ht="24" x14ac:dyDescent="0.25">
      <c r="A125" s="38">
        <v>2275</v>
      </c>
      <c r="B125" s="58" t="s">
        <v>109</v>
      </c>
      <c r="C125" s="59">
        <f t="shared" si="98"/>
        <v>277040</v>
      </c>
      <c r="D125" s="232">
        <f>244375-10654-28857-101+163072-34816-34448-17288</f>
        <v>281283</v>
      </c>
      <c r="E125" s="435">
        <f>-1-4242</f>
        <v>-4243</v>
      </c>
      <c r="F125" s="393">
        <f t="shared" si="147"/>
        <v>277040</v>
      </c>
      <c r="G125" s="232"/>
      <c r="H125" s="264"/>
      <c r="I125" s="115">
        <f t="shared" si="148"/>
        <v>0</v>
      </c>
      <c r="J125" s="264"/>
      <c r="K125" s="61"/>
      <c r="L125" s="115">
        <f t="shared" si="149"/>
        <v>0</v>
      </c>
      <c r="M125" s="328"/>
      <c r="N125" s="61"/>
      <c r="O125" s="115">
        <f t="shared" si="150"/>
        <v>0</v>
      </c>
      <c r="P125" s="112"/>
    </row>
    <row r="126" spans="1:16" ht="36" hidden="1" x14ac:dyDescent="0.25">
      <c r="A126" s="38">
        <v>2276</v>
      </c>
      <c r="B126" s="58" t="s">
        <v>110</v>
      </c>
      <c r="C126" s="59">
        <f t="shared" si="98"/>
        <v>0</v>
      </c>
      <c r="D126" s="232"/>
      <c r="E126" s="435"/>
      <c r="F126" s="393">
        <f t="shared" si="147"/>
        <v>0</v>
      </c>
      <c r="G126" s="232"/>
      <c r="H126" s="264"/>
      <c r="I126" s="115">
        <f t="shared" si="148"/>
        <v>0</v>
      </c>
      <c r="J126" s="264"/>
      <c r="K126" s="61"/>
      <c r="L126" s="115">
        <f t="shared" si="149"/>
        <v>0</v>
      </c>
      <c r="M126" s="328"/>
      <c r="N126" s="61"/>
      <c r="O126" s="115">
        <f t="shared" si="150"/>
        <v>0</v>
      </c>
      <c r="P126" s="112"/>
    </row>
    <row r="127" spans="1:16" ht="24" hidden="1" x14ac:dyDescent="0.25">
      <c r="A127" s="38">
        <v>2279</v>
      </c>
      <c r="B127" s="58" t="s">
        <v>111</v>
      </c>
      <c r="C127" s="59">
        <f t="shared" si="98"/>
        <v>0</v>
      </c>
      <c r="D127" s="232"/>
      <c r="E127" s="435"/>
      <c r="F127" s="393">
        <f t="shared" si="147"/>
        <v>0</v>
      </c>
      <c r="G127" s="232"/>
      <c r="H127" s="264"/>
      <c r="I127" s="115">
        <f t="shared" si="148"/>
        <v>0</v>
      </c>
      <c r="J127" s="264"/>
      <c r="K127" s="61"/>
      <c r="L127" s="115">
        <f t="shared" si="149"/>
        <v>0</v>
      </c>
      <c r="M127" s="328"/>
      <c r="N127" s="61"/>
      <c r="O127" s="115">
        <f t="shared" si="150"/>
        <v>0</v>
      </c>
      <c r="P127" s="112"/>
    </row>
    <row r="128" spans="1:16" ht="24" hidden="1" x14ac:dyDescent="0.25">
      <c r="A128" s="380">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c r="E129" s="435"/>
      <c r="F129" s="393">
        <f>D129+E129</f>
        <v>0</v>
      </c>
      <c r="G129" s="232"/>
      <c r="H129" s="264"/>
      <c r="I129" s="115">
        <f>G129+H129</f>
        <v>0</v>
      </c>
      <c r="J129" s="264"/>
      <c r="K129" s="61"/>
      <c r="L129" s="115">
        <f>J129+K129</f>
        <v>0</v>
      </c>
      <c r="M129" s="328"/>
      <c r="N129" s="61"/>
      <c r="O129" s="115">
        <f>M129+N129</f>
        <v>0</v>
      </c>
      <c r="P129" s="112"/>
    </row>
    <row r="130" spans="1:16" ht="38.25" hidden="1" customHeight="1" x14ac:dyDescent="0.25">
      <c r="A130" s="46">
        <v>2300</v>
      </c>
      <c r="B130" s="106" t="s">
        <v>113</v>
      </c>
      <c r="C130" s="47">
        <f t="shared" si="98"/>
        <v>0</v>
      </c>
      <c r="D130" s="230">
        <f>SUM(D131,D136,D140,D141,D144,D151,D159,D160,D163)</f>
        <v>0</v>
      </c>
      <c r="E130" s="430">
        <f t="shared" ref="E130:F130" si="152">SUM(E131,E136,E140,E141,E144,E151,E159,E160,E163)</f>
        <v>0</v>
      </c>
      <c r="F130" s="397">
        <f t="shared" si="152"/>
        <v>0</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18">
        <f t="shared" si="154"/>
        <v>0</v>
      </c>
      <c r="M130" s="47">
        <f>SUM(M131,M136,M140,M141,M144,M151,M159,M160,M163)</f>
        <v>0</v>
      </c>
      <c r="N130" s="51">
        <f t="shared" ref="N130:O130" si="155">SUM(N131,N136,N140,N141,N144,N151,N159,N160,N163)</f>
        <v>0</v>
      </c>
      <c r="O130" s="118">
        <f t="shared" si="155"/>
        <v>0</v>
      </c>
      <c r="P130" s="124"/>
    </row>
    <row r="131" spans="1:16" ht="24" hidden="1" x14ac:dyDescent="0.25">
      <c r="A131" s="380">
        <v>2310</v>
      </c>
      <c r="B131" s="53" t="s">
        <v>114</v>
      </c>
      <c r="C131" s="54">
        <f t="shared" si="98"/>
        <v>0</v>
      </c>
      <c r="D131" s="235">
        <f>SUM(D132:D135)</f>
        <v>0</v>
      </c>
      <c r="E131" s="438">
        <f t="shared" ref="E131:O131" si="156">SUM(E132:E135)</f>
        <v>0</v>
      </c>
      <c r="F131" s="434">
        <f t="shared" si="156"/>
        <v>0</v>
      </c>
      <c r="G131" s="235">
        <f t="shared" si="156"/>
        <v>0</v>
      </c>
      <c r="H131" s="266">
        <f t="shared" si="156"/>
        <v>0</v>
      </c>
      <c r="I131" s="121">
        <f t="shared" si="156"/>
        <v>0</v>
      </c>
      <c r="J131" s="266">
        <f t="shared" si="156"/>
        <v>0</v>
      </c>
      <c r="K131" s="120">
        <f t="shared" si="156"/>
        <v>0</v>
      </c>
      <c r="L131" s="121">
        <f t="shared" si="156"/>
        <v>0</v>
      </c>
      <c r="M131" s="54">
        <f t="shared" si="156"/>
        <v>0</v>
      </c>
      <c r="N131" s="120">
        <f t="shared" si="156"/>
        <v>0</v>
      </c>
      <c r="O131" s="121">
        <f t="shared" si="156"/>
        <v>0</v>
      </c>
      <c r="P131" s="111"/>
    </row>
    <row r="132" spans="1:16" hidden="1" x14ac:dyDescent="0.25">
      <c r="A132" s="38">
        <v>2311</v>
      </c>
      <c r="B132" s="58" t="s">
        <v>115</v>
      </c>
      <c r="C132" s="59">
        <f t="shared" si="98"/>
        <v>0</v>
      </c>
      <c r="D132" s="232"/>
      <c r="E132" s="435"/>
      <c r="F132" s="393">
        <f t="shared" ref="F132:F135" si="157">D132+E132</f>
        <v>0</v>
      </c>
      <c r="G132" s="232"/>
      <c r="H132" s="264"/>
      <c r="I132" s="115">
        <f t="shared" ref="I132:I135" si="158">G132+H132</f>
        <v>0</v>
      </c>
      <c r="J132" s="264"/>
      <c r="K132" s="61"/>
      <c r="L132" s="115">
        <f t="shared" ref="L132:L135" si="159">J132+K132</f>
        <v>0</v>
      </c>
      <c r="M132" s="328"/>
      <c r="N132" s="61"/>
      <c r="O132" s="115">
        <f t="shared" ref="O132:O135" si="160">M132+N132</f>
        <v>0</v>
      </c>
      <c r="P132" s="112"/>
    </row>
    <row r="133" spans="1:16" hidden="1" x14ac:dyDescent="0.25">
      <c r="A133" s="38">
        <v>2312</v>
      </c>
      <c r="B133" s="58" t="s">
        <v>116</v>
      </c>
      <c r="C133" s="59">
        <f t="shared" si="98"/>
        <v>0</v>
      </c>
      <c r="D133" s="232"/>
      <c r="E133" s="435"/>
      <c r="F133" s="393">
        <f t="shared" si="157"/>
        <v>0</v>
      </c>
      <c r="G133" s="232"/>
      <c r="H133" s="264"/>
      <c r="I133" s="115">
        <f t="shared" si="158"/>
        <v>0</v>
      </c>
      <c r="J133" s="264"/>
      <c r="K133" s="61"/>
      <c r="L133" s="115">
        <f t="shared" si="159"/>
        <v>0</v>
      </c>
      <c r="M133" s="328"/>
      <c r="N133" s="61"/>
      <c r="O133" s="115">
        <f t="shared" si="160"/>
        <v>0</v>
      </c>
      <c r="P133" s="112"/>
    </row>
    <row r="134" spans="1:16" hidden="1" x14ac:dyDescent="0.25">
      <c r="A134" s="38">
        <v>2313</v>
      </c>
      <c r="B134" s="58" t="s">
        <v>117</v>
      </c>
      <c r="C134" s="59">
        <f t="shared" si="98"/>
        <v>0</v>
      </c>
      <c r="D134" s="232"/>
      <c r="E134" s="435"/>
      <c r="F134" s="393">
        <f t="shared" si="157"/>
        <v>0</v>
      </c>
      <c r="G134" s="232"/>
      <c r="H134" s="264"/>
      <c r="I134" s="115">
        <f t="shared" si="158"/>
        <v>0</v>
      </c>
      <c r="J134" s="264"/>
      <c r="K134" s="61"/>
      <c r="L134" s="115">
        <f t="shared" si="159"/>
        <v>0</v>
      </c>
      <c r="M134" s="328"/>
      <c r="N134" s="61"/>
      <c r="O134" s="115">
        <f t="shared" si="160"/>
        <v>0</v>
      </c>
      <c r="P134" s="112"/>
    </row>
    <row r="135" spans="1:16" ht="36" hidden="1" customHeight="1" x14ac:dyDescent="0.25">
      <c r="A135" s="38">
        <v>2314</v>
      </c>
      <c r="B135" s="58" t="s">
        <v>291</v>
      </c>
      <c r="C135" s="59">
        <f t="shared" si="98"/>
        <v>0</v>
      </c>
      <c r="D135" s="232"/>
      <c r="E135" s="435"/>
      <c r="F135" s="393">
        <f t="shared" si="157"/>
        <v>0</v>
      </c>
      <c r="G135" s="232"/>
      <c r="H135" s="264"/>
      <c r="I135" s="115">
        <f t="shared" si="158"/>
        <v>0</v>
      </c>
      <c r="J135" s="264"/>
      <c r="K135" s="61"/>
      <c r="L135" s="115">
        <f t="shared" si="159"/>
        <v>0</v>
      </c>
      <c r="M135" s="328"/>
      <c r="N135" s="61"/>
      <c r="O135" s="115">
        <f t="shared" si="160"/>
        <v>0</v>
      </c>
      <c r="P135" s="112"/>
    </row>
    <row r="136" spans="1:16" hidden="1" x14ac:dyDescent="0.25">
      <c r="A136" s="113">
        <v>2320</v>
      </c>
      <c r="B136" s="58" t="s">
        <v>118</v>
      </c>
      <c r="C136" s="59">
        <f t="shared" si="98"/>
        <v>0</v>
      </c>
      <c r="D136" s="233">
        <f>SUM(D137:D139)</f>
        <v>0</v>
      </c>
      <c r="E136" s="436">
        <f t="shared" ref="E136:F136" si="161">SUM(E137:E139)</f>
        <v>0</v>
      </c>
      <c r="F136" s="393">
        <f t="shared" si="161"/>
        <v>0</v>
      </c>
      <c r="G136" s="233">
        <f>SUM(G137:G139)</f>
        <v>0</v>
      </c>
      <c r="H136" s="122">
        <f t="shared" ref="H136:I136" si="162">SUM(H137:H139)</f>
        <v>0</v>
      </c>
      <c r="I136" s="115">
        <f t="shared" si="162"/>
        <v>0</v>
      </c>
      <c r="J136" s="122">
        <f>SUM(J137:J139)</f>
        <v>0</v>
      </c>
      <c r="K136" s="114">
        <f t="shared" ref="K136:L136" si="163">SUM(K137:K139)</f>
        <v>0</v>
      </c>
      <c r="L136" s="115">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row>
    <row r="138" spans="1:16" hidden="1" x14ac:dyDescent="0.25">
      <c r="A138" s="38">
        <v>2322</v>
      </c>
      <c r="B138" s="58" t="s">
        <v>120</v>
      </c>
      <c r="C138" s="59">
        <f t="shared" si="98"/>
        <v>0</v>
      </c>
      <c r="D138" s="232"/>
      <c r="E138" s="435"/>
      <c r="F138" s="393">
        <f t="shared" si="165"/>
        <v>0</v>
      </c>
      <c r="G138" s="232"/>
      <c r="H138" s="264"/>
      <c r="I138" s="115">
        <f t="shared" si="166"/>
        <v>0</v>
      </c>
      <c r="J138" s="264"/>
      <c r="K138" s="61"/>
      <c r="L138" s="115">
        <f t="shared" si="167"/>
        <v>0</v>
      </c>
      <c r="M138" s="328"/>
      <c r="N138" s="61"/>
      <c r="O138" s="115">
        <f t="shared" si="168"/>
        <v>0</v>
      </c>
      <c r="P138" s="112"/>
    </row>
    <row r="139" spans="1:16" ht="10.5" hidden="1" customHeight="1" x14ac:dyDescent="0.25">
      <c r="A139" s="38">
        <v>2329</v>
      </c>
      <c r="B139" s="58" t="s">
        <v>121</v>
      </c>
      <c r="C139" s="59">
        <f t="shared" si="98"/>
        <v>0</v>
      </c>
      <c r="D139" s="232"/>
      <c r="E139" s="435"/>
      <c r="F139" s="393">
        <f t="shared" si="165"/>
        <v>0</v>
      </c>
      <c r="G139" s="232"/>
      <c r="H139" s="264"/>
      <c r="I139" s="115">
        <f t="shared" si="166"/>
        <v>0</v>
      </c>
      <c r="J139" s="264"/>
      <c r="K139" s="61"/>
      <c r="L139" s="115">
        <f t="shared" si="167"/>
        <v>0</v>
      </c>
      <c r="M139" s="328"/>
      <c r="N139" s="61"/>
      <c r="O139" s="115">
        <f t="shared" si="168"/>
        <v>0</v>
      </c>
      <c r="P139" s="112"/>
    </row>
    <row r="140" spans="1:16" hidden="1" x14ac:dyDescent="0.25">
      <c r="A140" s="113">
        <v>2330</v>
      </c>
      <c r="B140" s="58" t="s">
        <v>122</v>
      </c>
      <c r="C140" s="59">
        <f t="shared" si="98"/>
        <v>0</v>
      </c>
      <c r="D140" s="232"/>
      <c r="E140" s="435"/>
      <c r="F140" s="393">
        <f t="shared" si="165"/>
        <v>0</v>
      </c>
      <c r="G140" s="232"/>
      <c r="H140" s="264"/>
      <c r="I140" s="115">
        <f t="shared" si="166"/>
        <v>0</v>
      </c>
      <c r="J140" s="264"/>
      <c r="K140" s="61"/>
      <c r="L140" s="115">
        <f t="shared" si="167"/>
        <v>0</v>
      </c>
      <c r="M140" s="328"/>
      <c r="N140" s="61"/>
      <c r="O140" s="115">
        <f t="shared" si="168"/>
        <v>0</v>
      </c>
      <c r="P140" s="112"/>
    </row>
    <row r="141" spans="1:16"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c r="E143" s="435"/>
      <c r="F143" s="393">
        <f t="shared" si="173"/>
        <v>0</v>
      </c>
      <c r="G143" s="232"/>
      <c r="H143" s="264"/>
      <c r="I143" s="115">
        <f t="shared" si="174"/>
        <v>0</v>
      </c>
      <c r="J143" s="264"/>
      <c r="K143" s="61"/>
      <c r="L143" s="115">
        <f t="shared" si="175"/>
        <v>0</v>
      </c>
      <c r="M143" s="328"/>
      <c r="N143" s="61"/>
      <c r="O143" s="115">
        <f t="shared" si="176"/>
        <v>0</v>
      </c>
      <c r="P143" s="112"/>
    </row>
    <row r="144" spans="1:16" ht="24" hidden="1" x14ac:dyDescent="0.25">
      <c r="A144" s="108">
        <v>2350</v>
      </c>
      <c r="B144" s="79" t="s">
        <v>125</v>
      </c>
      <c r="C144" s="85">
        <f t="shared" si="98"/>
        <v>0</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c r="E145" s="433"/>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row>
    <row r="146" spans="1:16" hidden="1" x14ac:dyDescent="0.25">
      <c r="A146" s="38">
        <v>2352</v>
      </c>
      <c r="B146" s="58" t="s">
        <v>127</v>
      </c>
      <c r="C146" s="59">
        <f t="shared" si="98"/>
        <v>0</v>
      </c>
      <c r="D146" s="232"/>
      <c r="E146" s="435"/>
      <c r="F146" s="393">
        <f t="shared" si="181"/>
        <v>0</v>
      </c>
      <c r="G146" s="232"/>
      <c r="H146" s="264"/>
      <c r="I146" s="115">
        <f t="shared" si="182"/>
        <v>0</v>
      </c>
      <c r="J146" s="264"/>
      <c r="K146" s="61"/>
      <c r="L146" s="115">
        <f t="shared" si="183"/>
        <v>0</v>
      </c>
      <c r="M146" s="328"/>
      <c r="N146" s="61"/>
      <c r="O146" s="115">
        <f t="shared" si="184"/>
        <v>0</v>
      </c>
      <c r="P146" s="112"/>
    </row>
    <row r="147" spans="1:16" ht="24" hidden="1" x14ac:dyDescent="0.25">
      <c r="A147" s="38">
        <v>2353</v>
      </c>
      <c r="B147" s="58" t="s">
        <v>128</v>
      </c>
      <c r="C147" s="59">
        <f t="shared" si="98"/>
        <v>0</v>
      </c>
      <c r="D147" s="232"/>
      <c r="E147" s="435"/>
      <c r="F147" s="393">
        <f t="shared" si="181"/>
        <v>0</v>
      </c>
      <c r="G147" s="232"/>
      <c r="H147" s="264"/>
      <c r="I147" s="115">
        <f t="shared" si="182"/>
        <v>0</v>
      </c>
      <c r="J147" s="264"/>
      <c r="K147" s="61"/>
      <c r="L147" s="115">
        <f t="shared" si="183"/>
        <v>0</v>
      </c>
      <c r="M147" s="328"/>
      <c r="N147" s="61"/>
      <c r="O147" s="115">
        <f t="shared" si="184"/>
        <v>0</v>
      </c>
      <c r="P147" s="112"/>
    </row>
    <row r="148" spans="1:16" ht="24" hidden="1" x14ac:dyDescent="0.25">
      <c r="A148" s="38">
        <v>2354</v>
      </c>
      <c r="B148" s="58" t="s">
        <v>129</v>
      </c>
      <c r="C148" s="59">
        <f t="shared" si="98"/>
        <v>0</v>
      </c>
      <c r="D148" s="232"/>
      <c r="E148" s="435"/>
      <c r="F148" s="393">
        <f t="shared" si="181"/>
        <v>0</v>
      </c>
      <c r="G148" s="232"/>
      <c r="H148" s="264"/>
      <c r="I148" s="115">
        <f t="shared" si="182"/>
        <v>0</v>
      </c>
      <c r="J148" s="264"/>
      <c r="K148" s="61"/>
      <c r="L148" s="115">
        <f t="shared" si="183"/>
        <v>0</v>
      </c>
      <c r="M148" s="328"/>
      <c r="N148" s="61"/>
      <c r="O148" s="115">
        <f t="shared" si="184"/>
        <v>0</v>
      </c>
      <c r="P148" s="112"/>
    </row>
    <row r="149" spans="1:16" ht="24" hidden="1" x14ac:dyDescent="0.25">
      <c r="A149" s="38">
        <v>2355</v>
      </c>
      <c r="B149" s="58" t="s">
        <v>130</v>
      </c>
      <c r="C149" s="59">
        <f t="shared" ref="C149:C212" si="185">F149+I149+L149+O149</f>
        <v>0</v>
      </c>
      <c r="D149" s="232"/>
      <c r="E149" s="435"/>
      <c r="F149" s="393">
        <f t="shared" si="181"/>
        <v>0</v>
      </c>
      <c r="G149" s="232"/>
      <c r="H149" s="264"/>
      <c r="I149" s="115">
        <f t="shared" si="182"/>
        <v>0</v>
      </c>
      <c r="J149" s="264"/>
      <c r="K149" s="61"/>
      <c r="L149" s="115">
        <f t="shared" si="183"/>
        <v>0</v>
      </c>
      <c r="M149" s="328"/>
      <c r="N149" s="61"/>
      <c r="O149" s="115">
        <f t="shared" si="184"/>
        <v>0</v>
      </c>
      <c r="P149" s="112"/>
    </row>
    <row r="150" spans="1:16" ht="24" hidden="1" x14ac:dyDescent="0.25">
      <c r="A150" s="38">
        <v>2359</v>
      </c>
      <c r="B150" s="58" t="s">
        <v>131</v>
      </c>
      <c r="C150" s="59">
        <f t="shared" si="185"/>
        <v>0</v>
      </c>
      <c r="D150" s="232"/>
      <c r="E150" s="435"/>
      <c r="F150" s="393">
        <f t="shared" si="181"/>
        <v>0</v>
      </c>
      <c r="G150" s="232"/>
      <c r="H150" s="264"/>
      <c r="I150" s="115">
        <f t="shared" si="182"/>
        <v>0</v>
      </c>
      <c r="J150" s="264"/>
      <c r="K150" s="61"/>
      <c r="L150" s="115">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c r="E153" s="435"/>
      <c r="F153" s="393">
        <f t="shared" si="190"/>
        <v>0</v>
      </c>
      <c r="G153" s="232"/>
      <c r="H153" s="264"/>
      <c r="I153" s="115">
        <f t="shared" si="191"/>
        <v>0</v>
      </c>
      <c r="J153" s="264"/>
      <c r="K153" s="61"/>
      <c r="L153" s="115">
        <f t="shared" si="192"/>
        <v>0</v>
      </c>
      <c r="M153" s="328"/>
      <c r="N153" s="61"/>
      <c r="O153" s="115">
        <f t="shared" si="193"/>
        <v>0</v>
      </c>
      <c r="P153" s="112"/>
    </row>
    <row r="154" spans="1:16" hidden="1" x14ac:dyDescent="0.25">
      <c r="A154" s="37">
        <v>2363</v>
      </c>
      <c r="B154" s="58" t="s">
        <v>135</v>
      </c>
      <c r="C154" s="59">
        <f t="shared" si="185"/>
        <v>0</v>
      </c>
      <c r="D154" s="232"/>
      <c r="E154" s="435"/>
      <c r="F154" s="393">
        <f t="shared" si="190"/>
        <v>0</v>
      </c>
      <c r="G154" s="232"/>
      <c r="H154" s="264"/>
      <c r="I154" s="115">
        <f t="shared" si="191"/>
        <v>0</v>
      </c>
      <c r="J154" s="264"/>
      <c r="K154" s="61"/>
      <c r="L154" s="115">
        <f t="shared" si="192"/>
        <v>0</v>
      </c>
      <c r="M154" s="328"/>
      <c r="N154" s="61"/>
      <c r="O154" s="115">
        <f t="shared" si="193"/>
        <v>0</v>
      </c>
      <c r="P154" s="112"/>
    </row>
    <row r="155" spans="1:16" hidden="1" x14ac:dyDescent="0.25">
      <c r="A155" s="37">
        <v>2364</v>
      </c>
      <c r="B155" s="58" t="s">
        <v>136</v>
      </c>
      <c r="C155" s="59">
        <f t="shared" si="185"/>
        <v>0</v>
      </c>
      <c r="D155" s="232"/>
      <c r="E155" s="435"/>
      <c r="F155" s="393">
        <f t="shared" si="190"/>
        <v>0</v>
      </c>
      <c r="G155" s="232"/>
      <c r="H155" s="264"/>
      <c r="I155" s="115">
        <f t="shared" si="191"/>
        <v>0</v>
      </c>
      <c r="J155" s="264"/>
      <c r="K155" s="61"/>
      <c r="L155" s="115">
        <f t="shared" si="192"/>
        <v>0</v>
      </c>
      <c r="M155" s="328"/>
      <c r="N155" s="61"/>
      <c r="O155" s="115">
        <f t="shared" si="193"/>
        <v>0</v>
      </c>
      <c r="P155" s="112"/>
    </row>
    <row r="156" spans="1:16" ht="12.75" hidden="1" customHeight="1" x14ac:dyDescent="0.25">
      <c r="A156" s="37">
        <v>2365</v>
      </c>
      <c r="B156" s="58" t="s">
        <v>137</v>
      </c>
      <c r="C156" s="59">
        <f t="shared" si="185"/>
        <v>0</v>
      </c>
      <c r="D156" s="232"/>
      <c r="E156" s="435"/>
      <c r="F156" s="393">
        <f t="shared" si="190"/>
        <v>0</v>
      </c>
      <c r="G156" s="232"/>
      <c r="H156" s="264"/>
      <c r="I156" s="115">
        <f t="shared" si="191"/>
        <v>0</v>
      </c>
      <c r="J156" s="264"/>
      <c r="K156" s="61"/>
      <c r="L156" s="115">
        <f t="shared" si="192"/>
        <v>0</v>
      </c>
      <c r="M156" s="328"/>
      <c r="N156" s="61"/>
      <c r="O156" s="115">
        <f t="shared" si="193"/>
        <v>0</v>
      </c>
      <c r="P156" s="112"/>
    </row>
    <row r="157" spans="1:16" ht="36" hidden="1" x14ac:dyDescent="0.25">
      <c r="A157" s="37">
        <v>2366</v>
      </c>
      <c r="B157" s="58" t="s">
        <v>138</v>
      </c>
      <c r="C157" s="59">
        <f t="shared" si="185"/>
        <v>0</v>
      </c>
      <c r="D157" s="232"/>
      <c r="E157" s="435"/>
      <c r="F157" s="393">
        <f t="shared" si="190"/>
        <v>0</v>
      </c>
      <c r="G157" s="232"/>
      <c r="H157" s="264"/>
      <c r="I157" s="115">
        <f t="shared" si="191"/>
        <v>0</v>
      </c>
      <c r="J157" s="264"/>
      <c r="K157" s="61"/>
      <c r="L157" s="115">
        <f t="shared" si="192"/>
        <v>0</v>
      </c>
      <c r="M157" s="328"/>
      <c r="N157" s="61"/>
      <c r="O157" s="115">
        <f t="shared" si="193"/>
        <v>0</v>
      </c>
      <c r="P157" s="112"/>
    </row>
    <row r="158" spans="1:16" ht="48" hidden="1" x14ac:dyDescent="0.25">
      <c r="A158" s="37">
        <v>2369</v>
      </c>
      <c r="B158" s="58" t="s">
        <v>139</v>
      </c>
      <c r="C158" s="59">
        <f t="shared" si="185"/>
        <v>0</v>
      </c>
      <c r="D158" s="232"/>
      <c r="E158" s="435"/>
      <c r="F158" s="393">
        <f t="shared" si="190"/>
        <v>0</v>
      </c>
      <c r="G158" s="232"/>
      <c r="H158" s="264"/>
      <c r="I158" s="115">
        <f t="shared" si="191"/>
        <v>0</v>
      </c>
      <c r="J158" s="264"/>
      <c r="K158" s="61"/>
      <c r="L158" s="115">
        <f t="shared" si="192"/>
        <v>0</v>
      </c>
      <c r="M158" s="328"/>
      <c r="N158" s="61"/>
      <c r="O158" s="115">
        <f t="shared" si="193"/>
        <v>0</v>
      </c>
      <c r="P158" s="112"/>
    </row>
    <row r="159" spans="1:16" hidden="1" x14ac:dyDescent="0.25">
      <c r="A159" s="108">
        <v>2370</v>
      </c>
      <c r="B159" s="79" t="s">
        <v>140</v>
      </c>
      <c r="C159" s="85">
        <f t="shared" si="185"/>
        <v>0</v>
      </c>
      <c r="D159" s="234"/>
      <c r="E159" s="437"/>
      <c r="F159" s="432">
        <f t="shared" si="190"/>
        <v>0</v>
      </c>
      <c r="G159" s="234"/>
      <c r="H159" s="265"/>
      <c r="I159" s="110">
        <f t="shared" si="191"/>
        <v>0</v>
      </c>
      <c r="J159" s="265"/>
      <c r="K159" s="116"/>
      <c r="L159" s="110">
        <f t="shared" si="192"/>
        <v>0</v>
      </c>
      <c r="M159" s="329"/>
      <c r="N159" s="116"/>
      <c r="O159" s="110">
        <f t="shared" si="193"/>
        <v>0</v>
      </c>
      <c r="P159" s="117"/>
    </row>
    <row r="160" spans="1:16"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c r="E162" s="435"/>
      <c r="F162" s="393">
        <f t="shared" si="198"/>
        <v>0</v>
      </c>
      <c r="G162" s="232"/>
      <c r="H162" s="264"/>
      <c r="I162" s="115">
        <f t="shared" si="199"/>
        <v>0</v>
      </c>
      <c r="J162" s="264"/>
      <c r="K162" s="61"/>
      <c r="L162" s="115">
        <f t="shared" si="200"/>
        <v>0</v>
      </c>
      <c r="M162" s="328"/>
      <c r="N162" s="61"/>
      <c r="O162" s="115">
        <f t="shared" si="201"/>
        <v>0</v>
      </c>
      <c r="P162" s="112"/>
    </row>
    <row r="163" spans="1:16" hidden="1" x14ac:dyDescent="0.25">
      <c r="A163" s="108">
        <v>2390</v>
      </c>
      <c r="B163" s="79" t="s">
        <v>144</v>
      </c>
      <c r="C163" s="85">
        <f t="shared" si="185"/>
        <v>0</v>
      </c>
      <c r="D163" s="234"/>
      <c r="E163" s="437"/>
      <c r="F163" s="432">
        <f t="shared" si="198"/>
        <v>0</v>
      </c>
      <c r="G163" s="234"/>
      <c r="H163" s="265"/>
      <c r="I163" s="110">
        <f t="shared" si="199"/>
        <v>0</v>
      </c>
      <c r="J163" s="265"/>
      <c r="K163" s="116"/>
      <c r="L163" s="110">
        <f t="shared" si="200"/>
        <v>0</v>
      </c>
      <c r="M163" s="329"/>
      <c r="N163" s="116"/>
      <c r="O163" s="110">
        <f t="shared" si="201"/>
        <v>0</v>
      </c>
      <c r="P163" s="117"/>
    </row>
    <row r="164" spans="1:16" hidden="1" x14ac:dyDescent="0.25">
      <c r="A164" s="46">
        <v>2400</v>
      </c>
      <c r="B164" s="106" t="s">
        <v>145</v>
      </c>
      <c r="C164" s="47">
        <f t="shared" si="185"/>
        <v>0</v>
      </c>
      <c r="D164" s="236"/>
      <c r="E164" s="439"/>
      <c r="F164" s="397">
        <f t="shared" si="198"/>
        <v>0</v>
      </c>
      <c r="G164" s="236"/>
      <c r="H164" s="267"/>
      <c r="I164" s="118">
        <f t="shared" si="199"/>
        <v>0</v>
      </c>
      <c r="J164" s="267"/>
      <c r="K164" s="123"/>
      <c r="L164" s="118">
        <f t="shared" si="200"/>
        <v>0</v>
      </c>
      <c r="M164" s="330"/>
      <c r="N164" s="123"/>
      <c r="O164" s="118">
        <f t="shared" si="201"/>
        <v>0</v>
      </c>
      <c r="P164" s="124"/>
    </row>
    <row r="165" spans="1:16" ht="24" hidden="1" x14ac:dyDescent="0.25">
      <c r="A165" s="46">
        <v>2500</v>
      </c>
      <c r="B165" s="106" t="s">
        <v>146</v>
      </c>
      <c r="C165" s="47">
        <f t="shared" si="185"/>
        <v>0</v>
      </c>
      <c r="D165" s="230">
        <f>SUM(D166,D171)</f>
        <v>0</v>
      </c>
      <c r="E165" s="430">
        <f t="shared" ref="E165:O165" si="202">SUM(E166,E171)</f>
        <v>0</v>
      </c>
      <c r="F165" s="397">
        <f t="shared" si="202"/>
        <v>0</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row>
    <row r="166" spans="1:16" ht="16.5" hidden="1" customHeight="1" x14ac:dyDescent="0.25">
      <c r="A166" s="380">
        <v>2510</v>
      </c>
      <c r="B166" s="53" t="s">
        <v>147</v>
      </c>
      <c r="C166" s="54">
        <f t="shared" si="185"/>
        <v>0</v>
      </c>
      <c r="D166" s="235">
        <f>SUM(D167:D170)</f>
        <v>0</v>
      </c>
      <c r="E166" s="438">
        <f t="shared" ref="E166:O166" si="203">SUM(E167:E170)</f>
        <v>0</v>
      </c>
      <c r="F166" s="434">
        <f t="shared" si="203"/>
        <v>0</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c r="E168" s="435"/>
      <c r="F168" s="393">
        <f t="shared" si="204"/>
        <v>0</v>
      </c>
      <c r="G168" s="232"/>
      <c r="H168" s="264"/>
      <c r="I168" s="115">
        <f t="shared" si="205"/>
        <v>0</v>
      </c>
      <c r="J168" s="264"/>
      <c r="K168" s="61"/>
      <c r="L168" s="115">
        <f t="shared" si="206"/>
        <v>0</v>
      </c>
      <c r="M168" s="328"/>
      <c r="N168" s="61"/>
      <c r="O168" s="115">
        <f t="shared" si="207"/>
        <v>0</v>
      </c>
      <c r="P168" s="112"/>
    </row>
    <row r="169" spans="1:16" ht="24" hidden="1" x14ac:dyDescent="0.25">
      <c r="A169" s="38">
        <v>2515</v>
      </c>
      <c r="B169" s="58" t="s">
        <v>150</v>
      </c>
      <c r="C169" s="59">
        <f t="shared" si="185"/>
        <v>0</v>
      </c>
      <c r="D169" s="232"/>
      <c r="E169" s="435"/>
      <c r="F169" s="393">
        <f t="shared" si="204"/>
        <v>0</v>
      </c>
      <c r="G169" s="232"/>
      <c r="H169" s="264"/>
      <c r="I169" s="115">
        <f t="shared" si="205"/>
        <v>0</v>
      </c>
      <c r="J169" s="264"/>
      <c r="K169" s="61"/>
      <c r="L169" s="115">
        <f t="shared" si="206"/>
        <v>0</v>
      </c>
      <c r="M169" s="328"/>
      <c r="N169" s="61"/>
      <c r="O169" s="115">
        <f t="shared" si="207"/>
        <v>0</v>
      </c>
      <c r="P169" s="112"/>
    </row>
    <row r="170" spans="1:16" ht="24" hidden="1" x14ac:dyDescent="0.25">
      <c r="A170" s="38">
        <v>2519</v>
      </c>
      <c r="B170" s="58" t="s">
        <v>151</v>
      </c>
      <c r="C170" s="59">
        <f t="shared" si="185"/>
        <v>0</v>
      </c>
      <c r="D170" s="232"/>
      <c r="E170" s="435"/>
      <c r="F170" s="393">
        <f t="shared" si="204"/>
        <v>0</v>
      </c>
      <c r="G170" s="232"/>
      <c r="H170" s="264"/>
      <c r="I170" s="115">
        <f t="shared" si="205"/>
        <v>0</v>
      </c>
      <c r="J170" s="264"/>
      <c r="K170" s="61"/>
      <c r="L170" s="115">
        <f t="shared" si="206"/>
        <v>0</v>
      </c>
      <c r="M170" s="328"/>
      <c r="N170" s="61"/>
      <c r="O170" s="115">
        <f t="shared" si="207"/>
        <v>0</v>
      </c>
      <c r="P170" s="112"/>
    </row>
    <row r="171" spans="1:16" ht="24" hidden="1" x14ac:dyDescent="0.25">
      <c r="A171" s="113">
        <v>2520</v>
      </c>
      <c r="B171" s="58" t="s">
        <v>152</v>
      </c>
      <c r="C171" s="59">
        <f t="shared" si="185"/>
        <v>0</v>
      </c>
      <c r="D171" s="232"/>
      <c r="E171" s="435"/>
      <c r="F171" s="393">
        <f t="shared" si="204"/>
        <v>0</v>
      </c>
      <c r="G171" s="232"/>
      <c r="H171" s="264"/>
      <c r="I171" s="115">
        <f t="shared" si="205"/>
        <v>0</v>
      </c>
      <c r="J171" s="264"/>
      <c r="K171" s="61"/>
      <c r="L171" s="115">
        <f t="shared" si="206"/>
        <v>0</v>
      </c>
      <c r="M171" s="328"/>
      <c r="N171" s="61"/>
      <c r="O171" s="115">
        <f t="shared" si="207"/>
        <v>0</v>
      </c>
      <c r="P171" s="112"/>
    </row>
    <row r="172" spans="1:16" s="125" customFormat="1" ht="36" hidden="1" customHeight="1" x14ac:dyDescent="0.25">
      <c r="A172" s="17">
        <v>2800</v>
      </c>
      <c r="B172" s="53" t="s">
        <v>153</v>
      </c>
      <c r="C172" s="54">
        <f t="shared" si="185"/>
        <v>0</v>
      </c>
      <c r="D172" s="215"/>
      <c r="E172" s="390"/>
      <c r="F172" s="391">
        <f t="shared" si="204"/>
        <v>0</v>
      </c>
      <c r="G172" s="215"/>
      <c r="H172" s="250"/>
      <c r="I172" s="361">
        <f t="shared" si="205"/>
        <v>0</v>
      </c>
      <c r="J172" s="250"/>
      <c r="K172" s="35"/>
      <c r="L172" s="361">
        <f t="shared" si="206"/>
        <v>0</v>
      </c>
      <c r="M172" s="318"/>
      <c r="N172" s="35"/>
      <c r="O172" s="361">
        <f t="shared" si="207"/>
        <v>0</v>
      </c>
      <c r="P172" s="36"/>
    </row>
    <row r="173" spans="1:16" hidden="1" x14ac:dyDescent="0.25">
      <c r="A173" s="102">
        <v>3000</v>
      </c>
      <c r="B173" s="102" t="s">
        <v>154</v>
      </c>
      <c r="C173" s="103">
        <f t="shared" si="185"/>
        <v>0</v>
      </c>
      <c r="D173" s="229">
        <f>SUM(D174,D184)</f>
        <v>0</v>
      </c>
      <c r="E173" s="428">
        <f t="shared" ref="E173:F173" si="208">SUM(E174,E184)</f>
        <v>0</v>
      </c>
      <c r="F173" s="429">
        <f t="shared" si="208"/>
        <v>0</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430">
        <f t="shared" ref="E174:O174" si="212">SUM(E175,E179)</f>
        <v>0</v>
      </c>
      <c r="F174" s="397">
        <f t="shared" si="212"/>
        <v>0</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row>
    <row r="175" spans="1:16" ht="36" hidden="1" x14ac:dyDescent="0.25">
      <c r="A175" s="380">
        <v>3260</v>
      </c>
      <c r="B175" s="53" t="s">
        <v>156</v>
      </c>
      <c r="C175" s="54">
        <f t="shared" si="185"/>
        <v>0</v>
      </c>
      <c r="D175" s="235">
        <f>SUM(D176:D178)</f>
        <v>0</v>
      </c>
      <c r="E175" s="438">
        <f t="shared" ref="E175:F175" si="213">SUM(E176:E178)</f>
        <v>0</v>
      </c>
      <c r="F175" s="434">
        <f t="shared" si="213"/>
        <v>0</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c r="E177" s="435"/>
      <c r="F177" s="393">
        <f t="shared" si="217"/>
        <v>0</v>
      </c>
      <c r="G177" s="232"/>
      <c r="H177" s="264"/>
      <c r="I177" s="115">
        <f t="shared" si="218"/>
        <v>0</v>
      </c>
      <c r="J177" s="264"/>
      <c r="K177" s="61"/>
      <c r="L177" s="115">
        <f t="shared" si="219"/>
        <v>0</v>
      </c>
      <c r="M177" s="328"/>
      <c r="N177" s="61"/>
      <c r="O177" s="115">
        <f t="shared" si="220"/>
        <v>0</v>
      </c>
      <c r="P177" s="112"/>
    </row>
    <row r="178" spans="1:16" ht="24" hidden="1" x14ac:dyDescent="0.25">
      <c r="A178" s="38">
        <v>3263</v>
      </c>
      <c r="B178" s="58" t="s">
        <v>159</v>
      </c>
      <c r="C178" s="59">
        <f t="shared" si="185"/>
        <v>0</v>
      </c>
      <c r="D178" s="232"/>
      <c r="E178" s="435"/>
      <c r="F178" s="393">
        <f t="shared" si="217"/>
        <v>0</v>
      </c>
      <c r="G178" s="232"/>
      <c r="H178" s="264"/>
      <c r="I178" s="115">
        <f t="shared" si="218"/>
        <v>0</v>
      </c>
      <c r="J178" s="264"/>
      <c r="K178" s="61"/>
      <c r="L178" s="115">
        <f t="shared" si="219"/>
        <v>0</v>
      </c>
      <c r="M178" s="328"/>
      <c r="N178" s="61"/>
      <c r="O178" s="115">
        <f t="shared" si="220"/>
        <v>0</v>
      </c>
      <c r="P178" s="112"/>
    </row>
    <row r="179" spans="1:16" ht="84" hidden="1" x14ac:dyDescent="0.25">
      <c r="A179" s="380">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c r="E181" s="435"/>
      <c r="F181" s="393">
        <f t="shared" si="222"/>
        <v>0</v>
      </c>
      <c r="G181" s="232"/>
      <c r="H181" s="264"/>
      <c r="I181" s="115">
        <f t="shared" si="223"/>
        <v>0</v>
      </c>
      <c r="J181" s="264"/>
      <c r="K181" s="61"/>
      <c r="L181" s="115">
        <f t="shared" si="224"/>
        <v>0</v>
      </c>
      <c r="M181" s="328"/>
      <c r="N181" s="61"/>
      <c r="O181" s="115">
        <f t="shared" si="225"/>
        <v>0</v>
      </c>
      <c r="P181" s="112"/>
    </row>
    <row r="182" spans="1:16" ht="72" hidden="1" x14ac:dyDescent="0.25">
      <c r="A182" s="38">
        <v>3293</v>
      </c>
      <c r="B182" s="58" t="s">
        <v>162</v>
      </c>
      <c r="C182" s="59">
        <f t="shared" si="185"/>
        <v>0</v>
      </c>
      <c r="D182" s="232"/>
      <c r="E182" s="435"/>
      <c r="F182" s="393">
        <f t="shared" si="222"/>
        <v>0</v>
      </c>
      <c r="G182" s="232"/>
      <c r="H182" s="264"/>
      <c r="I182" s="115">
        <f t="shared" si="223"/>
        <v>0</v>
      </c>
      <c r="J182" s="264"/>
      <c r="K182" s="61"/>
      <c r="L182" s="115">
        <f t="shared" si="224"/>
        <v>0</v>
      </c>
      <c r="M182" s="328"/>
      <c r="N182" s="61"/>
      <c r="O182" s="115">
        <f t="shared" si="225"/>
        <v>0</v>
      </c>
      <c r="P182" s="112"/>
    </row>
    <row r="183" spans="1:16" ht="60" hidden="1" x14ac:dyDescent="0.25">
      <c r="A183" s="129">
        <v>3294</v>
      </c>
      <c r="B183" s="58" t="s">
        <v>163</v>
      </c>
      <c r="C183" s="128">
        <f t="shared" si="185"/>
        <v>0</v>
      </c>
      <c r="D183" s="237"/>
      <c r="E183" s="440"/>
      <c r="F183" s="441">
        <f t="shared" si="222"/>
        <v>0</v>
      </c>
      <c r="G183" s="237"/>
      <c r="H183" s="268"/>
      <c r="I183" s="313">
        <f t="shared" si="223"/>
        <v>0</v>
      </c>
      <c r="J183" s="268"/>
      <c r="K183" s="130"/>
      <c r="L183" s="313">
        <f t="shared" si="224"/>
        <v>0</v>
      </c>
      <c r="M183" s="331"/>
      <c r="N183" s="130"/>
      <c r="O183" s="313">
        <f t="shared" si="225"/>
        <v>0</v>
      </c>
      <c r="P183" s="159"/>
    </row>
    <row r="184" spans="1:16"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c r="E186" s="433"/>
      <c r="F186" s="434">
        <f t="shared" si="227"/>
        <v>0</v>
      </c>
      <c r="G186" s="231"/>
      <c r="H186" s="263"/>
      <c r="I186" s="121">
        <f t="shared" si="228"/>
        <v>0</v>
      </c>
      <c r="J186" s="263"/>
      <c r="K186" s="56"/>
      <c r="L186" s="121">
        <f t="shared" si="229"/>
        <v>0</v>
      </c>
      <c r="M186" s="327"/>
      <c r="N186" s="56"/>
      <c r="O186" s="121">
        <f t="shared" si="230"/>
        <v>0</v>
      </c>
      <c r="P186" s="111"/>
    </row>
    <row r="187" spans="1:16"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row>
    <row r="189" spans="1:16" ht="36" hidden="1" x14ac:dyDescent="0.25">
      <c r="A189" s="380">
        <v>4240</v>
      </c>
      <c r="B189" s="53" t="s">
        <v>169</v>
      </c>
      <c r="C189" s="54">
        <f t="shared" si="185"/>
        <v>0</v>
      </c>
      <c r="D189" s="231"/>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c r="E190" s="435"/>
      <c r="F190" s="393">
        <f t="shared" si="239"/>
        <v>0</v>
      </c>
      <c r="G190" s="232"/>
      <c r="H190" s="264"/>
      <c r="I190" s="115">
        <f t="shared" si="240"/>
        <v>0</v>
      </c>
      <c r="J190" s="264"/>
      <c r="K190" s="61"/>
      <c r="L190" s="115">
        <f t="shared" si="241"/>
        <v>0</v>
      </c>
      <c r="M190" s="328"/>
      <c r="N190" s="61"/>
      <c r="O190" s="115">
        <f t="shared" si="242"/>
        <v>0</v>
      </c>
      <c r="P190" s="112"/>
    </row>
    <row r="191" spans="1:16"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row>
    <row r="192" spans="1:16" ht="24" hidden="1" x14ac:dyDescent="0.25">
      <c r="A192" s="380">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c r="E193" s="435"/>
      <c r="F193" s="393">
        <f>D193+E193</f>
        <v>0</v>
      </c>
      <c r="G193" s="232"/>
      <c r="H193" s="264"/>
      <c r="I193" s="115">
        <f>G193+H193</f>
        <v>0</v>
      </c>
      <c r="J193" s="264"/>
      <c r="K193" s="61"/>
      <c r="L193" s="115">
        <f>J193+K193</f>
        <v>0</v>
      </c>
      <c r="M193" s="328"/>
      <c r="N193" s="61"/>
      <c r="O193" s="115">
        <f>M193+N193</f>
        <v>0</v>
      </c>
      <c r="P193" s="112"/>
    </row>
    <row r="194" spans="1:16" s="21" customFormat="1" ht="24" hidden="1" x14ac:dyDescent="0.25">
      <c r="A194" s="136"/>
      <c r="B194" s="17" t="s">
        <v>174</v>
      </c>
      <c r="C194" s="99">
        <f t="shared" si="185"/>
        <v>0</v>
      </c>
      <c r="D194" s="228">
        <f>SUM(D195,D230,D269)</f>
        <v>0</v>
      </c>
      <c r="E194" s="426">
        <f t="shared" ref="E194:F194" si="251">SUM(E195,E230,E269)</f>
        <v>0</v>
      </c>
      <c r="F194" s="427">
        <f t="shared" si="251"/>
        <v>0</v>
      </c>
      <c r="G194" s="228">
        <f>SUM(G195,G230,G269)</f>
        <v>0</v>
      </c>
      <c r="H194" s="261">
        <f t="shared" ref="H194:I194" si="252">SUM(H195,H230,H269)</f>
        <v>0</v>
      </c>
      <c r="I194" s="101">
        <f t="shared" si="252"/>
        <v>0</v>
      </c>
      <c r="J194" s="261">
        <f>SUM(J195,J230,J269)</f>
        <v>0</v>
      </c>
      <c r="K194" s="100">
        <f t="shared" ref="K194:L194" si="253">SUM(K195,K230,K269)</f>
        <v>0</v>
      </c>
      <c r="L194" s="101">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428">
        <f t="shared" ref="E195:F195" si="255">E196+E204</f>
        <v>0</v>
      </c>
      <c r="F195" s="429">
        <f t="shared" si="255"/>
        <v>0</v>
      </c>
      <c r="G195" s="229">
        <f>G196+G204</f>
        <v>0</v>
      </c>
      <c r="H195" s="262">
        <f t="shared" ref="H195:I195" si="256">H196+H204</f>
        <v>0</v>
      </c>
      <c r="I195" s="105">
        <f t="shared" si="256"/>
        <v>0</v>
      </c>
      <c r="J195" s="262">
        <f>J196+J204</f>
        <v>0</v>
      </c>
      <c r="K195" s="104">
        <f t="shared" ref="K195:L195" si="257">K196+K204</f>
        <v>0</v>
      </c>
      <c r="L195" s="105">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row>
    <row r="197" spans="1:16" hidden="1" x14ac:dyDescent="0.25">
      <c r="A197" s="380">
        <v>5110</v>
      </c>
      <c r="B197" s="53" t="s">
        <v>177</v>
      </c>
      <c r="C197" s="54">
        <f t="shared" si="185"/>
        <v>0</v>
      </c>
      <c r="D197" s="231"/>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c r="E200" s="435"/>
      <c r="F200" s="393">
        <f t="shared" si="267"/>
        <v>0</v>
      </c>
      <c r="G200" s="232"/>
      <c r="H200" s="264"/>
      <c r="I200" s="115">
        <f t="shared" si="268"/>
        <v>0</v>
      </c>
      <c r="J200" s="264"/>
      <c r="K200" s="61"/>
      <c r="L200" s="115">
        <f t="shared" si="269"/>
        <v>0</v>
      </c>
      <c r="M200" s="328"/>
      <c r="N200" s="61"/>
      <c r="O200" s="115">
        <f t="shared" si="270"/>
        <v>0</v>
      </c>
      <c r="P200" s="112"/>
    </row>
    <row r="201" spans="1:16" hidden="1" x14ac:dyDescent="0.25">
      <c r="A201" s="113">
        <v>5130</v>
      </c>
      <c r="B201" s="58" t="s">
        <v>181</v>
      </c>
      <c r="C201" s="59">
        <f t="shared" si="185"/>
        <v>0</v>
      </c>
      <c r="D201" s="232"/>
      <c r="E201" s="435"/>
      <c r="F201" s="393">
        <f t="shared" si="267"/>
        <v>0</v>
      </c>
      <c r="G201" s="232"/>
      <c r="H201" s="264"/>
      <c r="I201" s="115">
        <f t="shared" si="268"/>
        <v>0</v>
      </c>
      <c r="J201" s="264"/>
      <c r="K201" s="61"/>
      <c r="L201" s="115">
        <f t="shared" si="269"/>
        <v>0</v>
      </c>
      <c r="M201" s="328"/>
      <c r="N201" s="61"/>
      <c r="O201" s="115">
        <f t="shared" si="270"/>
        <v>0</v>
      </c>
      <c r="P201" s="112"/>
    </row>
    <row r="202" spans="1:16" hidden="1" x14ac:dyDescent="0.25">
      <c r="A202" s="113">
        <v>5140</v>
      </c>
      <c r="B202" s="58" t="s">
        <v>182</v>
      </c>
      <c r="C202" s="59">
        <f t="shared" si="185"/>
        <v>0</v>
      </c>
      <c r="D202" s="232"/>
      <c r="E202" s="435"/>
      <c r="F202" s="393">
        <f t="shared" si="267"/>
        <v>0</v>
      </c>
      <c r="G202" s="232"/>
      <c r="H202" s="264"/>
      <c r="I202" s="115">
        <f t="shared" si="268"/>
        <v>0</v>
      </c>
      <c r="J202" s="264"/>
      <c r="K202" s="61"/>
      <c r="L202" s="115">
        <f t="shared" si="269"/>
        <v>0</v>
      </c>
      <c r="M202" s="328"/>
      <c r="N202" s="61"/>
      <c r="O202" s="115">
        <f t="shared" si="270"/>
        <v>0</v>
      </c>
      <c r="P202" s="112"/>
    </row>
    <row r="203" spans="1:16" ht="24" hidden="1" x14ac:dyDescent="0.25">
      <c r="A203" s="113">
        <v>5170</v>
      </c>
      <c r="B203" s="58" t="s">
        <v>183</v>
      </c>
      <c r="C203" s="59">
        <f t="shared" si="185"/>
        <v>0</v>
      </c>
      <c r="D203" s="232"/>
      <c r="E203" s="435"/>
      <c r="F203" s="393">
        <f t="shared" si="267"/>
        <v>0</v>
      </c>
      <c r="G203" s="232"/>
      <c r="H203" s="264"/>
      <c r="I203" s="115">
        <f t="shared" si="268"/>
        <v>0</v>
      </c>
      <c r="J203" s="264"/>
      <c r="K203" s="61"/>
      <c r="L203" s="115">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430">
        <f t="shared" ref="E204:F204" si="271">E205+E215+E216+E225+E226+E227+E229</f>
        <v>0</v>
      </c>
      <c r="F204" s="39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row>
    <row r="207" spans="1:16" hidden="1" x14ac:dyDescent="0.25">
      <c r="A207" s="38">
        <v>5212</v>
      </c>
      <c r="B207" s="58" t="s">
        <v>187</v>
      </c>
      <c r="C207" s="59">
        <f t="shared" si="185"/>
        <v>0</v>
      </c>
      <c r="D207" s="232"/>
      <c r="E207" s="435"/>
      <c r="F207" s="393">
        <f t="shared" si="279"/>
        <v>0</v>
      </c>
      <c r="G207" s="232"/>
      <c r="H207" s="264"/>
      <c r="I207" s="115">
        <f t="shared" si="280"/>
        <v>0</v>
      </c>
      <c r="J207" s="264"/>
      <c r="K207" s="61"/>
      <c r="L207" s="115">
        <f t="shared" si="281"/>
        <v>0</v>
      </c>
      <c r="M207" s="328"/>
      <c r="N207" s="61"/>
      <c r="O207" s="115">
        <f t="shared" si="282"/>
        <v>0</v>
      </c>
      <c r="P207" s="112"/>
    </row>
    <row r="208" spans="1:16" hidden="1" x14ac:dyDescent="0.25">
      <c r="A208" s="38">
        <v>5213</v>
      </c>
      <c r="B208" s="58" t="s">
        <v>188</v>
      </c>
      <c r="C208" s="59">
        <f t="shared" si="185"/>
        <v>0</v>
      </c>
      <c r="D208" s="232"/>
      <c r="E208" s="435"/>
      <c r="F208" s="393">
        <f t="shared" si="279"/>
        <v>0</v>
      </c>
      <c r="G208" s="232"/>
      <c r="H208" s="264"/>
      <c r="I208" s="115">
        <f t="shared" si="280"/>
        <v>0</v>
      </c>
      <c r="J208" s="264"/>
      <c r="K208" s="61"/>
      <c r="L208" s="115">
        <f t="shared" si="281"/>
        <v>0</v>
      </c>
      <c r="M208" s="328"/>
      <c r="N208" s="61"/>
      <c r="O208" s="115">
        <f t="shared" si="282"/>
        <v>0</v>
      </c>
      <c r="P208" s="112"/>
    </row>
    <row r="209" spans="1:16" hidden="1" x14ac:dyDescent="0.25">
      <c r="A209" s="38">
        <v>5214</v>
      </c>
      <c r="B209" s="58" t="s">
        <v>189</v>
      </c>
      <c r="C209" s="59">
        <f t="shared" si="185"/>
        <v>0</v>
      </c>
      <c r="D209" s="232"/>
      <c r="E209" s="435"/>
      <c r="F209" s="393">
        <f t="shared" si="279"/>
        <v>0</v>
      </c>
      <c r="G209" s="232"/>
      <c r="H209" s="264"/>
      <c r="I209" s="115">
        <f t="shared" si="280"/>
        <v>0</v>
      </c>
      <c r="J209" s="264"/>
      <c r="K209" s="61"/>
      <c r="L209" s="115">
        <f t="shared" si="281"/>
        <v>0</v>
      </c>
      <c r="M209" s="328"/>
      <c r="N209" s="61"/>
      <c r="O209" s="115">
        <f t="shared" si="282"/>
        <v>0</v>
      </c>
      <c r="P209" s="112"/>
    </row>
    <row r="210" spans="1:16" hidden="1" x14ac:dyDescent="0.25">
      <c r="A210" s="38">
        <v>5215</v>
      </c>
      <c r="B210" s="58" t="s">
        <v>190</v>
      </c>
      <c r="C210" s="59">
        <f t="shared" si="185"/>
        <v>0</v>
      </c>
      <c r="D210" s="232"/>
      <c r="E210" s="435"/>
      <c r="F210" s="393">
        <f t="shared" si="279"/>
        <v>0</v>
      </c>
      <c r="G210" s="232"/>
      <c r="H210" s="264"/>
      <c r="I210" s="115">
        <f t="shared" si="280"/>
        <v>0</v>
      </c>
      <c r="J210" s="264"/>
      <c r="K210" s="61"/>
      <c r="L210" s="115">
        <f t="shared" si="281"/>
        <v>0</v>
      </c>
      <c r="M210" s="328"/>
      <c r="N210" s="61"/>
      <c r="O210" s="115">
        <f t="shared" si="282"/>
        <v>0</v>
      </c>
      <c r="P210" s="112"/>
    </row>
    <row r="211" spans="1:16" ht="14.25" hidden="1" customHeight="1" x14ac:dyDescent="0.25">
      <c r="A211" s="38">
        <v>5216</v>
      </c>
      <c r="B211" s="58" t="s">
        <v>191</v>
      </c>
      <c r="C211" s="59">
        <f t="shared" si="185"/>
        <v>0</v>
      </c>
      <c r="D211" s="232"/>
      <c r="E211" s="435"/>
      <c r="F211" s="393">
        <f t="shared" si="279"/>
        <v>0</v>
      </c>
      <c r="G211" s="232"/>
      <c r="H211" s="264"/>
      <c r="I211" s="115">
        <f t="shared" si="280"/>
        <v>0</v>
      </c>
      <c r="J211" s="264"/>
      <c r="K211" s="61"/>
      <c r="L211" s="115">
        <f t="shared" si="281"/>
        <v>0</v>
      </c>
      <c r="M211" s="328"/>
      <c r="N211" s="61"/>
      <c r="O211" s="115">
        <f t="shared" si="282"/>
        <v>0</v>
      </c>
      <c r="P211" s="112"/>
    </row>
    <row r="212" spans="1:16" hidden="1" x14ac:dyDescent="0.25">
      <c r="A212" s="38">
        <v>5217</v>
      </c>
      <c r="B212" s="58" t="s">
        <v>192</v>
      </c>
      <c r="C212" s="59">
        <f t="shared" si="185"/>
        <v>0</v>
      </c>
      <c r="D212" s="232"/>
      <c r="E212" s="435"/>
      <c r="F212" s="393">
        <f t="shared" si="279"/>
        <v>0</v>
      </c>
      <c r="G212" s="232"/>
      <c r="H212" s="264"/>
      <c r="I212" s="115">
        <f t="shared" si="280"/>
        <v>0</v>
      </c>
      <c r="J212" s="264"/>
      <c r="K212" s="61"/>
      <c r="L212" s="115">
        <f t="shared" si="281"/>
        <v>0</v>
      </c>
      <c r="M212" s="328"/>
      <c r="N212" s="61"/>
      <c r="O212" s="115">
        <f t="shared" si="282"/>
        <v>0</v>
      </c>
      <c r="P212" s="112"/>
    </row>
    <row r="213" spans="1:16" hidden="1" x14ac:dyDescent="0.25">
      <c r="A213" s="38">
        <v>5218</v>
      </c>
      <c r="B213" s="58" t="s">
        <v>193</v>
      </c>
      <c r="C213" s="59">
        <f t="shared" ref="C213:C276" si="283">F213+I213+L213+O213</f>
        <v>0</v>
      </c>
      <c r="D213" s="232"/>
      <c r="E213" s="435"/>
      <c r="F213" s="393">
        <f t="shared" si="279"/>
        <v>0</v>
      </c>
      <c r="G213" s="232"/>
      <c r="H213" s="264"/>
      <c r="I213" s="115">
        <f t="shared" si="280"/>
        <v>0</v>
      </c>
      <c r="J213" s="264"/>
      <c r="K213" s="61"/>
      <c r="L213" s="115">
        <f t="shared" si="281"/>
        <v>0</v>
      </c>
      <c r="M213" s="328"/>
      <c r="N213" s="61"/>
      <c r="O213" s="115">
        <f t="shared" si="282"/>
        <v>0</v>
      </c>
      <c r="P213" s="112"/>
    </row>
    <row r="214" spans="1:16" hidden="1" x14ac:dyDescent="0.25">
      <c r="A214" s="38">
        <v>5219</v>
      </c>
      <c r="B214" s="58" t="s">
        <v>194</v>
      </c>
      <c r="C214" s="59">
        <f t="shared" si="283"/>
        <v>0</v>
      </c>
      <c r="D214" s="232"/>
      <c r="E214" s="435"/>
      <c r="F214" s="393">
        <f t="shared" si="279"/>
        <v>0</v>
      </c>
      <c r="G214" s="232"/>
      <c r="H214" s="264"/>
      <c r="I214" s="115">
        <f t="shared" si="280"/>
        <v>0</v>
      </c>
      <c r="J214" s="264"/>
      <c r="K214" s="61"/>
      <c r="L214" s="115">
        <f t="shared" si="281"/>
        <v>0</v>
      </c>
      <c r="M214" s="328"/>
      <c r="N214" s="61"/>
      <c r="O214" s="115">
        <f t="shared" si="282"/>
        <v>0</v>
      </c>
      <c r="P214" s="112"/>
    </row>
    <row r="215" spans="1:16" ht="13.5" hidden="1" customHeight="1" x14ac:dyDescent="0.25">
      <c r="A215" s="113">
        <v>5220</v>
      </c>
      <c r="B215" s="58" t="s">
        <v>195</v>
      </c>
      <c r="C215" s="59">
        <f t="shared" si="283"/>
        <v>0</v>
      </c>
      <c r="D215" s="232"/>
      <c r="E215" s="435"/>
      <c r="F215" s="393">
        <f t="shared" si="279"/>
        <v>0</v>
      </c>
      <c r="G215" s="232"/>
      <c r="H215" s="264"/>
      <c r="I215" s="115">
        <f t="shared" si="280"/>
        <v>0</v>
      </c>
      <c r="J215" s="264"/>
      <c r="K215" s="61"/>
      <c r="L215" s="115">
        <f t="shared" si="281"/>
        <v>0</v>
      </c>
      <c r="M215" s="328"/>
      <c r="N215" s="61"/>
      <c r="O215" s="115">
        <f t="shared" si="282"/>
        <v>0</v>
      </c>
      <c r="P215" s="112"/>
    </row>
    <row r="216" spans="1:16" hidden="1" x14ac:dyDescent="0.25">
      <c r="A216" s="113">
        <v>5230</v>
      </c>
      <c r="B216" s="58" t="s">
        <v>196</v>
      </c>
      <c r="C216" s="59">
        <f t="shared" si="283"/>
        <v>0</v>
      </c>
      <c r="D216" s="233">
        <f>SUM(D217:D224)</f>
        <v>0</v>
      </c>
      <c r="E216" s="436">
        <f t="shared" ref="E216:F216" si="284">SUM(E217:E224)</f>
        <v>0</v>
      </c>
      <c r="F216" s="393">
        <f t="shared" si="284"/>
        <v>0</v>
      </c>
      <c r="G216" s="233">
        <f>SUM(G217:G224)</f>
        <v>0</v>
      </c>
      <c r="H216" s="122">
        <f t="shared" ref="H216:I216" si="285">SUM(H217:H224)</f>
        <v>0</v>
      </c>
      <c r="I216" s="115">
        <f t="shared" si="285"/>
        <v>0</v>
      </c>
      <c r="J216" s="122">
        <f>SUM(J217:J224)</f>
        <v>0</v>
      </c>
      <c r="K216" s="114">
        <f t="shared" ref="K216:L216" si="286">SUM(K217:K224)</f>
        <v>0</v>
      </c>
      <c r="L216" s="115">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c r="E217" s="435"/>
      <c r="F217" s="393">
        <f t="shared" ref="F217:F226" si="288">D217+E217</f>
        <v>0</v>
      </c>
      <c r="G217" s="232"/>
      <c r="H217" s="264"/>
      <c r="I217" s="115">
        <f t="shared" ref="I217:I226" si="289">G217+H217</f>
        <v>0</v>
      </c>
      <c r="J217" s="264"/>
      <c r="K217" s="61"/>
      <c r="L217" s="115">
        <f t="shared" ref="L217:L226" si="290">J217+K217</f>
        <v>0</v>
      </c>
      <c r="M217" s="328"/>
      <c r="N217" s="61"/>
      <c r="O217" s="115">
        <f t="shared" ref="O217:O226" si="291">M217+N217</f>
        <v>0</v>
      </c>
      <c r="P217" s="112"/>
    </row>
    <row r="218" spans="1:16" hidden="1" x14ac:dyDescent="0.25">
      <c r="A218" s="38">
        <v>5232</v>
      </c>
      <c r="B218" s="58" t="s">
        <v>198</v>
      </c>
      <c r="C218" s="59">
        <f t="shared" si="283"/>
        <v>0</v>
      </c>
      <c r="D218" s="232"/>
      <c r="E218" s="435"/>
      <c r="F218" s="393">
        <f t="shared" si="288"/>
        <v>0</v>
      </c>
      <c r="G218" s="232"/>
      <c r="H218" s="264"/>
      <c r="I218" s="115">
        <f t="shared" si="289"/>
        <v>0</v>
      </c>
      <c r="J218" s="264"/>
      <c r="K218" s="61"/>
      <c r="L218" s="115">
        <f t="shared" si="290"/>
        <v>0</v>
      </c>
      <c r="M218" s="328"/>
      <c r="N218" s="61"/>
      <c r="O218" s="115">
        <f t="shared" si="291"/>
        <v>0</v>
      </c>
      <c r="P218" s="112"/>
    </row>
    <row r="219" spans="1:16" hidden="1" x14ac:dyDescent="0.25">
      <c r="A219" s="38">
        <v>5233</v>
      </c>
      <c r="B219" s="58" t="s">
        <v>199</v>
      </c>
      <c r="C219" s="59">
        <f t="shared" si="283"/>
        <v>0</v>
      </c>
      <c r="D219" s="232"/>
      <c r="E219" s="435"/>
      <c r="F219" s="393">
        <f t="shared" si="288"/>
        <v>0</v>
      </c>
      <c r="G219" s="232"/>
      <c r="H219" s="264"/>
      <c r="I219" s="115">
        <f t="shared" si="289"/>
        <v>0</v>
      </c>
      <c r="J219" s="264"/>
      <c r="K219" s="61"/>
      <c r="L219" s="115">
        <f t="shared" si="290"/>
        <v>0</v>
      </c>
      <c r="M219" s="328"/>
      <c r="N219" s="61"/>
      <c r="O219" s="115">
        <f t="shared" si="291"/>
        <v>0</v>
      </c>
      <c r="P219" s="112"/>
    </row>
    <row r="220" spans="1:16" ht="24" hidden="1" x14ac:dyDescent="0.25">
      <c r="A220" s="38">
        <v>5234</v>
      </c>
      <c r="B220" s="58" t="s">
        <v>200</v>
      </c>
      <c r="C220" s="59">
        <f t="shared" si="283"/>
        <v>0</v>
      </c>
      <c r="D220" s="232"/>
      <c r="E220" s="435"/>
      <c r="F220" s="393">
        <f t="shared" si="288"/>
        <v>0</v>
      </c>
      <c r="G220" s="232"/>
      <c r="H220" s="264"/>
      <c r="I220" s="115">
        <f t="shared" si="289"/>
        <v>0</v>
      </c>
      <c r="J220" s="264"/>
      <c r="K220" s="61"/>
      <c r="L220" s="115">
        <f t="shared" si="290"/>
        <v>0</v>
      </c>
      <c r="M220" s="328"/>
      <c r="N220" s="61"/>
      <c r="O220" s="115">
        <f t="shared" si="291"/>
        <v>0</v>
      </c>
      <c r="P220" s="112"/>
    </row>
    <row r="221" spans="1:16" ht="14.25" hidden="1" customHeight="1" x14ac:dyDescent="0.25">
      <c r="A221" s="38">
        <v>5236</v>
      </c>
      <c r="B221" s="58" t="s">
        <v>201</v>
      </c>
      <c r="C221" s="59">
        <f t="shared" si="283"/>
        <v>0</v>
      </c>
      <c r="D221" s="232"/>
      <c r="E221" s="435"/>
      <c r="F221" s="393">
        <f t="shared" si="288"/>
        <v>0</v>
      </c>
      <c r="G221" s="232"/>
      <c r="H221" s="264"/>
      <c r="I221" s="115">
        <f t="shared" si="289"/>
        <v>0</v>
      </c>
      <c r="J221" s="264"/>
      <c r="K221" s="61"/>
      <c r="L221" s="115">
        <f t="shared" si="290"/>
        <v>0</v>
      </c>
      <c r="M221" s="328"/>
      <c r="N221" s="61"/>
      <c r="O221" s="115">
        <f t="shared" si="291"/>
        <v>0</v>
      </c>
      <c r="P221" s="112"/>
    </row>
    <row r="222" spans="1:16" ht="14.25" hidden="1" customHeight="1" x14ac:dyDescent="0.25">
      <c r="A222" s="38">
        <v>5237</v>
      </c>
      <c r="B222" s="58" t="s">
        <v>202</v>
      </c>
      <c r="C222" s="59">
        <f t="shared" si="283"/>
        <v>0</v>
      </c>
      <c r="D222" s="232"/>
      <c r="E222" s="435"/>
      <c r="F222" s="393">
        <f t="shared" si="288"/>
        <v>0</v>
      </c>
      <c r="G222" s="232"/>
      <c r="H222" s="264"/>
      <c r="I222" s="115">
        <f t="shared" si="289"/>
        <v>0</v>
      </c>
      <c r="J222" s="264"/>
      <c r="K222" s="61"/>
      <c r="L222" s="115">
        <f t="shared" si="290"/>
        <v>0</v>
      </c>
      <c r="M222" s="328"/>
      <c r="N222" s="61"/>
      <c r="O222" s="115">
        <f t="shared" si="291"/>
        <v>0</v>
      </c>
      <c r="P222" s="112"/>
    </row>
    <row r="223" spans="1:16" ht="24" hidden="1" x14ac:dyDescent="0.25">
      <c r="A223" s="38">
        <v>5238</v>
      </c>
      <c r="B223" s="58" t="s">
        <v>203</v>
      </c>
      <c r="C223" s="59">
        <f t="shared" si="283"/>
        <v>0</v>
      </c>
      <c r="D223" s="232"/>
      <c r="E223" s="435"/>
      <c r="F223" s="393">
        <f t="shared" si="288"/>
        <v>0</v>
      </c>
      <c r="G223" s="232"/>
      <c r="H223" s="264"/>
      <c r="I223" s="115">
        <f t="shared" si="289"/>
        <v>0</v>
      </c>
      <c r="J223" s="264"/>
      <c r="K223" s="61"/>
      <c r="L223" s="115">
        <f t="shared" si="290"/>
        <v>0</v>
      </c>
      <c r="M223" s="328"/>
      <c r="N223" s="61"/>
      <c r="O223" s="115">
        <f t="shared" si="291"/>
        <v>0</v>
      </c>
      <c r="P223" s="112"/>
    </row>
    <row r="224" spans="1:16" ht="24" hidden="1" x14ac:dyDescent="0.25">
      <c r="A224" s="38">
        <v>5239</v>
      </c>
      <c r="B224" s="58" t="s">
        <v>204</v>
      </c>
      <c r="C224" s="59">
        <f t="shared" si="283"/>
        <v>0</v>
      </c>
      <c r="D224" s="232"/>
      <c r="E224" s="435"/>
      <c r="F224" s="393">
        <f t="shared" si="288"/>
        <v>0</v>
      </c>
      <c r="G224" s="232"/>
      <c r="H224" s="264"/>
      <c r="I224" s="115">
        <f t="shared" si="289"/>
        <v>0</v>
      </c>
      <c r="J224" s="264"/>
      <c r="K224" s="61"/>
      <c r="L224" s="115">
        <f t="shared" si="290"/>
        <v>0</v>
      </c>
      <c r="M224" s="328"/>
      <c r="N224" s="61"/>
      <c r="O224" s="115">
        <f t="shared" si="291"/>
        <v>0</v>
      </c>
      <c r="P224" s="112"/>
    </row>
    <row r="225" spans="1:16" ht="24" hidden="1" x14ac:dyDescent="0.25">
      <c r="A225" s="113">
        <v>5240</v>
      </c>
      <c r="B225" s="58" t="s">
        <v>205</v>
      </c>
      <c r="C225" s="59">
        <f t="shared" si="283"/>
        <v>0</v>
      </c>
      <c r="D225" s="232"/>
      <c r="E225" s="435"/>
      <c r="F225" s="393">
        <f t="shared" si="288"/>
        <v>0</v>
      </c>
      <c r="G225" s="232"/>
      <c r="H225" s="264"/>
      <c r="I225" s="115">
        <f t="shared" si="289"/>
        <v>0</v>
      </c>
      <c r="J225" s="264"/>
      <c r="K225" s="61"/>
      <c r="L225" s="115">
        <f t="shared" si="290"/>
        <v>0</v>
      </c>
      <c r="M225" s="328"/>
      <c r="N225" s="61"/>
      <c r="O225" s="115">
        <f t="shared" si="291"/>
        <v>0</v>
      </c>
      <c r="P225" s="112"/>
    </row>
    <row r="226" spans="1:16" hidden="1" x14ac:dyDescent="0.25">
      <c r="A226" s="113">
        <v>5250</v>
      </c>
      <c r="B226" s="58" t="s">
        <v>206</v>
      </c>
      <c r="C226" s="59">
        <f t="shared" si="283"/>
        <v>0</v>
      </c>
      <c r="D226" s="232"/>
      <c r="E226" s="435"/>
      <c r="F226" s="393">
        <f t="shared" si="288"/>
        <v>0</v>
      </c>
      <c r="G226" s="232"/>
      <c r="H226" s="264"/>
      <c r="I226" s="115">
        <f t="shared" si="289"/>
        <v>0</v>
      </c>
      <c r="J226" s="264"/>
      <c r="K226" s="61"/>
      <c r="L226" s="115">
        <f t="shared" si="290"/>
        <v>0</v>
      </c>
      <c r="M226" s="328"/>
      <c r="N226" s="61"/>
      <c r="O226" s="115">
        <f t="shared" si="291"/>
        <v>0</v>
      </c>
      <c r="P226" s="112"/>
    </row>
    <row r="227" spans="1:16"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c r="E229" s="437"/>
      <c r="F229" s="432">
        <f t="shared" si="296"/>
        <v>0</v>
      </c>
      <c r="G229" s="234"/>
      <c r="H229" s="265"/>
      <c r="I229" s="110">
        <f t="shared" si="297"/>
        <v>0</v>
      </c>
      <c r="J229" s="265"/>
      <c r="K229" s="116"/>
      <c r="L229" s="110">
        <f t="shared" si="298"/>
        <v>0</v>
      </c>
      <c r="M229" s="329"/>
      <c r="N229" s="116"/>
      <c r="O229" s="110">
        <f t="shared" si="299"/>
        <v>0</v>
      </c>
      <c r="P229" s="117"/>
    </row>
    <row r="230" spans="1:16" hidden="1" x14ac:dyDescent="0.25">
      <c r="A230" s="102">
        <v>6000</v>
      </c>
      <c r="B230" s="102" t="s">
        <v>210</v>
      </c>
      <c r="C230" s="103">
        <f t="shared" si="283"/>
        <v>0</v>
      </c>
      <c r="D230" s="229">
        <f>D231+D251+D259</f>
        <v>0</v>
      </c>
      <c r="E230" s="428">
        <f t="shared" ref="E230:F230" si="300">E231+E251+E259</f>
        <v>0</v>
      </c>
      <c r="F230" s="429">
        <f t="shared" si="300"/>
        <v>0</v>
      </c>
      <c r="G230" s="229">
        <f>G231+G251+G259</f>
        <v>0</v>
      </c>
      <c r="H230" s="262">
        <f t="shared" ref="H230:I230" si="301">H231+H251+H259</f>
        <v>0</v>
      </c>
      <c r="I230" s="105">
        <f t="shared" si="301"/>
        <v>0</v>
      </c>
      <c r="J230" s="262">
        <f>J231+J251+J259</f>
        <v>0</v>
      </c>
      <c r="K230" s="104">
        <f t="shared" ref="K230:L230" si="302">K231+K251+K259</f>
        <v>0</v>
      </c>
      <c r="L230" s="105">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442">
        <f t="shared" ref="E231:F231" si="304">SUM(E232,E233,E235,E238,E244,E245,E246)</f>
        <v>0</v>
      </c>
      <c r="F231" s="443">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row>
    <row r="232" spans="1:16" ht="24" hidden="1" x14ac:dyDescent="0.25">
      <c r="A232" s="380">
        <v>6220</v>
      </c>
      <c r="B232" s="53" t="s">
        <v>212</v>
      </c>
      <c r="C232" s="54">
        <f t="shared" si="283"/>
        <v>0</v>
      </c>
      <c r="D232" s="231"/>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283"/>
        <v>0</v>
      </c>
      <c r="D233" s="233">
        <f>SUM(D234)</f>
        <v>0</v>
      </c>
      <c r="E233" s="436">
        <f t="shared" ref="E233:O233" si="308">SUM(E234)</f>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row>
    <row r="237" spans="1:16" hidden="1" x14ac:dyDescent="0.25">
      <c r="A237" s="38">
        <v>6242</v>
      </c>
      <c r="B237" s="58" t="s">
        <v>217</v>
      </c>
      <c r="C237" s="59">
        <f t="shared" si="283"/>
        <v>0</v>
      </c>
      <c r="D237" s="232"/>
      <c r="E237" s="435"/>
      <c r="F237" s="393">
        <f t="shared" si="313"/>
        <v>0</v>
      </c>
      <c r="G237" s="232"/>
      <c r="H237" s="264"/>
      <c r="I237" s="115">
        <f t="shared" si="314"/>
        <v>0</v>
      </c>
      <c r="J237" s="264"/>
      <c r="K237" s="61"/>
      <c r="L237" s="115">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436">
        <f t="shared" ref="E238:F238" si="317">SUM(E239:E243)</f>
        <v>0</v>
      </c>
      <c r="F238" s="393">
        <f t="shared" si="317"/>
        <v>0</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c r="E239" s="435"/>
      <c r="F239" s="393">
        <f t="shared" ref="F239:F245" si="321">D239+E239</f>
        <v>0</v>
      </c>
      <c r="G239" s="232"/>
      <c r="H239" s="264"/>
      <c r="I239" s="115">
        <f t="shared" ref="I239:I245" si="322">G239+H239</f>
        <v>0</v>
      </c>
      <c r="J239" s="264"/>
      <c r="K239" s="61"/>
      <c r="L239" s="115">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c r="E240" s="435"/>
      <c r="F240" s="393">
        <f t="shared" si="321"/>
        <v>0</v>
      </c>
      <c r="G240" s="232"/>
      <c r="H240" s="264"/>
      <c r="I240" s="115">
        <f t="shared" si="322"/>
        <v>0</v>
      </c>
      <c r="J240" s="264"/>
      <c r="K240" s="61"/>
      <c r="L240" s="115">
        <f t="shared" si="323"/>
        <v>0</v>
      </c>
      <c r="M240" s="328"/>
      <c r="N240" s="61"/>
      <c r="O240" s="115">
        <f t="shared" si="324"/>
        <v>0</v>
      </c>
      <c r="P240" s="112"/>
    </row>
    <row r="241" spans="1:16" ht="24" hidden="1" x14ac:dyDescent="0.25">
      <c r="A241" s="38">
        <v>6254</v>
      </c>
      <c r="B241" s="58" t="s">
        <v>221</v>
      </c>
      <c r="C241" s="59">
        <f t="shared" si="283"/>
        <v>0</v>
      </c>
      <c r="D241" s="232"/>
      <c r="E241" s="435"/>
      <c r="F241" s="393">
        <f t="shared" si="321"/>
        <v>0</v>
      </c>
      <c r="G241" s="232"/>
      <c r="H241" s="264"/>
      <c r="I241" s="115">
        <f t="shared" si="322"/>
        <v>0</v>
      </c>
      <c r="J241" s="264"/>
      <c r="K241" s="61"/>
      <c r="L241" s="115">
        <f t="shared" si="323"/>
        <v>0</v>
      </c>
      <c r="M241" s="328"/>
      <c r="N241" s="61"/>
      <c r="O241" s="115">
        <f t="shared" si="324"/>
        <v>0</v>
      </c>
      <c r="P241" s="112"/>
    </row>
    <row r="242" spans="1:16" ht="24" hidden="1" x14ac:dyDescent="0.25">
      <c r="A242" s="38">
        <v>6255</v>
      </c>
      <c r="B242" s="58" t="s">
        <v>222</v>
      </c>
      <c r="C242" s="59">
        <f t="shared" si="283"/>
        <v>0</v>
      </c>
      <c r="D242" s="232"/>
      <c r="E242" s="435"/>
      <c r="F242" s="393">
        <f t="shared" si="321"/>
        <v>0</v>
      </c>
      <c r="G242" s="232"/>
      <c r="H242" s="264"/>
      <c r="I242" s="115">
        <f t="shared" si="322"/>
        <v>0</v>
      </c>
      <c r="J242" s="264"/>
      <c r="K242" s="61"/>
      <c r="L242" s="115">
        <f t="shared" si="323"/>
        <v>0</v>
      </c>
      <c r="M242" s="328"/>
      <c r="N242" s="61"/>
      <c r="O242" s="115">
        <f t="shared" si="324"/>
        <v>0</v>
      </c>
      <c r="P242" s="112"/>
    </row>
    <row r="243" spans="1:16" hidden="1" x14ac:dyDescent="0.25">
      <c r="A243" s="38">
        <v>6259</v>
      </c>
      <c r="B243" s="58" t="s">
        <v>223</v>
      </c>
      <c r="C243" s="59">
        <f t="shared" si="283"/>
        <v>0</v>
      </c>
      <c r="D243" s="232"/>
      <c r="E243" s="435"/>
      <c r="F243" s="393">
        <f t="shared" si="321"/>
        <v>0</v>
      </c>
      <c r="G243" s="232"/>
      <c r="H243" s="264"/>
      <c r="I243" s="115">
        <f t="shared" si="322"/>
        <v>0</v>
      </c>
      <c r="J243" s="264"/>
      <c r="K243" s="61"/>
      <c r="L243" s="115">
        <f t="shared" si="323"/>
        <v>0</v>
      </c>
      <c r="M243" s="328"/>
      <c r="N243" s="61"/>
      <c r="O243" s="115">
        <f t="shared" si="324"/>
        <v>0</v>
      </c>
      <c r="P243" s="112"/>
    </row>
    <row r="244" spans="1:16" ht="24" hidden="1" x14ac:dyDescent="0.25">
      <c r="A244" s="113">
        <v>6260</v>
      </c>
      <c r="B244" s="58" t="s">
        <v>224</v>
      </c>
      <c r="C244" s="59">
        <f t="shared" si="283"/>
        <v>0</v>
      </c>
      <c r="D244" s="232"/>
      <c r="E244" s="435"/>
      <c r="F244" s="393">
        <f t="shared" si="321"/>
        <v>0</v>
      </c>
      <c r="G244" s="232"/>
      <c r="H244" s="264"/>
      <c r="I244" s="115">
        <f t="shared" si="322"/>
        <v>0</v>
      </c>
      <c r="J244" s="264"/>
      <c r="K244" s="61"/>
      <c r="L244" s="115">
        <f t="shared" si="323"/>
        <v>0</v>
      </c>
      <c r="M244" s="328"/>
      <c r="N244" s="61"/>
      <c r="O244" s="115">
        <f t="shared" si="324"/>
        <v>0</v>
      </c>
      <c r="P244" s="112"/>
    </row>
    <row r="245" spans="1:16" hidden="1" x14ac:dyDescent="0.25">
      <c r="A245" s="113">
        <v>6270</v>
      </c>
      <c r="B245" s="58" t="s">
        <v>225</v>
      </c>
      <c r="C245" s="59">
        <f t="shared" si="283"/>
        <v>0</v>
      </c>
      <c r="D245" s="232"/>
      <c r="E245" s="435"/>
      <c r="F245" s="393">
        <f t="shared" si="321"/>
        <v>0</v>
      </c>
      <c r="G245" s="232"/>
      <c r="H245" s="264"/>
      <c r="I245" s="115">
        <f t="shared" si="322"/>
        <v>0</v>
      </c>
      <c r="J245" s="264"/>
      <c r="K245" s="61"/>
      <c r="L245" s="115">
        <f t="shared" si="323"/>
        <v>0</v>
      </c>
      <c r="M245" s="328"/>
      <c r="N245" s="61"/>
      <c r="O245" s="115">
        <f t="shared" si="324"/>
        <v>0</v>
      </c>
      <c r="P245" s="112"/>
    </row>
    <row r="246" spans="1:16" ht="24" hidden="1" x14ac:dyDescent="0.25">
      <c r="A246" s="380">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row>
    <row r="248" spans="1:16" hidden="1" x14ac:dyDescent="0.25">
      <c r="A248" s="38">
        <v>6292</v>
      </c>
      <c r="B248" s="58" t="s">
        <v>228</v>
      </c>
      <c r="C248" s="59">
        <f t="shared" si="283"/>
        <v>0</v>
      </c>
      <c r="D248" s="232"/>
      <c r="E248" s="435"/>
      <c r="F248" s="393">
        <f t="shared" si="326"/>
        <v>0</v>
      </c>
      <c r="G248" s="232"/>
      <c r="H248" s="264"/>
      <c r="I248" s="115">
        <f t="shared" si="327"/>
        <v>0</v>
      </c>
      <c r="J248" s="264"/>
      <c r="K248" s="61"/>
      <c r="L248" s="115">
        <f t="shared" si="328"/>
        <v>0</v>
      </c>
      <c r="M248" s="328"/>
      <c r="N248" s="61"/>
      <c r="O248" s="115">
        <f t="shared" si="329"/>
        <v>0</v>
      </c>
      <c r="P248" s="112"/>
    </row>
    <row r="249" spans="1:16" ht="72" hidden="1" x14ac:dyDescent="0.25">
      <c r="A249" s="38">
        <v>6296</v>
      </c>
      <c r="B249" s="58" t="s">
        <v>229</v>
      </c>
      <c r="C249" s="59">
        <f t="shared" si="283"/>
        <v>0</v>
      </c>
      <c r="D249" s="232"/>
      <c r="E249" s="435"/>
      <c r="F249" s="393">
        <f t="shared" si="326"/>
        <v>0</v>
      </c>
      <c r="G249" s="232"/>
      <c r="H249" s="264"/>
      <c r="I249" s="115">
        <f t="shared" si="327"/>
        <v>0</v>
      </c>
      <c r="J249" s="264"/>
      <c r="K249" s="61"/>
      <c r="L249" s="115">
        <f t="shared" si="328"/>
        <v>0</v>
      </c>
      <c r="M249" s="328"/>
      <c r="N249" s="61"/>
      <c r="O249" s="115">
        <f t="shared" si="329"/>
        <v>0</v>
      </c>
      <c r="P249" s="112"/>
    </row>
    <row r="250" spans="1:16" ht="39.75" hidden="1" customHeight="1" x14ac:dyDescent="0.25">
      <c r="A250" s="38">
        <v>6299</v>
      </c>
      <c r="B250" s="58" t="s">
        <v>230</v>
      </c>
      <c r="C250" s="59">
        <f t="shared" si="283"/>
        <v>0</v>
      </c>
      <c r="D250" s="232"/>
      <c r="E250" s="435"/>
      <c r="F250" s="393">
        <f t="shared" si="326"/>
        <v>0</v>
      </c>
      <c r="G250" s="232"/>
      <c r="H250" s="264"/>
      <c r="I250" s="115">
        <f t="shared" si="327"/>
        <v>0</v>
      </c>
      <c r="J250" s="264"/>
      <c r="K250" s="61"/>
      <c r="L250" s="115">
        <f t="shared" si="328"/>
        <v>0</v>
      </c>
      <c r="M250" s="328"/>
      <c r="N250" s="61"/>
      <c r="O250" s="115">
        <f t="shared" si="329"/>
        <v>0</v>
      </c>
      <c r="P250" s="112"/>
    </row>
    <row r="251" spans="1:16" hidden="1" x14ac:dyDescent="0.25">
      <c r="A251" s="46">
        <v>6300</v>
      </c>
      <c r="B251" s="106" t="s">
        <v>231</v>
      </c>
      <c r="C251" s="47">
        <f t="shared" si="283"/>
        <v>0</v>
      </c>
      <c r="D251" s="230">
        <f>SUM(D252,D257,D258)</f>
        <v>0</v>
      </c>
      <c r="E251" s="430">
        <f t="shared" ref="E251:O251" si="330">SUM(E252,E257,E258)</f>
        <v>0</v>
      </c>
      <c r="F251" s="397">
        <f t="shared" si="330"/>
        <v>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row>
    <row r="252" spans="1:16" ht="24" hidden="1" x14ac:dyDescent="0.25">
      <c r="A252" s="380">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c r="E254" s="435"/>
      <c r="F254" s="393">
        <f t="shared" si="332"/>
        <v>0</v>
      </c>
      <c r="G254" s="232"/>
      <c r="H254" s="264"/>
      <c r="I254" s="115">
        <f t="shared" si="333"/>
        <v>0</v>
      </c>
      <c r="J254" s="264"/>
      <c r="K254" s="61"/>
      <c r="L254" s="115">
        <f t="shared" si="334"/>
        <v>0</v>
      </c>
      <c r="M254" s="328"/>
      <c r="N254" s="61"/>
      <c r="O254" s="115">
        <f t="shared" si="335"/>
        <v>0</v>
      </c>
      <c r="P254" s="112"/>
    </row>
    <row r="255" spans="1:16" ht="24" hidden="1" x14ac:dyDescent="0.25">
      <c r="A255" s="38">
        <v>6324</v>
      </c>
      <c r="B255" s="58" t="s">
        <v>287</v>
      </c>
      <c r="C255" s="59">
        <f t="shared" si="283"/>
        <v>0</v>
      </c>
      <c r="D255" s="232"/>
      <c r="E255" s="435"/>
      <c r="F255" s="393">
        <f t="shared" si="332"/>
        <v>0</v>
      </c>
      <c r="G255" s="232"/>
      <c r="H255" s="264"/>
      <c r="I255" s="115">
        <f t="shared" si="333"/>
        <v>0</v>
      </c>
      <c r="J255" s="264"/>
      <c r="K255" s="61"/>
      <c r="L255" s="115">
        <f t="shared" si="334"/>
        <v>0</v>
      </c>
      <c r="M255" s="328"/>
      <c r="N255" s="61"/>
      <c r="O255" s="115">
        <f t="shared" si="335"/>
        <v>0</v>
      </c>
      <c r="P255" s="112"/>
    </row>
    <row r="256" spans="1:16" hidden="1" x14ac:dyDescent="0.25">
      <c r="A256" s="33">
        <v>6329</v>
      </c>
      <c r="B256" s="53" t="s">
        <v>288</v>
      </c>
      <c r="C256" s="54">
        <f t="shared" si="283"/>
        <v>0</v>
      </c>
      <c r="D256" s="231"/>
      <c r="E256" s="433"/>
      <c r="F256" s="434">
        <f t="shared" si="332"/>
        <v>0</v>
      </c>
      <c r="G256" s="231"/>
      <c r="H256" s="263"/>
      <c r="I256" s="121">
        <f t="shared" si="333"/>
        <v>0</v>
      </c>
      <c r="J256" s="263"/>
      <c r="K256" s="56"/>
      <c r="L256" s="121">
        <f t="shared" si="334"/>
        <v>0</v>
      </c>
      <c r="M256" s="327"/>
      <c r="N256" s="56"/>
      <c r="O256" s="121">
        <f t="shared" si="335"/>
        <v>0</v>
      </c>
      <c r="P256" s="111"/>
    </row>
    <row r="257" spans="1:16" ht="24" hidden="1" x14ac:dyDescent="0.25">
      <c r="A257" s="144">
        <v>6330</v>
      </c>
      <c r="B257" s="145" t="s">
        <v>234</v>
      </c>
      <c r="C257" s="128">
        <f t="shared" si="283"/>
        <v>0</v>
      </c>
      <c r="D257" s="237"/>
      <c r="E257" s="440"/>
      <c r="F257" s="441">
        <f t="shared" si="332"/>
        <v>0</v>
      </c>
      <c r="G257" s="237"/>
      <c r="H257" s="268"/>
      <c r="I257" s="313">
        <f t="shared" si="333"/>
        <v>0</v>
      </c>
      <c r="J257" s="268"/>
      <c r="K257" s="130"/>
      <c r="L257" s="313">
        <f t="shared" si="334"/>
        <v>0</v>
      </c>
      <c r="M257" s="331"/>
      <c r="N257" s="130"/>
      <c r="O257" s="313">
        <f t="shared" si="335"/>
        <v>0</v>
      </c>
      <c r="P257" s="159"/>
    </row>
    <row r="258" spans="1:16" hidden="1" x14ac:dyDescent="0.25">
      <c r="A258" s="113">
        <v>6360</v>
      </c>
      <c r="B258" s="58" t="s">
        <v>235</v>
      </c>
      <c r="C258" s="59">
        <f t="shared" si="283"/>
        <v>0</v>
      </c>
      <c r="D258" s="232"/>
      <c r="E258" s="435"/>
      <c r="F258" s="393">
        <f t="shared" si="332"/>
        <v>0</v>
      </c>
      <c r="G258" s="232"/>
      <c r="H258" s="264"/>
      <c r="I258" s="115">
        <f t="shared" si="333"/>
        <v>0</v>
      </c>
      <c r="J258" s="264"/>
      <c r="K258" s="61"/>
      <c r="L258" s="115">
        <f t="shared" si="334"/>
        <v>0</v>
      </c>
      <c r="M258" s="328"/>
      <c r="N258" s="61"/>
      <c r="O258" s="115">
        <f t="shared" si="335"/>
        <v>0</v>
      </c>
      <c r="P258" s="112"/>
    </row>
    <row r="259" spans="1:16" ht="36" hidden="1" x14ac:dyDescent="0.25">
      <c r="A259" s="46">
        <v>6400</v>
      </c>
      <c r="B259" s="106" t="s">
        <v>236</v>
      </c>
      <c r="C259" s="47">
        <f t="shared" si="283"/>
        <v>0</v>
      </c>
      <c r="D259" s="230">
        <f>SUM(D260,D264)</f>
        <v>0</v>
      </c>
      <c r="E259" s="430">
        <f t="shared" ref="E259:O259" si="336">SUM(E260,E264)</f>
        <v>0</v>
      </c>
      <c r="F259" s="397">
        <f t="shared" si="336"/>
        <v>0</v>
      </c>
      <c r="G259" s="230">
        <f t="shared" si="336"/>
        <v>0</v>
      </c>
      <c r="H259" s="107">
        <f t="shared" si="336"/>
        <v>0</v>
      </c>
      <c r="I259" s="118">
        <f t="shared" si="336"/>
        <v>0</v>
      </c>
      <c r="J259" s="107">
        <f t="shared" si="336"/>
        <v>0</v>
      </c>
      <c r="K259" s="51">
        <f t="shared" si="336"/>
        <v>0</v>
      </c>
      <c r="L259" s="118">
        <f t="shared" si="336"/>
        <v>0</v>
      </c>
      <c r="M259" s="167">
        <f t="shared" si="336"/>
        <v>0</v>
      </c>
      <c r="N259" s="168">
        <f t="shared" si="336"/>
        <v>0</v>
      </c>
      <c r="O259" s="169">
        <f t="shared" si="336"/>
        <v>0</v>
      </c>
      <c r="P259" s="353"/>
    </row>
    <row r="260" spans="1:16" ht="24" hidden="1" x14ac:dyDescent="0.25">
      <c r="A260" s="380">
        <v>6410</v>
      </c>
      <c r="B260" s="53" t="s">
        <v>237</v>
      </c>
      <c r="C260" s="54">
        <f t="shared" si="283"/>
        <v>0</v>
      </c>
      <c r="D260" s="235">
        <f>SUM(D261:D263)</f>
        <v>0</v>
      </c>
      <c r="E260" s="438">
        <f t="shared" ref="E260:O260" si="337">SUM(E261:E263)</f>
        <v>0</v>
      </c>
      <c r="F260" s="434">
        <f t="shared" si="337"/>
        <v>0</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c r="E262" s="435"/>
      <c r="F262" s="393">
        <f t="shared" si="338"/>
        <v>0</v>
      </c>
      <c r="G262" s="232"/>
      <c r="H262" s="264"/>
      <c r="I262" s="115">
        <f t="shared" si="339"/>
        <v>0</v>
      </c>
      <c r="J262" s="264"/>
      <c r="K262" s="61"/>
      <c r="L262" s="115">
        <f t="shared" si="340"/>
        <v>0</v>
      </c>
      <c r="M262" s="328"/>
      <c r="N262" s="61"/>
      <c r="O262" s="115">
        <f t="shared" si="341"/>
        <v>0</v>
      </c>
      <c r="P262" s="112"/>
    </row>
    <row r="263" spans="1:16" ht="36" hidden="1" x14ac:dyDescent="0.25">
      <c r="A263" s="38">
        <v>6419</v>
      </c>
      <c r="B263" s="58" t="s">
        <v>240</v>
      </c>
      <c r="C263" s="59">
        <f t="shared" si="283"/>
        <v>0</v>
      </c>
      <c r="D263" s="232"/>
      <c r="E263" s="435"/>
      <c r="F263" s="393">
        <f t="shared" si="338"/>
        <v>0</v>
      </c>
      <c r="G263" s="232"/>
      <c r="H263" s="264"/>
      <c r="I263" s="115">
        <f t="shared" si="339"/>
        <v>0</v>
      </c>
      <c r="J263" s="264"/>
      <c r="K263" s="61"/>
      <c r="L263" s="115">
        <f t="shared" si="340"/>
        <v>0</v>
      </c>
      <c r="M263" s="328"/>
      <c r="N263" s="61"/>
      <c r="O263" s="115">
        <f t="shared" si="341"/>
        <v>0</v>
      </c>
      <c r="P263" s="112"/>
    </row>
    <row r="264" spans="1:16" ht="36" hidden="1" x14ac:dyDescent="0.25">
      <c r="A264" s="113">
        <v>6420</v>
      </c>
      <c r="B264" s="58" t="s">
        <v>241</v>
      </c>
      <c r="C264" s="59">
        <f t="shared" si="283"/>
        <v>0</v>
      </c>
      <c r="D264" s="233">
        <f>SUM(D265:D268)</f>
        <v>0</v>
      </c>
      <c r="E264" s="436">
        <f t="shared" ref="E264:F264" si="342">SUM(E265:E268)</f>
        <v>0</v>
      </c>
      <c r="F264" s="393">
        <f t="shared" si="342"/>
        <v>0</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row>
    <row r="266" spans="1:16" hidden="1" x14ac:dyDescent="0.25">
      <c r="A266" s="38">
        <v>6422</v>
      </c>
      <c r="B266" s="58" t="s">
        <v>243</v>
      </c>
      <c r="C266" s="59">
        <f t="shared" si="283"/>
        <v>0</v>
      </c>
      <c r="D266" s="232"/>
      <c r="E266" s="435"/>
      <c r="F266" s="393">
        <f t="shared" si="346"/>
        <v>0</v>
      </c>
      <c r="G266" s="232"/>
      <c r="H266" s="264"/>
      <c r="I266" s="115">
        <f t="shared" si="347"/>
        <v>0</v>
      </c>
      <c r="J266" s="264"/>
      <c r="K266" s="61"/>
      <c r="L266" s="115">
        <f t="shared" si="348"/>
        <v>0</v>
      </c>
      <c r="M266" s="328"/>
      <c r="N266" s="61"/>
      <c r="O266" s="115">
        <f t="shared" si="349"/>
        <v>0</v>
      </c>
      <c r="P266" s="112"/>
    </row>
    <row r="267" spans="1:16" ht="13.5" hidden="1" customHeight="1" x14ac:dyDescent="0.25">
      <c r="A267" s="38">
        <v>6423</v>
      </c>
      <c r="B267" s="58" t="s">
        <v>244</v>
      </c>
      <c r="C267" s="59">
        <f t="shared" si="283"/>
        <v>0</v>
      </c>
      <c r="D267" s="232"/>
      <c r="E267" s="435"/>
      <c r="F267" s="393">
        <f t="shared" si="346"/>
        <v>0</v>
      </c>
      <c r="G267" s="232"/>
      <c r="H267" s="264"/>
      <c r="I267" s="115">
        <f t="shared" si="347"/>
        <v>0</v>
      </c>
      <c r="J267" s="264"/>
      <c r="K267" s="61"/>
      <c r="L267" s="115">
        <f t="shared" si="348"/>
        <v>0</v>
      </c>
      <c r="M267" s="328"/>
      <c r="N267" s="61"/>
      <c r="O267" s="115">
        <f t="shared" si="349"/>
        <v>0</v>
      </c>
      <c r="P267" s="112"/>
    </row>
    <row r="268" spans="1:16" ht="36" hidden="1" x14ac:dyDescent="0.25">
      <c r="A268" s="38">
        <v>6424</v>
      </c>
      <c r="B268" s="58" t="s">
        <v>245</v>
      </c>
      <c r="C268" s="59">
        <f t="shared" si="283"/>
        <v>0</v>
      </c>
      <c r="D268" s="232"/>
      <c r="E268" s="435"/>
      <c r="F268" s="393">
        <f t="shared" si="346"/>
        <v>0</v>
      </c>
      <c r="G268" s="232"/>
      <c r="H268" s="264"/>
      <c r="I268" s="115">
        <f t="shared" si="347"/>
        <v>0</v>
      </c>
      <c r="J268" s="264"/>
      <c r="K268" s="61"/>
      <c r="L268" s="115">
        <f t="shared" si="348"/>
        <v>0</v>
      </c>
      <c r="M268" s="328"/>
      <c r="N268" s="61"/>
      <c r="O268" s="115">
        <f t="shared" si="349"/>
        <v>0</v>
      </c>
      <c r="P268" s="112"/>
    </row>
    <row r="269" spans="1:16" ht="36" hidden="1" x14ac:dyDescent="0.25">
      <c r="A269" s="150">
        <v>7000</v>
      </c>
      <c r="B269" s="150" t="s">
        <v>246</v>
      </c>
      <c r="C269" s="153">
        <f t="shared" si="283"/>
        <v>0</v>
      </c>
      <c r="D269" s="239">
        <f>SUM(D270,D281)</f>
        <v>0</v>
      </c>
      <c r="E269" s="444">
        <f t="shared" ref="E269:F269" si="350">SUM(E270,E281)</f>
        <v>0</v>
      </c>
      <c r="F269" s="445">
        <f t="shared" si="350"/>
        <v>0</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row>
    <row r="271" spans="1:16" ht="24" hidden="1" x14ac:dyDescent="0.25">
      <c r="A271" s="380">
        <v>7210</v>
      </c>
      <c r="B271" s="53" t="s">
        <v>248</v>
      </c>
      <c r="C271" s="54">
        <f t="shared" si="283"/>
        <v>0</v>
      </c>
      <c r="D271" s="231"/>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c r="E274" s="435"/>
      <c r="F274" s="393">
        <f t="shared" si="362"/>
        <v>0</v>
      </c>
      <c r="G274" s="232"/>
      <c r="H274" s="264"/>
      <c r="I274" s="115">
        <f t="shared" si="363"/>
        <v>0</v>
      </c>
      <c r="J274" s="264"/>
      <c r="K274" s="61"/>
      <c r="L274" s="115">
        <f t="shared" si="364"/>
        <v>0</v>
      </c>
      <c r="M274" s="328"/>
      <c r="N274" s="61"/>
      <c r="O274" s="115">
        <f t="shared" si="365"/>
        <v>0</v>
      </c>
      <c r="P274" s="112"/>
    </row>
    <row r="275" spans="1:16" ht="24" hidden="1" x14ac:dyDescent="0.25">
      <c r="A275" s="113">
        <v>7230</v>
      </c>
      <c r="B275" s="58" t="s">
        <v>292</v>
      </c>
      <c r="C275" s="59">
        <f t="shared" si="283"/>
        <v>0</v>
      </c>
      <c r="D275" s="232"/>
      <c r="E275" s="435"/>
      <c r="F275" s="393">
        <f t="shared" si="362"/>
        <v>0</v>
      </c>
      <c r="G275" s="232"/>
      <c r="H275" s="264"/>
      <c r="I275" s="115">
        <f t="shared" si="363"/>
        <v>0</v>
      </c>
      <c r="J275" s="264"/>
      <c r="K275" s="61"/>
      <c r="L275" s="115">
        <f t="shared" si="364"/>
        <v>0</v>
      </c>
      <c r="M275" s="328"/>
      <c r="N275" s="61"/>
      <c r="O275" s="115">
        <f t="shared" si="365"/>
        <v>0</v>
      </c>
      <c r="P275" s="112"/>
    </row>
    <row r="276" spans="1:16" ht="24" hidden="1" x14ac:dyDescent="0.25">
      <c r="A276" s="113">
        <v>7240</v>
      </c>
      <c r="B276" s="58" t="s">
        <v>252</v>
      </c>
      <c r="C276" s="59">
        <f t="shared" si="283"/>
        <v>0</v>
      </c>
      <c r="D276" s="233">
        <f>SUM(D277:D279)</f>
        <v>0</v>
      </c>
      <c r="E276" s="436">
        <f t="shared" ref="E276:O276" si="366">SUM(E277:E279)</f>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c r="E278" s="435"/>
      <c r="F278" s="393">
        <f t="shared" si="369"/>
        <v>0</v>
      </c>
      <c r="G278" s="232"/>
      <c r="H278" s="264"/>
      <c r="I278" s="115">
        <f t="shared" si="370"/>
        <v>0</v>
      </c>
      <c r="J278" s="264"/>
      <c r="K278" s="61"/>
      <c r="L278" s="115">
        <f t="shared" si="371"/>
        <v>0</v>
      </c>
      <c r="M278" s="328"/>
      <c r="N278" s="61"/>
      <c r="O278" s="115">
        <f t="shared" si="372"/>
        <v>0</v>
      </c>
      <c r="P278" s="112"/>
    </row>
    <row r="279" spans="1:16" ht="36" hidden="1" x14ac:dyDescent="0.25">
      <c r="A279" s="38">
        <v>7247</v>
      </c>
      <c r="B279" s="58" t="s">
        <v>309</v>
      </c>
      <c r="C279" s="59">
        <f t="shared" si="368"/>
        <v>0</v>
      </c>
      <c r="D279" s="232"/>
      <c r="E279" s="435"/>
      <c r="F279" s="393">
        <f t="shared" si="369"/>
        <v>0</v>
      </c>
      <c r="G279" s="232"/>
      <c r="H279" s="264"/>
      <c r="I279" s="115">
        <f t="shared" si="370"/>
        <v>0</v>
      </c>
      <c r="J279" s="264"/>
      <c r="K279" s="61"/>
      <c r="L279" s="115">
        <f t="shared" si="371"/>
        <v>0</v>
      </c>
      <c r="M279" s="328"/>
      <c r="N279" s="61"/>
      <c r="O279" s="115">
        <f t="shared" si="372"/>
        <v>0</v>
      </c>
      <c r="P279" s="112"/>
    </row>
    <row r="280" spans="1:16" ht="24" hidden="1" x14ac:dyDescent="0.25">
      <c r="A280" s="380">
        <v>7260</v>
      </c>
      <c r="B280" s="53" t="s">
        <v>255</v>
      </c>
      <c r="C280" s="54">
        <f t="shared" si="368"/>
        <v>0</v>
      </c>
      <c r="D280" s="231"/>
      <c r="E280" s="433"/>
      <c r="F280" s="434">
        <f t="shared" si="369"/>
        <v>0</v>
      </c>
      <c r="G280" s="231"/>
      <c r="H280" s="263"/>
      <c r="I280" s="121">
        <f t="shared" si="370"/>
        <v>0</v>
      </c>
      <c r="J280" s="263"/>
      <c r="K280" s="56"/>
      <c r="L280" s="121">
        <f t="shared" si="371"/>
        <v>0</v>
      </c>
      <c r="M280" s="327"/>
      <c r="N280" s="56"/>
      <c r="O280" s="121">
        <f t="shared" si="372"/>
        <v>0</v>
      </c>
      <c r="P280" s="111"/>
    </row>
    <row r="281" spans="1:16" hidden="1" x14ac:dyDescent="0.25">
      <c r="A281" s="74">
        <v>7700</v>
      </c>
      <c r="B281" s="166" t="s">
        <v>284</v>
      </c>
      <c r="C281" s="167">
        <f t="shared" si="368"/>
        <v>0</v>
      </c>
      <c r="D281" s="240">
        <f>D282</f>
        <v>0</v>
      </c>
      <c r="E281" s="446">
        <f t="shared" ref="E281:O281" si="373">E282</f>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c r="E282" s="447"/>
      <c r="F282" s="416">
        <f>D282+E282</f>
        <v>0</v>
      </c>
      <c r="G282" s="241"/>
      <c r="H282" s="272"/>
      <c r="I282" s="312">
        <f>G282+H282</f>
        <v>0</v>
      </c>
      <c r="J282" s="272"/>
      <c r="K282" s="67"/>
      <c r="L282" s="312">
        <f>J282+K282</f>
        <v>0</v>
      </c>
      <c r="M282" s="334"/>
      <c r="N282" s="67"/>
      <c r="O282" s="312">
        <f>M282+N282</f>
        <v>0</v>
      </c>
      <c r="P282" s="156"/>
    </row>
    <row r="283" spans="1:16" hidden="1" x14ac:dyDescent="0.25">
      <c r="A283" s="147"/>
      <c r="B283" s="58" t="s">
        <v>256</v>
      </c>
      <c r="C283" s="59">
        <f t="shared" si="368"/>
        <v>0</v>
      </c>
      <c r="D283" s="233">
        <f>SUM(D284:D285)</f>
        <v>0</v>
      </c>
      <c r="E283" s="436">
        <f t="shared" ref="E283:F283" si="374">SUM(E284:E285)</f>
        <v>0</v>
      </c>
      <c r="F283" s="393">
        <f t="shared" si="374"/>
        <v>0</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c r="E284" s="435"/>
      <c r="F284" s="393">
        <f t="shared" ref="F284:F285" si="378">D284+E284</f>
        <v>0</v>
      </c>
      <c r="G284" s="232"/>
      <c r="H284" s="264"/>
      <c r="I284" s="115">
        <f t="shared" ref="I284:I285" si="379">G284+H284</f>
        <v>0</v>
      </c>
      <c r="J284" s="264"/>
      <c r="K284" s="61"/>
      <c r="L284" s="115">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c r="E285" s="433"/>
      <c r="F285" s="434">
        <f t="shared" si="378"/>
        <v>0</v>
      </c>
      <c r="G285" s="231"/>
      <c r="H285" s="263"/>
      <c r="I285" s="121">
        <f t="shared" si="379"/>
        <v>0</v>
      </c>
      <c r="J285" s="263"/>
      <c r="K285" s="56"/>
      <c r="L285" s="121">
        <f t="shared" si="380"/>
        <v>0</v>
      </c>
      <c r="M285" s="327"/>
      <c r="N285" s="56"/>
      <c r="O285" s="121">
        <f t="shared" si="381"/>
        <v>0</v>
      </c>
      <c r="P285" s="111"/>
    </row>
    <row r="286" spans="1:16" ht="12.75" thickBot="1" x14ac:dyDescent="0.3">
      <c r="A286" s="175"/>
      <c r="B286" s="175" t="s">
        <v>261</v>
      </c>
      <c r="C286" s="316">
        <f t="shared" si="368"/>
        <v>277040</v>
      </c>
      <c r="D286" s="242">
        <f t="shared" ref="D286:O286" si="382">SUM(D283,D269,D230,D195,D187,D173,D75,D53)</f>
        <v>281283</v>
      </c>
      <c r="E286" s="448">
        <f t="shared" si="382"/>
        <v>-4243</v>
      </c>
      <c r="F286" s="449">
        <f t="shared" si="382"/>
        <v>277040</v>
      </c>
      <c r="G286" s="242">
        <f t="shared" si="382"/>
        <v>0</v>
      </c>
      <c r="H286" s="177">
        <f t="shared" si="382"/>
        <v>0</v>
      </c>
      <c r="I286" s="298">
        <f t="shared" si="382"/>
        <v>0</v>
      </c>
      <c r="J286" s="177">
        <f t="shared" si="382"/>
        <v>0</v>
      </c>
      <c r="K286" s="176">
        <f t="shared" si="382"/>
        <v>0</v>
      </c>
      <c r="L286" s="298">
        <f t="shared" si="382"/>
        <v>0</v>
      </c>
      <c r="M286" s="316">
        <f t="shared" si="382"/>
        <v>0</v>
      </c>
      <c r="N286" s="176">
        <f t="shared" si="382"/>
        <v>0</v>
      </c>
      <c r="O286" s="298">
        <f t="shared" si="382"/>
        <v>0</v>
      </c>
      <c r="P286" s="356"/>
    </row>
    <row r="287" spans="1:16" s="21" customFormat="1" ht="13.5" hidden="1" thickTop="1" thickBot="1" x14ac:dyDescent="0.3">
      <c r="A287" s="1670" t="s">
        <v>262</v>
      </c>
      <c r="B287" s="1671"/>
      <c r="C287" s="184">
        <f t="shared" si="368"/>
        <v>0</v>
      </c>
      <c r="D287" s="243">
        <f>SUM(D24,D25,D41)-D51</f>
        <v>0</v>
      </c>
      <c r="E287" s="450">
        <f t="shared" ref="E287:F287" si="383">SUM(E24,E25,E41)-E51</f>
        <v>0</v>
      </c>
      <c r="F287" s="451">
        <f t="shared" si="383"/>
        <v>0</v>
      </c>
      <c r="G287" s="243">
        <f>SUM(G24,G25,G41)-G51</f>
        <v>0</v>
      </c>
      <c r="H287" s="273">
        <f t="shared" ref="H287:I287" si="384">SUM(H24,H25,H41)-H51</f>
        <v>0</v>
      </c>
      <c r="I287" s="299">
        <f t="shared" si="384"/>
        <v>0</v>
      </c>
      <c r="J287" s="273">
        <f>(J26+J43)-J51</f>
        <v>0</v>
      </c>
      <c r="K287" s="179">
        <f t="shared" ref="K287:L287" si="385">(K26+K43)-K51</f>
        <v>0</v>
      </c>
      <c r="L287" s="299">
        <f t="shared" si="385"/>
        <v>0</v>
      </c>
      <c r="M287" s="184">
        <f>M45-M51</f>
        <v>0</v>
      </c>
      <c r="N287" s="179">
        <f t="shared" ref="N287:O287" si="386">N45-N51</f>
        <v>0</v>
      </c>
      <c r="O287" s="299">
        <f t="shared" si="386"/>
        <v>0</v>
      </c>
      <c r="P287" s="186"/>
    </row>
    <row r="288" spans="1:16" s="21" customFormat="1" ht="12.75" hidden="1" thickTop="1" x14ac:dyDescent="0.25">
      <c r="A288" s="1672" t="s">
        <v>263</v>
      </c>
      <c r="B288" s="1673"/>
      <c r="C288" s="164">
        <f t="shared" si="368"/>
        <v>0</v>
      </c>
      <c r="D288" s="244">
        <f t="shared" ref="D288:O288" si="387">SUM(D289,D290)-D297+D298</f>
        <v>0</v>
      </c>
      <c r="E288" s="452">
        <f t="shared" si="387"/>
        <v>0</v>
      </c>
      <c r="F288" s="453">
        <f t="shared" si="387"/>
        <v>0</v>
      </c>
      <c r="G288" s="244">
        <f t="shared" si="387"/>
        <v>0</v>
      </c>
      <c r="H288" s="274">
        <f t="shared" si="387"/>
        <v>0</v>
      </c>
      <c r="I288" s="162">
        <f t="shared" si="387"/>
        <v>0</v>
      </c>
      <c r="J288" s="274">
        <f t="shared" si="387"/>
        <v>0</v>
      </c>
      <c r="K288" s="161">
        <f t="shared" si="387"/>
        <v>0</v>
      </c>
      <c r="L288" s="162">
        <f t="shared" si="387"/>
        <v>0</v>
      </c>
      <c r="M288" s="164">
        <f t="shared" si="387"/>
        <v>0</v>
      </c>
      <c r="N288" s="161">
        <f t="shared" si="387"/>
        <v>0</v>
      </c>
      <c r="O288" s="162">
        <f t="shared" si="387"/>
        <v>0</v>
      </c>
      <c r="P288" s="357"/>
    </row>
    <row r="289" spans="1:16" s="21" customFormat="1" ht="13.5" hidden="1" thickTop="1" thickBot="1" x14ac:dyDescent="0.3">
      <c r="A289" s="89" t="s">
        <v>264</v>
      </c>
      <c r="B289" s="89" t="s">
        <v>265</v>
      </c>
      <c r="C289" s="90">
        <f t="shared" si="368"/>
        <v>0</v>
      </c>
      <c r="D289" s="226">
        <f t="shared" ref="D289:O289" si="388">D21-D283</f>
        <v>0</v>
      </c>
      <c r="E289" s="422">
        <f t="shared" si="388"/>
        <v>0</v>
      </c>
      <c r="F289" s="423">
        <f t="shared" si="388"/>
        <v>0</v>
      </c>
      <c r="G289" s="226">
        <f t="shared" si="388"/>
        <v>0</v>
      </c>
      <c r="H289" s="259">
        <f t="shared" si="388"/>
        <v>0</v>
      </c>
      <c r="I289" s="92">
        <f t="shared" si="388"/>
        <v>0</v>
      </c>
      <c r="J289" s="259">
        <f t="shared" si="388"/>
        <v>0</v>
      </c>
      <c r="K289" s="91">
        <f t="shared" si="388"/>
        <v>0</v>
      </c>
      <c r="L289" s="9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row>
    <row r="293" spans="1:16"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row>
    <row r="294" spans="1:16"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row>
    <row r="295" spans="1:16"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row>
    <row r="296" spans="1:16"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sheetData>
  <sheetProtection algorithmName="SHA-512" hashValue="qqbAY/fh5rMPvGI0Z2yzfDQa1Huc2FKKO/MJjZKLjrifnRhGv8pncMmpDXGxskg0ny1GayHIZxIjPd6Ti/Zu8g==" saltValue="eBFtd17RvDeQAMt2sNf07A==" spinCount="100000" sheet="1" objects="1" scenarios="1" formatCells="0" formatColumns="0" formatRows="0"/>
  <autoFilter ref="A18:P298">
    <filterColumn colId="2">
      <filters>
        <filter val="281 283"/>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7.pielikums Jūrmalas pilsētas domes 
2018.gada 27.septembra saistošajiem noteikumiem Nr.33
(protokols Nr.13,  23.punkts)  
 </firstHeader>
    <firstFooter>&amp;L&amp;9&amp;D; &amp;T&amp;R&amp;9&amp;P (&amp;N)</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308"/>
  <sheetViews>
    <sheetView view="pageLayout" zoomScaleNormal="100" workbookViewId="0">
      <selection activeCell="L8" sqref="L8"/>
    </sheetView>
  </sheetViews>
  <sheetFormatPr defaultRowHeight="12" outlineLevelCol="1" x14ac:dyDescent="0.2"/>
  <cols>
    <col min="1" max="1" width="5.28515625" style="1325" customWidth="1"/>
    <col min="2" max="2" width="27.85546875" style="1325" customWidth="1"/>
    <col min="3" max="3" width="10" style="1325" customWidth="1"/>
    <col min="4" max="4" width="10.7109375" style="1325" hidden="1" customWidth="1" outlineLevel="1"/>
    <col min="5" max="5" width="9.5703125" style="1325" hidden="1" customWidth="1" outlineLevel="1"/>
    <col min="6" max="6" width="10.85546875" style="1325" hidden="1" customWidth="1" outlineLevel="1"/>
    <col min="7" max="7" width="9.5703125" style="1325" hidden="1" customWidth="1" outlineLevel="1"/>
    <col min="8" max="8" width="11.42578125" style="1325" customWidth="1" collapsed="1"/>
    <col min="9" max="9" width="9.5703125" style="1325" customWidth="1"/>
    <col min="10" max="10" width="29.140625" style="1325" hidden="1" customWidth="1" outlineLevel="1"/>
    <col min="11" max="11" width="17.7109375" style="1325" customWidth="1" collapsed="1"/>
    <col min="12" max="16384" width="9.140625" style="1325"/>
  </cols>
  <sheetData>
    <row r="1" spans="1:12" x14ac:dyDescent="0.2">
      <c r="K1" s="825" t="s">
        <v>1071</v>
      </c>
    </row>
    <row r="2" spans="1:12" x14ac:dyDescent="0.2">
      <c r="K2" s="825" t="s">
        <v>493</v>
      </c>
    </row>
    <row r="3" spans="1:12" ht="12.75" customHeight="1" x14ac:dyDescent="0.2">
      <c r="A3" s="1326" t="s">
        <v>0</v>
      </c>
      <c r="B3" s="1327"/>
      <c r="C3" s="1365" t="s">
        <v>1048</v>
      </c>
      <c r="D3" s="1365"/>
      <c r="E3" s="1365"/>
      <c r="F3" s="1328"/>
      <c r="G3" s="1328"/>
      <c r="H3" s="1328"/>
      <c r="I3" s="1328"/>
      <c r="J3" s="1328"/>
    </row>
    <row r="4" spans="1:12" ht="12.75" customHeight="1" x14ac:dyDescent="0.2">
      <c r="A4" s="1326" t="s">
        <v>1</v>
      </c>
      <c r="B4" s="1327"/>
      <c r="C4" s="1368" t="s">
        <v>1049</v>
      </c>
      <c r="D4" s="1367"/>
      <c r="E4" s="1367"/>
      <c r="F4" s="1329"/>
      <c r="G4" s="1329"/>
      <c r="H4" s="1329"/>
      <c r="I4" s="1329"/>
      <c r="J4" s="1329"/>
    </row>
    <row r="5" spans="1:12" ht="15.75" x14ac:dyDescent="0.25">
      <c r="A5" s="1952" t="s">
        <v>609</v>
      </c>
      <c r="B5" s="1952"/>
      <c r="C5" s="1952"/>
      <c r="D5" s="1952"/>
      <c r="E5" s="1952"/>
      <c r="F5" s="1952"/>
      <c r="G5" s="1952"/>
      <c r="H5" s="1952"/>
      <c r="I5" s="1952"/>
      <c r="J5" s="1952"/>
      <c r="K5" s="1952"/>
      <c r="L5" s="1330"/>
    </row>
    <row r="6" spans="1:12" ht="15.75" x14ac:dyDescent="0.25">
      <c r="A6" s="1370"/>
      <c r="B6" s="1370"/>
      <c r="C6" s="1370"/>
      <c r="D6" s="1370"/>
      <c r="E6" s="1370"/>
      <c r="F6" s="1370"/>
      <c r="G6" s="1370"/>
      <c r="H6" s="1370"/>
      <c r="I6" s="1370"/>
      <c r="J6" s="1370"/>
      <c r="K6" s="1370"/>
      <c r="L6" s="1330"/>
    </row>
    <row r="7" spans="1:12" ht="12.75" customHeight="1" x14ac:dyDescent="0.25">
      <c r="A7" s="1953" t="s">
        <v>610</v>
      </c>
      <c r="B7" s="1953"/>
      <c r="C7" s="1369" t="s">
        <v>1048</v>
      </c>
      <c r="D7" s="1365"/>
      <c r="E7" s="1365"/>
      <c r="F7" s="1365"/>
      <c r="G7" s="1365"/>
      <c r="H7" s="1365"/>
      <c r="I7" s="1365"/>
      <c r="J7" s="1365"/>
      <c r="K7" s="1365"/>
    </row>
    <row r="8" spans="1:12" ht="12.75" customHeight="1" x14ac:dyDescent="0.2">
      <c r="A8" s="1326" t="s">
        <v>504</v>
      </c>
      <c r="B8" s="1326"/>
      <c r="C8" s="1365" t="s">
        <v>1051</v>
      </c>
      <c r="D8" s="1365"/>
      <c r="E8" s="1365"/>
      <c r="F8" s="1365"/>
      <c r="G8" s="1365"/>
      <c r="H8" s="1365"/>
      <c r="I8" s="1365"/>
      <c r="J8" s="1365"/>
      <c r="K8" s="1365"/>
    </row>
    <row r="9" spans="1:12" ht="12.75" customHeight="1" x14ac:dyDescent="0.2">
      <c r="A9" s="1331" t="s">
        <v>506</v>
      </c>
      <c r="B9" s="1331"/>
      <c r="C9" s="1371" t="s">
        <v>324</v>
      </c>
      <c r="D9" s="1366"/>
      <c r="E9" s="1366"/>
      <c r="F9" s="1366"/>
      <c r="G9" s="1366"/>
      <c r="H9" s="1366"/>
      <c r="I9" s="1366"/>
      <c r="J9" s="1366"/>
      <c r="K9" s="1366"/>
    </row>
    <row r="10" spans="1:12" ht="27" customHeight="1" x14ac:dyDescent="0.2">
      <c r="A10" s="1914" t="s">
        <v>365</v>
      </c>
      <c r="B10" s="1914" t="s">
        <v>508</v>
      </c>
      <c r="C10" s="1914" t="s">
        <v>509</v>
      </c>
      <c r="D10" s="1916" t="s">
        <v>378</v>
      </c>
      <c r="E10" s="1917"/>
      <c r="F10" s="1916" t="s">
        <v>510</v>
      </c>
      <c r="G10" s="1917"/>
      <c r="H10" s="1916" t="s">
        <v>380</v>
      </c>
      <c r="I10" s="1917"/>
      <c r="J10" s="1914" t="s">
        <v>318</v>
      </c>
      <c r="K10" s="1914" t="s">
        <v>376</v>
      </c>
    </row>
    <row r="11" spans="1:12" ht="24" x14ac:dyDescent="0.2">
      <c r="A11" s="1915"/>
      <c r="B11" s="1915"/>
      <c r="C11" s="1915"/>
      <c r="D11" s="794" t="s">
        <v>614</v>
      </c>
      <c r="E11" s="794" t="s">
        <v>615</v>
      </c>
      <c r="F11" s="794" t="s">
        <v>614</v>
      </c>
      <c r="G11" s="794" t="s">
        <v>615</v>
      </c>
      <c r="H11" s="794" t="s">
        <v>614</v>
      </c>
      <c r="I11" s="794" t="s">
        <v>615</v>
      </c>
      <c r="J11" s="1915"/>
      <c r="K11" s="1915"/>
    </row>
    <row r="12" spans="1:12" x14ac:dyDescent="0.2">
      <c r="A12" s="1954" t="s">
        <v>616</v>
      </c>
      <c r="B12" s="1955"/>
      <c r="C12" s="1332"/>
      <c r="D12" s="795">
        <f t="shared" ref="D12:I12" si="0">SUM(D13,D20,D29,D56,D85,D132,D141,D157,D202,D234)</f>
        <v>510346</v>
      </c>
      <c r="E12" s="795">
        <f t="shared" si="0"/>
        <v>19969</v>
      </c>
      <c r="F12" s="795">
        <f t="shared" si="0"/>
        <v>0</v>
      </c>
      <c r="G12" s="795">
        <f t="shared" si="0"/>
        <v>5280</v>
      </c>
      <c r="H12" s="795">
        <f t="shared" si="0"/>
        <v>510346</v>
      </c>
      <c r="I12" s="795">
        <f t="shared" si="0"/>
        <v>25249</v>
      </c>
      <c r="J12" s="1334"/>
      <c r="K12" s="1399"/>
    </row>
    <row r="13" spans="1:12" x14ac:dyDescent="0.2">
      <c r="A13" s="1956">
        <v>1</v>
      </c>
      <c r="B13" s="1959" t="s">
        <v>1072</v>
      </c>
      <c r="C13" s="1333"/>
      <c r="D13" s="1394">
        <f>SUM(D14:D19)</f>
        <v>40920</v>
      </c>
      <c r="E13" s="1394">
        <f t="shared" ref="E13:I13" si="1">SUM(E14:E19)</f>
        <v>0</v>
      </c>
      <c r="F13" s="1394">
        <f t="shared" si="1"/>
        <v>0</v>
      </c>
      <c r="G13" s="1394">
        <f t="shared" si="1"/>
        <v>0</v>
      </c>
      <c r="H13" s="1394">
        <f t="shared" si="1"/>
        <v>40920</v>
      </c>
      <c r="I13" s="1394">
        <f t="shared" si="1"/>
        <v>0</v>
      </c>
      <c r="J13" s="1335"/>
      <c r="K13" s="1947" t="s">
        <v>1073</v>
      </c>
    </row>
    <row r="14" spans="1:12" x14ac:dyDescent="0.2">
      <c r="A14" s="1957"/>
      <c r="B14" s="1960"/>
      <c r="C14" s="1372">
        <v>1150</v>
      </c>
      <c r="D14" s="1338">
        <v>10000</v>
      </c>
      <c r="E14" s="1395"/>
      <c r="F14" s="1395"/>
      <c r="G14" s="1395"/>
      <c r="H14" s="1395">
        <f t="shared" ref="H14:I32" si="2">D14+F14</f>
        <v>10000</v>
      </c>
      <c r="I14" s="1395">
        <f t="shared" si="2"/>
        <v>0</v>
      </c>
      <c r="J14" s="1335"/>
      <c r="K14" s="1947"/>
    </row>
    <row r="15" spans="1:12" x14ac:dyDescent="0.2">
      <c r="A15" s="1957"/>
      <c r="B15" s="1960"/>
      <c r="C15" s="1372">
        <v>1210</v>
      </c>
      <c r="D15" s="1338">
        <v>500</v>
      </c>
      <c r="E15" s="1395"/>
      <c r="F15" s="1395"/>
      <c r="G15" s="1395"/>
      <c r="H15" s="1395">
        <f t="shared" si="2"/>
        <v>500</v>
      </c>
      <c r="I15" s="1395">
        <f t="shared" si="2"/>
        <v>0</v>
      </c>
      <c r="J15" s="1335"/>
      <c r="K15" s="1947"/>
    </row>
    <row r="16" spans="1:12" x14ac:dyDescent="0.2">
      <c r="A16" s="1957"/>
      <c r="B16" s="1960"/>
      <c r="C16" s="1372">
        <v>2262</v>
      </c>
      <c r="D16" s="1338">
        <v>310</v>
      </c>
      <c r="E16" s="1395"/>
      <c r="F16" s="1395"/>
      <c r="G16" s="1395"/>
      <c r="H16" s="1395">
        <f t="shared" si="2"/>
        <v>310</v>
      </c>
      <c r="I16" s="1395">
        <f t="shared" si="2"/>
        <v>0</v>
      </c>
      <c r="J16" s="1335"/>
      <c r="K16" s="1947"/>
    </row>
    <row r="17" spans="1:11" x14ac:dyDescent="0.2">
      <c r="A17" s="1957"/>
      <c r="B17" s="1960"/>
      <c r="C17" s="1372">
        <v>2264</v>
      </c>
      <c r="D17" s="1338">
        <v>18000</v>
      </c>
      <c r="E17" s="1395"/>
      <c r="F17" s="1395"/>
      <c r="G17" s="1395"/>
      <c r="H17" s="1395">
        <f t="shared" si="2"/>
        <v>18000</v>
      </c>
      <c r="I17" s="1395">
        <f t="shared" si="2"/>
        <v>0</v>
      </c>
      <c r="J17" s="1335"/>
      <c r="K17" s="1947"/>
    </row>
    <row r="18" spans="1:11" x14ac:dyDescent="0.2">
      <c r="A18" s="1957"/>
      <c r="B18" s="1960"/>
      <c r="C18" s="1372">
        <v>2279</v>
      </c>
      <c r="D18" s="1338">
        <v>8215</v>
      </c>
      <c r="E18" s="1395"/>
      <c r="F18" s="1395"/>
      <c r="G18" s="1395"/>
      <c r="H18" s="1395">
        <f t="shared" si="2"/>
        <v>8215</v>
      </c>
      <c r="I18" s="1395">
        <f t="shared" si="2"/>
        <v>0</v>
      </c>
      <c r="J18" s="1335"/>
      <c r="K18" s="1947"/>
    </row>
    <row r="19" spans="1:11" x14ac:dyDescent="0.2">
      <c r="A19" s="1958"/>
      <c r="B19" s="1961"/>
      <c r="C19" s="1347">
        <v>2314</v>
      </c>
      <c r="D19" s="1338">
        <v>3895</v>
      </c>
      <c r="E19" s="1395"/>
      <c r="F19" s="1395"/>
      <c r="G19" s="1395"/>
      <c r="H19" s="1395">
        <f t="shared" si="2"/>
        <v>3895</v>
      </c>
      <c r="I19" s="1395">
        <f t="shared" si="2"/>
        <v>0</v>
      </c>
      <c r="J19" s="1335"/>
      <c r="K19" s="1947"/>
    </row>
    <row r="20" spans="1:11" x14ac:dyDescent="0.2">
      <c r="A20" s="1956">
        <v>2</v>
      </c>
      <c r="B20" s="1962" t="s">
        <v>1074</v>
      </c>
      <c r="C20" s="1373"/>
      <c r="D20" s="1396">
        <f>SUM(D21:D28)</f>
        <v>107179</v>
      </c>
      <c r="E20" s="1396">
        <f t="shared" ref="E20:I20" si="3">SUM(E21:E28)</f>
        <v>0</v>
      </c>
      <c r="F20" s="1396">
        <f t="shared" si="3"/>
        <v>0</v>
      </c>
      <c r="G20" s="1396">
        <f t="shared" si="3"/>
        <v>0</v>
      </c>
      <c r="H20" s="1396">
        <f t="shared" si="3"/>
        <v>107179</v>
      </c>
      <c r="I20" s="1396">
        <f t="shared" si="3"/>
        <v>0</v>
      </c>
      <c r="J20" s="1335"/>
      <c r="K20" s="1947" t="s">
        <v>1075</v>
      </c>
    </row>
    <row r="21" spans="1:11" ht="12.75" customHeight="1" x14ac:dyDescent="0.2">
      <c r="A21" s="1957"/>
      <c r="B21" s="1963"/>
      <c r="C21" s="1372">
        <v>1150</v>
      </c>
      <c r="D21" s="1338">
        <v>16190</v>
      </c>
      <c r="E21" s="1395"/>
      <c r="F21" s="1395"/>
      <c r="G21" s="1395"/>
      <c r="H21" s="1395">
        <f t="shared" si="2"/>
        <v>16190</v>
      </c>
      <c r="I21" s="1395">
        <f t="shared" si="2"/>
        <v>0</v>
      </c>
      <c r="J21" s="1335"/>
      <c r="K21" s="1947"/>
    </row>
    <row r="22" spans="1:11" ht="12.75" customHeight="1" x14ac:dyDescent="0.2">
      <c r="A22" s="1957"/>
      <c r="B22" s="1963"/>
      <c r="C22" s="1372">
        <v>1210</v>
      </c>
      <c r="D22" s="1338">
        <v>810</v>
      </c>
      <c r="E22" s="1395"/>
      <c r="F22" s="1395"/>
      <c r="G22" s="1395"/>
      <c r="H22" s="1395">
        <f t="shared" si="2"/>
        <v>810</v>
      </c>
      <c r="I22" s="1395">
        <f t="shared" si="2"/>
        <v>0</v>
      </c>
      <c r="J22" s="1335"/>
      <c r="K22" s="1947"/>
    </row>
    <row r="23" spans="1:11" ht="12.75" customHeight="1" x14ac:dyDescent="0.2">
      <c r="A23" s="1957"/>
      <c r="B23" s="1963"/>
      <c r="C23" s="1372">
        <v>2231</v>
      </c>
      <c r="D23" s="1338">
        <v>600</v>
      </c>
      <c r="E23" s="1395"/>
      <c r="F23" s="1395"/>
      <c r="G23" s="1395"/>
      <c r="H23" s="1395">
        <f t="shared" si="2"/>
        <v>600</v>
      </c>
      <c r="I23" s="1395">
        <f t="shared" si="2"/>
        <v>0</v>
      </c>
      <c r="J23" s="1335"/>
      <c r="K23" s="1947"/>
    </row>
    <row r="24" spans="1:11" ht="12.75" customHeight="1" x14ac:dyDescent="0.2">
      <c r="A24" s="1957"/>
      <c r="B24" s="1963"/>
      <c r="C24" s="1372">
        <v>2262</v>
      </c>
      <c r="D24" s="1338">
        <v>1180</v>
      </c>
      <c r="E24" s="1395"/>
      <c r="F24" s="1395"/>
      <c r="G24" s="1395"/>
      <c r="H24" s="1395">
        <f t="shared" si="2"/>
        <v>1180</v>
      </c>
      <c r="I24" s="1395">
        <f t="shared" si="2"/>
        <v>0</v>
      </c>
      <c r="J24" s="1335"/>
      <c r="K24" s="1947"/>
    </row>
    <row r="25" spans="1:11" ht="12.75" customHeight="1" x14ac:dyDescent="0.2">
      <c r="A25" s="1957"/>
      <c r="B25" s="1963"/>
      <c r="C25" s="1372">
        <v>2264</v>
      </c>
      <c r="D25" s="1338">
        <v>52345</v>
      </c>
      <c r="E25" s="1395"/>
      <c r="F25" s="1395"/>
      <c r="G25" s="1395"/>
      <c r="H25" s="1395">
        <f t="shared" si="2"/>
        <v>52345</v>
      </c>
      <c r="I25" s="1395">
        <f t="shared" si="2"/>
        <v>0</v>
      </c>
      <c r="J25" s="1335"/>
      <c r="K25" s="1947"/>
    </row>
    <row r="26" spans="1:11" s="1326" customFormat="1" ht="12.75" customHeight="1" x14ac:dyDescent="0.2">
      <c r="A26" s="1957"/>
      <c r="B26" s="1963"/>
      <c r="C26" s="1372">
        <v>2269</v>
      </c>
      <c r="D26" s="1338">
        <v>930</v>
      </c>
      <c r="E26" s="1395"/>
      <c r="F26" s="1395"/>
      <c r="G26" s="1395"/>
      <c r="H26" s="1395">
        <f t="shared" si="2"/>
        <v>930</v>
      </c>
      <c r="I26" s="1395">
        <f t="shared" si="2"/>
        <v>0</v>
      </c>
      <c r="J26" s="1337"/>
      <c r="K26" s="1947"/>
    </row>
    <row r="27" spans="1:11" s="1326" customFormat="1" ht="12.75" customHeight="1" x14ac:dyDescent="0.2">
      <c r="A27" s="1957"/>
      <c r="B27" s="1963"/>
      <c r="C27" s="1372">
        <v>2279</v>
      </c>
      <c r="D27" s="1338">
        <v>29967</v>
      </c>
      <c r="E27" s="1395"/>
      <c r="F27" s="1395"/>
      <c r="G27" s="1395"/>
      <c r="H27" s="1395">
        <f t="shared" si="2"/>
        <v>29967</v>
      </c>
      <c r="I27" s="1395">
        <f t="shared" si="2"/>
        <v>0</v>
      </c>
      <c r="J27" s="1337"/>
      <c r="K27" s="1947"/>
    </row>
    <row r="28" spans="1:11" s="1326" customFormat="1" ht="12.75" customHeight="1" x14ac:dyDescent="0.2">
      <c r="A28" s="1958"/>
      <c r="B28" s="1964"/>
      <c r="C28" s="1347">
        <v>2314</v>
      </c>
      <c r="D28" s="1338">
        <v>5157</v>
      </c>
      <c r="E28" s="1338"/>
      <c r="F28" s="1338"/>
      <c r="G28" s="1338"/>
      <c r="H28" s="1395">
        <f t="shared" si="2"/>
        <v>5157</v>
      </c>
      <c r="I28" s="1395">
        <f t="shared" si="2"/>
        <v>0</v>
      </c>
      <c r="J28" s="1338"/>
      <c r="K28" s="1947"/>
    </row>
    <row r="29" spans="1:11" s="1326" customFormat="1" ht="24.75" customHeight="1" x14ac:dyDescent="0.2">
      <c r="A29" s="1406">
        <v>3</v>
      </c>
      <c r="B29" s="1339" t="s">
        <v>1076</v>
      </c>
      <c r="C29" s="1374"/>
      <c r="D29" s="1396">
        <f t="shared" ref="D29:I29" si="4">SUM(D30,D36,D42,D49)</f>
        <v>136371</v>
      </c>
      <c r="E29" s="1396">
        <f t="shared" si="4"/>
        <v>0</v>
      </c>
      <c r="F29" s="1396">
        <f t="shared" si="4"/>
        <v>0</v>
      </c>
      <c r="G29" s="1396">
        <f t="shared" si="4"/>
        <v>0</v>
      </c>
      <c r="H29" s="1396">
        <f t="shared" si="4"/>
        <v>136371</v>
      </c>
      <c r="I29" s="1396">
        <f t="shared" si="4"/>
        <v>0</v>
      </c>
      <c r="J29" s="1340"/>
      <c r="K29" s="1340"/>
    </row>
    <row r="30" spans="1:11" s="1326" customFormat="1" x14ac:dyDescent="0.2">
      <c r="A30" s="1931" t="s">
        <v>1077</v>
      </c>
      <c r="B30" s="1933" t="s">
        <v>1078</v>
      </c>
      <c r="C30" s="1375"/>
      <c r="D30" s="1396">
        <f>SUM(D31:D35)</f>
        <v>4800</v>
      </c>
      <c r="E30" s="1396">
        <f t="shared" ref="E30:I30" si="5">SUM(E31:E35)</f>
        <v>0</v>
      </c>
      <c r="F30" s="1396">
        <f t="shared" si="5"/>
        <v>0</v>
      </c>
      <c r="G30" s="1396">
        <f t="shared" si="5"/>
        <v>0</v>
      </c>
      <c r="H30" s="1396">
        <f t="shared" si="5"/>
        <v>4800</v>
      </c>
      <c r="I30" s="1396">
        <f t="shared" si="5"/>
        <v>0</v>
      </c>
      <c r="J30" s="1336"/>
      <c r="K30" s="1947" t="s">
        <v>1079</v>
      </c>
    </row>
    <row r="31" spans="1:11" s="1326" customFormat="1" x14ac:dyDescent="0.2">
      <c r="A31" s="1939"/>
      <c r="B31" s="1940"/>
      <c r="C31" s="1372">
        <v>1150</v>
      </c>
      <c r="D31" s="1338">
        <v>889</v>
      </c>
      <c r="E31" s="1395"/>
      <c r="F31" s="1395"/>
      <c r="G31" s="1395"/>
      <c r="H31" s="1395">
        <f t="shared" si="2"/>
        <v>889</v>
      </c>
      <c r="I31" s="1395">
        <f t="shared" si="2"/>
        <v>0</v>
      </c>
      <c r="J31" s="1336"/>
      <c r="K31" s="1947"/>
    </row>
    <row r="32" spans="1:11" s="1326" customFormat="1" x14ac:dyDescent="0.2">
      <c r="A32" s="1939"/>
      <c r="B32" s="1940"/>
      <c r="C32" s="1372">
        <v>1210</v>
      </c>
      <c r="D32" s="1338">
        <v>45</v>
      </c>
      <c r="E32" s="1395"/>
      <c r="F32" s="1395"/>
      <c r="G32" s="1395"/>
      <c r="H32" s="1395">
        <f t="shared" si="2"/>
        <v>45</v>
      </c>
      <c r="I32" s="1395">
        <f t="shared" si="2"/>
        <v>0</v>
      </c>
      <c r="J32" s="1336"/>
      <c r="K32" s="1947"/>
    </row>
    <row r="33" spans="1:11" s="1326" customFormat="1" x14ac:dyDescent="0.2">
      <c r="A33" s="1939"/>
      <c r="B33" s="1940"/>
      <c r="C33" s="1372">
        <v>2264</v>
      </c>
      <c r="D33" s="1338">
        <v>3297</v>
      </c>
      <c r="E33" s="1395"/>
      <c r="F33" s="1395"/>
      <c r="G33" s="1395"/>
      <c r="H33" s="1395">
        <f>D33+F33</f>
        <v>3297</v>
      </c>
      <c r="I33" s="1395">
        <f>E33+G33</f>
        <v>0</v>
      </c>
      <c r="J33" s="1336"/>
      <c r="K33" s="1947"/>
    </row>
    <row r="34" spans="1:11" s="1326" customFormat="1" x14ac:dyDescent="0.2">
      <c r="A34" s="1939"/>
      <c r="B34" s="1940"/>
      <c r="C34" s="1372">
        <v>2279</v>
      </c>
      <c r="D34" s="1338">
        <v>303</v>
      </c>
      <c r="E34" s="1395"/>
      <c r="F34" s="1395"/>
      <c r="G34" s="1395"/>
      <c r="H34" s="1395">
        <f t="shared" ref="H34:I48" si="6">D34+F34</f>
        <v>303</v>
      </c>
      <c r="I34" s="1395">
        <f t="shared" si="6"/>
        <v>0</v>
      </c>
      <c r="J34" s="1336"/>
      <c r="K34" s="1947"/>
    </row>
    <row r="35" spans="1:11" s="1326" customFormat="1" x14ac:dyDescent="0.2">
      <c r="A35" s="1932"/>
      <c r="B35" s="1934"/>
      <c r="C35" s="1347">
        <v>2314</v>
      </c>
      <c r="D35" s="1338">
        <v>266</v>
      </c>
      <c r="E35" s="1395"/>
      <c r="F35" s="1395"/>
      <c r="G35" s="1395"/>
      <c r="H35" s="1395">
        <f t="shared" si="6"/>
        <v>266</v>
      </c>
      <c r="I35" s="1395">
        <f t="shared" si="6"/>
        <v>0</v>
      </c>
      <c r="J35" s="1336"/>
      <c r="K35" s="1947"/>
    </row>
    <row r="36" spans="1:11" s="1326" customFormat="1" x14ac:dyDescent="0.2">
      <c r="A36" s="1920" t="s">
        <v>1080</v>
      </c>
      <c r="B36" s="1936" t="s">
        <v>1081</v>
      </c>
      <c r="C36" s="805"/>
      <c r="D36" s="1397">
        <f t="shared" ref="D36:I36" si="7">SUM(D37:D41)</f>
        <v>50671</v>
      </c>
      <c r="E36" s="1397">
        <f t="shared" si="7"/>
        <v>0</v>
      </c>
      <c r="F36" s="1397">
        <f t="shared" si="7"/>
        <v>0</v>
      </c>
      <c r="G36" s="1397">
        <f t="shared" si="7"/>
        <v>0</v>
      </c>
      <c r="H36" s="1397">
        <f t="shared" si="7"/>
        <v>50671</v>
      </c>
      <c r="I36" s="1397">
        <f t="shared" si="7"/>
        <v>0</v>
      </c>
      <c r="J36" s="1341"/>
      <c r="K36" s="1947" t="s">
        <v>1082</v>
      </c>
    </row>
    <row r="37" spans="1:11" s="1326" customFormat="1" x14ac:dyDescent="0.2">
      <c r="A37" s="1921"/>
      <c r="B37" s="1937"/>
      <c r="C37" s="1376">
        <v>1150</v>
      </c>
      <c r="D37" s="798">
        <v>6487</v>
      </c>
      <c r="E37" s="799"/>
      <c r="F37" s="799"/>
      <c r="G37" s="799"/>
      <c r="H37" s="799">
        <f t="shared" si="6"/>
        <v>6487</v>
      </c>
      <c r="I37" s="799">
        <f t="shared" si="6"/>
        <v>0</v>
      </c>
      <c r="J37" s="1342"/>
      <c r="K37" s="1947"/>
    </row>
    <row r="38" spans="1:11" s="1326" customFormat="1" x14ac:dyDescent="0.2">
      <c r="A38" s="1921"/>
      <c r="B38" s="1937"/>
      <c r="C38" s="1376">
        <v>1210</v>
      </c>
      <c r="D38" s="798">
        <v>325</v>
      </c>
      <c r="E38" s="799"/>
      <c r="F38" s="799"/>
      <c r="G38" s="799"/>
      <c r="H38" s="799">
        <f t="shared" si="6"/>
        <v>325</v>
      </c>
      <c r="I38" s="799">
        <f t="shared" si="6"/>
        <v>0</v>
      </c>
      <c r="J38" s="1342"/>
      <c r="K38" s="1947"/>
    </row>
    <row r="39" spans="1:11" s="1326" customFormat="1" x14ac:dyDescent="0.2">
      <c r="A39" s="1921"/>
      <c r="B39" s="1937"/>
      <c r="C39" s="1376">
        <v>2264</v>
      </c>
      <c r="D39" s="798">
        <v>22862</v>
      </c>
      <c r="E39" s="799"/>
      <c r="F39" s="799"/>
      <c r="G39" s="799"/>
      <c r="H39" s="799">
        <f t="shared" si="6"/>
        <v>22862</v>
      </c>
      <c r="I39" s="799">
        <f t="shared" si="6"/>
        <v>0</v>
      </c>
      <c r="J39" s="1342"/>
      <c r="K39" s="1947"/>
    </row>
    <row r="40" spans="1:11" x14ac:dyDescent="0.2">
      <c r="A40" s="1921"/>
      <c r="B40" s="1937"/>
      <c r="C40" s="1376">
        <v>2279</v>
      </c>
      <c r="D40" s="798">
        <v>20828</v>
      </c>
      <c r="E40" s="799"/>
      <c r="F40" s="799"/>
      <c r="G40" s="799"/>
      <c r="H40" s="799">
        <f t="shared" si="6"/>
        <v>20828</v>
      </c>
      <c r="I40" s="799">
        <f t="shared" si="6"/>
        <v>0</v>
      </c>
      <c r="J40" s="1342"/>
      <c r="K40" s="1947"/>
    </row>
    <row r="41" spans="1:11" x14ac:dyDescent="0.2">
      <c r="A41" s="1922"/>
      <c r="B41" s="1938"/>
      <c r="C41" s="1377">
        <v>2314</v>
      </c>
      <c r="D41" s="798">
        <v>169</v>
      </c>
      <c r="E41" s="799"/>
      <c r="F41" s="799"/>
      <c r="G41" s="799"/>
      <c r="H41" s="799">
        <f t="shared" si="6"/>
        <v>169</v>
      </c>
      <c r="I41" s="799">
        <f t="shared" si="6"/>
        <v>0</v>
      </c>
      <c r="J41" s="1342"/>
      <c r="K41" s="1947"/>
    </row>
    <row r="42" spans="1:11" x14ac:dyDescent="0.2">
      <c r="A42" s="1920" t="s">
        <v>1083</v>
      </c>
      <c r="B42" s="1936" t="s">
        <v>1084</v>
      </c>
      <c r="C42" s="805"/>
      <c r="D42" s="1397">
        <f t="shared" ref="D42:I42" si="8">SUM(D43:D48)</f>
        <v>68900</v>
      </c>
      <c r="E42" s="1397">
        <f t="shared" si="8"/>
        <v>0</v>
      </c>
      <c r="F42" s="1397">
        <f t="shared" si="8"/>
        <v>0</v>
      </c>
      <c r="G42" s="1397">
        <f t="shared" si="8"/>
        <v>0</v>
      </c>
      <c r="H42" s="1397">
        <f t="shared" si="8"/>
        <v>68900</v>
      </c>
      <c r="I42" s="1397">
        <f t="shared" si="8"/>
        <v>0</v>
      </c>
      <c r="J42" s="1342"/>
      <c r="K42" s="1947" t="s">
        <v>1085</v>
      </c>
    </row>
    <row r="43" spans="1:11" x14ac:dyDescent="0.2">
      <c r="A43" s="1921"/>
      <c r="B43" s="1937"/>
      <c r="C43" s="1376">
        <v>1150</v>
      </c>
      <c r="D43" s="798">
        <v>13520</v>
      </c>
      <c r="E43" s="799"/>
      <c r="F43" s="799"/>
      <c r="G43" s="799"/>
      <c r="H43" s="799">
        <f t="shared" si="6"/>
        <v>13520</v>
      </c>
      <c r="I43" s="799">
        <f t="shared" si="6"/>
        <v>0</v>
      </c>
      <c r="J43" s="1342"/>
      <c r="K43" s="1947"/>
    </row>
    <row r="44" spans="1:11" x14ac:dyDescent="0.2">
      <c r="A44" s="1921"/>
      <c r="B44" s="1937"/>
      <c r="C44" s="1376">
        <v>1210</v>
      </c>
      <c r="D44" s="798">
        <v>676</v>
      </c>
      <c r="E44" s="799"/>
      <c r="F44" s="799"/>
      <c r="G44" s="799"/>
      <c r="H44" s="799">
        <f t="shared" si="6"/>
        <v>676</v>
      </c>
      <c r="I44" s="799">
        <f t="shared" si="6"/>
        <v>0</v>
      </c>
      <c r="J44" s="1343"/>
      <c r="K44" s="1947"/>
    </row>
    <row r="45" spans="1:11" x14ac:dyDescent="0.2">
      <c r="A45" s="1921"/>
      <c r="B45" s="1937"/>
      <c r="C45" s="1376">
        <v>2264</v>
      </c>
      <c r="D45" s="798">
        <v>27478</v>
      </c>
      <c r="E45" s="805"/>
      <c r="F45" s="805"/>
      <c r="G45" s="805"/>
      <c r="H45" s="799">
        <f t="shared" si="6"/>
        <v>27478</v>
      </c>
      <c r="I45" s="799">
        <f t="shared" si="6"/>
        <v>0</v>
      </c>
      <c r="J45" s="798"/>
      <c r="K45" s="1947"/>
    </row>
    <row r="46" spans="1:11" x14ac:dyDescent="0.2">
      <c r="A46" s="1921"/>
      <c r="B46" s="1937"/>
      <c r="C46" s="1376">
        <v>2279</v>
      </c>
      <c r="D46" s="798">
        <v>23766</v>
      </c>
      <c r="E46" s="798"/>
      <c r="F46" s="798"/>
      <c r="G46" s="798"/>
      <c r="H46" s="799">
        <f t="shared" si="6"/>
        <v>23766</v>
      </c>
      <c r="I46" s="799">
        <f t="shared" si="6"/>
        <v>0</v>
      </c>
      <c r="J46" s="1344"/>
      <c r="K46" s="1947"/>
    </row>
    <row r="47" spans="1:11" x14ac:dyDescent="0.2">
      <c r="A47" s="1921"/>
      <c r="B47" s="1937"/>
      <c r="C47" s="1378">
        <v>2312</v>
      </c>
      <c r="D47" s="798">
        <v>16</v>
      </c>
      <c r="E47" s="799"/>
      <c r="F47" s="799"/>
      <c r="G47" s="799"/>
      <c r="H47" s="799">
        <f t="shared" si="6"/>
        <v>16</v>
      </c>
      <c r="I47" s="799">
        <f t="shared" si="6"/>
        <v>0</v>
      </c>
      <c r="J47" s="1341"/>
      <c r="K47" s="1947"/>
    </row>
    <row r="48" spans="1:11" x14ac:dyDescent="0.2">
      <c r="A48" s="1922"/>
      <c r="B48" s="1938"/>
      <c r="C48" s="1379">
        <v>2314</v>
      </c>
      <c r="D48" s="798">
        <v>3444</v>
      </c>
      <c r="E48" s="799"/>
      <c r="F48" s="799"/>
      <c r="G48" s="799"/>
      <c r="H48" s="799">
        <f t="shared" si="6"/>
        <v>3444</v>
      </c>
      <c r="I48" s="799">
        <f t="shared" si="6"/>
        <v>0</v>
      </c>
      <c r="J48" s="1342"/>
      <c r="K48" s="1947"/>
    </row>
    <row r="49" spans="1:11" x14ac:dyDescent="0.2">
      <c r="A49" s="1931" t="s">
        <v>1086</v>
      </c>
      <c r="B49" s="1933" t="s">
        <v>1087</v>
      </c>
      <c r="C49" s="1380"/>
      <c r="D49" s="1396">
        <f>SUM(D50:D55)</f>
        <v>12000</v>
      </c>
      <c r="E49" s="1396">
        <f t="shared" ref="E49:I49" si="9">SUM(E50:E55)</f>
        <v>0</v>
      </c>
      <c r="F49" s="1396">
        <f t="shared" si="9"/>
        <v>0</v>
      </c>
      <c r="G49" s="1396">
        <f t="shared" si="9"/>
        <v>0</v>
      </c>
      <c r="H49" s="1396">
        <f t="shared" si="9"/>
        <v>12000</v>
      </c>
      <c r="I49" s="1396">
        <f t="shared" si="9"/>
        <v>0</v>
      </c>
      <c r="J49" s="1335"/>
      <c r="K49" s="1951" t="s">
        <v>1088</v>
      </c>
    </row>
    <row r="50" spans="1:11" x14ac:dyDescent="0.2">
      <c r="A50" s="1939"/>
      <c r="B50" s="1940"/>
      <c r="C50" s="1372">
        <v>1150</v>
      </c>
      <c r="D50" s="1338">
        <v>1142</v>
      </c>
      <c r="E50" s="1395"/>
      <c r="F50" s="1395"/>
      <c r="G50" s="1395"/>
      <c r="H50" s="1395">
        <f>D50+F50</f>
        <v>1142</v>
      </c>
      <c r="I50" s="1395">
        <f>E50+G50</f>
        <v>0</v>
      </c>
      <c r="J50" s="1335"/>
      <c r="K50" s="1951"/>
    </row>
    <row r="51" spans="1:11" x14ac:dyDescent="0.2">
      <c r="A51" s="1939"/>
      <c r="B51" s="1940"/>
      <c r="C51" s="1372">
        <v>1210</v>
      </c>
      <c r="D51" s="1338">
        <v>58</v>
      </c>
      <c r="E51" s="1395"/>
      <c r="F51" s="1395"/>
      <c r="G51" s="1395"/>
      <c r="H51" s="1395">
        <f t="shared" ref="H51:I69" si="10">D51+F51</f>
        <v>58</v>
      </c>
      <c r="I51" s="1395">
        <f t="shared" si="10"/>
        <v>0</v>
      </c>
      <c r="J51" s="1335"/>
      <c r="K51" s="1951"/>
    </row>
    <row r="52" spans="1:11" x14ac:dyDescent="0.2">
      <c r="A52" s="1939"/>
      <c r="B52" s="1940"/>
      <c r="C52" s="1372">
        <v>2231</v>
      </c>
      <c r="D52" s="1338">
        <v>200</v>
      </c>
      <c r="E52" s="1395"/>
      <c r="F52" s="1395"/>
      <c r="G52" s="1395"/>
      <c r="H52" s="1395">
        <f t="shared" si="10"/>
        <v>200</v>
      </c>
      <c r="I52" s="1395">
        <f t="shared" si="10"/>
        <v>0</v>
      </c>
      <c r="J52" s="1335"/>
      <c r="K52" s="1951"/>
    </row>
    <row r="53" spans="1:11" x14ac:dyDescent="0.2">
      <c r="A53" s="1939"/>
      <c r="B53" s="1940"/>
      <c r="C53" s="1372">
        <v>2264</v>
      </c>
      <c r="D53" s="1338">
        <v>6500</v>
      </c>
      <c r="E53" s="1395"/>
      <c r="F53" s="1395"/>
      <c r="G53" s="1395"/>
      <c r="H53" s="1395">
        <f t="shared" si="10"/>
        <v>6500</v>
      </c>
      <c r="I53" s="1395">
        <f t="shared" si="10"/>
        <v>0</v>
      </c>
      <c r="J53" s="1335"/>
      <c r="K53" s="1951"/>
    </row>
    <row r="54" spans="1:11" x14ac:dyDescent="0.2">
      <c r="A54" s="1939"/>
      <c r="B54" s="1940"/>
      <c r="C54" s="1372">
        <v>2279</v>
      </c>
      <c r="D54" s="1338">
        <v>3900</v>
      </c>
      <c r="E54" s="1395"/>
      <c r="F54" s="1395"/>
      <c r="G54" s="1395"/>
      <c r="H54" s="1395">
        <f t="shared" si="10"/>
        <v>3900</v>
      </c>
      <c r="I54" s="1395">
        <f t="shared" si="10"/>
        <v>0</v>
      </c>
      <c r="J54" s="1335"/>
      <c r="K54" s="1951"/>
    </row>
    <row r="55" spans="1:11" x14ac:dyDescent="0.2">
      <c r="A55" s="1932"/>
      <c r="B55" s="1934"/>
      <c r="C55" s="1381">
        <v>2314</v>
      </c>
      <c r="D55" s="1338">
        <v>200</v>
      </c>
      <c r="E55" s="1395"/>
      <c r="F55" s="1395"/>
      <c r="G55" s="1395"/>
      <c r="H55" s="1395">
        <f t="shared" si="10"/>
        <v>200</v>
      </c>
      <c r="I55" s="1395">
        <f t="shared" si="10"/>
        <v>0</v>
      </c>
      <c r="J55" s="1335"/>
      <c r="K55" s="1951"/>
    </row>
    <row r="56" spans="1:11" x14ac:dyDescent="0.2">
      <c r="A56" s="1347" t="s">
        <v>1089</v>
      </c>
      <c r="B56" s="1345" t="s">
        <v>1090</v>
      </c>
      <c r="C56" s="1382"/>
      <c r="D56" s="1396">
        <f>SUM(D57,D62,D67,D71,D76,D80)</f>
        <v>10230</v>
      </c>
      <c r="E56" s="1396">
        <f t="shared" ref="E56:I56" si="11">SUM(E57,E62,E67,E71,E76,E80)</f>
        <v>7040</v>
      </c>
      <c r="F56" s="1396">
        <f t="shared" si="11"/>
        <v>0</v>
      </c>
      <c r="G56" s="1396">
        <f t="shared" si="11"/>
        <v>2542</v>
      </c>
      <c r="H56" s="1396">
        <f t="shared" si="11"/>
        <v>10230</v>
      </c>
      <c r="I56" s="1396">
        <f t="shared" si="11"/>
        <v>9582</v>
      </c>
      <c r="J56" s="1335"/>
      <c r="K56" s="1335"/>
    </row>
    <row r="57" spans="1:11" x14ac:dyDescent="0.2">
      <c r="A57" s="1931" t="s">
        <v>1091</v>
      </c>
      <c r="B57" s="1933" t="s">
        <v>1092</v>
      </c>
      <c r="C57" s="1383"/>
      <c r="D57" s="1396">
        <v>4005</v>
      </c>
      <c r="E57" s="1396">
        <f t="shared" ref="E57:I57" si="12">SUM(E58:E61)</f>
        <v>0</v>
      </c>
      <c r="F57" s="1396"/>
      <c r="G57" s="1396">
        <f t="shared" si="12"/>
        <v>0</v>
      </c>
      <c r="H57" s="1396">
        <f t="shared" si="12"/>
        <v>4005</v>
      </c>
      <c r="I57" s="1396">
        <f t="shared" si="12"/>
        <v>0</v>
      </c>
      <c r="J57" s="1336"/>
      <c r="K57" s="1947" t="s">
        <v>1093</v>
      </c>
    </row>
    <row r="58" spans="1:11" x14ac:dyDescent="0.2">
      <c r="A58" s="1939"/>
      <c r="B58" s="1940"/>
      <c r="C58" s="1372">
        <v>1150</v>
      </c>
      <c r="D58" s="1338">
        <v>1559</v>
      </c>
      <c r="E58" s="1395"/>
      <c r="F58" s="1395"/>
      <c r="G58" s="1395"/>
      <c r="H58" s="1395">
        <f t="shared" si="10"/>
        <v>1559</v>
      </c>
      <c r="I58" s="1395">
        <f t="shared" si="10"/>
        <v>0</v>
      </c>
      <c r="J58" s="1336"/>
      <c r="K58" s="1947"/>
    </row>
    <row r="59" spans="1:11" x14ac:dyDescent="0.2">
      <c r="A59" s="1939"/>
      <c r="B59" s="1940"/>
      <c r="C59" s="1372">
        <v>1210</v>
      </c>
      <c r="D59" s="1338">
        <v>78</v>
      </c>
      <c r="E59" s="1395"/>
      <c r="F59" s="1395"/>
      <c r="G59" s="1395"/>
      <c r="H59" s="1395">
        <f t="shared" si="10"/>
        <v>78</v>
      </c>
      <c r="I59" s="1395">
        <f t="shared" si="10"/>
        <v>0</v>
      </c>
      <c r="J59" s="1336"/>
      <c r="K59" s="1947"/>
    </row>
    <row r="60" spans="1:11" x14ac:dyDescent="0.2">
      <c r="A60" s="1939"/>
      <c r="B60" s="1940"/>
      <c r="C60" s="1372">
        <v>2279</v>
      </c>
      <c r="D60" s="1338">
        <v>2150</v>
      </c>
      <c r="E60" s="1395"/>
      <c r="F60" s="1395"/>
      <c r="G60" s="1395"/>
      <c r="H60" s="1395">
        <f t="shared" si="10"/>
        <v>2150</v>
      </c>
      <c r="I60" s="1395">
        <f t="shared" si="10"/>
        <v>0</v>
      </c>
      <c r="J60" s="1336"/>
      <c r="K60" s="1947"/>
    </row>
    <row r="61" spans="1:11" x14ac:dyDescent="0.2">
      <c r="A61" s="1932"/>
      <c r="B61" s="1934"/>
      <c r="C61" s="1381">
        <v>2314</v>
      </c>
      <c r="D61" s="1338">
        <v>218</v>
      </c>
      <c r="E61" s="1395"/>
      <c r="F61" s="1395"/>
      <c r="G61" s="1395"/>
      <c r="H61" s="1395">
        <f t="shared" si="10"/>
        <v>218</v>
      </c>
      <c r="I61" s="1395">
        <f t="shared" si="10"/>
        <v>0</v>
      </c>
      <c r="J61" s="1336"/>
      <c r="K61" s="1947"/>
    </row>
    <row r="62" spans="1:11" x14ac:dyDescent="0.2">
      <c r="A62" s="1931" t="s">
        <v>1094</v>
      </c>
      <c r="B62" s="1933" t="s">
        <v>1095</v>
      </c>
      <c r="C62" s="1380"/>
      <c r="D62" s="1396">
        <f>SUM(D63:D66)</f>
        <v>970</v>
      </c>
      <c r="E62" s="1396">
        <f t="shared" ref="E62:I62" si="13">SUM(E63:E66)</f>
        <v>0</v>
      </c>
      <c r="F62" s="1396">
        <f t="shared" si="13"/>
        <v>0</v>
      </c>
      <c r="G62" s="1396">
        <f t="shared" si="13"/>
        <v>0</v>
      </c>
      <c r="H62" s="1396">
        <f t="shared" si="13"/>
        <v>970</v>
      </c>
      <c r="I62" s="1396">
        <f t="shared" si="13"/>
        <v>0</v>
      </c>
      <c r="J62" s="1336"/>
      <c r="K62" s="1947" t="s">
        <v>1093</v>
      </c>
    </row>
    <row r="63" spans="1:11" x14ac:dyDescent="0.2">
      <c r="A63" s="1939"/>
      <c r="B63" s="1940"/>
      <c r="C63" s="1381">
        <v>1150</v>
      </c>
      <c r="D63" s="1338">
        <v>571</v>
      </c>
      <c r="E63" s="1395"/>
      <c r="F63" s="1395"/>
      <c r="G63" s="1395"/>
      <c r="H63" s="1395">
        <f t="shared" si="10"/>
        <v>571</v>
      </c>
      <c r="I63" s="1395">
        <f t="shared" si="10"/>
        <v>0</v>
      </c>
      <c r="J63" s="1336"/>
      <c r="K63" s="1947"/>
    </row>
    <row r="64" spans="1:11" x14ac:dyDescent="0.2">
      <c r="A64" s="1939"/>
      <c r="B64" s="1940"/>
      <c r="C64" s="1372">
        <v>1210</v>
      </c>
      <c r="D64" s="1338">
        <v>29</v>
      </c>
      <c r="E64" s="1338"/>
      <c r="F64" s="1338"/>
      <c r="G64" s="1338"/>
      <c r="H64" s="1395">
        <f t="shared" si="10"/>
        <v>29</v>
      </c>
      <c r="I64" s="1395">
        <f t="shared" si="10"/>
        <v>0</v>
      </c>
      <c r="J64" s="1336"/>
      <c r="K64" s="1947"/>
    </row>
    <row r="65" spans="1:11" x14ac:dyDescent="0.2">
      <c r="A65" s="1939"/>
      <c r="B65" s="1940"/>
      <c r="C65" s="1384">
        <v>2279</v>
      </c>
      <c r="D65" s="1338">
        <v>300</v>
      </c>
      <c r="E65" s="1373"/>
      <c r="F65" s="1373"/>
      <c r="G65" s="1373"/>
      <c r="H65" s="1395">
        <f t="shared" si="10"/>
        <v>300</v>
      </c>
      <c r="I65" s="1395">
        <f t="shared" si="10"/>
        <v>0</v>
      </c>
      <c r="J65" s="1338"/>
      <c r="K65" s="1947"/>
    </row>
    <row r="66" spans="1:11" x14ac:dyDescent="0.2">
      <c r="A66" s="1932"/>
      <c r="B66" s="1934"/>
      <c r="C66" s="1381">
        <v>2314</v>
      </c>
      <c r="D66" s="1338">
        <v>70</v>
      </c>
      <c r="E66" s="1338"/>
      <c r="F66" s="1338"/>
      <c r="G66" s="1338"/>
      <c r="H66" s="1395">
        <f t="shared" si="10"/>
        <v>70</v>
      </c>
      <c r="I66" s="1395">
        <f t="shared" si="10"/>
        <v>0</v>
      </c>
      <c r="J66" s="1340"/>
      <c r="K66" s="1947"/>
    </row>
    <row r="67" spans="1:11" x14ac:dyDescent="0.2">
      <c r="A67" s="1931" t="s">
        <v>1096</v>
      </c>
      <c r="B67" s="1933" t="s">
        <v>1097</v>
      </c>
      <c r="C67" s="1380"/>
      <c r="D67" s="1396">
        <f>SUM(D68:D70)</f>
        <v>464</v>
      </c>
      <c r="E67" s="1396">
        <f t="shared" ref="E67:I67" si="14">SUM(E68:E70)</f>
        <v>536</v>
      </c>
      <c r="F67" s="1396">
        <f t="shared" si="14"/>
        <v>0</v>
      </c>
      <c r="G67" s="1396">
        <f t="shared" si="14"/>
        <v>0</v>
      </c>
      <c r="H67" s="1396">
        <f t="shared" si="14"/>
        <v>464</v>
      </c>
      <c r="I67" s="1396">
        <f t="shared" si="14"/>
        <v>536</v>
      </c>
      <c r="J67" s="1336"/>
      <c r="K67" s="1947" t="s">
        <v>1098</v>
      </c>
    </row>
    <row r="68" spans="1:11" x14ac:dyDescent="0.2">
      <c r="A68" s="1939"/>
      <c r="B68" s="1940"/>
      <c r="C68" s="1385">
        <v>1150</v>
      </c>
      <c r="D68" s="1338">
        <v>251</v>
      </c>
      <c r="E68" s="1395">
        <v>510</v>
      </c>
      <c r="F68" s="1395"/>
      <c r="G68" s="1395"/>
      <c r="H68" s="1395">
        <f t="shared" si="10"/>
        <v>251</v>
      </c>
      <c r="I68" s="1395">
        <f t="shared" si="10"/>
        <v>510</v>
      </c>
      <c r="J68" s="1335"/>
      <c r="K68" s="1947"/>
    </row>
    <row r="69" spans="1:11" x14ac:dyDescent="0.2">
      <c r="A69" s="1939"/>
      <c r="B69" s="1940"/>
      <c r="C69" s="1385">
        <v>1210</v>
      </c>
      <c r="D69" s="1338">
        <v>13</v>
      </c>
      <c r="E69" s="1395">
        <v>26</v>
      </c>
      <c r="F69" s="1395"/>
      <c r="G69" s="1395"/>
      <c r="H69" s="1395">
        <f t="shared" si="10"/>
        <v>13</v>
      </c>
      <c r="I69" s="1395">
        <f t="shared" si="10"/>
        <v>26</v>
      </c>
      <c r="J69" s="1335"/>
      <c r="K69" s="1947"/>
    </row>
    <row r="70" spans="1:11" x14ac:dyDescent="0.2">
      <c r="A70" s="1932"/>
      <c r="B70" s="1934"/>
      <c r="C70" s="1381">
        <v>2314</v>
      </c>
      <c r="D70" s="1338">
        <v>200</v>
      </c>
      <c r="E70" s="1395">
        <v>0</v>
      </c>
      <c r="F70" s="1395"/>
      <c r="G70" s="1395"/>
      <c r="H70" s="1395">
        <f t="shared" ref="H70:I90" si="15">D70+F70</f>
        <v>200</v>
      </c>
      <c r="I70" s="1395">
        <f t="shared" si="15"/>
        <v>0</v>
      </c>
      <c r="J70" s="1335"/>
      <c r="K70" s="1947"/>
    </row>
    <row r="71" spans="1:11" x14ac:dyDescent="0.2">
      <c r="A71" s="1931" t="s">
        <v>1099</v>
      </c>
      <c r="B71" s="1933" t="s">
        <v>1100</v>
      </c>
      <c r="C71" s="1380"/>
      <c r="D71" s="1396">
        <f>SUM(D72:D75)</f>
        <v>3141</v>
      </c>
      <c r="E71" s="1396">
        <f t="shared" ref="E71:I71" si="16">SUM(E72:E75)</f>
        <v>4469</v>
      </c>
      <c r="F71" s="1396">
        <f t="shared" si="16"/>
        <v>0</v>
      </c>
      <c r="G71" s="1396">
        <f t="shared" si="16"/>
        <v>0</v>
      </c>
      <c r="H71" s="1396">
        <f t="shared" si="16"/>
        <v>3141</v>
      </c>
      <c r="I71" s="1396">
        <f t="shared" si="16"/>
        <v>4469</v>
      </c>
      <c r="J71" s="1336"/>
      <c r="K71" s="1947" t="s">
        <v>1101</v>
      </c>
    </row>
    <row r="72" spans="1:11" x14ac:dyDescent="0.2">
      <c r="A72" s="1939"/>
      <c r="B72" s="1940"/>
      <c r="C72" s="1372">
        <v>1150</v>
      </c>
      <c r="D72" s="1338">
        <v>1491</v>
      </c>
      <c r="E72" s="1395">
        <v>675</v>
      </c>
      <c r="F72" s="1395"/>
      <c r="G72" s="1395"/>
      <c r="H72" s="1395">
        <f t="shared" si="15"/>
        <v>1491</v>
      </c>
      <c r="I72" s="1395">
        <f t="shared" si="15"/>
        <v>675</v>
      </c>
      <c r="J72" s="1336"/>
      <c r="K72" s="1947"/>
    </row>
    <row r="73" spans="1:11" x14ac:dyDescent="0.2">
      <c r="A73" s="1939"/>
      <c r="B73" s="1940"/>
      <c r="C73" s="1372">
        <v>1210</v>
      </c>
      <c r="D73" s="1338">
        <v>79</v>
      </c>
      <c r="E73" s="1395">
        <v>34</v>
      </c>
      <c r="F73" s="1395"/>
      <c r="G73" s="1395"/>
      <c r="H73" s="1395">
        <f t="shared" si="15"/>
        <v>79</v>
      </c>
      <c r="I73" s="1395">
        <f t="shared" si="15"/>
        <v>34</v>
      </c>
      <c r="J73" s="1336"/>
      <c r="K73" s="1947"/>
    </row>
    <row r="74" spans="1:11" x14ac:dyDescent="0.2">
      <c r="A74" s="1939"/>
      <c r="B74" s="1940"/>
      <c r="C74" s="1372">
        <v>2279</v>
      </c>
      <c r="D74" s="1338">
        <v>1571</v>
      </c>
      <c r="E74" s="1395">
        <v>3460</v>
      </c>
      <c r="F74" s="1395"/>
      <c r="G74" s="1395"/>
      <c r="H74" s="1395">
        <f t="shared" si="15"/>
        <v>1571</v>
      </c>
      <c r="I74" s="1395">
        <f t="shared" si="15"/>
        <v>3460</v>
      </c>
      <c r="J74" s="1336"/>
      <c r="K74" s="1947"/>
    </row>
    <row r="75" spans="1:11" x14ac:dyDescent="0.2">
      <c r="A75" s="1932"/>
      <c r="B75" s="1934"/>
      <c r="C75" s="1381">
        <v>2314</v>
      </c>
      <c r="D75" s="1338">
        <v>0</v>
      </c>
      <c r="E75" s="1395">
        <v>300</v>
      </c>
      <c r="F75" s="1395"/>
      <c r="G75" s="1395"/>
      <c r="H75" s="1395">
        <f t="shared" si="15"/>
        <v>0</v>
      </c>
      <c r="I75" s="1395">
        <f t="shared" si="15"/>
        <v>300</v>
      </c>
      <c r="J75" s="1336"/>
      <c r="K75" s="1947"/>
    </row>
    <row r="76" spans="1:11" x14ac:dyDescent="0.2">
      <c r="A76" s="1931" t="s">
        <v>1102</v>
      </c>
      <c r="B76" s="1933" t="s">
        <v>1103</v>
      </c>
      <c r="C76" s="1386"/>
      <c r="D76" s="1396">
        <f>SUM(D77:D79)</f>
        <v>1500</v>
      </c>
      <c r="E76" s="1396">
        <f t="shared" ref="E76:I76" si="17">SUM(E77:E79)</f>
        <v>0</v>
      </c>
      <c r="F76" s="1396">
        <f t="shared" si="17"/>
        <v>0</v>
      </c>
      <c r="G76" s="1396">
        <f t="shared" si="17"/>
        <v>0</v>
      </c>
      <c r="H76" s="1396">
        <f t="shared" si="17"/>
        <v>1500</v>
      </c>
      <c r="I76" s="1396">
        <f t="shared" si="17"/>
        <v>0</v>
      </c>
      <c r="J76" s="1335"/>
      <c r="K76" s="1947" t="s">
        <v>1104</v>
      </c>
    </row>
    <row r="77" spans="1:11" x14ac:dyDescent="0.2">
      <c r="A77" s="1939"/>
      <c r="B77" s="1940"/>
      <c r="C77" s="1381" t="s">
        <v>1105</v>
      </c>
      <c r="D77" s="1338">
        <v>100</v>
      </c>
      <c r="E77" s="1338">
        <v>0</v>
      </c>
      <c r="F77" s="1338"/>
      <c r="G77" s="1338"/>
      <c r="H77" s="1395">
        <f t="shared" si="15"/>
        <v>100</v>
      </c>
      <c r="I77" s="1395">
        <f t="shared" si="15"/>
        <v>0</v>
      </c>
      <c r="J77" s="1336"/>
      <c r="K77" s="1947"/>
    </row>
    <row r="78" spans="1:11" x14ac:dyDescent="0.2">
      <c r="A78" s="1939"/>
      <c r="B78" s="1940"/>
      <c r="C78" s="1381" t="s">
        <v>463</v>
      </c>
      <c r="D78" s="1338">
        <v>100</v>
      </c>
      <c r="E78" s="1338">
        <v>0</v>
      </c>
      <c r="F78" s="1338"/>
      <c r="G78" s="1338"/>
      <c r="H78" s="1395">
        <f t="shared" si="15"/>
        <v>100</v>
      </c>
      <c r="I78" s="1395">
        <f t="shared" si="15"/>
        <v>0</v>
      </c>
      <c r="J78" s="1336"/>
      <c r="K78" s="1947"/>
    </row>
    <row r="79" spans="1:11" x14ac:dyDescent="0.2">
      <c r="A79" s="1932"/>
      <c r="B79" s="1934"/>
      <c r="C79" s="1381">
        <v>2314</v>
      </c>
      <c r="D79" s="1338">
        <v>1300</v>
      </c>
      <c r="E79" s="1395">
        <v>0</v>
      </c>
      <c r="F79" s="1395"/>
      <c r="G79" s="1395"/>
      <c r="H79" s="1395">
        <f t="shared" si="15"/>
        <v>1300</v>
      </c>
      <c r="I79" s="1395">
        <f t="shared" si="15"/>
        <v>0</v>
      </c>
      <c r="J79" s="1336"/>
      <c r="K79" s="1947"/>
    </row>
    <row r="80" spans="1:11" x14ac:dyDescent="0.2">
      <c r="A80" s="1920" t="s">
        <v>1106</v>
      </c>
      <c r="B80" s="1936" t="s">
        <v>1107</v>
      </c>
      <c r="C80" s="1387"/>
      <c r="D80" s="1397">
        <f>SUM(D81:D84)</f>
        <v>150</v>
      </c>
      <c r="E80" s="1397">
        <f t="shared" ref="E80:I80" si="18">SUM(E81:E84)</f>
        <v>2035</v>
      </c>
      <c r="F80" s="1397">
        <f t="shared" si="18"/>
        <v>0</v>
      </c>
      <c r="G80" s="1397">
        <f t="shared" si="18"/>
        <v>2542</v>
      </c>
      <c r="H80" s="1397">
        <f t="shared" si="18"/>
        <v>150</v>
      </c>
      <c r="I80" s="1397">
        <f t="shared" si="18"/>
        <v>4577</v>
      </c>
      <c r="J80" s="1342"/>
      <c r="K80" s="1947" t="s">
        <v>1108</v>
      </c>
    </row>
    <row r="81" spans="1:11" x14ac:dyDescent="0.2">
      <c r="A81" s="1921"/>
      <c r="B81" s="1937"/>
      <c r="C81" s="1376">
        <v>1150</v>
      </c>
      <c r="D81" s="798">
        <v>0</v>
      </c>
      <c r="E81" s="799">
        <v>0</v>
      </c>
      <c r="F81" s="799"/>
      <c r="G81" s="799"/>
      <c r="H81" s="799">
        <f t="shared" si="15"/>
        <v>0</v>
      </c>
      <c r="I81" s="799">
        <f t="shared" si="15"/>
        <v>0</v>
      </c>
      <c r="J81" s="1341"/>
      <c r="K81" s="1947"/>
    </row>
    <row r="82" spans="1:11" x14ac:dyDescent="0.2">
      <c r="A82" s="1921"/>
      <c r="B82" s="1937"/>
      <c r="C82" s="1376">
        <v>1210</v>
      </c>
      <c r="D82" s="798">
        <v>0</v>
      </c>
      <c r="E82" s="799">
        <v>0</v>
      </c>
      <c r="F82" s="799"/>
      <c r="G82" s="799"/>
      <c r="H82" s="799">
        <f t="shared" si="15"/>
        <v>0</v>
      </c>
      <c r="I82" s="799">
        <f t="shared" si="15"/>
        <v>0</v>
      </c>
      <c r="J82" s="1341"/>
      <c r="K82" s="1947"/>
    </row>
    <row r="83" spans="1:11" x14ac:dyDescent="0.2">
      <c r="A83" s="1921"/>
      <c r="B83" s="1937"/>
      <c r="C83" s="1376">
        <v>2269</v>
      </c>
      <c r="D83" s="798">
        <v>0</v>
      </c>
      <c r="E83" s="799">
        <v>300</v>
      </c>
      <c r="F83" s="799"/>
      <c r="G83" s="799"/>
      <c r="H83" s="799">
        <f t="shared" si="15"/>
        <v>0</v>
      </c>
      <c r="I83" s="799">
        <f t="shared" si="15"/>
        <v>300</v>
      </c>
      <c r="J83" s="1341"/>
      <c r="K83" s="1947"/>
    </row>
    <row r="84" spans="1:11" ht="15.75" customHeight="1" x14ac:dyDescent="0.2">
      <c r="A84" s="1922"/>
      <c r="B84" s="1938"/>
      <c r="C84" s="1379">
        <v>2279</v>
      </c>
      <c r="D84" s="798">
        <v>150</v>
      </c>
      <c r="E84" s="1401">
        <v>1735</v>
      </c>
      <c r="F84" s="1401"/>
      <c r="G84" s="1401">
        <v>2542</v>
      </c>
      <c r="H84" s="799">
        <f t="shared" si="15"/>
        <v>150</v>
      </c>
      <c r="I84" s="799">
        <f t="shared" si="15"/>
        <v>4277</v>
      </c>
      <c r="J84" s="1341" t="s">
        <v>1109</v>
      </c>
      <c r="K84" s="1947"/>
    </row>
    <row r="85" spans="1:11" x14ac:dyDescent="0.2">
      <c r="A85" s="1379" t="s">
        <v>557</v>
      </c>
      <c r="B85" s="1402" t="s">
        <v>1110</v>
      </c>
      <c r="C85" s="1391"/>
      <c r="D85" s="1397">
        <f t="shared" ref="D85:I85" si="19">SUM(D86,D89,D93,D97,D103,D107,D112,D118,D123,D127)</f>
        <v>7673</v>
      </c>
      <c r="E85" s="1397">
        <f t="shared" si="19"/>
        <v>3534</v>
      </c>
      <c r="F85" s="1397">
        <f t="shared" si="19"/>
        <v>0</v>
      </c>
      <c r="G85" s="1397">
        <f t="shared" si="19"/>
        <v>1688</v>
      </c>
      <c r="H85" s="1397">
        <f t="shared" si="19"/>
        <v>7673</v>
      </c>
      <c r="I85" s="1397">
        <f t="shared" si="19"/>
        <v>5222</v>
      </c>
      <c r="J85" s="1341"/>
      <c r="K85" s="1337"/>
    </row>
    <row r="86" spans="1:11" ht="21" customHeight="1" x14ac:dyDescent="0.2">
      <c r="A86" s="1920" t="s">
        <v>1111</v>
      </c>
      <c r="B86" s="1948" t="s">
        <v>1112</v>
      </c>
      <c r="C86" s="1387"/>
      <c r="D86" s="1397">
        <f>SUM(D87:D88)</f>
        <v>115</v>
      </c>
      <c r="E86" s="1397">
        <f t="shared" ref="E86:I86" si="20">SUM(E87:E88)</f>
        <v>0</v>
      </c>
      <c r="F86" s="1397">
        <f t="shared" si="20"/>
        <v>0</v>
      </c>
      <c r="G86" s="1397">
        <f t="shared" si="20"/>
        <v>0</v>
      </c>
      <c r="H86" s="1397">
        <f t="shared" si="20"/>
        <v>115</v>
      </c>
      <c r="I86" s="1397">
        <f t="shared" si="20"/>
        <v>0</v>
      </c>
      <c r="J86" s="798"/>
      <c r="K86" s="1947" t="s">
        <v>1113</v>
      </c>
    </row>
    <row r="87" spans="1:11" ht="12.75" customHeight="1" x14ac:dyDescent="0.2">
      <c r="A87" s="1921"/>
      <c r="B87" s="1949"/>
      <c r="C87" s="1379">
        <v>1150</v>
      </c>
      <c r="D87" s="798">
        <v>109</v>
      </c>
      <c r="E87" s="799"/>
      <c r="F87" s="799"/>
      <c r="G87" s="799"/>
      <c r="H87" s="799">
        <f t="shared" si="15"/>
        <v>109</v>
      </c>
      <c r="I87" s="799">
        <f t="shared" si="15"/>
        <v>0</v>
      </c>
      <c r="J87" s="1344"/>
      <c r="K87" s="1947"/>
    </row>
    <row r="88" spans="1:11" ht="12.75" customHeight="1" x14ac:dyDescent="0.2">
      <c r="A88" s="1922"/>
      <c r="B88" s="1950"/>
      <c r="C88" s="1379">
        <v>1210</v>
      </c>
      <c r="D88" s="798">
        <v>6</v>
      </c>
      <c r="E88" s="799"/>
      <c r="F88" s="799"/>
      <c r="G88" s="799"/>
      <c r="H88" s="799">
        <f t="shared" si="15"/>
        <v>6</v>
      </c>
      <c r="I88" s="799">
        <f t="shared" si="15"/>
        <v>0</v>
      </c>
      <c r="J88" s="1341"/>
      <c r="K88" s="1947"/>
    </row>
    <row r="89" spans="1:11" ht="14.25" customHeight="1" x14ac:dyDescent="0.2">
      <c r="A89" s="1920" t="s">
        <v>1114</v>
      </c>
      <c r="B89" s="1936" t="s">
        <v>1115</v>
      </c>
      <c r="C89" s="1387"/>
      <c r="D89" s="1397">
        <f>SUM(D90:D92)</f>
        <v>200</v>
      </c>
      <c r="E89" s="1397">
        <f t="shared" ref="E89:I89" si="21">SUM(E90:E92)</f>
        <v>0</v>
      </c>
      <c r="F89" s="1397">
        <f t="shared" si="21"/>
        <v>0</v>
      </c>
      <c r="G89" s="1397">
        <f t="shared" si="21"/>
        <v>0</v>
      </c>
      <c r="H89" s="1397">
        <f t="shared" si="21"/>
        <v>200</v>
      </c>
      <c r="I89" s="1397">
        <f t="shared" si="21"/>
        <v>0</v>
      </c>
      <c r="J89" s="1342"/>
      <c r="K89" s="1947" t="s">
        <v>1116</v>
      </c>
    </row>
    <row r="90" spans="1:11" ht="12.75" customHeight="1" x14ac:dyDescent="0.2">
      <c r="A90" s="1921"/>
      <c r="B90" s="1937"/>
      <c r="C90" s="1379">
        <v>1150</v>
      </c>
      <c r="D90" s="798">
        <v>95</v>
      </c>
      <c r="E90" s="799"/>
      <c r="F90" s="799"/>
      <c r="G90" s="799"/>
      <c r="H90" s="799">
        <f t="shared" si="15"/>
        <v>95</v>
      </c>
      <c r="I90" s="799">
        <f t="shared" si="15"/>
        <v>0</v>
      </c>
      <c r="J90" s="1342"/>
      <c r="K90" s="1947"/>
    </row>
    <row r="91" spans="1:11" ht="12.75" customHeight="1" x14ac:dyDescent="0.2">
      <c r="A91" s="1921"/>
      <c r="B91" s="1937"/>
      <c r="C91" s="1379">
        <v>1210</v>
      </c>
      <c r="D91" s="798">
        <v>5</v>
      </c>
      <c r="E91" s="799"/>
      <c r="F91" s="799"/>
      <c r="G91" s="799"/>
      <c r="H91" s="799">
        <f>D91+F91</f>
        <v>5</v>
      </c>
      <c r="I91" s="799">
        <f>E91+G91</f>
        <v>0</v>
      </c>
      <c r="J91" s="1342"/>
      <c r="K91" s="1947"/>
    </row>
    <row r="92" spans="1:11" ht="12.75" customHeight="1" x14ac:dyDescent="0.2">
      <c r="A92" s="1922"/>
      <c r="B92" s="1938"/>
      <c r="C92" s="1379">
        <v>2314</v>
      </c>
      <c r="D92" s="798">
        <v>100</v>
      </c>
      <c r="E92" s="799"/>
      <c r="F92" s="799"/>
      <c r="G92" s="799"/>
      <c r="H92" s="799">
        <f t="shared" ref="H92:I109" si="22">D92+F92</f>
        <v>100</v>
      </c>
      <c r="I92" s="799">
        <f t="shared" si="22"/>
        <v>0</v>
      </c>
      <c r="J92" s="1342"/>
      <c r="K92" s="1947"/>
    </row>
    <row r="93" spans="1:11" x14ac:dyDescent="0.2">
      <c r="A93" s="1920" t="s">
        <v>1117</v>
      </c>
      <c r="B93" s="1936" t="s">
        <v>1118</v>
      </c>
      <c r="C93" s="1387"/>
      <c r="D93" s="1397">
        <f>SUM(D94:D96)</f>
        <v>200</v>
      </c>
      <c r="E93" s="1397">
        <f t="shared" ref="E93:I93" si="23">SUM(E94:E96)</f>
        <v>0</v>
      </c>
      <c r="F93" s="1397">
        <f t="shared" si="23"/>
        <v>0</v>
      </c>
      <c r="G93" s="1397">
        <f t="shared" si="23"/>
        <v>0</v>
      </c>
      <c r="H93" s="1397">
        <f t="shared" si="23"/>
        <v>200</v>
      </c>
      <c r="I93" s="1397">
        <f t="shared" si="23"/>
        <v>0</v>
      </c>
      <c r="J93" s="1342"/>
      <c r="K93" s="1947" t="s">
        <v>1116</v>
      </c>
    </row>
    <row r="94" spans="1:11" ht="12.75" customHeight="1" x14ac:dyDescent="0.2">
      <c r="A94" s="1921"/>
      <c r="B94" s="1937"/>
      <c r="C94" s="1379">
        <v>1150</v>
      </c>
      <c r="D94" s="798">
        <v>95</v>
      </c>
      <c r="E94" s="799"/>
      <c r="F94" s="799"/>
      <c r="G94" s="799"/>
      <c r="H94" s="799">
        <f t="shared" si="22"/>
        <v>95</v>
      </c>
      <c r="I94" s="799">
        <f t="shared" si="22"/>
        <v>0</v>
      </c>
      <c r="J94" s="1342"/>
      <c r="K94" s="1947"/>
    </row>
    <row r="95" spans="1:11" ht="12.75" customHeight="1" x14ac:dyDescent="0.2">
      <c r="A95" s="1921"/>
      <c r="B95" s="1937"/>
      <c r="C95" s="1379">
        <v>1210</v>
      </c>
      <c r="D95" s="798">
        <v>5</v>
      </c>
      <c r="E95" s="799"/>
      <c r="F95" s="799"/>
      <c r="G95" s="799"/>
      <c r="H95" s="799">
        <f t="shared" si="22"/>
        <v>5</v>
      </c>
      <c r="I95" s="799">
        <f t="shared" si="22"/>
        <v>0</v>
      </c>
      <c r="J95" s="1342"/>
      <c r="K95" s="1947"/>
    </row>
    <row r="96" spans="1:11" x14ac:dyDescent="0.2">
      <c r="A96" s="1922"/>
      <c r="B96" s="1938"/>
      <c r="C96" s="1379">
        <v>2314</v>
      </c>
      <c r="D96" s="798">
        <v>100</v>
      </c>
      <c r="E96" s="799"/>
      <c r="F96" s="799"/>
      <c r="G96" s="799"/>
      <c r="H96" s="799">
        <f t="shared" si="22"/>
        <v>100</v>
      </c>
      <c r="I96" s="799">
        <f t="shared" si="22"/>
        <v>0</v>
      </c>
      <c r="J96" s="1342"/>
      <c r="K96" s="1947"/>
    </row>
    <row r="97" spans="1:11" x14ac:dyDescent="0.2">
      <c r="A97" s="1920" t="s">
        <v>1119</v>
      </c>
      <c r="B97" s="1936" t="s">
        <v>1120</v>
      </c>
      <c r="C97" s="1387"/>
      <c r="D97" s="1397">
        <f>SUM(D98:D102)</f>
        <v>2977</v>
      </c>
      <c r="E97" s="1397">
        <f t="shared" ref="E97:I97" si="24">SUM(E98:E102)</f>
        <v>0</v>
      </c>
      <c r="F97" s="1397">
        <f t="shared" si="24"/>
        <v>0</v>
      </c>
      <c r="G97" s="1397">
        <f t="shared" si="24"/>
        <v>0</v>
      </c>
      <c r="H97" s="1397">
        <f t="shared" si="24"/>
        <v>2977</v>
      </c>
      <c r="I97" s="1397">
        <f t="shared" si="24"/>
        <v>0</v>
      </c>
      <c r="J97" s="1342"/>
      <c r="K97" s="1947" t="s">
        <v>1121</v>
      </c>
    </row>
    <row r="98" spans="1:11" x14ac:dyDescent="0.2">
      <c r="A98" s="1921"/>
      <c r="B98" s="1937"/>
      <c r="C98" s="1376">
        <v>1150</v>
      </c>
      <c r="D98" s="798">
        <v>708</v>
      </c>
      <c r="E98" s="799"/>
      <c r="F98" s="799"/>
      <c r="G98" s="799"/>
      <c r="H98" s="799">
        <f t="shared" si="22"/>
        <v>708</v>
      </c>
      <c r="I98" s="799">
        <f t="shared" si="22"/>
        <v>0</v>
      </c>
      <c r="J98" s="1341"/>
      <c r="K98" s="1947"/>
    </row>
    <row r="99" spans="1:11" x14ac:dyDescent="0.2">
      <c r="A99" s="1921"/>
      <c r="B99" s="1937"/>
      <c r="C99" s="1376">
        <v>1210</v>
      </c>
      <c r="D99" s="798">
        <v>36</v>
      </c>
      <c r="E99" s="799"/>
      <c r="F99" s="799"/>
      <c r="G99" s="799"/>
      <c r="H99" s="799">
        <f t="shared" si="22"/>
        <v>36</v>
      </c>
      <c r="I99" s="799">
        <f t="shared" si="22"/>
        <v>0</v>
      </c>
      <c r="J99" s="1341"/>
      <c r="K99" s="1947"/>
    </row>
    <row r="100" spans="1:11" x14ac:dyDescent="0.2">
      <c r="A100" s="1921"/>
      <c r="B100" s="1937"/>
      <c r="C100" s="1376">
        <v>2264</v>
      </c>
      <c r="D100" s="798">
        <v>800</v>
      </c>
      <c r="E100" s="799"/>
      <c r="F100" s="799"/>
      <c r="G100" s="799"/>
      <c r="H100" s="799">
        <f t="shared" si="22"/>
        <v>800</v>
      </c>
      <c r="I100" s="799">
        <f t="shared" si="22"/>
        <v>0</v>
      </c>
      <c r="J100" s="1341"/>
      <c r="K100" s="1947"/>
    </row>
    <row r="101" spans="1:11" x14ac:dyDescent="0.2">
      <c r="A101" s="1921"/>
      <c r="B101" s="1937"/>
      <c r="C101" s="1376">
        <v>2279</v>
      </c>
      <c r="D101" s="798">
        <v>1271</v>
      </c>
      <c r="E101" s="799"/>
      <c r="F101" s="799"/>
      <c r="G101" s="799"/>
      <c r="H101" s="799">
        <f t="shared" si="22"/>
        <v>1271</v>
      </c>
      <c r="I101" s="799">
        <f t="shared" si="22"/>
        <v>0</v>
      </c>
      <c r="J101" s="1341"/>
      <c r="K101" s="1947"/>
    </row>
    <row r="102" spans="1:11" x14ac:dyDescent="0.2">
      <c r="A102" s="1922"/>
      <c r="B102" s="1938"/>
      <c r="C102" s="1379">
        <v>2314</v>
      </c>
      <c r="D102" s="798">
        <v>162</v>
      </c>
      <c r="E102" s="799"/>
      <c r="F102" s="799"/>
      <c r="G102" s="799"/>
      <c r="H102" s="799">
        <f t="shared" si="22"/>
        <v>162</v>
      </c>
      <c r="I102" s="799">
        <f t="shared" si="22"/>
        <v>0</v>
      </c>
      <c r="J102" s="1341"/>
      <c r="K102" s="1947"/>
    </row>
    <row r="103" spans="1:11" x14ac:dyDescent="0.2">
      <c r="A103" s="1920" t="s">
        <v>1122</v>
      </c>
      <c r="B103" s="1936" t="s">
        <v>1097</v>
      </c>
      <c r="C103" s="1387"/>
      <c r="D103" s="1397">
        <f>SUM(D104:D106)</f>
        <v>316</v>
      </c>
      <c r="E103" s="1397">
        <f t="shared" ref="E103:I103" si="25">SUM(E104:E106)</f>
        <v>684</v>
      </c>
      <c r="F103" s="1397">
        <f t="shared" si="25"/>
        <v>0</v>
      </c>
      <c r="G103" s="1397">
        <f t="shared" si="25"/>
        <v>0</v>
      </c>
      <c r="H103" s="1397">
        <f t="shared" si="25"/>
        <v>316</v>
      </c>
      <c r="I103" s="1397">
        <f t="shared" si="25"/>
        <v>684</v>
      </c>
      <c r="J103" s="1342"/>
      <c r="K103" s="1947" t="s">
        <v>1123</v>
      </c>
    </row>
    <row r="104" spans="1:11" x14ac:dyDescent="0.2">
      <c r="A104" s="1921"/>
      <c r="B104" s="1937"/>
      <c r="C104" s="1376">
        <v>1150</v>
      </c>
      <c r="D104" s="798">
        <v>110</v>
      </c>
      <c r="E104" s="798">
        <v>651</v>
      </c>
      <c r="F104" s="798"/>
      <c r="G104" s="798"/>
      <c r="H104" s="799">
        <f t="shared" si="22"/>
        <v>110</v>
      </c>
      <c r="I104" s="799">
        <f t="shared" si="22"/>
        <v>651</v>
      </c>
      <c r="J104" s="1343"/>
      <c r="K104" s="1947"/>
    </row>
    <row r="105" spans="1:11" x14ac:dyDescent="0.2">
      <c r="A105" s="1921"/>
      <c r="B105" s="1937"/>
      <c r="C105" s="1376">
        <v>1210</v>
      </c>
      <c r="D105" s="798">
        <v>6</v>
      </c>
      <c r="E105" s="1401">
        <v>33</v>
      </c>
      <c r="F105" s="805"/>
      <c r="G105" s="805"/>
      <c r="H105" s="799">
        <f t="shared" si="22"/>
        <v>6</v>
      </c>
      <c r="I105" s="799">
        <f t="shared" si="22"/>
        <v>33</v>
      </c>
      <c r="J105" s="1343"/>
      <c r="K105" s="1947"/>
    </row>
    <row r="106" spans="1:11" x14ac:dyDescent="0.2">
      <c r="A106" s="1922"/>
      <c r="B106" s="1938"/>
      <c r="C106" s="1379">
        <v>2314</v>
      </c>
      <c r="D106" s="798">
        <v>200</v>
      </c>
      <c r="E106" s="799">
        <v>0</v>
      </c>
      <c r="F106" s="799"/>
      <c r="G106" s="799"/>
      <c r="H106" s="799">
        <f t="shared" si="22"/>
        <v>200</v>
      </c>
      <c r="I106" s="799">
        <f t="shared" si="22"/>
        <v>0</v>
      </c>
      <c r="J106" s="1344"/>
      <c r="K106" s="1947"/>
    </row>
    <row r="107" spans="1:11" x14ac:dyDescent="0.2">
      <c r="A107" s="1920" t="s">
        <v>1124</v>
      </c>
      <c r="B107" s="1936" t="s">
        <v>1107</v>
      </c>
      <c r="C107" s="1387"/>
      <c r="D107" s="1397">
        <f>SUM(D108:D111)</f>
        <v>150</v>
      </c>
      <c r="E107" s="1397">
        <f t="shared" ref="E107:I107" si="26">SUM(E108:E111)</f>
        <v>2035</v>
      </c>
      <c r="F107" s="1397">
        <f t="shared" si="26"/>
        <v>0</v>
      </c>
      <c r="G107" s="1397">
        <f t="shared" si="26"/>
        <v>1688</v>
      </c>
      <c r="H107" s="1397">
        <f t="shared" si="26"/>
        <v>150</v>
      </c>
      <c r="I107" s="1397">
        <f t="shared" si="26"/>
        <v>3723</v>
      </c>
      <c r="J107" s="1341"/>
      <c r="K107" s="1947" t="s">
        <v>1108</v>
      </c>
    </row>
    <row r="108" spans="1:11" x14ac:dyDescent="0.2">
      <c r="A108" s="1921"/>
      <c r="B108" s="1937"/>
      <c r="C108" s="1376">
        <v>1150</v>
      </c>
      <c r="D108" s="798">
        <v>0</v>
      </c>
      <c r="E108" s="799">
        <v>0</v>
      </c>
      <c r="F108" s="799"/>
      <c r="G108" s="799"/>
      <c r="H108" s="799">
        <f t="shared" si="22"/>
        <v>0</v>
      </c>
      <c r="I108" s="799">
        <f t="shared" si="22"/>
        <v>0</v>
      </c>
      <c r="J108" s="1341"/>
      <c r="K108" s="1947"/>
    </row>
    <row r="109" spans="1:11" x14ac:dyDescent="0.2">
      <c r="A109" s="1921"/>
      <c r="B109" s="1937"/>
      <c r="C109" s="1376">
        <v>1210</v>
      </c>
      <c r="D109" s="798">
        <v>0</v>
      </c>
      <c r="E109" s="799">
        <v>0</v>
      </c>
      <c r="F109" s="799"/>
      <c r="G109" s="799"/>
      <c r="H109" s="799">
        <f t="shared" si="22"/>
        <v>0</v>
      </c>
      <c r="I109" s="799">
        <f t="shared" si="22"/>
        <v>0</v>
      </c>
      <c r="J109" s="1341"/>
      <c r="K109" s="1947"/>
    </row>
    <row r="110" spans="1:11" x14ac:dyDescent="0.2">
      <c r="A110" s="1921"/>
      <c r="B110" s="1937"/>
      <c r="C110" s="1376">
        <v>2269</v>
      </c>
      <c r="D110" s="798">
        <v>0</v>
      </c>
      <c r="E110" s="799">
        <v>500</v>
      </c>
      <c r="F110" s="799"/>
      <c r="G110" s="799"/>
      <c r="H110" s="799">
        <f>D110+F110</f>
        <v>0</v>
      </c>
      <c r="I110" s="799">
        <f>E110+G110</f>
        <v>500</v>
      </c>
      <c r="J110" s="1341"/>
      <c r="K110" s="1947"/>
    </row>
    <row r="111" spans="1:11" ht="24" x14ac:dyDescent="0.2">
      <c r="A111" s="1922"/>
      <c r="B111" s="1938"/>
      <c r="C111" s="1379">
        <v>2279</v>
      </c>
      <c r="D111" s="798">
        <v>150</v>
      </c>
      <c r="E111" s="799">
        <v>1535</v>
      </c>
      <c r="F111" s="799"/>
      <c r="G111" s="799">
        <v>1688</v>
      </c>
      <c r="H111" s="799">
        <f t="shared" ref="H111:I131" si="27">D111+F111</f>
        <v>150</v>
      </c>
      <c r="I111" s="799">
        <f t="shared" si="27"/>
        <v>3223</v>
      </c>
      <c r="J111" s="1341" t="s">
        <v>1109</v>
      </c>
      <c r="K111" s="1947"/>
    </row>
    <row r="112" spans="1:11" x14ac:dyDescent="0.2">
      <c r="A112" s="1920" t="s">
        <v>1125</v>
      </c>
      <c r="B112" s="1936" t="s">
        <v>1095</v>
      </c>
      <c r="C112" s="1387"/>
      <c r="D112" s="1397">
        <f>SUM(D113:D117)</f>
        <v>2280</v>
      </c>
      <c r="E112" s="1397">
        <f t="shared" ref="E112:I112" si="28">SUM(E113:E117)</f>
        <v>0</v>
      </c>
      <c r="F112" s="1397">
        <f t="shared" si="28"/>
        <v>0</v>
      </c>
      <c r="G112" s="1397">
        <f t="shared" si="28"/>
        <v>0</v>
      </c>
      <c r="H112" s="1397">
        <f t="shared" si="28"/>
        <v>2280</v>
      </c>
      <c r="I112" s="1397">
        <f t="shared" si="28"/>
        <v>0</v>
      </c>
      <c r="J112" s="1341"/>
      <c r="K112" s="1947" t="s">
        <v>1126</v>
      </c>
    </row>
    <row r="113" spans="1:11" x14ac:dyDescent="0.2">
      <c r="A113" s="1921"/>
      <c r="B113" s="1937"/>
      <c r="C113" s="1379">
        <v>1150</v>
      </c>
      <c r="D113" s="798">
        <v>116</v>
      </c>
      <c r="E113" s="799"/>
      <c r="F113" s="799"/>
      <c r="G113" s="799"/>
      <c r="H113" s="799">
        <f t="shared" si="27"/>
        <v>116</v>
      </c>
      <c r="I113" s="799">
        <f t="shared" si="27"/>
        <v>0</v>
      </c>
      <c r="J113" s="1341"/>
      <c r="K113" s="1947"/>
    </row>
    <row r="114" spans="1:11" x14ac:dyDescent="0.2">
      <c r="A114" s="1921"/>
      <c r="B114" s="1937"/>
      <c r="C114" s="1376">
        <v>1210</v>
      </c>
      <c r="D114" s="798">
        <v>6</v>
      </c>
      <c r="E114" s="799"/>
      <c r="F114" s="799"/>
      <c r="G114" s="799"/>
      <c r="H114" s="799">
        <f t="shared" si="27"/>
        <v>6</v>
      </c>
      <c r="I114" s="799">
        <f t="shared" si="27"/>
        <v>0</v>
      </c>
      <c r="J114" s="1341"/>
      <c r="K114" s="1947"/>
    </row>
    <row r="115" spans="1:11" x14ac:dyDescent="0.2">
      <c r="A115" s="1921"/>
      <c r="B115" s="1937"/>
      <c r="C115" s="1388">
        <v>2264</v>
      </c>
      <c r="D115" s="798">
        <v>1280</v>
      </c>
      <c r="E115" s="799"/>
      <c r="F115" s="799"/>
      <c r="G115" s="799"/>
      <c r="H115" s="799">
        <f t="shared" si="27"/>
        <v>1280</v>
      </c>
      <c r="I115" s="799">
        <f t="shared" si="27"/>
        <v>0</v>
      </c>
      <c r="J115" s="1341"/>
      <c r="K115" s="1947"/>
    </row>
    <row r="116" spans="1:11" x14ac:dyDescent="0.2">
      <c r="A116" s="1921"/>
      <c r="B116" s="1937"/>
      <c r="C116" s="1388">
        <v>2279</v>
      </c>
      <c r="D116" s="798">
        <v>578</v>
      </c>
      <c r="E116" s="799"/>
      <c r="F116" s="799"/>
      <c r="G116" s="799"/>
      <c r="H116" s="799">
        <f t="shared" si="27"/>
        <v>578</v>
      </c>
      <c r="I116" s="799">
        <f t="shared" si="27"/>
        <v>0</v>
      </c>
      <c r="J116" s="1341"/>
      <c r="K116" s="1947"/>
    </row>
    <row r="117" spans="1:11" x14ac:dyDescent="0.2">
      <c r="A117" s="1922"/>
      <c r="B117" s="1938"/>
      <c r="C117" s="1379">
        <v>2314</v>
      </c>
      <c r="D117" s="798">
        <v>300</v>
      </c>
      <c r="E117" s="799"/>
      <c r="F117" s="799"/>
      <c r="G117" s="799"/>
      <c r="H117" s="799">
        <f t="shared" si="27"/>
        <v>300</v>
      </c>
      <c r="I117" s="799">
        <f t="shared" si="27"/>
        <v>0</v>
      </c>
      <c r="J117" s="1341"/>
      <c r="K117" s="1947"/>
    </row>
    <row r="118" spans="1:11" x14ac:dyDescent="0.2">
      <c r="A118" s="1931" t="s">
        <v>1127</v>
      </c>
      <c r="B118" s="1933" t="s">
        <v>1128</v>
      </c>
      <c r="C118" s="1380"/>
      <c r="D118" s="1396">
        <f t="shared" ref="D118:I118" si="29">SUM(D119:D122)</f>
        <v>700</v>
      </c>
      <c r="E118" s="1396">
        <f t="shared" si="29"/>
        <v>0</v>
      </c>
      <c r="F118" s="1396">
        <f t="shared" si="29"/>
        <v>0</v>
      </c>
      <c r="G118" s="1396">
        <f t="shared" si="29"/>
        <v>0</v>
      </c>
      <c r="H118" s="1396">
        <f t="shared" si="29"/>
        <v>700</v>
      </c>
      <c r="I118" s="1396">
        <f t="shared" si="29"/>
        <v>0</v>
      </c>
      <c r="J118" s="1335"/>
      <c r="K118" s="1947" t="s">
        <v>1129</v>
      </c>
    </row>
    <row r="119" spans="1:11" x14ac:dyDescent="0.2">
      <c r="A119" s="1939"/>
      <c r="B119" s="1940"/>
      <c r="C119" s="1372">
        <v>1150</v>
      </c>
      <c r="D119" s="1338">
        <v>285</v>
      </c>
      <c r="E119" s="1395"/>
      <c r="F119" s="1395"/>
      <c r="G119" s="1395"/>
      <c r="H119" s="1395">
        <f t="shared" si="27"/>
        <v>285</v>
      </c>
      <c r="I119" s="1395">
        <f t="shared" si="27"/>
        <v>0</v>
      </c>
      <c r="J119" s="1335"/>
      <c r="K119" s="1947"/>
    </row>
    <row r="120" spans="1:11" x14ac:dyDescent="0.2">
      <c r="A120" s="1939"/>
      <c r="B120" s="1940"/>
      <c r="C120" s="1372">
        <v>1210</v>
      </c>
      <c r="D120" s="1338">
        <v>15</v>
      </c>
      <c r="E120" s="1395"/>
      <c r="F120" s="1395"/>
      <c r="G120" s="1395"/>
      <c r="H120" s="1395">
        <f t="shared" si="27"/>
        <v>15</v>
      </c>
      <c r="I120" s="1395">
        <f t="shared" si="27"/>
        <v>0</v>
      </c>
      <c r="J120" s="1335"/>
      <c r="K120" s="1947"/>
    </row>
    <row r="121" spans="1:11" x14ac:dyDescent="0.2">
      <c r="A121" s="1939"/>
      <c r="B121" s="1940"/>
      <c r="C121" s="1372">
        <v>2279</v>
      </c>
      <c r="D121" s="798">
        <v>30</v>
      </c>
      <c r="E121" s="799"/>
      <c r="F121" s="799"/>
      <c r="G121" s="799"/>
      <c r="H121" s="799">
        <f t="shared" si="27"/>
        <v>30</v>
      </c>
      <c r="I121" s="799">
        <f t="shared" si="27"/>
        <v>0</v>
      </c>
      <c r="J121" s="1341"/>
      <c r="K121" s="1947"/>
    </row>
    <row r="122" spans="1:11" x14ac:dyDescent="0.2">
      <c r="A122" s="1932"/>
      <c r="B122" s="1934"/>
      <c r="C122" s="1381">
        <v>2314</v>
      </c>
      <c r="D122" s="798">
        <v>370</v>
      </c>
      <c r="E122" s="799"/>
      <c r="F122" s="799"/>
      <c r="G122" s="799"/>
      <c r="H122" s="799">
        <f t="shared" si="27"/>
        <v>370</v>
      </c>
      <c r="I122" s="799">
        <f t="shared" si="27"/>
        <v>0</v>
      </c>
      <c r="J122" s="1341"/>
      <c r="K122" s="1947"/>
    </row>
    <row r="123" spans="1:11" x14ac:dyDescent="0.2">
      <c r="A123" s="1931" t="s">
        <v>1130</v>
      </c>
      <c r="B123" s="1933" t="s">
        <v>1131</v>
      </c>
      <c r="C123" s="1380"/>
      <c r="D123" s="1396">
        <f>SUM(D124:D126)</f>
        <v>550</v>
      </c>
      <c r="E123" s="1396">
        <f t="shared" ref="E123:I123" si="30">SUM(E124:E126)</f>
        <v>0</v>
      </c>
      <c r="F123" s="1396">
        <f t="shared" si="30"/>
        <v>0</v>
      </c>
      <c r="G123" s="1396">
        <f t="shared" si="30"/>
        <v>0</v>
      </c>
      <c r="H123" s="1396">
        <f t="shared" si="30"/>
        <v>550</v>
      </c>
      <c r="I123" s="1396">
        <f t="shared" si="30"/>
        <v>0</v>
      </c>
      <c r="J123" s="1335"/>
      <c r="K123" s="1947" t="s">
        <v>1132</v>
      </c>
    </row>
    <row r="124" spans="1:11" x14ac:dyDescent="0.2">
      <c r="A124" s="1939"/>
      <c r="B124" s="1940"/>
      <c r="C124" s="1372">
        <v>1150</v>
      </c>
      <c r="D124" s="1338">
        <v>380</v>
      </c>
      <c r="E124" s="1338"/>
      <c r="F124" s="1338"/>
      <c r="G124" s="1338"/>
      <c r="H124" s="1395">
        <f t="shared" si="27"/>
        <v>380</v>
      </c>
      <c r="I124" s="1395">
        <f t="shared" si="27"/>
        <v>0</v>
      </c>
      <c r="J124" s="1335"/>
      <c r="K124" s="1947"/>
    </row>
    <row r="125" spans="1:11" x14ac:dyDescent="0.2">
      <c r="A125" s="1939"/>
      <c r="B125" s="1940"/>
      <c r="C125" s="1372">
        <v>1210</v>
      </c>
      <c r="D125" s="1338">
        <v>20</v>
      </c>
      <c r="E125" s="1373"/>
      <c r="F125" s="1373"/>
      <c r="G125" s="1373"/>
      <c r="H125" s="1395">
        <f t="shared" si="27"/>
        <v>20</v>
      </c>
      <c r="I125" s="1395">
        <f t="shared" si="27"/>
        <v>0</v>
      </c>
      <c r="J125" s="1337"/>
      <c r="K125" s="1947"/>
    </row>
    <row r="126" spans="1:11" x14ac:dyDescent="0.2">
      <c r="A126" s="1932"/>
      <c r="B126" s="1934"/>
      <c r="C126" s="1381">
        <v>2314</v>
      </c>
      <c r="D126" s="1338">
        <v>150</v>
      </c>
      <c r="E126" s="1338"/>
      <c r="F126" s="1338"/>
      <c r="G126" s="1338"/>
      <c r="H126" s="1395">
        <f t="shared" si="27"/>
        <v>150</v>
      </c>
      <c r="I126" s="1395">
        <f t="shared" si="27"/>
        <v>0</v>
      </c>
      <c r="J126" s="1337"/>
      <c r="K126" s="1947"/>
    </row>
    <row r="127" spans="1:11" x14ac:dyDescent="0.2">
      <c r="A127" s="1931" t="s">
        <v>1133</v>
      </c>
      <c r="B127" s="1933" t="s">
        <v>1100</v>
      </c>
      <c r="C127" s="1380"/>
      <c r="D127" s="1396">
        <f>SUM(D128:D131)</f>
        <v>185</v>
      </c>
      <c r="E127" s="1396">
        <f t="shared" ref="E127:I127" si="31">SUM(E128:E131)</f>
        <v>815</v>
      </c>
      <c r="F127" s="1396">
        <f t="shared" si="31"/>
        <v>0</v>
      </c>
      <c r="G127" s="1396">
        <f t="shared" si="31"/>
        <v>0</v>
      </c>
      <c r="H127" s="1396">
        <f t="shared" si="31"/>
        <v>185</v>
      </c>
      <c r="I127" s="1396">
        <f t="shared" si="31"/>
        <v>815</v>
      </c>
      <c r="J127" s="1338"/>
      <c r="K127" s="1947" t="s">
        <v>1134</v>
      </c>
    </row>
    <row r="128" spans="1:11" x14ac:dyDescent="0.2">
      <c r="A128" s="1939"/>
      <c r="B128" s="1940"/>
      <c r="C128" s="1372">
        <v>1150</v>
      </c>
      <c r="D128" s="1338">
        <v>0</v>
      </c>
      <c r="E128" s="1395">
        <v>95</v>
      </c>
      <c r="F128" s="1395"/>
      <c r="G128" s="1395"/>
      <c r="H128" s="1395">
        <f t="shared" si="27"/>
        <v>0</v>
      </c>
      <c r="I128" s="1395">
        <f t="shared" si="27"/>
        <v>95</v>
      </c>
      <c r="J128" s="1340"/>
      <c r="K128" s="1947"/>
    </row>
    <row r="129" spans="1:11" x14ac:dyDescent="0.2">
      <c r="A129" s="1939"/>
      <c r="B129" s="1940"/>
      <c r="C129" s="1372">
        <v>1210</v>
      </c>
      <c r="D129" s="1338">
        <v>0</v>
      </c>
      <c r="E129" s="1395">
        <v>5</v>
      </c>
      <c r="F129" s="1395"/>
      <c r="G129" s="1395"/>
      <c r="H129" s="1395">
        <f t="shared" si="27"/>
        <v>0</v>
      </c>
      <c r="I129" s="1395">
        <f t="shared" si="27"/>
        <v>5</v>
      </c>
      <c r="J129" s="1336"/>
      <c r="K129" s="1947"/>
    </row>
    <row r="130" spans="1:11" x14ac:dyDescent="0.2">
      <c r="A130" s="1939"/>
      <c r="B130" s="1940"/>
      <c r="C130" s="1372">
        <v>2279</v>
      </c>
      <c r="D130" s="1338">
        <v>185</v>
      </c>
      <c r="E130" s="1395">
        <v>615</v>
      </c>
      <c r="F130" s="1395"/>
      <c r="G130" s="1395"/>
      <c r="H130" s="1395">
        <f t="shared" si="27"/>
        <v>185</v>
      </c>
      <c r="I130" s="1395">
        <f t="shared" si="27"/>
        <v>615</v>
      </c>
      <c r="J130" s="1335"/>
      <c r="K130" s="1947"/>
    </row>
    <row r="131" spans="1:11" x14ac:dyDescent="0.2">
      <c r="A131" s="1932"/>
      <c r="B131" s="1934"/>
      <c r="C131" s="1381">
        <v>2314</v>
      </c>
      <c r="D131" s="1338">
        <v>0</v>
      </c>
      <c r="E131" s="1395">
        <v>100</v>
      </c>
      <c r="F131" s="1395"/>
      <c r="G131" s="1395"/>
      <c r="H131" s="1395">
        <f t="shared" si="27"/>
        <v>0</v>
      </c>
      <c r="I131" s="1395">
        <f t="shared" si="27"/>
        <v>100</v>
      </c>
      <c r="J131" s="1335"/>
      <c r="K131" s="1947"/>
    </row>
    <row r="132" spans="1:11" x14ac:dyDescent="0.2">
      <c r="A132" s="1347" t="s">
        <v>1135</v>
      </c>
      <c r="B132" s="1345" t="s">
        <v>1136</v>
      </c>
      <c r="C132" s="1382"/>
      <c r="D132" s="1396">
        <f t="shared" ref="D132:I132" si="32">SUM(D133,D135,D137,D139)</f>
        <v>760</v>
      </c>
      <c r="E132" s="1396">
        <f t="shared" si="32"/>
        <v>0</v>
      </c>
      <c r="F132" s="1396">
        <f t="shared" si="32"/>
        <v>0</v>
      </c>
      <c r="G132" s="1396">
        <f t="shared" si="32"/>
        <v>0</v>
      </c>
      <c r="H132" s="1396">
        <f t="shared" si="32"/>
        <v>760</v>
      </c>
      <c r="I132" s="1396">
        <f t="shared" si="32"/>
        <v>0</v>
      </c>
      <c r="J132" s="1336"/>
      <c r="K132" s="1335"/>
    </row>
    <row r="133" spans="1:11" ht="15" customHeight="1" x14ac:dyDescent="0.2">
      <c r="A133" s="1931" t="s">
        <v>1137</v>
      </c>
      <c r="B133" s="1933" t="s">
        <v>1138</v>
      </c>
      <c r="C133" s="1380"/>
      <c r="D133" s="1396">
        <f t="shared" ref="D133:I133" si="33">SUM(D134:D134)</f>
        <v>0</v>
      </c>
      <c r="E133" s="1396">
        <f t="shared" si="33"/>
        <v>0</v>
      </c>
      <c r="F133" s="1396">
        <f t="shared" si="33"/>
        <v>0</v>
      </c>
      <c r="G133" s="1396">
        <f t="shared" si="33"/>
        <v>0</v>
      </c>
      <c r="H133" s="1396">
        <f t="shared" si="33"/>
        <v>0</v>
      </c>
      <c r="I133" s="1396">
        <f t="shared" si="33"/>
        <v>0</v>
      </c>
      <c r="J133" s="1335"/>
      <c r="K133" s="1947" t="s">
        <v>1139</v>
      </c>
    </row>
    <row r="134" spans="1:11" ht="24.75" customHeight="1" x14ac:dyDescent="0.2">
      <c r="A134" s="1939"/>
      <c r="B134" s="1940"/>
      <c r="C134" s="1372">
        <v>1150</v>
      </c>
      <c r="D134" s="1338">
        <v>0</v>
      </c>
      <c r="E134" s="1395"/>
      <c r="F134" s="1395"/>
      <c r="G134" s="1395"/>
      <c r="H134" s="1395">
        <f t="shared" ref="H134:I145" si="34">D134+F134</f>
        <v>0</v>
      </c>
      <c r="I134" s="1395">
        <f t="shared" si="34"/>
        <v>0</v>
      </c>
      <c r="J134" s="1335"/>
      <c r="K134" s="1947"/>
    </row>
    <row r="135" spans="1:11" ht="12" customHeight="1" x14ac:dyDescent="0.2">
      <c r="A135" s="1931" t="s">
        <v>1140</v>
      </c>
      <c r="B135" s="1933" t="s">
        <v>1141</v>
      </c>
      <c r="C135" s="1380"/>
      <c r="D135" s="1396">
        <f t="shared" ref="D135:I135" si="35">SUM(D136:D136)</f>
        <v>0</v>
      </c>
      <c r="E135" s="1396">
        <f t="shared" si="35"/>
        <v>0</v>
      </c>
      <c r="F135" s="1396">
        <f t="shared" si="35"/>
        <v>0</v>
      </c>
      <c r="G135" s="1396">
        <f t="shared" si="35"/>
        <v>0</v>
      </c>
      <c r="H135" s="1396">
        <f t="shared" si="35"/>
        <v>0</v>
      </c>
      <c r="I135" s="1396">
        <f t="shared" si="35"/>
        <v>0</v>
      </c>
      <c r="J135" s="1335"/>
      <c r="K135" s="1947" t="s">
        <v>1142</v>
      </c>
    </row>
    <row r="136" spans="1:11" ht="29.25" customHeight="1" x14ac:dyDescent="0.2">
      <c r="A136" s="1939"/>
      <c r="B136" s="1940"/>
      <c r="C136" s="1372">
        <v>1150</v>
      </c>
      <c r="D136" s="1338">
        <v>0</v>
      </c>
      <c r="E136" s="1395"/>
      <c r="F136" s="1395"/>
      <c r="G136" s="1395"/>
      <c r="H136" s="1395">
        <f t="shared" si="34"/>
        <v>0</v>
      </c>
      <c r="I136" s="1395">
        <f t="shared" si="34"/>
        <v>0</v>
      </c>
      <c r="J136" s="1335"/>
      <c r="K136" s="1947"/>
    </row>
    <row r="137" spans="1:11" ht="12.75" customHeight="1" x14ac:dyDescent="0.2">
      <c r="A137" s="1931" t="s">
        <v>1143</v>
      </c>
      <c r="B137" s="1933" t="s">
        <v>1144</v>
      </c>
      <c r="C137" s="1380"/>
      <c r="D137" s="1396">
        <f t="shared" ref="D137:I137" si="36">SUM(D138:D138)</f>
        <v>0</v>
      </c>
      <c r="E137" s="1396">
        <f t="shared" si="36"/>
        <v>0</v>
      </c>
      <c r="F137" s="1396">
        <f t="shared" si="36"/>
        <v>0</v>
      </c>
      <c r="G137" s="1396">
        <f t="shared" si="36"/>
        <v>0</v>
      </c>
      <c r="H137" s="1396">
        <f t="shared" si="36"/>
        <v>0</v>
      </c>
      <c r="I137" s="1396">
        <f t="shared" si="36"/>
        <v>0</v>
      </c>
      <c r="J137" s="1335"/>
      <c r="K137" s="1947" t="s">
        <v>1145</v>
      </c>
    </row>
    <row r="138" spans="1:11" ht="39" customHeight="1" x14ac:dyDescent="0.2">
      <c r="A138" s="1939"/>
      <c r="B138" s="1940"/>
      <c r="C138" s="1372">
        <v>1150</v>
      </c>
      <c r="D138" s="1338">
        <v>0</v>
      </c>
      <c r="E138" s="1395"/>
      <c r="F138" s="1395"/>
      <c r="G138" s="1395"/>
      <c r="H138" s="1395">
        <f t="shared" si="34"/>
        <v>0</v>
      </c>
      <c r="I138" s="1395">
        <f t="shared" si="34"/>
        <v>0</v>
      </c>
      <c r="J138" s="1335"/>
      <c r="K138" s="1947"/>
    </row>
    <row r="139" spans="1:11" ht="28.5" customHeight="1" x14ac:dyDescent="0.2">
      <c r="A139" s="1941" t="s">
        <v>1146</v>
      </c>
      <c r="B139" s="1943" t="s">
        <v>1103</v>
      </c>
      <c r="C139" s="1380"/>
      <c r="D139" s="1396">
        <f>SUM(D140)</f>
        <v>760</v>
      </c>
      <c r="E139" s="1396">
        <f t="shared" ref="E139:I139" si="37">SUM(E140)</f>
        <v>0</v>
      </c>
      <c r="F139" s="1396">
        <f t="shared" si="37"/>
        <v>0</v>
      </c>
      <c r="G139" s="1396">
        <f t="shared" si="37"/>
        <v>0</v>
      </c>
      <c r="H139" s="1396">
        <f t="shared" si="37"/>
        <v>760</v>
      </c>
      <c r="I139" s="1396">
        <f t="shared" si="37"/>
        <v>0</v>
      </c>
      <c r="J139" s="1337"/>
      <c r="K139" s="1947" t="s">
        <v>1147</v>
      </c>
    </row>
    <row r="140" spans="1:11" ht="12.75" customHeight="1" x14ac:dyDescent="0.2">
      <c r="A140" s="1942"/>
      <c r="B140" s="1946"/>
      <c r="C140" s="1381">
        <v>2314</v>
      </c>
      <c r="D140" s="1338">
        <v>760</v>
      </c>
      <c r="E140" s="1395"/>
      <c r="F140" s="1395">
        <v>0</v>
      </c>
      <c r="G140" s="1395"/>
      <c r="H140" s="1395">
        <f t="shared" si="34"/>
        <v>760</v>
      </c>
      <c r="I140" s="1395">
        <f t="shared" si="34"/>
        <v>0</v>
      </c>
      <c r="J140" s="1338"/>
      <c r="K140" s="1947"/>
    </row>
    <row r="141" spans="1:11" x14ac:dyDescent="0.2">
      <c r="A141" s="1347" t="s">
        <v>1148</v>
      </c>
      <c r="B141" s="1339" t="s">
        <v>1149</v>
      </c>
      <c r="C141" s="1382"/>
      <c r="D141" s="1396">
        <f>SUM(D142,D148,D150,D152,D155)</f>
        <v>4975</v>
      </c>
      <c r="E141" s="1396">
        <f t="shared" ref="E141:I141" si="38">SUM(E142,E148,E150,E152,E155)</f>
        <v>6445</v>
      </c>
      <c r="F141" s="1396">
        <f t="shared" si="38"/>
        <v>0</v>
      </c>
      <c r="G141" s="1396">
        <f t="shared" si="38"/>
        <v>0</v>
      </c>
      <c r="H141" s="1396">
        <f t="shared" si="38"/>
        <v>4975</v>
      </c>
      <c r="I141" s="1396">
        <f t="shared" si="38"/>
        <v>6445</v>
      </c>
      <c r="J141" s="1340"/>
      <c r="K141" s="1340"/>
    </row>
    <row r="142" spans="1:11" x14ac:dyDescent="0.2">
      <c r="A142" s="1931" t="s">
        <v>1150</v>
      </c>
      <c r="B142" s="1933" t="s">
        <v>1151</v>
      </c>
      <c r="C142" s="1389"/>
      <c r="D142" s="1396">
        <f>SUM(D143:D147)</f>
        <v>4575</v>
      </c>
      <c r="E142" s="1396">
        <f t="shared" ref="E142:I142" si="39">SUM(E143:E147)</f>
        <v>5245</v>
      </c>
      <c r="F142" s="1396">
        <f t="shared" si="39"/>
        <v>0</v>
      </c>
      <c r="G142" s="1396">
        <f t="shared" si="39"/>
        <v>0</v>
      </c>
      <c r="H142" s="1396">
        <f t="shared" si="39"/>
        <v>4575</v>
      </c>
      <c r="I142" s="1396">
        <f t="shared" si="39"/>
        <v>5245</v>
      </c>
      <c r="J142" s="1340"/>
      <c r="K142" s="1926" t="s">
        <v>1152</v>
      </c>
    </row>
    <row r="143" spans="1:11" x14ac:dyDescent="0.2">
      <c r="A143" s="1939"/>
      <c r="B143" s="1940"/>
      <c r="C143" s="1372">
        <v>1150</v>
      </c>
      <c r="D143" s="1338">
        <v>2380</v>
      </c>
      <c r="E143" s="1395">
        <v>2380</v>
      </c>
      <c r="F143" s="1395"/>
      <c r="G143" s="1395"/>
      <c r="H143" s="1395">
        <f t="shared" si="34"/>
        <v>2380</v>
      </c>
      <c r="I143" s="1395">
        <f t="shared" si="34"/>
        <v>2380</v>
      </c>
      <c r="J143" s="1336"/>
      <c r="K143" s="1926"/>
    </row>
    <row r="144" spans="1:11" x14ac:dyDescent="0.2">
      <c r="A144" s="1939"/>
      <c r="B144" s="1940"/>
      <c r="C144" s="1372">
        <v>1210</v>
      </c>
      <c r="D144" s="1338">
        <v>120</v>
      </c>
      <c r="E144" s="1395">
        <v>120</v>
      </c>
      <c r="F144" s="1395"/>
      <c r="G144" s="1395"/>
      <c r="H144" s="1395">
        <f t="shared" si="34"/>
        <v>120</v>
      </c>
      <c r="I144" s="1395">
        <f t="shared" si="34"/>
        <v>120</v>
      </c>
      <c r="J144" s="1335"/>
      <c r="K144" s="1926"/>
    </row>
    <row r="145" spans="1:11" x14ac:dyDescent="0.2">
      <c r="A145" s="1939"/>
      <c r="B145" s="1940"/>
      <c r="C145" s="1381" t="s">
        <v>1153</v>
      </c>
      <c r="D145" s="1338">
        <v>275</v>
      </c>
      <c r="E145" s="1395">
        <v>125</v>
      </c>
      <c r="F145" s="1395"/>
      <c r="G145" s="1395"/>
      <c r="H145" s="1395">
        <f t="shared" si="34"/>
        <v>275</v>
      </c>
      <c r="I145" s="1395">
        <f t="shared" si="34"/>
        <v>125</v>
      </c>
      <c r="J145" s="1335"/>
      <c r="K145" s="1926"/>
    </row>
    <row r="146" spans="1:11" x14ac:dyDescent="0.2">
      <c r="A146" s="1939"/>
      <c r="B146" s="1940"/>
      <c r="C146" s="1381" t="s">
        <v>463</v>
      </c>
      <c r="D146" s="1338">
        <v>0</v>
      </c>
      <c r="E146" s="1395">
        <v>1120</v>
      </c>
      <c r="F146" s="1395"/>
      <c r="G146" s="1395"/>
      <c r="H146" s="1395">
        <f>D146+F146</f>
        <v>0</v>
      </c>
      <c r="I146" s="1395">
        <f>E146+G146</f>
        <v>1120</v>
      </c>
      <c r="J146" s="1335"/>
      <c r="K146" s="1926"/>
    </row>
    <row r="147" spans="1:11" x14ac:dyDescent="0.2">
      <c r="A147" s="1932"/>
      <c r="B147" s="1934"/>
      <c r="C147" s="1381">
        <v>2314</v>
      </c>
      <c r="D147" s="1338">
        <v>1800</v>
      </c>
      <c r="E147" s="1395">
        <v>1500</v>
      </c>
      <c r="F147" s="1395"/>
      <c r="G147" s="1395"/>
      <c r="H147" s="1395">
        <f t="shared" ref="H147:I166" si="40">D147+F147</f>
        <v>1800</v>
      </c>
      <c r="I147" s="1395">
        <f t="shared" si="40"/>
        <v>1500</v>
      </c>
      <c r="J147" s="1335"/>
      <c r="K147" s="1926"/>
    </row>
    <row r="148" spans="1:11" ht="36" customHeight="1" x14ac:dyDescent="0.2">
      <c r="A148" s="1931" t="s">
        <v>1154</v>
      </c>
      <c r="B148" s="1933" t="s">
        <v>1155</v>
      </c>
      <c r="C148" s="1380"/>
      <c r="D148" s="1396">
        <f>SUM(D149)</f>
        <v>200</v>
      </c>
      <c r="E148" s="1396">
        <f t="shared" ref="E148:I148" si="41">SUM(E149)</f>
        <v>0</v>
      </c>
      <c r="F148" s="1396">
        <f t="shared" si="41"/>
        <v>0</v>
      </c>
      <c r="G148" s="1396">
        <f t="shared" si="41"/>
        <v>0</v>
      </c>
      <c r="H148" s="1396">
        <f t="shared" si="41"/>
        <v>200</v>
      </c>
      <c r="I148" s="1396">
        <f t="shared" si="41"/>
        <v>0</v>
      </c>
      <c r="J148" s="1335"/>
      <c r="K148" s="1947" t="s">
        <v>1156</v>
      </c>
    </row>
    <row r="149" spans="1:11" ht="26.25" customHeight="1" x14ac:dyDescent="0.2">
      <c r="A149" s="1932"/>
      <c r="B149" s="1934"/>
      <c r="C149" s="1381">
        <v>2314</v>
      </c>
      <c r="D149" s="1338">
        <v>200</v>
      </c>
      <c r="E149" s="1395"/>
      <c r="F149" s="1395"/>
      <c r="G149" s="1395"/>
      <c r="H149" s="1395">
        <f t="shared" si="40"/>
        <v>200</v>
      </c>
      <c r="I149" s="1395">
        <f t="shared" si="40"/>
        <v>0</v>
      </c>
      <c r="J149" s="1335"/>
      <c r="K149" s="1947"/>
    </row>
    <row r="150" spans="1:11" ht="21.75" customHeight="1" x14ac:dyDescent="0.2">
      <c r="A150" s="1931" t="s">
        <v>1157</v>
      </c>
      <c r="B150" s="1933" t="s">
        <v>1158</v>
      </c>
      <c r="C150" s="1380"/>
      <c r="D150" s="1396">
        <f>SUM(D151)</f>
        <v>200</v>
      </c>
      <c r="E150" s="1396">
        <f t="shared" ref="E150:I150" si="42">SUM(E151)</f>
        <v>0</v>
      </c>
      <c r="F150" s="1396">
        <f t="shared" si="42"/>
        <v>0</v>
      </c>
      <c r="G150" s="1396">
        <f t="shared" si="42"/>
        <v>0</v>
      </c>
      <c r="H150" s="1396">
        <f t="shared" si="42"/>
        <v>200</v>
      </c>
      <c r="I150" s="1396">
        <f t="shared" si="42"/>
        <v>0</v>
      </c>
      <c r="J150" s="1335"/>
      <c r="K150" s="1947" t="s">
        <v>1159</v>
      </c>
    </row>
    <row r="151" spans="1:11" ht="29.25" customHeight="1" x14ac:dyDescent="0.2">
      <c r="A151" s="1932"/>
      <c r="B151" s="1934"/>
      <c r="C151" s="1381">
        <v>2314</v>
      </c>
      <c r="D151" s="1338">
        <v>200</v>
      </c>
      <c r="E151" s="1395"/>
      <c r="F151" s="1395"/>
      <c r="G151" s="1395"/>
      <c r="H151" s="1395">
        <f t="shared" si="40"/>
        <v>200</v>
      </c>
      <c r="I151" s="1395">
        <f t="shared" si="40"/>
        <v>0</v>
      </c>
      <c r="J151" s="1335"/>
      <c r="K151" s="1947"/>
    </row>
    <row r="152" spans="1:11" ht="36.75" customHeight="1" x14ac:dyDescent="0.2">
      <c r="A152" s="1931" t="s">
        <v>1160</v>
      </c>
      <c r="B152" s="1933" t="s">
        <v>1161</v>
      </c>
      <c r="C152" s="1380"/>
      <c r="D152" s="1396">
        <f>SUM(D153:D154)</f>
        <v>0</v>
      </c>
      <c r="E152" s="1396">
        <f t="shared" ref="E152:I152" si="43">SUM(E153:E154)</f>
        <v>800</v>
      </c>
      <c r="F152" s="1396">
        <f t="shared" si="43"/>
        <v>0</v>
      </c>
      <c r="G152" s="1396">
        <f t="shared" si="43"/>
        <v>0</v>
      </c>
      <c r="H152" s="1396">
        <f t="shared" si="43"/>
        <v>0</v>
      </c>
      <c r="I152" s="1396">
        <f t="shared" si="43"/>
        <v>800</v>
      </c>
      <c r="J152" s="1335"/>
      <c r="K152" s="1947" t="s">
        <v>1162</v>
      </c>
    </row>
    <row r="153" spans="1:11" ht="12.75" customHeight="1" x14ac:dyDescent="0.2">
      <c r="A153" s="1939"/>
      <c r="B153" s="1940"/>
      <c r="C153" s="1372">
        <v>1150</v>
      </c>
      <c r="D153" s="1338">
        <v>0</v>
      </c>
      <c r="E153" s="1395">
        <v>762</v>
      </c>
      <c r="F153" s="1395"/>
      <c r="G153" s="1395"/>
      <c r="H153" s="1395">
        <f t="shared" si="40"/>
        <v>0</v>
      </c>
      <c r="I153" s="1395">
        <f t="shared" si="40"/>
        <v>762</v>
      </c>
      <c r="J153" s="1335"/>
      <c r="K153" s="1947"/>
    </row>
    <row r="154" spans="1:11" ht="12.75" customHeight="1" x14ac:dyDescent="0.2">
      <c r="A154" s="1932"/>
      <c r="B154" s="1934"/>
      <c r="C154" s="1372">
        <v>1210</v>
      </c>
      <c r="D154" s="1338">
        <v>0</v>
      </c>
      <c r="E154" s="1395">
        <v>38</v>
      </c>
      <c r="F154" s="1395"/>
      <c r="G154" s="1395"/>
      <c r="H154" s="1395">
        <f t="shared" si="40"/>
        <v>0</v>
      </c>
      <c r="I154" s="1395">
        <f t="shared" si="40"/>
        <v>38</v>
      </c>
      <c r="J154" s="1335"/>
      <c r="K154" s="1947"/>
    </row>
    <row r="155" spans="1:11" ht="24" customHeight="1" x14ac:dyDescent="0.2">
      <c r="A155" s="1931" t="s">
        <v>1163</v>
      </c>
      <c r="B155" s="1933" t="s">
        <v>1164</v>
      </c>
      <c r="C155" s="1380"/>
      <c r="D155" s="1396">
        <f>SUM(D156)</f>
        <v>0</v>
      </c>
      <c r="E155" s="1396">
        <f t="shared" ref="E155:I155" si="44">SUM(E156)</f>
        <v>400</v>
      </c>
      <c r="F155" s="1396">
        <f t="shared" si="44"/>
        <v>0</v>
      </c>
      <c r="G155" s="1396">
        <f t="shared" si="44"/>
        <v>0</v>
      </c>
      <c r="H155" s="1396">
        <f t="shared" si="44"/>
        <v>0</v>
      </c>
      <c r="I155" s="1396">
        <f t="shared" si="44"/>
        <v>400</v>
      </c>
      <c r="J155" s="1335"/>
      <c r="K155" s="1947" t="s">
        <v>1165</v>
      </c>
    </row>
    <row r="156" spans="1:11" ht="12.75" customHeight="1" x14ac:dyDescent="0.2">
      <c r="A156" s="1932"/>
      <c r="B156" s="1940"/>
      <c r="C156" s="1372">
        <v>2262</v>
      </c>
      <c r="D156" s="1338">
        <v>0</v>
      </c>
      <c r="E156" s="1395">
        <v>400</v>
      </c>
      <c r="F156" s="1395"/>
      <c r="G156" s="1395"/>
      <c r="H156" s="1395">
        <f t="shared" si="40"/>
        <v>0</v>
      </c>
      <c r="I156" s="1395">
        <f t="shared" si="40"/>
        <v>400</v>
      </c>
      <c r="J156" s="1335"/>
      <c r="K156" s="1947"/>
    </row>
    <row r="157" spans="1:11" x14ac:dyDescent="0.2">
      <c r="A157" s="1407" t="s">
        <v>1166</v>
      </c>
      <c r="B157" s="1339" t="s">
        <v>1167</v>
      </c>
      <c r="C157" s="1390"/>
      <c r="D157" s="1396">
        <f>SUM(D158,D160,D167,D173,D178,D180,D182,D184,D189,D196)</f>
        <v>61149</v>
      </c>
      <c r="E157" s="1396">
        <f t="shared" ref="E157:I157" si="45">SUM(E158,E160,E167,E173,E178,E180,E182,E184,E189,E196)</f>
        <v>0</v>
      </c>
      <c r="F157" s="1396">
        <f t="shared" si="45"/>
        <v>0</v>
      </c>
      <c r="G157" s="1396">
        <f t="shared" si="45"/>
        <v>0</v>
      </c>
      <c r="H157" s="1396">
        <f t="shared" si="45"/>
        <v>61149</v>
      </c>
      <c r="I157" s="1396">
        <f t="shared" si="45"/>
        <v>0</v>
      </c>
      <c r="J157" s="1335"/>
      <c r="K157" s="1335"/>
    </row>
    <row r="158" spans="1:11" x14ac:dyDescent="0.2">
      <c r="A158" s="1931" t="s">
        <v>1168</v>
      </c>
      <c r="B158" s="1937" t="s">
        <v>1169</v>
      </c>
      <c r="C158" s="1380"/>
      <c r="D158" s="1396">
        <f>SUM(D159)</f>
        <v>876</v>
      </c>
      <c r="E158" s="1396">
        <f t="shared" ref="E158:I158" si="46">SUM(E159)</f>
        <v>0</v>
      </c>
      <c r="F158" s="1396">
        <f t="shared" si="46"/>
        <v>0</v>
      </c>
      <c r="G158" s="1396">
        <f t="shared" si="46"/>
        <v>0</v>
      </c>
      <c r="H158" s="1396">
        <f t="shared" si="46"/>
        <v>876</v>
      </c>
      <c r="I158" s="1396">
        <f t="shared" si="46"/>
        <v>0</v>
      </c>
      <c r="J158" s="1335"/>
      <c r="K158" s="1947" t="s">
        <v>1170</v>
      </c>
    </row>
    <row r="159" spans="1:11" ht="12.75" customHeight="1" x14ac:dyDescent="0.2">
      <c r="A159" s="1932"/>
      <c r="B159" s="1938"/>
      <c r="C159" s="1381" t="s">
        <v>1153</v>
      </c>
      <c r="D159" s="1338">
        <v>876</v>
      </c>
      <c r="E159" s="1338"/>
      <c r="F159" s="1338"/>
      <c r="G159" s="1338"/>
      <c r="H159" s="1395">
        <f t="shared" si="40"/>
        <v>876</v>
      </c>
      <c r="I159" s="1395">
        <f t="shared" si="40"/>
        <v>0</v>
      </c>
      <c r="J159" s="1337"/>
      <c r="K159" s="1947"/>
    </row>
    <row r="160" spans="1:11" x14ac:dyDescent="0.2">
      <c r="A160" s="1941" t="s">
        <v>1171</v>
      </c>
      <c r="B160" s="1943" t="s">
        <v>1172</v>
      </c>
      <c r="C160" s="1380"/>
      <c r="D160" s="1396">
        <f>SUM(D161:D166)</f>
        <v>8359</v>
      </c>
      <c r="E160" s="1396">
        <f t="shared" ref="E160:I160" si="47">SUM(E161:E166)</f>
        <v>0</v>
      </c>
      <c r="F160" s="1396">
        <f t="shared" si="47"/>
        <v>0</v>
      </c>
      <c r="G160" s="1396">
        <f t="shared" si="47"/>
        <v>0</v>
      </c>
      <c r="H160" s="1396">
        <f t="shared" si="47"/>
        <v>8359</v>
      </c>
      <c r="I160" s="1396">
        <f t="shared" si="47"/>
        <v>0</v>
      </c>
      <c r="J160" s="1336"/>
      <c r="K160" s="1926" t="s">
        <v>1173</v>
      </c>
    </row>
    <row r="161" spans="1:11" x14ac:dyDescent="0.2">
      <c r="A161" s="1945"/>
      <c r="B161" s="1944"/>
      <c r="C161" s="1372">
        <v>1150</v>
      </c>
      <c r="D161" s="1338">
        <v>300</v>
      </c>
      <c r="E161" s="1395"/>
      <c r="F161" s="1395"/>
      <c r="G161" s="1395"/>
      <c r="H161" s="1395">
        <f t="shared" si="40"/>
        <v>300</v>
      </c>
      <c r="I161" s="1395">
        <f t="shared" si="40"/>
        <v>0</v>
      </c>
      <c r="J161" s="1338"/>
      <c r="K161" s="1926"/>
    </row>
    <row r="162" spans="1:11" x14ac:dyDescent="0.2">
      <c r="A162" s="1945"/>
      <c r="B162" s="1944"/>
      <c r="C162" s="1372">
        <v>1210</v>
      </c>
      <c r="D162" s="1338">
        <v>15</v>
      </c>
      <c r="E162" s="1395"/>
      <c r="F162" s="1395"/>
      <c r="G162" s="1395"/>
      <c r="H162" s="1395">
        <f t="shared" si="40"/>
        <v>15</v>
      </c>
      <c r="I162" s="1395">
        <f t="shared" si="40"/>
        <v>0</v>
      </c>
      <c r="J162" s="1340"/>
      <c r="K162" s="1926"/>
    </row>
    <row r="163" spans="1:11" x14ac:dyDescent="0.2">
      <c r="A163" s="1945"/>
      <c r="B163" s="1944"/>
      <c r="C163" s="1372">
        <v>2231</v>
      </c>
      <c r="D163" s="1338">
        <v>2500</v>
      </c>
      <c r="E163" s="1395"/>
      <c r="F163" s="1395"/>
      <c r="G163" s="1395"/>
      <c r="H163" s="1395">
        <f t="shared" si="40"/>
        <v>2500</v>
      </c>
      <c r="I163" s="1395">
        <f t="shared" si="40"/>
        <v>0</v>
      </c>
      <c r="J163" s="1340"/>
      <c r="K163" s="1926"/>
    </row>
    <row r="164" spans="1:11" x14ac:dyDescent="0.2">
      <c r="A164" s="1945"/>
      <c r="B164" s="1944"/>
      <c r="C164" s="1372">
        <v>2264</v>
      </c>
      <c r="D164" s="1338">
        <v>344</v>
      </c>
      <c r="E164" s="1395"/>
      <c r="F164" s="1395"/>
      <c r="G164" s="1395"/>
      <c r="H164" s="1395">
        <f t="shared" si="40"/>
        <v>344</v>
      </c>
      <c r="I164" s="1395">
        <f t="shared" si="40"/>
        <v>0</v>
      </c>
      <c r="J164" s="1340"/>
      <c r="K164" s="1926"/>
    </row>
    <row r="165" spans="1:11" x14ac:dyDescent="0.2">
      <c r="A165" s="1945"/>
      <c r="B165" s="1944"/>
      <c r="C165" s="1372">
        <v>2279</v>
      </c>
      <c r="D165" s="1338">
        <v>5200</v>
      </c>
      <c r="E165" s="1395"/>
      <c r="F165" s="1395"/>
      <c r="G165" s="1395"/>
      <c r="H165" s="1395">
        <f t="shared" si="40"/>
        <v>5200</v>
      </c>
      <c r="I165" s="1395">
        <f t="shared" si="40"/>
        <v>0</v>
      </c>
      <c r="J165" s="1336"/>
      <c r="K165" s="1926"/>
    </row>
    <row r="166" spans="1:11" x14ac:dyDescent="0.2">
      <c r="A166" s="1942"/>
      <c r="B166" s="1946"/>
      <c r="C166" s="1381">
        <v>2314</v>
      </c>
      <c r="D166" s="1338">
        <v>0</v>
      </c>
      <c r="E166" s="1395"/>
      <c r="F166" s="1395"/>
      <c r="G166" s="1395"/>
      <c r="H166" s="1395">
        <f t="shared" si="40"/>
        <v>0</v>
      </c>
      <c r="I166" s="1395">
        <f t="shared" si="40"/>
        <v>0</v>
      </c>
      <c r="J166" s="1335"/>
      <c r="K166" s="1926"/>
    </row>
    <row r="167" spans="1:11" x14ac:dyDescent="0.2">
      <c r="A167" s="1931" t="s">
        <v>1174</v>
      </c>
      <c r="B167" s="1933" t="s">
        <v>1120</v>
      </c>
      <c r="C167" s="1380"/>
      <c r="D167" s="1396">
        <f>SUM(D168:D172)</f>
        <v>5300</v>
      </c>
      <c r="E167" s="1396">
        <f t="shared" ref="E167:I167" si="48">SUM(E168:E172)</f>
        <v>0</v>
      </c>
      <c r="F167" s="1396">
        <f t="shared" si="48"/>
        <v>0</v>
      </c>
      <c r="G167" s="1396">
        <f t="shared" si="48"/>
        <v>0</v>
      </c>
      <c r="H167" s="1396">
        <f t="shared" si="48"/>
        <v>5300</v>
      </c>
      <c r="I167" s="1396">
        <f t="shared" si="48"/>
        <v>0</v>
      </c>
      <c r="J167" s="1335"/>
      <c r="K167" s="1947" t="s">
        <v>1175</v>
      </c>
    </row>
    <row r="168" spans="1:11" x14ac:dyDescent="0.2">
      <c r="A168" s="1939"/>
      <c r="B168" s="1940"/>
      <c r="C168" s="1372">
        <v>1150</v>
      </c>
      <c r="D168" s="1338">
        <v>1537</v>
      </c>
      <c r="E168" s="1373"/>
      <c r="F168" s="1398"/>
      <c r="G168" s="1373"/>
      <c r="H168" s="1395">
        <f>D168+F168</f>
        <v>1537</v>
      </c>
      <c r="I168" s="1395">
        <f>E168+G168</f>
        <v>0</v>
      </c>
      <c r="J168" s="1336"/>
      <c r="K168" s="1947"/>
    </row>
    <row r="169" spans="1:11" x14ac:dyDescent="0.2">
      <c r="A169" s="1939"/>
      <c r="B169" s="1940"/>
      <c r="C169" s="1372">
        <v>1210</v>
      </c>
      <c r="D169" s="1338">
        <v>78</v>
      </c>
      <c r="E169" s="1338"/>
      <c r="F169" s="1338"/>
      <c r="G169" s="1338"/>
      <c r="H169" s="1395">
        <f t="shared" ref="H169:I188" si="49">D169+F169</f>
        <v>78</v>
      </c>
      <c r="I169" s="1395">
        <f t="shared" si="49"/>
        <v>0</v>
      </c>
      <c r="J169" s="1336"/>
      <c r="K169" s="1947"/>
    </row>
    <row r="170" spans="1:11" x14ac:dyDescent="0.2">
      <c r="A170" s="1939"/>
      <c r="B170" s="1940"/>
      <c r="C170" s="1372">
        <v>2264</v>
      </c>
      <c r="D170" s="1338">
        <v>1100</v>
      </c>
      <c r="E170" s="1395"/>
      <c r="F170" s="1395"/>
      <c r="G170" s="1395"/>
      <c r="H170" s="1395">
        <f t="shared" si="49"/>
        <v>1100</v>
      </c>
      <c r="I170" s="1395">
        <f t="shared" si="49"/>
        <v>0</v>
      </c>
      <c r="J170" s="1336"/>
      <c r="K170" s="1947"/>
    </row>
    <row r="171" spans="1:11" x14ac:dyDescent="0.2">
      <c r="A171" s="1939"/>
      <c r="B171" s="1940"/>
      <c r="C171" s="1372">
        <v>2279</v>
      </c>
      <c r="D171" s="1338">
        <v>2367</v>
      </c>
      <c r="E171" s="1395"/>
      <c r="F171" s="1395"/>
      <c r="G171" s="1395"/>
      <c r="H171" s="1395">
        <f t="shared" si="49"/>
        <v>2367</v>
      </c>
      <c r="I171" s="1395">
        <f t="shared" si="49"/>
        <v>0</v>
      </c>
      <c r="J171" s="1336"/>
      <c r="K171" s="1947"/>
    </row>
    <row r="172" spans="1:11" x14ac:dyDescent="0.2">
      <c r="A172" s="1932"/>
      <c r="B172" s="1934"/>
      <c r="C172" s="1381">
        <v>2314</v>
      </c>
      <c r="D172" s="1338">
        <v>218</v>
      </c>
      <c r="E172" s="1395"/>
      <c r="F172" s="1395"/>
      <c r="G172" s="1395"/>
      <c r="H172" s="1395">
        <f t="shared" si="49"/>
        <v>218</v>
      </c>
      <c r="I172" s="1395">
        <f t="shared" si="49"/>
        <v>0</v>
      </c>
      <c r="J172" s="1336"/>
      <c r="K172" s="1947"/>
    </row>
    <row r="173" spans="1:11" x14ac:dyDescent="0.2">
      <c r="A173" s="1920" t="s">
        <v>1176</v>
      </c>
      <c r="B173" s="1936" t="s">
        <v>1177</v>
      </c>
      <c r="C173" s="1387"/>
      <c r="D173" s="1397">
        <f>SUM(D174:D177)</f>
        <v>2555</v>
      </c>
      <c r="E173" s="1397">
        <f t="shared" ref="E173:I173" si="50">SUM(E174:E177)</f>
        <v>0</v>
      </c>
      <c r="F173" s="1397">
        <f t="shared" si="50"/>
        <v>0</v>
      </c>
      <c r="G173" s="1397">
        <f t="shared" si="50"/>
        <v>0</v>
      </c>
      <c r="H173" s="1397">
        <f t="shared" si="50"/>
        <v>2555</v>
      </c>
      <c r="I173" s="1397">
        <f t="shared" si="50"/>
        <v>0</v>
      </c>
      <c r="J173" s="1342"/>
      <c r="K173" s="1930" t="s">
        <v>1178</v>
      </c>
    </row>
    <row r="174" spans="1:11" x14ac:dyDescent="0.2">
      <c r="A174" s="1921"/>
      <c r="B174" s="1937"/>
      <c r="C174" s="1376">
        <v>1150</v>
      </c>
      <c r="D174" s="798">
        <v>1383</v>
      </c>
      <c r="E174" s="799"/>
      <c r="F174" s="799"/>
      <c r="G174" s="799"/>
      <c r="H174" s="799">
        <f t="shared" si="49"/>
        <v>1383</v>
      </c>
      <c r="I174" s="799">
        <f t="shared" si="49"/>
        <v>0</v>
      </c>
      <c r="J174" s="1341"/>
      <c r="K174" s="1930"/>
    </row>
    <row r="175" spans="1:11" x14ac:dyDescent="0.2">
      <c r="A175" s="1921"/>
      <c r="B175" s="1937"/>
      <c r="C175" s="1376">
        <v>1210</v>
      </c>
      <c r="D175" s="798">
        <v>70</v>
      </c>
      <c r="E175" s="799"/>
      <c r="F175" s="799"/>
      <c r="G175" s="799"/>
      <c r="H175" s="799">
        <f t="shared" si="49"/>
        <v>70</v>
      </c>
      <c r="I175" s="799">
        <f t="shared" si="49"/>
        <v>0</v>
      </c>
      <c r="J175" s="1341"/>
      <c r="K175" s="1930"/>
    </row>
    <row r="176" spans="1:11" x14ac:dyDescent="0.2">
      <c r="A176" s="1921"/>
      <c r="B176" s="1937"/>
      <c r="C176" s="1376">
        <v>2264</v>
      </c>
      <c r="D176" s="798">
        <v>327</v>
      </c>
      <c r="E176" s="799"/>
      <c r="F176" s="799"/>
      <c r="G176" s="799"/>
      <c r="H176" s="799">
        <f t="shared" si="49"/>
        <v>327</v>
      </c>
      <c r="I176" s="799">
        <f t="shared" si="49"/>
        <v>0</v>
      </c>
      <c r="J176" s="1341"/>
      <c r="K176" s="1930"/>
    </row>
    <row r="177" spans="1:11" x14ac:dyDescent="0.2">
      <c r="A177" s="1922"/>
      <c r="B177" s="1938"/>
      <c r="C177" s="1379">
        <v>2314</v>
      </c>
      <c r="D177" s="798">
        <v>775</v>
      </c>
      <c r="E177" s="799"/>
      <c r="F177" s="799"/>
      <c r="G177" s="799"/>
      <c r="H177" s="799">
        <f t="shared" si="49"/>
        <v>775</v>
      </c>
      <c r="I177" s="799">
        <f t="shared" si="49"/>
        <v>0</v>
      </c>
      <c r="J177" s="1341"/>
      <c r="K177" s="1930"/>
    </row>
    <row r="178" spans="1:11" ht="13.5" customHeight="1" x14ac:dyDescent="0.2">
      <c r="A178" s="1931" t="s">
        <v>1179</v>
      </c>
      <c r="B178" s="1933" t="s">
        <v>1180</v>
      </c>
      <c r="C178" s="1380"/>
      <c r="D178" s="1396">
        <f>SUM(D179)</f>
        <v>2000</v>
      </c>
      <c r="E178" s="1396">
        <f t="shared" ref="E178:I178" si="51">SUM(E179)</f>
        <v>0</v>
      </c>
      <c r="F178" s="1396">
        <f t="shared" si="51"/>
        <v>0</v>
      </c>
      <c r="G178" s="1396">
        <f t="shared" si="51"/>
        <v>0</v>
      </c>
      <c r="H178" s="1396">
        <f t="shared" si="51"/>
        <v>2000</v>
      </c>
      <c r="I178" s="1396">
        <f t="shared" si="51"/>
        <v>0</v>
      </c>
      <c r="J178" s="1335"/>
      <c r="K178" s="1926" t="s">
        <v>1181</v>
      </c>
    </row>
    <row r="179" spans="1:11" ht="54" customHeight="1" x14ac:dyDescent="0.2">
      <c r="A179" s="1932"/>
      <c r="B179" s="1934"/>
      <c r="C179" s="1372">
        <v>2279</v>
      </c>
      <c r="D179" s="1338">
        <v>2000</v>
      </c>
      <c r="E179" s="1395"/>
      <c r="F179" s="1395"/>
      <c r="G179" s="1395"/>
      <c r="H179" s="1395">
        <f t="shared" si="49"/>
        <v>2000</v>
      </c>
      <c r="I179" s="1395">
        <f t="shared" si="49"/>
        <v>0</v>
      </c>
      <c r="J179" s="1335"/>
      <c r="K179" s="1926"/>
    </row>
    <row r="180" spans="1:11" x14ac:dyDescent="0.2">
      <c r="A180" s="1931" t="s">
        <v>1182</v>
      </c>
      <c r="B180" s="1933" t="s">
        <v>1183</v>
      </c>
      <c r="C180" s="1380"/>
      <c r="D180" s="1396">
        <f>SUM(D181)</f>
        <v>5000</v>
      </c>
      <c r="E180" s="1396">
        <f t="shared" ref="E180:I180" si="52">SUM(E181)</f>
        <v>0</v>
      </c>
      <c r="F180" s="1396">
        <f t="shared" si="52"/>
        <v>0</v>
      </c>
      <c r="G180" s="1396">
        <f t="shared" si="52"/>
        <v>0</v>
      </c>
      <c r="H180" s="1396">
        <f t="shared" si="52"/>
        <v>5000</v>
      </c>
      <c r="I180" s="1396">
        <f t="shared" si="52"/>
        <v>0</v>
      </c>
      <c r="J180" s="1335"/>
      <c r="K180" s="1926" t="s">
        <v>1184</v>
      </c>
    </row>
    <row r="181" spans="1:11" ht="49.5" customHeight="1" x14ac:dyDescent="0.2">
      <c r="A181" s="1932"/>
      <c r="B181" s="1934"/>
      <c r="C181" s="1372">
        <v>2279</v>
      </c>
      <c r="D181" s="1338">
        <v>5000</v>
      </c>
      <c r="E181" s="1395"/>
      <c r="F181" s="1395"/>
      <c r="G181" s="1395"/>
      <c r="H181" s="1395">
        <f t="shared" si="49"/>
        <v>5000</v>
      </c>
      <c r="I181" s="1395">
        <f t="shared" si="49"/>
        <v>0</v>
      </c>
      <c r="J181" s="1335"/>
      <c r="K181" s="1926"/>
    </row>
    <row r="182" spans="1:11" ht="24" customHeight="1" x14ac:dyDescent="0.2">
      <c r="A182" s="1941" t="s">
        <v>1185</v>
      </c>
      <c r="B182" s="1943" t="s">
        <v>1186</v>
      </c>
      <c r="C182" s="1380"/>
      <c r="D182" s="1396">
        <f>SUM(D183)</f>
        <v>1500</v>
      </c>
      <c r="E182" s="1396">
        <f t="shared" ref="E182:I182" si="53">SUM(E183)</f>
        <v>0</v>
      </c>
      <c r="F182" s="1396">
        <f t="shared" si="53"/>
        <v>0</v>
      </c>
      <c r="G182" s="1396">
        <f t="shared" si="53"/>
        <v>0</v>
      </c>
      <c r="H182" s="1396">
        <f t="shared" si="53"/>
        <v>1500</v>
      </c>
      <c r="I182" s="1396">
        <f t="shared" si="53"/>
        <v>0</v>
      </c>
      <c r="J182" s="1337"/>
      <c r="K182" s="1926" t="s">
        <v>1187</v>
      </c>
    </row>
    <row r="183" spans="1:11" ht="12.75" customHeight="1" x14ac:dyDescent="0.2">
      <c r="A183" s="1942"/>
      <c r="B183" s="1944"/>
      <c r="C183" s="1372">
        <v>2279</v>
      </c>
      <c r="D183" s="1338">
        <v>1500</v>
      </c>
      <c r="E183" s="1395"/>
      <c r="F183" s="1395"/>
      <c r="G183" s="1395"/>
      <c r="H183" s="1395">
        <f t="shared" si="49"/>
        <v>1500</v>
      </c>
      <c r="I183" s="1395">
        <f t="shared" si="49"/>
        <v>0</v>
      </c>
      <c r="J183" s="1337"/>
      <c r="K183" s="1926"/>
    </row>
    <row r="184" spans="1:11" x14ac:dyDescent="0.2">
      <c r="A184" s="1931" t="s">
        <v>1188</v>
      </c>
      <c r="B184" s="1933" t="s">
        <v>1189</v>
      </c>
      <c r="C184" s="1380"/>
      <c r="D184" s="1396">
        <f>SUM(D185:D188)</f>
        <v>2714</v>
      </c>
      <c r="E184" s="1396">
        <f t="shared" ref="E184:I184" si="54">SUM(E185:E188)</f>
        <v>0</v>
      </c>
      <c r="F184" s="1396">
        <f t="shared" si="54"/>
        <v>0</v>
      </c>
      <c r="G184" s="1396">
        <f t="shared" si="54"/>
        <v>0</v>
      </c>
      <c r="H184" s="1396">
        <f t="shared" si="54"/>
        <v>2714</v>
      </c>
      <c r="I184" s="1396">
        <f t="shared" si="54"/>
        <v>0</v>
      </c>
      <c r="J184" s="1338"/>
      <c r="K184" s="1926" t="s">
        <v>1121</v>
      </c>
    </row>
    <row r="185" spans="1:11" x14ac:dyDescent="0.2">
      <c r="A185" s="1939"/>
      <c r="B185" s="1940"/>
      <c r="C185" s="1372">
        <v>1150</v>
      </c>
      <c r="D185" s="1338">
        <v>762</v>
      </c>
      <c r="E185" s="1395"/>
      <c r="F185" s="1395"/>
      <c r="G185" s="1395"/>
      <c r="H185" s="1395">
        <f t="shared" si="49"/>
        <v>762</v>
      </c>
      <c r="I185" s="1395">
        <f t="shared" si="49"/>
        <v>0</v>
      </c>
      <c r="J185" s="1340"/>
      <c r="K185" s="1926"/>
    </row>
    <row r="186" spans="1:11" x14ac:dyDescent="0.2">
      <c r="A186" s="1939"/>
      <c r="B186" s="1940"/>
      <c r="C186" s="1372">
        <v>1210</v>
      </c>
      <c r="D186" s="1338">
        <v>38</v>
      </c>
      <c r="E186" s="1395"/>
      <c r="F186" s="1395"/>
      <c r="G186" s="1395"/>
      <c r="H186" s="1395">
        <f t="shared" si="49"/>
        <v>38</v>
      </c>
      <c r="I186" s="1395">
        <f t="shared" si="49"/>
        <v>0</v>
      </c>
      <c r="J186" s="1336"/>
      <c r="K186" s="1926"/>
    </row>
    <row r="187" spans="1:11" x14ac:dyDescent="0.2">
      <c r="A187" s="1939"/>
      <c r="B187" s="1940"/>
      <c r="C187" s="1372">
        <v>2264</v>
      </c>
      <c r="D187" s="1338">
        <v>1414</v>
      </c>
      <c r="E187" s="1395"/>
      <c r="F187" s="1395"/>
      <c r="G187" s="1395"/>
      <c r="H187" s="1395">
        <f t="shared" si="49"/>
        <v>1414</v>
      </c>
      <c r="I187" s="1395"/>
      <c r="J187" s="1336"/>
      <c r="K187" s="1926"/>
    </row>
    <row r="188" spans="1:11" x14ac:dyDescent="0.2">
      <c r="A188" s="1932"/>
      <c r="B188" s="1934"/>
      <c r="C188" s="1381">
        <v>2314</v>
      </c>
      <c r="D188" s="1338">
        <v>500</v>
      </c>
      <c r="E188" s="1338"/>
      <c r="F188" s="1338"/>
      <c r="G188" s="1338"/>
      <c r="H188" s="1395">
        <f t="shared" si="49"/>
        <v>500</v>
      </c>
      <c r="I188" s="1395">
        <f t="shared" si="49"/>
        <v>0</v>
      </c>
      <c r="J188" s="1335"/>
      <c r="K188" s="1926"/>
    </row>
    <row r="189" spans="1:11" x14ac:dyDescent="0.2">
      <c r="A189" s="1931" t="s">
        <v>1190</v>
      </c>
      <c r="B189" s="1933" t="s">
        <v>1191</v>
      </c>
      <c r="C189" s="1380"/>
      <c r="D189" s="1396">
        <f>SUM(D190:D195)</f>
        <v>21171</v>
      </c>
      <c r="E189" s="1396">
        <f t="shared" ref="E189:I189" si="55">SUM(E190:E195)</f>
        <v>0</v>
      </c>
      <c r="F189" s="1396">
        <f t="shared" si="55"/>
        <v>0</v>
      </c>
      <c r="G189" s="1396">
        <f t="shared" si="55"/>
        <v>0</v>
      </c>
      <c r="H189" s="1396">
        <f t="shared" si="55"/>
        <v>21171</v>
      </c>
      <c r="I189" s="1396">
        <f t="shared" si="55"/>
        <v>0</v>
      </c>
      <c r="J189" s="1335"/>
      <c r="K189" s="1930" t="s">
        <v>1192</v>
      </c>
    </row>
    <row r="190" spans="1:11" x14ac:dyDescent="0.2">
      <c r="A190" s="1939"/>
      <c r="B190" s="1940"/>
      <c r="C190" s="1372">
        <v>1150</v>
      </c>
      <c r="D190" s="1338">
        <v>4903</v>
      </c>
      <c r="E190" s="1338"/>
      <c r="F190" s="1338"/>
      <c r="G190" s="1338"/>
      <c r="H190" s="1395">
        <f>D190+F190</f>
        <v>4903</v>
      </c>
      <c r="I190" s="1395">
        <f>E190+G190</f>
        <v>0</v>
      </c>
      <c r="J190" s="1335"/>
      <c r="K190" s="1930"/>
    </row>
    <row r="191" spans="1:11" x14ac:dyDescent="0.2">
      <c r="A191" s="1939"/>
      <c r="B191" s="1940"/>
      <c r="C191" s="1372">
        <v>1210</v>
      </c>
      <c r="D191" s="1338">
        <v>246</v>
      </c>
      <c r="E191" s="1395"/>
      <c r="F191" s="1395"/>
      <c r="G191" s="1395"/>
      <c r="H191" s="1395">
        <f t="shared" ref="H191:I217" si="56">D191+F191</f>
        <v>246</v>
      </c>
      <c r="I191" s="1395">
        <f t="shared" si="56"/>
        <v>0</v>
      </c>
      <c r="J191" s="1335"/>
      <c r="K191" s="1930"/>
    </row>
    <row r="192" spans="1:11" x14ac:dyDescent="0.2">
      <c r="A192" s="1939"/>
      <c r="B192" s="1940"/>
      <c r="C192" s="1372">
        <v>2231</v>
      </c>
      <c r="D192" s="1338">
        <v>450</v>
      </c>
      <c r="E192" s="782"/>
      <c r="F192" s="782"/>
      <c r="G192" s="782"/>
      <c r="H192" s="1395">
        <f t="shared" si="56"/>
        <v>450</v>
      </c>
      <c r="I192" s="1395">
        <f t="shared" si="56"/>
        <v>0</v>
      </c>
      <c r="J192" s="1335"/>
      <c r="K192" s="1930"/>
    </row>
    <row r="193" spans="1:12" x14ac:dyDescent="0.2">
      <c r="A193" s="1939"/>
      <c r="B193" s="1940"/>
      <c r="C193" s="1372">
        <v>2264</v>
      </c>
      <c r="D193" s="1338">
        <v>14492</v>
      </c>
      <c r="E193" s="1373"/>
      <c r="F193" s="1373"/>
      <c r="G193" s="1373"/>
      <c r="H193" s="1395">
        <f t="shared" si="56"/>
        <v>14492</v>
      </c>
      <c r="I193" s="1395">
        <f t="shared" si="56"/>
        <v>0</v>
      </c>
      <c r="J193" s="1335"/>
      <c r="K193" s="1930"/>
    </row>
    <row r="194" spans="1:12" x14ac:dyDescent="0.2">
      <c r="A194" s="1939"/>
      <c r="B194" s="1940"/>
      <c r="C194" s="1372">
        <v>2279</v>
      </c>
      <c r="D194" s="1338">
        <v>380</v>
      </c>
      <c r="E194" s="1338"/>
      <c r="F194" s="1338"/>
      <c r="G194" s="1338"/>
      <c r="H194" s="1395">
        <f t="shared" si="56"/>
        <v>380</v>
      </c>
      <c r="I194" s="1395">
        <f t="shared" si="56"/>
        <v>0</v>
      </c>
      <c r="J194" s="1336"/>
      <c r="K194" s="1930"/>
    </row>
    <row r="195" spans="1:12" x14ac:dyDescent="0.2">
      <c r="A195" s="1932"/>
      <c r="B195" s="1934"/>
      <c r="C195" s="1381">
        <v>2314</v>
      </c>
      <c r="D195" s="1338">
        <v>700</v>
      </c>
      <c r="E195" s="1395"/>
      <c r="F195" s="1395"/>
      <c r="G195" s="1395"/>
      <c r="H195" s="1395">
        <f t="shared" si="56"/>
        <v>700</v>
      </c>
      <c r="I195" s="1395">
        <f t="shared" si="56"/>
        <v>0</v>
      </c>
      <c r="J195" s="1335"/>
      <c r="K195" s="1930"/>
    </row>
    <row r="196" spans="1:12" x14ac:dyDescent="0.2">
      <c r="A196" s="1920" t="s">
        <v>1193</v>
      </c>
      <c r="B196" s="1936" t="s">
        <v>1194</v>
      </c>
      <c r="C196" s="1379"/>
      <c r="D196" s="1397">
        <f>SUM(D197:D201)</f>
        <v>11674</v>
      </c>
      <c r="E196" s="1397">
        <f t="shared" ref="E196:I196" si="57">SUM(E197:E201)</f>
        <v>0</v>
      </c>
      <c r="F196" s="1397">
        <f t="shared" si="57"/>
        <v>0</v>
      </c>
      <c r="G196" s="1397">
        <f t="shared" si="57"/>
        <v>0</v>
      </c>
      <c r="H196" s="1397">
        <f t="shared" si="57"/>
        <v>11674</v>
      </c>
      <c r="I196" s="1397">
        <f t="shared" si="57"/>
        <v>0</v>
      </c>
      <c r="J196" s="1341"/>
      <c r="K196" s="1930" t="s">
        <v>1195</v>
      </c>
      <c r="L196" s="1348"/>
    </row>
    <row r="197" spans="1:12" x14ac:dyDescent="0.2">
      <c r="A197" s="1921"/>
      <c r="B197" s="1937"/>
      <c r="C197" s="1379" t="s">
        <v>1196</v>
      </c>
      <c r="D197" s="1397">
        <v>300</v>
      </c>
      <c r="E197" s="1397"/>
      <c r="F197" s="1397"/>
      <c r="G197" s="1397"/>
      <c r="H197" s="799">
        <f t="shared" ref="H197:I201" si="58">D197+F197</f>
        <v>300</v>
      </c>
      <c r="I197" s="799">
        <f t="shared" si="58"/>
        <v>0</v>
      </c>
      <c r="J197" s="1341"/>
      <c r="K197" s="1930"/>
      <c r="L197" s="1348"/>
    </row>
    <row r="198" spans="1:12" x14ac:dyDescent="0.2">
      <c r="A198" s="1921"/>
      <c r="B198" s="1937"/>
      <c r="C198" s="1379" t="s">
        <v>1197</v>
      </c>
      <c r="D198" s="798">
        <v>300</v>
      </c>
      <c r="E198" s="799"/>
      <c r="F198" s="799"/>
      <c r="G198" s="799"/>
      <c r="H198" s="799">
        <f t="shared" si="58"/>
        <v>300</v>
      </c>
      <c r="I198" s="799">
        <f t="shared" si="58"/>
        <v>0</v>
      </c>
      <c r="J198" s="1341"/>
      <c r="K198" s="1930"/>
      <c r="L198" s="1348"/>
    </row>
    <row r="199" spans="1:12" x14ac:dyDescent="0.2">
      <c r="A199" s="1921"/>
      <c r="B199" s="1937"/>
      <c r="C199" s="1379" t="s">
        <v>1198</v>
      </c>
      <c r="D199" s="798">
        <v>9524</v>
      </c>
      <c r="E199" s="799"/>
      <c r="F199" s="799"/>
      <c r="G199" s="799"/>
      <c r="H199" s="799">
        <f t="shared" si="58"/>
        <v>9524</v>
      </c>
      <c r="I199" s="799">
        <f t="shared" si="58"/>
        <v>0</v>
      </c>
      <c r="J199" s="1341"/>
      <c r="K199" s="1930"/>
      <c r="L199" s="1348"/>
    </row>
    <row r="200" spans="1:12" x14ac:dyDescent="0.2">
      <c r="A200" s="1921"/>
      <c r="B200" s="1937"/>
      <c r="C200" s="1379" t="s">
        <v>1153</v>
      </c>
      <c r="D200" s="798">
        <v>1200</v>
      </c>
      <c r="E200" s="799"/>
      <c r="F200" s="799"/>
      <c r="G200" s="799"/>
      <c r="H200" s="799">
        <f t="shared" si="58"/>
        <v>1200</v>
      </c>
      <c r="I200" s="799">
        <f t="shared" si="58"/>
        <v>0</v>
      </c>
      <c r="J200" s="1341"/>
      <c r="K200" s="1930"/>
      <c r="L200" s="1348"/>
    </row>
    <row r="201" spans="1:12" x14ac:dyDescent="0.2">
      <c r="A201" s="1922"/>
      <c r="B201" s="1938"/>
      <c r="C201" s="1379" t="s">
        <v>1199</v>
      </c>
      <c r="D201" s="798">
        <v>350</v>
      </c>
      <c r="E201" s="799"/>
      <c r="F201" s="799"/>
      <c r="G201" s="799"/>
      <c r="H201" s="799">
        <f t="shared" si="56"/>
        <v>350</v>
      </c>
      <c r="I201" s="799">
        <f t="shared" si="58"/>
        <v>0</v>
      </c>
      <c r="J201" s="1341"/>
      <c r="K201" s="1930"/>
      <c r="L201" s="1348"/>
    </row>
    <row r="202" spans="1:12" ht="24" x14ac:dyDescent="0.2">
      <c r="A202" s="1377" t="s">
        <v>1200</v>
      </c>
      <c r="B202" s="1349" t="s">
        <v>1201</v>
      </c>
      <c r="C202" s="1391"/>
      <c r="D202" s="1397">
        <f>SUM(D203,D214,D219,D227,D232)</f>
        <v>81589</v>
      </c>
      <c r="E202" s="1397">
        <f t="shared" ref="E202:I202" si="59">SUM(E203,E214,E219,E227,E232)</f>
        <v>0</v>
      </c>
      <c r="F202" s="1397">
        <f t="shared" si="59"/>
        <v>0</v>
      </c>
      <c r="G202" s="1397">
        <f t="shared" si="59"/>
        <v>0</v>
      </c>
      <c r="H202" s="1397">
        <f t="shared" si="59"/>
        <v>81589</v>
      </c>
      <c r="I202" s="1397">
        <f t="shared" si="59"/>
        <v>0</v>
      </c>
      <c r="J202" s="1341"/>
      <c r="K202" s="1342"/>
    </row>
    <row r="203" spans="1:12" ht="15.75" customHeight="1" x14ac:dyDescent="0.2">
      <c r="A203" s="1920" t="s">
        <v>1202</v>
      </c>
      <c r="B203" s="1936" t="s">
        <v>1203</v>
      </c>
      <c r="C203" s="1387"/>
      <c r="D203" s="1397">
        <f>SUM(D204:D213)</f>
        <v>21784</v>
      </c>
      <c r="E203" s="1397">
        <f t="shared" ref="E203:G203" si="60">SUM(E204:E213)</f>
        <v>0</v>
      </c>
      <c r="F203" s="1397">
        <f t="shared" si="60"/>
        <v>-555</v>
      </c>
      <c r="G203" s="1397">
        <f t="shared" si="60"/>
        <v>0</v>
      </c>
      <c r="H203" s="1397">
        <f>SUM(H204:H213)</f>
        <v>21229</v>
      </c>
      <c r="I203" s="1397">
        <f t="shared" ref="I203" si="61">SUM(I206:I213)</f>
        <v>0</v>
      </c>
      <c r="J203" s="1341"/>
      <c r="K203" s="1930" t="s">
        <v>1204</v>
      </c>
    </row>
    <row r="204" spans="1:12" ht="60" x14ac:dyDescent="0.2">
      <c r="A204" s="1921"/>
      <c r="B204" s="1937"/>
      <c r="C204" s="1403">
        <v>1150</v>
      </c>
      <c r="D204" s="1397">
        <v>0</v>
      </c>
      <c r="E204" s="1397"/>
      <c r="F204" s="798">
        <v>570</v>
      </c>
      <c r="G204" s="798"/>
      <c r="H204" s="799">
        <f t="shared" si="56"/>
        <v>570</v>
      </c>
      <c r="I204" s="1397"/>
      <c r="J204" s="1341" t="s">
        <v>1205</v>
      </c>
      <c r="K204" s="1930"/>
    </row>
    <row r="205" spans="1:12" ht="24" x14ac:dyDescent="0.2">
      <c r="A205" s="1921"/>
      <c r="B205" s="1937"/>
      <c r="C205" s="1403">
        <v>1210</v>
      </c>
      <c r="D205" s="1397">
        <v>0</v>
      </c>
      <c r="E205" s="1397"/>
      <c r="F205" s="798">
        <v>29</v>
      </c>
      <c r="G205" s="798"/>
      <c r="H205" s="799">
        <f t="shared" si="56"/>
        <v>29</v>
      </c>
      <c r="I205" s="1397"/>
      <c r="J205" s="1341" t="s">
        <v>1206</v>
      </c>
      <c r="K205" s="1930"/>
    </row>
    <row r="206" spans="1:12" ht="12.75" customHeight="1" x14ac:dyDescent="0.2">
      <c r="A206" s="1921"/>
      <c r="B206" s="1937"/>
      <c r="C206" s="1379">
        <v>2261</v>
      </c>
      <c r="D206" s="798">
        <v>240</v>
      </c>
      <c r="E206" s="799"/>
      <c r="F206" s="799"/>
      <c r="G206" s="799"/>
      <c r="H206" s="799">
        <f t="shared" si="56"/>
        <v>240</v>
      </c>
      <c r="I206" s="799">
        <f t="shared" si="56"/>
        <v>0</v>
      </c>
      <c r="J206" s="1341"/>
      <c r="K206" s="1930"/>
    </row>
    <row r="207" spans="1:12" ht="72" x14ac:dyDescent="0.2">
      <c r="A207" s="1921"/>
      <c r="B207" s="1937"/>
      <c r="C207" s="1404">
        <v>2262</v>
      </c>
      <c r="D207" s="798">
        <v>12482</v>
      </c>
      <c r="E207" s="799"/>
      <c r="F207" s="799">
        <v>-199</v>
      </c>
      <c r="G207" s="799"/>
      <c r="H207" s="799">
        <f t="shared" si="56"/>
        <v>12283</v>
      </c>
      <c r="I207" s="799">
        <f t="shared" si="56"/>
        <v>0</v>
      </c>
      <c r="J207" s="1341" t="s">
        <v>1207</v>
      </c>
      <c r="K207" s="1930"/>
    </row>
    <row r="208" spans="1:12" ht="24" x14ac:dyDescent="0.2">
      <c r="A208" s="1921"/>
      <c r="B208" s="1937"/>
      <c r="C208" s="1405">
        <v>2275</v>
      </c>
      <c r="D208" s="798">
        <v>1400</v>
      </c>
      <c r="E208" s="799"/>
      <c r="F208" s="799">
        <v>-1400</v>
      </c>
      <c r="G208" s="799"/>
      <c r="H208" s="799">
        <f t="shared" si="56"/>
        <v>0</v>
      </c>
      <c r="I208" s="799">
        <f t="shared" si="56"/>
        <v>0</v>
      </c>
      <c r="J208" s="1341" t="s">
        <v>1208</v>
      </c>
      <c r="K208" s="1930"/>
    </row>
    <row r="209" spans="1:11" ht="36" x14ac:dyDescent="0.2">
      <c r="A209" s="1921"/>
      <c r="B209" s="1937"/>
      <c r="C209" s="1392">
        <v>2279</v>
      </c>
      <c r="D209" s="798">
        <v>2696</v>
      </c>
      <c r="E209" s="798"/>
      <c r="F209" s="798">
        <v>1050</v>
      </c>
      <c r="G209" s="798"/>
      <c r="H209" s="799">
        <f t="shared" si="56"/>
        <v>3746</v>
      </c>
      <c r="I209" s="799">
        <f t="shared" si="56"/>
        <v>0</v>
      </c>
      <c r="J209" s="1341" t="s">
        <v>1209</v>
      </c>
      <c r="K209" s="1930"/>
    </row>
    <row r="210" spans="1:11" ht="24" x14ac:dyDescent="0.2">
      <c r="A210" s="1921"/>
      <c r="B210" s="1937"/>
      <c r="C210" s="1392">
        <v>2312</v>
      </c>
      <c r="D210" s="798">
        <v>1724</v>
      </c>
      <c r="E210" s="805"/>
      <c r="F210" s="1401">
        <v>-300</v>
      </c>
      <c r="G210" s="805"/>
      <c r="H210" s="799">
        <f t="shared" si="56"/>
        <v>1424</v>
      </c>
      <c r="I210" s="799">
        <f t="shared" si="56"/>
        <v>0</v>
      </c>
      <c r="J210" s="1341" t="s">
        <v>1210</v>
      </c>
      <c r="K210" s="1930"/>
    </row>
    <row r="211" spans="1:11" ht="24" x14ac:dyDescent="0.2">
      <c r="A211" s="1921"/>
      <c r="B211" s="1937"/>
      <c r="C211" s="1392">
        <v>2314</v>
      </c>
      <c r="D211" s="798">
        <v>2201</v>
      </c>
      <c r="E211" s="798"/>
      <c r="F211" s="798">
        <v>-100</v>
      </c>
      <c r="G211" s="798"/>
      <c r="H211" s="799">
        <f t="shared" si="56"/>
        <v>2101</v>
      </c>
      <c r="I211" s="799">
        <f t="shared" si="56"/>
        <v>0</v>
      </c>
      <c r="J211" s="1341" t="s">
        <v>1211</v>
      </c>
      <c r="K211" s="1930"/>
    </row>
    <row r="212" spans="1:11" ht="36" x14ac:dyDescent="0.2">
      <c r="A212" s="1921"/>
      <c r="B212" s="1937"/>
      <c r="C212" s="1392">
        <v>2363</v>
      </c>
      <c r="D212" s="798">
        <v>455</v>
      </c>
      <c r="E212" s="799"/>
      <c r="F212" s="799">
        <v>-205</v>
      </c>
      <c r="G212" s="799"/>
      <c r="H212" s="799">
        <f t="shared" si="56"/>
        <v>250</v>
      </c>
      <c r="I212" s="799">
        <f t="shared" si="56"/>
        <v>0</v>
      </c>
      <c r="J212" s="1341" t="s">
        <v>1212</v>
      </c>
      <c r="K212" s="1930"/>
    </row>
    <row r="213" spans="1:11" ht="15" customHeight="1" x14ac:dyDescent="0.2">
      <c r="A213" s="1922"/>
      <c r="B213" s="1938"/>
      <c r="C213" s="1392">
        <v>2390</v>
      </c>
      <c r="D213" s="798">
        <v>586</v>
      </c>
      <c r="E213" s="799"/>
      <c r="F213" s="799"/>
      <c r="G213" s="799"/>
      <c r="H213" s="799">
        <f t="shared" si="56"/>
        <v>586</v>
      </c>
      <c r="I213" s="799">
        <f t="shared" si="56"/>
        <v>0</v>
      </c>
      <c r="J213" s="1341"/>
      <c r="K213" s="1930"/>
    </row>
    <row r="214" spans="1:11" x14ac:dyDescent="0.2">
      <c r="A214" s="1920" t="s">
        <v>1213</v>
      </c>
      <c r="B214" s="1936" t="s">
        <v>1214</v>
      </c>
      <c r="C214" s="1387"/>
      <c r="D214" s="1397">
        <f>SUM(D215:D218)</f>
        <v>2486</v>
      </c>
      <c r="E214" s="1397">
        <f t="shared" ref="E214:I214" si="62">SUM(E215:E218)</f>
        <v>0</v>
      </c>
      <c r="F214" s="1397">
        <f t="shared" si="62"/>
        <v>0</v>
      </c>
      <c r="G214" s="1397">
        <f t="shared" si="62"/>
        <v>0</v>
      </c>
      <c r="H214" s="1397">
        <f t="shared" si="62"/>
        <v>2486</v>
      </c>
      <c r="I214" s="1397">
        <f t="shared" si="62"/>
        <v>0</v>
      </c>
      <c r="J214" s="1344"/>
      <c r="K214" s="1930" t="s">
        <v>1204</v>
      </c>
    </row>
    <row r="215" spans="1:11" x14ac:dyDescent="0.2">
      <c r="A215" s="1921"/>
      <c r="B215" s="1937"/>
      <c r="C215" s="1376">
        <v>1150</v>
      </c>
      <c r="D215" s="798">
        <v>1012</v>
      </c>
      <c r="E215" s="799"/>
      <c r="F215" s="799"/>
      <c r="G215" s="799"/>
      <c r="H215" s="799">
        <f t="shared" si="56"/>
        <v>1012</v>
      </c>
      <c r="I215" s="799">
        <f t="shared" si="56"/>
        <v>0</v>
      </c>
      <c r="J215" s="1341"/>
      <c r="K215" s="1930"/>
    </row>
    <row r="216" spans="1:11" x14ac:dyDescent="0.2">
      <c r="A216" s="1921"/>
      <c r="B216" s="1937"/>
      <c r="C216" s="1376">
        <v>1210</v>
      </c>
      <c r="D216" s="798">
        <v>51</v>
      </c>
      <c r="E216" s="799"/>
      <c r="F216" s="799"/>
      <c r="G216" s="799"/>
      <c r="H216" s="799">
        <f t="shared" si="56"/>
        <v>51</v>
      </c>
      <c r="I216" s="799">
        <f t="shared" si="56"/>
        <v>0</v>
      </c>
      <c r="J216" s="1341"/>
      <c r="K216" s="1930"/>
    </row>
    <row r="217" spans="1:11" x14ac:dyDescent="0.2">
      <c r="A217" s="1921"/>
      <c r="B217" s="1937"/>
      <c r="C217" s="1376">
        <v>2314</v>
      </c>
      <c r="D217" s="798">
        <v>1213</v>
      </c>
      <c r="E217" s="799"/>
      <c r="F217" s="799"/>
      <c r="G217" s="799"/>
      <c r="H217" s="799">
        <f t="shared" si="56"/>
        <v>1213</v>
      </c>
      <c r="I217" s="799">
        <f t="shared" si="56"/>
        <v>0</v>
      </c>
      <c r="J217" s="1341"/>
      <c r="K217" s="1930"/>
    </row>
    <row r="218" spans="1:11" x14ac:dyDescent="0.2">
      <c r="A218" s="1922"/>
      <c r="B218" s="1938"/>
      <c r="C218" s="1392">
        <v>2363</v>
      </c>
      <c r="D218" s="798">
        <v>210</v>
      </c>
      <c r="E218" s="799"/>
      <c r="F218" s="799"/>
      <c r="G218" s="799"/>
      <c r="H218" s="799">
        <f>D218+F218</f>
        <v>210</v>
      </c>
      <c r="I218" s="799">
        <f>E218+G218</f>
        <v>0</v>
      </c>
      <c r="J218" s="1341"/>
      <c r="K218" s="1930"/>
    </row>
    <row r="219" spans="1:11" x14ac:dyDescent="0.2">
      <c r="A219" s="1920" t="s">
        <v>1215</v>
      </c>
      <c r="B219" s="1936" t="s">
        <v>1216</v>
      </c>
      <c r="C219" s="1387"/>
      <c r="D219" s="1397">
        <f>SUM(D220:D226)</f>
        <v>4626</v>
      </c>
      <c r="E219" s="1397">
        <f t="shared" ref="E219:I219" si="63">SUM(E220:E226)</f>
        <v>0</v>
      </c>
      <c r="F219" s="1397">
        <f t="shared" si="63"/>
        <v>-100</v>
      </c>
      <c r="G219" s="1397">
        <f t="shared" si="63"/>
        <v>0</v>
      </c>
      <c r="H219" s="1397">
        <f t="shared" si="63"/>
        <v>4526</v>
      </c>
      <c r="I219" s="1397">
        <f t="shared" si="63"/>
        <v>0</v>
      </c>
      <c r="J219" s="1341"/>
      <c r="K219" s="1930" t="s">
        <v>1217</v>
      </c>
    </row>
    <row r="220" spans="1:11" x14ac:dyDescent="0.2">
      <c r="A220" s="1921"/>
      <c r="B220" s="1937"/>
      <c r="C220" s="1376">
        <v>1150</v>
      </c>
      <c r="D220" s="798">
        <v>1800</v>
      </c>
      <c r="E220" s="799"/>
      <c r="F220" s="799"/>
      <c r="G220" s="799"/>
      <c r="H220" s="799">
        <f t="shared" ref="H220:I240" si="64">D220+F220</f>
        <v>1800</v>
      </c>
      <c r="I220" s="799">
        <f t="shared" si="64"/>
        <v>0</v>
      </c>
      <c r="J220" s="1341"/>
      <c r="K220" s="1930"/>
    </row>
    <row r="221" spans="1:11" x14ac:dyDescent="0.2">
      <c r="A221" s="1921"/>
      <c r="B221" s="1937"/>
      <c r="C221" s="1376">
        <v>1210</v>
      </c>
      <c r="D221" s="798">
        <v>91</v>
      </c>
      <c r="E221" s="799"/>
      <c r="F221" s="799"/>
      <c r="G221" s="799"/>
      <c r="H221" s="799">
        <f t="shared" si="64"/>
        <v>91</v>
      </c>
      <c r="I221" s="799">
        <f t="shared" si="64"/>
        <v>0</v>
      </c>
      <c r="J221" s="1341"/>
      <c r="K221" s="1930"/>
    </row>
    <row r="222" spans="1:11" x14ac:dyDescent="0.2">
      <c r="A222" s="1921"/>
      <c r="B222" s="1937"/>
      <c r="C222" s="1376">
        <v>2262</v>
      </c>
      <c r="D222" s="798">
        <v>700</v>
      </c>
      <c r="E222" s="799"/>
      <c r="F222" s="799"/>
      <c r="G222" s="799"/>
      <c r="H222" s="799">
        <f t="shared" si="64"/>
        <v>700</v>
      </c>
      <c r="I222" s="799">
        <f t="shared" si="64"/>
        <v>0</v>
      </c>
      <c r="J222" s="1341"/>
      <c r="K222" s="1930"/>
    </row>
    <row r="223" spans="1:11" ht="24" x14ac:dyDescent="0.2">
      <c r="A223" s="1921"/>
      <c r="B223" s="1937"/>
      <c r="C223" s="1376">
        <v>2275</v>
      </c>
      <c r="D223" s="798">
        <v>500</v>
      </c>
      <c r="E223" s="799"/>
      <c r="F223" s="799">
        <v>-500</v>
      </c>
      <c r="G223" s="799"/>
      <c r="H223" s="799">
        <f t="shared" si="64"/>
        <v>0</v>
      </c>
      <c r="I223" s="799">
        <f t="shared" si="64"/>
        <v>0</v>
      </c>
      <c r="J223" s="1341" t="s">
        <v>1218</v>
      </c>
      <c r="K223" s="1930"/>
    </row>
    <row r="224" spans="1:11" ht="36" x14ac:dyDescent="0.2">
      <c r="A224" s="1921"/>
      <c r="B224" s="1937"/>
      <c r="C224" s="1376">
        <v>2279</v>
      </c>
      <c r="D224" s="798">
        <v>0</v>
      </c>
      <c r="E224" s="799"/>
      <c r="F224" s="799">
        <v>500</v>
      </c>
      <c r="G224" s="799"/>
      <c r="H224" s="799">
        <f t="shared" si="64"/>
        <v>500</v>
      </c>
      <c r="I224" s="799"/>
      <c r="J224" s="1341" t="s">
        <v>1219</v>
      </c>
      <c r="K224" s="1930"/>
    </row>
    <row r="225" spans="1:11" ht="24" x14ac:dyDescent="0.2">
      <c r="A225" s="1921"/>
      <c r="B225" s="1937"/>
      <c r="C225" s="1376">
        <v>2314</v>
      </c>
      <c r="D225" s="798">
        <v>1285</v>
      </c>
      <c r="E225" s="799"/>
      <c r="F225" s="799">
        <v>-100</v>
      </c>
      <c r="G225" s="799"/>
      <c r="H225" s="799">
        <f t="shared" si="64"/>
        <v>1185</v>
      </c>
      <c r="I225" s="799">
        <f t="shared" si="64"/>
        <v>0</v>
      </c>
      <c r="J225" s="1341" t="s">
        <v>1220</v>
      </c>
      <c r="K225" s="1930"/>
    </row>
    <row r="226" spans="1:11" x14ac:dyDescent="0.2">
      <c r="A226" s="1922"/>
      <c r="B226" s="1938"/>
      <c r="C226" s="1392">
        <v>2363</v>
      </c>
      <c r="D226" s="798">
        <v>250</v>
      </c>
      <c r="E226" s="799"/>
      <c r="F226" s="799"/>
      <c r="G226" s="799"/>
      <c r="H226" s="799">
        <f t="shared" si="64"/>
        <v>250</v>
      </c>
      <c r="I226" s="799">
        <f t="shared" si="64"/>
        <v>0</v>
      </c>
      <c r="J226" s="1341"/>
      <c r="K226" s="1930"/>
    </row>
    <row r="227" spans="1:11" x14ac:dyDescent="0.2">
      <c r="A227" s="1920" t="s">
        <v>1221</v>
      </c>
      <c r="B227" s="1927" t="s">
        <v>1222</v>
      </c>
      <c r="C227" s="1387"/>
      <c r="D227" s="1397">
        <f>SUM(D228:D231)</f>
        <v>16680</v>
      </c>
      <c r="E227" s="1397">
        <f t="shared" ref="E227:I227" si="65">SUM(E228:E231)</f>
        <v>0</v>
      </c>
      <c r="F227" s="1397">
        <f t="shared" si="65"/>
        <v>655</v>
      </c>
      <c r="G227" s="1397">
        <f t="shared" si="65"/>
        <v>0</v>
      </c>
      <c r="H227" s="1397">
        <f t="shared" si="65"/>
        <v>17335</v>
      </c>
      <c r="I227" s="1397">
        <f t="shared" si="65"/>
        <v>0</v>
      </c>
      <c r="J227" s="1341"/>
      <c r="K227" s="1930" t="s">
        <v>1223</v>
      </c>
    </row>
    <row r="228" spans="1:11" ht="120" x14ac:dyDescent="0.2">
      <c r="A228" s="1921"/>
      <c r="B228" s="1928"/>
      <c r="C228" s="1376">
        <v>2121</v>
      </c>
      <c r="D228" s="798">
        <v>1570</v>
      </c>
      <c r="E228" s="799"/>
      <c r="F228" s="799">
        <v>396</v>
      </c>
      <c r="G228" s="799"/>
      <c r="H228" s="799">
        <f t="shared" si="64"/>
        <v>1966</v>
      </c>
      <c r="I228" s="799">
        <f t="shared" si="64"/>
        <v>0</v>
      </c>
      <c r="J228" s="1341" t="s">
        <v>1224</v>
      </c>
      <c r="K228" s="1930"/>
    </row>
    <row r="229" spans="1:11" ht="84" x14ac:dyDescent="0.2">
      <c r="A229" s="1921"/>
      <c r="B229" s="1928"/>
      <c r="C229" s="1376">
        <v>2262</v>
      </c>
      <c r="D229" s="798">
        <v>7710</v>
      </c>
      <c r="E229" s="799"/>
      <c r="F229" s="799">
        <v>1039</v>
      </c>
      <c r="G229" s="799"/>
      <c r="H229" s="799">
        <f t="shared" si="64"/>
        <v>8749</v>
      </c>
      <c r="I229" s="799">
        <f t="shared" si="64"/>
        <v>0</v>
      </c>
      <c r="J229" s="1341" t="s">
        <v>1225</v>
      </c>
      <c r="K229" s="1930"/>
    </row>
    <row r="230" spans="1:11" ht="24" x14ac:dyDescent="0.2">
      <c r="A230" s="1921"/>
      <c r="B230" s="1928"/>
      <c r="C230" s="1376">
        <v>2275</v>
      </c>
      <c r="D230" s="798">
        <v>2700</v>
      </c>
      <c r="E230" s="798"/>
      <c r="F230" s="798">
        <v>-2700</v>
      </c>
      <c r="G230" s="798"/>
      <c r="H230" s="799">
        <f t="shared" si="64"/>
        <v>0</v>
      </c>
      <c r="I230" s="799">
        <f t="shared" si="64"/>
        <v>0</v>
      </c>
      <c r="J230" s="1341" t="s">
        <v>1226</v>
      </c>
      <c r="K230" s="1930"/>
    </row>
    <row r="231" spans="1:11" ht="96" x14ac:dyDescent="0.2">
      <c r="A231" s="1922"/>
      <c r="B231" s="1929"/>
      <c r="C231" s="1376">
        <v>2279</v>
      </c>
      <c r="D231" s="798">
        <v>4700</v>
      </c>
      <c r="E231" s="805"/>
      <c r="F231" s="1401">
        <v>1920</v>
      </c>
      <c r="G231" s="805"/>
      <c r="H231" s="799">
        <f t="shared" si="64"/>
        <v>6620</v>
      </c>
      <c r="I231" s="799">
        <f t="shared" si="64"/>
        <v>0</v>
      </c>
      <c r="J231" s="1341" t="s">
        <v>1227</v>
      </c>
      <c r="K231" s="1930"/>
    </row>
    <row r="232" spans="1:11" ht="16.5" customHeight="1" x14ac:dyDescent="0.2">
      <c r="A232" s="1931" t="s">
        <v>1228</v>
      </c>
      <c r="B232" s="1933" t="s">
        <v>1229</v>
      </c>
      <c r="C232" s="1393"/>
      <c r="D232" s="1396">
        <f>SUM(D233)</f>
        <v>36013</v>
      </c>
      <c r="E232" s="1396">
        <f t="shared" ref="E232:I232" si="66">SUM(E233)</f>
        <v>0</v>
      </c>
      <c r="F232" s="1396">
        <f t="shared" si="66"/>
        <v>0</v>
      </c>
      <c r="G232" s="1396">
        <f t="shared" si="66"/>
        <v>0</v>
      </c>
      <c r="H232" s="1396">
        <f t="shared" si="66"/>
        <v>36013</v>
      </c>
      <c r="I232" s="1396">
        <f t="shared" si="66"/>
        <v>0</v>
      </c>
      <c r="J232" s="1336"/>
      <c r="K232" s="1935" t="s">
        <v>1230</v>
      </c>
    </row>
    <row r="233" spans="1:11" ht="32.25" customHeight="1" x14ac:dyDescent="0.2">
      <c r="A233" s="1932"/>
      <c r="B233" s="1934"/>
      <c r="C233" s="1381">
        <v>2361</v>
      </c>
      <c r="D233" s="1338">
        <v>36013</v>
      </c>
      <c r="E233" s="1395"/>
      <c r="F233" s="1395"/>
      <c r="G233" s="1395"/>
      <c r="H233" s="1395">
        <f t="shared" si="64"/>
        <v>36013</v>
      </c>
      <c r="I233" s="1395">
        <f t="shared" si="64"/>
        <v>0</v>
      </c>
      <c r="J233" s="1336"/>
      <c r="K233" s="1935"/>
    </row>
    <row r="234" spans="1:11" x14ac:dyDescent="0.2">
      <c r="A234" s="1381" t="s">
        <v>1231</v>
      </c>
      <c r="B234" s="1346" t="s">
        <v>1232</v>
      </c>
      <c r="C234" s="1382"/>
      <c r="D234" s="1396">
        <f>SUM(D235,D236,D237,D238,D241)</f>
        <v>59500</v>
      </c>
      <c r="E234" s="1396">
        <f t="shared" ref="E234:I234" si="67">SUM(E235,E236,E237,E238,E241)</f>
        <v>2950</v>
      </c>
      <c r="F234" s="1396">
        <f t="shared" si="67"/>
        <v>0</v>
      </c>
      <c r="G234" s="1396">
        <f t="shared" si="67"/>
        <v>1050</v>
      </c>
      <c r="H234" s="1396">
        <f t="shared" si="67"/>
        <v>59500</v>
      </c>
      <c r="I234" s="1396">
        <f t="shared" si="67"/>
        <v>4000</v>
      </c>
      <c r="J234" s="1337"/>
      <c r="K234" s="1337"/>
    </row>
    <row r="235" spans="1:11" ht="63.75" customHeight="1" x14ac:dyDescent="0.2">
      <c r="A235" s="1408" t="s">
        <v>1233</v>
      </c>
      <c r="B235" s="1350" t="s">
        <v>1234</v>
      </c>
      <c r="C235" s="1376">
        <v>2314</v>
      </c>
      <c r="D235" s="1397">
        <v>5650</v>
      </c>
      <c r="E235" s="809">
        <v>2200</v>
      </c>
      <c r="F235" s="809"/>
      <c r="G235" s="809">
        <v>600</v>
      </c>
      <c r="H235" s="809">
        <f t="shared" si="64"/>
        <v>5650</v>
      </c>
      <c r="I235" s="809">
        <f t="shared" si="64"/>
        <v>2800</v>
      </c>
      <c r="J235" s="1341" t="s">
        <v>1235</v>
      </c>
      <c r="K235" s="1340" t="s">
        <v>1236</v>
      </c>
    </row>
    <row r="236" spans="1:11" ht="36" x14ac:dyDescent="0.2">
      <c r="A236" s="1408" t="s">
        <v>1237</v>
      </c>
      <c r="B236" s="1350" t="s">
        <v>1238</v>
      </c>
      <c r="C236" s="1376">
        <v>2279</v>
      </c>
      <c r="D236" s="1397">
        <v>3750</v>
      </c>
      <c r="E236" s="809">
        <v>750</v>
      </c>
      <c r="F236" s="809"/>
      <c r="G236" s="809">
        <v>450</v>
      </c>
      <c r="H236" s="809">
        <f t="shared" si="64"/>
        <v>3750</v>
      </c>
      <c r="I236" s="809">
        <f t="shared" si="64"/>
        <v>1200</v>
      </c>
      <c r="J236" s="798" t="s">
        <v>1239</v>
      </c>
      <c r="K236" s="1373" t="s">
        <v>1240</v>
      </c>
    </row>
    <row r="237" spans="1:11" x14ac:dyDescent="0.2">
      <c r="A237" s="1408" t="s">
        <v>1241</v>
      </c>
      <c r="B237" s="1350" t="s">
        <v>1242</v>
      </c>
      <c r="C237" s="1376">
        <v>2248</v>
      </c>
      <c r="D237" s="1397">
        <v>600</v>
      </c>
      <c r="E237" s="809">
        <v>0</v>
      </c>
      <c r="F237" s="809"/>
      <c r="G237" s="809"/>
      <c r="H237" s="809">
        <f t="shared" si="64"/>
        <v>600</v>
      </c>
      <c r="I237" s="809">
        <f t="shared" si="64"/>
        <v>0</v>
      </c>
      <c r="J237" s="1344"/>
      <c r="K237" s="1373" t="s">
        <v>1240</v>
      </c>
    </row>
    <row r="238" spans="1:11" x14ac:dyDescent="0.2">
      <c r="A238" s="1920" t="s">
        <v>1243</v>
      </c>
      <c r="B238" s="1923" t="s">
        <v>1244</v>
      </c>
      <c r="C238" s="1387"/>
      <c r="D238" s="1397">
        <f>SUM(D239:D240)</f>
        <v>700</v>
      </c>
      <c r="E238" s="1397">
        <f t="shared" ref="E238:I238" si="68">SUM(E239:E240)</f>
        <v>0</v>
      </c>
      <c r="F238" s="1397">
        <f t="shared" si="68"/>
        <v>0</v>
      </c>
      <c r="G238" s="1397">
        <f t="shared" si="68"/>
        <v>0</v>
      </c>
      <c r="H238" s="1397">
        <f t="shared" si="68"/>
        <v>700</v>
      </c>
      <c r="I238" s="1397">
        <f t="shared" si="68"/>
        <v>0</v>
      </c>
      <c r="J238" s="1341"/>
      <c r="K238" s="1926" t="s">
        <v>1240</v>
      </c>
    </row>
    <row r="239" spans="1:11" ht="12.75" customHeight="1" x14ac:dyDescent="0.2">
      <c r="A239" s="1921"/>
      <c r="B239" s="1924"/>
      <c r="C239" s="1376">
        <v>2223</v>
      </c>
      <c r="D239" s="798">
        <v>200</v>
      </c>
      <c r="E239" s="799"/>
      <c r="F239" s="799"/>
      <c r="G239" s="799"/>
      <c r="H239" s="799">
        <f t="shared" si="64"/>
        <v>200</v>
      </c>
      <c r="I239" s="799">
        <f t="shared" si="64"/>
        <v>0</v>
      </c>
      <c r="J239" s="1342"/>
      <c r="K239" s="1926"/>
    </row>
    <row r="240" spans="1:11" ht="12.75" customHeight="1" x14ac:dyDescent="0.2">
      <c r="A240" s="1922"/>
      <c r="B240" s="1925"/>
      <c r="C240" s="1376">
        <v>2279</v>
      </c>
      <c r="D240" s="798">
        <v>500</v>
      </c>
      <c r="E240" s="799"/>
      <c r="F240" s="799"/>
      <c r="G240" s="799"/>
      <c r="H240" s="799">
        <f t="shared" si="64"/>
        <v>500</v>
      </c>
      <c r="I240" s="799">
        <f t="shared" si="64"/>
        <v>0</v>
      </c>
      <c r="J240" s="1342"/>
      <c r="K240" s="1926"/>
    </row>
    <row r="241" spans="1:13" ht="48" x14ac:dyDescent="0.2">
      <c r="A241" s="1920" t="s">
        <v>1245</v>
      </c>
      <c r="B241" s="1923" t="s">
        <v>1246</v>
      </c>
      <c r="C241" s="1376"/>
      <c r="D241" s="1397">
        <f>SUM(D242:D245)</f>
        <v>48800</v>
      </c>
      <c r="E241" s="1397">
        <f t="shared" ref="E241:I241" si="69">SUM(E242:E245)</f>
        <v>0</v>
      </c>
      <c r="F241" s="1397">
        <f t="shared" si="69"/>
        <v>0</v>
      </c>
      <c r="G241" s="1397">
        <f t="shared" si="69"/>
        <v>0</v>
      </c>
      <c r="H241" s="1397">
        <f t="shared" si="69"/>
        <v>48800</v>
      </c>
      <c r="I241" s="1397">
        <f t="shared" si="69"/>
        <v>0</v>
      </c>
      <c r="J241" s="1341" t="s">
        <v>1247</v>
      </c>
      <c r="K241" s="1926" t="s">
        <v>1248</v>
      </c>
    </row>
    <row r="242" spans="1:13" x14ac:dyDescent="0.2">
      <c r="A242" s="1921"/>
      <c r="B242" s="1924"/>
      <c r="C242" s="1376">
        <v>2232</v>
      </c>
      <c r="D242" s="798">
        <v>100</v>
      </c>
      <c r="E242" s="799"/>
      <c r="F242" s="799"/>
      <c r="G242" s="799"/>
      <c r="H242" s="799">
        <f t="shared" ref="H242:I245" si="70">D242+F242</f>
        <v>100</v>
      </c>
      <c r="I242" s="799">
        <f t="shared" si="70"/>
        <v>0</v>
      </c>
      <c r="J242" s="1341"/>
      <c r="K242" s="1926"/>
    </row>
    <row r="243" spans="1:13" ht="36" x14ac:dyDescent="0.2">
      <c r="A243" s="1921"/>
      <c r="B243" s="1924"/>
      <c r="C243" s="1376">
        <v>2239</v>
      </c>
      <c r="D243" s="798">
        <v>37500</v>
      </c>
      <c r="E243" s="799"/>
      <c r="F243" s="799">
        <v>-3205</v>
      </c>
      <c r="G243" s="799"/>
      <c r="H243" s="799">
        <f t="shared" si="70"/>
        <v>34295</v>
      </c>
      <c r="I243" s="799">
        <f t="shared" si="70"/>
        <v>0</v>
      </c>
      <c r="J243" s="1341" t="s">
        <v>1249</v>
      </c>
      <c r="K243" s="1926"/>
    </row>
    <row r="244" spans="1:13" ht="36" x14ac:dyDescent="0.2">
      <c r="A244" s="1921"/>
      <c r="B244" s="1924"/>
      <c r="C244" s="1376">
        <v>2279</v>
      </c>
      <c r="D244" s="798">
        <v>5400</v>
      </c>
      <c r="E244" s="799"/>
      <c r="F244" s="799">
        <v>1972</v>
      </c>
      <c r="G244" s="799"/>
      <c r="H244" s="799">
        <f t="shared" si="70"/>
        <v>7372</v>
      </c>
      <c r="I244" s="799">
        <f t="shared" si="70"/>
        <v>0</v>
      </c>
      <c r="J244" s="1341" t="s">
        <v>1250</v>
      </c>
      <c r="K244" s="1926"/>
    </row>
    <row r="245" spans="1:13" ht="36" x14ac:dyDescent="0.2">
      <c r="A245" s="1922"/>
      <c r="B245" s="1925"/>
      <c r="C245" s="1376">
        <v>2314</v>
      </c>
      <c r="D245" s="798">
        <v>5800</v>
      </c>
      <c r="E245" s="799"/>
      <c r="F245" s="799">
        <v>1233</v>
      </c>
      <c r="G245" s="799"/>
      <c r="H245" s="799">
        <f t="shared" si="70"/>
        <v>7033</v>
      </c>
      <c r="I245" s="799">
        <f t="shared" si="70"/>
        <v>0</v>
      </c>
      <c r="J245" s="1341" t="s">
        <v>1251</v>
      </c>
      <c r="K245" s="1926"/>
    </row>
    <row r="247" spans="1:13" s="1326" customFormat="1" x14ac:dyDescent="0.2">
      <c r="A247" s="1325" t="s">
        <v>574</v>
      </c>
      <c r="B247" s="1351"/>
      <c r="C247" s="1351"/>
      <c r="D247" s="1351"/>
      <c r="E247" s="1352"/>
      <c r="F247" s="1351"/>
      <c r="G247" s="1352"/>
      <c r="H247" s="1351"/>
      <c r="I247" s="1351"/>
      <c r="J247" s="1351"/>
      <c r="M247" s="1353"/>
    </row>
    <row r="248" spans="1:13" s="1326" customFormat="1" x14ac:dyDescent="0.2">
      <c r="A248" s="1325" t="s">
        <v>684</v>
      </c>
      <c r="B248" s="1351"/>
      <c r="C248" s="1351"/>
      <c r="D248" s="1351"/>
      <c r="E248" s="1352"/>
      <c r="F248" s="1351"/>
      <c r="G248" s="1352"/>
      <c r="H248" s="1351"/>
      <c r="I248" s="1351"/>
      <c r="J248" s="1351"/>
      <c r="M248" s="1353"/>
    </row>
    <row r="249" spans="1:13" s="1326" customFormat="1" x14ac:dyDescent="0.2">
      <c r="A249" s="1918" t="s">
        <v>1252</v>
      </c>
      <c r="B249" s="1918"/>
      <c r="C249" s="1918"/>
      <c r="D249" s="1918"/>
      <c r="E249" s="1918"/>
      <c r="F249" s="1918"/>
      <c r="G249" s="1918"/>
      <c r="H249" s="1918"/>
      <c r="I249" s="1918"/>
      <c r="J249" s="1918"/>
      <c r="K249" s="1918"/>
      <c r="L249" s="1918"/>
      <c r="M249" s="1353"/>
    </row>
    <row r="250" spans="1:13" s="1326" customFormat="1" x14ac:dyDescent="0.2">
      <c r="A250" s="1354" t="s">
        <v>1253</v>
      </c>
      <c r="B250" s="1354"/>
      <c r="C250" s="1354"/>
      <c r="D250" s="1354"/>
      <c r="E250" s="1354"/>
      <c r="F250" s="1355"/>
      <c r="G250" s="1355"/>
      <c r="H250" s="1355"/>
      <c r="I250" s="1355"/>
      <c r="J250" s="1356"/>
      <c r="K250" s="1355"/>
      <c r="L250" s="1355"/>
      <c r="M250" s="1353"/>
    </row>
    <row r="251" spans="1:13" s="1326" customFormat="1" ht="12" customHeight="1" x14ac:dyDescent="0.2">
      <c r="A251" s="1919" t="s">
        <v>1254</v>
      </c>
      <c r="B251" s="1919"/>
      <c r="C251" s="1919"/>
      <c r="D251" s="1919"/>
      <c r="E251" s="1919"/>
      <c r="F251" s="1919"/>
      <c r="G251" s="1919"/>
      <c r="H251" s="1919"/>
      <c r="I251" s="1919"/>
      <c r="J251" s="1919"/>
      <c r="K251" s="1919"/>
      <c r="L251" s="1919"/>
      <c r="M251" s="1353"/>
    </row>
    <row r="252" spans="1:13" s="1326" customFormat="1" ht="12" customHeight="1" x14ac:dyDescent="0.2">
      <c r="A252" s="1357" t="s">
        <v>1255</v>
      </c>
      <c r="B252" s="1357"/>
      <c r="C252" s="1357"/>
      <c r="D252" s="1357"/>
      <c r="E252" s="1358"/>
      <c r="F252" s="1358"/>
      <c r="G252" s="1358"/>
      <c r="H252" s="1358"/>
      <c r="I252" s="1358"/>
      <c r="J252" s="1358"/>
      <c r="K252" s="1358"/>
      <c r="L252" s="1358"/>
      <c r="M252" s="1353"/>
    </row>
    <row r="253" spans="1:13" s="1326" customFormat="1" ht="12" customHeight="1" x14ac:dyDescent="0.2">
      <c r="A253" s="1357" t="s">
        <v>1256</v>
      </c>
      <c r="B253" s="1357"/>
      <c r="C253" s="1357"/>
      <c r="D253" s="1357"/>
      <c r="E253" s="1358"/>
      <c r="F253" s="1358"/>
      <c r="G253" s="1358"/>
      <c r="H253" s="1358"/>
      <c r="I253" s="1358"/>
      <c r="J253" s="1358"/>
      <c r="K253" s="1358"/>
      <c r="L253" s="1358"/>
      <c r="M253" s="1353"/>
    </row>
    <row r="254" spans="1:13" s="1359" customFormat="1" ht="12" customHeight="1" x14ac:dyDescent="0.2">
      <c r="A254" s="1919" t="s">
        <v>1257</v>
      </c>
      <c r="B254" s="1919"/>
      <c r="C254" s="1919"/>
      <c r="D254" s="1919"/>
      <c r="E254" s="1919"/>
      <c r="F254" s="1919"/>
      <c r="G254" s="1919"/>
      <c r="H254" s="1919"/>
      <c r="I254" s="1919"/>
      <c r="J254" s="1919"/>
      <c r="K254" s="1919"/>
      <c r="L254" s="1919"/>
      <c r="M254" s="1919"/>
    </row>
    <row r="255" spans="1:13" s="1348" customFormat="1" ht="12" customHeight="1" x14ac:dyDescent="0.2">
      <c r="A255" s="1919" t="s">
        <v>1254</v>
      </c>
      <c r="B255" s="1919"/>
      <c r="C255" s="1919"/>
      <c r="D255" s="1919"/>
      <c r="E255" s="1919"/>
      <c r="F255" s="1919"/>
      <c r="G255" s="1919"/>
      <c r="H255" s="1919"/>
      <c r="I255" s="1919"/>
      <c r="J255" s="1919"/>
      <c r="K255" s="1919"/>
      <c r="L255" s="1919"/>
      <c r="M255" s="1358"/>
    </row>
    <row r="256" spans="1:13" s="1348" customFormat="1" ht="12" customHeight="1" x14ac:dyDescent="0.2">
      <c r="A256" s="1357" t="s">
        <v>1258</v>
      </c>
      <c r="B256" s="1358"/>
      <c r="C256" s="1358"/>
      <c r="D256" s="1358"/>
      <c r="E256" s="1358"/>
      <c r="F256" s="1358"/>
      <c r="G256" s="1358"/>
      <c r="H256" s="1358"/>
      <c r="I256" s="1358"/>
      <c r="J256" s="1358"/>
      <c r="K256" s="1358"/>
      <c r="L256" s="1358"/>
      <c r="M256" s="1358"/>
    </row>
    <row r="257" spans="1:13" s="1919" customFormat="1" ht="12" customHeight="1" x14ac:dyDescent="0.25">
      <c r="A257" s="1919" t="s">
        <v>1259</v>
      </c>
    </row>
    <row r="258" spans="1:13" s="1348" customFormat="1" ht="12" customHeight="1" x14ac:dyDescent="0.2">
      <c r="A258" s="1360" t="s">
        <v>1260</v>
      </c>
      <c r="B258" s="1358"/>
      <c r="C258" s="1358"/>
      <c r="D258" s="1358"/>
      <c r="E258" s="1358"/>
      <c r="F258" s="1358"/>
      <c r="G258" s="1358"/>
      <c r="H258" s="1358"/>
      <c r="I258" s="1358"/>
      <c r="J258" s="1358"/>
      <c r="K258" s="1358"/>
      <c r="L258" s="1358"/>
      <c r="M258" s="1358"/>
    </row>
    <row r="259" spans="1:13" s="1348" customFormat="1" ht="12" customHeight="1" x14ac:dyDescent="0.2">
      <c r="A259" s="1919" t="s">
        <v>1261</v>
      </c>
      <c r="B259" s="1919"/>
      <c r="C259" s="1919"/>
      <c r="D259" s="1919"/>
      <c r="E259" s="1919"/>
      <c r="F259" s="1919"/>
      <c r="G259" s="1919"/>
      <c r="H259" s="1919"/>
      <c r="I259" s="1919"/>
      <c r="J259" s="1919"/>
      <c r="K259" s="1919"/>
      <c r="L259" s="1919"/>
      <c r="M259" s="1358"/>
    </row>
    <row r="260" spans="1:13" s="1348" customFormat="1" ht="12" customHeight="1" x14ac:dyDescent="0.2">
      <c r="A260" s="1361" t="s">
        <v>1262</v>
      </c>
      <c r="B260" s="1361"/>
      <c r="C260" s="1361"/>
      <c r="D260" s="1361"/>
      <c r="E260" s="1361"/>
      <c r="F260" s="1361"/>
      <c r="G260" s="1357"/>
      <c r="H260" s="1358"/>
      <c r="I260" s="1358"/>
      <c r="J260" s="1358"/>
      <c r="K260" s="1358"/>
      <c r="L260" s="1358"/>
      <c r="M260" s="1358"/>
    </row>
    <row r="261" spans="1:13" s="1348" customFormat="1" ht="12" customHeight="1" x14ac:dyDescent="0.2">
      <c r="A261" s="1357" t="s">
        <v>1263</v>
      </c>
      <c r="B261" s="1357"/>
      <c r="C261" s="1357"/>
      <c r="D261" s="1357"/>
      <c r="E261" s="1357"/>
      <c r="F261" s="1357"/>
      <c r="G261" s="1357"/>
      <c r="H261" s="1358"/>
      <c r="I261" s="1358"/>
      <c r="J261" s="1358"/>
      <c r="K261" s="1358"/>
      <c r="L261" s="1358"/>
      <c r="M261" s="1358"/>
    </row>
    <row r="262" spans="1:13" s="1348" customFormat="1" ht="12" customHeight="1" x14ac:dyDescent="0.2">
      <c r="A262" s="1357" t="s">
        <v>1264</v>
      </c>
      <c r="B262" s="1357"/>
      <c r="C262" s="1357"/>
      <c r="D262" s="1357"/>
      <c r="E262" s="1357"/>
      <c r="F262" s="1357"/>
      <c r="G262" s="1357"/>
      <c r="H262" s="1358"/>
      <c r="I262" s="1358"/>
      <c r="J262" s="1358"/>
      <c r="K262" s="1358"/>
      <c r="L262" s="1358"/>
      <c r="M262" s="1358"/>
    </row>
    <row r="263" spans="1:13" s="1348" customFormat="1" ht="12" customHeight="1" x14ac:dyDescent="0.2">
      <c r="A263" s="1357" t="s">
        <v>1265</v>
      </c>
      <c r="B263" s="1357"/>
      <c r="C263" s="1357"/>
      <c r="D263" s="1357"/>
      <c r="E263" s="1357"/>
      <c r="F263" s="1357"/>
      <c r="G263" s="1358"/>
      <c r="H263" s="1358"/>
      <c r="I263" s="1358"/>
      <c r="J263" s="1358"/>
      <c r="K263" s="1358"/>
      <c r="L263" s="1358"/>
      <c r="M263" s="1358"/>
    </row>
    <row r="264" spans="1:13" s="1348" customFormat="1" ht="12" customHeight="1" x14ac:dyDescent="0.2">
      <c r="A264" s="1357" t="s">
        <v>1266</v>
      </c>
      <c r="B264" s="1357"/>
      <c r="C264" s="1357"/>
      <c r="D264" s="1357"/>
      <c r="E264" s="1357"/>
      <c r="F264" s="1357"/>
      <c r="G264" s="1357"/>
      <c r="H264" s="1357"/>
      <c r="I264" s="1358"/>
      <c r="J264" s="1358"/>
      <c r="K264" s="1358"/>
      <c r="L264" s="1358"/>
      <c r="M264" s="1358"/>
    </row>
    <row r="265" spans="1:13" s="1348" customFormat="1" ht="12" customHeight="1" x14ac:dyDescent="0.2">
      <c r="A265" s="1357" t="s">
        <v>1267</v>
      </c>
      <c r="B265" s="1357"/>
      <c r="C265" s="1357"/>
      <c r="D265" s="1357"/>
      <c r="E265" s="1357"/>
      <c r="F265" s="1357"/>
      <c r="G265" s="1357"/>
      <c r="H265" s="1357"/>
      <c r="I265" s="1357"/>
      <c r="J265" s="1357"/>
      <c r="K265" s="1357"/>
      <c r="L265" s="1357"/>
      <c r="M265" s="1358"/>
    </row>
    <row r="266" spans="1:13" s="1348" customFormat="1" ht="12" customHeight="1" x14ac:dyDescent="0.2">
      <c r="A266" s="1357" t="s">
        <v>1300</v>
      </c>
      <c r="B266" s="1357"/>
      <c r="C266" s="1357"/>
      <c r="D266" s="1357"/>
      <c r="E266" s="1357"/>
      <c r="F266" s="1357"/>
      <c r="G266" s="1357"/>
      <c r="H266" s="1357"/>
      <c r="I266" s="1357"/>
      <c r="J266" s="1357"/>
      <c r="K266" s="1357"/>
      <c r="L266" s="1357"/>
      <c r="M266" s="1358"/>
    </row>
    <row r="267" spans="1:13" s="1348" customFormat="1" ht="12" customHeight="1" x14ac:dyDescent="0.2">
      <c r="A267" s="1357"/>
      <c r="B267" s="1357" t="s">
        <v>1299</v>
      </c>
      <c r="C267" s="1357"/>
      <c r="D267" s="1357"/>
      <c r="E267" s="1357"/>
      <c r="F267" s="1357"/>
      <c r="G267" s="1357"/>
      <c r="H267" s="1357"/>
      <c r="I267" s="1357"/>
      <c r="J267" s="1357"/>
      <c r="K267" s="1357"/>
      <c r="L267" s="1357"/>
      <c r="M267" s="1358"/>
    </row>
    <row r="268" spans="1:13" s="1348" customFormat="1" ht="12" customHeight="1" x14ac:dyDescent="0.2">
      <c r="A268" s="1357" t="s">
        <v>1268</v>
      </c>
      <c r="B268" s="1357"/>
      <c r="C268" s="1357"/>
      <c r="D268" s="1357"/>
      <c r="E268" s="1357"/>
      <c r="F268" s="1357"/>
      <c r="G268" s="1358"/>
      <c r="H268" s="1358"/>
      <c r="I268" s="1358"/>
      <c r="J268" s="1358"/>
      <c r="K268" s="1358"/>
      <c r="L268" s="1358"/>
      <c r="M268" s="1358"/>
    </row>
    <row r="269" spans="1:13" s="1348" customFormat="1" ht="12" customHeight="1" x14ac:dyDescent="0.2">
      <c r="A269" s="1357" t="s">
        <v>1269</v>
      </c>
      <c r="B269" s="1357"/>
      <c r="C269" s="1357"/>
      <c r="D269" s="1357"/>
      <c r="E269" s="1357"/>
      <c r="F269" s="1357"/>
      <c r="G269" s="1358"/>
      <c r="H269" s="1358"/>
      <c r="I269" s="1358"/>
      <c r="J269" s="1358"/>
      <c r="K269" s="1358"/>
      <c r="L269" s="1358"/>
      <c r="M269" s="1358"/>
    </row>
    <row r="270" spans="1:13" s="1348" customFormat="1" ht="12" customHeight="1" x14ac:dyDescent="0.2">
      <c r="A270" s="1357" t="s">
        <v>1270</v>
      </c>
      <c r="B270" s="1357"/>
      <c r="C270" s="1357"/>
      <c r="D270" s="1357"/>
      <c r="E270" s="1357"/>
      <c r="F270" s="1357"/>
      <c r="G270" s="1358"/>
      <c r="H270" s="1358"/>
      <c r="I270" s="1358"/>
      <c r="J270" s="1358"/>
      <c r="K270" s="1358"/>
      <c r="L270" s="1358"/>
      <c r="M270" s="1358"/>
    </row>
    <row r="271" spans="1:13" s="1348" customFormat="1" ht="12" customHeight="1" x14ac:dyDescent="0.2">
      <c r="A271" s="1357" t="s">
        <v>1302</v>
      </c>
      <c r="B271" s="1357"/>
      <c r="C271" s="1357"/>
      <c r="D271" s="1357"/>
      <c r="E271" s="1357"/>
      <c r="F271" s="1357"/>
      <c r="G271" s="1357"/>
      <c r="H271" s="1358"/>
      <c r="I271" s="1358"/>
      <c r="J271" s="1358"/>
      <c r="K271" s="1358"/>
      <c r="L271" s="1358"/>
      <c r="M271" s="1358"/>
    </row>
    <row r="272" spans="1:13" s="1348" customFormat="1" ht="12" customHeight="1" x14ac:dyDescent="0.2">
      <c r="B272" s="1357" t="s">
        <v>1301</v>
      </c>
      <c r="C272" s="1357"/>
      <c r="D272" s="1357"/>
      <c r="E272" s="1357"/>
      <c r="F272" s="1357"/>
      <c r="G272" s="1357"/>
      <c r="H272" s="1358"/>
      <c r="I272" s="1358"/>
      <c r="J272" s="1358"/>
      <c r="K272" s="1358"/>
      <c r="L272" s="1358"/>
      <c r="M272" s="1358"/>
    </row>
    <row r="273" spans="1:13" s="1348" customFormat="1" ht="12" customHeight="1" x14ac:dyDescent="0.2">
      <c r="A273" s="1357" t="s">
        <v>1271</v>
      </c>
      <c r="B273" s="1357"/>
      <c r="C273" s="1357"/>
      <c r="D273" s="1357"/>
      <c r="E273" s="1357"/>
      <c r="F273" s="1357"/>
      <c r="G273" s="1357"/>
      <c r="H273" s="1358"/>
      <c r="I273" s="1358"/>
      <c r="J273" s="1358"/>
      <c r="K273" s="1358"/>
      <c r="L273" s="1358"/>
      <c r="M273" s="1358"/>
    </row>
    <row r="274" spans="1:13" s="1348" customFormat="1" ht="12" customHeight="1" x14ac:dyDescent="0.2">
      <c r="A274" s="1357" t="s">
        <v>1265</v>
      </c>
      <c r="B274" s="1357"/>
      <c r="C274" s="1357"/>
      <c r="D274" s="1357"/>
      <c r="E274" s="1357"/>
      <c r="F274" s="1357"/>
      <c r="G274" s="1358"/>
      <c r="H274" s="1358"/>
      <c r="I274" s="1358"/>
      <c r="J274" s="1358"/>
      <c r="K274" s="1358"/>
      <c r="L274" s="1358"/>
      <c r="M274" s="1358"/>
    </row>
    <row r="275" spans="1:13" s="1348" customFormat="1" ht="12" customHeight="1" x14ac:dyDescent="0.2">
      <c r="A275" s="1357" t="s">
        <v>1272</v>
      </c>
      <c r="B275" s="1357"/>
      <c r="C275" s="1357"/>
      <c r="D275" s="1357"/>
      <c r="E275" s="1357"/>
      <c r="F275" s="1357"/>
      <c r="G275" s="1358"/>
      <c r="H275" s="1358"/>
      <c r="I275" s="1358"/>
      <c r="J275" s="1358"/>
      <c r="K275" s="1358"/>
      <c r="L275" s="1358"/>
      <c r="M275" s="1358"/>
    </row>
    <row r="276" spans="1:13" s="1348" customFormat="1" ht="12" customHeight="1" x14ac:dyDescent="0.2">
      <c r="A276" s="1357" t="s">
        <v>1273</v>
      </c>
      <c r="B276" s="1357"/>
      <c r="C276" s="1357"/>
      <c r="D276" s="1357"/>
      <c r="E276" s="1357"/>
      <c r="F276" s="1357"/>
      <c r="G276" s="1358"/>
      <c r="H276" s="1358"/>
      <c r="I276" s="1358"/>
      <c r="J276" s="1358"/>
      <c r="K276" s="1358"/>
      <c r="L276" s="1358"/>
      <c r="M276" s="1358"/>
    </row>
    <row r="277" spans="1:13" s="1348" customFormat="1" ht="12" customHeight="1" x14ac:dyDescent="0.2">
      <c r="A277" s="1357" t="s">
        <v>1265</v>
      </c>
      <c r="B277" s="1357"/>
      <c r="C277" s="1357"/>
      <c r="D277" s="1357"/>
      <c r="E277" s="1357"/>
      <c r="F277" s="1357"/>
      <c r="G277" s="1358"/>
      <c r="H277" s="1358"/>
      <c r="I277" s="1358"/>
      <c r="J277" s="1358"/>
      <c r="K277" s="1358"/>
      <c r="L277" s="1358"/>
      <c r="M277" s="1358"/>
    </row>
    <row r="278" spans="1:13" s="1348" customFormat="1" ht="12" customHeight="1" x14ac:dyDescent="0.2">
      <c r="A278" s="1357" t="s">
        <v>1274</v>
      </c>
      <c r="B278" s="1357"/>
      <c r="C278" s="1357"/>
      <c r="D278" s="1357"/>
      <c r="E278" s="1357"/>
      <c r="F278" s="1357"/>
      <c r="G278" s="1358"/>
      <c r="H278" s="1358"/>
      <c r="I278" s="1358"/>
      <c r="J278" s="1358"/>
      <c r="K278" s="1358"/>
      <c r="L278" s="1358"/>
      <c r="M278" s="1358"/>
    </row>
    <row r="279" spans="1:13" s="1348" customFormat="1" ht="12" customHeight="1" x14ac:dyDescent="0.2">
      <c r="A279" s="1357" t="s">
        <v>1275</v>
      </c>
      <c r="B279" s="1357"/>
      <c r="C279" s="1357"/>
      <c r="D279" s="1357"/>
      <c r="E279" s="1357"/>
      <c r="F279" s="1357"/>
      <c r="G279" s="1358"/>
      <c r="H279" s="1358"/>
      <c r="I279" s="1358"/>
      <c r="J279" s="1358"/>
      <c r="K279" s="1358"/>
      <c r="L279" s="1358"/>
      <c r="M279" s="1358"/>
    </row>
    <row r="280" spans="1:13" s="1348" customFormat="1" ht="12" customHeight="1" x14ac:dyDescent="0.2">
      <c r="A280" s="1357" t="s">
        <v>1276</v>
      </c>
      <c r="B280" s="1357"/>
      <c r="C280" s="1357"/>
      <c r="D280" s="1357"/>
      <c r="E280" s="1357"/>
      <c r="F280" s="1357"/>
      <c r="G280" s="1358"/>
      <c r="H280" s="1358"/>
      <c r="I280" s="1358"/>
      <c r="J280" s="1358"/>
      <c r="K280" s="1358"/>
      <c r="L280" s="1358"/>
      <c r="M280" s="1358"/>
    </row>
    <row r="281" spans="1:13" s="1348" customFormat="1" ht="12" customHeight="1" x14ac:dyDescent="0.2">
      <c r="A281" s="1357" t="s">
        <v>1277</v>
      </c>
      <c r="B281" s="1357"/>
      <c r="C281" s="1357"/>
      <c r="D281" s="1357"/>
      <c r="E281" s="1357"/>
      <c r="F281" s="1357"/>
      <c r="G281" s="1358"/>
      <c r="H281" s="1358"/>
      <c r="I281" s="1358"/>
      <c r="J281" s="1358"/>
      <c r="K281" s="1358"/>
      <c r="L281" s="1358"/>
      <c r="M281" s="1358"/>
    </row>
    <row r="282" spans="1:13" s="1348" customFormat="1" ht="12" customHeight="1" x14ac:dyDescent="0.2">
      <c r="A282" s="1357" t="s">
        <v>1278</v>
      </c>
      <c r="B282" s="1357"/>
      <c r="C282" s="1357"/>
      <c r="D282" s="1357"/>
      <c r="E282" s="1357"/>
      <c r="F282" s="1357"/>
      <c r="G282" s="1358"/>
      <c r="H282" s="1358"/>
      <c r="I282" s="1358"/>
      <c r="J282" s="1358"/>
      <c r="K282" s="1358"/>
      <c r="L282" s="1358"/>
      <c r="M282" s="1358"/>
    </row>
    <row r="283" spans="1:13" s="1348" customFormat="1" ht="12" customHeight="1" x14ac:dyDescent="0.2">
      <c r="A283" s="1357" t="s">
        <v>1265</v>
      </c>
      <c r="B283" s="1357"/>
      <c r="C283" s="1357"/>
      <c r="D283" s="1357"/>
      <c r="E283" s="1357"/>
      <c r="F283" s="1357"/>
      <c r="G283" s="1358"/>
      <c r="H283" s="1358"/>
      <c r="I283" s="1358"/>
      <c r="J283" s="1358"/>
      <c r="K283" s="1358"/>
      <c r="L283" s="1358"/>
      <c r="M283" s="1358"/>
    </row>
    <row r="284" spans="1:13" s="1348" customFormat="1" ht="12" customHeight="1" x14ac:dyDescent="0.2">
      <c r="A284" s="1357" t="s">
        <v>1279</v>
      </c>
      <c r="B284" s="1357"/>
      <c r="C284" s="1357"/>
      <c r="D284" s="1357"/>
      <c r="E284" s="1357"/>
      <c r="F284" s="1357"/>
      <c r="G284" s="1358"/>
      <c r="H284" s="1358"/>
      <c r="I284" s="1358"/>
      <c r="J284" s="1358"/>
      <c r="K284" s="1358"/>
      <c r="L284" s="1358"/>
      <c r="M284" s="1358"/>
    </row>
    <row r="285" spans="1:13" s="1348" customFormat="1" ht="12" customHeight="1" x14ac:dyDescent="0.2">
      <c r="A285" s="1357" t="s">
        <v>1280</v>
      </c>
      <c r="B285" s="1357"/>
      <c r="C285" s="1357"/>
      <c r="D285" s="1357"/>
      <c r="E285" s="1357"/>
      <c r="F285" s="1357"/>
      <c r="G285" s="1358"/>
      <c r="H285" s="1358"/>
      <c r="I285" s="1358"/>
      <c r="J285" s="1358"/>
      <c r="K285" s="1358"/>
      <c r="L285" s="1358"/>
      <c r="M285" s="1358"/>
    </row>
    <row r="286" spans="1:13" s="1348" customFormat="1" ht="12" customHeight="1" x14ac:dyDescent="0.2">
      <c r="A286" s="1357" t="s">
        <v>1281</v>
      </c>
      <c r="B286" s="1357"/>
      <c r="C286" s="1357"/>
      <c r="D286" s="1357"/>
      <c r="E286" s="1357"/>
      <c r="F286" s="1357"/>
      <c r="G286" s="1358"/>
      <c r="H286" s="1358"/>
      <c r="I286" s="1358"/>
      <c r="J286" s="1358"/>
      <c r="K286" s="1358"/>
      <c r="L286" s="1358"/>
      <c r="M286" s="1358"/>
    </row>
    <row r="287" spans="1:13" s="1348" customFormat="1" ht="12" customHeight="1" x14ac:dyDescent="0.2">
      <c r="A287" s="1357" t="s">
        <v>1282</v>
      </c>
      <c r="B287" s="1357"/>
      <c r="C287" s="1357"/>
      <c r="D287" s="1357"/>
      <c r="E287" s="1357"/>
      <c r="F287" s="1357"/>
      <c r="G287" s="1358"/>
      <c r="H287" s="1358"/>
      <c r="I287" s="1358"/>
      <c r="J287" s="1358"/>
      <c r="K287" s="1358"/>
      <c r="L287" s="1358"/>
      <c r="M287" s="1358"/>
    </row>
    <row r="288" spans="1:13" s="1348" customFormat="1" ht="12" customHeight="1" x14ac:dyDescent="0.2">
      <c r="A288" s="1357" t="s">
        <v>1283</v>
      </c>
      <c r="B288" s="1357"/>
      <c r="C288" s="1357"/>
      <c r="D288" s="1357"/>
      <c r="E288" s="1357"/>
      <c r="F288" s="1357"/>
      <c r="G288" s="1358"/>
      <c r="H288" s="1358"/>
      <c r="I288" s="1358"/>
      <c r="J288" s="1358"/>
      <c r="K288" s="1358"/>
      <c r="L288" s="1358"/>
      <c r="M288" s="1358"/>
    </row>
    <row r="289" spans="1:13" s="1348" customFormat="1" ht="12" customHeight="1" x14ac:dyDescent="0.2">
      <c r="A289" s="1357" t="s">
        <v>1284</v>
      </c>
      <c r="B289" s="1357"/>
      <c r="C289" s="1357"/>
      <c r="D289" s="1357"/>
      <c r="E289" s="1357"/>
      <c r="F289" s="1357"/>
      <c r="G289" s="1358"/>
      <c r="H289" s="1358"/>
      <c r="I289" s="1358"/>
      <c r="J289" s="1358"/>
      <c r="K289" s="1358"/>
      <c r="L289" s="1358"/>
      <c r="M289" s="1358"/>
    </row>
    <row r="290" spans="1:13" s="1348" customFormat="1" ht="12" customHeight="1" x14ac:dyDescent="0.2">
      <c r="A290" s="1357" t="s">
        <v>1285</v>
      </c>
      <c r="B290" s="1357"/>
      <c r="C290" s="1357"/>
      <c r="D290" s="1357"/>
      <c r="E290" s="1357"/>
      <c r="F290" s="1357"/>
      <c r="G290" s="1358"/>
      <c r="H290" s="1358"/>
      <c r="I290" s="1358"/>
      <c r="J290" s="1358"/>
      <c r="K290" s="1358"/>
      <c r="L290" s="1358"/>
      <c r="M290" s="1358"/>
    </row>
    <row r="291" spans="1:13" s="1348" customFormat="1" ht="12" customHeight="1" x14ac:dyDescent="0.2">
      <c r="A291" s="1357" t="s">
        <v>1286</v>
      </c>
      <c r="B291" s="1357"/>
      <c r="C291" s="1357"/>
      <c r="D291" s="1357"/>
      <c r="E291" s="1357"/>
      <c r="F291" s="1357"/>
      <c r="G291" s="1358"/>
      <c r="H291" s="1358"/>
      <c r="I291" s="1358"/>
      <c r="J291" s="1358"/>
      <c r="K291" s="1358"/>
      <c r="L291" s="1358"/>
      <c r="M291" s="1358"/>
    </row>
    <row r="292" spans="1:13" s="1348" customFormat="1" ht="12" customHeight="1" x14ac:dyDescent="0.2">
      <c r="A292" s="1357" t="s">
        <v>1265</v>
      </c>
      <c r="B292" s="1357"/>
      <c r="C292" s="1357"/>
      <c r="D292" s="1357"/>
      <c r="E292" s="1357"/>
      <c r="F292" s="1357"/>
      <c r="G292" s="1358"/>
      <c r="H292" s="1358"/>
      <c r="I292" s="1358"/>
      <c r="J292" s="1358"/>
      <c r="K292" s="1358"/>
      <c r="L292" s="1358"/>
      <c r="M292" s="1358"/>
    </row>
    <row r="293" spans="1:13" s="1348" customFormat="1" ht="12" customHeight="1" x14ac:dyDescent="0.2">
      <c r="A293" s="1357" t="s">
        <v>1287</v>
      </c>
      <c r="B293" s="1357"/>
      <c r="C293" s="1357"/>
      <c r="D293" s="1357"/>
      <c r="E293" s="1357"/>
      <c r="F293" s="1357"/>
      <c r="G293" s="1358"/>
      <c r="H293" s="1358"/>
      <c r="I293" s="1358"/>
      <c r="J293" s="1358"/>
      <c r="K293" s="1358"/>
      <c r="L293" s="1358"/>
      <c r="M293" s="1358"/>
    </row>
    <row r="294" spans="1:13" s="1348" customFormat="1" ht="12" customHeight="1" x14ac:dyDescent="0.2">
      <c r="A294" s="1357" t="s">
        <v>1288</v>
      </c>
      <c r="B294" s="1357"/>
      <c r="C294" s="1357"/>
      <c r="D294" s="1357"/>
      <c r="E294" s="1357"/>
      <c r="F294" s="1357"/>
      <c r="G294" s="1358"/>
      <c r="H294" s="1358"/>
      <c r="I294" s="1358"/>
      <c r="J294" s="1358"/>
      <c r="K294" s="1358"/>
      <c r="L294" s="1358"/>
      <c r="M294" s="1358"/>
    </row>
    <row r="295" spans="1:13" s="1348" customFormat="1" ht="12" customHeight="1" x14ac:dyDescent="0.2">
      <c r="A295" s="1357" t="s">
        <v>1265</v>
      </c>
      <c r="B295" s="1357"/>
      <c r="C295" s="1357"/>
      <c r="D295" s="1357"/>
      <c r="E295" s="1357"/>
      <c r="F295" s="1357"/>
      <c r="G295" s="1358"/>
      <c r="H295" s="1358"/>
      <c r="I295" s="1358"/>
      <c r="J295" s="1358"/>
      <c r="K295" s="1358"/>
      <c r="L295" s="1358"/>
      <c r="M295" s="1358"/>
    </row>
    <row r="296" spans="1:13" s="1348" customFormat="1" ht="12" customHeight="1" x14ac:dyDescent="0.2">
      <c r="A296" s="1357" t="s">
        <v>1289</v>
      </c>
      <c r="B296" s="1357"/>
      <c r="C296" s="1357"/>
      <c r="D296" s="1357"/>
      <c r="E296" s="1357"/>
      <c r="F296" s="1357"/>
      <c r="G296" s="1358"/>
      <c r="H296" s="1358"/>
      <c r="I296" s="1358"/>
      <c r="J296" s="1358"/>
      <c r="K296" s="1358"/>
      <c r="L296" s="1358"/>
      <c r="M296" s="1358"/>
    </row>
    <row r="297" spans="1:13" s="1348" customFormat="1" ht="12" customHeight="1" x14ac:dyDescent="0.2">
      <c r="A297" s="1361" t="s">
        <v>1290</v>
      </c>
      <c r="B297" s="1357"/>
      <c r="C297" s="1357"/>
      <c r="D297" s="1357"/>
      <c r="E297" s="1357"/>
      <c r="F297" s="1357"/>
      <c r="G297" s="1358"/>
      <c r="H297" s="1358"/>
      <c r="I297" s="1358"/>
      <c r="J297" s="1358"/>
      <c r="K297" s="1358"/>
      <c r="L297" s="1358"/>
      <c r="M297" s="1358"/>
    </row>
    <row r="298" spans="1:13" s="1348" customFormat="1" ht="12" customHeight="1" x14ac:dyDescent="0.2">
      <c r="A298" s="1357" t="s">
        <v>1291</v>
      </c>
      <c r="B298" s="1357"/>
      <c r="C298" s="1357"/>
      <c r="D298" s="1357"/>
      <c r="E298" s="1357"/>
      <c r="F298" s="1357"/>
      <c r="G298" s="1358"/>
      <c r="H298" s="1358"/>
      <c r="I298" s="1358"/>
      <c r="J298" s="1358"/>
      <c r="K298" s="1358"/>
      <c r="L298" s="1358"/>
      <c r="M298" s="1358"/>
    </row>
    <row r="299" spans="1:13" s="1348" customFormat="1" ht="12" customHeight="1" x14ac:dyDescent="0.2">
      <c r="A299" s="1357" t="s">
        <v>1292</v>
      </c>
      <c r="B299" s="1357"/>
      <c r="C299" s="1357"/>
      <c r="D299" s="1357"/>
      <c r="E299" s="1357"/>
      <c r="F299" s="1357"/>
      <c r="G299" s="1358"/>
      <c r="H299" s="1358"/>
      <c r="I299" s="1358"/>
      <c r="J299" s="1358"/>
      <c r="K299" s="1358"/>
      <c r="L299" s="1358"/>
      <c r="M299" s="1358"/>
    </row>
    <row r="300" spans="1:13" s="1348" customFormat="1" ht="12" customHeight="1" x14ac:dyDescent="0.2">
      <c r="A300" s="1357" t="s">
        <v>1293</v>
      </c>
      <c r="B300" s="1357"/>
      <c r="C300" s="1357"/>
      <c r="D300" s="1357"/>
      <c r="E300" s="1357"/>
      <c r="F300" s="1357"/>
      <c r="G300" s="1358"/>
      <c r="H300" s="1358"/>
      <c r="I300" s="1358"/>
      <c r="J300" s="1358"/>
      <c r="K300" s="1358"/>
      <c r="L300" s="1358"/>
      <c r="M300" s="1358"/>
    </row>
    <row r="301" spans="1:13" s="1348" customFormat="1" ht="12" customHeight="1" x14ac:dyDescent="0.2">
      <c r="A301" s="1357" t="s">
        <v>1294</v>
      </c>
      <c r="B301" s="1357"/>
      <c r="C301" s="1357"/>
      <c r="D301" s="1357"/>
      <c r="E301" s="1357"/>
      <c r="F301" s="1357"/>
      <c r="G301" s="1358"/>
      <c r="H301" s="1358"/>
      <c r="I301" s="1358"/>
      <c r="J301" s="1358"/>
      <c r="K301" s="1358"/>
      <c r="L301" s="1358"/>
      <c r="M301" s="1358"/>
    </row>
    <row r="302" spans="1:13" s="1348" customFormat="1" ht="12" customHeight="1" x14ac:dyDescent="0.2">
      <c r="A302" s="1357" t="s">
        <v>1295</v>
      </c>
      <c r="B302" s="1357"/>
      <c r="C302" s="1357"/>
      <c r="D302" s="1357"/>
      <c r="E302" s="1357"/>
      <c r="F302" s="1357"/>
      <c r="G302" s="1358"/>
      <c r="H302" s="1358"/>
      <c r="I302" s="1358"/>
      <c r="J302" s="1358"/>
      <c r="K302" s="1358"/>
      <c r="L302" s="1358"/>
      <c r="M302" s="1358"/>
    </row>
    <row r="303" spans="1:13" s="1348" customFormat="1" ht="12" customHeight="1" x14ac:dyDescent="0.2">
      <c r="A303" s="1357" t="s">
        <v>1296</v>
      </c>
      <c r="B303" s="1357"/>
      <c r="C303" s="1357"/>
      <c r="D303" s="1357"/>
      <c r="E303" s="1357"/>
      <c r="F303" s="1357"/>
      <c r="G303" s="1358"/>
      <c r="H303" s="1358"/>
      <c r="I303" s="1358"/>
      <c r="J303" s="1358"/>
      <c r="K303" s="1358"/>
      <c r="L303" s="1358"/>
      <c r="M303" s="1358"/>
    </row>
    <row r="304" spans="1:13" s="1348" customFormat="1" ht="12" customHeight="1" x14ac:dyDescent="0.2">
      <c r="A304" s="1357" t="s">
        <v>1297</v>
      </c>
      <c r="B304" s="1357"/>
      <c r="C304" s="1357"/>
      <c r="D304" s="1357"/>
      <c r="E304" s="1357"/>
      <c r="F304" s="1357"/>
      <c r="G304" s="1358"/>
      <c r="H304" s="1358"/>
      <c r="I304" s="1358"/>
      <c r="J304" s="1358"/>
      <c r="K304" s="1358"/>
      <c r="L304" s="1358"/>
      <c r="M304" s="1358"/>
    </row>
    <row r="305" spans="1:13" s="1348" customFormat="1" ht="12" customHeight="1" x14ac:dyDescent="0.2">
      <c r="A305" s="1357" t="s">
        <v>1298</v>
      </c>
      <c r="B305" s="1357"/>
      <c r="C305" s="1357"/>
      <c r="D305" s="1357"/>
      <c r="E305" s="1357"/>
      <c r="F305" s="1357"/>
      <c r="G305" s="1358"/>
      <c r="H305" s="1358"/>
      <c r="I305" s="1358"/>
      <c r="J305" s="1358"/>
      <c r="K305" s="1358"/>
      <c r="L305" s="1358"/>
      <c r="M305" s="1358"/>
    </row>
    <row r="306" spans="1:13" s="1348" customFormat="1" ht="12" customHeight="1" x14ac:dyDescent="0.2">
      <c r="A306" s="1358"/>
      <c r="B306" s="1358"/>
      <c r="C306" s="1358"/>
      <c r="D306" s="1358"/>
      <c r="E306" s="1358"/>
      <c r="F306" s="1358"/>
      <c r="G306" s="1358"/>
      <c r="H306" s="1358"/>
      <c r="I306" s="1358"/>
      <c r="J306" s="1358"/>
      <c r="K306" s="1358"/>
      <c r="L306" s="1358"/>
      <c r="M306" s="1358"/>
    </row>
    <row r="307" spans="1:13" x14ac:dyDescent="0.2">
      <c r="A307" s="1362"/>
      <c r="B307" s="1362"/>
      <c r="C307" s="1362"/>
      <c r="D307" s="1362"/>
      <c r="E307" s="1363"/>
      <c r="F307" s="1362"/>
      <c r="G307" s="1363"/>
      <c r="H307" s="1362"/>
      <c r="I307" s="1362"/>
      <c r="J307" s="1362"/>
      <c r="K307" s="1362"/>
      <c r="L307" s="1362"/>
      <c r="M307" s="1364"/>
    </row>
    <row r="308" spans="1:13" x14ac:dyDescent="0.2">
      <c r="A308" s="1362"/>
      <c r="B308" s="1362"/>
      <c r="C308" s="1362"/>
      <c r="D308" s="1362"/>
      <c r="E308" s="1363"/>
      <c r="F308" s="1362"/>
      <c r="G308" s="1363"/>
      <c r="H308" s="1362"/>
      <c r="I308" s="1362"/>
      <c r="J308" s="1362"/>
      <c r="K308" s="1362"/>
      <c r="L308" s="1362"/>
      <c r="M308" s="1364"/>
    </row>
  </sheetData>
  <sheetProtection algorithmName="SHA-512" hashValue="HCWRVnvFHvO0yifuW2ZvQgmn4EsYzAOl2Zb1CHY3O/Dkp0DbDvt0OYpgkwCB4ARWtR5q+xjP3x7pfQjophD9Eg==" saltValue="kaBsNsRrKGV3BDgL7GSsRg==" spinCount="100000" sheet="1" objects="1" scenarios="1"/>
  <mergeCells count="161">
    <mergeCell ref="A5:K5"/>
    <mergeCell ref="A7:B7"/>
    <mergeCell ref="A12:B12"/>
    <mergeCell ref="A13:A19"/>
    <mergeCell ref="B13:B19"/>
    <mergeCell ref="K13:K19"/>
    <mergeCell ref="A20:A28"/>
    <mergeCell ref="B20:B28"/>
    <mergeCell ref="K20:K28"/>
    <mergeCell ref="A10:A11"/>
    <mergeCell ref="B10:B11"/>
    <mergeCell ref="C10:C11"/>
    <mergeCell ref="D10:E10"/>
    <mergeCell ref="F10:G10"/>
    <mergeCell ref="H10:I10"/>
    <mergeCell ref="J10:J11"/>
    <mergeCell ref="K10:K11"/>
    <mergeCell ref="A42:A48"/>
    <mergeCell ref="B42:B48"/>
    <mergeCell ref="K42:K48"/>
    <mergeCell ref="A49:A55"/>
    <mergeCell ref="B49:B55"/>
    <mergeCell ref="K49:K55"/>
    <mergeCell ref="A30:A35"/>
    <mergeCell ref="B30:B35"/>
    <mergeCell ref="K30:K35"/>
    <mergeCell ref="A36:A41"/>
    <mergeCell ref="B36:B41"/>
    <mergeCell ref="K36:K41"/>
    <mergeCell ref="A67:A70"/>
    <mergeCell ref="B67:B70"/>
    <mergeCell ref="K67:K70"/>
    <mergeCell ref="A71:A75"/>
    <mergeCell ref="B71:B75"/>
    <mergeCell ref="K71:K75"/>
    <mergeCell ref="A57:A61"/>
    <mergeCell ref="B57:B61"/>
    <mergeCell ref="K57:K61"/>
    <mergeCell ref="A62:A66"/>
    <mergeCell ref="B62:B66"/>
    <mergeCell ref="K62:K66"/>
    <mergeCell ref="A86:A88"/>
    <mergeCell ref="B86:B88"/>
    <mergeCell ref="K86:K88"/>
    <mergeCell ref="A89:A92"/>
    <mergeCell ref="B89:B92"/>
    <mergeCell ref="K89:K92"/>
    <mergeCell ref="A76:A79"/>
    <mergeCell ref="B76:B79"/>
    <mergeCell ref="K76:K79"/>
    <mergeCell ref="A80:A84"/>
    <mergeCell ref="B80:B84"/>
    <mergeCell ref="K80:K84"/>
    <mergeCell ref="A103:A106"/>
    <mergeCell ref="B103:B106"/>
    <mergeCell ref="K103:K106"/>
    <mergeCell ref="A107:A111"/>
    <mergeCell ref="B107:B111"/>
    <mergeCell ref="K107:K111"/>
    <mergeCell ref="A93:A96"/>
    <mergeCell ref="B93:B96"/>
    <mergeCell ref="K93:K96"/>
    <mergeCell ref="A97:A102"/>
    <mergeCell ref="B97:B102"/>
    <mergeCell ref="K97:K102"/>
    <mergeCell ref="A123:A126"/>
    <mergeCell ref="B123:B126"/>
    <mergeCell ref="K123:K126"/>
    <mergeCell ref="A127:A131"/>
    <mergeCell ref="B127:B131"/>
    <mergeCell ref="K127:K131"/>
    <mergeCell ref="A112:A117"/>
    <mergeCell ref="B112:B117"/>
    <mergeCell ref="K112:K117"/>
    <mergeCell ref="A118:A122"/>
    <mergeCell ref="B118:B122"/>
    <mergeCell ref="K118:K122"/>
    <mergeCell ref="A137:A138"/>
    <mergeCell ref="B137:B138"/>
    <mergeCell ref="K137:K138"/>
    <mergeCell ref="A139:A140"/>
    <mergeCell ref="B139:B140"/>
    <mergeCell ref="K139:K140"/>
    <mergeCell ref="A133:A134"/>
    <mergeCell ref="B133:B134"/>
    <mergeCell ref="K133:K134"/>
    <mergeCell ref="A135:A136"/>
    <mergeCell ref="B135:B136"/>
    <mergeCell ref="K135:K136"/>
    <mergeCell ref="A150:A151"/>
    <mergeCell ref="B150:B151"/>
    <mergeCell ref="K150:K151"/>
    <mergeCell ref="A152:A154"/>
    <mergeCell ref="B152:B154"/>
    <mergeCell ref="K152:K154"/>
    <mergeCell ref="A142:A147"/>
    <mergeCell ref="B142:B147"/>
    <mergeCell ref="K142:K147"/>
    <mergeCell ref="A148:A149"/>
    <mergeCell ref="B148:B149"/>
    <mergeCell ref="K148:K149"/>
    <mergeCell ref="A160:A166"/>
    <mergeCell ref="B160:B166"/>
    <mergeCell ref="K160:K166"/>
    <mergeCell ref="A167:A172"/>
    <mergeCell ref="B167:B172"/>
    <mergeCell ref="K167:K172"/>
    <mergeCell ref="A155:A156"/>
    <mergeCell ref="B155:B156"/>
    <mergeCell ref="K155:K156"/>
    <mergeCell ref="A158:A159"/>
    <mergeCell ref="B158:B159"/>
    <mergeCell ref="K158:K159"/>
    <mergeCell ref="A180:A181"/>
    <mergeCell ref="B180:B181"/>
    <mergeCell ref="K180:K181"/>
    <mergeCell ref="A182:A183"/>
    <mergeCell ref="B182:B183"/>
    <mergeCell ref="K182:K183"/>
    <mergeCell ref="A173:A177"/>
    <mergeCell ref="B173:B177"/>
    <mergeCell ref="K173:K177"/>
    <mergeCell ref="A178:A179"/>
    <mergeCell ref="B178:B179"/>
    <mergeCell ref="K178:K179"/>
    <mergeCell ref="A196:A201"/>
    <mergeCell ref="B196:B201"/>
    <mergeCell ref="K196:K201"/>
    <mergeCell ref="A203:A213"/>
    <mergeCell ref="B203:B213"/>
    <mergeCell ref="K203:K213"/>
    <mergeCell ref="A184:A188"/>
    <mergeCell ref="B184:B188"/>
    <mergeCell ref="K184:K188"/>
    <mergeCell ref="A189:A195"/>
    <mergeCell ref="B189:B195"/>
    <mergeCell ref="K189:K195"/>
    <mergeCell ref="A227:A231"/>
    <mergeCell ref="B227:B231"/>
    <mergeCell ref="K227:K231"/>
    <mergeCell ref="A232:A233"/>
    <mergeCell ref="B232:B233"/>
    <mergeCell ref="K232:K233"/>
    <mergeCell ref="A214:A218"/>
    <mergeCell ref="B214:B218"/>
    <mergeCell ref="K214:K218"/>
    <mergeCell ref="A219:A226"/>
    <mergeCell ref="B219:B226"/>
    <mergeCell ref="K219:K226"/>
    <mergeCell ref="A249:L249"/>
    <mergeCell ref="A251:L251"/>
    <mergeCell ref="A254:M254"/>
    <mergeCell ref="A255:L255"/>
    <mergeCell ref="A257:XFD257"/>
    <mergeCell ref="A259:L259"/>
    <mergeCell ref="A238:A240"/>
    <mergeCell ref="B238:B240"/>
    <mergeCell ref="K238:K240"/>
    <mergeCell ref="A241:A245"/>
    <mergeCell ref="B241:B245"/>
    <mergeCell ref="K241:K245"/>
  </mergeCells>
  <pageMargins left="0.98425196850393704"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52.pielikums Jūrmalas pilsētas domes 
2018.gada 27.septembra saistošajiem noteikumiem Nr.33
(protokols Nr.13,  23.punkts)
 </firstHeader>
    <firstFooter>&amp;L&amp;9&amp;D; &amp;T&amp;R&amp;9&amp;P (&amp;N)</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50"/>
  <sheetViews>
    <sheetView view="pageLayout" zoomScaleNormal="100" workbookViewId="0">
      <selection activeCell="K8" sqref="K8"/>
    </sheetView>
  </sheetViews>
  <sheetFormatPr defaultRowHeight="12.75" outlineLevelCol="1" x14ac:dyDescent="0.2"/>
  <cols>
    <col min="1" max="1" width="4.85546875" style="823" customWidth="1"/>
    <col min="2" max="2" width="36.42578125" style="823" customWidth="1"/>
    <col min="3" max="3" width="10.7109375" style="823" customWidth="1"/>
    <col min="4" max="4" width="14.7109375" style="824" hidden="1" customWidth="1" outlineLevel="1"/>
    <col min="5" max="5" width="14.85546875" style="824" hidden="1" customWidth="1" outlineLevel="1"/>
    <col min="6" max="6" width="14.28515625" style="823" customWidth="1" collapsed="1"/>
    <col min="7" max="7" width="28.28515625" style="823" hidden="1" customWidth="1" outlineLevel="1"/>
    <col min="8" max="8" width="19.7109375" style="831" customWidth="1" collapsed="1"/>
    <col min="9" max="10" width="9.85546875" style="823" customWidth="1"/>
    <col min="11" max="12" width="10.140625" style="823" bestFit="1" customWidth="1"/>
    <col min="13" max="240" width="9.140625" style="823"/>
    <col min="241" max="241" width="4.85546875" style="823" customWidth="1"/>
    <col min="242" max="242" width="48.28515625" style="823" customWidth="1"/>
    <col min="243" max="243" width="12.85546875" style="823" customWidth="1"/>
    <col min="244" max="244" width="11.7109375" style="823" customWidth="1"/>
    <col min="245" max="245" width="11.140625" style="823" customWidth="1"/>
    <col min="246" max="246" width="11.42578125" style="823" customWidth="1"/>
    <col min="247" max="247" width="11.7109375" style="823" customWidth="1"/>
    <col min="248" max="248" width="45.42578125" style="823" customWidth="1"/>
    <col min="249" max="496" width="9.140625" style="823"/>
    <col min="497" max="497" width="4.85546875" style="823" customWidth="1"/>
    <col min="498" max="498" width="48.28515625" style="823" customWidth="1"/>
    <col min="499" max="499" width="12.85546875" style="823" customWidth="1"/>
    <col min="500" max="500" width="11.7109375" style="823" customWidth="1"/>
    <col min="501" max="501" width="11.140625" style="823" customWidth="1"/>
    <col min="502" max="502" width="11.42578125" style="823" customWidth="1"/>
    <col min="503" max="503" width="11.7109375" style="823" customWidth="1"/>
    <col min="504" max="504" width="45.42578125" style="823" customWidth="1"/>
    <col min="505" max="752" width="9.140625" style="823"/>
    <col min="753" max="753" width="4.85546875" style="823" customWidth="1"/>
    <col min="754" max="754" width="48.28515625" style="823" customWidth="1"/>
    <col min="755" max="755" width="12.85546875" style="823" customWidth="1"/>
    <col min="756" max="756" width="11.7109375" style="823" customWidth="1"/>
    <col min="757" max="757" width="11.140625" style="823" customWidth="1"/>
    <col min="758" max="758" width="11.42578125" style="823" customWidth="1"/>
    <col min="759" max="759" width="11.7109375" style="823" customWidth="1"/>
    <col min="760" max="760" width="45.42578125" style="823" customWidth="1"/>
    <col min="761" max="1008" width="9.140625" style="823"/>
    <col min="1009" max="1009" width="4.85546875" style="823" customWidth="1"/>
    <col min="1010" max="1010" width="48.28515625" style="823" customWidth="1"/>
    <col min="1011" max="1011" width="12.85546875" style="823" customWidth="1"/>
    <col min="1012" max="1012" width="11.7109375" style="823" customWidth="1"/>
    <col min="1013" max="1013" width="11.140625" style="823" customWidth="1"/>
    <col min="1014" max="1014" width="11.42578125" style="823" customWidth="1"/>
    <col min="1015" max="1015" width="11.7109375" style="823" customWidth="1"/>
    <col min="1016" max="1016" width="45.42578125" style="823" customWidth="1"/>
    <col min="1017" max="1264" width="9.140625" style="823"/>
    <col min="1265" max="1265" width="4.85546875" style="823" customWidth="1"/>
    <col min="1266" max="1266" width="48.28515625" style="823" customWidth="1"/>
    <col min="1267" max="1267" width="12.85546875" style="823" customWidth="1"/>
    <col min="1268" max="1268" width="11.7109375" style="823" customWidth="1"/>
    <col min="1269" max="1269" width="11.140625" style="823" customWidth="1"/>
    <col min="1270" max="1270" width="11.42578125" style="823" customWidth="1"/>
    <col min="1271" max="1271" width="11.7109375" style="823" customWidth="1"/>
    <col min="1272" max="1272" width="45.42578125" style="823" customWidth="1"/>
    <col min="1273" max="1520" width="9.140625" style="823"/>
    <col min="1521" max="1521" width="4.85546875" style="823" customWidth="1"/>
    <col min="1522" max="1522" width="48.28515625" style="823" customWidth="1"/>
    <col min="1523" max="1523" width="12.85546875" style="823" customWidth="1"/>
    <col min="1524" max="1524" width="11.7109375" style="823" customWidth="1"/>
    <col min="1525" max="1525" width="11.140625" style="823" customWidth="1"/>
    <col min="1526" max="1526" width="11.42578125" style="823" customWidth="1"/>
    <col min="1527" max="1527" width="11.7109375" style="823" customWidth="1"/>
    <col min="1528" max="1528" width="45.42578125" style="823" customWidth="1"/>
    <col min="1529" max="1776" width="9.140625" style="823"/>
    <col min="1777" max="1777" width="4.85546875" style="823" customWidth="1"/>
    <col min="1778" max="1778" width="48.28515625" style="823" customWidth="1"/>
    <col min="1779" max="1779" width="12.85546875" style="823" customWidth="1"/>
    <col min="1780" max="1780" width="11.7109375" style="823" customWidth="1"/>
    <col min="1781" max="1781" width="11.140625" style="823" customWidth="1"/>
    <col min="1782" max="1782" width="11.42578125" style="823" customWidth="1"/>
    <col min="1783" max="1783" width="11.7109375" style="823" customWidth="1"/>
    <col min="1784" max="1784" width="45.42578125" style="823" customWidth="1"/>
    <col min="1785" max="2032" width="9.140625" style="823"/>
    <col min="2033" max="2033" width="4.85546875" style="823" customWidth="1"/>
    <col min="2034" max="2034" width="48.28515625" style="823" customWidth="1"/>
    <col min="2035" max="2035" width="12.85546875" style="823" customWidth="1"/>
    <col min="2036" max="2036" width="11.7109375" style="823" customWidth="1"/>
    <col min="2037" max="2037" width="11.140625" style="823" customWidth="1"/>
    <col min="2038" max="2038" width="11.42578125" style="823" customWidth="1"/>
    <col min="2039" max="2039" width="11.7109375" style="823" customWidth="1"/>
    <col min="2040" max="2040" width="45.42578125" style="823" customWidth="1"/>
    <col min="2041" max="2288" width="9.140625" style="823"/>
    <col min="2289" max="2289" width="4.85546875" style="823" customWidth="1"/>
    <col min="2290" max="2290" width="48.28515625" style="823" customWidth="1"/>
    <col min="2291" max="2291" width="12.85546875" style="823" customWidth="1"/>
    <col min="2292" max="2292" width="11.7109375" style="823" customWidth="1"/>
    <col min="2293" max="2293" width="11.140625" style="823" customWidth="1"/>
    <col min="2294" max="2294" width="11.42578125" style="823" customWidth="1"/>
    <col min="2295" max="2295" width="11.7109375" style="823" customWidth="1"/>
    <col min="2296" max="2296" width="45.42578125" style="823" customWidth="1"/>
    <col min="2297" max="2544" width="9.140625" style="823"/>
    <col min="2545" max="2545" width="4.85546875" style="823" customWidth="1"/>
    <col min="2546" max="2546" width="48.28515625" style="823" customWidth="1"/>
    <col min="2547" max="2547" width="12.85546875" style="823" customWidth="1"/>
    <col min="2548" max="2548" width="11.7109375" style="823" customWidth="1"/>
    <col min="2549" max="2549" width="11.140625" style="823" customWidth="1"/>
    <col min="2550" max="2550" width="11.42578125" style="823" customWidth="1"/>
    <col min="2551" max="2551" width="11.7109375" style="823" customWidth="1"/>
    <col min="2552" max="2552" width="45.42578125" style="823" customWidth="1"/>
    <col min="2553" max="2800" width="9.140625" style="823"/>
    <col min="2801" max="2801" width="4.85546875" style="823" customWidth="1"/>
    <col min="2802" max="2802" width="48.28515625" style="823" customWidth="1"/>
    <col min="2803" max="2803" width="12.85546875" style="823" customWidth="1"/>
    <col min="2804" max="2804" width="11.7109375" style="823" customWidth="1"/>
    <col min="2805" max="2805" width="11.140625" style="823" customWidth="1"/>
    <col min="2806" max="2806" width="11.42578125" style="823" customWidth="1"/>
    <col min="2807" max="2807" width="11.7109375" style="823" customWidth="1"/>
    <col min="2808" max="2808" width="45.42578125" style="823" customWidth="1"/>
    <col min="2809" max="3056" width="9.140625" style="823"/>
    <col min="3057" max="3057" width="4.85546875" style="823" customWidth="1"/>
    <col min="3058" max="3058" width="48.28515625" style="823" customWidth="1"/>
    <col min="3059" max="3059" width="12.85546875" style="823" customWidth="1"/>
    <col min="3060" max="3060" width="11.7109375" style="823" customWidth="1"/>
    <col min="3061" max="3061" width="11.140625" style="823" customWidth="1"/>
    <col min="3062" max="3062" width="11.42578125" style="823" customWidth="1"/>
    <col min="3063" max="3063" width="11.7109375" style="823" customWidth="1"/>
    <col min="3064" max="3064" width="45.42578125" style="823" customWidth="1"/>
    <col min="3065" max="3312" width="9.140625" style="823"/>
    <col min="3313" max="3313" width="4.85546875" style="823" customWidth="1"/>
    <col min="3314" max="3314" width="48.28515625" style="823" customWidth="1"/>
    <col min="3315" max="3315" width="12.85546875" style="823" customWidth="1"/>
    <col min="3316" max="3316" width="11.7109375" style="823" customWidth="1"/>
    <col min="3317" max="3317" width="11.140625" style="823" customWidth="1"/>
    <col min="3318" max="3318" width="11.42578125" style="823" customWidth="1"/>
    <col min="3319" max="3319" width="11.7109375" style="823" customWidth="1"/>
    <col min="3320" max="3320" width="45.42578125" style="823" customWidth="1"/>
    <col min="3321" max="3568" width="9.140625" style="823"/>
    <col min="3569" max="3569" width="4.85546875" style="823" customWidth="1"/>
    <col min="3570" max="3570" width="48.28515625" style="823" customWidth="1"/>
    <col min="3571" max="3571" width="12.85546875" style="823" customWidth="1"/>
    <col min="3572" max="3572" width="11.7109375" style="823" customWidth="1"/>
    <col min="3573" max="3573" width="11.140625" style="823" customWidth="1"/>
    <col min="3574" max="3574" width="11.42578125" style="823" customWidth="1"/>
    <col min="3575" max="3575" width="11.7109375" style="823" customWidth="1"/>
    <col min="3576" max="3576" width="45.42578125" style="823" customWidth="1"/>
    <col min="3577" max="3824" width="9.140625" style="823"/>
    <col min="3825" max="3825" width="4.85546875" style="823" customWidth="1"/>
    <col min="3826" max="3826" width="48.28515625" style="823" customWidth="1"/>
    <col min="3827" max="3827" width="12.85546875" style="823" customWidth="1"/>
    <col min="3828" max="3828" width="11.7109375" style="823" customWidth="1"/>
    <col min="3829" max="3829" width="11.140625" style="823" customWidth="1"/>
    <col min="3830" max="3830" width="11.42578125" style="823" customWidth="1"/>
    <col min="3831" max="3831" width="11.7109375" style="823" customWidth="1"/>
    <col min="3832" max="3832" width="45.42578125" style="823" customWidth="1"/>
    <col min="3833" max="4080" width="9.140625" style="823"/>
    <col min="4081" max="4081" width="4.85546875" style="823" customWidth="1"/>
    <col min="4082" max="4082" width="48.28515625" style="823" customWidth="1"/>
    <col min="4083" max="4083" width="12.85546875" style="823" customWidth="1"/>
    <col min="4084" max="4084" width="11.7109375" style="823" customWidth="1"/>
    <col min="4085" max="4085" width="11.140625" style="823" customWidth="1"/>
    <col min="4086" max="4086" width="11.42578125" style="823" customWidth="1"/>
    <col min="4087" max="4087" width="11.7109375" style="823" customWidth="1"/>
    <col min="4088" max="4088" width="45.42578125" style="823" customWidth="1"/>
    <col min="4089" max="4336" width="9.140625" style="823"/>
    <col min="4337" max="4337" width="4.85546875" style="823" customWidth="1"/>
    <col min="4338" max="4338" width="48.28515625" style="823" customWidth="1"/>
    <col min="4339" max="4339" width="12.85546875" style="823" customWidth="1"/>
    <col min="4340" max="4340" width="11.7109375" style="823" customWidth="1"/>
    <col min="4341" max="4341" width="11.140625" style="823" customWidth="1"/>
    <col min="4342" max="4342" width="11.42578125" style="823" customWidth="1"/>
    <col min="4343" max="4343" width="11.7109375" style="823" customWidth="1"/>
    <col min="4344" max="4344" width="45.42578125" style="823" customWidth="1"/>
    <col min="4345" max="4592" width="9.140625" style="823"/>
    <col min="4593" max="4593" width="4.85546875" style="823" customWidth="1"/>
    <col min="4594" max="4594" width="48.28515625" style="823" customWidth="1"/>
    <col min="4595" max="4595" width="12.85546875" style="823" customWidth="1"/>
    <col min="4596" max="4596" width="11.7109375" style="823" customWidth="1"/>
    <col min="4597" max="4597" width="11.140625" style="823" customWidth="1"/>
    <col min="4598" max="4598" width="11.42578125" style="823" customWidth="1"/>
    <col min="4599" max="4599" width="11.7109375" style="823" customWidth="1"/>
    <col min="4600" max="4600" width="45.42578125" style="823" customWidth="1"/>
    <col min="4601" max="4848" width="9.140625" style="823"/>
    <col min="4849" max="4849" width="4.85546875" style="823" customWidth="1"/>
    <col min="4850" max="4850" width="48.28515625" style="823" customWidth="1"/>
    <col min="4851" max="4851" width="12.85546875" style="823" customWidth="1"/>
    <col min="4852" max="4852" width="11.7109375" style="823" customWidth="1"/>
    <col min="4853" max="4853" width="11.140625" style="823" customWidth="1"/>
    <col min="4854" max="4854" width="11.42578125" style="823" customWidth="1"/>
    <col min="4855" max="4855" width="11.7109375" style="823" customWidth="1"/>
    <col min="4856" max="4856" width="45.42578125" style="823" customWidth="1"/>
    <col min="4857" max="5104" width="9.140625" style="823"/>
    <col min="5105" max="5105" width="4.85546875" style="823" customWidth="1"/>
    <col min="5106" max="5106" width="48.28515625" style="823" customWidth="1"/>
    <col min="5107" max="5107" width="12.85546875" style="823" customWidth="1"/>
    <col min="5108" max="5108" width="11.7109375" style="823" customWidth="1"/>
    <col min="5109" max="5109" width="11.140625" style="823" customWidth="1"/>
    <col min="5110" max="5110" width="11.42578125" style="823" customWidth="1"/>
    <col min="5111" max="5111" width="11.7109375" style="823" customWidth="1"/>
    <col min="5112" max="5112" width="45.42578125" style="823" customWidth="1"/>
    <col min="5113" max="5360" width="9.140625" style="823"/>
    <col min="5361" max="5361" width="4.85546875" style="823" customWidth="1"/>
    <col min="5362" max="5362" width="48.28515625" style="823" customWidth="1"/>
    <col min="5363" max="5363" width="12.85546875" style="823" customWidth="1"/>
    <col min="5364" max="5364" width="11.7109375" style="823" customWidth="1"/>
    <col min="5365" max="5365" width="11.140625" style="823" customWidth="1"/>
    <col min="5366" max="5366" width="11.42578125" style="823" customWidth="1"/>
    <col min="5367" max="5367" width="11.7109375" style="823" customWidth="1"/>
    <col min="5368" max="5368" width="45.42578125" style="823" customWidth="1"/>
    <col min="5369" max="5616" width="9.140625" style="823"/>
    <col min="5617" max="5617" width="4.85546875" style="823" customWidth="1"/>
    <col min="5618" max="5618" width="48.28515625" style="823" customWidth="1"/>
    <col min="5619" max="5619" width="12.85546875" style="823" customWidth="1"/>
    <col min="5620" max="5620" width="11.7109375" style="823" customWidth="1"/>
    <col min="5621" max="5621" width="11.140625" style="823" customWidth="1"/>
    <col min="5622" max="5622" width="11.42578125" style="823" customWidth="1"/>
    <col min="5623" max="5623" width="11.7109375" style="823" customWidth="1"/>
    <col min="5624" max="5624" width="45.42578125" style="823" customWidth="1"/>
    <col min="5625" max="5872" width="9.140625" style="823"/>
    <col min="5873" max="5873" width="4.85546875" style="823" customWidth="1"/>
    <col min="5874" max="5874" width="48.28515625" style="823" customWidth="1"/>
    <col min="5875" max="5875" width="12.85546875" style="823" customWidth="1"/>
    <col min="5876" max="5876" width="11.7109375" style="823" customWidth="1"/>
    <col min="5877" max="5877" width="11.140625" style="823" customWidth="1"/>
    <col min="5878" max="5878" width="11.42578125" style="823" customWidth="1"/>
    <col min="5879" max="5879" width="11.7109375" style="823" customWidth="1"/>
    <col min="5880" max="5880" width="45.42578125" style="823" customWidth="1"/>
    <col min="5881" max="6128" width="9.140625" style="823"/>
    <col min="6129" max="6129" width="4.85546875" style="823" customWidth="1"/>
    <col min="6130" max="6130" width="48.28515625" style="823" customWidth="1"/>
    <col min="6131" max="6131" width="12.85546875" style="823" customWidth="1"/>
    <col min="6132" max="6132" width="11.7109375" style="823" customWidth="1"/>
    <col min="6133" max="6133" width="11.140625" style="823" customWidth="1"/>
    <col min="6134" max="6134" width="11.42578125" style="823" customWidth="1"/>
    <col min="6135" max="6135" width="11.7109375" style="823" customWidth="1"/>
    <col min="6136" max="6136" width="45.42578125" style="823" customWidth="1"/>
    <col min="6137" max="6384" width="9.140625" style="823"/>
    <col min="6385" max="6385" width="4.85546875" style="823" customWidth="1"/>
    <col min="6386" max="6386" width="48.28515625" style="823" customWidth="1"/>
    <col min="6387" max="6387" width="12.85546875" style="823" customWidth="1"/>
    <col min="6388" max="6388" width="11.7109375" style="823" customWidth="1"/>
    <col min="6389" max="6389" width="11.140625" style="823" customWidth="1"/>
    <col min="6390" max="6390" width="11.42578125" style="823" customWidth="1"/>
    <col min="6391" max="6391" width="11.7109375" style="823" customWidth="1"/>
    <col min="6392" max="6392" width="45.42578125" style="823" customWidth="1"/>
    <col min="6393" max="6640" width="9.140625" style="823"/>
    <col min="6641" max="6641" width="4.85546875" style="823" customWidth="1"/>
    <col min="6642" max="6642" width="48.28515625" style="823" customWidth="1"/>
    <col min="6643" max="6643" width="12.85546875" style="823" customWidth="1"/>
    <col min="6644" max="6644" width="11.7109375" style="823" customWidth="1"/>
    <col min="6645" max="6645" width="11.140625" style="823" customWidth="1"/>
    <col min="6646" max="6646" width="11.42578125" style="823" customWidth="1"/>
    <col min="6647" max="6647" width="11.7109375" style="823" customWidth="1"/>
    <col min="6648" max="6648" width="45.42578125" style="823" customWidth="1"/>
    <col min="6649" max="6896" width="9.140625" style="823"/>
    <col min="6897" max="6897" width="4.85546875" style="823" customWidth="1"/>
    <col min="6898" max="6898" width="48.28515625" style="823" customWidth="1"/>
    <col min="6899" max="6899" width="12.85546875" style="823" customWidth="1"/>
    <col min="6900" max="6900" width="11.7109375" style="823" customWidth="1"/>
    <col min="6901" max="6901" width="11.140625" style="823" customWidth="1"/>
    <col min="6902" max="6902" width="11.42578125" style="823" customWidth="1"/>
    <col min="6903" max="6903" width="11.7109375" style="823" customWidth="1"/>
    <col min="6904" max="6904" width="45.42578125" style="823" customWidth="1"/>
    <col min="6905" max="7152" width="9.140625" style="823"/>
    <col min="7153" max="7153" width="4.85546875" style="823" customWidth="1"/>
    <col min="7154" max="7154" width="48.28515625" style="823" customWidth="1"/>
    <col min="7155" max="7155" width="12.85546875" style="823" customWidth="1"/>
    <col min="7156" max="7156" width="11.7109375" style="823" customWidth="1"/>
    <col min="7157" max="7157" width="11.140625" style="823" customWidth="1"/>
    <col min="7158" max="7158" width="11.42578125" style="823" customWidth="1"/>
    <col min="7159" max="7159" width="11.7109375" style="823" customWidth="1"/>
    <col min="7160" max="7160" width="45.42578125" style="823" customWidth="1"/>
    <col min="7161" max="7408" width="9.140625" style="823"/>
    <col min="7409" max="7409" width="4.85546875" style="823" customWidth="1"/>
    <col min="7410" max="7410" width="48.28515625" style="823" customWidth="1"/>
    <col min="7411" max="7411" width="12.85546875" style="823" customWidth="1"/>
    <col min="7412" max="7412" width="11.7109375" style="823" customWidth="1"/>
    <col min="7413" max="7413" width="11.140625" style="823" customWidth="1"/>
    <col min="7414" max="7414" width="11.42578125" style="823" customWidth="1"/>
    <col min="7415" max="7415" width="11.7109375" style="823" customWidth="1"/>
    <col min="7416" max="7416" width="45.42578125" style="823" customWidth="1"/>
    <col min="7417" max="7664" width="9.140625" style="823"/>
    <col min="7665" max="7665" width="4.85546875" style="823" customWidth="1"/>
    <col min="7666" max="7666" width="48.28515625" style="823" customWidth="1"/>
    <col min="7667" max="7667" width="12.85546875" style="823" customWidth="1"/>
    <col min="7668" max="7668" width="11.7109375" style="823" customWidth="1"/>
    <col min="7669" max="7669" width="11.140625" style="823" customWidth="1"/>
    <col min="7670" max="7670" width="11.42578125" style="823" customWidth="1"/>
    <col min="7671" max="7671" width="11.7109375" style="823" customWidth="1"/>
    <col min="7672" max="7672" width="45.42578125" style="823" customWidth="1"/>
    <col min="7673" max="7920" width="9.140625" style="823"/>
    <col min="7921" max="7921" width="4.85546875" style="823" customWidth="1"/>
    <col min="7922" max="7922" width="48.28515625" style="823" customWidth="1"/>
    <col min="7923" max="7923" width="12.85546875" style="823" customWidth="1"/>
    <col min="7924" max="7924" width="11.7109375" style="823" customWidth="1"/>
    <col min="7925" max="7925" width="11.140625" style="823" customWidth="1"/>
    <col min="7926" max="7926" width="11.42578125" style="823" customWidth="1"/>
    <col min="7927" max="7927" width="11.7109375" style="823" customWidth="1"/>
    <col min="7928" max="7928" width="45.42578125" style="823" customWidth="1"/>
    <col min="7929" max="8176" width="9.140625" style="823"/>
    <col min="8177" max="8177" width="4.85546875" style="823" customWidth="1"/>
    <col min="8178" max="8178" width="48.28515625" style="823" customWidth="1"/>
    <col min="8179" max="8179" width="12.85546875" style="823" customWidth="1"/>
    <col min="8180" max="8180" width="11.7109375" style="823" customWidth="1"/>
    <col min="8181" max="8181" width="11.140625" style="823" customWidth="1"/>
    <col min="8182" max="8182" width="11.42578125" style="823" customWidth="1"/>
    <col min="8183" max="8183" width="11.7109375" style="823" customWidth="1"/>
    <col min="8184" max="8184" width="45.42578125" style="823" customWidth="1"/>
    <col min="8185" max="8432" width="9.140625" style="823"/>
    <col min="8433" max="8433" width="4.85546875" style="823" customWidth="1"/>
    <col min="8434" max="8434" width="48.28515625" style="823" customWidth="1"/>
    <col min="8435" max="8435" width="12.85546875" style="823" customWidth="1"/>
    <col min="8436" max="8436" width="11.7109375" style="823" customWidth="1"/>
    <col min="8437" max="8437" width="11.140625" style="823" customWidth="1"/>
    <col min="8438" max="8438" width="11.42578125" style="823" customWidth="1"/>
    <col min="8439" max="8439" width="11.7109375" style="823" customWidth="1"/>
    <col min="8440" max="8440" width="45.42578125" style="823" customWidth="1"/>
    <col min="8441" max="8688" width="9.140625" style="823"/>
    <col min="8689" max="8689" width="4.85546875" style="823" customWidth="1"/>
    <col min="8690" max="8690" width="48.28515625" style="823" customWidth="1"/>
    <col min="8691" max="8691" width="12.85546875" style="823" customWidth="1"/>
    <col min="8692" max="8692" width="11.7109375" style="823" customWidth="1"/>
    <col min="8693" max="8693" width="11.140625" style="823" customWidth="1"/>
    <col min="8694" max="8694" width="11.42578125" style="823" customWidth="1"/>
    <col min="8695" max="8695" width="11.7109375" style="823" customWidth="1"/>
    <col min="8696" max="8696" width="45.42578125" style="823" customWidth="1"/>
    <col min="8697" max="8944" width="9.140625" style="823"/>
    <col min="8945" max="8945" width="4.85546875" style="823" customWidth="1"/>
    <col min="8946" max="8946" width="48.28515625" style="823" customWidth="1"/>
    <col min="8947" max="8947" width="12.85546875" style="823" customWidth="1"/>
    <col min="8948" max="8948" width="11.7109375" style="823" customWidth="1"/>
    <col min="8949" max="8949" width="11.140625" style="823" customWidth="1"/>
    <col min="8950" max="8950" width="11.42578125" style="823" customWidth="1"/>
    <col min="8951" max="8951" width="11.7109375" style="823" customWidth="1"/>
    <col min="8952" max="8952" width="45.42578125" style="823" customWidth="1"/>
    <col min="8953" max="9200" width="9.140625" style="823"/>
    <col min="9201" max="9201" width="4.85546875" style="823" customWidth="1"/>
    <col min="9202" max="9202" width="48.28515625" style="823" customWidth="1"/>
    <col min="9203" max="9203" width="12.85546875" style="823" customWidth="1"/>
    <col min="9204" max="9204" width="11.7109375" style="823" customWidth="1"/>
    <col min="9205" max="9205" width="11.140625" style="823" customWidth="1"/>
    <col min="9206" max="9206" width="11.42578125" style="823" customWidth="1"/>
    <col min="9207" max="9207" width="11.7109375" style="823" customWidth="1"/>
    <col min="9208" max="9208" width="45.42578125" style="823" customWidth="1"/>
    <col min="9209" max="9456" width="9.140625" style="823"/>
    <col min="9457" max="9457" width="4.85546875" style="823" customWidth="1"/>
    <col min="9458" max="9458" width="48.28515625" style="823" customWidth="1"/>
    <col min="9459" max="9459" width="12.85546875" style="823" customWidth="1"/>
    <col min="9460" max="9460" width="11.7109375" style="823" customWidth="1"/>
    <col min="9461" max="9461" width="11.140625" style="823" customWidth="1"/>
    <col min="9462" max="9462" width="11.42578125" style="823" customWidth="1"/>
    <col min="9463" max="9463" width="11.7109375" style="823" customWidth="1"/>
    <col min="9464" max="9464" width="45.42578125" style="823" customWidth="1"/>
    <col min="9465" max="9712" width="9.140625" style="823"/>
    <col min="9713" max="9713" width="4.85546875" style="823" customWidth="1"/>
    <col min="9714" max="9714" width="48.28515625" style="823" customWidth="1"/>
    <col min="9715" max="9715" width="12.85546875" style="823" customWidth="1"/>
    <col min="9716" max="9716" width="11.7109375" style="823" customWidth="1"/>
    <col min="9717" max="9717" width="11.140625" style="823" customWidth="1"/>
    <col min="9718" max="9718" width="11.42578125" style="823" customWidth="1"/>
    <col min="9719" max="9719" width="11.7109375" style="823" customWidth="1"/>
    <col min="9720" max="9720" width="45.42578125" style="823" customWidth="1"/>
    <col min="9721" max="9968" width="9.140625" style="823"/>
    <col min="9969" max="9969" width="4.85546875" style="823" customWidth="1"/>
    <col min="9970" max="9970" width="48.28515625" style="823" customWidth="1"/>
    <col min="9971" max="9971" width="12.85546875" style="823" customWidth="1"/>
    <col min="9972" max="9972" width="11.7109375" style="823" customWidth="1"/>
    <col min="9973" max="9973" width="11.140625" style="823" customWidth="1"/>
    <col min="9974" max="9974" width="11.42578125" style="823" customWidth="1"/>
    <col min="9975" max="9975" width="11.7109375" style="823" customWidth="1"/>
    <col min="9976" max="9976" width="45.42578125" style="823" customWidth="1"/>
    <col min="9977" max="10224" width="9.140625" style="823"/>
    <col min="10225" max="10225" width="4.85546875" style="823" customWidth="1"/>
    <col min="10226" max="10226" width="48.28515625" style="823" customWidth="1"/>
    <col min="10227" max="10227" width="12.85546875" style="823" customWidth="1"/>
    <col min="10228" max="10228" width="11.7109375" style="823" customWidth="1"/>
    <col min="10229" max="10229" width="11.140625" style="823" customWidth="1"/>
    <col min="10230" max="10230" width="11.42578125" style="823" customWidth="1"/>
    <col min="10231" max="10231" width="11.7109375" style="823" customWidth="1"/>
    <col min="10232" max="10232" width="45.42578125" style="823" customWidth="1"/>
    <col min="10233" max="10480" width="9.140625" style="823"/>
    <col min="10481" max="10481" width="4.85546875" style="823" customWidth="1"/>
    <col min="10482" max="10482" width="48.28515625" style="823" customWidth="1"/>
    <col min="10483" max="10483" width="12.85546875" style="823" customWidth="1"/>
    <col min="10484" max="10484" width="11.7109375" style="823" customWidth="1"/>
    <col min="10485" max="10485" width="11.140625" style="823" customWidth="1"/>
    <col min="10486" max="10486" width="11.42578125" style="823" customWidth="1"/>
    <col min="10487" max="10487" width="11.7109375" style="823" customWidth="1"/>
    <col min="10488" max="10488" width="45.42578125" style="823" customWidth="1"/>
    <col min="10489" max="10736" width="9.140625" style="823"/>
    <col min="10737" max="10737" width="4.85546875" style="823" customWidth="1"/>
    <col min="10738" max="10738" width="48.28515625" style="823" customWidth="1"/>
    <col min="10739" max="10739" width="12.85546875" style="823" customWidth="1"/>
    <col min="10740" max="10740" width="11.7109375" style="823" customWidth="1"/>
    <col min="10741" max="10741" width="11.140625" style="823" customWidth="1"/>
    <col min="10742" max="10742" width="11.42578125" style="823" customWidth="1"/>
    <col min="10743" max="10743" width="11.7109375" style="823" customWidth="1"/>
    <col min="10744" max="10744" width="45.42578125" style="823" customWidth="1"/>
    <col min="10745" max="10992" width="9.140625" style="823"/>
    <col min="10993" max="10993" width="4.85546875" style="823" customWidth="1"/>
    <col min="10994" max="10994" width="48.28515625" style="823" customWidth="1"/>
    <col min="10995" max="10995" width="12.85546875" style="823" customWidth="1"/>
    <col min="10996" max="10996" width="11.7109375" style="823" customWidth="1"/>
    <col min="10997" max="10997" width="11.140625" style="823" customWidth="1"/>
    <col min="10998" max="10998" width="11.42578125" style="823" customWidth="1"/>
    <col min="10999" max="10999" width="11.7109375" style="823" customWidth="1"/>
    <col min="11000" max="11000" width="45.42578125" style="823" customWidth="1"/>
    <col min="11001" max="11248" width="9.140625" style="823"/>
    <col min="11249" max="11249" width="4.85546875" style="823" customWidth="1"/>
    <col min="11250" max="11250" width="48.28515625" style="823" customWidth="1"/>
    <col min="11251" max="11251" width="12.85546875" style="823" customWidth="1"/>
    <col min="11252" max="11252" width="11.7109375" style="823" customWidth="1"/>
    <col min="11253" max="11253" width="11.140625" style="823" customWidth="1"/>
    <col min="11254" max="11254" width="11.42578125" style="823" customWidth="1"/>
    <col min="11255" max="11255" width="11.7109375" style="823" customWidth="1"/>
    <col min="11256" max="11256" width="45.42578125" style="823" customWidth="1"/>
    <col min="11257" max="11504" width="9.140625" style="823"/>
    <col min="11505" max="11505" width="4.85546875" style="823" customWidth="1"/>
    <col min="11506" max="11506" width="48.28515625" style="823" customWidth="1"/>
    <col min="11507" max="11507" width="12.85546875" style="823" customWidth="1"/>
    <col min="11508" max="11508" width="11.7109375" style="823" customWidth="1"/>
    <col min="11509" max="11509" width="11.140625" style="823" customWidth="1"/>
    <col min="11510" max="11510" width="11.42578125" style="823" customWidth="1"/>
    <col min="11511" max="11511" width="11.7109375" style="823" customWidth="1"/>
    <col min="11512" max="11512" width="45.42578125" style="823" customWidth="1"/>
    <col min="11513" max="11760" width="9.140625" style="823"/>
    <col min="11761" max="11761" width="4.85546875" style="823" customWidth="1"/>
    <col min="11762" max="11762" width="48.28515625" style="823" customWidth="1"/>
    <col min="11763" max="11763" width="12.85546875" style="823" customWidth="1"/>
    <col min="11764" max="11764" width="11.7109375" style="823" customWidth="1"/>
    <col min="11765" max="11765" width="11.140625" style="823" customWidth="1"/>
    <col min="11766" max="11766" width="11.42578125" style="823" customWidth="1"/>
    <col min="11767" max="11767" width="11.7109375" style="823" customWidth="1"/>
    <col min="11768" max="11768" width="45.42578125" style="823" customWidth="1"/>
    <col min="11769" max="12016" width="9.140625" style="823"/>
    <col min="12017" max="12017" width="4.85546875" style="823" customWidth="1"/>
    <col min="12018" max="12018" width="48.28515625" style="823" customWidth="1"/>
    <col min="12019" max="12019" width="12.85546875" style="823" customWidth="1"/>
    <col min="12020" max="12020" width="11.7109375" style="823" customWidth="1"/>
    <col min="12021" max="12021" width="11.140625" style="823" customWidth="1"/>
    <col min="12022" max="12022" width="11.42578125" style="823" customWidth="1"/>
    <col min="12023" max="12023" width="11.7109375" style="823" customWidth="1"/>
    <col min="12024" max="12024" width="45.42578125" style="823" customWidth="1"/>
    <col min="12025" max="12272" width="9.140625" style="823"/>
    <col min="12273" max="12273" width="4.85546875" style="823" customWidth="1"/>
    <col min="12274" max="12274" width="48.28515625" style="823" customWidth="1"/>
    <col min="12275" max="12275" width="12.85546875" style="823" customWidth="1"/>
    <col min="12276" max="12276" width="11.7109375" style="823" customWidth="1"/>
    <col min="12277" max="12277" width="11.140625" style="823" customWidth="1"/>
    <col min="12278" max="12278" width="11.42578125" style="823" customWidth="1"/>
    <col min="12279" max="12279" width="11.7109375" style="823" customWidth="1"/>
    <col min="12280" max="12280" width="45.42578125" style="823" customWidth="1"/>
    <col min="12281" max="12528" width="9.140625" style="823"/>
    <col min="12529" max="12529" width="4.85546875" style="823" customWidth="1"/>
    <col min="12530" max="12530" width="48.28515625" style="823" customWidth="1"/>
    <col min="12531" max="12531" width="12.85546875" style="823" customWidth="1"/>
    <col min="12532" max="12532" width="11.7109375" style="823" customWidth="1"/>
    <col min="12533" max="12533" width="11.140625" style="823" customWidth="1"/>
    <col min="12534" max="12534" width="11.42578125" style="823" customWidth="1"/>
    <col min="12535" max="12535" width="11.7109375" style="823" customWidth="1"/>
    <col min="12536" max="12536" width="45.42578125" style="823" customWidth="1"/>
    <col min="12537" max="12784" width="9.140625" style="823"/>
    <col min="12785" max="12785" width="4.85546875" style="823" customWidth="1"/>
    <col min="12786" max="12786" width="48.28515625" style="823" customWidth="1"/>
    <col min="12787" max="12787" width="12.85546875" style="823" customWidth="1"/>
    <col min="12788" max="12788" width="11.7109375" style="823" customWidth="1"/>
    <col min="12789" max="12789" width="11.140625" style="823" customWidth="1"/>
    <col min="12790" max="12790" width="11.42578125" style="823" customWidth="1"/>
    <col min="12791" max="12791" width="11.7109375" style="823" customWidth="1"/>
    <col min="12792" max="12792" width="45.42578125" style="823" customWidth="1"/>
    <col min="12793" max="13040" width="9.140625" style="823"/>
    <col min="13041" max="13041" width="4.85546875" style="823" customWidth="1"/>
    <col min="13042" max="13042" width="48.28515625" style="823" customWidth="1"/>
    <col min="13043" max="13043" width="12.85546875" style="823" customWidth="1"/>
    <col min="13044" max="13044" width="11.7109375" style="823" customWidth="1"/>
    <col min="13045" max="13045" width="11.140625" style="823" customWidth="1"/>
    <col min="13046" max="13046" width="11.42578125" style="823" customWidth="1"/>
    <col min="13047" max="13047" width="11.7109375" style="823" customWidth="1"/>
    <col min="13048" max="13048" width="45.42578125" style="823" customWidth="1"/>
    <col min="13049" max="13296" width="9.140625" style="823"/>
    <col min="13297" max="13297" width="4.85546875" style="823" customWidth="1"/>
    <col min="13298" max="13298" width="48.28515625" style="823" customWidth="1"/>
    <col min="13299" max="13299" width="12.85546875" style="823" customWidth="1"/>
    <col min="13300" max="13300" width="11.7109375" style="823" customWidth="1"/>
    <col min="13301" max="13301" width="11.140625" style="823" customWidth="1"/>
    <col min="13302" max="13302" width="11.42578125" style="823" customWidth="1"/>
    <col min="13303" max="13303" width="11.7109375" style="823" customWidth="1"/>
    <col min="13304" max="13304" width="45.42578125" style="823" customWidth="1"/>
    <col min="13305" max="13552" width="9.140625" style="823"/>
    <col min="13553" max="13553" width="4.85546875" style="823" customWidth="1"/>
    <col min="13554" max="13554" width="48.28515625" style="823" customWidth="1"/>
    <col min="13555" max="13555" width="12.85546875" style="823" customWidth="1"/>
    <col min="13556" max="13556" width="11.7109375" style="823" customWidth="1"/>
    <col min="13557" max="13557" width="11.140625" style="823" customWidth="1"/>
    <col min="13558" max="13558" width="11.42578125" style="823" customWidth="1"/>
    <col min="13559" max="13559" width="11.7109375" style="823" customWidth="1"/>
    <col min="13560" max="13560" width="45.42578125" style="823" customWidth="1"/>
    <col min="13561" max="13808" width="9.140625" style="823"/>
    <col min="13809" max="13809" width="4.85546875" style="823" customWidth="1"/>
    <col min="13810" max="13810" width="48.28515625" style="823" customWidth="1"/>
    <col min="13811" max="13811" width="12.85546875" style="823" customWidth="1"/>
    <col min="13812" max="13812" width="11.7109375" style="823" customWidth="1"/>
    <col min="13813" max="13813" width="11.140625" style="823" customWidth="1"/>
    <col min="13814" max="13814" width="11.42578125" style="823" customWidth="1"/>
    <col min="13815" max="13815" width="11.7109375" style="823" customWidth="1"/>
    <col min="13816" max="13816" width="45.42578125" style="823" customWidth="1"/>
    <col min="13817" max="14064" width="9.140625" style="823"/>
    <col min="14065" max="14065" width="4.85546875" style="823" customWidth="1"/>
    <col min="14066" max="14066" width="48.28515625" style="823" customWidth="1"/>
    <col min="14067" max="14067" width="12.85546875" style="823" customWidth="1"/>
    <col min="14068" max="14068" width="11.7109375" style="823" customWidth="1"/>
    <col min="14069" max="14069" width="11.140625" style="823" customWidth="1"/>
    <col min="14070" max="14070" width="11.42578125" style="823" customWidth="1"/>
    <col min="14071" max="14071" width="11.7109375" style="823" customWidth="1"/>
    <col min="14072" max="14072" width="45.42578125" style="823" customWidth="1"/>
    <col min="14073" max="14320" width="9.140625" style="823"/>
    <col min="14321" max="14321" width="4.85546875" style="823" customWidth="1"/>
    <col min="14322" max="14322" width="48.28515625" style="823" customWidth="1"/>
    <col min="14323" max="14323" width="12.85546875" style="823" customWidth="1"/>
    <col min="14324" max="14324" width="11.7109375" style="823" customWidth="1"/>
    <col min="14325" max="14325" width="11.140625" style="823" customWidth="1"/>
    <col min="14326" max="14326" width="11.42578125" style="823" customWidth="1"/>
    <col min="14327" max="14327" width="11.7109375" style="823" customWidth="1"/>
    <col min="14328" max="14328" width="45.42578125" style="823" customWidth="1"/>
    <col min="14329" max="14576" width="9.140625" style="823"/>
    <col min="14577" max="14577" width="4.85546875" style="823" customWidth="1"/>
    <col min="14578" max="14578" width="48.28515625" style="823" customWidth="1"/>
    <col min="14579" max="14579" width="12.85546875" style="823" customWidth="1"/>
    <col min="14580" max="14580" width="11.7109375" style="823" customWidth="1"/>
    <col min="14581" max="14581" width="11.140625" style="823" customWidth="1"/>
    <col min="14582" max="14582" width="11.42578125" style="823" customWidth="1"/>
    <col min="14583" max="14583" width="11.7109375" style="823" customWidth="1"/>
    <col min="14584" max="14584" width="45.42578125" style="823" customWidth="1"/>
    <col min="14585" max="14832" width="9.140625" style="823"/>
    <col min="14833" max="14833" width="4.85546875" style="823" customWidth="1"/>
    <col min="14834" max="14834" width="48.28515625" style="823" customWidth="1"/>
    <col min="14835" max="14835" width="12.85546875" style="823" customWidth="1"/>
    <col min="14836" max="14836" width="11.7109375" style="823" customWidth="1"/>
    <col min="14837" max="14837" width="11.140625" style="823" customWidth="1"/>
    <col min="14838" max="14838" width="11.42578125" style="823" customWidth="1"/>
    <col min="14839" max="14839" width="11.7109375" style="823" customWidth="1"/>
    <col min="14840" max="14840" width="45.42578125" style="823" customWidth="1"/>
    <col min="14841" max="15088" width="9.140625" style="823"/>
    <col min="15089" max="15089" width="4.85546875" style="823" customWidth="1"/>
    <col min="15090" max="15090" width="48.28515625" style="823" customWidth="1"/>
    <col min="15091" max="15091" width="12.85546875" style="823" customWidth="1"/>
    <col min="15092" max="15092" width="11.7109375" style="823" customWidth="1"/>
    <col min="15093" max="15093" width="11.140625" style="823" customWidth="1"/>
    <col min="15094" max="15094" width="11.42578125" style="823" customWidth="1"/>
    <col min="15095" max="15095" width="11.7109375" style="823" customWidth="1"/>
    <col min="15096" max="15096" width="45.42578125" style="823" customWidth="1"/>
    <col min="15097" max="15344" width="9.140625" style="823"/>
    <col min="15345" max="15345" width="4.85546875" style="823" customWidth="1"/>
    <col min="15346" max="15346" width="48.28515625" style="823" customWidth="1"/>
    <col min="15347" max="15347" width="12.85546875" style="823" customWidth="1"/>
    <col min="15348" max="15348" width="11.7109375" style="823" customWidth="1"/>
    <col min="15349" max="15349" width="11.140625" style="823" customWidth="1"/>
    <col min="15350" max="15350" width="11.42578125" style="823" customWidth="1"/>
    <col min="15351" max="15351" width="11.7109375" style="823" customWidth="1"/>
    <col min="15352" max="15352" width="45.42578125" style="823" customWidth="1"/>
    <col min="15353" max="15600" width="9.140625" style="823"/>
    <col min="15601" max="15601" width="4.85546875" style="823" customWidth="1"/>
    <col min="15602" max="15602" width="48.28515625" style="823" customWidth="1"/>
    <col min="15603" max="15603" width="12.85546875" style="823" customWidth="1"/>
    <col min="15604" max="15604" width="11.7109375" style="823" customWidth="1"/>
    <col min="15605" max="15605" width="11.140625" style="823" customWidth="1"/>
    <col min="15606" max="15606" width="11.42578125" style="823" customWidth="1"/>
    <col min="15607" max="15607" width="11.7109375" style="823" customWidth="1"/>
    <col min="15608" max="15608" width="45.42578125" style="823" customWidth="1"/>
    <col min="15609" max="15856" width="9.140625" style="823"/>
    <col min="15857" max="15857" width="4.85546875" style="823" customWidth="1"/>
    <col min="15858" max="15858" width="48.28515625" style="823" customWidth="1"/>
    <col min="15859" max="15859" width="12.85546875" style="823" customWidth="1"/>
    <col min="15860" max="15860" width="11.7109375" style="823" customWidth="1"/>
    <col min="15861" max="15861" width="11.140625" style="823" customWidth="1"/>
    <col min="15862" max="15862" width="11.42578125" style="823" customWidth="1"/>
    <col min="15863" max="15863" width="11.7109375" style="823" customWidth="1"/>
    <col min="15864" max="15864" width="45.42578125" style="823" customWidth="1"/>
    <col min="15865" max="16112" width="9.140625" style="823"/>
    <col min="16113" max="16113" width="4.85546875" style="823" customWidth="1"/>
    <col min="16114" max="16114" width="48.28515625" style="823" customWidth="1"/>
    <col min="16115" max="16115" width="12.85546875" style="823" customWidth="1"/>
    <col min="16116" max="16116" width="11.7109375" style="823" customWidth="1"/>
    <col min="16117" max="16117" width="11.140625" style="823" customWidth="1"/>
    <col min="16118" max="16118" width="11.42578125" style="823" customWidth="1"/>
    <col min="16119" max="16119" width="11.7109375" style="823" customWidth="1"/>
    <col min="16120" max="16120" width="45.42578125" style="823" customWidth="1"/>
    <col min="16121" max="16384" width="9.140625" style="823"/>
  </cols>
  <sheetData>
    <row r="1" spans="1:8" x14ac:dyDescent="0.2">
      <c r="H1" s="825" t="s">
        <v>756</v>
      </c>
    </row>
    <row r="2" spans="1:8" x14ac:dyDescent="0.2">
      <c r="G2" s="826"/>
      <c r="H2" s="825" t="s">
        <v>493</v>
      </c>
    </row>
    <row r="3" spans="1:8" ht="18.75" x14ac:dyDescent="0.3">
      <c r="A3" s="827" t="s">
        <v>0</v>
      </c>
      <c r="B3" s="828"/>
      <c r="C3" s="828" t="s">
        <v>716</v>
      </c>
      <c r="D3" s="829"/>
      <c r="E3" s="829"/>
      <c r="F3" s="830"/>
    </row>
    <row r="4" spans="1:8" x14ac:dyDescent="0.2">
      <c r="A4" s="1968" t="s">
        <v>1</v>
      </c>
      <c r="B4" s="1968"/>
      <c r="C4" s="832">
        <v>90000594245</v>
      </c>
      <c r="D4" s="833"/>
      <c r="E4" s="833"/>
      <c r="F4" s="832"/>
    </row>
    <row r="5" spans="1:8" ht="15.75" customHeight="1" x14ac:dyDescent="0.25">
      <c r="A5" s="1969" t="s">
        <v>501</v>
      </c>
      <c r="B5" s="1969"/>
      <c r="C5" s="1969"/>
      <c r="D5" s="1969"/>
      <c r="E5" s="1969"/>
      <c r="F5" s="1969"/>
      <c r="G5" s="1969"/>
      <c r="H5" s="1969"/>
    </row>
    <row r="6" spans="1:8" ht="14.25" x14ac:dyDescent="0.2">
      <c r="A6" s="853"/>
      <c r="B6" s="853"/>
      <c r="C6" s="853"/>
      <c r="D6" s="853"/>
      <c r="E6" s="853"/>
      <c r="F6" s="853"/>
      <c r="G6" s="853"/>
      <c r="H6" s="853"/>
    </row>
    <row r="7" spans="1:8" ht="15.75" x14ac:dyDescent="0.25">
      <c r="A7" s="827" t="s">
        <v>610</v>
      </c>
      <c r="B7" s="827"/>
      <c r="C7" s="1970" t="s">
        <v>757</v>
      </c>
      <c r="D7" s="1970"/>
      <c r="E7" s="1970"/>
      <c r="F7" s="1970"/>
    </row>
    <row r="8" spans="1:8" s="838" customFormat="1" ht="13.5" customHeight="1" x14ac:dyDescent="0.25">
      <c r="A8" s="1971" t="s">
        <v>504</v>
      </c>
      <c r="B8" s="1971"/>
      <c r="C8" s="854" t="s">
        <v>740</v>
      </c>
      <c r="D8" s="834"/>
      <c r="E8" s="835"/>
      <c r="F8" s="836"/>
      <c r="G8" s="837"/>
      <c r="H8" s="831"/>
    </row>
    <row r="9" spans="1:8" x14ac:dyDescent="0.2">
      <c r="A9" s="874" t="s">
        <v>506</v>
      </c>
      <c r="B9" s="874"/>
      <c r="C9" s="856" t="s">
        <v>758</v>
      </c>
      <c r="D9" s="840"/>
      <c r="E9" s="841"/>
      <c r="F9" s="842"/>
    </row>
    <row r="10" spans="1:8" ht="49.5" customHeight="1" x14ac:dyDescent="0.2">
      <c r="A10" s="793" t="s">
        <v>365</v>
      </c>
      <c r="B10" s="793" t="s">
        <v>508</v>
      </c>
      <c r="C10" s="965" t="s">
        <v>509</v>
      </c>
      <c r="D10" s="843" t="s">
        <v>378</v>
      </c>
      <c r="E10" s="843" t="s">
        <v>510</v>
      </c>
      <c r="F10" s="843" t="s">
        <v>380</v>
      </c>
      <c r="G10" s="843" t="s">
        <v>318</v>
      </c>
      <c r="H10" s="843" t="s">
        <v>376</v>
      </c>
    </row>
    <row r="11" spans="1:8" ht="12.75" customHeight="1" x14ac:dyDescent="0.2">
      <c r="A11" s="915"/>
      <c r="B11" s="916" t="s">
        <v>616</v>
      </c>
      <c r="C11" s="857"/>
      <c r="D11" s="858">
        <f>SUM(D12:D20)</f>
        <v>231581</v>
      </c>
      <c r="E11" s="858">
        <f t="shared" ref="E11:F11" si="0">SUM(E12:E20)</f>
        <v>6175</v>
      </c>
      <c r="F11" s="858">
        <f t="shared" si="0"/>
        <v>237756</v>
      </c>
      <c r="G11" s="858"/>
      <c r="H11" s="859"/>
    </row>
    <row r="12" spans="1:8" ht="96" x14ac:dyDescent="0.2">
      <c r="A12" s="860">
        <v>1</v>
      </c>
      <c r="B12" s="861" t="s">
        <v>760</v>
      </c>
      <c r="C12" s="862">
        <v>6255</v>
      </c>
      <c r="D12" s="870">
        <v>12510</v>
      </c>
      <c r="E12" s="871">
        <f>4020-645</f>
        <v>3375</v>
      </c>
      <c r="F12" s="865">
        <f t="shared" ref="F12:F20" si="1">D12+E12</f>
        <v>15885</v>
      </c>
      <c r="G12" s="847" t="s">
        <v>761</v>
      </c>
      <c r="H12" s="873" t="s">
        <v>762</v>
      </c>
    </row>
    <row r="13" spans="1:8" ht="25.5" customHeight="1" x14ac:dyDescent="0.2">
      <c r="A13" s="860">
        <v>2</v>
      </c>
      <c r="B13" s="861" t="s">
        <v>763</v>
      </c>
      <c r="C13" s="862">
        <v>6423</v>
      </c>
      <c r="D13" s="870">
        <v>2736</v>
      </c>
      <c r="E13" s="871"/>
      <c r="F13" s="865">
        <f t="shared" si="1"/>
        <v>2736</v>
      </c>
      <c r="G13" s="847"/>
      <c r="H13" s="873" t="s">
        <v>762</v>
      </c>
    </row>
    <row r="14" spans="1:8" ht="25.5" customHeight="1" x14ac:dyDescent="0.2">
      <c r="A14" s="860">
        <v>3</v>
      </c>
      <c r="B14" s="861" t="s">
        <v>764</v>
      </c>
      <c r="C14" s="862">
        <v>6423</v>
      </c>
      <c r="D14" s="870">
        <f>180000+8500</f>
        <v>188500</v>
      </c>
      <c r="E14" s="871"/>
      <c r="F14" s="865">
        <f t="shared" si="1"/>
        <v>188500</v>
      </c>
      <c r="G14" s="847"/>
      <c r="H14" s="873" t="s">
        <v>765</v>
      </c>
    </row>
    <row r="15" spans="1:8" ht="25.5" customHeight="1" x14ac:dyDescent="0.2">
      <c r="A15" s="860">
        <v>4</v>
      </c>
      <c r="B15" s="861" t="s">
        <v>766</v>
      </c>
      <c r="C15" s="862">
        <v>6423</v>
      </c>
      <c r="D15" s="870">
        <v>10560</v>
      </c>
      <c r="E15" s="871"/>
      <c r="F15" s="865">
        <f t="shared" si="1"/>
        <v>10560</v>
      </c>
      <c r="G15" s="847"/>
      <c r="H15" s="873" t="s">
        <v>762</v>
      </c>
    </row>
    <row r="16" spans="1:8" ht="48" x14ac:dyDescent="0.2">
      <c r="A16" s="867">
        <v>5</v>
      </c>
      <c r="B16" s="861" t="s">
        <v>767</v>
      </c>
      <c r="C16" s="862">
        <v>6423</v>
      </c>
      <c r="D16" s="870">
        <v>7680</v>
      </c>
      <c r="E16" s="871">
        <v>2800</v>
      </c>
      <c r="F16" s="865">
        <f t="shared" si="1"/>
        <v>10480</v>
      </c>
      <c r="G16" s="847" t="s">
        <v>768</v>
      </c>
      <c r="H16" s="873" t="s">
        <v>769</v>
      </c>
    </row>
    <row r="17" spans="1:8" x14ac:dyDescent="0.2">
      <c r="A17" s="1965">
        <v>6</v>
      </c>
      <c r="B17" s="1972" t="s">
        <v>770</v>
      </c>
      <c r="C17" s="862">
        <v>2314</v>
      </c>
      <c r="D17" s="870">
        <v>430</v>
      </c>
      <c r="E17" s="871"/>
      <c r="F17" s="865">
        <f t="shared" si="1"/>
        <v>430</v>
      </c>
      <c r="G17" s="868"/>
      <c r="H17" s="1973" t="s">
        <v>762</v>
      </c>
    </row>
    <row r="18" spans="1:8" x14ac:dyDescent="0.2">
      <c r="A18" s="1966"/>
      <c r="B18" s="1972"/>
      <c r="C18" s="862">
        <v>2279</v>
      </c>
      <c r="D18" s="870">
        <v>300</v>
      </c>
      <c r="E18" s="871"/>
      <c r="F18" s="865">
        <f t="shared" si="1"/>
        <v>300</v>
      </c>
      <c r="G18" s="868"/>
      <c r="H18" s="1973"/>
    </row>
    <row r="19" spans="1:8" x14ac:dyDescent="0.2">
      <c r="A19" s="1967"/>
      <c r="B19" s="1972"/>
      <c r="C19" s="862">
        <v>2314</v>
      </c>
      <c r="D19" s="870">
        <v>1750</v>
      </c>
      <c r="E19" s="871"/>
      <c r="F19" s="865">
        <f t="shared" si="1"/>
        <v>1750</v>
      </c>
      <c r="G19" s="868"/>
      <c r="H19" s="1973"/>
    </row>
    <row r="20" spans="1:8" ht="36" x14ac:dyDescent="0.2">
      <c r="A20" s="869">
        <v>7</v>
      </c>
      <c r="B20" s="861" t="s">
        <v>771</v>
      </c>
      <c r="C20" s="862">
        <v>7247</v>
      </c>
      <c r="D20" s="870">
        <v>7115</v>
      </c>
      <c r="E20" s="872"/>
      <c r="F20" s="865">
        <f t="shared" si="1"/>
        <v>7115</v>
      </c>
      <c r="G20" s="847"/>
      <c r="H20" s="873" t="s">
        <v>772</v>
      </c>
    </row>
    <row r="21" spans="1:8" x14ac:dyDescent="0.2">
      <c r="A21" s="848"/>
      <c r="B21" s="848"/>
      <c r="C21" s="848"/>
      <c r="D21" s="849"/>
      <c r="E21" s="850"/>
      <c r="F21" s="848"/>
    </row>
    <row r="22" spans="1:8" x14ac:dyDescent="0.2">
      <c r="A22" s="874" t="s">
        <v>504</v>
      </c>
      <c r="B22" s="874"/>
      <c r="C22" s="855" t="s">
        <v>748</v>
      </c>
      <c r="D22" s="840"/>
      <c r="E22" s="841"/>
      <c r="F22" s="839"/>
    </row>
    <row r="23" spans="1:8" x14ac:dyDescent="0.2">
      <c r="A23" s="874" t="s">
        <v>506</v>
      </c>
      <c r="B23" s="874"/>
      <c r="C23" s="856" t="s">
        <v>773</v>
      </c>
      <c r="D23" s="840"/>
      <c r="E23" s="841"/>
      <c r="F23" s="839"/>
    </row>
    <row r="24" spans="1:8" ht="53.25" customHeight="1" x14ac:dyDescent="0.2">
      <c r="A24" s="793" t="s">
        <v>365</v>
      </c>
      <c r="B24" s="793" t="s">
        <v>508</v>
      </c>
      <c r="C24" s="965" t="s">
        <v>509</v>
      </c>
      <c r="D24" s="843" t="s">
        <v>378</v>
      </c>
      <c r="E24" s="843" t="s">
        <v>510</v>
      </c>
      <c r="F24" s="843" t="s">
        <v>380</v>
      </c>
      <c r="G24" s="843" t="s">
        <v>318</v>
      </c>
      <c r="H24" s="843" t="s">
        <v>376</v>
      </c>
    </row>
    <row r="25" spans="1:8" ht="12.75" customHeight="1" x14ac:dyDescent="0.2">
      <c r="A25" s="915"/>
      <c r="B25" s="916" t="s">
        <v>616</v>
      </c>
      <c r="C25" s="844"/>
      <c r="D25" s="845">
        <f>SUM(D26:D26)</f>
        <v>30000</v>
      </c>
      <c r="E25" s="845">
        <f>SUM(E26:E26)</f>
        <v>-8663</v>
      </c>
      <c r="F25" s="845">
        <f>SUM(F26:F26)</f>
        <v>21337</v>
      </c>
      <c r="G25" s="845"/>
      <c r="H25" s="846"/>
    </row>
    <row r="26" spans="1:8" ht="55.5" customHeight="1" x14ac:dyDescent="0.2">
      <c r="A26" s="869">
        <v>1</v>
      </c>
      <c r="B26" s="690" t="s">
        <v>791</v>
      </c>
      <c r="C26" s="862">
        <v>6255</v>
      </c>
      <c r="D26" s="870">
        <v>30000</v>
      </c>
      <c r="E26" s="871">
        <f>-15000+6924+645-1146-86</f>
        <v>-8663</v>
      </c>
      <c r="F26" s="865">
        <f t="shared" ref="F26" si="2">D26+E26</f>
        <v>21337</v>
      </c>
      <c r="G26" s="875" t="s">
        <v>749</v>
      </c>
      <c r="H26" s="873" t="s">
        <v>774</v>
      </c>
    </row>
    <row r="27" spans="1:8" x14ac:dyDescent="0.2">
      <c r="A27" s="848"/>
      <c r="B27" s="848"/>
      <c r="C27" s="848"/>
      <c r="D27" s="849"/>
      <c r="E27" s="850"/>
      <c r="F27" s="848"/>
    </row>
    <row r="28" spans="1:8" x14ac:dyDescent="0.2">
      <c r="A28" s="874" t="s">
        <v>504</v>
      </c>
      <c r="B28" s="874"/>
      <c r="C28" s="855" t="s">
        <v>775</v>
      </c>
      <c r="D28" s="876"/>
      <c r="E28" s="877"/>
      <c r="F28" s="855"/>
      <c r="G28" s="878"/>
      <c r="H28" s="827"/>
    </row>
    <row r="29" spans="1:8" x14ac:dyDescent="0.2">
      <c r="A29" s="874" t="s">
        <v>506</v>
      </c>
      <c r="B29" s="874"/>
      <c r="C29" s="856" t="s">
        <v>776</v>
      </c>
      <c r="D29" s="876"/>
      <c r="E29" s="877"/>
      <c r="F29" s="879"/>
      <c r="G29" s="878"/>
      <c r="H29" s="827"/>
    </row>
    <row r="30" spans="1:8" ht="48" x14ac:dyDescent="0.2">
      <c r="A30" s="793" t="s">
        <v>365</v>
      </c>
      <c r="B30" s="793" t="s">
        <v>508</v>
      </c>
      <c r="C30" s="880" t="s">
        <v>509</v>
      </c>
      <c r="D30" s="843" t="s">
        <v>378</v>
      </c>
      <c r="E30" s="843" t="s">
        <v>510</v>
      </c>
      <c r="F30" s="843" t="s">
        <v>380</v>
      </c>
      <c r="G30" s="843" t="s">
        <v>318</v>
      </c>
      <c r="H30" s="843" t="s">
        <v>376</v>
      </c>
    </row>
    <row r="31" spans="1:8" ht="12.75" customHeight="1" x14ac:dyDescent="0.2">
      <c r="A31" s="915"/>
      <c r="B31" s="916" t="s">
        <v>616</v>
      </c>
      <c r="C31" s="857"/>
      <c r="D31" s="858">
        <f>SUM(D32:D35)</f>
        <v>50966</v>
      </c>
      <c r="E31" s="858">
        <f>SUM(E32:E35)</f>
        <v>1256</v>
      </c>
      <c r="F31" s="858">
        <f>SUM(F32:F35)</f>
        <v>52222</v>
      </c>
      <c r="G31" s="858"/>
      <c r="H31" s="859"/>
    </row>
    <row r="32" spans="1:8" ht="24" x14ac:dyDescent="0.2">
      <c r="A32" s="860">
        <v>1</v>
      </c>
      <c r="B32" s="881" t="s">
        <v>777</v>
      </c>
      <c r="C32" s="884">
        <v>6423</v>
      </c>
      <c r="D32" s="882">
        <v>8640</v>
      </c>
      <c r="E32" s="864">
        <v>1256</v>
      </c>
      <c r="F32" s="865">
        <f t="shared" ref="F32:F35" si="3">D32+E32</f>
        <v>9896</v>
      </c>
      <c r="G32" s="847" t="s">
        <v>754</v>
      </c>
      <c r="H32" s="866" t="s">
        <v>765</v>
      </c>
    </row>
    <row r="33" spans="1:9" ht="24" x14ac:dyDescent="0.2">
      <c r="A33" s="860">
        <v>2</v>
      </c>
      <c r="B33" s="861" t="s">
        <v>778</v>
      </c>
      <c r="C33" s="862">
        <v>6423</v>
      </c>
      <c r="D33" s="863">
        <v>8550</v>
      </c>
      <c r="E33" s="864"/>
      <c r="F33" s="865">
        <f t="shared" si="3"/>
        <v>8550</v>
      </c>
      <c r="G33" s="847"/>
      <c r="H33" s="866" t="s">
        <v>779</v>
      </c>
    </row>
    <row r="34" spans="1:9" ht="36" x14ac:dyDescent="0.2">
      <c r="A34" s="860">
        <v>3</v>
      </c>
      <c r="B34" s="690" t="s">
        <v>780</v>
      </c>
      <c r="C34" s="862">
        <v>6255</v>
      </c>
      <c r="D34" s="863">
        <v>26376</v>
      </c>
      <c r="E34" s="864"/>
      <c r="F34" s="865">
        <f>D34+E34</f>
        <v>26376</v>
      </c>
      <c r="G34" s="847"/>
      <c r="H34" s="873" t="s">
        <v>765</v>
      </c>
    </row>
    <row r="35" spans="1:9" ht="24" x14ac:dyDescent="0.2">
      <c r="A35" s="860">
        <v>4</v>
      </c>
      <c r="B35" s="883" t="s">
        <v>781</v>
      </c>
      <c r="C35" s="862">
        <v>6255</v>
      </c>
      <c r="D35" s="863">
        <v>7400</v>
      </c>
      <c r="E35" s="864"/>
      <c r="F35" s="865">
        <f t="shared" si="3"/>
        <v>7400</v>
      </c>
      <c r="G35" s="847"/>
      <c r="H35" s="873" t="s">
        <v>765</v>
      </c>
    </row>
    <row r="36" spans="1:9" ht="16.5" customHeight="1" x14ac:dyDescent="0.2">
      <c r="B36" s="885"/>
      <c r="C36" s="885"/>
      <c r="D36" s="886"/>
      <c r="E36" s="887"/>
      <c r="F36" s="885" t="s">
        <v>346</v>
      </c>
    </row>
    <row r="37" spans="1:9" x14ac:dyDescent="0.2">
      <c r="A37" s="851" t="s">
        <v>485</v>
      </c>
      <c r="B37" s="851"/>
      <c r="C37" s="851"/>
      <c r="D37" s="851"/>
      <c r="E37" s="851"/>
      <c r="F37" s="851"/>
      <c r="G37" s="852"/>
      <c r="H37" s="851"/>
      <c r="I37" s="851"/>
    </row>
    <row r="38" spans="1:9" x14ac:dyDescent="0.2">
      <c r="A38" s="851" t="s">
        <v>782</v>
      </c>
      <c r="B38" s="851"/>
      <c r="C38" s="851"/>
      <c r="D38" s="851"/>
      <c r="E38" s="851"/>
      <c r="F38" s="851"/>
      <c r="G38" s="852"/>
      <c r="H38" s="851"/>
      <c r="I38" s="851"/>
    </row>
    <row r="39" spans="1:9" x14ac:dyDescent="0.2">
      <c r="A39" s="851"/>
      <c r="B39" s="851"/>
      <c r="C39" s="851" t="s">
        <v>783</v>
      </c>
      <c r="D39" s="851"/>
      <c r="E39" s="851"/>
      <c r="F39" s="851"/>
      <c r="G39" s="852"/>
      <c r="H39" s="851"/>
      <c r="I39" s="851"/>
    </row>
    <row r="40" spans="1:9" x14ac:dyDescent="0.2">
      <c r="A40" s="851"/>
      <c r="B40" s="851"/>
      <c r="C40" s="851"/>
      <c r="D40" s="851"/>
      <c r="E40" s="851"/>
      <c r="F40" s="851"/>
      <c r="G40" s="852"/>
      <c r="H40" s="851"/>
      <c r="I40" s="851"/>
    </row>
    <row r="41" spans="1:9" x14ac:dyDescent="0.2">
      <c r="A41" s="851" t="s">
        <v>784</v>
      </c>
      <c r="B41" s="851"/>
      <c r="C41" s="851"/>
      <c r="D41" s="851"/>
      <c r="E41" s="851"/>
      <c r="F41" s="851"/>
      <c r="G41" s="852"/>
      <c r="H41" s="851"/>
      <c r="I41" s="851"/>
    </row>
    <row r="42" spans="1:9" x14ac:dyDescent="0.2">
      <c r="A42" s="851"/>
      <c r="B42" s="851" t="s">
        <v>785</v>
      </c>
      <c r="C42" s="851"/>
      <c r="D42" s="851"/>
      <c r="E42" s="851"/>
      <c r="F42" s="851"/>
      <c r="G42" s="852"/>
      <c r="H42" s="851"/>
      <c r="I42" s="851"/>
    </row>
    <row r="43" spans="1:9" x14ac:dyDescent="0.2">
      <c r="A43" s="851"/>
      <c r="B43" s="851"/>
      <c r="C43" s="851" t="s">
        <v>786</v>
      </c>
      <c r="D43" s="851"/>
      <c r="E43" s="851"/>
      <c r="F43" s="851"/>
      <c r="G43" s="852"/>
      <c r="H43" s="851"/>
      <c r="I43" s="851"/>
    </row>
    <row r="44" spans="1:9" x14ac:dyDescent="0.2">
      <c r="A44" s="851"/>
      <c r="B44" s="851"/>
      <c r="C44" s="851" t="s">
        <v>787</v>
      </c>
      <c r="D44" s="851"/>
      <c r="E44" s="851"/>
      <c r="F44" s="851"/>
      <c r="G44" s="852"/>
      <c r="H44" s="851"/>
      <c r="I44" s="851"/>
    </row>
    <row r="45" spans="1:9" x14ac:dyDescent="0.2">
      <c r="C45" s="851" t="s">
        <v>788</v>
      </c>
      <c r="I45" s="831"/>
    </row>
    <row r="46" spans="1:9" x14ac:dyDescent="0.2">
      <c r="C46" s="851" t="s">
        <v>789</v>
      </c>
      <c r="I46" s="831"/>
    </row>
    <row r="47" spans="1:9" x14ac:dyDescent="0.2">
      <c r="C47" s="851" t="s">
        <v>790</v>
      </c>
      <c r="I47" s="831"/>
    </row>
    <row r="48" spans="1:9" x14ac:dyDescent="0.2">
      <c r="I48" s="831"/>
    </row>
    <row r="49" spans="9:9" x14ac:dyDescent="0.2">
      <c r="I49" s="831"/>
    </row>
    <row r="50" spans="9:9" x14ac:dyDescent="0.2">
      <c r="I50" s="831"/>
    </row>
  </sheetData>
  <sheetProtection algorithmName="SHA-512" hashValue="97yqOkGliEAgGCxpLeoejsRSr0zFHHCanUkOg34/43hiYXefPh/T0SCh8pks6Q9sY9vISmT8fIQ8SnfZduYIyg==" saltValue="BBeX1VG2o35XEb5Ke9kSRg==" spinCount="100000" sheet="1" objects="1" scenarios="1"/>
  <mergeCells count="7">
    <mergeCell ref="A17:A19"/>
    <mergeCell ref="A4:B4"/>
    <mergeCell ref="A5:H5"/>
    <mergeCell ref="C7:F7"/>
    <mergeCell ref="A8:B8"/>
    <mergeCell ref="B17:B19"/>
    <mergeCell ref="H17:H19"/>
  </mergeCells>
  <pageMargins left="0.98425196850393704" right="0.39370078740157483" top="0.59055118110236227" bottom="0.39370078740157483" header="0.23622047244094491" footer="0.23622047244094491"/>
  <pageSetup paperSize="9" scale="65" orientation="portrait" verticalDpi="1200" r:id="rId1"/>
  <headerFooter differentFirst="1">
    <oddFooter>&amp;L&amp;"Times New Roman,Regular"&amp;9&amp;D; &amp;T&amp;R&amp;"Times New Roman,Regular"&amp;9&amp;P (&amp;N)</oddFooter>
    <firstHeader xml:space="preserve">&amp;R&amp;"Times New Roman,Regular"&amp;9
53.pielikums Jūrmalas pilsētas domes 
2018.gada 27.septembra saistošajiem noteikumiem Nr.33
(protokols Nr.13,  23.punkts)
 </firstHeader>
    <firstFooter>&amp;L&amp;9&amp;D; &amp;T&amp;R&amp;9&amp;P (&amp;N)</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70"/>
  <sheetViews>
    <sheetView view="pageLayout" zoomScaleNormal="100" workbookViewId="0">
      <selection activeCell="H1" sqref="H1"/>
    </sheetView>
  </sheetViews>
  <sheetFormatPr defaultRowHeight="12.75" outlineLevelCol="1" x14ac:dyDescent="0.2"/>
  <cols>
    <col min="1" max="1" width="4.85546875" style="888" customWidth="1"/>
    <col min="2" max="2" width="36.42578125" style="888" customWidth="1"/>
    <col min="3" max="3" width="10.7109375" style="888" customWidth="1"/>
    <col min="4" max="4" width="14.7109375" style="889" hidden="1" customWidth="1" outlineLevel="1"/>
    <col min="5" max="5" width="14.85546875" style="889" hidden="1" customWidth="1" outlineLevel="1"/>
    <col min="6" max="6" width="14.28515625" style="888" customWidth="1" collapsed="1"/>
    <col min="7" max="7" width="28.28515625" style="888" hidden="1" customWidth="1" outlineLevel="1"/>
    <col min="8" max="8" width="19.7109375" style="831" customWidth="1" collapsed="1"/>
    <col min="9" max="10" width="9.85546875" style="888" customWidth="1"/>
    <col min="11" max="12" width="10.140625" style="888" bestFit="1" customWidth="1"/>
    <col min="13" max="240" width="9.140625" style="888"/>
    <col min="241" max="241" width="4.85546875" style="888" customWidth="1"/>
    <col min="242" max="242" width="48.28515625" style="888" customWidth="1"/>
    <col min="243" max="243" width="12.85546875" style="888" customWidth="1"/>
    <col min="244" max="244" width="11.7109375" style="888" customWidth="1"/>
    <col min="245" max="245" width="11.140625" style="888" customWidth="1"/>
    <col min="246" max="246" width="11.42578125" style="888" customWidth="1"/>
    <col min="247" max="247" width="11.7109375" style="888" customWidth="1"/>
    <col min="248" max="248" width="45.42578125" style="888" customWidth="1"/>
    <col min="249" max="496" width="9.140625" style="888"/>
    <col min="497" max="497" width="4.85546875" style="888" customWidth="1"/>
    <col min="498" max="498" width="48.28515625" style="888" customWidth="1"/>
    <col min="499" max="499" width="12.85546875" style="888" customWidth="1"/>
    <col min="500" max="500" width="11.7109375" style="888" customWidth="1"/>
    <col min="501" max="501" width="11.140625" style="888" customWidth="1"/>
    <col min="502" max="502" width="11.42578125" style="888" customWidth="1"/>
    <col min="503" max="503" width="11.7109375" style="888" customWidth="1"/>
    <col min="504" max="504" width="45.42578125" style="888" customWidth="1"/>
    <col min="505" max="752" width="9.140625" style="888"/>
    <col min="753" max="753" width="4.85546875" style="888" customWidth="1"/>
    <col min="754" max="754" width="48.28515625" style="888" customWidth="1"/>
    <col min="755" max="755" width="12.85546875" style="888" customWidth="1"/>
    <col min="756" max="756" width="11.7109375" style="888" customWidth="1"/>
    <col min="757" max="757" width="11.140625" style="888" customWidth="1"/>
    <col min="758" max="758" width="11.42578125" style="888" customWidth="1"/>
    <col min="759" max="759" width="11.7109375" style="888" customWidth="1"/>
    <col min="760" max="760" width="45.42578125" style="888" customWidth="1"/>
    <col min="761" max="1008" width="9.140625" style="888"/>
    <col min="1009" max="1009" width="4.85546875" style="888" customWidth="1"/>
    <col min="1010" max="1010" width="48.28515625" style="888" customWidth="1"/>
    <col min="1011" max="1011" width="12.85546875" style="888" customWidth="1"/>
    <col min="1012" max="1012" width="11.7109375" style="888" customWidth="1"/>
    <col min="1013" max="1013" width="11.140625" style="888" customWidth="1"/>
    <col min="1014" max="1014" width="11.42578125" style="888" customWidth="1"/>
    <col min="1015" max="1015" width="11.7109375" style="888" customWidth="1"/>
    <col min="1016" max="1016" width="45.42578125" style="888" customWidth="1"/>
    <col min="1017" max="1264" width="9.140625" style="888"/>
    <col min="1265" max="1265" width="4.85546875" style="888" customWidth="1"/>
    <col min="1266" max="1266" width="48.28515625" style="888" customWidth="1"/>
    <col min="1267" max="1267" width="12.85546875" style="888" customWidth="1"/>
    <col min="1268" max="1268" width="11.7109375" style="888" customWidth="1"/>
    <col min="1269" max="1269" width="11.140625" style="888" customWidth="1"/>
    <col min="1270" max="1270" width="11.42578125" style="888" customWidth="1"/>
    <col min="1271" max="1271" width="11.7109375" style="888" customWidth="1"/>
    <col min="1272" max="1272" width="45.42578125" style="888" customWidth="1"/>
    <col min="1273" max="1520" width="9.140625" style="888"/>
    <col min="1521" max="1521" width="4.85546875" style="888" customWidth="1"/>
    <col min="1522" max="1522" width="48.28515625" style="888" customWidth="1"/>
    <col min="1523" max="1523" width="12.85546875" style="888" customWidth="1"/>
    <col min="1524" max="1524" width="11.7109375" style="888" customWidth="1"/>
    <col min="1525" max="1525" width="11.140625" style="888" customWidth="1"/>
    <col min="1526" max="1526" width="11.42578125" style="888" customWidth="1"/>
    <col min="1527" max="1527" width="11.7109375" style="888" customWidth="1"/>
    <col min="1528" max="1528" width="45.42578125" style="888" customWidth="1"/>
    <col min="1529" max="1776" width="9.140625" style="888"/>
    <col min="1777" max="1777" width="4.85546875" style="888" customWidth="1"/>
    <col min="1778" max="1778" width="48.28515625" style="888" customWidth="1"/>
    <col min="1779" max="1779" width="12.85546875" style="888" customWidth="1"/>
    <col min="1780" max="1780" width="11.7109375" style="888" customWidth="1"/>
    <col min="1781" max="1781" width="11.140625" style="888" customWidth="1"/>
    <col min="1782" max="1782" width="11.42578125" style="888" customWidth="1"/>
    <col min="1783" max="1783" width="11.7109375" style="888" customWidth="1"/>
    <col min="1784" max="1784" width="45.42578125" style="888" customWidth="1"/>
    <col min="1785" max="2032" width="9.140625" style="888"/>
    <col min="2033" max="2033" width="4.85546875" style="888" customWidth="1"/>
    <col min="2034" max="2034" width="48.28515625" style="888" customWidth="1"/>
    <col min="2035" max="2035" width="12.85546875" style="888" customWidth="1"/>
    <col min="2036" max="2036" width="11.7109375" style="888" customWidth="1"/>
    <col min="2037" max="2037" width="11.140625" style="888" customWidth="1"/>
    <col min="2038" max="2038" width="11.42578125" style="888" customWidth="1"/>
    <col min="2039" max="2039" width="11.7109375" style="888" customWidth="1"/>
    <col min="2040" max="2040" width="45.42578125" style="888" customWidth="1"/>
    <col min="2041" max="2288" width="9.140625" style="888"/>
    <col min="2289" max="2289" width="4.85546875" style="888" customWidth="1"/>
    <col min="2290" max="2290" width="48.28515625" style="888" customWidth="1"/>
    <col min="2291" max="2291" width="12.85546875" style="888" customWidth="1"/>
    <col min="2292" max="2292" width="11.7109375" style="888" customWidth="1"/>
    <col min="2293" max="2293" width="11.140625" style="888" customWidth="1"/>
    <col min="2294" max="2294" width="11.42578125" style="888" customWidth="1"/>
    <col min="2295" max="2295" width="11.7109375" style="888" customWidth="1"/>
    <col min="2296" max="2296" width="45.42578125" style="888" customWidth="1"/>
    <col min="2297" max="2544" width="9.140625" style="888"/>
    <col min="2545" max="2545" width="4.85546875" style="888" customWidth="1"/>
    <col min="2546" max="2546" width="48.28515625" style="888" customWidth="1"/>
    <col min="2547" max="2547" width="12.85546875" style="888" customWidth="1"/>
    <col min="2548" max="2548" width="11.7109375" style="888" customWidth="1"/>
    <col min="2549" max="2549" width="11.140625" style="888" customWidth="1"/>
    <col min="2550" max="2550" width="11.42578125" style="888" customWidth="1"/>
    <col min="2551" max="2551" width="11.7109375" style="888" customWidth="1"/>
    <col min="2552" max="2552" width="45.42578125" style="888" customWidth="1"/>
    <col min="2553" max="2800" width="9.140625" style="888"/>
    <col min="2801" max="2801" width="4.85546875" style="888" customWidth="1"/>
    <col min="2802" max="2802" width="48.28515625" style="888" customWidth="1"/>
    <col min="2803" max="2803" width="12.85546875" style="888" customWidth="1"/>
    <col min="2804" max="2804" width="11.7109375" style="888" customWidth="1"/>
    <col min="2805" max="2805" width="11.140625" style="888" customWidth="1"/>
    <col min="2806" max="2806" width="11.42578125" style="888" customWidth="1"/>
    <col min="2807" max="2807" width="11.7109375" style="888" customWidth="1"/>
    <col min="2808" max="2808" width="45.42578125" style="888" customWidth="1"/>
    <col min="2809" max="3056" width="9.140625" style="888"/>
    <col min="3057" max="3057" width="4.85546875" style="888" customWidth="1"/>
    <col min="3058" max="3058" width="48.28515625" style="888" customWidth="1"/>
    <col min="3059" max="3059" width="12.85546875" style="888" customWidth="1"/>
    <col min="3060" max="3060" width="11.7109375" style="888" customWidth="1"/>
    <col min="3061" max="3061" width="11.140625" style="888" customWidth="1"/>
    <col min="3062" max="3062" width="11.42578125" style="888" customWidth="1"/>
    <col min="3063" max="3063" width="11.7109375" style="888" customWidth="1"/>
    <col min="3064" max="3064" width="45.42578125" style="888" customWidth="1"/>
    <col min="3065" max="3312" width="9.140625" style="888"/>
    <col min="3313" max="3313" width="4.85546875" style="888" customWidth="1"/>
    <col min="3314" max="3314" width="48.28515625" style="888" customWidth="1"/>
    <col min="3315" max="3315" width="12.85546875" style="888" customWidth="1"/>
    <col min="3316" max="3316" width="11.7109375" style="888" customWidth="1"/>
    <col min="3317" max="3317" width="11.140625" style="888" customWidth="1"/>
    <col min="3318" max="3318" width="11.42578125" style="888" customWidth="1"/>
    <col min="3319" max="3319" width="11.7109375" style="888" customWidth="1"/>
    <col min="3320" max="3320" width="45.42578125" style="888" customWidth="1"/>
    <col min="3321" max="3568" width="9.140625" style="888"/>
    <col min="3569" max="3569" width="4.85546875" style="888" customWidth="1"/>
    <col min="3570" max="3570" width="48.28515625" style="888" customWidth="1"/>
    <col min="3571" max="3571" width="12.85546875" style="888" customWidth="1"/>
    <col min="3572" max="3572" width="11.7109375" style="888" customWidth="1"/>
    <col min="3573" max="3573" width="11.140625" style="888" customWidth="1"/>
    <col min="3574" max="3574" width="11.42578125" style="888" customWidth="1"/>
    <col min="3575" max="3575" width="11.7109375" style="888" customWidth="1"/>
    <col min="3576" max="3576" width="45.42578125" style="888" customWidth="1"/>
    <col min="3577" max="3824" width="9.140625" style="888"/>
    <col min="3825" max="3825" width="4.85546875" style="888" customWidth="1"/>
    <col min="3826" max="3826" width="48.28515625" style="888" customWidth="1"/>
    <col min="3827" max="3827" width="12.85546875" style="888" customWidth="1"/>
    <col min="3828" max="3828" width="11.7109375" style="888" customWidth="1"/>
    <col min="3829" max="3829" width="11.140625" style="888" customWidth="1"/>
    <col min="3830" max="3830" width="11.42578125" style="888" customWidth="1"/>
    <col min="3831" max="3831" width="11.7109375" style="888" customWidth="1"/>
    <col min="3832" max="3832" width="45.42578125" style="888" customWidth="1"/>
    <col min="3833" max="4080" width="9.140625" style="888"/>
    <col min="4081" max="4081" width="4.85546875" style="888" customWidth="1"/>
    <col min="4082" max="4082" width="48.28515625" style="888" customWidth="1"/>
    <col min="4083" max="4083" width="12.85546875" style="888" customWidth="1"/>
    <col min="4084" max="4084" width="11.7109375" style="888" customWidth="1"/>
    <col min="4085" max="4085" width="11.140625" style="888" customWidth="1"/>
    <col min="4086" max="4086" width="11.42578125" style="888" customWidth="1"/>
    <col min="4087" max="4087" width="11.7109375" style="888" customWidth="1"/>
    <col min="4088" max="4088" width="45.42578125" style="888" customWidth="1"/>
    <col min="4089" max="4336" width="9.140625" style="888"/>
    <col min="4337" max="4337" width="4.85546875" style="888" customWidth="1"/>
    <col min="4338" max="4338" width="48.28515625" style="888" customWidth="1"/>
    <col min="4339" max="4339" width="12.85546875" style="888" customWidth="1"/>
    <col min="4340" max="4340" width="11.7109375" style="888" customWidth="1"/>
    <col min="4341" max="4341" width="11.140625" style="888" customWidth="1"/>
    <col min="4342" max="4342" width="11.42578125" style="888" customWidth="1"/>
    <col min="4343" max="4343" width="11.7109375" style="888" customWidth="1"/>
    <col min="4344" max="4344" width="45.42578125" style="888" customWidth="1"/>
    <col min="4345" max="4592" width="9.140625" style="888"/>
    <col min="4593" max="4593" width="4.85546875" style="888" customWidth="1"/>
    <col min="4594" max="4594" width="48.28515625" style="888" customWidth="1"/>
    <col min="4595" max="4595" width="12.85546875" style="888" customWidth="1"/>
    <col min="4596" max="4596" width="11.7109375" style="888" customWidth="1"/>
    <col min="4597" max="4597" width="11.140625" style="888" customWidth="1"/>
    <col min="4598" max="4598" width="11.42578125" style="888" customWidth="1"/>
    <col min="4599" max="4599" width="11.7109375" style="888" customWidth="1"/>
    <col min="4600" max="4600" width="45.42578125" style="888" customWidth="1"/>
    <col min="4601" max="4848" width="9.140625" style="888"/>
    <col min="4849" max="4849" width="4.85546875" style="888" customWidth="1"/>
    <col min="4850" max="4850" width="48.28515625" style="888" customWidth="1"/>
    <col min="4851" max="4851" width="12.85546875" style="888" customWidth="1"/>
    <col min="4852" max="4852" width="11.7109375" style="888" customWidth="1"/>
    <col min="4853" max="4853" width="11.140625" style="888" customWidth="1"/>
    <col min="4854" max="4854" width="11.42578125" style="888" customWidth="1"/>
    <col min="4855" max="4855" width="11.7109375" style="888" customWidth="1"/>
    <col min="4856" max="4856" width="45.42578125" style="888" customWidth="1"/>
    <col min="4857" max="5104" width="9.140625" style="888"/>
    <col min="5105" max="5105" width="4.85546875" style="888" customWidth="1"/>
    <col min="5106" max="5106" width="48.28515625" style="888" customWidth="1"/>
    <col min="5107" max="5107" width="12.85546875" style="888" customWidth="1"/>
    <col min="5108" max="5108" width="11.7109375" style="888" customWidth="1"/>
    <col min="5109" max="5109" width="11.140625" style="888" customWidth="1"/>
    <col min="5110" max="5110" width="11.42578125" style="888" customWidth="1"/>
    <col min="5111" max="5111" width="11.7109375" style="888" customWidth="1"/>
    <col min="5112" max="5112" width="45.42578125" style="888" customWidth="1"/>
    <col min="5113" max="5360" width="9.140625" style="888"/>
    <col min="5361" max="5361" width="4.85546875" style="888" customWidth="1"/>
    <col min="5362" max="5362" width="48.28515625" style="888" customWidth="1"/>
    <col min="5363" max="5363" width="12.85546875" style="888" customWidth="1"/>
    <col min="5364" max="5364" width="11.7109375" style="888" customWidth="1"/>
    <col min="5365" max="5365" width="11.140625" style="888" customWidth="1"/>
    <col min="5366" max="5366" width="11.42578125" style="888" customWidth="1"/>
    <col min="5367" max="5367" width="11.7109375" style="888" customWidth="1"/>
    <col min="5368" max="5368" width="45.42578125" style="888" customWidth="1"/>
    <col min="5369" max="5616" width="9.140625" style="888"/>
    <col min="5617" max="5617" width="4.85546875" style="888" customWidth="1"/>
    <col min="5618" max="5618" width="48.28515625" style="888" customWidth="1"/>
    <col min="5619" max="5619" width="12.85546875" style="888" customWidth="1"/>
    <col min="5620" max="5620" width="11.7109375" style="888" customWidth="1"/>
    <col min="5621" max="5621" width="11.140625" style="888" customWidth="1"/>
    <col min="5622" max="5622" width="11.42578125" style="888" customWidth="1"/>
    <col min="5623" max="5623" width="11.7109375" style="888" customWidth="1"/>
    <col min="5624" max="5624" width="45.42578125" style="888" customWidth="1"/>
    <col min="5625" max="5872" width="9.140625" style="888"/>
    <col min="5873" max="5873" width="4.85546875" style="888" customWidth="1"/>
    <col min="5874" max="5874" width="48.28515625" style="888" customWidth="1"/>
    <col min="5875" max="5875" width="12.85546875" style="888" customWidth="1"/>
    <col min="5876" max="5876" width="11.7109375" style="888" customWidth="1"/>
    <col min="5877" max="5877" width="11.140625" style="888" customWidth="1"/>
    <col min="5878" max="5878" width="11.42578125" style="888" customWidth="1"/>
    <col min="5879" max="5879" width="11.7109375" style="888" customWidth="1"/>
    <col min="5880" max="5880" width="45.42578125" style="888" customWidth="1"/>
    <col min="5881" max="6128" width="9.140625" style="888"/>
    <col min="6129" max="6129" width="4.85546875" style="888" customWidth="1"/>
    <col min="6130" max="6130" width="48.28515625" style="888" customWidth="1"/>
    <col min="6131" max="6131" width="12.85546875" style="888" customWidth="1"/>
    <col min="6132" max="6132" width="11.7109375" style="888" customWidth="1"/>
    <col min="6133" max="6133" width="11.140625" style="888" customWidth="1"/>
    <col min="6134" max="6134" width="11.42578125" style="888" customWidth="1"/>
    <col min="6135" max="6135" width="11.7109375" style="888" customWidth="1"/>
    <col min="6136" max="6136" width="45.42578125" style="888" customWidth="1"/>
    <col min="6137" max="6384" width="9.140625" style="888"/>
    <col min="6385" max="6385" width="4.85546875" style="888" customWidth="1"/>
    <col min="6386" max="6386" width="48.28515625" style="888" customWidth="1"/>
    <col min="6387" max="6387" width="12.85546875" style="888" customWidth="1"/>
    <col min="6388" max="6388" width="11.7109375" style="888" customWidth="1"/>
    <col min="6389" max="6389" width="11.140625" style="888" customWidth="1"/>
    <col min="6390" max="6390" width="11.42578125" style="888" customWidth="1"/>
    <col min="6391" max="6391" width="11.7109375" style="888" customWidth="1"/>
    <col min="6392" max="6392" width="45.42578125" style="888" customWidth="1"/>
    <col min="6393" max="6640" width="9.140625" style="888"/>
    <col min="6641" max="6641" width="4.85546875" style="888" customWidth="1"/>
    <col min="6642" max="6642" width="48.28515625" style="888" customWidth="1"/>
    <col min="6643" max="6643" width="12.85546875" style="888" customWidth="1"/>
    <col min="6644" max="6644" width="11.7109375" style="888" customWidth="1"/>
    <col min="6645" max="6645" width="11.140625" style="888" customWidth="1"/>
    <col min="6646" max="6646" width="11.42578125" style="888" customWidth="1"/>
    <col min="6647" max="6647" width="11.7109375" style="888" customWidth="1"/>
    <col min="6648" max="6648" width="45.42578125" style="888" customWidth="1"/>
    <col min="6649" max="6896" width="9.140625" style="888"/>
    <col min="6897" max="6897" width="4.85546875" style="888" customWidth="1"/>
    <col min="6898" max="6898" width="48.28515625" style="888" customWidth="1"/>
    <col min="6899" max="6899" width="12.85546875" style="888" customWidth="1"/>
    <col min="6900" max="6900" width="11.7109375" style="888" customWidth="1"/>
    <col min="6901" max="6901" width="11.140625" style="888" customWidth="1"/>
    <col min="6902" max="6902" width="11.42578125" style="888" customWidth="1"/>
    <col min="6903" max="6903" width="11.7109375" style="888" customWidth="1"/>
    <col min="6904" max="6904" width="45.42578125" style="888" customWidth="1"/>
    <col min="6905" max="7152" width="9.140625" style="888"/>
    <col min="7153" max="7153" width="4.85546875" style="888" customWidth="1"/>
    <col min="7154" max="7154" width="48.28515625" style="888" customWidth="1"/>
    <col min="7155" max="7155" width="12.85546875" style="888" customWidth="1"/>
    <col min="7156" max="7156" width="11.7109375" style="888" customWidth="1"/>
    <col min="7157" max="7157" width="11.140625" style="888" customWidth="1"/>
    <col min="7158" max="7158" width="11.42578125" style="888" customWidth="1"/>
    <col min="7159" max="7159" width="11.7109375" style="888" customWidth="1"/>
    <col min="7160" max="7160" width="45.42578125" style="888" customWidth="1"/>
    <col min="7161" max="7408" width="9.140625" style="888"/>
    <col min="7409" max="7409" width="4.85546875" style="888" customWidth="1"/>
    <col min="7410" max="7410" width="48.28515625" style="888" customWidth="1"/>
    <col min="7411" max="7411" width="12.85546875" style="888" customWidth="1"/>
    <col min="7412" max="7412" width="11.7109375" style="888" customWidth="1"/>
    <col min="7413" max="7413" width="11.140625" style="888" customWidth="1"/>
    <col min="7414" max="7414" width="11.42578125" style="888" customWidth="1"/>
    <col min="7415" max="7415" width="11.7109375" style="888" customWidth="1"/>
    <col min="7416" max="7416" width="45.42578125" style="888" customWidth="1"/>
    <col min="7417" max="7664" width="9.140625" style="888"/>
    <col min="7665" max="7665" width="4.85546875" style="888" customWidth="1"/>
    <col min="7666" max="7666" width="48.28515625" style="888" customWidth="1"/>
    <col min="7667" max="7667" width="12.85546875" style="888" customWidth="1"/>
    <col min="7668" max="7668" width="11.7109375" style="888" customWidth="1"/>
    <col min="7669" max="7669" width="11.140625" style="888" customWidth="1"/>
    <col min="7670" max="7670" width="11.42578125" style="888" customWidth="1"/>
    <col min="7671" max="7671" width="11.7109375" style="888" customWidth="1"/>
    <col min="7672" max="7672" width="45.42578125" style="888" customWidth="1"/>
    <col min="7673" max="7920" width="9.140625" style="888"/>
    <col min="7921" max="7921" width="4.85546875" style="888" customWidth="1"/>
    <col min="7922" max="7922" width="48.28515625" style="888" customWidth="1"/>
    <col min="7923" max="7923" width="12.85546875" style="888" customWidth="1"/>
    <col min="7924" max="7924" width="11.7109375" style="888" customWidth="1"/>
    <col min="7925" max="7925" width="11.140625" style="888" customWidth="1"/>
    <col min="7926" max="7926" width="11.42578125" style="888" customWidth="1"/>
    <col min="7927" max="7927" width="11.7109375" style="888" customWidth="1"/>
    <col min="7928" max="7928" width="45.42578125" style="888" customWidth="1"/>
    <col min="7929" max="8176" width="9.140625" style="888"/>
    <col min="8177" max="8177" width="4.85546875" style="888" customWidth="1"/>
    <col min="8178" max="8178" width="48.28515625" style="888" customWidth="1"/>
    <col min="8179" max="8179" width="12.85546875" style="888" customWidth="1"/>
    <col min="8180" max="8180" width="11.7109375" style="888" customWidth="1"/>
    <col min="8181" max="8181" width="11.140625" style="888" customWidth="1"/>
    <col min="8182" max="8182" width="11.42578125" style="888" customWidth="1"/>
    <col min="8183" max="8183" width="11.7109375" style="888" customWidth="1"/>
    <col min="8184" max="8184" width="45.42578125" style="888" customWidth="1"/>
    <col min="8185" max="8432" width="9.140625" style="888"/>
    <col min="8433" max="8433" width="4.85546875" style="888" customWidth="1"/>
    <col min="8434" max="8434" width="48.28515625" style="888" customWidth="1"/>
    <col min="8435" max="8435" width="12.85546875" style="888" customWidth="1"/>
    <col min="8436" max="8436" width="11.7109375" style="888" customWidth="1"/>
    <col min="8437" max="8437" width="11.140625" style="888" customWidth="1"/>
    <col min="8438" max="8438" width="11.42578125" style="888" customWidth="1"/>
    <col min="8439" max="8439" width="11.7109375" style="888" customWidth="1"/>
    <col min="8440" max="8440" width="45.42578125" style="888" customWidth="1"/>
    <col min="8441" max="8688" width="9.140625" style="888"/>
    <col min="8689" max="8689" width="4.85546875" style="888" customWidth="1"/>
    <col min="8690" max="8690" width="48.28515625" style="888" customWidth="1"/>
    <col min="8691" max="8691" width="12.85546875" style="888" customWidth="1"/>
    <col min="8692" max="8692" width="11.7109375" style="888" customWidth="1"/>
    <col min="8693" max="8693" width="11.140625" style="888" customWidth="1"/>
    <col min="8694" max="8694" width="11.42578125" style="888" customWidth="1"/>
    <col min="8695" max="8695" width="11.7109375" style="888" customWidth="1"/>
    <col min="8696" max="8696" width="45.42578125" style="888" customWidth="1"/>
    <col min="8697" max="8944" width="9.140625" style="888"/>
    <col min="8945" max="8945" width="4.85546875" style="888" customWidth="1"/>
    <col min="8946" max="8946" width="48.28515625" style="888" customWidth="1"/>
    <col min="8947" max="8947" width="12.85546875" style="888" customWidth="1"/>
    <col min="8948" max="8948" width="11.7109375" style="888" customWidth="1"/>
    <col min="8949" max="8949" width="11.140625" style="888" customWidth="1"/>
    <col min="8950" max="8950" width="11.42578125" style="888" customWidth="1"/>
    <col min="8951" max="8951" width="11.7109375" style="888" customWidth="1"/>
    <col min="8952" max="8952" width="45.42578125" style="888" customWidth="1"/>
    <col min="8953" max="9200" width="9.140625" style="888"/>
    <col min="9201" max="9201" width="4.85546875" style="888" customWidth="1"/>
    <col min="9202" max="9202" width="48.28515625" style="888" customWidth="1"/>
    <col min="9203" max="9203" width="12.85546875" style="888" customWidth="1"/>
    <col min="9204" max="9204" width="11.7109375" style="888" customWidth="1"/>
    <col min="9205" max="9205" width="11.140625" style="888" customWidth="1"/>
    <col min="9206" max="9206" width="11.42578125" style="888" customWidth="1"/>
    <col min="9207" max="9207" width="11.7109375" style="888" customWidth="1"/>
    <col min="9208" max="9208" width="45.42578125" style="888" customWidth="1"/>
    <col min="9209" max="9456" width="9.140625" style="888"/>
    <col min="9457" max="9457" width="4.85546875" style="888" customWidth="1"/>
    <col min="9458" max="9458" width="48.28515625" style="888" customWidth="1"/>
    <col min="9459" max="9459" width="12.85546875" style="888" customWidth="1"/>
    <col min="9460" max="9460" width="11.7109375" style="888" customWidth="1"/>
    <col min="9461" max="9461" width="11.140625" style="888" customWidth="1"/>
    <col min="9462" max="9462" width="11.42578125" style="888" customWidth="1"/>
    <col min="9463" max="9463" width="11.7109375" style="888" customWidth="1"/>
    <col min="9464" max="9464" width="45.42578125" style="888" customWidth="1"/>
    <col min="9465" max="9712" width="9.140625" style="888"/>
    <col min="9713" max="9713" width="4.85546875" style="888" customWidth="1"/>
    <col min="9714" max="9714" width="48.28515625" style="888" customWidth="1"/>
    <col min="9715" max="9715" width="12.85546875" style="888" customWidth="1"/>
    <col min="9716" max="9716" width="11.7109375" style="888" customWidth="1"/>
    <col min="9717" max="9717" width="11.140625" style="888" customWidth="1"/>
    <col min="9718" max="9718" width="11.42578125" style="888" customWidth="1"/>
    <col min="9719" max="9719" width="11.7109375" style="888" customWidth="1"/>
    <col min="9720" max="9720" width="45.42578125" style="888" customWidth="1"/>
    <col min="9721" max="9968" width="9.140625" style="888"/>
    <col min="9969" max="9969" width="4.85546875" style="888" customWidth="1"/>
    <col min="9970" max="9970" width="48.28515625" style="888" customWidth="1"/>
    <col min="9971" max="9971" width="12.85546875" style="888" customWidth="1"/>
    <col min="9972" max="9972" width="11.7109375" style="888" customWidth="1"/>
    <col min="9973" max="9973" width="11.140625" style="888" customWidth="1"/>
    <col min="9974" max="9974" width="11.42578125" style="888" customWidth="1"/>
    <col min="9975" max="9975" width="11.7109375" style="888" customWidth="1"/>
    <col min="9976" max="9976" width="45.42578125" style="888" customWidth="1"/>
    <col min="9977" max="10224" width="9.140625" style="888"/>
    <col min="10225" max="10225" width="4.85546875" style="888" customWidth="1"/>
    <col min="10226" max="10226" width="48.28515625" style="888" customWidth="1"/>
    <col min="10227" max="10227" width="12.85546875" style="888" customWidth="1"/>
    <col min="10228" max="10228" width="11.7109375" style="888" customWidth="1"/>
    <col min="10229" max="10229" width="11.140625" style="888" customWidth="1"/>
    <col min="10230" max="10230" width="11.42578125" style="888" customWidth="1"/>
    <col min="10231" max="10231" width="11.7109375" style="888" customWidth="1"/>
    <col min="10232" max="10232" width="45.42578125" style="888" customWidth="1"/>
    <col min="10233" max="10480" width="9.140625" style="888"/>
    <col min="10481" max="10481" width="4.85546875" style="888" customWidth="1"/>
    <col min="10482" max="10482" width="48.28515625" style="888" customWidth="1"/>
    <col min="10483" max="10483" width="12.85546875" style="888" customWidth="1"/>
    <col min="10484" max="10484" width="11.7109375" style="888" customWidth="1"/>
    <col min="10485" max="10485" width="11.140625" style="888" customWidth="1"/>
    <col min="10486" max="10486" width="11.42578125" style="888" customWidth="1"/>
    <col min="10487" max="10487" width="11.7109375" style="888" customWidth="1"/>
    <col min="10488" max="10488" width="45.42578125" style="888" customWidth="1"/>
    <col min="10489" max="10736" width="9.140625" style="888"/>
    <col min="10737" max="10737" width="4.85546875" style="888" customWidth="1"/>
    <col min="10738" max="10738" width="48.28515625" style="888" customWidth="1"/>
    <col min="10739" max="10739" width="12.85546875" style="888" customWidth="1"/>
    <col min="10740" max="10740" width="11.7109375" style="888" customWidth="1"/>
    <col min="10741" max="10741" width="11.140625" style="888" customWidth="1"/>
    <col min="10742" max="10742" width="11.42578125" style="888" customWidth="1"/>
    <col min="10743" max="10743" width="11.7109375" style="888" customWidth="1"/>
    <col min="10744" max="10744" width="45.42578125" style="888" customWidth="1"/>
    <col min="10745" max="10992" width="9.140625" style="888"/>
    <col min="10993" max="10993" width="4.85546875" style="888" customWidth="1"/>
    <col min="10994" max="10994" width="48.28515625" style="888" customWidth="1"/>
    <col min="10995" max="10995" width="12.85546875" style="888" customWidth="1"/>
    <col min="10996" max="10996" width="11.7109375" style="888" customWidth="1"/>
    <col min="10997" max="10997" width="11.140625" style="888" customWidth="1"/>
    <col min="10998" max="10998" width="11.42578125" style="888" customWidth="1"/>
    <col min="10999" max="10999" width="11.7109375" style="888" customWidth="1"/>
    <col min="11000" max="11000" width="45.42578125" style="888" customWidth="1"/>
    <col min="11001" max="11248" width="9.140625" style="888"/>
    <col min="11249" max="11249" width="4.85546875" style="888" customWidth="1"/>
    <col min="11250" max="11250" width="48.28515625" style="888" customWidth="1"/>
    <col min="11251" max="11251" width="12.85546875" style="888" customWidth="1"/>
    <col min="11252" max="11252" width="11.7109375" style="888" customWidth="1"/>
    <col min="11253" max="11253" width="11.140625" style="888" customWidth="1"/>
    <col min="11254" max="11254" width="11.42578125" style="888" customWidth="1"/>
    <col min="11255" max="11255" width="11.7109375" style="888" customWidth="1"/>
    <col min="11256" max="11256" width="45.42578125" style="888" customWidth="1"/>
    <col min="11257" max="11504" width="9.140625" style="888"/>
    <col min="11505" max="11505" width="4.85546875" style="888" customWidth="1"/>
    <col min="11506" max="11506" width="48.28515625" style="888" customWidth="1"/>
    <col min="11507" max="11507" width="12.85546875" style="888" customWidth="1"/>
    <col min="11508" max="11508" width="11.7109375" style="888" customWidth="1"/>
    <col min="11509" max="11509" width="11.140625" style="888" customWidth="1"/>
    <col min="11510" max="11510" width="11.42578125" style="888" customWidth="1"/>
    <col min="11511" max="11511" width="11.7109375" style="888" customWidth="1"/>
    <col min="11512" max="11512" width="45.42578125" style="888" customWidth="1"/>
    <col min="11513" max="11760" width="9.140625" style="888"/>
    <col min="11761" max="11761" width="4.85546875" style="888" customWidth="1"/>
    <col min="11762" max="11762" width="48.28515625" style="888" customWidth="1"/>
    <col min="11763" max="11763" width="12.85546875" style="888" customWidth="1"/>
    <col min="11764" max="11764" width="11.7109375" style="888" customWidth="1"/>
    <col min="11765" max="11765" width="11.140625" style="888" customWidth="1"/>
    <col min="11766" max="11766" width="11.42578125" style="888" customWidth="1"/>
    <col min="11767" max="11767" width="11.7109375" style="888" customWidth="1"/>
    <col min="11768" max="11768" width="45.42578125" style="888" customWidth="1"/>
    <col min="11769" max="12016" width="9.140625" style="888"/>
    <col min="12017" max="12017" width="4.85546875" style="888" customWidth="1"/>
    <col min="12018" max="12018" width="48.28515625" style="888" customWidth="1"/>
    <col min="12019" max="12019" width="12.85546875" style="888" customWidth="1"/>
    <col min="12020" max="12020" width="11.7109375" style="888" customWidth="1"/>
    <col min="12021" max="12021" width="11.140625" style="888" customWidth="1"/>
    <col min="12022" max="12022" width="11.42578125" style="888" customWidth="1"/>
    <col min="12023" max="12023" width="11.7109375" style="888" customWidth="1"/>
    <col min="12024" max="12024" width="45.42578125" style="888" customWidth="1"/>
    <col min="12025" max="12272" width="9.140625" style="888"/>
    <col min="12273" max="12273" width="4.85546875" style="888" customWidth="1"/>
    <col min="12274" max="12274" width="48.28515625" style="888" customWidth="1"/>
    <col min="12275" max="12275" width="12.85546875" style="888" customWidth="1"/>
    <col min="12276" max="12276" width="11.7109375" style="888" customWidth="1"/>
    <col min="12277" max="12277" width="11.140625" style="888" customWidth="1"/>
    <col min="12278" max="12278" width="11.42578125" style="888" customWidth="1"/>
    <col min="12279" max="12279" width="11.7109375" style="888" customWidth="1"/>
    <col min="12280" max="12280" width="45.42578125" style="888" customWidth="1"/>
    <col min="12281" max="12528" width="9.140625" style="888"/>
    <col min="12529" max="12529" width="4.85546875" style="888" customWidth="1"/>
    <col min="12530" max="12530" width="48.28515625" style="888" customWidth="1"/>
    <col min="12531" max="12531" width="12.85546875" style="888" customWidth="1"/>
    <col min="12532" max="12532" width="11.7109375" style="888" customWidth="1"/>
    <col min="12533" max="12533" width="11.140625" style="888" customWidth="1"/>
    <col min="12534" max="12534" width="11.42578125" style="888" customWidth="1"/>
    <col min="12535" max="12535" width="11.7109375" style="888" customWidth="1"/>
    <col min="12536" max="12536" width="45.42578125" style="888" customWidth="1"/>
    <col min="12537" max="12784" width="9.140625" style="888"/>
    <col min="12785" max="12785" width="4.85546875" style="888" customWidth="1"/>
    <col min="12786" max="12786" width="48.28515625" style="888" customWidth="1"/>
    <col min="12787" max="12787" width="12.85546875" style="888" customWidth="1"/>
    <col min="12788" max="12788" width="11.7109375" style="888" customWidth="1"/>
    <col min="12789" max="12789" width="11.140625" style="888" customWidth="1"/>
    <col min="12790" max="12790" width="11.42578125" style="888" customWidth="1"/>
    <col min="12791" max="12791" width="11.7109375" style="888" customWidth="1"/>
    <col min="12792" max="12792" width="45.42578125" style="888" customWidth="1"/>
    <col min="12793" max="13040" width="9.140625" style="888"/>
    <col min="13041" max="13041" width="4.85546875" style="888" customWidth="1"/>
    <col min="13042" max="13042" width="48.28515625" style="888" customWidth="1"/>
    <col min="13043" max="13043" width="12.85546875" style="888" customWidth="1"/>
    <col min="13044" max="13044" width="11.7109375" style="888" customWidth="1"/>
    <col min="13045" max="13045" width="11.140625" style="888" customWidth="1"/>
    <col min="13046" max="13046" width="11.42578125" style="888" customWidth="1"/>
    <col min="13047" max="13047" width="11.7109375" style="888" customWidth="1"/>
    <col min="13048" max="13048" width="45.42578125" style="888" customWidth="1"/>
    <col min="13049" max="13296" width="9.140625" style="888"/>
    <col min="13297" max="13297" width="4.85546875" style="888" customWidth="1"/>
    <col min="13298" max="13298" width="48.28515625" style="888" customWidth="1"/>
    <col min="13299" max="13299" width="12.85546875" style="888" customWidth="1"/>
    <col min="13300" max="13300" width="11.7109375" style="888" customWidth="1"/>
    <col min="13301" max="13301" width="11.140625" style="888" customWidth="1"/>
    <col min="13302" max="13302" width="11.42578125" style="888" customWidth="1"/>
    <col min="13303" max="13303" width="11.7109375" style="888" customWidth="1"/>
    <col min="13304" max="13304" width="45.42578125" style="888" customWidth="1"/>
    <col min="13305" max="13552" width="9.140625" style="888"/>
    <col min="13553" max="13553" width="4.85546875" style="888" customWidth="1"/>
    <col min="13554" max="13554" width="48.28515625" style="888" customWidth="1"/>
    <col min="13555" max="13555" width="12.85546875" style="888" customWidth="1"/>
    <col min="13556" max="13556" width="11.7109375" style="888" customWidth="1"/>
    <col min="13557" max="13557" width="11.140625" style="888" customWidth="1"/>
    <col min="13558" max="13558" width="11.42578125" style="888" customWidth="1"/>
    <col min="13559" max="13559" width="11.7109375" style="888" customWidth="1"/>
    <col min="13560" max="13560" width="45.42578125" style="888" customWidth="1"/>
    <col min="13561" max="13808" width="9.140625" style="888"/>
    <col min="13809" max="13809" width="4.85546875" style="888" customWidth="1"/>
    <col min="13810" max="13810" width="48.28515625" style="888" customWidth="1"/>
    <col min="13811" max="13811" width="12.85546875" style="888" customWidth="1"/>
    <col min="13812" max="13812" width="11.7109375" style="888" customWidth="1"/>
    <col min="13813" max="13813" width="11.140625" style="888" customWidth="1"/>
    <col min="13814" max="13814" width="11.42578125" style="888" customWidth="1"/>
    <col min="13815" max="13815" width="11.7109375" style="888" customWidth="1"/>
    <col min="13816" max="13816" width="45.42578125" style="888" customWidth="1"/>
    <col min="13817" max="14064" width="9.140625" style="888"/>
    <col min="14065" max="14065" width="4.85546875" style="888" customWidth="1"/>
    <col min="14066" max="14066" width="48.28515625" style="888" customWidth="1"/>
    <col min="14067" max="14067" width="12.85546875" style="888" customWidth="1"/>
    <col min="14068" max="14068" width="11.7109375" style="888" customWidth="1"/>
    <col min="14069" max="14069" width="11.140625" style="888" customWidth="1"/>
    <col min="14070" max="14070" width="11.42578125" style="888" customWidth="1"/>
    <col min="14071" max="14071" width="11.7109375" style="888" customWidth="1"/>
    <col min="14072" max="14072" width="45.42578125" style="888" customWidth="1"/>
    <col min="14073" max="14320" width="9.140625" style="888"/>
    <col min="14321" max="14321" width="4.85546875" style="888" customWidth="1"/>
    <col min="14322" max="14322" width="48.28515625" style="888" customWidth="1"/>
    <col min="14323" max="14323" width="12.85546875" style="888" customWidth="1"/>
    <col min="14324" max="14324" width="11.7109375" style="888" customWidth="1"/>
    <col min="14325" max="14325" width="11.140625" style="888" customWidth="1"/>
    <col min="14326" max="14326" width="11.42578125" style="888" customWidth="1"/>
    <col min="14327" max="14327" width="11.7109375" style="888" customWidth="1"/>
    <col min="14328" max="14328" width="45.42578125" style="888" customWidth="1"/>
    <col min="14329" max="14576" width="9.140625" style="888"/>
    <col min="14577" max="14577" width="4.85546875" style="888" customWidth="1"/>
    <col min="14578" max="14578" width="48.28515625" style="888" customWidth="1"/>
    <col min="14579" max="14579" width="12.85546875" style="888" customWidth="1"/>
    <col min="14580" max="14580" width="11.7109375" style="888" customWidth="1"/>
    <col min="14581" max="14581" width="11.140625" style="888" customWidth="1"/>
    <col min="14582" max="14582" width="11.42578125" style="888" customWidth="1"/>
    <col min="14583" max="14583" width="11.7109375" style="888" customWidth="1"/>
    <col min="14584" max="14584" width="45.42578125" style="888" customWidth="1"/>
    <col min="14585" max="14832" width="9.140625" style="888"/>
    <col min="14833" max="14833" width="4.85546875" style="888" customWidth="1"/>
    <col min="14834" max="14834" width="48.28515625" style="888" customWidth="1"/>
    <col min="14835" max="14835" width="12.85546875" style="888" customWidth="1"/>
    <col min="14836" max="14836" width="11.7109375" style="888" customWidth="1"/>
    <col min="14837" max="14837" width="11.140625" style="888" customWidth="1"/>
    <col min="14838" max="14838" width="11.42578125" style="888" customWidth="1"/>
    <col min="14839" max="14839" width="11.7109375" style="888" customWidth="1"/>
    <col min="14840" max="14840" width="45.42578125" style="888" customWidth="1"/>
    <col min="14841" max="15088" width="9.140625" style="888"/>
    <col min="15089" max="15089" width="4.85546875" style="888" customWidth="1"/>
    <col min="15090" max="15090" width="48.28515625" style="888" customWidth="1"/>
    <col min="15091" max="15091" width="12.85546875" style="888" customWidth="1"/>
    <col min="15092" max="15092" width="11.7109375" style="888" customWidth="1"/>
    <col min="15093" max="15093" width="11.140625" style="888" customWidth="1"/>
    <col min="15094" max="15094" width="11.42578125" style="888" customWidth="1"/>
    <col min="15095" max="15095" width="11.7109375" style="888" customWidth="1"/>
    <col min="15096" max="15096" width="45.42578125" style="888" customWidth="1"/>
    <col min="15097" max="15344" width="9.140625" style="888"/>
    <col min="15345" max="15345" width="4.85546875" style="888" customWidth="1"/>
    <col min="15346" max="15346" width="48.28515625" style="888" customWidth="1"/>
    <col min="15347" max="15347" width="12.85546875" style="888" customWidth="1"/>
    <col min="15348" max="15348" width="11.7109375" style="888" customWidth="1"/>
    <col min="15349" max="15349" width="11.140625" style="888" customWidth="1"/>
    <col min="15350" max="15350" width="11.42578125" style="888" customWidth="1"/>
    <col min="15351" max="15351" width="11.7109375" style="888" customWidth="1"/>
    <col min="15352" max="15352" width="45.42578125" style="888" customWidth="1"/>
    <col min="15353" max="15600" width="9.140625" style="888"/>
    <col min="15601" max="15601" width="4.85546875" style="888" customWidth="1"/>
    <col min="15602" max="15602" width="48.28515625" style="888" customWidth="1"/>
    <col min="15603" max="15603" width="12.85546875" style="888" customWidth="1"/>
    <col min="15604" max="15604" width="11.7109375" style="888" customWidth="1"/>
    <col min="15605" max="15605" width="11.140625" style="888" customWidth="1"/>
    <col min="15606" max="15606" width="11.42578125" style="888" customWidth="1"/>
    <col min="15607" max="15607" width="11.7109375" style="888" customWidth="1"/>
    <col min="15608" max="15608" width="45.42578125" style="888" customWidth="1"/>
    <col min="15609" max="15856" width="9.140625" style="888"/>
    <col min="15857" max="15857" width="4.85546875" style="888" customWidth="1"/>
    <col min="15858" max="15858" width="48.28515625" style="888" customWidth="1"/>
    <col min="15859" max="15859" width="12.85546875" style="888" customWidth="1"/>
    <col min="15860" max="15860" width="11.7109375" style="888" customWidth="1"/>
    <col min="15861" max="15861" width="11.140625" style="888" customWidth="1"/>
    <col min="15862" max="15862" width="11.42578125" style="888" customWidth="1"/>
    <col min="15863" max="15863" width="11.7109375" style="888" customWidth="1"/>
    <col min="15864" max="15864" width="45.42578125" style="888" customWidth="1"/>
    <col min="15865" max="16112" width="9.140625" style="888"/>
    <col min="16113" max="16113" width="4.85546875" style="888" customWidth="1"/>
    <col min="16114" max="16114" width="48.28515625" style="888" customWidth="1"/>
    <col min="16115" max="16115" width="12.85546875" style="888" customWidth="1"/>
    <col min="16116" max="16116" width="11.7109375" style="888" customWidth="1"/>
    <col min="16117" max="16117" width="11.140625" style="888" customWidth="1"/>
    <col min="16118" max="16118" width="11.42578125" style="888" customWidth="1"/>
    <col min="16119" max="16119" width="11.7109375" style="888" customWidth="1"/>
    <col min="16120" max="16120" width="45.42578125" style="888" customWidth="1"/>
    <col min="16121" max="16384" width="9.140625" style="888"/>
  </cols>
  <sheetData>
    <row r="1" spans="1:12" x14ac:dyDescent="0.2">
      <c r="H1" s="825" t="s">
        <v>792</v>
      </c>
    </row>
    <row r="2" spans="1:12" x14ac:dyDescent="0.2">
      <c r="G2" s="826"/>
      <c r="H2" s="825" t="s">
        <v>493</v>
      </c>
    </row>
    <row r="3" spans="1:12" ht="18.75" x14ac:dyDescent="0.3">
      <c r="A3" s="827" t="s">
        <v>0</v>
      </c>
      <c r="B3" s="828"/>
      <c r="C3" s="828" t="s">
        <v>716</v>
      </c>
      <c r="D3" s="829"/>
      <c r="E3" s="829"/>
      <c r="F3" s="830"/>
    </row>
    <row r="4" spans="1:12" x14ac:dyDescent="0.2">
      <c r="A4" s="1968" t="s">
        <v>814</v>
      </c>
      <c r="B4" s="1968"/>
      <c r="C4" s="832">
        <v>90000594245</v>
      </c>
      <c r="D4" s="833"/>
      <c r="E4" s="833"/>
      <c r="F4" s="832"/>
    </row>
    <row r="5" spans="1:12" ht="15.75" customHeight="1" x14ac:dyDescent="0.25">
      <c r="A5" s="1969" t="s">
        <v>501</v>
      </c>
      <c r="B5" s="1969"/>
      <c r="C5" s="1969"/>
      <c r="D5" s="1969"/>
      <c r="E5" s="1969"/>
      <c r="F5" s="1969"/>
      <c r="G5" s="1969"/>
      <c r="H5" s="1969"/>
    </row>
    <row r="6" spans="1:12" ht="15.75" customHeight="1" x14ac:dyDescent="0.2">
      <c r="A6" s="853"/>
      <c r="B6" s="853"/>
      <c r="C6" s="853"/>
      <c r="D6" s="853"/>
      <c r="E6" s="853"/>
      <c r="F6" s="853"/>
      <c r="G6" s="853"/>
      <c r="H6" s="853"/>
    </row>
    <row r="7" spans="1:12" ht="15.75" x14ac:dyDescent="0.25">
      <c r="A7" s="827" t="s">
        <v>502</v>
      </c>
      <c r="B7" s="827"/>
      <c r="C7" s="1970" t="s">
        <v>793</v>
      </c>
      <c r="D7" s="1970"/>
      <c r="E7" s="1970"/>
      <c r="F7" s="1970"/>
    </row>
    <row r="8" spans="1:12" x14ac:dyDescent="0.2">
      <c r="A8" s="874" t="s">
        <v>504</v>
      </c>
      <c r="B8" s="874"/>
      <c r="C8" s="855" t="s">
        <v>727</v>
      </c>
      <c r="D8" s="876"/>
      <c r="E8" s="877"/>
      <c r="F8" s="855"/>
      <c r="G8" s="878"/>
      <c r="H8" s="827"/>
    </row>
    <row r="9" spans="1:12" x14ac:dyDescent="0.2">
      <c r="A9" s="874" t="s">
        <v>506</v>
      </c>
      <c r="B9" s="874"/>
      <c r="C9" s="856" t="s">
        <v>794</v>
      </c>
      <c r="D9" s="876"/>
      <c r="E9" s="877"/>
      <c r="F9" s="879"/>
      <c r="G9" s="878"/>
      <c r="H9" s="827"/>
    </row>
    <row r="10" spans="1:12" ht="48" x14ac:dyDescent="0.2">
      <c r="A10" s="793" t="s">
        <v>365</v>
      </c>
      <c r="B10" s="793" t="s">
        <v>508</v>
      </c>
      <c r="C10" s="966" t="s">
        <v>509</v>
      </c>
      <c r="D10" s="843" t="s">
        <v>378</v>
      </c>
      <c r="E10" s="843" t="s">
        <v>510</v>
      </c>
      <c r="F10" s="843" t="s">
        <v>380</v>
      </c>
      <c r="G10" s="843" t="s">
        <v>318</v>
      </c>
      <c r="H10" s="843" t="s">
        <v>376</v>
      </c>
    </row>
    <row r="11" spans="1:12" ht="12.75" customHeight="1" x14ac:dyDescent="0.2">
      <c r="A11" s="915"/>
      <c r="B11" s="916" t="s">
        <v>616</v>
      </c>
      <c r="C11" s="893"/>
      <c r="D11" s="858">
        <f>SUM(D12:D14)</f>
        <v>4876</v>
      </c>
      <c r="E11" s="894">
        <f>SUM(E12:E14)</f>
        <v>710</v>
      </c>
      <c r="F11" s="857">
        <f>SUM(F12:F14)</f>
        <v>5586</v>
      </c>
      <c r="G11" s="857"/>
      <c r="H11" s="859"/>
      <c r="K11" s="890"/>
      <c r="L11" s="890"/>
    </row>
    <row r="12" spans="1:12" ht="25.5" customHeight="1" x14ac:dyDescent="0.2">
      <c r="A12" s="1965">
        <v>1</v>
      </c>
      <c r="B12" s="1977" t="s">
        <v>815</v>
      </c>
      <c r="C12" s="917">
        <v>6259</v>
      </c>
      <c r="D12" s="870">
        <v>1500</v>
      </c>
      <c r="E12" s="871"/>
      <c r="F12" s="865">
        <f>D12+E12</f>
        <v>1500</v>
      </c>
      <c r="G12" s="847"/>
      <c r="H12" s="873" t="s">
        <v>765</v>
      </c>
      <c r="K12" s="890"/>
      <c r="L12" s="890"/>
    </row>
    <row r="13" spans="1:12" ht="25.5" customHeight="1" x14ac:dyDescent="0.2">
      <c r="A13" s="1967"/>
      <c r="B13" s="1978"/>
      <c r="C13" s="917">
        <v>6423</v>
      </c>
      <c r="D13" s="870">
        <f>750+250</f>
        <v>1000</v>
      </c>
      <c r="E13" s="871">
        <v>710</v>
      </c>
      <c r="F13" s="865">
        <f t="shared" ref="F13:F14" si="0">D13+E13</f>
        <v>1710</v>
      </c>
      <c r="G13" s="847" t="s">
        <v>795</v>
      </c>
      <c r="H13" s="873" t="s">
        <v>765</v>
      </c>
      <c r="K13" s="890"/>
      <c r="L13" s="890"/>
    </row>
    <row r="14" spans="1:12" ht="24.75" customHeight="1" x14ac:dyDescent="0.2">
      <c r="A14" s="860">
        <v>2</v>
      </c>
      <c r="B14" s="883" t="s">
        <v>796</v>
      </c>
      <c r="C14" s="917">
        <v>6423</v>
      </c>
      <c r="D14" s="870">
        <v>2376</v>
      </c>
      <c r="E14" s="871"/>
      <c r="F14" s="865">
        <f t="shared" si="0"/>
        <v>2376</v>
      </c>
      <c r="G14" s="847"/>
      <c r="H14" s="873" t="s">
        <v>765</v>
      </c>
      <c r="K14" s="891"/>
      <c r="L14" s="891"/>
    </row>
    <row r="15" spans="1:12" ht="17.25" customHeight="1" x14ac:dyDescent="0.2">
      <c r="A15" s="895"/>
      <c r="B15" s="757"/>
      <c r="C15" s="757"/>
      <c r="D15" s="757"/>
      <c r="E15" s="896"/>
      <c r="F15" s="757"/>
      <c r="G15" s="878"/>
      <c r="H15" s="827"/>
      <c r="K15" s="890"/>
      <c r="L15" s="890"/>
    </row>
    <row r="16" spans="1:12" x14ac:dyDescent="0.2">
      <c r="A16" s="874" t="s">
        <v>504</v>
      </c>
      <c r="B16" s="874"/>
      <c r="C16" s="855" t="s">
        <v>735</v>
      </c>
      <c r="D16" s="876"/>
      <c r="E16" s="877"/>
      <c r="F16" s="855"/>
      <c r="G16" s="878"/>
      <c r="H16" s="827"/>
      <c r="K16" s="890"/>
      <c r="L16" s="890"/>
    </row>
    <row r="17" spans="1:12" x14ac:dyDescent="0.2">
      <c r="A17" s="874" t="s">
        <v>506</v>
      </c>
      <c r="B17" s="874"/>
      <c r="C17" s="856" t="s">
        <v>797</v>
      </c>
      <c r="D17" s="876"/>
      <c r="E17" s="877"/>
      <c r="F17" s="879"/>
      <c r="G17" s="878"/>
      <c r="H17" s="827"/>
      <c r="K17" s="890"/>
      <c r="L17" s="890"/>
    </row>
    <row r="18" spans="1:12" ht="48.75" customHeight="1" x14ac:dyDescent="0.2">
      <c r="A18" s="793" t="s">
        <v>365</v>
      </c>
      <c r="B18" s="793" t="s">
        <v>508</v>
      </c>
      <c r="C18" s="880" t="s">
        <v>509</v>
      </c>
      <c r="D18" s="843" t="s">
        <v>378</v>
      </c>
      <c r="E18" s="843" t="s">
        <v>510</v>
      </c>
      <c r="F18" s="843" t="s">
        <v>380</v>
      </c>
      <c r="G18" s="843" t="s">
        <v>318</v>
      </c>
      <c r="H18" s="843" t="s">
        <v>376</v>
      </c>
    </row>
    <row r="19" spans="1:12" ht="12.75" customHeight="1" x14ac:dyDescent="0.2">
      <c r="A19" s="915"/>
      <c r="B19" s="916" t="s">
        <v>616</v>
      </c>
      <c r="C19" s="900"/>
      <c r="D19" s="901">
        <f>SUM(D20:D22)</f>
        <v>582000</v>
      </c>
      <c r="E19" s="901">
        <f t="shared" ref="E19:F19" si="1">SUM(E20:E22)</f>
        <v>0</v>
      </c>
      <c r="F19" s="901">
        <f t="shared" si="1"/>
        <v>582000</v>
      </c>
      <c r="G19" s="901"/>
      <c r="H19" s="859"/>
    </row>
    <row r="20" spans="1:12" ht="36" customHeight="1" x14ac:dyDescent="0.2">
      <c r="A20" s="1974">
        <v>1</v>
      </c>
      <c r="B20" s="1972" t="s">
        <v>798</v>
      </c>
      <c r="C20" s="917">
        <v>6252</v>
      </c>
      <c r="D20" s="870">
        <v>27000</v>
      </c>
      <c r="E20" s="871">
        <v>10000</v>
      </c>
      <c r="F20" s="865">
        <f t="shared" ref="F20:F22" si="2">D20+E20</f>
        <v>37000</v>
      </c>
      <c r="G20" s="847" t="s">
        <v>736</v>
      </c>
      <c r="H20" s="1975" t="s">
        <v>765</v>
      </c>
    </row>
    <row r="21" spans="1:12" x14ac:dyDescent="0.2">
      <c r="A21" s="1974"/>
      <c r="B21" s="1972"/>
      <c r="C21" s="917">
        <v>6423</v>
      </c>
      <c r="D21" s="870">
        <v>15000</v>
      </c>
      <c r="E21" s="871"/>
      <c r="F21" s="865">
        <f t="shared" si="2"/>
        <v>15000</v>
      </c>
      <c r="G21" s="847"/>
      <c r="H21" s="1976"/>
    </row>
    <row r="22" spans="1:12" ht="24" customHeight="1" x14ac:dyDescent="0.2">
      <c r="A22" s="869">
        <v>2</v>
      </c>
      <c r="B22" s="861" t="s">
        <v>799</v>
      </c>
      <c r="C22" s="917">
        <v>6423</v>
      </c>
      <c r="D22" s="870">
        <v>540000</v>
      </c>
      <c r="E22" s="871">
        <v>-10000</v>
      </c>
      <c r="F22" s="865">
        <f t="shared" si="2"/>
        <v>530000</v>
      </c>
      <c r="G22" s="847" t="s">
        <v>737</v>
      </c>
      <c r="H22" s="866" t="s">
        <v>765</v>
      </c>
    </row>
    <row r="23" spans="1:12" ht="15.75" customHeight="1" x14ac:dyDescent="0.2">
      <c r="A23" s="902"/>
      <c r="B23" s="903"/>
      <c r="C23" s="757"/>
      <c r="D23" s="757"/>
      <c r="E23" s="896"/>
      <c r="F23" s="757"/>
      <c r="G23" s="878"/>
      <c r="H23" s="827"/>
    </row>
    <row r="24" spans="1:12" s="892" customFormat="1" ht="13.5" customHeight="1" x14ac:dyDescent="0.2">
      <c r="A24" s="1971" t="s">
        <v>504</v>
      </c>
      <c r="B24" s="1971"/>
      <c r="C24" s="854" t="s">
        <v>740</v>
      </c>
      <c r="D24" s="904"/>
      <c r="E24" s="905"/>
      <c r="F24" s="906"/>
      <c r="G24" s="907"/>
      <c r="H24" s="827"/>
    </row>
    <row r="25" spans="1:12" x14ac:dyDescent="0.2">
      <c r="A25" s="874" t="s">
        <v>506</v>
      </c>
      <c r="B25" s="874"/>
      <c r="C25" s="856" t="s">
        <v>758</v>
      </c>
      <c r="D25" s="876"/>
      <c r="E25" s="877"/>
      <c r="F25" s="879"/>
      <c r="G25" s="878"/>
      <c r="H25" s="827"/>
    </row>
    <row r="26" spans="1:12" ht="49.5" customHeight="1" x14ac:dyDescent="0.2">
      <c r="A26" s="793" t="s">
        <v>365</v>
      </c>
      <c r="B26" s="793" t="s">
        <v>508</v>
      </c>
      <c r="C26" s="880" t="s">
        <v>509</v>
      </c>
      <c r="D26" s="843" t="s">
        <v>378</v>
      </c>
      <c r="E26" s="843" t="s">
        <v>510</v>
      </c>
      <c r="F26" s="843" t="s">
        <v>380</v>
      </c>
      <c r="G26" s="843" t="s">
        <v>318</v>
      </c>
      <c r="H26" s="843" t="s">
        <v>376</v>
      </c>
    </row>
    <row r="27" spans="1:12" ht="12.75" customHeight="1" x14ac:dyDescent="0.2">
      <c r="A27" s="915"/>
      <c r="B27" s="916" t="s">
        <v>616</v>
      </c>
      <c r="C27" s="857"/>
      <c r="D27" s="858">
        <f>SUM(D28:D32)</f>
        <v>91380</v>
      </c>
      <c r="E27" s="858">
        <f>SUM(E28:E32)</f>
        <v>-5180</v>
      </c>
      <c r="F27" s="858">
        <f>SUM(F28:F32)</f>
        <v>86200</v>
      </c>
      <c r="G27" s="858"/>
      <c r="H27" s="859"/>
    </row>
    <row r="28" spans="1:12" ht="36" x14ac:dyDescent="0.2">
      <c r="A28" s="860">
        <v>1</v>
      </c>
      <c r="B28" s="883" t="s">
        <v>800</v>
      </c>
      <c r="C28" s="862">
        <v>6260</v>
      </c>
      <c r="D28" s="870">
        <v>36000</v>
      </c>
      <c r="E28" s="871">
        <v>-7000</v>
      </c>
      <c r="F28" s="865">
        <f t="shared" ref="F28:F32" si="3">D28+E28</f>
        <v>29000</v>
      </c>
      <c r="G28" s="847" t="s">
        <v>744</v>
      </c>
      <c r="H28" s="873" t="s">
        <v>765</v>
      </c>
    </row>
    <row r="29" spans="1:12" ht="25.5" customHeight="1" x14ac:dyDescent="0.2">
      <c r="A29" s="860">
        <v>2</v>
      </c>
      <c r="B29" s="861" t="s">
        <v>798</v>
      </c>
      <c r="C29" s="862">
        <v>6252</v>
      </c>
      <c r="D29" s="870">
        <v>14500</v>
      </c>
      <c r="E29" s="871">
        <v>-5000</v>
      </c>
      <c r="F29" s="865">
        <f t="shared" si="3"/>
        <v>9500</v>
      </c>
      <c r="G29" s="847" t="s">
        <v>742</v>
      </c>
      <c r="H29" s="873" t="s">
        <v>765</v>
      </c>
    </row>
    <row r="30" spans="1:12" ht="25.5" customHeight="1" x14ac:dyDescent="0.2">
      <c r="A30" s="860">
        <v>3</v>
      </c>
      <c r="B30" s="861" t="s">
        <v>801</v>
      </c>
      <c r="C30" s="862">
        <v>6423</v>
      </c>
      <c r="D30" s="870">
        <v>20500</v>
      </c>
      <c r="E30" s="871"/>
      <c r="F30" s="865">
        <f t="shared" si="3"/>
        <v>20500</v>
      </c>
      <c r="G30" s="847"/>
      <c r="H30" s="873" t="s">
        <v>765</v>
      </c>
    </row>
    <row r="31" spans="1:12" ht="60.75" customHeight="1" x14ac:dyDescent="0.2">
      <c r="A31" s="860">
        <v>4</v>
      </c>
      <c r="B31" s="861" t="s">
        <v>802</v>
      </c>
      <c r="C31" s="862">
        <v>6423</v>
      </c>
      <c r="D31" s="870">
        <v>11880</v>
      </c>
      <c r="E31" s="871">
        <v>6820</v>
      </c>
      <c r="F31" s="865">
        <f t="shared" si="3"/>
        <v>18700</v>
      </c>
      <c r="G31" s="847" t="s">
        <v>803</v>
      </c>
      <c r="H31" s="873" t="s">
        <v>769</v>
      </c>
    </row>
    <row r="32" spans="1:12" ht="25.5" customHeight="1" x14ac:dyDescent="0.2">
      <c r="A32" s="869">
        <v>5</v>
      </c>
      <c r="B32" s="861" t="s">
        <v>804</v>
      </c>
      <c r="C32" s="862">
        <v>6259</v>
      </c>
      <c r="D32" s="870">
        <v>8500</v>
      </c>
      <c r="E32" s="871"/>
      <c r="F32" s="865">
        <f t="shared" si="3"/>
        <v>8500</v>
      </c>
      <c r="G32" s="847"/>
      <c r="H32" s="866" t="s">
        <v>765</v>
      </c>
    </row>
    <row r="33" spans="1:8" x14ac:dyDescent="0.2">
      <c r="A33" s="897"/>
      <c r="B33" s="897"/>
      <c r="C33" s="897"/>
      <c r="D33" s="898"/>
      <c r="E33" s="899"/>
      <c r="F33" s="897"/>
      <c r="G33" s="878"/>
      <c r="H33" s="827"/>
    </row>
    <row r="34" spans="1:8" x14ac:dyDescent="0.2">
      <c r="A34" s="874" t="s">
        <v>504</v>
      </c>
      <c r="B34" s="874"/>
      <c r="C34" s="855" t="s">
        <v>748</v>
      </c>
      <c r="D34" s="876"/>
      <c r="E34" s="877"/>
      <c r="F34" s="855"/>
      <c r="G34" s="878"/>
      <c r="H34" s="827"/>
    </row>
    <row r="35" spans="1:8" x14ac:dyDescent="0.2">
      <c r="A35" s="874" t="s">
        <v>506</v>
      </c>
      <c r="B35" s="874"/>
      <c r="C35" s="856" t="s">
        <v>773</v>
      </c>
      <c r="D35" s="876"/>
      <c r="E35" s="877"/>
      <c r="F35" s="879"/>
      <c r="G35" s="878"/>
      <c r="H35" s="827"/>
    </row>
    <row r="36" spans="1:8" ht="48" customHeight="1" x14ac:dyDescent="0.2">
      <c r="A36" s="793" t="s">
        <v>365</v>
      </c>
      <c r="B36" s="793" t="s">
        <v>508</v>
      </c>
      <c r="C36" s="880" t="s">
        <v>509</v>
      </c>
      <c r="D36" s="843" t="s">
        <v>378</v>
      </c>
      <c r="E36" s="843" t="s">
        <v>510</v>
      </c>
      <c r="F36" s="843" t="s">
        <v>380</v>
      </c>
      <c r="G36" s="843" t="s">
        <v>318</v>
      </c>
      <c r="H36" s="843" t="s">
        <v>376</v>
      </c>
    </row>
    <row r="37" spans="1:8" ht="12.75" customHeight="1" x14ac:dyDescent="0.2">
      <c r="A37" s="915"/>
      <c r="B37" s="916" t="s">
        <v>616</v>
      </c>
      <c r="C37" s="857"/>
      <c r="D37" s="858">
        <f>SUM(D38:D42)</f>
        <v>224200</v>
      </c>
      <c r="E37" s="858">
        <f>SUM(E38:E42)</f>
        <v>13000</v>
      </c>
      <c r="F37" s="858">
        <f>SUM(F38:F42)</f>
        <v>237200</v>
      </c>
      <c r="G37" s="858"/>
      <c r="H37" s="859"/>
    </row>
    <row r="38" spans="1:8" ht="48" x14ac:dyDescent="0.2">
      <c r="A38" s="1965">
        <v>1</v>
      </c>
      <c r="B38" s="1980" t="s">
        <v>805</v>
      </c>
      <c r="C38" s="862">
        <v>6360</v>
      </c>
      <c r="D38" s="870">
        <v>191200</v>
      </c>
      <c r="E38" s="871">
        <v>13000</v>
      </c>
      <c r="F38" s="865">
        <f t="shared" ref="F38:F42" si="4">D38+E38</f>
        <v>204200</v>
      </c>
      <c r="G38" s="868" t="s">
        <v>750</v>
      </c>
      <c r="H38" s="1975" t="s">
        <v>765</v>
      </c>
    </row>
    <row r="39" spans="1:8" x14ac:dyDescent="0.2">
      <c r="A39" s="1966"/>
      <c r="B39" s="1981"/>
      <c r="C39" s="862">
        <v>6270</v>
      </c>
      <c r="D39" s="870">
        <v>3000</v>
      </c>
      <c r="E39" s="871"/>
      <c r="F39" s="865">
        <f t="shared" si="4"/>
        <v>3000</v>
      </c>
      <c r="G39" s="868"/>
      <c r="H39" s="1979"/>
    </row>
    <row r="40" spans="1:8" x14ac:dyDescent="0.2">
      <c r="A40" s="1966"/>
      <c r="B40" s="1981"/>
      <c r="C40" s="862">
        <v>6324</v>
      </c>
      <c r="D40" s="870">
        <v>1000</v>
      </c>
      <c r="E40" s="871"/>
      <c r="F40" s="865">
        <f t="shared" si="4"/>
        <v>1000</v>
      </c>
      <c r="G40" s="868"/>
      <c r="H40" s="1979"/>
    </row>
    <row r="41" spans="1:8" x14ac:dyDescent="0.2">
      <c r="A41" s="1966"/>
      <c r="B41" s="1981"/>
      <c r="C41" s="862">
        <v>6255</v>
      </c>
      <c r="D41" s="870">
        <v>1000</v>
      </c>
      <c r="E41" s="871"/>
      <c r="F41" s="865">
        <f t="shared" si="4"/>
        <v>1000</v>
      </c>
      <c r="G41" s="868"/>
      <c r="H41" s="1979"/>
    </row>
    <row r="42" spans="1:8" x14ac:dyDescent="0.2">
      <c r="A42" s="1967"/>
      <c r="B42" s="1982"/>
      <c r="C42" s="862">
        <v>6423</v>
      </c>
      <c r="D42" s="865">
        <v>28000</v>
      </c>
      <c r="E42" s="872"/>
      <c r="F42" s="865">
        <f t="shared" si="4"/>
        <v>28000</v>
      </c>
      <c r="G42" s="847"/>
      <c r="H42" s="1976"/>
    </row>
    <row r="43" spans="1:8" x14ac:dyDescent="0.2">
      <c r="A43" s="897"/>
      <c r="B43" s="897"/>
      <c r="C43" s="897"/>
      <c r="D43" s="898"/>
      <c r="E43" s="899"/>
      <c r="F43" s="897"/>
      <c r="G43" s="878"/>
      <c r="H43" s="827"/>
    </row>
    <row r="44" spans="1:8" x14ac:dyDescent="0.2">
      <c r="A44" s="874" t="s">
        <v>504</v>
      </c>
      <c r="B44" s="874"/>
      <c r="C44" s="855" t="s">
        <v>775</v>
      </c>
      <c r="D44" s="876"/>
      <c r="E44" s="877"/>
      <c r="F44" s="855"/>
      <c r="G44" s="878"/>
      <c r="H44" s="827"/>
    </row>
    <row r="45" spans="1:8" x14ac:dyDescent="0.2">
      <c r="A45" s="874" t="s">
        <v>506</v>
      </c>
      <c r="B45" s="874"/>
      <c r="C45" s="856" t="s">
        <v>776</v>
      </c>
      <c r="D45" s="876"/>
      <c r="E45" s="877"/>
      <c r="F45" s="879"/>
      <c r="G45" s="878"/>
      <c r="H45" s="827"/>
    </row>
    <row r="46" spans="1:8" ht="48" x14ac:dyDescent="0.2">
      <c r="A46" s="793" t="s">
        <v>365</v>
      </c>
      <c r="B46" s="793" t="s">
        <v>508</v>
      </c>
      <c r="C46" s="880" t="s">
        <v>509</v>
      </c>
      <c r="D46" s="843" t="s">
        <v>378</v>
      </c>
      <c r="E46" s="843" t="s">
        <v>510</v>
      </c>
      <c r="F46" s="843" t="s">
        <v>380</v>
      </c>
      <c r="G46" s="843" t="s">
        <v>318</v>
      </c>
      <c r="H46" s="843" t="s">
        <v>376</v>
      </c>
    </row>
    <row r="47" spans="1:8" ht="12.75" customHeight="1" x14ac:dyDescent="0.2">
      <c r="A47" s="915"/>
      <c r="B47" s="916" t="s">
        <v>616</v>
      </c>
      <c r="C47" s="857"/>
      <c r="D47" s="858">
        <f>SUM(D48:D52)</f>
        <v>102700</v>
      </c>
      <c r="E47" s="858">
        <f>SUM(E48:E52)</f>
        <v>-8530</v>
      </c>
      <c r="F47" s="858">
        <f>SUM(F48:F52)</f>
        <v>94170</v>
      </c>
      <c r="G47" s="858"/>
      <c r="H47" s="859"/>
    </row>
    <row r="48" spans="1:8" ht="36" x14ac:dyDescent="0.2">
      <c r="A48" s="860">
        <v>1</v>
      </c>
      <c r="B48" s="883" t="s">
        <v>800</v>
      </c>
      <c r="C48" s="862">
        <v>6260</v>
      </c>
      <c r="D48" s="870">
        <f>57500+3700</f>
        <v>61200</v>
      </c>
      <c r="E48" s="871">
        <v>-5000</v>
      </c>
      <c r="F48" s="865">
        <f t="shared" ref="F48:F52" si="5">D48+E48</f>
        <v>56200</v>
      </c>
      <c r="G48" s="847" t="s">
        <v>744</v>
      </c>
      <c r="H48" s="873" t="s">
        <v>765</v>
      </c>
    </row>
    <row r="49" spans="1:8" ht="24" x14ac:dyDescent="0.2">
      <c r="A49" s="860">
        <v>2</v>
      </c>
      <c r="B49" s="861" t="s">
        <v>798</v>
      </c>
      <c r="C49" s="862">
        <v>6252</v>
      </c>
      <c r="D49" s="870">
        <v>10500</v>
      </c>
      <c r="E49" s="871">
        <v>-3530</v>
      </c>
      <c r="F49" s="865">
        <f t="shared" si="5"/>
        <v>6970</v>
      </c>
      <c r="G49" s="847" t="s">
        <v>742</v>
      </c>
      <c r="H49" s="866" t="s">
        <v>765</v>
      </c>
    </row>
    <row r="50" spans="1:8" ht="27" customHeight="1" x14ac:dyDescent="0.2">
      <c r="A50" s="860">
        <v>3</v>
      </c>
      <c r="B50" s="861" t="s">
        <v>806</v>
      </c>
      <c r="C50" s="862">
        <v>6423</v>
      </c>
      <c r="D50" s="870">
        <v>12500</v>
      </c>
      <c r="E50" s="871"/>
      <c r="F50" s="865">
        <f t="shared" si="5"/>
        <v>12500</v>
      </c>
      <c r="G50" s="847"/>
      <c r="H50" s="866" t="s">
        <v>765</v>
      </c>
    </row>
    <row r="51" spans="1:8" ht="24" x14ac:dyDescent="0.2">
      <c r="A51" s="1965">
        <v>4</v>
      </c>
      <c r="B51" s="1977" t="s">
        <v>807</v>
      </c>
      <c r="C51" s="917">
        <v>6254</v>
      </c>
      <c r="D51" s="870">
        <v>6700</v>
      </c>
      <c r="E51" s="871"/>
      <c r="F51" s="865">
        <f t="shared" si="5"/>
        <v>6700</v>
      </c>
      <c r="G51" s="847"/>
      <c r="H51" s="866" t="s">
        <v>765</v>
      </c>
    </row>
    <row r="52" spans="1:8" ht="24" x14ac:dyDescent="0.2">
      <c r="A52" s="1967"/>
      <c r="B52" s="1978"/>
      <c r="C52" s="917">
        <v>6423</v>
      </c>
      <c r="D52" s="870">
        <v>11800</v>
      </c>
      <c r="E52" s="871"/>
      <c r="F52" s="865">
        <f t="shared" si="5"/>
        <v>11800</v>
      </c>
      <c r="G52" s="847"/>
      <c r="H52" s="866" t="s">
        <v>765</v>
      </c>
    </row>
    <row r="53" spans="1:8" ht="69.75" customHeight="1" x14ac:dyDescent="0.2">
      <c r="A53" s="874"/>
      <c r="B53" s="908"/>
      <c r="C53" s="908"/>
      <c r="D53" s="908"/>
      <c r="E53" s="905"/>
      <c r="F53" s="908"/>
      <c r="G53" s="878"/>
      <c r="H53" s="827"/>
    </row>
    <row r="54" spans="1:8" x14ac:dyDescent="0.2">
      <c r="A54" s="874" t="s">
        <v>504</v>
      </c>
      <c r="B54" s="874"/>
      <c r="C54" s="855" t="s">
        <v>808</v>
      </c>
      <c r="D54" s="876"/>
      <c r="E54" s="877"/>
      <c r="F54" s="855"/>
      <c r="G54" s="878"/>
      <c r="H54" s="827"/>
    </row>
    <row r="55" spans="1:8" x14ac:dyDescent="0.2">
      <c r="A55" s="874" t="s">
        <v>506</v>
      </c>
      <c r="B55" s="874"/>
      <c r="C55" s="856" t="s">
        <v>809</v>
      </c>
      <c r="D55" s="876"/>
      <c r="E55" s="877"/>
      <c r="F55" s="855"/>
      <c r="G55" s="878"/>
      <c r="H55" s="827"/>
    </row>
    <row r="56" spans="1:8" ht="48" x14ac:dyDescent="0.2">
      <c r="A56" s="793" t="s">
        <v>365</v>
      </c>
      <c r="B56" s="793" t="s">
        <v>508</v>
      </c>
      <c r="C56" s="880" t="s">
        <v>509</v>
      </c>
      <c r="D56" s="843" t="s">
        <v>378</v>
      </c>
      <c r="E56" s="843" t="s">
        <v>510</v>
      </c>
      <c r="F56" s="843" t="s">
        <v>380</v>
      </c>
      <c r="G56" s="843" t="s">
        <v>318</v>
      </c>
      <c r="H56" s="843" t="s">
        <v>376</v>
      </c>
    </row>
    <row r="57" spans="1:8" ht="12.75" customHeight="1" x14ac:dyDescent="0.2">
      <c r="A57" s="915"/>
      <c r="B57" s="916" t="s">
        <v>616</v>
      </c>
      <c r="C57" s="857"/>
      <c r="D57" s="858">
        <f>SUM(D58:D61)</f>
        <v>355548</v>
      </c>
      <c r="E57" s="858">
        <f>SUM(E58:E61)</f>
        <v>0</v>
      </c>
      <c r="F57" s="858">
        <f>SUM(F58:F61)</f>
        <v>355548</v>
      </c>
      <c r="G57" s="858"/>
      <c r="H57" s="859"/>
    </row>
    <row r="58" spans="1:8" ht="33" customHeight="1" x14ac:dyDescent="0.2">
      <c r="A58" s="860">
        <v>1</v>
      </c>
      <c r="B58" s="883" t="s">
        <v>810</v>
      </c>
      <c r="C58" s="862">
        <v>6423</v>
      </c>
      <c r="D58" s="871">
        <v>333998</v>
      </c>
      <c r="E58" s="864"/>
      <c r="F58" s="865">
        <f t="shared" ref="F58:F61" si="6">D58+E58</f>
        <v>333998</v>
      </c>
      <c r="G58" s="909"/>
      <c r="H58" s="866" t="s">
        <v>765</v>
      </c>
    </row>
    <row r="59" spans="1:8" ht="24" customHeight="1" x14ac:dyDescent="0.2">
      <c r="A59" s="860">
        <v>2</v>
      </c>
      <c r="B59" s="910" t="s">
        <v>811</v>
      </c>
      <c r="C59" s="862">
        <v>6423</v>
      </c>
      <c r="D59" s="871">
        <v>1350</v>
      </c>
      <c r="E59" s="864"/>
      <c r="F59" s="865">
        <f t="shared" si="6"/>
        <v>1350</v>
      </c>
      <c r="G59" s="909"/>
      <c r="H59" s="866" t="s">
        <v>765</v>
      </c>
    </row>
    <row r="60" spans="1:8" ht="28.5" customHeight="1" x14ac:dyDescent="0.2">
      <c r="A60" s="869">
        <v>3</v>
      </c>
      <c r="B60" s="911" t="s">
        <v>812</v>
      </c>
      <c r="C60" s="918">
        <v>6423</v>
      </c>
      <c r="D60" s="919">
        <v>15000</v>
      </c>
      <c r="E60" s="912"/>
      <c r="F60" s="865">
        <f t="shared" si="6"/>
        <v>15000</v>
      </c>
      <c r="G60" s="909"/>
      <c r="H60" s="866" t="s">
        <v>765</v>
      </c>
    </row>
    <row r="61" spans="1:8" ht="24" x14ac:dyDescent="0.2">
      <c r="A61" s="869">
        <v>4</v>
      </c>
      <c r="B61" s="923" t="s">
        <v>813</v>
      </c>
      <c r="C61" s="918">
        <v>6423</v>
      </c>
      <c r="D61" s="919">
        <v>5200</v>
      </c>
      <c r="E61" s="912"/>
      <c r="F61" s="865">
        <f t="shared" si="6"/>
        <v>5200</v>
      </c>
      <c r="G61" s="909"/>
      <c r="H61" s="866" t="s">
        <v>765</v>
      </c>
    </row>
    <row r="62" spans="1:8" ht="16.5" customHeight="1" x14ac:dyDescent="0.2">
      <c r="A62" s="878"/>
      <c r="B62" s="920"/>
      <c r="C62" s="920"/>
      <c r="D62" s="921"/>
      <c r="E62" s="922"/>
      <c r="F62" s="920" t="s">
        <v>346</v>
      </c>
      <c r="G62" s="878"/>
      <c r="H62" s="827"/>
    </row>
    <row r="63" spans="1:8" x14ac:dyDescent="0.2">
      <c r="A63" s="851" t="s">
        <v>485</v>
      </c>
      <c r="B63" s="851"/>
      <c r="C63" s="851"/>
      <c r="D63" s="851"/>
      <c r="E63" s="851"/>
      <c r="F63" s="851"/>
      <c r="G63" s="913"/>
      <c r="H63" s="851"/>
    </row>
    <row r="64" spans="1:8" x14ac:dyDescent="0.2">
      <c r="A64" s="851" t="s">
        <v>782</v>
      </c>
      <c r="B64" s="851"/>
      <c r="C64" s="851"/>
      <c r="D64" s="851"/>
      <c r="E64" s="851"/>
      <c r="F64" s="851"/>
      <c r="G64" s="913"/>
      <c r="H64" s="851"/>
    </row>
    <row r="65" spans="1:8" x14ac:dyDescent="0.2">
      <c r="A65" s="851"/>
      <c r="B65" s="851"/>
      <c r="C65" s="851" t="s">
        <v>783</v>
      </c>
      <c r="D65" s="851"/>
      <c r="E65" s="851"/>
      <c r="F65" s="851"/>
      <c r="G65" s="913"/>
      <c r="H65" s="851"/>
    </row>
    <row r="66" spans="1:8" x14ac:dyDescent="0.2">
      <c r="A66" s="851"/>
      <c r="B66" s="851"/>
      <c r="C66" s="851"/>
      <c r="D66" s="851"/>
      <c r="E66" s="851"/>
      <c r="F66" s="851"/>
      <c r="G66" s="913"/>
      <c r="H66" s="851"/>
    </row>
    <row r="67" spans="1:8" x14ac:dyDescent="0.2">
      <c r="A67" s="851" t="s">
        <v>784</v>
      </c>
      <c r="B67" s="851"/>
      <c r="C67" s="851"/>
      <c r="D67" s="851"/>
      <c r="E67" s="851"/>
      <c r="F67" s="851"/>
      <c r="G67" s="913"/>
      <c r="H67" s="851"/>
    </row>
    <row r="68" spans="1:8" x14ac:dyDescent="0.2">
      <c r="A68" s="851"/>
      <c r="B68" s="851" t="s">
        <v>785</v>
      </c>
      <c r="C68" s="851"/>
      <c r="D68" s="851"/>
      <c r="E68" s="851"/>
      <c r="F68" s="851"/>
      <c r="G68" s="913"/>
      <c r="H68" s="851"/>
    </row>
    <row r="69" spans="1:8" x14ac:dyDescent="0.2">
      <c r="A69" s="851"/>
      <c r="B69" s="851"/>
      <c r="C69" s="851" t="s">
        <v>787</v>
      </c>
      <c r="D69" s="851"/>
      <c r="E69" s="851"/>
      <c r="F69" s="851"/>
      <c r="G69" s="913"/>
      <c r="H69" s="851"/>
    </row>
    <row r="70" spans="1:8" x14ac:dyDescent="0.2">
      <c r="A70" s="878"/>
      <c r="B70" s="878"/>
      <c r="C70" s="851" t="s">
        <v>789</v>
      </c>
      <c r="D70" s="914"/>
      <c r="E70" s="914"/>
      <c r="F70" s="878"/>
      <c r="G70" s="878"/>
      <c r="H70" s="827"/>
    </row>
  </sheetData>
  <sheetProtection algorithmName="SHA-512" hashValue="tjH9S9qzD07s4IMZhE3Ax4AP7LdwWKZKhwvY0yV2o/FJMF+cPOPaFZ+ZA/SQRAW/cdD+YQS3eLtmS/GPLDfPwg==" saltValue="ifHERmztijxlu44irdZ44Q==" spinCount="100000" sheet="1" objects="1" scenarios="1"/>
  <mergeCells count="14">
    <mergeCell ref="H38:H42"/>
    <mergeCell ref="B38:B42"/>
    <mergeCell ref="A51:A52"/>
    <mergeCell ref="B51:B52"/>
    <mergeCell ref="A38:A42"/>
    <mergeCell ref="A20:A21"/>
    <mergeCell ref="B20:B21"/>
    <mergeCell ref="H20:H21"/>
    <mergeCell ref="A24:B24"/>
    <mergeCell ref="A4:B4"/>
    <mergeCell ref="A5:H5"/>
    <mergeCell ref="C7:F7"/>
    <mergeCell ref="A12:A13"/>
    <mergeCell ref="B12:B13"/>
  </mergeCells>
  <pageMargins left="0.98425196850393704" right="0.39370078740157483" top="0.59055118110236227" bottom="0.39370078740157483" header="0.23622047244094491" footer="0.23622047244094491"/>
  <pageSetup paperSize="9" scale="65" orientation="portrait" verticalDpi="1200" r:id="rId1"/>
  <headerFooter differentFirst="1">
    <oddFooter>&amp;L&amp;"Times New Roman,Regular"&amp;9&amp;D; &amp;T&amp;R&amp;"Times New Roman,Regular"&amp;9&amp;P (&amp;N)</oddFooter>
    <firstHeader xml:space="preserve">&amp;R&amp;"Times New Roman,Regular"&amp;9
54.pielikums Jūrmalas pilsētas domes 
2018.gada 27.septembra saistošajiem noteikumiem Nr.33
(protokols Nr.13,  23.punkts)
 </firstHeader>
    <firstFooter>&amp;L&amp;9&amp;D; &amp;T&amp;R&amp;9&amp;P (&amp;N)</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61"/>
  <sheetViews>
    <sheetView view="pageLayout" zoomScaleNormal="100" workbookViewId="0">
      <selection activeCell="I2" sqref="I2"/>
    </sheetView>
  </sheetViews>
  <sheetFormatPr defaultRowHeight="12" outlineLevelCol="1" x14ac:dyDescent="0.2"/>
  <cols>
    <col min="1" max="1" width="6.140625" style="924" customWidth="1"/>
    <col min="2" max="2" width="28.140625" style="924" customWidth="1"/>
    <col min="3" max="3" width="10.5703125" style="924" customWidth="1"/>
    <col min="4" max="4" width="11.7109375" style="924" hidden="1" customWidth="1" outlineLevel="1"/>
    <col min="5" max="5" width="11.28515625" style="924" hidden="1" customWidth="1" outlineLevel="1"/>
    <col min="6" max="6" width="14.7109375" style="938" customWidth="1" collapsed="1"/>
    <col min="7" max="7" width="29" style="924" hidden="1" customWidth="1" outlineLevel="1"/>
    <col min="8" max="8" width="18.28515625" style="924" customWidth="1" collapsed="1"/>
    <col min="9" max="16384" width="9.140625" style="924"/>
  </cols>
  <sheetData>
    <row r="1" spans="1:8" ht="12" customHeight="1" x14ac:dyDescent="0.2">
      <c r="C1" s="925"/>
      <c r="D1" s="925"/>
      <c r="E1" s="925"/>
      <c r="F1" s="924"/>
      <c r="H1" s="825" t="s">
        <v>816</v>
      </c>
    </row>
    <row r="2" spans="1:8" x14ac:dyDescent="0.2">
      <c r="C2" s="851"/>
      <c r="D2" s="851"/>
      <c r="E2" s="851"/>
      <c r="F2" s="924"/>
      <c r="H2" s="825" t="s">
        <v>493</v>
      </c>
    </row>
    <row r="3" spans="1:8" x14ac:dyDescent="0.2">
      <c r="A3" s="1983" t="s">
        <v>0</v>
      </c>
      <c r="B3" s="1983"/>
      <c r="C3" s="828" t="s">
        <v>716</v>
      </c>
      <c r="D3" s="926"/>
      <c r="E3" s="926"/>
      <c r="F3" s="924"/>
      <c r="G3" s="926"/>
      <c r="H3" s="926"/>
    </row>
    <row r="4" spans="1:8" x14ac:dyDescent="0.2">
      <c r="A4" s="1983" t="s">
        <v>1</v>
      </c>
      <c r="B4" s="1983"/>
      <c r="C4" s="832">
        <v>90000594245</v>
      </c>
      <c r="D4" s="926"/>
      <c r="E4" s="926"/>
      <c r="F4" s="924"/>
      <c r="G4" s="926"/>
      <c r="H4" s="926"/>
    </row>
    <row r="5" spans="1:8" ht="15.75" x14ac:dyDescent="0.25">
      <c r="A5" s="1984" t="s">
        <v>501</v>
      </c>
      <c r="B5" s="1984"/>
      <c r="C5" s="1984"/>
      <c r="D5" s="1984"/>
      <c r="E5" s="1984"/>
      <c r="F5" s="1984"/>
      <c r="G5" s="1984"/>
      <c r="H5" s="1984"/>
    </row>
    <row r="6" spans="1:8" ht="11.25" customHeight="1" x14ac:dyDescent="0.2">
      <c r="A6" s="927"/>
      <c r="B6" s="927"/>
      <c r="C6" s="927"/>
      <c r="D6" s="927"/>
      <c r="E6" s="927"/>
      <c r="F6" s="924"/>
      <c r="G6" s="927"/>
      <c r="H6" s="927"/>
    </row>
    <row r="7" spans="1:8" ht="15.75" x14ac:dyDescent="0.25">
      <c r="A7" s="1983" t="s">
        <v>502</v>
      </c>
      <c r="B7" s="1983"/>
      <c r="C7" s="939" t="s">
        <v>817</v>
      </c>
      <c r="D7" s="926"/>
      <c r="E7" s="926"/>
      <c r="F7" s="924"/>
      <c r="G7" s="926"/>
      <c r="H7" s="926"/>
    </row>
    <row r="8" spans="1:8" x14ac:dyDescent="0.2">
      <c r="A8" s="1983" t="s">
        <v>504</v>
      </c>
      <c r="B8" s="1983"/>
      <c r="C8" s="855" t="s">
        <v>818</v>
      </c>
      <c r="D8" s="876"/>
      <c r="E8" s="876"/>
      <c r="F8" s="855"/>
      <c r="G8" s="926"/>
      <c r="H8" s="926"/>
    </row>
    <row r="9" spans="1:8" x14ac:dyDescent="0.2">
      <c r="A9" s="1983" t="s">
        <v>506</v>
      </c>
      <c r="B9" s="1983"/>
      <c r="C9" s="856" t="s">
        <v>338</v>
      </c>
      <c r="D9" s="876"/>
      <c r="E9" s="876"/>
      <c r="F9" s="855"/>
      <c r="G9" s="926"/>
      <c r="H9" s="926"/>
    </row>
    <row r="10" spans="1:8" ht="48" x14ac:dyDescent="0.2">
      <c r="A10" s="928" t="s">
        <v>365</v>
      </c>
      <c r="B10" s="929" t="s">
        <v>508</v>
      </c>
      <c r="C10" s="928" t="s">
        <v>509</v>
      </c>
      <c r="D10" s="928" t="s">
        <v>378</v>
      </c>
      <c r="E10" s="928" t="s">
        <v>510</v>
      </c>
      <c r="F10" s="928" t="s">
        <v>380</v>
      </c>
      <c r="G10" s="928" t="s">
        <v>318</v>
      </c>
      <c r="H10" s="928" t="s">
        <v>376</v>
      </c>
    </row>
    <row r="11" spans="1:8" x14ac:dyDescent="0.2">
      <c r="A11" s="1987" t="s">
        <v>616</v>
      </c>
      <c r="B11" s="1988"/>
      <c r="C11" s="857"/>
      <c r="D11" s="858">
        <f>SUM(D12:D12)</f>
        <v>143</v>
      </c>
      <c r="E11" s="858">
        <f>SUM(E12:E12)</f>
        <v>0</v>
      </c>
      <c r="F11" s="858">
        <f>SUM(F12:F12)</f>
        <v>143</v>
      </c>
      <c r="G11" s="858"/>
      <c r="H11" s="901"/>
    </row>
    <row r="12" spans="1:8" ht="24" x14ac:dyDescent="0.2">
      <c r="A12" s="860">
        <v>1</v>
      </c>
      <c r="B12" s="883" t="s">
        <v>819</v>
      </c>
      <c r="C12" s="917">
        <v>2279</v>
      </c>
      <c r="D12" s="940">
        <v>143</v>
      </c>
      <c r="E12" s="940"/>
      <c r="F12" s="865">
        <f>D12+E12</f>
        <v>143</v>
      </c>
      <c r="G12" s="847"/>
      <c r="H12" s="930" t="s">
        <v>820</v>
      </c>
    </row>
    <row r="13" spans="1:8" x14ac:dyDescent="0.2">
      <c r="A13" s="931"/>
      <c r="B13" s="931"/>
      <c r="C13" s="926"/>
      <c r="D13" s="926"/>
      <c r="E13" s="926"/>
      <c r="F13" s="924"/>
      <c r="G13" s="926"/>
      <c r="H13" s="926"/>
    </row>
    <row r="14" spans="1:8" x14ac:dyDescent="0.2">
      <c r="A14" s="874" t="s">
        <v>504</v>
      </c>
      <c r="B14" s="874"/>
      <c r="C14" s="855" t="s">
        <v>727</v>
      </c>
      <c r="D14" s="876"/>
      <c r="E14" s="877"/>
      <c r="F14" s="855"/>
      <c r="G14" s="878"/>
      <c r="H14" s="878"/>
    </row>
    <row r="15" spans="1:8" x14ac:dyDescent="0.2">
      <c r="A15" s="874" t="s">
        <v>506</v>
      </c>
      <c r="B15" s="874"/>
      <c r="C15" s="856" t="s">
        <v>794</v>
      </c>
      <c r="D15" s="876"/>
      <c r="E15" s="877"/>
      <c r="F15" s="879"/>
      <c r="G15" s="878"/>
      <c r="H15" s="878"/>
    </row>
    <row r="16" spans="1:8" ht="48" x14ac:dyDescent="0.2">
      <c r="A16" s="928" t="s">
        <v>365</v>
      </c>
      <c r="B16" s="929" t="s">
        <v>508</v>
      </c>
      <c r="C16" s="928" t="s">
        <v>509</v>
      </c>
      <c r="D16" s="928" t="s">
        <v>378</v>
      </c>
      <c r="E16" s="928" t="s">
        <v>510</v>
      </c>
      <c r="F16" s="928" t="s">
        <v>380</v>
      </c>
      <c r="G16" s="928" t="s">
        <v>318</v>
      </c>
      <c r="H16" s="928" t="s">
        <v>376</v>
      </c>
    </row>
    <row r="17" spans="1:8" ht="12" customHeight="1" x14ac:dyDescent="0.2">
      <c r="A17" s="1987" t="s">
        <v>616</v>
      </c>
      <c r="B17" s="1988"/>
      <c r="C17" s="857"/>
      <c r="D17" s="858">
        <f>SUM(D18:D24)</f>
        <v>197479</v>
      </c>
      <c r="E17" s="858">
        <f>SUM(E18:E24)</f>
        <v>22932</v>
      </c>
      <c r="F17" s="858">
        <f>SUM(F18:F24)</f>
        <v>220411</v>
      </c>
      <c r="G17" s="858"/>
      <c r="H17" s="932"/>
    </row>
    <row r="18" spans="1:8" ht="24" x14ac:dyDescent="0.2">
      <c r="A18" s="860">
        <v>1</v>
      </c>
      <c r="B18" s="933" t="s">
        <v>821</v>
      </c>
      <c r="C18" s="917">
        <v>6330</v>
      </c>
      <c r="D18" s="870">
        <v>2846</v>
      </c>
      <c r="E18" s="871"/>
      <c r="F18" s="865">
        <f>D18+E18</f>
        <v>2846</v>
      </c>
      <c r="G18" s="847"/>
      <c r="H18" s="909" t="s">
        <v>822</v>
      </c>
    </row>
    <row r="19" spans="1:8" ht="24" x14ac:dyDescent="0.2">
      <c r="A19" s="860">
        <v>2</v>
      </c>
      <c r="B19" s="933" t="s">
        <v>823</v>
      </c>
      <c r="C19" s="917">
        <v>2239</v>
      </c>
      <c r="D19" s="870">
        <v>86</v>
      </c>
      <c r="E19" s="871"/>
      <c r="F19" s="865">
        <f t="shared" ref="F19:F24" si="0">D19+E19</f>
        <v>86</v>
      </c>
      <c r="G19" s="847"/>
      <c r="H19" s="909" t="s">
        <v>822</v>
      </c>
    </row>
    <row r="20" spans="1:8" ht="48" x14ac:dyDescent="0.2">
      <c r="A20" s="934">
        <v>3</v>
      </c>
      <c r="B20" s="933" t="s">
        <v>824</v>
      </c>
      <c r="C20" s="917">
        <v>2279</v>
      </c>
      <c r="D20" s="871">
        <v>3240</v>
      </c>
      <c r="E20" s="871">
        <v>1232</v>
      </c>
      <c r="F20" s="865">
        <f t="shared" si="0"/>
        <v>4472</v>
      </c>
      <c r="G20" s="847" t="s">
        <v>825</v>
      </c>
      <c r="H20" s="909" t="s">
        <v>765</v>
      </c>
    </row>
    <row r="21" spans="1:8" ht="48" x14ac:dyDescent="0.2">
      <c r="A21" s="1965">
        <v>5</v>
      </c>
      <c r="B21" s="1980" t="s">
        <v>826</v>
      </c>
      <c r="C21" s="917">
        <v>1150</v>
      </c>
      <c r="D21" s="870">
        <v>137800</v>
      </c>
      <c r="E21" s="871">
        <v>20500</v>
      </c>
      <c r="F21" s="865">
        <f t="shared" si="0"/>
        <v>158300</v>
      </c>
      <c r="G21" s="847" t="s">
        <v>729</v>
      </c>
      <c r="H21" s="909" t="s">
        <v>765</v>
      </c>
    </row>
    <row r="22" spans="1:8" ht="36" x14ac:dyDescent="0.2">
      <c r="A22" s="1966"/>
      <c r="B22" s="1981"/>
      <c r="C22" s="917">
        <v>2279</v>
      </c>
      <c r="D22" s="870">
        <v>15000</v>
      </c>
      <c r="E22" s="871">
        <v>-3000</v>
      </c>
      <c r="F22" s="865">
        <f t="shared" si="0"/>
        <v>12000</v>
      </c>
      <c r="G22" s="847" t="s">
        <v>827</v>
      </c>
      <c r="H22" s="909" t="s">
        <v>765</v>
      </c>
    </row>
    <row r="23" spans="1:8" ht="24" x14ac:dyDescent="0.2">
      <c r="A23" s="1966"/>
      <c r="B23" s="1981"/>
      <c r="C23" s="917">
        <v>2322</v>
      </c>
      <c r="D23" s="870">
        <v>6000</v>
      </c>
      <c r="E23" s="871"/>
      <c r="F23" s="865">
        <f t="shared" si="0"/>
        <v>6000</v>
      </c>
      <c r="G23" s="847"/>
      <c r="H23" s="909" t="s">
        <v>765</v>
      </c>
    </row>
    <row r="24" spans="1:8" ht="24" x14ac:dyDescent="0.2">
      <c r="A24" s="1967"/>
      <c r="B24" s="1982"/>
      <c r="C24" s="917">
        <v>1210</v>
      </c>
      <c r="D24" s="870">
        <v>32507</v>
      </c>
      <c r="E24" s="871">
        <v>4200</v>
      </c>
      <c r="F24" s="865">
        <f t="shared" si="0"/>
        <v>36707</v>
      </c>
      <c r="G24" s="847" t="s">
        <v>730</v>
      </c>
      <c r="H24" s="909" t="s">
        <v>765</v>
      </c>
    </row>
    <row r="25" spans="1:8" x14ac:dyDescent="0.2">
      <c r="A25" s="931"/>
      <c r="B25" s="931"/>
      <c r="C25" s="926"/>
      <c r="D25" s="926"/>
      <c r="E25" s="926"/>
      <c r="F25" s="924"/>
      <c r="G25" s="926"/>
      <c r="H25" s="926"/>
    </row>
    <row r="26" spans="1:8" x14ac:dyDescent="0.2">
      <c r="A26" s="874" t="s">
        <v>504</v>
      </c>
      <c r="B26" s="874"/>
      <c r="C26" s="855" t="s">
        <v>735</v>
      </c>
      <c r="D26" s="876"/>
      <c r="E26" s="877"/>
      <c r="F26" s="855"/>
      <c r="G26" s="878"/>
      <c r="H26" s="878"/>
    </row>
    <row r="27" spans="1:8" x14ac:dyDescent="0.2">
      <c r="A27" s="874" t="s">
        <v>506</v>
      </c>
      <c r="B27" s="874"/>
      <c r="C27" s="856" t="s">
        <v>797</v>
      </c>
      <c r="D27" s="876"/>
      <c r="E27" s="877"/>
      <c r="F27" s="879"/>
      <c r="G27" s="878"/>
      <c r="H27" s="878"/>
    </row>
    <row r="28" spans="1:8" ht="48" x14ac:dyDescent="0.2">
      <c r="A28" s="928" t="s">
        <v>365</v>
      </c>
      <c r="B28" s="929" t="s">
        <v>508</v>
      </c>
      <c r="C28" s="928" t="s">
        <v>509</v>
      </c>
      <c r="D28" s="928" t="s">
        <v>378</v>
      </c>
      <c r="E28" s="928" t="s">
        <v>510</v>
      </c>
      <c r="F28" s="928" t="s">
        <v>380</v>
      </c>
      <c r="G28" s="928" t="s">
        <v>318</v>
      </c>
      <c r="H28" s="928" t="s">
        <v>376</v>
      </c>
    </row>
    <row r="29" spans="1:8" x14ac:dyDescent="0.2">
      <c r="A29" s="1985" t="s">
        <v>616</v>
      </c>
      <c r="B29" s="1989"/>
      <c r="C29" s="857"/>
      <c r="D29" s="858">
        <f>SUM(D30:D31)</f>
        <v>154690</v>
      </c>
      <c r="E29" s="894">
        <f>SUM(E30:E31)</f>
        <v>0</v>
      </c>
      <c r="F29" s="857">
        <f>SUM(F30:F31)</f>
        <v>154690</v>
      </c>
      <c r="G29" s="857"/>
      <c r="H29" s="935"/>
    </row>
    <row r="30" spans="1:8" ht="24" x14ac:dyDescent="0.2">
      <c r="A30" s="860">
        <v>1</v>
      </c>
      <c r="B30" s="861" t="s">
        <v>828</v>
      </c>
      <c r="C30" s="917">
        <v>6412</v>
      </c>
      <c r="D30" s="870">
        <v>150420</v>
      </c>
      <c r="E30" s="871"/>
      <c r="F30" s="919">
        <f>D30+E30</f>
        <v>150420</v>
      </c>
      <c r="G30" s="847"/>
      <c r="H30" s="930" t="s">
        <v>779</v>
      </c>
    </row>
    <row r="31" spans="1:8" ht="36" x14ac:dyDescent="0.2">
      <c r="A31" s="860">
        <v>2</v>
      </c>
      <c r="B31" s="861" t="s">
        <v>829</v>
      </c>
      <c r="C31" s="917">
        <v>6412</v>
      </c>
      <c r="D31" s="870">
        <v>4270</v>
      </c>
      <c r="E31" s="871"/>
      <c r="F31" s="919">
        <f>D31+E31</f>
        <v>4270</v>
      </c>
      <c r="G31" s="847"/>
      <c r="H31" s="930" t="s">
        <v>779</v>
      </c>
    </row>
    <row r="32" spans="1:8" x14ac:dyDescent="0.2">
      <c r="A32" s="931"/>
      <c r="B32" s="931"/>
      <c r="C32" s="926"/>
      <c r="D32" s="926"/>
      <c r="E32" s="926"/>
      <c r="F32" s="924"/>
      <c r="G32" s="926"/>
      <c r="H32" s="926"/>
    </row>
    <row r="33" spans="1:8" x14ac:dyDescent="0.2">
      <c r="A33" s="874" t="s">
        <v>504</v>
      </c>
      <c r="B33" s="874"/>
      <c r="C33" s="855" t="s">
        <v>748</v>
      </c>
      <c r="D33" s="876"/>
      <c r="E33" s="877"/>
      <c r="F33" s="855"/>
      <c r="G33" s="878"/>
      <c r="H33" s="878"/>
    </row>
    <row r="34" spans="1:8" x14ac:dyDescent="0.2">
      <c r="A34" s="874" t="s">
        <v>506</v>
      </c>
      <c r="B34" s="874"/>
      <c r="C34" s="856" t="s">
        <v>773</v>
      </c>
      <c r="D34" s="876"/>
      <c r="E34" s="877"/>
      <c r="F34" s="879"/>
      <c r="G34" s="878"/>
      <c r="H34" s="878"/>
    </row>
    <row r="35" spans="1:8" ht="48" x14ac:dyDescent="0.2">
      <c r="A35" s="928" t="s">
        <v>365</v>
      </c>
      <c r="B35" s="929" t="s">
        <v>508</v>
      </c>
      <c r="C35" s="928" t="s">
        <v>509</v>
      </c>
      <c r="D35" s="928" t="s">
        <v>378</v>
      </c>
      <c r="E35" s="928" t="s">
        <v>510</v>
      </c>
      <c r="F35" s="928" t="s">
        <v>380</v>
      </c>
      <c r="G35" s="928" t="s">
        <v>318</v>
      </c>
      <c r="H35" s="928" t="s">
        <v>376</v>
      </c>
    </row>
    <row r="36" spans="1:8" x14ac:dyDescent="0.2">
      <c r="A36" s="1985" t="s">
        <v>759</v>
      </c>
      <c r="B36" s="1989"/>
      <c r="C36" s="857"/>
      <c r="D36" s="858">
        <f>SUM(D37:D37)</f>
        <v>30200</v>
      </c>
      <c r="E36" s="894">
        <f>SUM(E37:E37)</f>
        <v>0</v>
      </c>
      <c r="F36" s="857">
        <f>SUM(F37:F37)</f>
        <v>30200</v>
      </c>
      <c r="G36" s="857"/>
      <c r="H36" s="935"/>
    </row>
    <row r="37" spans="1:8" ht="24" x14ac:dyDescent="0.2">
      <c r="A37" s="869">
        <v>1</v>
      </c>
      <c r="B37" s="933" t="s">
        <v>830</v>
      </c>
      <c r="C37" s="862">
        <v>6330</v>
      </c>
      <c r="D37" s="870">
        <v>30200</v>
      </c>
      <c r="E37" s="871"/>
      <c r="F37" s="865">
        <f>D37+E37</f>
        <v>30200</v>
      </c>
      <c r="G37" s="847"/>
      <c r="H37" s="930" t="s">
        <v>774</v>
      </c>
    </row>
    <row r="38" spans="1:8" x14ac:dyDescent="0.2">
      <c r="A38" s="931"/>
      <c r="B38" s="931"/>
      <c r="C38" s="926"/>
      <c r="D38" s="926"/>
      <c r="E38" s="926"/>
      <c r="F38" s="924"/>
      <c r="G38" s="926"/>
      <c r="H38" s="926"/>
    </row>
    <row r="39" spans="1:8" x14ac:dyDescent="0.2">
      <c r="A39" s="874" t="s">
        <v>504</v>
      </c>
      <c r="B39" s="874"/>
      <c r="C39" s="855" t="s">
        <v>831</v>
      </c>
      <c r="D39" s="876"/>
      <c r="E39" s="877"/>
      <c r="F39" s="855"/>
      <c r="G39" s="878"/>
      <c r="H39" s="878"/>
    </row>
    <row r="40" spans="1:8" x14ac:dyDescent="0.2">
      <c r="A40" s="874" t="s">
        <v>506</v>
      </c>
      <c r="B40" s="874"/>
      <c r="C40" s="856" t="s">
        <v>776</v>
      </c>
      <c r="D40" s="876"/>
      <c r="E40" s="877"/>
      <c r="F40" s="879"/>
      <c r="G40" s="878"/>
      <c r="H40" s="878"/>
    </row>
    <row r="41" spans="1:8" ht="48" x14ac:dyDescent="0.2">
      <c r="A41" s="928" t="s">
        <v>365</v>
      </c>
      <c r="B41" s="929" t="s">
        <v>508</v>
      </c>
      <c r="C41" s="928" t="s">
        <v>509</v>
      </c>
      <c r="D41" s="928" t="s">
        <v>378</v>
      </c>
      <c r="E41" s="928" t="s">
        <v>510</v>
      </c>
      <c r="F41" s="928" t="s">
        <v>380</v>
      </c>
      <c r="G41" s="928" t="s">
        <v>318</v>
      </c>
      <c r="H41" s="928" t="s">
        <v>376</v>
      </c>
    </row>
    <row r="42" spans="1:8" x14ac:dyDescent="0.2">
      <c r="A42" s="1985" t="s">
        <v>759</v>
      </c>
      <c r="B42" s="1986"/>
      <c r="C42" s="900"/>
      <c r="D42" s="858">
        <f>SUM(D43:D47)</f>
        <v>488707</v>
      </c>
      <c r="E42" s="858">
        <f>SUM(E43:E47)</f>
        <v>0</v>
      </c>
      <c r="F42" s="858">
        <f>SUM(F43:F47)</f>
        <v>488707</v>
      </c>
      <c r="G42" s="858"/>
      <c r="H42" s="932"/>
    </row>
    <row r="43" spans="1:8" ht="36" x14ac:dyDescent="0.2">
      <c r="A43" s="869">
        <v>1</v>
      </c>
      <c r="B43" s="883" t="s">
        <v>832</v>
      </c>
      <c r="C43" s="917">
        <v>6419</v>
      </c>
      <c r="D43" s="870">
        <v>172800</v>
      </c>
      <c r="E43" s="871"/>
      <c r="F43" s="919">
        <f>D43+E43</f>
        <v>172800</v>
      </c>
      <c r="G43" s="847"/>
      <c r="H43" s="909" t="s">
        <v>779</v>
      </c>
    </row>
    <row r="44" spans="1:8" ht="36" x14ac:dyDescent="0.2">
      <c r="A44" s="869">
        <v>2</v>
      </c>
      <c r="B44" s="883" t="s">
        <v>833</v>
      </c>
      <c r="C44" s="862">
        <v>6419</v>
      </c>
      <c r="D44" s="870">
        <v>229487</v>
      </c>
      <c r="E44" s="871"/>
      <c r="F44" s="919">
        <f t="shared" ref="F44:F47" si="1">D44+E44</f>
        <v>229487</v>
      </c>
      <c r="G44" s="847"/>
      <c r="H44" s="909" t="s">
        <v>779</v>
      </c>
    </row>
    <row r="45" spans="1:8" ht="24" x14ac:dyDescent="0.2">
      <c r="A45" s="869">
        <v>3</v>
      </c>
      <c r="B45" s="861" t="s">
        <v>834</v>
      </c>
      <c r="C45" s="862">
        <v>2279</v>
      </c>
      <c r="D45" s="870">
        <v>15000</v>
      </c>
      <c r="E45" s="871"/>
      <c r="F45" s="919">
        <f t="shared" si="1"/>
        <v>15000</v>
      </c>
      <c r="G45" s="847"/>
      <c r="H45" s="909" t="s">
        <v>820</v>
      </c>
    </row>
    <row r="46" spans="1:8" ht="24" x14ac:dyDescent="0.2">
      <c r="A46" s="869">
        <v>4</v>
      </c>
      <c r="B46" s="861" t="s">
        <v>835</v>
      </c>
      <c r="C46" s="862">
        <v>6423</v>
      </c>
      <c r="D46" s="870">
        <v>3420</v>
      </c>
      <c r="E46" s="871"/>
      <c r="F46" s="919">
        <f t="shared" si="1"/>
        <v>3420</v>
      </c>
      <c r="G46" s="847"/>
      <c r="H46" s="909" t="s">
        <v>779</v>
      </c>
    </row>
    <row r="47" spans="1:8" ht="48" x14ac:dyDescent="0.2">
      <c r="A47" s="936">
        <v>5</v>
      </c>
      <c r="B47" s="937" t="s">
        <v>836</v>
      </c>
      <c r="C47" s="941">
        <v>6419</v>
      </c>
      <c r="D47" s="942">
        <f>72000-4000</f>
        <v>68000</v>
      </c>
      <c r="E47" s="943"/>
      <c r="F47" s="919">
        <f t="shared" si="1"/>
        <v>68000</v>
      </c>
      <c r="G47" s="847"/>
      <c r="H47" s="909" t="s">
        <v>779</v>
      </c>
    </row>
    <row r="48" spans="1:8" x14ac:dyDescent="0.2">
      <c r="A48" s="931"/>
      <c r="B48" s="931"/>
      <c r="C48" s="926"/>
      <c r="D48" s="926"/>
      <c r="E48" s="926"/>
      <c r="F48" s="924"/>
      <c r="G48" s="926"/>
      <c r="H48" s="926"/>
    </row>
    <row r="49" spans="1:8" x14ac:dyDescent="0.2">
      <c r="A49" s="851" t="s">
        <v>485</v>
      </c>
      <c r="B49" s="851"/>
      <c r="C49" s="851"/>
      <c r="D49" s="851"/>
      <c r="E49" s="851"/>
      <c r="F49" s="851"/>
      <c r="G49" s="913"/>
      <c r="H49" s="851"/>
    </row>
    <row r="50" spans="1:8" x14ac:dyDescent="0.2">
      <c r="A50" s="851" t="s">
        <v>782</v>
      </c>
      <c r="B50" s="851"/>
      <c r="C50" s="851"/>
      <c r="D50" s="851"/>
      <c r="E50" s="851"/>
      <c r="F50" s="851"/>
      <c r="G50" s="913"/>
      <c r="H50" s="851"/>
    </row>
    <row r="51" spans="1:8" x14ac:dyDescent="0.2">
      <c r="A51" s="851"/>
      <c r="B51" s="851"/>
      <c r="C51" s="851" t="s">
        <v>837</v>
      </c>
      <c r="D51" s="851"/>
      <c r="E51" s="851"/>
      <c r="F51" s="851"/>
      <c r="G51" s="913"/>
      <c r="H51" s="851"/>
    </row>
    <row r="52" spans="1:8" x14ac:dyDescent="0.2">
      <c r="A52" s="851"/>
      <c r="B52" s="851"/>
      <c r="C52" s="851" t="s">
        <v>838</v>
      </c>
      <c r="D52" s="851"/>
      <c r="E52" s="851"/>
      <c r="F52" s="851"/>
      <c r="G52" s="913"/>
      <c r="H52" s="851"/>
    </row>
    <row r="53" spans="1:8" x14ac:dyDescent="0.2">
      <c r="A53" s="851"/>
      <c r="B53" s="851"/>
      <c r="C53" s="851" t="s">
        <v>783</v>
      </c>
      <c r="D53" s="851"/>
      <c r="E53" s="851"/>
      <c r="F53" s="851"/>
      <c r="G53" s="913"/>
      <c r="H53" s="851"/>
    </row>
    <row r="54" spans="1:8" x14ac:dyDescent="0.2">
      <c r="A54" s="851"/>
      <c r="B54" s="851"/>
      <c r="C54" s="851"/>
      <c r="D54" s="851"/>
      <c r="E54" s="851"/>
      <c r="F54" s="851"/>
      <c r="G54" s="913"/>
      <c r="H54" s="851"/>
    </row>
    <row r="55" spans="1:8" x14ac:dyDescent="0.2">
      <c r="A55" s="851" t="s">
        <v>784</v>
      </c>
      <c r="B55" s="851"/>
      <c r="C55" s="851"/>
      <c r="D55" s="851"/>
      <c r="E55" s="851"/>
      <c r="F55" s="851"/>
      <c r="G55" s="913"/>
      <c r="H55" s="851"/>
    </row>
    <row r="56" spans="1:8" x14ac:dyDescent="0.2">
      <c r="A56" s="851"/>
      <c r="B56" s="851" t="s">
        <v>785</v>
      </c>
      <c r="C56" s="851"/>
      <c r="D56" s="851"/>
      <c r="E56" s="851"/>
      <c r="F56" s="851"/>
      <c r="G56" s="913"/>
      <c r="H56" s="851"/>
    </row>
    <row r="57" spans="1:8" x14ac:dyDescent="0.2">
      <c r="A57" s="851"/>
      <c r="B57" s="851"/>
      <c r="C57" s="851" t="s">
        <v>786</v>
      </c>
      <c r="D57" s="851"/>
      <c r="E57" s="851"/>
      <c r="F57" s="851"/>
      <c r="G57" s="913"/>
      <c r="H57" s="851"/>
    </row>
    <row r="58" spans="1:8" x14ac:dyDescent="0.2">
      <c r="A58" s="878"/>
      <c r="B58" s="878"/>
      <c r="C58" s="851" t="s">
        <v>788</v>
      </c>
      <c r="D58" s="914"/>
      <c r="E58" s="914"/>
      <c r="F58" s="878"/>
      <c r="G58" s="878"/>
      <c r="H58" s="827"/>
    </row>
    <row r="59" spans="1:8" x14ac:dyDescent="0.2">
      <c r="A59" s="878"/>
      <c r="B59" s="878"/>
      <c r="C59" s="851" t="s">
        <v>789</v>
      </c>
      <c r="D59" s="914"/>
      <c r="E59" s="914"/>
      <c r="F59" s="878"/>
      <c r="G59" s="878"/>
      <c r="H59" s="827"/>
    </row>
    <row r="60" spans="1:8" x14ac:dyDescent="0.2">
      <c r="A60" s="878"/>
      <c r="B60" s="878"/>
      <c r="C60" s="851" t="s">
        <v>790</v>
      </c>
      <c r="D60" s="914"/>
      <c r="E60" s="914"/>
      <c r="F60" s="878"/>
      <c r="G60" s="878"/>
      <c r="H60" s="827"/>
    </row>
    <row r="61" spans="1:8" x14ac:dyDescent="0.2">
      <c r="A61" s="878"/>
      <c r="B61" s="878"/>
      <c r="C61" s="851" t="s">
        <v>839</v>
      </c>
      <c r="D61" s="914"/>
      <c r="E61" s="914"/>
      <c r="F61" s="878"/>
      <c r="G61" s="878"/>
      <c r="H61" s="827"/>
    </row>
  </sheetData>
  <sheetProtection algorithmName="SHA-512" hashValue="oyTVg1puORs+V1cJcz70QGirbkTaT+/rKEHmz9RakRTGuQAnHiWV0qxY0HVHY27DFKsBnuGaKtEIMh4DGaGtAQ==" saltValue="Em9cGSievHsK6QcK16wkyQ==" spinCount="100000" sheet="1" objects="1" scenarios="1"/>
  <mergeCells count="13">
    <mergeCell ref="A42:B42"/>
    <mergeCell ref="A11:B11"/>
    <mergeCell ref="A17:B17"/>
    <mergeCell ref="A21:A24"/>
    <mergeCell ref="B21:B24"/>
    <mergeCell ref="A29:B29"/>
    <mergeCell ref="A36:B36"/>
    <mergeCell ref="A9:B9"/>
    <mergeCell ref="A3:B3"/>
    <mergeCell ref="A4:B4"/>
    <mergeCell ref="A5:H5"/>
    <mergeCell ref="A7:B7"/>
    <mergeCell ref="A8:B8"/>
  </mergeCells>
  <pageMargins left="0.98425196850393704"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55.pielikums Jūrmalas pilsētas domes 
2018.gada 27.septembra saistošajiem noteikumiem Nr.33
(protokols Nr.13,  23.punkts)
 </firstHeader>
    <firstFooter>&amp;L&amp;9&amp;D; &amp;T&amp;R&amp;9&amp;P (&amp;N)</first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U147"/>
  <sheetViews>
    <sheetView view="pageLayout" zoomScale="80" zoomScaleNormal="75" zoomScaleSheetLayoutView="70" zoomScalePageLayoutView="80" workbookViewId="0">
      <selection activeCell="N7" sqref="N7"/>
    </sheetView>
  </sheetViews>
  <sheetFormatPr defaultRowHeight="12.75" x14ac:dyDescent="0.2"/>
  <cols>
    <col min="1" max="1" width="14.42578125" style="1010" customWidth="1"/>
    <col min="2" max="2" width="13.5703125" style="1010" customWidth="1"/>
    <col min="3" max="3" width="48.28515625" style="1010" customWidth="1"/>
    <col min="4" max="18" width="13.7109375" style="1010" customWidth="1"/>
    <col min="19" max="19" width="9.140625" style="1010"/>
    <col min="20" max="20" width="0" style="1010" hidden="1" customWidth="1"/>
    <col min="21" max="21" width="9.28515625" style="1010" hidden="1" customWidth="1"/>
    <col min="22" max="25" width="0" style="1010" hidden="1" customWidth="1"/>
    <col min="26" max="16384" width="9.140625" style="1010"/>
  </cols>
  <sheetData>
    <row r="1" spans="1:18" ht="15" x14ac:dyDescent="0.25">
      <c r="A1" s="1009"/>
      <c r="B1" s="1009"/>
      <c r="C1" s="1009"/>
      <c r="D1" s="1009"/>
      <c r="E1" s="1009"/>
      <c r="F1" s="1009"/>
      <c r="G1" s="1009"/>
      <c r="H1" s="1009"/>
      <c r="I1" s="1009"/>
      <c r="J1" s="1009"/>
      <c r="K1" s="1009"/>
      <c r="L1" s="1009"/>
      <c r="M1" s="1009"/>
      <c r="N1" s="1009"/>
      <c r="O1" s="1009"/>
      <c r="P1" s="1009"/>
      <c r="Q1" s="1009"/>
      <c r="R1" s="735" t="s">
        <v>937</v>
      </c>
    </row>
    <row r="2" spans="1:18" ht="15" x14ac:dyDescent="0.25">
      <c r="A2" s="1009"/>
      <c r="B2" s="1009"/>
      <c r="C2" s="1009"/>
      <c r="D2" s="1009"/>
      <c r="E2" s="1009"/>
      <c r="F2" s="1009"/>
      <c r="G2" s="1009"/>
      <c r="H2" s="1009"/>
      <c r="I2" s="1009"/>
      <c r="J2" s="1009"/>
      <c r="K2" s="1009"/>
      <c r="L2" s="1009"/>
      <c r="M2" s="1009"/>
      <c r="N2" s="1009"/>
      <c r="O2" s="1009"/>
      <c r="P2" s="1009"/>
      <c r="Q2" s="1009"/>
      <c r="R2" s="735" t="s">
        <v>493</v>
      </c>
    </row>
    <row r="3" spans="1:18" ht="20.25" customHeight="1" x14ac:dyDescent="0.3">
      <c r="A3" s="1990" t="s">
        <v>938</v>
      </c>
      <c r="B3" s="1990"/>
      <c r="C3" s="1990"/>
      <c r="D3" s="1990"/>
      <c r="E3" s="1990"/>
      <c r="F3" s="1990"/>
      <c r="G3" s="1990"/>
      <c r="H3" s="1990"/>
      <c r="I3" s="1990"/>
      <c r="J3" s="1990"/>
      <c r="K3" s="1990"/>
      <c r="L3" s="1990"/>
      <c r="M3" s="1990"/>
      <c r="N3" s="1990"/>
      <c r="O3" s="1990"/>
      <c r="P3" s="1990"/>
      <c r="Q3" s="1990"/>
      <c r="R3" s="1990"/>
    </row>
    <row r="4" spans="1:18" ht="13.5" thickBot="1" x14ac:dyDescent="0.25">
      <c r="A4" s="1011"/>
      <c r="B4" s="1011"/>
      <c r="C4" s="1011"/>
      <c r="D4" s="1012"/>
      <c r="E4" s="1012"/>
      <c r="F4" s="1012"/>
      <c r="G4" s="1012"/>
      <c r="H4" s="1012"/>
      <c r="I4" s="1013"/>
      <c r="J4" s="1014"/>
      <c r="K4" s="1014"/>
      <c r="L4" s="1014"/>
      <c r="M4" s="1014"/>
      <c r="N4" s="1014"/>
      <c r="O4" s="1014"/>
      <c r="P4" s="1014"/>
      <c r="Q4" s="1014"/>
      <c r="R4" s="1015"/>
    </row>
    <row r="5" spans="1:18" ht="50.25" customHeight="1" x14ac:dyDescent="0.2">
      <c r="A5" s="1016" t="s">
        <v>939</v>
      </c>
      <c r="B5" s="1017" t="s">
        <v>940</v>
      </c>
      <c r="C5" s="1018" t="s">
        <v>941</v>
      </c>
      <c r="D5" s="1019">
        <v>2018</v>
      </c>
      <c r="E5" s="1019">
        <v>2019</v>
      </c>
      <c r="F5" s="1019">
        <v>2020</v>
      </c>
      <c r="G5" s="1020">
        <v>2021</v>
      </c>
      <c r="H5" s="1021">
        <v>2022</v>
      </c>
      <c r="I5" s="1017">
        <v>2023</v>
      </c>
      <c r="J5" s="1021">
        <v>2024</v>
      </c>
      <c r="K5" s="1021">
        <v>2025</v>
      </c>
      <c r="L5" s="1017">
        <v>2026</v>
      </c>
      <c r="M5" s="1017">
        <v>2027</v>
      </c>
      <c r="N5" s="1017">
        <v>2028</v>
      </c>
      <c r="O5" s="1017">
        <v>2029</v>
      </c>
      <c r="P5" s="1017">
        <v>2030</v>
      </c>
      <c r="Q5" s="1020">
        <v>2031</v>
      </c>
      <c r="R5" s="1022" t="s">
        <v>942</v>
      </c>
    </row>
    <row r="6" spans="1:18" ht="24" customHeight="1" x14ac:dyDescent="0.25">
      <c r="A6" s="1023"/>
      <c r="B6" s="1024"/>
      <c r="C6" s="1025" t="s">
        <v>943</v>
      </c>
      <c r="D6" s="1026">
        <f>SUM(D15:D122)</f>
        <v>6486476.5228337962</v>
      </c>
      <c r="E6" s="1026">
        <f t="shared" ref="E6:R6" si="0">SUM(E15:E122)</f>
        <v>7298386.4172920482</v>
      </c>
      <c r="F6" s="1026">
        <f t="shared" si="0"/>
        <v>8128415.1835538987</v>
      </c>
      <c r="G6" s="1026">
        <f t="shared" si="0"/>
        <v>11030926.061404565</v>
      </c>
      <c r="H6" s="1026">
        <f t="shared" si="0"/>
        <v>10909697.322999999</v>
      </c>
      <c r="I6" s="1026">
        <f t="shared" si="0"/>
        <v>10255400.054</v>
      </c>
      <c r="J6" s="1026">
        <f t="shared" si="0"/>
        <v>9967963.4680000003</v>
      </c>
      <c r="K6" s="1026">
        <f t="shared" si="0"/>
        <v>7867825.801</v>
      </c>
      <c r="L6" s="1026">
        <f t="shared" si="0"/>
        <v>7502959.6520000007</v>
      </c>
      <c r="M6" s="1026">
        <f t="shared" si="0"/>
        <v>6837784.233</v>
      </c>
      <c r="N6" s="1026">
        <f t="shared" si="0"/>
        <v>6514516.0660000006</v>
      </c>
      <c r="O6" s="1026">
        <f t="shared" si="0"/>
        <v>5718762.6560000004</v>
      </c>
      <c r="P6" s="1026">
        <f t="shared" si="0"/>
        <v>4596292.8610000005</v>
      </c>
      <c r="Q6" s="1026">
        <f t="shared" si="0"/>
        <v>3969858.2439999999</v>
      </c>
      <c r="R6" s="1027">
        <f t="shared" si="0"/>
        <v>18486104</v>
      </c>
    </row>
    <row r="7" spans="1:18" ht="31.5" x14ac:dyDescent="0.25">
      <c r="A7" s="1028"/>
      <c r="B7" s="1029"/>
      <c r="C7" s="1030" t="s">
        <v>944</v>
      </c>
      <c r="D7" s="1031">
        <f>D6/D13</f>
        <v>0.10939544807095394</v>
      </c>
      <c r="E7" s="1031">
        <f t="shared" ref="E7:Q7" si="1">E6/E13</f>
        <v>0.12308843630344635</v>
      </c>
      <c r="F7" s="1031">
        <f t="shared" si="1"/>
        <v>0.13708700216233072</v>
      </c>
      <c r="G7" s="1031">
        <f t="shared" si="1"/>
        <v>0.18603830521500461</v>
      </c>
      <c r="H7" s="1031">
        <f t="shared" si="1"/>
        <v>0.18399376345027929</v>
      </c>
      <c r="I7" s="1031">
        <f t="shared" si="1"/>
        <v>0.17295893696753639</v>
      </c>
      <c r="J7" s="1031">
        <f t="shared" si="1"/>
        <v>0.16811127367811191</v>
      </c>
      <c r="K7" s="1032">
        <f t="shared" si="1"/>
        <v>0.13269212118701768</v>
      </c>
      <c r="L7" s="1031">
        <f t="shared" si="1"/>
        <v>0.1265385961237156</v>
      </c>
      <c r="M7" s="1031">
        <f t="shared" si="1"/>
        <v>0.11532030792809297</v>
      </c>
      <c r="N7" s="1031">
        <f t="shared" si="1"/>
        <v>0.10986833938221884</v>
      </c>
      <c r="O7" s="1031">
        <f t="shared" si="1"/>
        <v>9.6447832804495412E-2</v>
      </c>
      <c r="P7" s="1031">
        <f t="shared" si="1"/>
        <v>7.751720294129022E-2</v>
      </c>
      <c r="Q7" s="1031">
        <f t="shared" si="1"/>
        <v>6.6952284472436702E-2</v>
      </c>
      <c r="R7" s="1033"/>
    </row>
    <row r="8" spans="1:18" ht="19.5" hidden="1" customHeight="1" x14ac:dyDescent="0.25">
      <c r="A8" s="1028"/>
      <c r="B8" s="1029"/>
      <c r="C8" s="1029" t="s">
        <v>945</v>
      </c>
      <c r="D8" s="1034"/>
      <c r="E8" s="1034"/>
      <c r="F8" s="1034"/>
      <c r="G8" s="1035"/>
      <c r="H8" s="1035"/>
      <c r="I8" s="1034"/>
      <c r="J8" s="1035"/>
      <c r="K8" s="1035"/>
      <c r="L8" s="1036"/>
      <c r="M8" s="1036"/>
      <c r="N8" s="1036"/>
      <c r="O8" s="1036"/>
      <c r="P8" s="1036"/>
      <c r="Q8" s="1037"/>
      <c r="R8" s="1038"/>
    </row>
    <row r="9" spans="1:18" ht="19.5" customHeight="1" x14ac:dyDescent="0.25">
      <c r="A9" s="1028"/>
      <c r="B9" s="1029"/>
      <c r="C9" s="1991" t="s">
        <v>946</v>
      </c>
      <c r="D9" s="1034">
        <f>SUM(D72:D121)</f>
        <v>6401907.3770837961</v>
      </c>
      <c r="E9" s="1034">
        <f t="shared" ref="E9:R9" si="2">SUM(E72:E121)</f>
        <v>6310392.914422798</v>
      </c>
      <c r="F9" s="1034">
        <f t="shared" si="2"/>
        <v>5930521.0052816998</v>
      </c>
      <c r="G9" s="1034">
        <f t="shared" si="2"/>
        <v>6594399</v>
      </c>
      <c r="H9" s="1034">
        <f t="shared" si="2"/>
        <v>6755808</v>
      </c>
      <c r="I9" s="1034">
        <f t="shared" si="2"/>
        <v>5789049</v>
      </c>
      <c r="J9" s="1034">
        <f t="shared" si="2"/>
        <v>5596118</v>
      </c>
      <c r="K9" s="1034">
        <f t="shared" si="2"/>
        <v>3675323</v>
      </c>
      <c r="L9" s="1034">
        <f t="shared" si="2"/>
        <v>3352673</v>
      </c>
      <c r="M9" s="1034">
        <f t="shared" si="2"/>
        <v>2665816.29</v>
      </c>
      <c r="N9" s="1034">
        <f t="shared" si="2"/>
        <v>2520871</v>
      </c>
      <c r="O9" s="1034">
        <f t="shared" si="2"/>
        <v>2082777</v>
      </c>
      <c r="P9" s="1034">
        <f t="shared" si="2"/>
        <v>2036608</v>
      </c>
      <c r="Q9" s="1034">
        <f t="shared" si="2"/>
        <v>1990441</v>
      </c>
      <c r="R9" s="1027">
        <f t="shared" si="2"/>
        <v>9614229</v>
      </c>
    </row>
    <row r="10" spans="1:18" ht="19.5" customHeight="1" x14ac:dyDescent="0.25">
      <c r="A10" s="1028"/>
      <c r="B10" s="1029"/>
      <c r="C10" s="1991"/>
      <c r="D10" s="1039">
        <f>D9/D13</f>
        <v>0.10796917610963075</v>
      </c>
      <c r="E10" s="1039">
        <f t="shared" ref="E10:R10" si="3">E9/E13</f>
        <v>0.10642577028483038</v>
      </c>
      <c r="F10" s="1039">
        <f t="shared" si="3"/>
        <v>0.10001917071358825</v>
      </c>
      <c r="G10" s="1039">
        <f t="shared" si="3"/>
        <v>0.11121557764437701</v>
      </c>
      <c r="H10" s="1039">
        <f t="shared" si="3"/>
        <v>0.11393776584863963</v>
      </c>
      <c r="I10" s="1039">
        <f t="shared" si="3"/>
        <v>9.7633223064998498E-2</v>
      </c>
      <c r="J10" s="1040">
        <f t="shared" si="3"/>
        <v>9.4379411366539351E-2</v>
      </c>
      <c r="K10" s="1040">
        <f t="shared" si="3"/>
        <v>6.1984901197920328E-2</v>
      </c>
      <c r="L10" s="1039">
        <f t="shared" si="3"/>
        <v>5.6543358135852317E-2</v>
      </c>
      <c r="M10" s="1039">
        <f t="shared" si="3"/>
        <v>4.4959411553067999E-2</v>
      </c>
      <c r="N10" s="1039">
        <f t="shared" si="3"/>
        <v>4.2514886410718898E-2</v>
      </c>
      <c r="O10" s="1039">
        <f t="shared" si="3"/>
        <v>3.5126362108119723E-2</v>
      </c>
      <c r="P10" s="1039">
        <f t="shared" si="3"/>
        <v>3.4347714652261621E-2</v>
      </c>
      <c r="Q10" s="1039">
        <f t="shared" si="3"/>
        <v>3.3569100926718477E-2</v>
      </c>
      <c r="R10" s="1041">
        <f t="shared" si="3"/>
        <v>0.16214548616793148</v>
      </c>
    </row>
    <row r="11" spans="1:18" ht="19.5" customHeight="1" x14ac:dyDescent="0.25">
      <c r="A11" s="1028"/>
      <c r="B11" s="1029"/>
      <c r="C11" s="1992" t="s">
        <v>947</v>
      </c>
      <c r="D11" s="1034">
        <f>SUM(D15:D70)</f>
        <v>84569.145749999996</v>
      </c>
      <c r="E11" s="1034">
        <f t="shared" ref="E11:R11" si="4">SUM(E15:E70)</f>
        <v>987993.50286925002</v>
      </c>
      <c r="F11" s="1034">
        <f t="shared" si="4"/>
        <v>2197894.1782721989</v>
      </c>
      <c r="G11" s="1034">
        <f t="shared" si="4"/>
        <v>4436527.0614045653</v>
      </c>
      <c r="H11" s="1034">
        <f t="shared" si="4"/>
        <v>4153889.3229999999</v>
      </c>
      <c r="I11" s="1034">
        <f t="shared" si="4"/>
        <v>4466351.0539999995</v>
      </c>
      <c r="J11" s="1034">
        <f t="shared" si="4"/>
        <v>4371845.4680000003</v>
      </c>
      <c r="K11" s="1034">
        <f t="shared" si="4"/>
        <v>4192502.801</v>
      </c>
      <c r="L11" s="1034">
        <f t="shared" si="4"/>
        <v>4150286.6520000002</v>
      </c>
      <c r="M11" s="1034">
        <f t="shared" si="4"/>
        <v>4171967.943</v>
      </c>
      <c r="N11" s="1034">
        <f t="shared" si="4"/>
        <v>3993645.0660000006</v>
      </c>
      <c r="O11" s="1034">
        <f t="shared" si="4"/>
        <v>3635985.6560000004</v>
      </c>
      <c r="P11" s="1034">
        <f t="shared" si="4"/>
        <v>2559684.8610000005</v>
      </c>
      <c r="Q11" s="1034">
        <f t="shared" si="4"/>
        <v>1979417.2440000002</v>
      </c>
      <c r="R11" s="1027">
        <f t="shared" si="4"/>
        <v>8871875</v>
      </c>
    </row>
    <row r="12" spans="1:18" ht="19.5" customHeight="1" x14ac:dyDescent="0.25">
      <c r="A12" s="1028"/>
      <c r="B12" s="1029"/>
      <c r="C12" s="1992"/>
      <c r="D12" s="1039">
        <f>D11/D13</f>
        <v>1.4262719613232018E-3</v>
      </c>
      <c r="E12" s="1039">
        <f t="shared" ref="E12:P12" si="5">E11/E13</f>
        <v>1.6662666018615963E-2</v>
      </c>
      <c r="F12" s="1039">
        <f t="shared" si="5"/>
        <v>3.7067831448742476E-2</v>
      </c>
      <c r="G12" s="1039">
        <f t="shared" si="5"/>
        <v>7.482272757062762E-2</v>
      </c>
      <c r="H12" s="1039">
        <f t="shared" si="5"/>
        <v>7.0055997601639677E-2</v>
      </c>
      <c r="I12" s="1039">
        <f t="shared" si="5"/>
        <v>7.5325713902537894E-2</v>
      </c>
      <c r="J12" s="1040">
        <f t="shared" si="5"/>
        <v>7.3731862311572555E-2</v>
      </c>
      <c r="K12" s="1040">
        <f t="shared" si="5"/>
        <v>7.0707219989097347E-2</v>
      </c>
      <c r="L12" s="1039">
        <f t="shared" si="5"/>
        <v>6.9995237987863265E-2</v>
      </c>
      <c r="M12" s="1039">
        <f t="shared" si="5"/>
        <v>7.0360896375024976E-2</v>
      </c>
      <c r="N12" s="1039">
        <f t="shared" si="5"/>
        <v>6.735345297149993E-2</v>
      </c>
      <c r="O12" s="1039">
        <f t="shared" si="5"/>
        <v>6.1321470696375682E-2</v>
      </c>
      <c r="P12" s="1039">
        <f t="shared" si="5"/>
        <v>4.3169488289028599E-2</v>
      </c>
      <c r="Q12" s="1039">
        <f>Q11/Q13</f>
        <v>3.3383183545718231E-2</v>
      </c>
      <c r="R12" s="1041"/>
    </row>
    <row r="13" spans="1:18" ht="33.75" customHeight="1" thickBot="1" x14ac:dyDescent="0.3">
      <c r="A13" s="1042"/>
      <c r="B13" s="1043"/>
      <c r="C13" s="1044" t="s">
        <v>948</v>
      </c>
      <c r="D13" s="1045">
        <f>82258055-10655947-12308265</f>
        <v>59293843</v>
      </c>
      <c r="E13" s="1045">
        <f t="shared" ref="E13:R13" si="6">82258055-10655947-12308265</f>
        <v>59293843</v>
      </c>
      <c r="F13" s="1045">
        <f t="shared" si="6"/>
        <v>59293843</v>
      </c>
      <c r="G13" s="1045">
        <f t="shared" si="6"/>
        <v>59293843</v>
      </c>
      <c r="H13" s="1045">
        <f t="shared" si="6"/>
        <v>59293843</v>
      </c>
      <c r="I13" s="1045">
        <f t="shared" si="6"/>
        <v>59293843</v>
      </c>
      <c r="J13" s="1045">
        <f t="shared" si="6"/>
        <v>59293843</v>
      </c>
      <c r="K13" s="1045">
        <f t="shared" si="6"/>
        <v>59293843</v>
      </c>
      <c r="L13" s="1045">
        <f t="shared" si="6"/>
        <v>59293843</v>
      </c>
      <c r="M13" s="1045">
        <f t="shared" si="6"/>
        <v>59293843</v>
      </c>
      <c r="N13" s="1045">
        <f t="shared" si="6"/>
        <v>59293843</v>
      </c>
      <c r="O13" s="1045">
        <f t="shared" si="6"/>
        <v>59293843</v>
      </c>
      <c r="P13" s="1045">
        <f t="shared" si="6"/>
        <v>59293843</v>
      </c>
      <c r="Q13" s="1045">
        <f t="shared" si="6"/>
        <v>59293843</v>
      </c>
      <c r="R13" s="1046">
        <f t="shared" si="6"/>
        <v>59293843</v>
      </c>
    </row>
    <row r="14" spans="1:18" ht="26.25" customHeight="1" thickBot="1" x14ac:dyDescent="0.3">
      <c r="A14" s="1047">
        <f>SUM(A15:A70)</f>
        <v>44301032</v>
      </c>
      <c r="B14" s="1048"/>
      <c r="C14" s="1049" t="s">
        <v>949</v>
      </c>
      <c r="D14" s="1050">
        <f>SUM(D15:D70)</f>
        <v>84569.145749999996</v>
      </c>
      <c r="E14" s="1050">
        <f t="shared" ref="E14:R14" si="7">SUM(E15:E70)</f>
        <v>987993.50286925002</v>
      </c>
      <c r="F14" s="1050">
        <f t="shared" si="7"/>
        <v>2197894.1782721989</v>
      </c>
      <c r="G14" s="1050">
        <f t="shared" si="7"/>
        <v>4436527.0614045653</v>
      </c>
      <c r="H14" s="1050">
        <f t="shared" si="7"/>
        <v>4153889.3229999999</v>
      </c>
      <c r="I14" s="1050">
        <f t="shared" si="7"/>
        <v>4466351.0539999995</v>
      </c>
      <c r="J14" s="1050">
        <f t="shared" si="7"/>
        <v>4371845.4680000003</v>
      </c>
      <c r="K14" s="1050">
        <f t="shared" si="7"/>
        <v>4192502.801</v>
      </c>
      <c r="L14" s="1050">
        <f t="shared" si="7"/>
        <v>4150286.6520000002</v>
      </c>
      <c r="M14" s="1050">
        <f t="shared" si="7"/>
        <v>4171967.943</v>
      </c>
      <c r="N14" s="1050">
        <f t="shared" si="7"/>
        <v>3993645.0660000006</v>
      </c>
      <c r="O14" s="1050">
        <f t="shared" si="7"/>
        <v>3635985.6560000004</v>
      </c>
      <c r="P14" s="1050">
        <f t="shared" si="7"/>
        <v>2559684.8610000005</v>
      </c>
      <c r="Q14" s="1050">
        <f t="shared" si="7"/>
        <v>1979417.2440000002</v>
      </c>
      <c r="R14" s="1051">
        <f t="shared" si="7"/>
        <v>8871875</v>
      </c>
    </row>
    <row r="15" spans="1:18" ht="15.75" x14ac:dyDescent="0.25">
      <c r="A15" s="1052"/>
      <c r="B15" s="1053"/>
      <c r="C15" s="1054"/>
      <c r="D15" s="1055"/>
      <c r="E15" s="1055"/>
      <c r="F15" s="1055"/>
      <c r="G15" s="1055"/>
      <c r="H15" s="1056"/>
      <c r="I15" s="1056"/>
      <c r="J15" s="1056"/>
      <c r="K15" s="1056"/>
      <c r="L15" s="1056"/>
      <c r="M15" s="1056"/>
      <c r="N15" s="1056"/>
      <c r="O15" s="1056"/>
      <c r="P15" s="1055"/>
      <c r="Q15" s="1055"/>
      <c r="R15" s="1057"/>
    </row>
    <row r="16" spans="1:18" ht="16.5" thickBot="1" x14ac:dyDescent="0.3">
      <c r="A16" s="1058"/>
      <c r="B16" s="1059"/>
      <c r="C16" s="1060"/>
      <c r="D16" s="1061"/>
      <c r="E16" s="1061"/>
      <c r="F16" s="1061"/>
      <c r="G16" s="1062"/>
      <c r="H16" s="1062"/>
      <c r="I16" s="1063"/>
      <c r="J16" s="1063"/>
      <c r="K16" s="1063"/>
      <c r="L16" s="1063"/>
      <c r="M16" s="1063"/>
      <c r="N16" s="1063"/>
      <c r="O16" s="1063"/>
      <c r="P16" s="1061"/>
      <c r="Q16" s="1061"/>
      <c r="R16" s="1064"/>
    </row>
    <row r="17" spans="1:18" ht="36" customHeight="1" x14ac:dyDescent="0.25">
      <c r="A17" s="1052">
        <v>476201</v>
      </c>
      <c r="B17" s="1053">
        <v>2018</v>
      </c>
      <c r="C17" s="1054" t="s">
        <v>950</v>
      </c>
      <c r="D17" s="1055"/>
      <c r="E17" s="1055">
        <v>47620</v>
      </c>
      <c r="F17" s="1055">
        <v>47620</v>
      </c>
      <c r="G17" s="1055">
        <v>24944</v>
      </c>
      <c r="H17" s="1056">
        <v>47620</v>
      </c>
      <c r="I17" s="1056">
        <v>47620</v>
      </c>
      <c r="J17" s="1056">
        <v>47620</v>
      </c>
      <c r="K17" s="1056">
        <v>47620</v>
      </c>
      <c r="L17" s="1056">
        <v>47620</v>
      </c>
      <c r="M17" s="1056">
        <v>58958</v>
      </c>
      <c r="N17" s="1056">
        <v>58959</v>
      </c>
      <c r="O17" s="1056"/>
      <c r="P17" s="1055"/>
      <c r="Q17" s="1055"/>
      <c r="R17" s="1057"/>
    </row>
    <row r="18" spans="1:18" ht="16.5" thickBot="1" x14ac:dyDescent="0.3">
      <c r="A18" s="1065"/>
      <c r="B18" s="1059"/>
      <c r="C18" s="1066" t="s">
        <v>951</v>
      </c>
      <c r="D18" s="1067">
        <f>E18/12*8</f>
        <v>8571.6180000000004</v>
      </c>
      <c r="E18" s="1067">
        <f>A17*0.027</f>
        <v>12857.427</v>
      </c>
      <c r="F18" s="1067">
        <f>(A17-E17)*0.027</f>
        <v>11571.687</v>
      </c>
      <c r="G18" s="1067">
        <f>(A17-E17-F17)*0.027</f>
        <v>10285.947</v>
      </c>
      <c r="H18" s="1062">
        <f>(A17-E17-F17-G17)*0.027</f>
        <v>9612.4590000000007</v>
      </c>
      <c r="I18" s="1062">
        <f>(A17-E17-F17-G17-H17)*0.027</f>
        <v>8326.7189999999991</v>
      </c>
      <c r="J18" s="1062">
        <f>(A17-E17-F17-G17-H17-I17)*0.027</f>
        <v>7040.9790000000003</v>
      </c>
      <c r="K18" s="1062">
        <f>(A17-E17-F17-G17-H17-I17-J17)*0.027</f>
        <v>5755.2389999999996</v>
      </c>
      <c r="L18" s="1062">
        <f>(A17-E17-F17-G17-H17-I17-J17-K17)*0.027</f>
        <v>4469.4989999999998</v>
      </c>
      <c r="M18" s="1062">
        <f>(A17-E17-F17-G17-H17-I17-J17-K17-L17)*0.027</f>
        <v>3183.759</v>
      </c>
      <c r="N18" s="1062">
        <f>(A17-E17-F17-G17-H17-I17-J17-K17-L17-M17)*0.027</f>
        <v>1591.893</v>
      </c>
      <c r="O18" s="1062"/>
      <c r="P18" s="1067"/>
      <c r="Q18" s="1067"/>
      <c r="R18" s="1068"/>
    </row>
    <row r="19" spans="1:18" ht="31.5" x14ac:dyDescent="0.25">
      <c r="A19" s="1052">
        <v>6000000</v>
      </c>
      <c r="B19" s="1053" t="s">
        <v>952</v>
      </c>
      <c r="C19" s="1054" t="s">
        <v>953</v>
      </c>
      <c r="D19" s="1069"/>
      <c r="E19" s="1069"/>
      <c r="F19" s="1069"/>
      <c r="G19" s="1069">
        <v>225000</v>
      </c>
      <c r="H19" s="1069">
        <v>225000</v>
      </c>
      <c r="I19" s="1069">
        <v>375000</v>
      </c>
      <c r="J19" s="1069">
        <v>375000</v>
      </c>
      <c r="K19" s="1069">
        <v>375000</v>
      </c>
      <c r="L19" s="1069">
        <v>375000</v>
      </c>
      <c r="M19" s="1069">
        <v>375000</v>
      </c>
      <c r="N19" s="1069">
        <v>375000</v>
      </c>
      <c r="O19" s="1069">
        <v>375000</v>
      </c>
      <c r="P19" s="1070">
        <v>375000</v>
      </c>
      <c r="Q19" s="1070">
        <v>375000</v>
      </c>
      <c r="R19" s="1071">
        <f>2550000-375000</f>
        <v>2175000</v>
      </c>
    </row>
    <row r="20" spans="1:18" ht="16.5" thickBot="1" x14ac:dyDescent="0.3">
      <c r="A20" s="1058"/>
      <c r="B20" s="1072"/>
      <c r="C20" s="1066" t="s">
        <v>951</v>
      </c>
      <c r="D20" s="1073"/>
      <c r="E20" s="1073">
        <f>((A19/2)/2)*0.027</f>
        <v>40500</v>
      </c>
      <c r="F20" s="1073">
        <f>(E20+A19/2)*0.027</f>
        <v>82093.5</v>
      </c>
      <c r="G20" s="1073">
        <f>A19*0.027</f>
        <v>162000</v>
      </c>
      <c r="H20" s="1073">
        <f>(A19-G19)*0.027</f>
        <v>155925</v>
      </c>
      <c r="I20" s="1073">
        <f>(A19-G19-H19)*0.027</f>
        <v>149850</v>
      </c>
      <c r="J20" s="1073">
        <f>(A19-G19-H19-I19)*0.027</f>
        <v>139725</v>
      </c>
      <c r="K20" s="1073">
        <f>(A19-G19-H19-I19-J19)*0.027</f>
        <v>129600</v>
      </c>
      <c r="L20" s="1073">
        <f>(A19-G19-H19-I19-J19-K19)*0.027</f>
        <v>119475</v>
      </c>
      <c r="M20" s="1073">
        <f>(A19-G19-H19-I19-J19-K19-L19)*0.027</f>
        <v>109350</v>
      </c>
      <c r="N20" s="1073">
        <f>(A19-G19-H19-I19-J19-K19-L19-M19)*0.027</f>
        <v>99225</v>
      </c>
      <c r="O20" s="1073">
        <f>(A19-G19-H19-I19-J19-K19-L19-M19-N19)*0.027</f>
        <v>89100</v>
      </c>
      <c r="P20" s="1074">
        <f>(A19-G19-H19-I19-J19-K19-L19-M19-N19-O19)*0.027</f>
        <v>78975</v>
      </c>
      <c r="Q20" s="1074">
        <f>(A19-G19-H19-I19-J19-K19-L19-M19-N19-O19-P19)*0.027</f>
        <v>68850</v>
      </c>
      <c r="R20" s="1075">
        <v>293625</v>
      </c>
    </row>
    <row r="21" spans="1:18" ht="41.25" customHeight="1" x14ac:dyDescent="0.25">
      <c r="A21" s="1052">
        <v>784000</v>
      </c>
      <c r="B21" s="1053">
        <v>2020</v>
      </c>
      <c r="C21" s="1054" t="s">
        <v>954</v>
      </c>
      <c r="D21" s="1070"/>
      <c r="E21" s="1070"/>
      <c r="F21" s="1070"/>
      <c r="G21" s="1070">
        <v>78400</v>
      </c>
      <c r="H21" s="1070">
        <v>78400</v>
      </c>
      <c r="I21" s="1070">
        <v>78400</v>
      </c>
      <c r="J21" s="1070">
        <v>78400</v>
      </c>
      <c r="K21" s="1070">
        <v>78400</v>
      </c>
      <c r="L21" s="1070">
        <v>78400</v>
      </c>
      <c r="M21" s="1070">
        <v>78400</v>
      </c>
      <c r="N21" s="1070">
        <v>78400</v>
      </c>
      <c r="O21" s="1070">
        <v>78400</v>
      </c>
      <c r="P21" s="1070">
        <v>78400</v>
      </c>
      <c r="Q21" s="1070"/>
      <c r="R21" s="1071"/>
    </row>
    <row r="22" spans="1:18" ht="16.5" thickBot="1" x14ac:dyDescent="0.3">
      <c r="A22" s="1058"/>
      <c r="B22" s="1072"/>
      <c r="C22" s="1059" t="s">
        <v>955</v>
      </c>
      <c r="D22" s="1074"/>
      <c r="E22" s="1074"/>
      <c r="F22" s="1074">
        <f>G22/12*8</f>
        <v>14112</v>
      </c>
      <c r="G22" s="1074">
        <f>A21*0.027</f>
        <v>21168</v>
      </c>
      <c r="H22" s="1074">
        <f>(A21-G21)*0.027</f>
        <v>19051.2</v>
      </c>
      <c r="I22" s="1074">
        <f>(A21-G21-H21)*0.027</f>
        <v>16934.400000000001</v>
      </c>
      <c r="J22" s="1074">
        <f>(A21-G21-H21-I21)*0.027</f>
        <v>14817.6</v>
      </c>
      <c r="K22" s="1074">
        <f>(A21-G21-H21-I21-J21)*0.027</f>
        <v>12700.8</v>
      </c>
      <c r="L22" s="1074">
        <f>(A21-G21-H21-I21-J21-K21)*0.027</f>
        <v>10584</v>
      </c>
      <c r="M22" s="1074">
        <f>(A21-G21-H21-I21-J21-K21-L21)*0.027</f>
        <v>8467.2000000000007</v>
      </c>
      <c r="N22" s="1074">
        <f>(A21-G21-H21-I21-J21-K21-L21-M21)*0.027</f>
        <v>6350.4</v>
      </c>
      <c r="O22" s="1074">
        <f>(A21-G21-H21-I21-J21-K21-L21-M21-N21)*0.027</f>
        <v>4233.6000000000004</v>
      </c>
      <c r="P22" s="1074">
        <f>(A21-G21-H21-I21-J21-K21-L21-M21-N21-O21)*0.027</f>
        <v>2116.8000000000002</v>
      </c>
      <c r="Q22" s="1074"/>
      <c r="R22" s="1075"/>
    </row>
    <row r="23" spans="1:18" ht="37.5" customHeight="1" x14ac:dyDescent="0.25">
      <c r="A23" s="1052">
        <v>800000</v>
      </c>
      <c r="B23" s="1053">
        <v>2019</v>
      </c>
      <c r="C23" s="1054" t="s">
        <v>956</v>
      </c>
      <c r="D23" s="1076"/>
      <c r="E23" s="1070">
        <v>0</v>
      </c>
      <c r="F23" s="1070">
        <v>80000</v>
      </c>
      <c r="G23" s="1070">
        <v>80000</v>
      </c>
      <c r="H23" s="1070">
        <v>80000</v>
      </c>
      <c r="I23" s="1070">
        <v>80000</v>
      </c>
      <c r="J23" s="1070">
        <v>80000</v>
      </c>
      <c r="K23" s="1070">
        <v>80000</v>
      </c>
      <c r="L23" s="1070">
        <v>80000</v>
      </c>
      <c r="M23" s="1070">
        <v>80000</v>
      </c>
      <c r="N23" s="1070">
        <v>80000</v>
      </c>
      <c r="O23" s="1070">
        <v>80000</v>
      </c>
      <c r="P23" s="1070"/>
      <c r="Q23" s="1070"/>
      <c r="R23" s="1071"/>
    </row>
    <row r="24" spans="1:18" ht="16.5" thickBot="1" x14ac:dyDescent="0.3">
      <c r="A24" s="1058"/>
      <c r="B24" s="1072"/>
      <c r="C24" s="1066" t="s">
        <v>957</v>
      </c>
      <c r="D24" s="1077"/>
      <c r="E24" s="1074">
        <f>F24/12*8</f>
        <v>14400</v>
      </c>
      <c r="F24" s="1074">
        <f>A23*0.027</f>
        <v>21600</v>
      </c>
      <c r="G24" s="1074">
        <f>(A23-F23)*0.027</f>
        <v>19440</v>
      </c>
      <c r="H24" s="1074">
        <f>(A23-F23-G23)*0.027</f>
        <v>17280</v>
      </c>
      <c r="I24" s="1074">
        <f>(A23-F23-G23-H23)*0.027</f>
        <v>15120</v>
      </c>
      <c r="J24" s="1074">
        <f>(A23-F23-G23-H23-I23)*0.027</f>
        <v>12960</v>
      </c>
      <c r="K24" s="1074">
        <f>(A23-F23-G23-H23-I23-J23)*0.027</f>
        <v>10800</v>
      </c>
      <c r="L24" s="1074">
        <f>(A23-F23-G23-H23-I23-J23-K23)*0.027</f>
        <v>8640</v>
      </c>
      <c r="M24" s="1074">
        <f>(A23-F23-G23-H23-I23-J23-K23-L23)*0.027</f>
        <v>6480</v>
      </c>
      <c r="N24" s="1074">
        <f>(A23-F23-G23-H23-I23-J23-K23-L23-M23)*0.027</f>
        <v>4320</v>
      </c>
      <c r="O24" s="1074">
        <f>(A23-F23-G23-H23-I23-J23-K23-L23-M23-N23)*0.027</f>
        <v>2160</v>
      </c>
      <c r="P24" s="1074"/>
      <c r="Q24" s="1074"/>
      <c r="R24" s="1075"/>
    </row>
    <row r="25" spans="1:18" ht="39.75" customHeight="1" x14ac:dyDescent="0.25">
      <c r="A25" s="1052">
        <v>800000</v>
      </c>
      <c r="B25" s="1053">
        <v>2019</v>
      </c>
      <c r="C25" s="1054" t="s">
        <v>958</v>
      </c>
      <c r="D25" s="1070"/>
      <c r="E25" s="1070">
        <v>0</v>
      </c>
      <c r="F25" s="1070">
        <v>80000</v>
      </c>
      <c r="G25" s="1070">
        <v>80000</v>
      </c>
      <c r="H25" s="1070">
        <v>80000</v>
      </c>
      <c r="I25" s="1070">
        <v>80000</v>
      </c>
      <c r="J25" s="1070">
        <v>80000</v>
      </c>
      <c r="K25" s="1070">
        <v>80000</v>
      </c>
      <c r="L25" s="1070">
        <v>80000</v>
      </c>
      <c r="M25" s="1070">
        <v>80000</v>
      </c>
      <c r="N25" s="1070">
        <v>80000</v>
      </c>
      <c r="O25" s="1070">
        <v>80000</v>
      </c>
      <c r="P25" s="1070"/>
      <c r="Q25" s="1070"/>
      <c r="R25" s="1071"/>
    </row>
    <row r="26" spans="1:18" ht="16.5" thickBot="1" x14ac:dyDescent="0.3">
      <c r="A26" s="1058"/>
      <c r="B26" s="1072"/>
      <c r="C26" s="1066" t="s">
        <v>957</v>
      </c>
      <c r="D26" s="1074"/>
      <c r="E26" s="1074">
        <f>F26/12*8</f>
        <v>14400</v>
      </c>
      <c r="F26" s="1074">
        <f>A25*0.027</f>
        <v>21600</v>
      </c>
      <c r="G26" s="1074">
        <f>(A25-F25)*0.027</f>
        <v>19440</v>
      </c>
      <c r="H26" s="1074">
        <f>(A25-F25-G25)*0.027</f>
        <v>17280</v>
      </c>
      <c r="I26" s="1074">
        <f>(A25-F25-G25-H25)*0.027</f>
        <v>15120</v>
      </c>
      <c r="J26" s="1074">
        <f>(A25-F25-G25-H25-I25)*0.027</f>
        <v>12960</v>
      </c>
      <c r="K26" s="1074">
        <f>(A25-F25-G25-H25-I25-J25)*0.027</f>
        <v>10800</v>
      </c>
      <c r="L26" s="1074">
        <f>(A25-F25-G25-H25-I25-J25-K25)*0.027</f>
        <v>8640</v>
      </c>
      <c r="M26" s="1074">
        <f>(A25-F25-G25-H25-I25-J25-K25-L25)*0.027</f>
        <v>6480</v>
      </c>
      <c r="N26" s="1074">
        <f>(A25-F25-G25-H25-I25-J25-K25-L25-M25)*0.027</f>
        <v>4320</v>
      </c>
      <c r="O26" s="1074">
        <f>(A25-F25-G25-H25-I25-J25-K25-L25-M25-N25)*0.027</f>
        <v>2160</v>
      </c>
      <c r="P26" s="1074"/>
      <c r="Q26" s="1074"/>
      <c r="R26" s="1075"/>
    </row>
    <row r="27" spans="1:18" ht="36" customHeight="1" x14ac:dyDescent="0.25">
      <c r="A27" s="1052">
        <v>7000000</v>
      </c>
      <c r="B27" s="1053" t="s">
        <v>959</v>
      </c>
      <c r="C27" s="1054" t="s">
        <v>960</v>
      </c>
      <c r="D27" s="1070"/>
      <c r="E27" s="1070"/>
      <c r="F27" s="1070"/>
      <c r="G27" s="1070"/>
      <c r="H27" s="1070">
        <v>350000</v>
      </c>
      <c r="I27" s="1070">
        <v>350000</v>
      </c>
      <c r="J27" s="1070">
        <v>350000</v>
      </c>
      <c r="K27" s="1070">
        <v>350000</v>
      </c>
      <c r="L27" s="1070">
        <v>350000</v>
      </c>
      <c r="M27" s="1070">
        <v>350000</v>
      </c>
      <c r="N27" s="1070">
        <v>350000</v>
      </c>
      <c r="O27" s="1070">
        <v>350000</v>
      </c>
      <c r="P27" s="1070">
        <v>350000</v>
      </c>
      <c r="Q27" s="1070">
        <v>350000</v>
      </c>
      <c r="R27" s="1071">
        <f>3850000-350000</f>
        <v>3500000</v>
      </c>
    </row>
    <row r="28" spans="1:18" ht="16.5" thickBot="1" x14ac:dyDescent="0.3">
      <c r="A28" s="1058"/>
      <c r="B28" s="1072"/>
      <c r="C28" s="1066" t="s">
        <v>961</v>
      </c>
      <c r="D28" s="1074"/>
      <c r="E28" s="1074"/>
      <c r="F28" s="1074">
        <f>(A27/2/2)*0.027</f>
        <v>47250</v>
      </c>
      <c r="G28" s="1074">
        <f>(F28+A27/2)*0.027</f>
        <v>95775.75</v>
      </c>
      <c r="H28" s="1074">
        <f>A27*0.027</f>
        <v>189000</v>
      </c>
      <c r="I28" s="1074">
        <f>(A27-H27)*0.027</f>
        <v>179550</v>
      </c>
      <c r="J28" s="1074">
        <f>(A27-H27-I27)*0.027</f>
        <v>170100</v>
      </c>
      <c r="K28" s="1074">
        <f>(A27-H27-I27-J27)*0.027</f>
        <v>160650</v>
      </c>
      <c r="L28" s="1074">
        <f>(A27-H27-I27-J27-K27)*0.027</f>
        <v>151200</v>
      </c>
      <c r="M28" s="1074">
        <f>(A27-H27-I27-J27-K27-L27)*0.027</f>
        <v>141750</v>
      </c>
      <c r="N28" s="1074">
        <f>(A27-H27-I27-J27-K27-L27-M27)*0.027</f>
        <v>132300</v>
      </c>
      <c r="O28" s="1074">
        <f>(A27-H27-I27-J27-K27-L27-M27-N27)*0.027</f>
        <v>122850</v>
      </c>
      <c r="P28" s="1074">
        <f>(A27-H27-I27-J27-K27-L27-M27-N27-O27)*0.027</f>
        <v>113400</v>
      </c>
      <c r="Q28" s="1074">
        <f>(A27-H27-I27-J27-K27-L27-M27-N27-O27-P27)*0.027</f>
        <v>103950</v>
      </c>
      <c r="R28" s="1075">
        <v>519750</v>
      </c>
    </row>
    <row r="29" spans="1:18" ht="31.5" x14ac:dyDescent="0.25">
      <c r="A29" s="1052">
        <v>394913</v>
      </c>
      <c r="B29" s="1053" t="s">
        <v>962</v>
      </c>
      <c r="C29" s="1054" t="s">
        <v>963</v>
      </c>
      <c r="D29" s="1070"/>
      <c r="E29" s="1070"/>
      <c r="F29" s="1070"/>
      <c r="G29" s="1070"/>
      <c r="H29" s="1069">
        <v>39490</v>
      </c>
      <c r="I29" s="1069">
        <v>39490</v>
      </c>
      <c r="J29" s="1069">
        <v>39490</v>
      </c>
      <c r="K29" s="1069">
        <v>39490</v>
      </c>
      <c r="L29" s="1069">
        <v>39490</v>
      </c>
      <c r="M29" s="1069">
        <v>39490</v>
      </c>
      <c r="N29" s="1069">
        <v>39490</v>
      </c>
      <c r="O29" s="1069">
        <v>39495</v>
      </c>
      <c r="P29" s="1070">
        <v>39494</v>
      </c>
      <c r="Q29" s="1070">
        <v>39494</v>
      </c>
      <c r="R29" s="1071"/>
    </row>
    <row r="30" spans="1:18" s="1082" customFormat="1" ht="16.5" thickBot="1" x14ac:dyDescent="0.3">
      <c r="A30" s="1065"/>
      <c r="B30" s="1078"/>
      <c r="C30" s="1060" t="s">
        <v>951</v>
      </c>
      <c r="D30" s="1079"/>
      <c r="E30" s="1079">
        <f>(A29/3/2)*0.027</f>
        <v>1777.1084999999998</v>
      </c>
      <c r="F30" s="1079">
        <f>(E30+(A29/3)*2/2)*0.027</f>
        <v>3602.1989294999998</v>
      </c>
      <c r="G30" s="1079">
        <f>(F30+(A29/2))*0.027</f>
        <v>5428.5848710965001</v>
      </c>
      <c r="H30" s="1080">
        <f>A29*0.027</f>
        <v>10662.651</v>
      </c>
      <c r="I30" s="1080">
        <f>(A29-H29)*0.027</f>
        <v>9596.4210000000003</v>
      </c>
      <c r="J30" s="1080">
        <f>(A29-H29-I29)*0.027</f>
        <v>8530.1910000000007</v>
      </c>
      <c r="K30" s="1080">
        <f>(A29-H29-I29-J29)*0.027</f>
        <v>7463.9610000000002</v>
      </c>
      <c r="L30" s="1080">
        <f>(A29-H29-I29-J29-K29)*0.027</f>
        <v>6397.7309999999998</v>
      </c>
      <c r="M30" s="1080">
        <f>(A29-H29-I29-J29-K29-L29)*0.027</f>
        <v>5331.5010000000002</v>
      </c>
      <c r="N30" s="1080">
        <f>(A29-H29-I29-J29-K29-L29-M29)*0.027</f>
        <v>4265.2709999999997</v>
      </c>
      <c r="O30" s="1080">
        <f>(A29-H29-I29-J29-K29-L29-M29-N29)*0.027</f>
        <v>3199.0410000000002</v>
      </c>
      <c r="P30" s="1079">
        <f>(A29-H29-I29-J29-K29-L29-M29-N29-O29)*0.027</f>
        <v>2132.6759999999999</v>
      </c>
      <c r="Q30" s="1079">
        <f>(A29-H29-I29-J29-K29-L29-M29-N29-O29-P29)*0.027</f>
        <v>1066.338</v>
      </c>
      <c r="R30" s="1081"/>
    </row>
    <row r="31" spans="1:18" ht="31.5" x14ac:dyDescent="0.25">
      <c r="A31" s="1052">
        <v>369000</v>
      </c>
      <c r="B31" s="1053" t="s">
        <v>959</v>
      </c>
      <c r="C31" s="1054" t="s">
        <v>964</v>
      </c>
      <c r="D31" s="1070"/>
      <c r="E31" s="1070"/>
      <c r="F31" s="1070"/>
      <c r="G31" s="1070"/>
      <c r="H31" s="1069">
        <v>36900</v>
      </c>
      <c r="I31" s="1069">
        <v>36900</v>
      </c>
      <c r="J31" s="1069">
        <v>36900</v>
      </c>
      <c r="K31" s="1069">
        <v>36900</v>
      </c>
      <c r="L31" s="1069">
        <v>36900</v>
      </c>
      <c r="M31" s="1069">
        <v>36900</v>
      </c>
      <c r="N31" s="1069">
        <v>36900</v>
      </c>
      <c r="O31" s="1069">
        <v>36900</v>
      </c>
      <c r="P31" s="1070">
        <v>36900</v>
      </c>
      <c r="Q31" s="1070">
        <v>36900</v>
      </c>
      <c r="R31" s="1071"/>
    </row>
    <row r="32" spans="1:18" ht="16.5" thickBot="1" x14ac:dyDescent="0.3">
      <c r="A32" s="1065"/>
      <c r="B32" s="1078"/>
      <c r="C32" s="1060" t="s">
        <v>951</v>
      </c>
      <c r="D32" s="1079"/>
      <c r="E32" s="1079"/>
      <c r="F32" s="1079">
        <f>(A31/2/2)*0.027</f>
        <v>2490.75</v>
      </c>
      <c r="G32" s="1079">
        <f>(F32+A31/2)*0.027</f>
        <v>5048.7502500000001</v>
      </c>
      <c r="H32" s="1080">
        <f>A31*0.027</f>
        <v>9963</v>
      </c>
      <c r="I32" s="1080">
        <f>(A31-H31)*0.027</f>
        <v>8966.7000000000007</v>
      </c>
      <c r="J32" s="1080">
        <f>(A31-H31-I31)*0.027</f>
        <v>7970.4</v>
      </c>
      <c r="K32" s="1080">
        <f>(A31-H31-I31-J31)*0.027</f>
        <v>6974.1</v>
      </c>
      <c r="L32" s="1080">
        <f>(A31-H31-I31-J31-K31)*0.027</f>
        <v>5977.8</v>
      </c>
      <c r="M32" s="1080">
        <f>(A31-H31-I31-J31-K31-L31)*0.027</f>
        <v>4981.5</v>
      </c>
      <c r="N32" s="1080">
        <f>(A31-H31-I31-J31-K31-L31-M31)*0.027</f>
        <v>3985.2</v>
      </c>
      <c r="O32" s="1080">
        <f>(A31-H31-I31-J31-K31-L31-M31-N31)*0.027</f>
        <v>2988.9</v>
      </c>
      <c r="P32" s="1079">
        <f>(A31-H31-I31-J31-K31-L31-M31-N31-O31)*0.027</f>
        <v>1992.6</v>
      </c>
      <c r="Q32" s="1079">
        <f>(A31-H31-I31-J31-K31-L31-M31-N31-O31-P31)*0.027</f>
        <v>996.3</v>
      </c>
      <c r="R32" s="1081"/>
    </row>
    <row r="33" spans="1:18" s="1084" customFormat="1" ht="54" customHeight="1" x14ac:dyDescent="0.25">
      <c r="A33" s="1052">
        <v>334062</v>
      </c>
      <c r="B33" s="1053" t="s">
        <v>965</v>
      </c>
      <c r="C33" s="1054" t="s">
        <v>966</v>
      </c>
      <c r="D33" s="1083"/>
      <c r="E33" s="1083"/>
      <c r="F33" s="1083"/>
      <c r="G33" s="1069">
        <v>47940</v>
      </c>
      <c r="H33" s="1069">
        <v>31792</v>
      </c>
      <c r="I33" s="1069">
        <v>31791</v>
      </c>
      <c r="J33" s="1069">
        <v>31791</v>
      </c>
      <c r="K33" s="1069">
        <v>31791</v>
      </c>
      <c r="L33" s="1069">
        <v>31791</v>
      </c>
      <c r="M33" s="1069">
        <v>31791</v>
      </c>
      <c r="N33" s="1070">
        <v>31791</v>
      </c>
      <c r="O33" s="1070">
        <v>31792</v>
      </c>
      <c r="P33" s="1070">
        <v>31792</v>
      </c>
      <c r="Q33" s="1070"/>
      <c r="R33" s="1071"/>
    </row>
    <row r="34" spans="1:18" s="1084" customFormat="1" ht="16.5" thickBot="1" x14ac:dyDescent="0.3">
      <c r="A34" s="1058"/>
      <c r="B34" s="1072"/>
      <c r="C34" s="1066" t="s">
        <v>951</v>
      </c>
      <c r="D34" s="1085"/>
      <c r="E34" s="1073">
        <f>((A33/2)/2)*0.027</f>
        <v>2254.9184999999998</v>
      </c>
      <c r="F34" s="1073">
        <f>(E34+A33/2)*0.027</f>
        <v>4570.7197994999997</v>
      </c>
      <c r="G34" s="1073">
        <f>A33*0.027</f>
        <v>9019.6739999999991</v>
      </c>
      <c r="H34" s="1073">
        <f>(A33-G33)*0.027</f>
        <v>7725.2939999999999</v>
      </c>
      <c r="I34" s="1073">
        <f>(A33-G33-H33)*0.027</f>
        <v>6866.91</v>
      </c>
      <c r="J34" s="1073">
        <f>(A33-G33-H33-I33)*0.027</f>
        <v>6008.5529999999999</v>
      </c>
      <c r="K34" s="1073">
        <f>(A33-G33-H33-I33-J33)*0.027</f>
        <v>5150.1959999999999</v>
      </c>
      <c r="L34" s="1073">
        <f>(A33-G33-H33-I33-J33-K33)*0.027</f>
        <v>4291.8389999999999</v>
      </c>
      <c r="M34" s="1073">
        <f>(A33-G33-H33-I33-J33-K33-L33)*0.027</f>
        <v>3433.482</v>
      </c>
      <c r="N34" s="1074">
        <f>(A33-G33-H33-I33-J33-K33-L33-M33)*0.027</f>
        <v>2575.125</v>
      </c>
      <c r="O34" s="1074">
        <f>(A33-G33-H33-I33-J33-K33-L33-M33-N33)*0.027</f>
        <v>1716.768</v>
      </c>
      <c r="P34" s="1074">
        <f>(A33-G33-H33-I33-J33-K33-L33-M33-N33-O33)*0.027</f>
        <v>858.38400000000001</v>
      </c>
      <c r="Q34" s="1074"/>
      <c r="R34" s="1075"/>
    </row>
    <row r="35" spans="1:18" s="1084" customFormat="1" ht="47.25" x14ac:dyDescent="0.25">
      <c r="A35" s="1052">
        <v>1462506</v>
      </c>
      <c r="B35" s="1053" t="s">
        <v>962</v>
      </c>
      <c r="C35" s="1054" t="s">
        <v>967</v>
      </c>
      <c r="D35" s="1086">
        <v>0</v>
      </c>
      <c r="E35" s="1086">
        <v>0</v>
      </c>
      <c r="F35" s="1086">
        <v>0</v>
      </c>
      <c r="G35" s="1055">
        <v>615883</v>
      </c>
      <c r="H35" s="1056">
        <v>94069</v>
      </c>
      <c r="I35" s="1056">
        <v>94069</v>
      </c>
      <c r="J35" s="1056">
        <v>94069</v>
      </c>
      <c r="K35" s="1056">
        <v>94069</v>
      </c>
      <c r="L35" s="1056">
        <v>94069</v>
      </c>
      <c r="M35" s="1056">
        <v>94069</v>
      </c>
      <c r="N35" s="1056">
        <v>94069</v>
      </c>
      <c r="O35" s="1056">
        <v>94070</v>
      </c>
      <c r="P35" s="1055">
        <v>94070</v>
      </c>
      <c r="Q35" s="1055"/>
      <c r="R35" s="1057"/>
    </row>
    <row r="36" spans="1:18" s="1084" customFormat="1" ht="16.5" thickBot="1" x14ac:dyDescent="0.3">
      <c r="A36" s="1065"/>
      <c r="B36" s="1087"/>
      <c r="C36" s="1060" t="s">
        <v>951</v>
      </c>
      <c r="D36" s="1067"/>
      <c r="E36" s="1062">
        <f>(A35/2/2)*0.027</f>
        <v>9871.9154999999992</v>
      </c>
      <c r="F36" s="1062">
        <f>(E36+A35/2)*0.027</f>
        <v>20010.372718499999</v>
      </c>
      <c r="G36" s="1062">
        <f>A35*0.027</f>
        <v>39487.661999999997</v>
      </c>
      <c r="H36" s="1062">
        <f>(A35-G35)*0.027</f>
        <v>22858.821</v>
      </c>
      <c r="I36" s="1062">
        <f>(A35-G35-H35)*0.027</f>
        <v>20318.957999999999</v>
      </c>
      <c r="J36" s="1062">
        <f>(A35-G35-H35-I35)*0.027</f>
        <v>17779.095000000001</v>
      </c>
      <c r="K36" s="1062">
        <f>(A35-G35-H35-I35-J35)*0.027</f>
        <v>15239.232</v>
      </c>
      <c r="L36" s="1067">
        <f>(A35-G35-H35-I35-J35-K35)*0.027</f>
        <v>12699.369000000001</v>
      </c>
      <c r="M36" s="1062">
        <v>94069</v>
      </c>
      <c r="N36" s="1067">
        <f>(A35-G35-H35-I35-J35-K35-L35-M35)*0.027</f>
        <v>7619.643</v>
      </c>
      <c r="O36" s="1062">
        <f>(A35-G35-H35-I35-J35-K35-L35-M35-N35)*0.027</f>
        <v>5079.78</v>
      </c>
      <c r="P36" s="1067">
        <f>(A35-G35-H35-I35-J35-K35-L35-M35-N35-O35)*0.027</f>
        <v>2539.89</v>
      </c>
      <c r="Q36" s="1067"/>
      <c r="R36" s="1068"/>
    </row>
    <row r="37" spans="1:18" s="1084" customFormat="1" ht="22.5" customHeight="1" x14ac:dyDescent="0.25">
      <c r="A37" s="1052">
        <v>2274277</v>
      </c>
      <c r="B37" s="1053" t="s">
        <v>968</v>
      </c>
      <c r="C37" s="1054" t="s">
        <v>969</v>
      </c>
      <c r="D37" s="1088">
        <v>0</v>
      </c>
      <c r="E37" s="1086">
        <v>0</v>
      </c>
      <c r="F37" s="1056">
        <v>0</v>
      </c>
      <c r="G37" s="1056">
        <v>593300</v>
      </c>
      <c r="H37" s="1056">
        <v>186775</v>
      </c>
      <c r="I37" s="1056">
        <v>186775</v>
      </c>
      <c r="J37" s="1056">
        <v>186775</v>
      </c>
      <c r="K37" s="1056">
        <v>186775</v>
      </c>
      <c r="L37" s="1056">
        <v>186775</v>
      </c>
      <c r="M37" s="1056">
        <v>186775</v>
      </c>
      <c r="N37" s="1056">
        <v>186775</v>
      </c>
      <c r="O37" s="1056">
        <v>186776</v>
      </c>
      <c r="P37" s="1055">
        <v>186776</v>
      </c>
      <c r="Q37" s="1055"/>
      <c r="R37" s="1057"/>
    </row>
    <row r="38" spans="1:18" s="1084" customFormat="1" ht="18" customHeight="1" thickBot="1" x14ac:dyDescent="0.3">
      <c r="A38" s="1089"/>
      <c r="B38" s="1090"/>
      <c r="C38" s="1091" t="s">
        <v>951</v>
      </c>
      <c r="D38" s="1092">
        <f>(A37/3/2)*0.027</f>
        <v>10234.246500000001</v>
      </c>
      <c r="E38" s="1093">
        <f>(D38+(A37/3)*2/2)*0.027</f>
        <v>20744.817655500003</v>
      </c>
      <c r="F38" s="1093">
        <f>(E38+(A37/2))*0.027</f>
        <v>31262.8495766985</v>
      </c>
      <c r="G38" s="1093">
        <f>A37*0.027</f>
        <v>61405.478999999999</v>
      </c>
      <c r="H38" s="1093">
        <f>(A37-G37)*0.027</f>
        <v>45386.379000000001</v>
      </c>
      <c r="I38" s="1093">
        <f>(A37-G37-H37)*0.027</f>
        <v>40343.453999999998</v>
      </c>
      <c r="J38" s="1093">
        <f>(A37-G37-H37-I37)*0.027</f>
        <v>35300.529000000002</v>
      </c>
      <c r="K38" s="1093">
        <f>(A37-G37-H37-I37-J37)*0.027</f>
        <v>30257.603999999999</v>
      </c>
      <c r="L38" s="1092">
        <f>(A37-G37-H37-I37-J37-K37)*0.027</f>
        <v>25214.679</v>
      </c>
      <c r="M38" s="1093">
        <f>(A37-G37-H37-I37-J37-K37-L37)*0.027</f>
        <v>20171.754000000001</v>
      </c>
      <c r="N38" s="1092">
        <f>(A37-G37-H37-I37-J37-K37-L37-M37)*0.027</f>
        <v>15128.829</v>
      </c>
      <c r="O38" s="1093">
        <f>(A37-G37-H37-I37-J37-K37-L37-M37-N37)*0.027</f>
        <v>10085.904</v>
      </c>
      <c r="P38" s="1092">
        <f>(A37-G37-H37-I37-J37-K37-L37-M37-N37-O37)*0.027</f>
        <v>5042.9520000000002</v>
      </c>
      <c r="Q38" s="1092"/>
      <c r="R38" s="1094"/>
    </row>
    <row r="39" spans="1:18" s="1084" customFormat="1" ht="48" customHeight="1" x14ac:dyDescent="0.25">
      <c r="A39" s="1095">
        <f>895823-4564</f>
        <v>891259</v>
      </c>
      <c r="B39" s="1096" t="s">
        <v>962</v>
      </c>
      <c r="C39" s="1097" t="s">
        <v>970</v>
      </c>
      <c r="D39" s="1098"/>
      <c r="E39" s="1098">
        <v>0</v>
      </c>
      <c r="F39" s="1098">
        <v>0</v>
      </c>
      <c r="G39" s="1098">
        <v>0</v>
      </c>
      <c r="H39" s="1098">
        <v>278771</v>
      </c>
      <c r="I39" s="1098">
        <v>68054</v>
      </c>
      <c r="J39" s="1098">
        <v>68054</v>
      </c>
      <c r="K39" s="1098">
        <v>68054</v>
      </c>
      <c r="L39" s="1098">
        <v>68054</v>
      </c>
      <c r="M39" s="1098">
        <v>68054</v>
      </c>
      <c r="N39" s="1099">
        <v>68054</v>
      </c>
      <c r="O39" s="1099">
        <v>68054</v>
      </c>
      <c r="P39" s="1099">
        <v>68055</v>
      </c>
      <c r="Q39" s="1099">
        <v>68055</v>
      </c>
      <c r="R39" s="1100"/>
    </row>
    <row r="40" spans="1:18" s="1084" customFormat="1" ht="17.25" customHeight="1" thickBot="1" x14ac:dyDescent="0.3">
      <c r="A40" s="1089"/>
      <c r="B40" s="1101"/>
      <c r="C40" s="1091" t="s">
        <v>951</v>
      </c>
      <c r="D40" s="1102"/>
      <c r="E40" s="1102">
        <f>(A39/3/2)*0.027</f>
        <v>4010.6654999999996</v>
      </c>
      <c r="F40" s="1102">
        <f>(E40+(A39/3)*2/2)*0.027</f>
        <v>8129.618968499999</v>
      </c>
      <c r="G40" s="1102">
        <f>(F40+(A39/2))*0.027</f>
        <v>12251.496212149499</v>
      </c>
      <c r="H40" s="1102">
        <f>A39*0.027</f>
        <v>24063.992999999999</v>
      </c>
      <c r="I40" s="1102">
        <f>(A39-H39)*0.027</f>
        <v>16537.175999999999</v>
      </c>
      <c r="J40" s="1102">
        <f>(A39-H39-I39)*0.027</f>
        <v>14699.717999999999</v>
      </c>
      <c r="K40" s="1102">
        <f>(A39-H39-I39-J39)*0.027</f>
        <v>12862.26</v>
      </c>
      <c r="L40" s="1102">
        <f>(A39-H39-I39-J39-K39)*0.027</f>
        <v>11024.802</v>
      </c>
      <c r="M40" s="1102">
        <f>(A39-H39-I39-J39-K39-L39)*0.027</f>
        <v>9187.3439999999991</v>
      </c>
      <c r="N40" s="1103">
        <f>(A39-H39-I39-J39-K39-L39-M39)*0.027</f>
        <v>7349.8859999999995</v>
      </c>
      <c r="O40" s="1103">
        <f>(A39-H39-I39-J39-K39-L39-M39-N39)*0.027</f>
        <v>5512.4279999999999</v>
      </c>
      <c r="P40" s="1103">
        <f>(A39-H39-I39-J39-K39-L39-M39-N39-O39)*0.027</f>
        <v>3674.97</v>
      </c>
      <c r="Q40" s="1103">
        <f>(A39-H39-I39-J39-K39-L39-M39-N39-O39-P39)*0.027</f>
        <v>1837.4849999999999</v>
      </c>
      <c r="R40" s="1104"/>
    </row>
    <row r="41" spans="1:18" s="1084" customFormat="1" ht="66" customHeight="1" x14ac:dyDescent="0.25">
      <c r="A41" s="1095">
        <v>1483420</v>
      </c>
      <c r="B41" s="1096" t="s">
        <v>962</v>
      </c>
      <c r="C41" s="1097" t="s">
        <v>971</v>
      </c>
      <c r="D41" s="1099"/>
      <c r="E41" s="1099">
        <v>0</v>
      </c>
      <c r="F41" s="1099">
        <v>0</v>
      </c>
      <c r="G41" s="1099">
        <v>0</v>
      </c>
      <c r="H41" s="1099">
        <v>148342</v>
      </c>
      <c r="I41" s="1099">
        <v>148342</v>
      </c>
      <c r="J41" s="1099">
        <v>148342</v>
      </c>
      <c r="K41" s="1099">
        <v>148342</v>
      </c>
      <c r="L41" s="1099">
        <v>148342</v>
      </c>
      <c r="M41" s="1099">
        <v>148342</v>
      </c>
      <c r="N41" s="1099">
        <v>148342</v>
      </c>
      <c r="O41" s="1099">
        <v>148342</v>
      </c>
      <c r="P41" s="1099">
        <v>148342</v>
      </c>
      <c r="Q41" s="1099">
        <v>148342</v>
      </c>
      <c r="R41" s="1100"/>
    </row>
    <row r="42" spans="1:18" s="1084" customFormat="1" ht="17.25" customHeight="1" thickBot="1" x14ac:dyDescent="0.3">
      <c r="A42" s="1089"/>
      <c r="B42" s="1101"/>
      <c r="C42" s="1091" t="s">
        <v>951</v>
      </c>
      <c r="D42" s="1103"/>
      <c r="E42" s="1103">
        <f>(A41/3/2)*0.027</f>
        <v>6675.3899999999994</v>
      </c>
      <c r="F42" s="1103">
        <f>(E42+(A41/3)*2/2)*0.027</f>
        <v>13531.015530000001</v>
      </c>
      <c r="G42" s="1103">
        <f>(F42+(A41/2))*0.027</f>
        <v>20391.507419310001</v>
      </c>
      <c r="H42" s="1103">
        <f>A41*0.027</f>
        <v>40052.339999999997</v>
      </c>
      <c r="I42" s="1103">
        <f>(A41-H41)*0.027</f>
        <v>36047.106</v>
      </c>
      <c r="J42" s="1103">
        <f>(A41-H41-I41)*0.027</f>
        <v>32041.871999999999</v>
      </c>
      <c r="K42" s="1103">
        <f>(A41-H41-I41-J41)*0.027</f>
        <v>28036.637999999999</v>
      </c>
      <c r="L42" s="1103">
        <f>(A41-H41-I41-J41-K41)*0.027</f>
        <v>24031.403999999999</v>
      </c>
      <c r="M42" s="1103">
        <f>(A41-H41-I41-J41-K41-L41)*0.027</f>
        <v>20026.169999999998</v>
      </c>
      <c r="N42" s="1103">
        <f>(A41-H41-I41-J41-K41-L41-M41)*0.027</f>
        <v>16020.936</v>
      </c>
      <c r="O42" s="1103">
        <f>(A41-H41-I41-J41-K41-L41-M41-N41)*0.027</f>
        <v>12015.701999999999</v>
      </c>
      <c r="P42" s="1103">
        <f>(A41-H41-I41-J41-K41-L41-M41-N41-O41)*0.027</f>
        <v>8010.4679999999998</v>
      </c>
      <c r="Q42" s="1103">
        <f>(A41-H41-I41-J41-K41-L41-M41-N41-O41-P41)*0.027</f>
        <v>4005.2339999999999</v>
      </c>
      <c r="R42" s="1104"/>
    </row>
    <row r="43" spans="1:18" s="1084" customFormat="1" ht="34.5" customHeight="1" x14ac:dyDescent="0.25">
      <c r="A43" s="1095">
        <f>1423690+1297848+843282</f>
        <v>3564820</v>
      </c>
      <c r="B43" s="1096" t="s">
        <v>962</v>
      </c>
      <c r="C43" s="1097" t="s">
        <v>972</v>
      </c>
      <c r="D43" s="1098"/>
      <c r="E43" s="1098">
        <v>0</v>
      </c>
      <c r="F43" s="1098">
        <v>0</v>
      </c>
      <c r="G43" s="1098">
        <v>0</v>
      </c>
      <c r="H43" s="1098">
        <v>98191</v>
      </c>
      <c r="I43" s="1098">
        <v>385181</v>
      </c>
      <c r="J43" s="1098">
        <v>385181</v>
      </c>
      <c r="K43" s="1098">
        <v>385181</v>
      </c>
      <c r="L43" s="1098">
        <v>385181</v>
      </c>
      <c r="M43" s="1098">
        <v>385181</v>
      </c>
      <c r="N43" s="1098">
        <v>385181</v>
      </c>
      <c r="O43" s="1098">
        <v>385181</v>
      </c>
      <c r="P43" s="1099">
        <v>385181</v>
      </c>
      <c r="Q43" s="1099">
        <v>385181</v>
      </c>
      <c r="R43" s="1100"/>
    </row>
    <row r="44" spans="1:18" s="1084" customFormat="1" ht="17.25" customHeight="1" thickBot="1" x14ac:dyDescent="0.3">
      <c r="A44" s="1089"/>
      <c r="B44" s="1101"/>
      <c r="C44" s="1091" t="s">
        <v>951</v>
      </c>
      <c r="D44" s="1102"/>
      <c r="E44" s="1102">
        <f>(A43/3/2)*0.027</f>
        <v>16041.689999999999</v>
      </c>
      <c r="F44" s="1102">
        <f>(E44+(A43/3)*2/2)*0.027</f>
        <v>32516.505629999996</v>
      </c>
      <c r="G44" s="1102">
        <f>(F44+(A43/2))*0.027</f>
        <v>49003.015652009999</v>
      </c>
      <c r="H44" s="1102">
        <f>A43*0.027</f>
        <v>96250.14</v>
      </c>
      <c r="I44" s="1102">
        <f>(A43-H43)*0.027</f>
        <v>93598.982999999993</v>
      </c>
      <c r="J44" s="1102">
        <f>(A43-H43-I43)*0.027</f>
        <v>83199.096000000005</v>
      </c>
      <c r="K44" s="1102">
        <f>(A43-H43-I43-J43)*0.027</f>
        <v>72799.209000000003</v>
      </c>
      <c r="L44" s="1102">
        <f>(A43-H43-I43-J43-K43)*0.027</f>
        <v>62399.322</v>
      </c>
      <c r="M44" s="1102">
        <f>(A43-H43-I43-J43-K43-L43)*0.027</f>
        <v>51999.434999999998</v>
      </c>
      <c r="N44" s="1103">
        <f>(A43-H43-I43-J43-K43-L43-M43)*0.027</f>
        <v>41599.548000000003</v>
      </c>
      <c r="O44" s="1103">
        <f>(A43-H43-I43-J43-K43-L43-M43-N43)*0.027</f>
        <v>31199.661</v>
      </c>
      <c r="P44" s="1103">
        <f>(A43-H43-I43-J43-K43-L43-M43-N43-O43)*0.027</f>
        <v>20799.774000000001</v>
      </c>
      <c r="Q44" s="1103">
        <f>(A43-H43-I43-J43-K43-L43-M43-N43-O43-P43)*0.027</f>
        <v>10399.887000000001</v>
      </c>
      <c r="R44" s="1104"/>
    </row>
    <row r="45" spans="1:18" s="1084" customFormat="1" ht="51.75" customHeight="1" x14ac:dyDescent="0.25">
      <c r="A45" s="1052">
        <v>2123909</v>
      </c>
      <c r="B45" s="1053" t="s">
        <v>973</v>
      </c>
      <c r="C45" s="1054" t="s">
        <v>974</v>
      </c>
      <c r="D45" s="1069">
        <v>0</v>
      </c>
      <c r="E45" s="1069"/>
      <c r="F45" s="1069">
        <v>48425</v>
      </c>
      <c r="G45" s="1069">
        <v>130609</v>
      </c>
      <c r="H45" s="1069">
        <v>130609</v>
      </c>
      <c r="I45" s="1069">
        <v>230609</v>
      </c>
      <c r="J45" s="1069">
        <v>230609</v>
      </c>
      <c r="K45" s="1069">
        <v>280609</v>
      </c>
      <c r="L45" s="1069">
        <v>280609</v>
      </c>
      <c r="M45" s="1069">
        <v>280610</v>
      </c>
      <c r="N45" s="1069">
        <v>280610</v>
      </c>
      <c r="O45" s="1070">
        <v>230610</v>
      </c>
      <c r="P45" s="1070"/>
      <c r="Q45" s="1070"/>
      <c r="R45" s="1071"/>
    </row>
    <row r="46" spans="1:18" s="1084" customFormat="1" ht="17.25" customHeight="1" thickBot="1" x14ac:dyDescent="0.3">
      <c r="A46" s="1058"/>
      <c r="B46" s="1072"/>
      <c r="C46" s="1066" t="s">
        <v>951</v>
      </c>
      <c r="D46" s="1073">
        <f>(A45/2/2)*0.027</f>
        <v>14336.385749999999</v>
      </c>
      <c r="E46" s="1073">
        <f>(D46+A45/2)*0.027</f>
        <v>29059.853915249998</v>
      </c>
      <c r="F46" s="1073">
        <f>A45*0.027</f>
        <v>57345.542999999998</v>
      </c>
      <c r="G46" s="1073">
        <f>(A45-F45)*0.027</f>
        <v>56038.067999999999</v>
      </c>
      <c r="H46" s="1073">
        <f>(A45-F45-G45)*0.027</f>
        <v>52511.625</v>
      </c>
      <c r="I46" s="1073">
        <f>(A45-F45-G45-H45)*0.027</f>
        <v>48985.182000000001</v>
      </c>
      <c r="J46" s="1073">
        <f>(A45-F45-G45-H45-I45)*0.027</f>
        <v>42758.739000000001</v>
      </c>
      <c r="K46" s="1073">
        <f>(A45-F45-G45-H45-I45-J45)*0.027</f>
        <v>36532.296000000002</v>
      </c>
      <c r="L46" s="1073">
        <f>(A45-F45-G45-H45-I45-J45-K45)*0.027</f>
        <v>28955.852999999999</v>
      </c>
      <c r="M46" s="1073">
        <f>(A45-F45-G45-H45-I45-J45-K45-L45)*0.027</f>
        <v>21379.41</v>
      </c>
      <c r="N46" s="1074">
        <f>(A45-F45-G45-H45-I45-J45-K45-L45-M45)*0.027</f>
        <v>13802.94</v>
      </c>
      <c r="O46" s="1074">
        <f>(A45-F45-G45-H45-I45-J45-K45-L45-M45-N45)*0.027</f>
        <v>6226.47</v>
      </c>
      <c r="P46" s="1074"/>
      <c r="Q46" s="1074"/>
      <c r="R46" s="1075"/>
    </row>
    <row r="47" spans="1:18" s="1084" customFormat="1" ht="70.5" customHeight="1" x14ac:dyDescent="0.25">
      <c r="A47" s="1095">
        <v>2152272</v>
      </c>
      <c r="B47" s="1096" t="s">
        <v>975</v>
      </c>
      <c r="C47" s="1097" t="s">
        <v>976</v>
      </c>
      <c r="D47" s="1098"/>
      <c r="E47" s="1098">
        <v>0</v>
      </c>
      <c r="F47" s="1098">
        <v>86304</v>
      </c>
      <c r="G47" s="1098">
        <v>159552</v>
      </c>
      <c r="H47" s="1098">
        <v>159552</v>
      </c>
      <c r="I47" s="1098">
        <v>229552</v>
      </c>
      <c r="J47" s="1098">
        <v>229552</v>
      </c>
      <c r="K47" s="1098">
        <v>229552</v>
      </c>
      <c r="L47" s="1098">
        <v>279552</v>
      </c>
      <c r="M47" s="1098">
        <v>279552</v>
      </c>
      <c r="N47" s="1099">
        <v>279552</v>
      </c>
      <c r="O47" s="1099">
        <v>279552</v>
      </c>
      <c r="P47" s="1099"/>
      <c r="Q47" s="1099"/>
      <c r="R47" s="1100"/>
    </row>
    <row r="48" spans="1:18" s="1084" customFormat="1" ht="17.25" customHeight="1" thickBot="1" x14ac:dyDescent="0.3">
      <c r="A48" s="1089"/>
      <c r="B48" s="1101"/>
      <c r="C48" s="1091" t="s">
        <v>951</v>
      </c>
      <c r="D48" s="1102"/>
      <c r="E48" s="1102">
        <f>F48/12*8</f>
        <v>38740.896000000001</v>
      </c>
      <c r="F48" s="1102">
        <f>A47*0.027</f>
        <v>58111.343999999997</v>
      </c>
      <c r="G48" s="1102">
        <f>(A47-F47)*0.027</f>
        <v>55781.135999999999</v>
      </c>
      <c r="H48" s="1102">
        <f>(A47-F47-G47)*0.027</f>
        <v>51473.231999999996</v>
      </c>
      <c r="I48" s="1102">
        <f>(A47-F47-G47-H47)*0.027</f>
        <v>47165.328000000001</v>
      </c>
      <c r="J48" s="1102">
        <f>(A47-F47-G47-H47-I47)*0.027</f>
        <v>40967.423999999999</v>
      </c>
      <c r="K48" s="1102">
        <f>(A47-F47-G47-H47-I47-J47)*0.027</f>
        <v>34769.519999999997</v>
      </c>
      <c r="L48" s="1102">
        <f>(A47-F47-G47-H47-I47-J47-K47)*0.027</f>
        <v>28571.615999999998</v>
      </c>
      <c r="M48" s="1102">
        <f>(A47-F47-G47-H47-I47-J47-K47-L47)*0.027</f>
        <v>21023.712</v>
      </c>
      <c r="N48" s="1103">
        <f>(A47-F47-G47-H47-I47-J47-K47-L47-M47)*0.027</f>
        <v>13475.807999999999</v>
      </c>
      <c r="O48" s="1103">
        <f>(A47-F47-G47-H47-I47-J47-K47-L47-M47-N47)*0.027</f>
        <v>5927.9039999999995</v>
      </c>
      <c r="P48" s="1103"/>
      <c r="Q48" s="1103"/>
      <c r="R48" s="1104"/>
    </row>
    <row r="49" spans="1:20" s="1084" customFormat="1" ht="60" customHeight="1" x14ac:dyDescent="0.25">
      <c r="A49" s="1095">
        <v>660595</v>
      </c>
      <c r="B49" s="1096" t="s">
        <v>975</v>
      </c>
      <c r="C49" s="1097" t="s">
        <v>977</v>
      </c>
      <c r="D49" s="1105"/>
      <c r="E49" s="1099">
        <v>0</v>
      </c>
      <c r="F49" s="1098">
        <v>15460</v>
      </c>
      <c r="G49" s="1098">
        <v>71681</v>
      </c>
      <c r="H49" s="1098">
        <v>71681</v>
      </c>
      <c r="I49" s="1098">
        <v>71681</v>
      </c>
      <c r="J49" s="1098">
        <v>71682</v>
      </c>
      <c r="K49" s="1098">
        <v>71682</v>
      </c>
      <c r="L49" s="1098">
        <v>71682</v>
      </c>
      <c r="M49" s="1098">
        <v>71682</v>
      </c>
      <c r="N49" s="1099">
        <v>71682</v>
      </c>
      <c r="O49" s="1099">
        <v>71682</v>
      </c>
      <c r="P49" s="1099"/>
      <c r="Q49" s="1099"/>
      <c r="R49" s="1100"/>
    </row>
    <row r="50" spans="1:20" s="1084" customFormat="1" ht="17.25" customHeight="1" thickBot="1" x14ac:dyDescent="0.3">
      <c r="A50" s="1089"/>
      <c r="B50" s="1101"/>
      <c r="C50" s="1091" t="s">
        <v>951</v>
      </c>
      <c r="D50" s="1102"/>
      <c r="E50" s="1102">
        <f>F50/12*8</f>
        <v>11890.71</v>
      </c>
      <c r="F50" s="1102">
        <f>A49*0.027</f>
        <v>17836.064999999999</v>
      </c>
      <c r="G50" s="1102">
        <f>(A49-F49)*0.027</f>
        <v>17418.645</v>
      </c>
      <c r="H50" s="1102">
        <f>SUM(A49-F49-G49)*0.027</f>
        <v>15483.258</v>
      </c>
      <c r="I50" s="1102">
        <f>SUM(A49-F49-G49-H49)*0.027</f>
        <v>13547.870999999999</v>
      </c>
      <c r="J50" s="1102">
        <f>SUM(A49-F49-G49-H49-I49)*0.027</f>
        <v>11612.484</v>
      </c>
      <c r="K50" s="1102">
        <f>(A49-F49-G49-H49-I49-J49)*0.027</f>
        <v>9677.07</v>
      </c>
      <c r="L50" s="1102">
        <f>(A49-F49-G49-H49-I49-J49-K49)*0.027</f>
        <v>7741.6559999999999</v>
      </c>
      <c r="M50" s="1102">
        <f>(A49-F49-G49-H49-I49-J49-K49-L49)*0.027</f>
        <v>5806.2420000000002</v>
      </c>
      <c r="N50" s="1103">
        <f>(A49-F49-G49-H49-I49-J49-K49-L49-M49)*0.027</f>
        <v>3870.828</v>
      </c>
      <c r="O50" s="1103">
        <f>(A49-F49-G49-H49-I49-J49-K49-L49-M49-N49)*0.027</f>
        <v>1935.414</v>
      </c>
      <c r="P50" s="1103"/>
      <c r="Q50" s="1103"/>
      <c r="R50" s="1104"/>
    </row>
    <row r="51" spans="1:20" s="1084" customFormat="1" ht="67.5" customHeight="1" x14ac:dyDescent="0.25">
      <c r="A51" s="1095">
        <v>1387873</v>
      </c>
      <c r="B51" s="1096" t="s">
        <v>975</v>
      </c>
      <c r="C51" s="1097" t="s">
        <v>978</v>
      </c>
      <c r="D51" s="1098"/>
      <c r="E51" s="1098">
        <v>0</v>
      </c>
      <c r="F51" s="1098">
        <v>0</v>
      </c>
      <c r="G51" s="1098">
        <v>570101</v>
      </c>
      <c r="H51" s="1098">
        <v>90863</v>
      </c>
      <c r="I51" s="1098">
        <v>90863</v>
      </c>
      <c r="J51" s="1098">
        <v>90863</v>
      </c>
      <c r="K51" s="1098">
        <v>90863</v>
      </c>
      <c r="L51" s="1098">
        <v>90864</v>
      </c>
      <c r="M51" s="1098">
        <v>90864</v>
      </c>
      <c r="N51" s="1098">
        <v>90864</v>
      </c>
      <c r="O51" s="1098">
        <v>90864</v>
      </c>
      <c r="P51" s="1099">
        <v>90864</v>
      </c>
      <c r="Q51" s="1099"/>
      <c r="R51" s="1100"/>
    </row>
    <row r="52" spans="1:20" s="1084" customFormat="1" ht="17.25" customHeight="1" thickBot="1" x14ac:dyDescent="0.3">
      <c r="A52" s="1089"/>
      <c r="B52" s="1101"/>
      <c r="C52" s="1091" t="s">
        <v>961</v>
      </c>
      <c r="D52" s="1102"/>
      <c r="E52" s="1102">
        <f>((A51/2)/2)*0.027</f>
        <v>9368.1427499999991</v>
      </c>
      <c r="F52" s="1102">
        <f>(E52+A51/2)*0.027</f>
        <v>18989.22535425</v>
      </c>
      <c r="G52" s="1102">
        <f>A51*0.027</f>
        <v>37472.570999999996</v>
      </c>
      <c r="H52" s="1102">
        <f>(A51-G51)*0.027</f>
        <v>22079.844000000001</v>
      </c>
      <c r="I52" s="1102">
        <f>(A51-G51-H51)*0.027</f>
        <v>19626.543000000001</v>
      </c>
      <c r="J52" s="1102">
        <f>(A51-G51-H51-I51)*0.027</f>
        <v>17173.241999999998</v>
      </c>
      <c r="K52" s="1102">
        <f>(A51-G51-H51-I51-J51)*0.027</f>
        <v>14719.941000000001</v>
      </c>
      <c r="L52" s="1103">
        <f>(A51-G51-H51-I51-J51-K51)*0.027</f>
        <v>12266.64</v>
      </c>
      <c r="M52" s="1103">
        <f>(A51-G51-H51-I51-J51-K51-L51)*0.027</f>
        <v>9813.3119999999999</v>
      </c>
      <c r="N52" s="1103">
        <f>(A51-G51-H51-I51-J51-K51-L51-M51)*0.027</f>
        <v>7359.9839999999995</v>
      </c>
      <c r="O52" s="1103">
        <f>(A51-G51-H51-I51-J51-K51-L51-M51-N51)*0.027</f>
        <v>4906.6559999999999</v>
      </c>
      <c r="P52" s="1103">
        <f>(A51-G51-H51-I51-J51-K51-L51-M51-N51-O51)*0.027</f>
        <v>2453.328</v>
      </c>
      <c r="Q52" s="1103"/>
      <c r="R52" s="1104"/>
    </row>
    <row r="53" spans="1:20" s="1084" customFormat="1" ht="45.75" customHeight="1" x14ac:dyDescent="0.25">
      <c r="A53" s="1095">
        <v>1169737</v>
      </c>
      <c r="B53" s="1096" t="s">
        <v>973</v>
      </c>
      <c r="C53" s="1097" t="s">
        <v>979</v>
      </c>
      <c r="D53" s="1099"/>
      <c r="E53" s="1099"/>
      <c r="F53" s="1099">
        <v>139199</v>
      </c>
      <c r="G53" s="1099">
        <v>114505</v>
      </c>
      <c r="H53" s="1099">
        <v>114505</v>
      </c>
      <c r="I53" s="1099">
        <v>114504</v>
      </c>
      <c r="J53" s="1099">
        <v>114504</v>
      </c>
      <c r="K53" s="1099">
        <v>114504</v>
      </c>
      <c r="L53" s="1099">
        <v>114504</v>
      </c>
      <c r="M53" s="1099">
        <v>114504</v>
      </c>
      <c r="N53" s="1099">
        <v>114504</v>
      </c>
      <c r="O53" s="1099">
        <v>114504</v>
      </c>
      <c r="P53" s="1099"/>
      <c r="Q53" s="1099"/>
      <c r="R53" s="1106"/>
    </row>
    <row r="54" spans="1:20" s="1084" customFormat="1" ht="17.25" customHeight="1" thickBot="1" x14ac:dyDescent="0.3">
      <c r="A54" s="1089"/>
      <c r="B54" s="1107"/>
      <c r="C54" s="1091" t="s">
        <v>951</v>
      </c>
      <c r="D54" s="1103">
        <f>((A53/2)/2)*0.027</f>
        <v>7895.7247500000003</v>
      </c>
      <c r="E54" s="1103">
        <f>(D54+A53/2)*0.027</f>
        <v>16004.634068250001</v>
      </c>
      <c r="F54" s="1103">
        <f>(A53)*0.027</f>
        <v>31582.899000000001</v>
      </c>
      <c r="G54" s="1103">
        <f>(A53-F53)*0.027</f>
        <v>27824.525999999998</v>
      </c>
      <c r="H54" s="1103">
        <f>(A53-F53-G53)*0.027</f>
        <v>24732.891</v>
      </c>
      <c r="I54" s="1103">
        <f>(A53-F53-G53-H53)*0.027</f>
        <v>21641.256000000001</v>
      </c>
      <c r="J54" s="1103">
        <f>(A53-F53-G53-H53-I53)*0.027</f>
        <v>18549.648000000001</v>
      </c>
      <c r="K54" s="1103">
        <f>(A53-F53-G53-H53-I53-J53)*0.027</f>
        <v>15458.039999999999</v>
      </c>
      <c r="L54" s="1103">
        <f>(A53-F53-G53-H53-I53-J53-K53)*0.027</f>
        <v>12366.432000000001</v>
      </c>
      <c r="M54" s="1103">
        <f>(A53-F53-G53-H53-I53-J53-K53-L53)*0.027</f>
        <v>9274.8240000000005</v>
      </c>
      <c r="N54" s="1103">
        <f>(A53-F53-G53-H53-I53-J53-K53-L53-M53)*0.027</f>
        <v>6183.2160000000003</v>
      </c>
      <c r="O54" s="1103">
        <f>(A53-F53-G53-H53-I53-J53-K53-L53-M53-N53)*0.027</f>
        <v>3091.6080000000002</v>
      </c>
      <c r="P54" s="1103"/>
      <c r="Q54" s="1103"/>
      <c r="R54" s="1108"/>
    </row>
    <row r="55" spans="1:20" s="1084" customFormat="1" ht="48" customHeight="1" x14ac:dyDescent="0.25">
      <c r="A55" s="1065">
        <v>178048</v>
      </c>
      <c r="B55" s="1078" t="s">
        <v>973</v>
      </c>
      <c r="C55" s="1097" t="s">
        <v>980</v>
      </c>
      <c r="D55" s="1080"/>
      <c r="E55" s="1080"/>
      <c r="F55" s="1080">
        <v>178048</v>
      </c>
      <c r="G55" s="1080"/>
      <c r="H55" s="1080"/>
      <c r="I55" s="1080"/>
      <c r="J55" s="1080"/>
      <c r="K55" s="1080"/>
      <c r="L55" s="1080"/>
      <c r="M55" s="1079"/>
      <c r="N55" s="1079"/>
      <c r="O55" s="1079"/>
      <c r="P55" s="1079"/>
      <c r="Q55" s="1079"/>
      <c r="R55" s="1081"/>
    </row>
    <row r="56" spans="1:20" s="1084" customFormat="1" ht="17.25" customHeight="1" thickBot="1" x14ac:dyDescent="0.3">
      <c r="A56" s="1089"/>
      <c r="B56" s="1107"/>
      <c r="C56" s="1091" t="s">
        <v>951</v>
      </c>
      <c r="D56" s="1103">
        <f>((A55/2)/2)*0.027</f>
        <v>1201.8240000000001</v>
      </c>
      <c r="E56" s="1103">
        <f>(D56+A55/2)*0.027</f>
        <v>2436.0972479999996</v>
      </c>
      <c r="F56" s="1103">
        <f>(A55)*0.027</f>
        <v>4807.2960000000003</v>
      </c>
      <c r="G56" s="1103"/>
      <c r="H56" s="1103"/>
      <c r="I56" s="1103"/>
      <c r="J56" s="1103"/>
      <c r="K56" s="1103"/>
      <c r="L56" s="1103"/>
      <c r="M56" s="1103"/>
      <c r="N56" s="1103"/>
      <c r="O56" s="1103"/>
      <c r="P56" s="1103"/>
      <c r="Q56" s="1103"/>
      <c r="R56" s="1108"/>
    </row>
    <row r="57" spans="1:20" s="1084" customFormat="1" ht="75.75" customHeight="1" x14ac:dyDescent="0.25">
      <c r="A57" s="1065">
        <v>1135705</v>
      </c>
      <c r="B57" s="1078" t="s">
        <v>973</v>
      </c>
      <c r="C57" s="1087" t="s">
        <v>981</v>
      </c>
      <c r="D57" s="1080"/>
      <c r="E57" s="1080"/>
      <c r="F57" s="1080">
        <v>78454</v>
      </c>
      <c r="G57" s="1080">
        <v>117472</v>
      </c>
      <c r="H57" s="1080">
        <v>117472</v>
      </c>
      <c r="I57" s="1080">
        <v>117472</v>
      </c>
      <c r="J57" s="1080">
        <v>117472</v>
      </c>
      <c r="K57" s="1080">
        <v>117472</v>
      </c>
      <c r="L57" s="1080">
        <v>117472</v>
      </c>
      <c r="M57" s="1079">
        <v>117473</v>
      </c>
      <c r="N57" s="1079">
        <v>117473</v>
      </c>
      <c r="O57" s="1079">
        <v>117473</v>
      </c>
      <c r="P57" s="1079"/>
      <c r="Q57" s="1079"/>
      <c r="R57" s="1081"/>
      <c r="T57" s="1109" t="s">
        <v>982</v>
      </c>
    </row>
    <row r="58" spans="1:20" s="1084" customFormat="1" ht="17.25" customHeight="1" thickBot="1" x14ac:dyDescent="0.3">
      <c r="A58" s="1089"/>
      <c r="B58" s="1101"/>
      <c r="C58" s="1091" t="s">
        <v>951</v>
      </c>
      <c r="D58" s="1103">
        <f>((A57/2)/2)*0.027</f>
        <v>7666.00875</v>
      </c>
      <c r="E58" s="1103">
        <f>(D58+A57/2)*0.027</f>
        <v>15538.999736250002</v>
      </c>
      <c r="F58" s="1103">
        <f>A57*0.027</f>
        <v>30664.035</v>
      </c>
      <c r="G58" s="1103">
        <f>(A57-F57)*0.027</f>
        <v>28545.776999999998</v>
      </c>
      <c r="H58" s="1103">
        <f>(A57-F57-G57)*0.027</f>
        <v>25374.032999999999</v>
      </c>
      <c r="I58" s="1103">
        <f>(A57-F57-G57-H57)*0.027</f>
        <v>22202.289000000001</v>
      </c>
      <c r="J58" s="1103">
        <f>(A57-F57-G57-H57-I57)*0.027</f>
        <v>19030.544999999998</v>
      </c>
      <c r="K58" s="1103">
        <f>(A57-F57-G57-H57-I57-J57)*0.027</f>
        <v>15858.800999999999</v>
      </c>
      <c r="L58" s="1103">
        <f>(A57-F57-G57-H57-I57-J57-K57)*0.027</f>
        <v>12687.057000000001</v>
      </c>
      <c r="M58" s="1103">
        <f>(A57-F57-G57-H57-I57-J57-K57-L57)*0.027</f>
        <v>9515.3130000000001</v>
      </c>
      <c r="N58" s="1103">
        <f>(A57-F57-G57-H57-I57-J57-K57-L57-M57)*0.027</f>
        <v>6343.5420000000004</v>
      </c>
      <c r="O58" s="1103">
        <f>(A57-F57-G57-H57-I57-J57-K57-L57-M57-N57)*0.027</f>
        <v>3171.7710000000002</v>
      </c>
      <c r="P58" s="1103"/>
      <c r="Q58" s="1103"/>
      <c r="R58" s="1108"/>
    </row>
    <row r="59" spans="1:20" s="1084" customFormat="1" ht="78.75" customHeight="1" x14ac:dyDescent="0.25">
      <c r="A59" s="1065">
        <v>825830</v>
      </c>
      <c r="B59" s="1078" t="s">
        <v>973</v>
      </c>
      <c r="C59" s="1087" t="s">
        <v>983</v>
      </c>
      <c r="D59" s="1080"/>
      <c r="E59" s="1080">
        <v>59990</v>
      </c>
      <c r="F59" s="1080">
        <v>85093</v>
      </c>
      <c r="G59" s="1080">
        <v>85093</v>
      </c>
      <c r="H59" s="1080">
        <v>85093</v>
      </c>
      <c r="I59" s="1080">
        <v>85093</v>
      </c>
      <c r="J59" s="1080">
        <v>85093</v>
      </c>
      <c r="K59" s="1080">
        <v>85093</v>
      </c>
      <c r="L59" s="1080">
        <v>85094</v>
      </c>
      <c r="M59" s="1079">
        <v>85094</v>
      </c>
      <c r="N59" s="1079">
        <v>85094</v>
      </c>
      <c r="O59" s="1079"/>
      <c r="P59" s="1079"/>
      <c r="Q59" s="1079"/>
      <c r="R59" s="1081"/>
    </row>
    <row r="60" spans="1:20" s="1084" customFormat="1" ht="17.25" customHeight="1" thickBot="1" x14ac:dyDescent="0.3">
      <c r="A60" s="1089"/>
      <c r="B60" s="1101"/>
      <c r="C60" s="1091" t="s">
        <v>951</v>
      </c>
      <c r="D60" s="1103">
        <f>E60/12*8</f>
        <v>14864.94</v>
      </c>
      <c r="E60" s="1103">
        <f>A59*0.027</f>
        <v>22297.41</v>
      </c>
      <c r="F60" s="1103">
        <f>(A59-E59)*0.027</f>
        <v>20677.68</v>
      </c>
      <c r="G60" s="1103">
        <f>(A59-E59-F59)*0.027</f>
        <v>18380.168999999998</v>
      </c>
      <c r="H60" s="1103">
        <f>(A59-E59-F59-G59)*0.027</f>
        <v>16082.657999999999</v>
      </c>
      <c r="I60" s="1103">
        <f>(A59-E59-F59-G59-H59)*0.027</f>
        <v>13785.146999999999</v>
      </c>
      <c r="J60" s="1103">
        <f>(A59-E59-F59-G59-H59-I59)*0.027</f>
        <v>11487.636</v>
      </c>
      <c r="K60" s="1103">
        <f>(A59-E59-F59-G59-H59-I59-J59)*0.027</f>
        <v>9190.125</v>
      </c>
      <c r="L60" s="1103">
        <f>(A59-E59-F59-G59-H59-I59-J59-K59)*0.027</f>
        <v>6892.6139999999996</v>
      </c>
      <c r="M60" s="1103">
        <f>(A59-E59-F59-G59-H59-I59-J59-K59-L59)*0.027</f>
        <v>4595.076</v>
      </c>
      <c r="N60" s="1103">
        <f>(A59-E59-F59-G59-H59-I59-J59-K59-L59-M59)*0.027</f>
        <v>2297.538</v>
      </c>
      <c r="O60" s="1103"/>
      <c r="P60" s="1103"/>
      <c r="Q60" s="1103"/>
      <c r="R60" s="1108"/>
    </row>
    <row r="61" spans="1:20" s="1084" customFormat="1" ht="66" customHeight="1" x14ac:dyDescent="0.25">
      <c r="A61" s="1095">
        <v>346924</v>
      </c>
      <c r="B61" s="1096" t="s">
        <v>973</v>
      </c>
      <c r="C61" s="1097" t="s">
        <v>984</v>
      </c>
      <c r="D61" s="1098"/>
      <c r="E61" s="1098"/>
      <c r="F61" s="1098">
        <v>98586</v>
      </c>
      <c r="G61" s="1098">
        <v>27593</v>
      </c>
      <c r="H61" s="1098">
        <v>27593</v>
      </c>
      <c r="I61" s="1098">
        <v>27593</v>
      </c>
      <c r="J61" s="1098">
        <v>27593</v>
      </c>
      <c r="K61" s="1098">
        <v>27593</v>
      </c>
      <c r="L61" s="1098">
        <v>27593</v>
      </c>
      <c r="M61" s="1099">
        <v>27593</v>
      </c>
      <c r="N61" s="1099">
        <v>27593</v>
      </c>
      <c r="O61" s="1099">
        <v>27594</v>
      </c>
      <c r="P61" s="1099"/>
      <c r="Q61" s="1099"/>
      <c r="R61" s="1100"/>
      <c r="T61" s="1110" t="s">
        <v>985</v>
      </c>
    </row>
    <row r="62" spans="1:20" s="1084" customFormat="1" ht="17.25" customHeight="1" thickBot="1" x14ac:dyDescent="0.3">
      <c r="A62" s="1089"/>
      <c r="B62" s="1101"/>
      <c r="C62" s="1091" t="s">
        <v>951</v>
      </c>
      <c r="D62" s="1102">
        <f>((A61/2)/2)*0.027</f>
        <v>2341.7370000000001</v>
      </c>
      <c r="E62" s="1102">
        <f>(D62+A61/2)*0.027</f>
        <v>4746.7008989999995</v>
      </c>
      <c r="F62" s="1102">
        <f>A61*0.027</f>
        <v>9366.9480000000003</v>
      </c>
      <c r="G62" s="1102">
        <f>(A61-F61)*0.027</f>
        <v>6705.1260000000002</v>
      </c>
      <c r="H62" s="1102">
        <f>(A61-F61-G61)*0.027</f>
        <v>5960.1149999999998</v>
      </c>
      <c r="I62" s="1102">
        <f>(A61-F61-G61-H61)*0.027</f>
        <v>5215.1040000000003</v>
      </c>
      <c r="J62" s="1102">
        <f>(A61-F61-G61-H61-I61)*0.027</f>
        <v>4470.0929999999998</v>
      </c>
      <c r="K62" s="1102">
        <f>(A61-F61-G61-H61-I61-J61)*0.027</f>
        <v>3725.0819999999999</v>
      </c>
      <c r="L62" s="1102">
        <f>(A61-F61-G61-H61-I61-J61-K61)*0.027</f>
        <v>2980.0709999999999</v>
      </c>
      <c r="M62" s="1103">
        <f>(A61-F61-G61-H61-I61-J61-K61-L61)*0.027</f>
        <v>2235.06</v>
      </c>
      <c r="N62" s="1103">
        <f>(A61-F61-G61-H61-I61-J61-K61-L61-M61)*0.027</f>
        <v>1490.049</v>
      </c>
      <c r="O62" s="1103">
        <f>(A61-F61-G61-H61-I61-J61-K61-L61-M61-N61)*0.027</f>
        <v>745.03800000000001</v>
      </c>
      <c r="P62" s="1103"/>
      <c r="Q62" s="1103"/>
      <c r="R62" s="1104"/>
    </row>
    <row r="63" spans="1:20" s="1084" customFormat="1" ht="67.5" customHeight="1" x14ac:dyDescent="0.25">
      <c r="A63" s="1065">
        <v>717000</v>
      </c>
      <c r="B63" s="1078" t="s">
        <v>973</v>
      </c>
      <c r="C63" s="1097" t="s">
        <v>986</v>
      </c>
      <c r="D63" s="1080"/>
      <c r="E63" s="1080">
        <v>94195</v>
      </c>
      <c r="F63" s="1080">
        <v>69200</v>
      </c>
      <c r="G63" s="1080">
        <v>69200</v>
      </c>
      <c r="H63" s="1080">
        <v>69200</v>
      </c>
      <c r="I63" s="1080">
        <v>69200</v>
      </c>
      <c r="J63" s="1080">
        <v>69201</v>
      </c>
      <c r="K63" s="1080">
        <v>69201</v>
      </c>
      <c r="L63" s="1080">
        <v>69201</v>
      </c>
      <c r="M63" s="1079">
        <v>69201</v>
      </c>
      <c r="N63" s="1079">
        <v>69201</v>
      </c>
      <c r="O63" s="1079"/>
      <c r="P63" s="1079"/>
      <c r="Q63" s="1079"/>
      <c r="R63" s="1081"/>
    </row>
    <row r="64" spans="1:20" s="1084" customFormat="1" ht="17.25" customHeight="1" thickBot="1" x14ac:dyDescent="0.3">
      <c r="A64" s="1089"/>
      <c r="B64" s="1101"/>
      <c r="C64" s="1091" t="s">
        <v>951</v>
      </c>
      <c r="D64" s="1102">
        <f>E64/12*8</f>
        <v>12906</v>
      </c>
      <c r="E64" s="1102">
        <f>A63*0.027</f>
        <v>19359</v>
      </c>
      <c r="F64" s="1102">
        <f>(A63-E63)*0.027</f>
        <v>16815.735000000001</v>
      </c>
      <c r="G64" s="1102">
        <f>(A63-E63-F63)*0.027</f>
        <v>14947.334999999999</v>
      </c>
      <c r="H64" s="1102">
        <f>(A63-E63-F63-G63)*0.027</f>
        <v>13078.934999999999</v>
      </c>
      <c r="I64" s="1102">
        <f>(A63-E63-F63-G63-H63)*0.027</f>
        <v>11210.535</v>
      </c>
      <c r="J64" s="1102">
        <f>(A63-E63-F63-G63-H63-I63)*0.027</f>
        <v>9342.1350000000002</v>
      </c>
      <c r="K64" s="1102">
        <f>(A63-E63-F63-G63-H63-I63-J63)*0.027</f>
        <v>7473.7079999999996</v>
      </c>
      <c r="L64" s="1102">
        <f>(A63-E63-F63-G63-H63-I63-J63-K63)*0.027</f>
        <v>5605.2809999999999</v>
      </c>
      <c r="M64" s="1103">
        <f>(A63-E63-F63-G63-H63-I63-J63-K63-L63)*0.027</f>
        <v>3736.8539999999998</v>
      </c>
      <c r="N64" s="1103">
        <f>(A63-E63-F63-G63-H63-I63-J63-K63-L63-M63)*0.027</f>
        <v>1868.4269999999999</v>
      </c>
      <c r="O64" s="1103"/>
      <c r="P64" s="1103"/>
      <c r="Q64" s="1103"/>
      <c r="R64" s="1104"/>
    </row>
    <row r="65" spans="1:18" s="1084" customFormat="1" ht="69.75" customHeight="1" x14ac:dyDescent="0.25">
      <c r="A65" s="1095">
        <f>280919+13590</f>
        <v>294509</v>
      </c>
      <c r="B65" s="1096" t="s">
        <v>975</v>
      </c>
      <c r="C65" s="1097" t="s">
        <v>987</v>
      </c>
      <c r="D65" s="1098"/>
      <c r="E65" s="1098"/>
      <c r="F65" s="1098"/>
      <c r="G65" s="1098">
        <f>43713+5133</f>
        <v>48846</v>
      </c>
      <c r="H65" s="1098">
        <v>27295</v>
      </c>
      <c r="I65" s="1098">
        <v>27295</v>
      </c>
      <c r="J65" s="1098">
        <v>27296</v>
      </c>
      <c r="K65" s="1098">
        <v>27296</v>
      </c>
      <c r="L65" s="1098">
        <v>27296</v>
      </c>
      <c r="M65" s="1099">
        <v>27296</v>
      </c>
      <c r="N65" s="1099">
        <v>27296</v>
      </c>
      <c r="O65" s="1099">
        <v>27296</v>
      </c>
      <c r="P65" s="1099">
        <v>27297</v>
      </c>
      <c r="Q65" s="1099"/>
      <c r="R65" s="1100"/>
    </row>
    <row r="66" spans="1:18" s="1084" customFormat="1" ht="18.75" customHeight="1" thickBot="1" x14ac:dyDescent="0.3">
      <c r="A66" s="1089"/>
      <c r="B66" s="1101"/>
      <c r="C66" s="1091" t="s">
        <v>951</v>
      </c>
      <c r="D66" s="1102"/>
      <c r="E66" s="1102">
        <f>((A65/2)/2)*0.027</f>
        <v>1987.9357499999999</v>
      </c>
      <c r="F66" s="1102">
        <f>(E66+A65/2)*0.027</f>
        <v>4029.5457652499999</v>
      </c>
      <c r="G66" s="1102">
        <f>A65*0.027</f>
        <v>7951.7429999999995</v>
      </c>
      <c r="H66" s="1102">
        <f>(A65-G65)*0.027</f>
        <v>6632.9009999999998</v>
      </c>
      <c r="I66" s="1102">
        <f>(A65-G65-H65)*0.027</f>
        <v>5895.9359999999997</v>
      </c>
      <c r="J66" s="1102">
        <f>(A65-G65-H65-I65)*0.027</f>
        <v>5158.9709999999995</v>
      </c>
      <c r="K66" s="1102">
        <f>(A65-G65-H65-I65-J65)*0.027</f>
        <v>4421.9790000000003</v>
      </c>
      <c r="L66" s="1102">
        <f>(A65-G65-H65-I65-J65-K65)*0.027</f>
        <v>3684.9870000000001</v>
      </c>
      <c r="M66" s="1103">
        <f>(A65-G65-H65-I65-J65-K65-L65)*0.027</f>
        <v>2947.9949999999999</v>
      </c>
      <c r="N66" s="1103">
        <f>(A65-G65-H65-I65-J65-K65-L65-M65)*0.027</f>
        <v>2211.0030000000002</v>
      </c>
      <c r="O66" s="1103">
        <f>(A65-G65-H65-I65-J65-K65-L65-M65-N65)*0.027</f>
        <v>1474.011</v>
      </c>
      <c r="P66" s="1103">
        <f>(A65-G65-H65-I65-J65-K65-L65-M65-N65-O65)*0.027</f>
        <v>737.01900000000001</v>
      </c>
      <c r="Q66" s="1103"/>
      <c r="R66" s="1104"/>
    </row>
    <row r="67" spans="1:18" s="1084" customFormat="1" ht="66" customHeight="1" x14ac:dyDescent="0.25">
      <c r="A67" s="1065">
        <v>674172</v>
      </c>
      <c r="B67" s="1078" t="s">
        <v>973</v>
      </c>
      <c r="C67" s="1087" t="s">
        <v>988</v>
      </c>
      <c r="D67" s="1080"/>
      <c r="E67" s="1080"/>
      <c r="F67" s="1080">
        <v>134835</v>
      </c>
      <c r="G67" s="1080">
        <v>134835</v>
      </c>
      <c r="H67" s="1080">
        <v>134834</v>
      </c>
      <c r="I67" s="1080">
        <v>134834</v>
      </c>
      <c r="J67" s="1080">
        <v>134834</v>
      </c>
      <c r="K67" s="1080"/>
      <c r="L67" s="1080"/>
      <c r="M67" s="1079"/>
      <c r="N67" s="1079"/>
      <c r="O67" s="1079"/>
      <c r="P67" s="1079"/>
      <c r="Q67" s="1079"/>
      <c r="R67" s="1081"/>
    </row>
    <row r="68" spans="1:18" s="1084" customFormat="1" ht="17.25" customHeight="1" thickBot="1" x14ac:dyDescent="0.3">
      <c r="A68" s="1089"/>
      <c r="B68" s="1101"/>
      <c r="C68" s="1091" t="s">
        <v>951</v>
      </c>
      <c r="D68" s="1102">
        <f>((A67/2)/2)*0.027</f>
        <v>4550.6610000000001</v>
      </c>
      <c r="E68" s="1102">
        <f>(D68+A67/2)*0.027</f>
        <v>9224.1898469999996</v>
      </c>
      <c r="F68" s="1102">
        <f>A67*0.027</f>
        <v>18202.644</v>
      </c>
      <c r="G68" s="1102">
        <f>(A67-F67)*0.027</f>
        <v>14562.099</v>
      </c>
      <c r="H68" s="1102">
        <f>(A67-F67-G67)*0.027</f>
        <v>10921.554</v>
      </c>
      <c r="I68" s="1102">
        <f>(A67-F67-G67-H67)*0.027</f>
        <v>7281.0360000000001</v>
      </c>
      <c r="J68" s="1102">
        <f>(A67-F67-G67-H67-I67)*0.027</f>
        <v>3640.518</v>
      </c>
      <c r="K68" s="1102"/>
      <c r="L68" s="1102"/>
      <c r="M68" s="1103"/>
      <c r="N68" s="1103"/>
      <c r="O68" s="1103"/>
      <c r="P68" s="1103"/>
      <c r="Q68" s="1103"/>
      <c r="R68" s="1104"/>
    </row>
    <row r="69" spans="1:18" s="1084" customFormat="1" ht="31.5" x14ac:dyDescent="0.25">
      <c r="A69" s="1111">
        <v>6000000</v>
      </c>
      <c r="B69" s="1112" t="s">
        <v>989</v>
      </c>
      <c r="C69" s="1017" t="s">
        <v>990</v>
      </c>
      <c r="D69" s="1113"/>
      <c r="E69" s="1113">
        <v>300000</v>
      </c>
      <c r="F69" s="1113">
        <v>300000</v>
      </c>
      <c r="G69" s="1113">
        <v>200000</v>
      </c>
      <c r="H69" s="1113">
        <v>300000</v>
      </c>
      <c r="I69" s="1113">
        <v>300000</v>
      </c>
      <c r="J69" s="1113">
        <v>300000</v>
      </c>
      <c r="K69" s="1113">
        <v>300000</v>
      </c>
      <c r="L69" s="1113">
        <v>300000</v>
      </c>
      <c r="M69" s="1114">
        <v>320000</v>
      </c>
      <c r="N69" s="1114">
        <v>320000</v>
      </c>
      <c r="O69" s="1114">
        <v>320000</v>
      </c>
      <c r="P69" s="1114">
        <v>320000</v>
      </c>
      <c r="Q69" s="1114">
        <v>320000</v>
      </c>
      <c r="R69" s="1115">
        <v>2100000</v>
      </c>
    </row>
    <row r="70" spans="1:18" s="1084" customFormat="1" ht="18" customHeight="1" thickBot="1" x14ac:dyDescent="0.3">
      <c r="A70" s="1116"/>
      <c r="B70" s="1117"/>
      <c r="C70" s="1117"/>
      <c r="D70" s="1118"/>
      <c r="E70" s="1118">
        <f>A69*0.027</f>
        <v>162000</v>
      </c>
      <c r="F70" s="1118">
        <f>(A69-E69)*0.027</f>
        <v>153900</v>
      </c>
      <c r="G70" s="1119">
        <f>(A69-E69-F69)*0.027</f>
        <v>145800</v>
      </c>
      <c r="H70" s="1118">
        <f>(A69-E69-F69-G69)*0.027</f>
        <v>140400</v>
      </c>
      <c r="I70" s="1118">
        <f>(A69-E69-F69-G69-H69)*0.027</f>
        <v>132300</v>
      </c>
      <c r="J70" s="1118">
        <f>(A69-E69-F69-G69-H69-I69)*0.027</f>
        <v>124200</v>
      </c>
      <c r="K70" s="1118">
        <f>(A69-E69-F69-G69-H69-I69-J69)*0.027</f>
        <v>116100</v>
      </c>
      <c r="L70" s="1118">
        <f>(A69-E69-F69-G69-H69-I69-J69-K69)*0.027</f>
        <v>108000</v>
      </c>
      <c r="M70" s="1119">
        <f>(A69-E69-F69-G69-H69-I69-J69-K69-L69)*0.027</f>
        <v>99900</v>
      </c>
      <c r="N70" s="1119">
        <f>(A69-E69-F69-G69-H69-I69-J69-K69-L69-M69)*0.027</f>
        <v>91260</v>
      </c>
      <c r="O70" s="1119">
        <f>(A69-E69-F69-G69-H69-I69-J69-K69-L69-M69-N69)*0.027</f>
        <v>82620</v>
      </c>
      <c r="P70" s="1119">
        <f>(A69-E69-F69--G69-H69-I69-J69-K69-L69-M69-N69-O69)*0.027</f>
        <v>84780</v>
      </c>
      <c r="Q70" s="1119">
        <f>(A69-E69-F69-G69-H69-I69-J69-K69-L69-M69-N69-O69-P69)*0.027</f>
        <v>65340</v>
      </c>
      <c r="R70" s="1120">
        <v>283500</v>
      </c>
    </row>
    <row r="71" spans="1:18" ht="29.25" customHeight="1" thickBot="1" x14ac:dyDescent="0.3">
      <c r="A71" s="1121"/>
      <c r="B71" s="1122"/>
      <c r="C71" s="1123" t="s">
        <v>991</v>
      </c>
      <c r="D71" s="1124"/>
      <c r="E71" s="1124"/>
      <c r="F71" s="1124"/>
      <c r="G71" s="1125"/>
      <c r="H71" s="1124"/>
      <c r="I71" s="1125"/>
      <c r="J71" s="1124"/>
      <c r="K71" s="1126"/>
      <c r="L71" s="1127"/>
      <c r="M71" s="1127"/>
      <c r="N71" s="1127"/>
      <c r="O71" s="1127"/>
      <c r="P71" s="1127"/>
      <c r="Q71" s="1127"/>
      <c r="R71" s="1128"/>
    </row>
    <row r="72" spans="1:18" ht="29.25" customHeight="1" x14ac:dyDescent="0.25">
      <c r="A72" s="1129">
        <v>2722965</v>
      </c>
      <c r="B72" s="1053">
        <v>2008</v>
      </c>
      <c r="C72" s="1130" t="s">
        <v>992</v>
      </c>
      <c r="D72" s="1131">
        <v>52156</v>
      </c>
      <c r="E72" s="1132"/>
      <c r="F72" s="1132"/>
      <c r="G72" s="1132"/>
      <c r="H72" s="1132"/>
      <c r="I72" s="1133"/>
      <c r="J72" s="1132"/>
      <c r="K72" s="1069"/>
      <c r="L72" s="1070"/>
      <c r="M72" s="1070"/>
      <c r="N72" s="1070"/>
      <c r="O72" s="1070"/>
      <c r="P72" s="1070"/>
      <c r="Q72" s="1070"/>
      <c r="R72" s="1071"/>
    </row>
    <row r="73" spans="1:18" ht="29.25" customHeight="1" thickBot="1" x14ac:dyDescent="0.3">
      <c r="A73" s="1134"/>
      <c r="B73" s="1072"/>
      <c r="C73" s="1135" t="s">
        <v>993</v>
      </c>
      <c r="D73" s="1136">
        <v>966</v>
      </c>
      <c r="E73" s="1080"/>
      <c r="F73" s="1080"/>
      <c r="G73" s="1080"/>
      <c r="H73" s="1080"/>
      <c r="I73" s="1079"/>
      <c r="J73" s="1080"/>
      <c r="K73" s="1080"/>
      <c r="L73" s="1079"/>
      <c r="M73" s="1079"/>
      <c r="N73" s="1079"/>
      <c r="O73" s="1079"/>
      <c r="P73" s="1079"/>
      <c r="Q73" s="1079"/>
      <c r="R73" s="1081"/>
    </row>
    <row r="74" spans="1:18" s="1084" customFormat="1" ht="50.25" customHeight="1" x14ac:dyDescent="0.25">
      <c r="A74" s="1137">
        <v>2148174</v>
      </c>
      <c r="B74" s="1138" t="s">
        <v>994</v>
      </c>
      <c r="C74" s="1138" t="s">
        <v>995</v>
      </c>
      <c r="D74" s="1131">
        <v>241889</v>
      </c>
      <c r="E74" s="1131">
        <v>241889</v>
      </c>
      <c r="F74" s="1131">
        <v>241889</v>
      </c>
      <c r="G74" s="1139">
        <v>241889</v>
      </c>
      <c r="H74" s="1131">
        <v>170378</v>
      </c>
      <c r="I74" s="1139"/>
      <c r="J74" s="1131"/>
      <c r="K74" s="1131"/>
      <c r="L74" s="1070"/>
      <c r="M74" s="1070"/>
      <c r="N74" s="1070"/>
      <c r="O74" s="1070"/>
      <c r="P74" s="1070"/>
      <c r="Q74" s="1070"/>
      <c r="R74" s="1071"/>
    </row>
    <row r="75" spans="1:18" s="1084" customFormat="1" ht="16.5" thickBot="1" x14ac:dyDescent="0.3">
      <c r="A75" s="1140"/>
      <c r="B75" s="1141"/>
      <c r="C75" s="1142" t="s">
        <v>996</v>
      </c>
      <c r="D75" s="1143">
        <v>20858</v>
      </c>
      <c r="E75" s="1143">
        <v>16424</v>
      </c>
      <c r="F75" s="1143">
        <v>11991</v>
      </c>
      <c r="G75" s="1136">
        <v>7557</v>
      </c>
      <c r="H75" s="1136">
        <v>3123</v>
      </c>
      <c r="I75" s="1144"/>
      <c r="J75" s="1136"/>
      <c r="K75" s="1136"/>
      <c r="L75" s="1074"/>
      <c r="M75" s="1074"/>
      <c r="N75" s="1074"/>
      <c r="O75" s="1074"/>
      <c r="P75" s="1074"/>
      <c r="Q75" s="1074"/>
      <c r="R75" s="1075"/>
    </row>
    <row r="76" spans="1:18" s="1084" customFormat="1" ht="65.25" customHeight="1" x14ac:dyDescent="0.25">
      <c r="A76" s="1137">
        <v>1244225</v>
      </c>
      <c r="B76" s="1138" t="s">
        <v>997</v>
      </c>
      <c r="C76" s="1138" t="s">
        <v>998</v>
      </c>
      <c r="D76" s="1139">
        <v>184066</v>
      </c>
      <c r="E76" s="1131">
        <v>217104</v>
      </c>
      <c r="F76" s="1131">
        <v>100668</v>
      </c>
      <c r="G76" s="1131">
        <v>82989</v>
      </c>
      <c r="H76" s="1131">
        <v>16668</v>
      </c>
      <c r="I76" s="1139"/>
      <c r="J76" s="1131"/>
      <c r="K76" s="1131"/>
      <c r="L76" s="1070"/>
      <c r="M76" s="1070"/>
      <c r="N76" s="1070"/>
      <c r="O76" s="1070"/>
      <c r="P76" s="1070"/>
      <c r="Q76" s="1070"/>
      <c r="R76" s="1071"/>
    </row>
    <row r="77" spans="1:18" s="1084" customFormat="1" ht="16.5" thickBot="1" x14ac:dyDescent="0.3">
      <c r="A77" s="1140"/>
      <c r="B77" s="1141"/>
      <c r="C77" s="1142" t="s">
        <v>999</v>
      </c>
      <c r="D77" s="1143">
        <v>14028</v>
      </c>
      <c r="E77" s="1136">
        <v>7497</v>
      </c>
      <c r="F77" s="1136">
        <v>5409</v>
      </c>
      <c r="G77" s="1136">
        <v>2691</v>
      </c>
      <c r="H77" s="1136">
        <v>450</v>
      </c>
      <c r="I77" s="1144"/>
      <c r="J77" s="1136"/>
      <c r="K77" s="1136"/>
      <c r="L77" s="1074"/>
      <c r="M77" s="1074"/>
      <c r="N77" s="1074"/>
      <c r="O77" s="1074"/>
      <c r="P77" s="1074"/>
      <c r="Q77" s="1074"/>
      <c r="R77" s="1075"/>
    </row>
    <row r="78" spans="1:18" s="1084" customFormat="1" ht="51" customHeight="1" x14ac:dyDescent="0.25">
      <c r="A78" s="1052">
        <v>12083954</v>
      </c>
      <c r="B78" s="1053" t="s">
        <v>1000</v>
      </c>
      <c r="C78" s="1053" t="s">
        <v>1001</v>
      </c>
      <c r="D78" s="1131">
        <f>651688</f>
        <v>651688</v>
      </c>
      <c r="E78" s="1131">
        <f>651688</f>
        <v>651688</v>
      </c>
      <c r="F78" s="1131">
        <v>669388</v>
      </c>
      <c r="G78" s="1131">
        <v>669388</v>
      </c>
      <c r="H78" s="1131">
        <v>669388</v>
      </c>
      <c r="I78" s="1131">
        <v>669388</v>
      </c>
      <c r="J78" s="1131">
        <v>669388</v>
      </c>
      <c r="K78" s="1131">
        <v>669388</v>
      </c>
      <c r="L78" s="1131">
        <v>669388</v>
      </c>
      <c r="M78" s="1131">
        <v>669388</v>
      </c>
      <c r="N78" s="1131">
        <v>669388</v>
      </c>
      <c r="O78" s="1131">
        <v>669388</v>
      </c>
      <c r="P78" s="1139">
        <v>669388</v>
      </c>
      <c r="Q78" s="1139">
        <v>669388</v>
      </c>
      <c r="R78" s="1071">
        <f>2056851-669388</f>
        <v>1387463</v>
      </c>
    </row>
    <row r="79" spans="1:18" s="1084" customFormat="1" ht="16.5" thickBot="1" x14ac:dyDescent="0.3">
      <c r="A79" s="1058"/>
      <c r="B79" s="1072">
        <v>2016</v>
      </c>
      <c r="C79" s="1135" t="s">
        <v>1002</v>
      </c>
      <c r="D79" s="1073">
        <v>289534</v>
      </c>
      <c r="E79" s="1073">
        <v>271938</v>
      </c>
      <c r="F79" s="1073">
        <v>254343</v>
      </c>
      <c r="G79" s="1073">
        <v>236269</v>
      </c>
      <c r="H79" s="1073">
        <v>218196</v>
      </c>
      <c r="I79" s="1073">
        <v>200122</v>
      </c>
      <c r="J79" s="1073">
        <v>182049</v>
      </c>
      <c r="K79" s="1073">
        <v>163976</v>
      </c>
      <c r="L79" s="1073">
        <v>145902</v>
      </c>
      <c r="M79" s="1073">
        <v>127829</v>
      </c>
      <c r="N79" s="1073">
        <v>109755</v>
      </c>
      <c r="O79" s="1073">
        <v>91682</v>
      </c>
      <c r="P79" s="1074">
        <v>73608</v>
      </c>
      <c r="Q79" s="1074">
        <v>55535</v>
      </c>
      <c r="R79" s="1075">
        <f>137587-55535</f>
        <v>82052</v>
      </c>
    </row>
    <row r="80" spans="1:18" s="1084" customFormat="1" ht="40.5" customHeight="1" x14ac:dyDescent="0.25">
      <c r="A80" s="1137">
        <v>2985430</v>
      </c>
      <c r="B80" s="1138" t="s">
        <v>1003</v>
      </c>
      <c r="C80" s="1138" t="s">
        <v>1004</v>
      </c>
      <c r="D80" s="1131">
        <v>284577</v>
      </c>
      <c r="E80" s="1131">
        <v>284577</v>
      </c>
      <c r="F80" s="1131">
        <v>284577</v>
      </c>
      <c r="G80" s="1131">
        <v>376289</v>
      </c>
      <c r="H80" s="1069">
        <v>562083</v>
      </c>
      <c r="I80" s="1070">
        <v>27516</v>
      </c>
      <c r="J80" s="1069">
        <v>27509</v>
      </c>
      <c r="K80" s="1069"/>
      <c r="L80" s="1070"/>
      <c r="M80" s="1070"/>
      <c r="N80" s="1070"/>
      <c r="O80" s="1070"/>
      <c r="P80" s="1070"/>
      <c r="Q80" s="1070"/>
      <c r="R80" s="1071"/>
    </row>
    <row r="81" spans="1:18" s="1084" customFormat="1" ht="18" customHeight="1" thickBot="1" x14ac:dyDescent="0.3">
      <c r="A81" s="1140"/>
      <c r="B81" s="1145"/>
      <c r="C81" s="1142" t="s">
        <v>1005</v>
      </c>
      <c r="D81" s="1143">
        <v>49872</v>
      </c>
      <c r="E81" s="1136">
        <v>42189</v>
      </c>
      <c r="F81" s="1136">
        <v>34505</v>
      </c>
      <c r="G81" s="1136">
        <v>26822</v>
      </c>
      <c r="H81" s="1073">
        <v>16662</v>
      </c>
      <c r="I81" s="1074">
        <v>1486</v>
      </c>
      <c r="J81" s="1073">
        <v>743</v>
      </c>
      <c r="K81" s="1073"/>
      <c r="L81" s="1074"/>
      <c r="M81" s="1074"/>
      <c r="N81" s="1074"/>
      <c r="O81" s="1074"/>
      <c r="P81" s="1074"/>
      <c r="Q81" s="1074"/>
      <c r="R81" s="1075"/>
    </row>
    <row r="82" spans="1:18" s="1084" customFormat="1" ht="31.5" x14ac:dyDescent="0.25">
      <c r="A82" s="1137">
        <v>546714</v>
      </c>
      <c r="B82" s="1138" t="s">
        <v>1003</v>
      </c>
      <c r="C82" s="1138" t="s">
        <v>1006</v>
      </c>
      <c r="D82" s="1131">
        <v>113754</v>
      </c>
      <c r="E82" s="1131">
        <v>6096</v>
      </c>
      <c r="F82" s="1131"/>
      <c r="G82" s="1131"/>
      <c r="H82" s="1131"/>
      <c r="I82" s="1139"/>
      <c r="J82" s="1131"/>
      <c r="K82" s="1131"/>
      <c r="L82" s="1070"/>
      <c r="M82" s="1070"/>
      <c r="N82" s="1070"/>
      <c r="O82" s="1070"/>
      <c r="P82" s="1070"/>
      <c r="Q82" s="1070"/>
      <c r="R82" s="1071"/>
    </row>
    <row r="83" spans="1:18" s="1084" customFormat="1" ht="16.5" thickBot="1" x14ac:dyDescent="0.3">
      <c r="A83" s="1140"/>
      <c r="B83" s="1145"/>
      <c r="C83" s="1142" t="s">
        <v>1007</v>
      </c>
      <c r="D83" s="1143">
        <v>127</v>
      </c>
      <c r="E83" s="1136">
        <v>38</v>
      </c>
      <c r="F83" s="1136"/>
      <c r="G83" s="1136"/>
      <c r="H83" s="1136"/>
      <c r="I83" s="1144"/>
      <c r="J83" s="1136"/>
      <c r="K83" s="1136"/>
      <c r="L83" s="1079"/>
      <c r="M83" s="1079"/>
      <c r="N83" s="1079"/>
      <c r="O83" s="1079"/>
      <c r="P83" s="1079"/>
      <c r="Q83" s="1079"/>
      <c r="R83" s="1081"/>
    </row>
    <row r="84" spans="1:18" s="1084" customFormat="1" ht="86.25" customHeight="1" x14ac:dyDescent="0.25">
      <c r="A84" s="1052">
        <v>2178272</v>
      </c>
      <c r="B84" s="1053" t="s">
        <v>1008</v>
      </c>
      <c r="C84" s="1053" t="s">
        <v>1009</v>
      </c>
      <c r="D84" s="1069">
        <v>202540</v>
      </c>
      <c r="E84" s="1069">
        <v>202540</v>
      </c>
      <c r="F84" s="1069">
        <v>242540</v>
      </c>
      <c r="G84" s="1069">
        <v>262540</v>
      </c>
      <c r="H84" s="1069">
        <v>207540</v>
      </c>
      <c r="I84" s="1070">
        <v>209457</v>
      </c>
      <c r="J84" s="1069">
        <v>189171</v>
      </c>
      <c r="K84" s="1069">
        <v>33517</v>
      </c>
      <c r="L84" s="1070"/>
      <c r="M84" s="1070"/>
      <c r="N84" s="1070"/>
      <c r="O84" s="1070"/>
      <c r="P84" s="1070"/>
      <c r="Q84" s="1070"/>
      <c r="R84" s="1071"/>
    </row>
    <row r="85" spans="1:18" s="1084" customFormat="1" ht="16.5" thickBot="1" x14ac:dyDescent="0.3">
      <c r="A85" s="1058"/>
      <c r="B85" s="1072"/>
      <c r="C85" s="1135" t="s">
        <v>951</v>
      </c>
      <c r="D85" s="1146">
        <v>41846</v>
      </c>
      <c r="E85" s="1073">
        <v>36377</v>
      </c>
      <c r="F85" s="1073">
        <v>30909</v>
      </c>
      <c r="G85" s="1073">
        <v>24360</v>
      </c>
      <c r="H85" s="1073">
        <v>17271</v>
      </c>
      <c r="I85" s="1074">
        <v>11668</v>
      </c>
      <c r="J85" s="1074">
        <v>6013</v>
      </c>
      <c r="K85" s="1074">
        <v>905</v>
      </c>
      <c r="L85" s="1074"/>
      <c r="M85" s="1074"/>
      <c r="N85" s="1074"/>
      <c r="O85" s="1074"/>
      <c r="P85" s="1074"/>
      <c r="Q85" s="1074"/>
      <c r="R85" s="1075"/>
    </row>
    <row r="86" spans="1:18" s="1084" customFormat="1" ht="67.5" customHeight="1" x14ac:dyDescent="0.25">
      <c r="A86" s="1052">
        <v>4986010</v>
      </c>
      <c r="B86" s="1053" t="s">
        <v>1010</v>
      </c>
      <c r="C86" s="1053" t="s">
        <v>1011</v>
      </c>
      <c r="D86" s="1069">
        <v>450500</v>
      </c>
      <c r="E86" s="1069">
        <v>500500</v>
      </c>
      <c r="F86" s="1069">
        <v>500500</v>
      </c>
      <c r="G86" s="1069">
        <v>550500</v>
      </c>
      <c r="H86" s="1069">
        <v>600500</v>
      </c>
      <c r="I86" s="1070">
        <v>600500</v>
      </c>
      <c r="J86" s="1069">
        <v>532510</v>
      </c>
      <c r="K86" s="1069"/>
      <c r="L86" s="1070"/>
      <c r="M86" s="1070"/>
      <c r="N86" s="1070"/>
      <c r="O86" s="1070"/>
      <c r="P86" s="1070"/>
      <c r="Q86" s="1070"/>
      <c r="R86" s="1071"/>
    </row>
    <row r="87" spans="1:18" s="1084" customFormat="1" ht="16.5" thickBot="1" x14ac:dyDescent="0.3">
      <c r="A87" s="1058"/>
      <c r="B87" s="1072">
        <v>2016</v>
      </c>
      <c r="C87" s="1135" t="s">
        <v>951</v>
      </c>
      <c r="D87" s="1073">
        <v>100859</v>
      </c>
      <c r="E87" s="1073">
        <v>88695</v>
      </c>
      <c r="F87" s="1073">
        <v>75182</v>
      </c>
      <c r="G87" s="1073">
        <v>61668</v>
      </c>
      <c r="H87" s="1073">
        <v>46805</v>
      </c>
      <c r="I87" s="1073">
        <v>30591</v>
      </c>
      <c r="J87" s="1073">
        <v>14378</v>
      </c>
      <c r="K87" s="1073"/>
      <c r="L87" s="1074"/>
      <c r="M87" s="1074"/>
      <c r="N87" s="1074"/>
      <c r="O87" s="1074"/>
      <c r="P87" s="1074"/>
      <c r="Q87" s="1074"/>
      <c r="R87" s="1075"/>
    </row>
    <row r="88" spans="1:18" s="1084" customFormat="1" ht="21.75" customHeight="1" x14ac:dyDescent="0.25">
      <c r="A88" s="1052">
        <v>1082988</v>
      </c>
      <c r="B88" s="1053">
        <v>2014</v>
      </c>
      <c r="C88" s="1147" t="s">
        <v>1012</v>
      </c>
      <c r="D88" s="1069">
        <v>220545.13064808966</v>
      </c>
      <c r="E88" s="1069">
        <v>181883</v>
      </c>
      <c r="F88" s="1069"/>
      <c r="G88" s="1069"/>
      <c r="H88" s="1069"/>
      <c r="I88" s="1070"/>
      <c r="J88" s="1069"/>
      <c r="K88" s="1069"/>
      <c r="L88" s="1070"/>
      <c r="M88" s="1070"/>
      <c r="N88" s="1070"/>
      <c r="O88" s="1070"/>
      <c r="P88" s="1070"/>
      <c r="Q88" s="1070"/>
      <c r="R88" s="1071"/>
    </row>
    <row r="89" spans="1:18" s="1084" customFormat="1" ht="19.5" customHeight="1" thickBot="1" x14ac:dyDescent="0.3">
      <c r="A89" s="1058"/>
      <c r="B89" s="1059"/>
      <c r="C89" s="1072" t="s">
        <v>951</v>
      </c>
      <c r="D89" s="1080">
        <v>10373</v>
      </c>
      <c r="E89" s="1080">
        <v>5186</v>
      </c>
      <c r="F89" s="1080"/>
      <c r="G89" s="1080"/>
      <c r="H89" s="1080"/>
      <c r="I89" s="1079"/>
      <c r="J89" s="1080"/>
      <c r="K89" s="1080"/>
      <c r="L89" s="1079"/>
      <c r="M89" s="1079"/>
      <c r="N89" s="1079"/>
      <c r="O89" s="1079"/>
      <c r="P89" s="1079"/>
      <c r="Q89" s="1079"/>
      <c r="R89" s="1081"/>
    </row>
    <row r="90" spans="1:18" s="1084" customFormat="1" ht="57.75" customHeight="1" x14ac:dyDescent="0.25">
      <c r="A90" s="1052">
        <v>5369974</v>
      </c>
      <c r="B90" s="1138" t="s">
        <v>1010</v>
      </c>
      <c r="C90" s="1138" t="s">
        <v>1013</v>
      </c>
      <c r="D90" s="1131">
        <v>600000</v>
      </c>
      <c r="E90" s="1131">
        <v>650000</v>
      </c>
      <c r="F90" s="1131">
        <v>650000</v>
      </c>
      <c r="G90" s="1131">
        <v>650000</v>
      </c>
      <c r="H90" s="1131">
        <v>650000</v>
      </c>
      <c r="I90" s="1131">
        <v>700000</v>
      </c>
      <c r="J90" s="1139">
        <v>769974</v>
      </c>
      <c r="K90" s="1131"/>
      <c r="L90" s="1070"/>
      <c r="M90" s="1070"/>
      <c r="N90" s="1070"/>
      <c r="O90" s="1070"/>
      <c r="P90" s="1070"/>
      <c r="Q90" s="1070"/>
      <c r="R90" s="1071"/>
    </row>
    <row r="91" spans="1:18" s="1084" customFormat="1" ht="16.5" customHeight="1" thickBot="1" x14ac:dyDescent="0.3">
      <c r="A91" s="1058"/>
      <c r="B91" s="1145"/>
      <c r="C91" s="1148" t="s">
        <v>1014</v>
      </c>
      <c r="D91" s="1136">
        <v>126089</v>
      </c>
      <c r="E91" s="1136">
        <v>109889</v>
      </c>
      <c r="F91" s="1136">
        <v>92339</v>
      </c>
      <c r="G91" s="1136">
        <v>74789</v>
      </c>
      <c r="H91" s="1136">
        <v>57239</v>
      </c>
      <c r="I91" s="1144">
        <v>39689</v>
      </c>
      <c r="J91" s="1136">
        <v>20789</v>
      </c>
      <c r="K91" s="1136"/>
      <c r="L91" s="1074"/>
      <c r="M91" s="1074"/>
      <c r="N91" s="1074"/>
      <c r="O91" s="1074"/>
      <c r="P91" s="1074"/>
      <c r="Q91" s="1074"/>
      <c r="R91" s="1075"/>
    </row>
    <row r="92" spans="1:18" s="1149" customFormat="1" ht="47.25" x14ac:dyDescent="0.25">
      <c r="A92" s="1052">
        <v>662019</v>
      </c>
      <c r="B92" s="1138" t="s">
        <v>1010</v>
      </c>
      <c r="C92" s="1138" t="s">
        <v>1015</v>
      </c>
      <c r="D92" s="1131">
        <v>122000</v>
      </c>
      <c r="E92" s="1131">
        <v>87758</v>
      </c>
      <c r="F92" s="1131"/>
      <c r="G92" s="1131"/>
      <c r="H92" s="1131"/>
      <c r="I92" s="1131"/>
      <c r="J92" s="1131"/>
      <c r="K92" s="1131"/>
      <c r="L92" s="1139"/>
      <c r="M92" s="1139"/>
      <c r="N92" s="1139"/>
      <c r="O92" s="1139"/>
      <c r="P92" s="1139"/>
      <c r="Q92" s="1139"/>
      <c r="R92" s="1071"/>
    </row>
    <row r="93" spans="1:18" s="1149" customFormat="1" ht="16.5" thickBot="1" x14ac:dyDescent="0.3">
      <c r="A93" s="1058"/>
      <c r="B93" s="1145"/>
      <c r="C93" s="1148" t="s">
        <v>951</v>
      </c>
      <c r="D93" s="1136">
        <v>5663</v>
      </c>
      <c r="E93" s="1136">
        <v>2369</v>
      </c>
      <c r="F93" s="1136"/>
      <c r="G93" s="1136"/>
      <c r="H93" s="1136"/>
      <c r="I93" s="1136"/>
      <c r="J93" s="1136"/>
      <c r="K93" s="1136"/>
      <c r="L93" s="1144"/>
      <c r="M93" s="1144"/>
      <c r="N93" s="1144"/>
      <c r="O93" s="1144"/>
      <c r="P93" s="1144"/>
      <c r="Q93" s="1144"/>
      <c r="R93" s="1075"/>
    </row>
    <row r="94" spans="1:18" s="1149" customFormat="1" ht="46.5" customHeight="1" x14ac:dyDescent="0.25">
      <c r="A94" s="1052">
        <f>3549134-88557+189120</f>
        <v>3649697</v>
      </c>
      <c r="B94" s="1053" t="s">
        <v>1010</v>
      </c>
      <c r="C94" s="1053" t="s">
        <v>1016</v>
      </c>
      <c r="D94" s="1069">
        <f>300000</f>
        <v>300000</v>
      </c>
      <c r="E94" s="1069">
        <f>300000</f>
        <v>300000</v>
      </c>
      <c r="F94" s="1069">
        <f>300000</f>
        <v>300000</v>
      </c>
      <c r="G94" s="1069">
        <f>300000</f>
        <v>300000</v>
      </c>
      <c r="H94" s="1069">
        <f>300000</f>
        <v>300000</v>
      </c>
      <c r="I94" s="1070">
        <v>320000</v>
      </c>
      <c r="J94" s="1069">
        <v>276595</v>
      </c>
      <c r="K94" s="1131"/>
      <c r="L94" s="1139"/>
      <c r="M94" s="1139"/>
      <c r="N94" s="1139"/>
      <c r="O94" s="1139"/>
      <c r="P94" s="1139"/>
      <c r="Q94" s="1139"/>
      <c r="R94" s="1071"/>
    </row>
    <row r="95" spans="1:18" s="1149" customFormat="1" ht="16.5" thickBot="1" x14ac:dyDescent="0.3">
      <c r="A95" s="1058"/>
      <c r="B95" s="1072"/>
      <c r="C95" s="1135" t="s">
        <v>951</v>
      </c>
      <c r="D95" s="1073">
        <v>56608</v>
      </c>
      <c r="E95" s="1073">
        <v>48508</v>
      </c>
      <c r="F95" s="1073">
        <v>40408</v>
      </c>
      <c r="G95" s="1073">
        <v>32308</v>
      </c>
      <c r="H95" s="1073">
        <v>24208</v>
      </c>
      <c r="I95" s="1074">
        <v>16108</v>
      </c>
      <c r="J95" s="1073">
        <v>7468</v>
      </c>
      <c r="K95" s="1073"/>
      <c r="L95" s="1144"/>
      <c r="M95" s="1144"/>
      <c r="N95" s="1144"/>
      <c r="O95" s="1144"/>
      <c r="P95" s="1144"/>
      <c r="Q95" s="1144"/>
      <c r="R95" s="1075"/>
    </row>
    <row r="96" spans="1:18" s="1149" customFormat="1" ht="31.5" x14ac:dyDescent="0.25">
      <c r="A96" s="1095">
        <v>2404762</v>
      </c>
      <c r="B96" s="1096">
        <v>2015</v>
      </c>
      <c r="C96" s="1053" t="s">
        <v>1017</v>
      </c>
      <c r="D96" s="1098">
        <v>235000</v>
      </c>
      <c r="E96" s="1098">
        <v>235000</v>
      </c>
      <c r="F96" s="1098">
        <v>243000</v>
      </c>
      <c r="G96" s="1098">
        <v>243000</v>
      </c>
      <c r="H96" s="1098">
        <v>243000</v>
      </c>
      <c r="I96" s="1098">
        <v>243000</v>
      </c>
      <c r="J96" s="1098">
        <v>243000</v>
      </c>
      <c r="K96" s="1098">
        <v>241762</v>
      </c>
      <c r="L96" s="1150"/>
      <c r="M96" s="1150"/>
      <c r="N96" s="1150"/>
      <c r="O96" s="1150"/>
      <c r="P96" s="1150"/>
      <c r="Q96" s="1150"/>
      <c r="R96" s="1081"/>
    </row>
    <row r="97" spans="1:18" s="1149" customFormat="1" ht="16.5" thickBot="1" x14ac:dyDescent="0.3">
      <c r="A97" s="1089"/>
      <c r="B97" s="1101"/>
      <c r="C97" s="1135" t="s">
        <v>1014</v>
      </c>
      <c r="D97" s="1102">
        <v>52023</v>
      </c>
      <c r="E97" s="1102">
        <v>45678</v>
      </c>
      <c r="F97" s="1102">
        <v>39333</v>
      </c>
      <c r="G97" s="1102">
        <v>32772</v>
      </c>
      <c r="H97" s="1102">
        <v>26211</v>
      </c>
      <c r="I97" s="1103">
        <v>19650</v>
      </c>
      <c r="J97" s="1102">
        <v>13089</v>
      </c>
      <c r="K97" s="1102">
        <v>6528</v>
      </c>
      <c r="L97" s="1151"/>
      <c r="M97" s="1151"/>
      <c r="N97" s="1151"/>
      <c r="O97" s="1151"/>
      <c r="P97" s="1151"/>
      <c r="Q97" s="1151"/>
      <c r="R97" s="1104"/>
    </row>
    <row r="98" spans="1:18" s="1149" customFormat="1" ht="47.25" x14ac:dyDescent="0.25">
      <c r="A98" s="1052">
        <v>5460411</v>
      </c>
      <c r="B98" s="1053" t="s">
        <v>1018</v>
      </c>
      <c r="C98" s="1152" t="s">
        <v>1019</v>
      </c>
      <c r="D98" s="1070">
        <v>546041</v>
      </c>
      <c r="E98" s="1070">
        <v>546041</v>
      </c>
      <c r="F98" s="1070">
        <v>546041</v>
      </c>
      <c r="G98" s="1070">
        <v>546041</v>
      </c>
      <c r="H98" s="1070">
        <v>546041</v>
      </c>
      <c r="I98" s="1070">
        <v>546041</v>
      </c>
      <c r="J98" s="1070">
        <v>546041</v>
      </c>
      <c r="K98" s="1070">
        <v>546041</v>
      </c>
      <c r="L98" s="1070">
        <v>546041</v>
      </c>
      <c r="M98" s="1131"/>
      <c r="N98" s="1139"/>
      <c r="O98" s="1131"/>
      <c r="P98" s="1139"/>
      <c r="Q98" s="1139"/>
      <c r="R98" s="1071"/>
    </row>
    <row r="99" spans="1:18" s="1149" customFormat="1" ht="16.5" thickBot="1" x14ac:dyDescent="0.3">
      <c r="A99" s="1058"/>
      <c r="B99" s="1072"/>
      <c r="C99" s="1153" t="s">
        <v>951</v>
      </c>
      <c r="D99" s="1074">
        <v>132688</v>
      </c>
      <c r="E99" s="1074">
        <v>117945</v>
      </c>
      <c r="F99" s="1074">
        <v>103202</v>
      </c>
      <c r="G99" s="1074">
        <v>88459</v>
      </c>
      <c r="H99" s="1074">
        <v>73716</v>
      </c>
      <c r="I99" s="1074">
        <v>58972</v>
      </c>
      <c r="J99" s="1074">
        <v>44229</v>
      </c>
      <c r="K99" s="1074">
        <v>29486</v>
      </c>
      <c r="L99" s="1074">
        <v>14743</v>
      </c>
      <c r="M99" s="1136"/>
      <c r="N99" s="1144"/>
      <c r="O99" s="1136"/>
      <c r="P99" s="1144"/>
      <c r="Q99" s="1144"/>
      <c r="R99" s="1075"/>
    </row>
    <row r="100" spans="1:18" s="1149" customFormat="1" ht="31.5" x14ac:dyDescent="0.25">
      <c r="A100" s="1052">
        <v>1156633</v>
      </c>
      <c r="B100" s="1053">
        <v>2016</v>
      </c>
      <c r="C100" s="1053" t="s">
        <v>1020</v>
      </c>
      <c r="D100" s="1069">
        <v>121216</v>
      </c>
      <c r="E100" s="1069">
        <v>121216</v>
      </c>
      <c r="F100" s="1069">
        <v>121216</v>
      </c>
      <c r="G100" s="1069">
        <v>121216</v>
      </c>
      <c r="H100" s="1069">
        <v>121216</v>
      </c>
      <c r="I100" s="1069">
        <v>121216</v>
      </c>
      <c r="J100" s="1069">
        <v>121216</v>
      </c>
      <c r="K100" s="1069">
        <v>93452</v>
      </c>
      <c r="L100" s="1069">
        <v>93453</v>
      </c>
      <c r="M100" s="1131"/>
      <c r="N100" s="1139"/>
      <c r="O100" s="1131"/>
      <c r="P100" s="1139"/>
      <c r="Q100" s="1139"/>
      <c r="R100" s="1071"/>
    </row>
    <row r="101" spans="1:18" s="1149" customFormat="1" ht="16.5" thickBot="1" x14ac:dyDescent="0.3">
      <c r="A101" s="1058"/>
      <c r="B101" s="1072"/>
      <c r="C101" s="1135" t="s">
        <v>951</v>
      </c>
      <c r="D101" s="1073">
        <v>27956</v>
      </c>
      <c r="E101" s="1073">
        <v>24683</v>
      </c>
      <c r="F101" s="1073">
        <v>21411</v>
      </c>
      <c r="G101" s="1073">
        <v>18138</v>
      </c>
      <c r="H101" s="1073">
        <v>14865</v>
      </c>
      <c r="I101" s="1073">
        <v>11592</v>
      </c>
      <c r="J101" s="1073">
        <v>8319</v>
      </c>
      <c r="K101" s="1073">
        <v>5046</v>
      </c>
      <c r="L101" s="1073">
        <v>2523</v>
      </c>
      <c r="M101" s="1136"/>
      <c r="N101" s="1144"/>
      <c r="O101" s="1136"/>
      <c r="P101" s="1144"/>
      <c r="Q101" s="1144"/>
      <c r="R101" s="1075"/>
    </row>
    <row r="102" spans="1:18" s="1084" customFormat="1" ht="39" customHeight="1" x14ac:dyDescent="0.25">
      <c r="A102" s="1137">
        <v>722842.29</v>
      </c>
      <c r="B102" s="1053">
        <v>2017</v>
      </c>
      <c r="C102" s="1053" t="s">
        <v>1021</v>
      </c>
      <c r="D102" s="1069">
        <v>75000</v>
      </c>
      <c r="E102" s="1069">
        <v>70000</v>
      </c>
      <c r="F102" s="1069">
        <v>70000</v>
      </c>
      <c r="G102" s="1069">
        <v>70000</v>
      </c>
      <c r="H102" s="1069">
        <v>74000</v>
      </c>
      <c r="I102" s="1069">
        <v>75000</v>
      </c>
      <c r="J102" s="1069">
        <v>75000</v>
      </c>
      <c r="K102" s="1069">
        <v>75000</v>
      </c>
      <c r="L102" s="1069">
        <v>75000</v>
      </c>
      <c r="M102" s="1131">
        <v>63842.29</v>
      </c>
      <c r="N102" s="1069"/>
      <c r="O102" s="1069"/>
      <c r="P102" s="1070"/>
      <c r="Q102" s="1070"/>
      <c r="R102" s="1071"/>
    </row>
    <row r="103" spans="1:18" s="1084" customFormat="1" ht="17.25" customHeight="1" thickBot="1" x14ac:dyDescent="0.3">
      <c r="A103" s="1058"/>
      <c r="B103" s="1072"/>
      <c r="C103" s="1135" t="s">
        <v>951</v>
      </c>
      <c r="D103" s="1073">
        <v>19517</v>
      </c>
      <c r="E103" s="1073">
        <v>17492</v>
      </c>
      <c r="F103" s="1073">
        <v>15602</v>
      </c>
      <c r="G103" s="1073">
        <v>13712</v>
      </c>
      <c r="H103" s="1073">
        <v>11822</v>
      </c>
      <c r="I103" s="1073">
        <v>9824</v>
      </c>
      <c r="J103" s="1073">
        <v>7799</v>
      </c>
      <c r="K103" s="1073">
        <v>5774</v>
      </c>
      <c r="L103" s="1073">
        <v>3749</v>
      </c>
      <c r="M103" s="1073">
        <v>1724</v>
      </c>
      <c r="N103" s="1074"/>
      <c r="O103" s="1074"/>
      <c r="P103" s="1074"/>
      <c r="Q103" s="1074"/>
      <c r="R103" s="1075"/>
    </row>
    <row r="104" spans="1:18" s="1084" customFormat="1" ht="36" customHeight="1" x14ac:dyDescent="0.25">
      <c r="A104" s="1052">
        <v>1623799</v>
      </c>
      <c r="B104" s="1053">
        <v>2018</v>
      </c>
      <c r="C104" s="1054" t="s">
        <v>1022</v>
      </c>
      <c r="D104" s="1070"/>
      <c r="E104" s="1070">
        <v>162380</v>
      </c>
      <c r="F104" s="1070">
        <v>162380</v>
      </c>
      <c r="G104" s="1070">
        <v>85056</v>
      </c>
      <c r="H104" s="1070">
        <v>162380</v>
      </c>
      <c r="I104" s="1070">
        <v>162380</v>
      </c>
      <c r="J104" s="1070">
        <v>162380</v>
      </c>
      <c r="K104" s="1070">
        <v>162380</v>
      </c>
      <c r="L104" s="1070">
        <v>162380</v>
      </c>
      <c r="M104" s="1070">
        <v>201042</v>
      </c>
      <c r="N104" s="1070">
        <v>201041</v>
      </c>
      <c r="O104" s="1070"/>
      <c r="P104" s="1070"/>
      <c r="Q104" s="1070"/>
      <c r="R104" s="1154"/>
    </row>
    <row r="105" spans="1:18" s="1084" customFormat="1" ht="17.25" customHeight="1" thickBot="1" x14ac:dyDescent="0.3">
      <c r="A105" s="1089"/>
      <c r="B105" s="1101"/>
      <c r="C105" s="1066" t="s">
        <v>951</v>
      </c>
      <c r="D105" s="1103">
        <v>29228</v>
      </c>
      <c r="E105" s="1103">
        <v>43843</v>
      </c>
      <c r="F105" s="1103">
        <v>39458</v>
      </c>
      <c r="G105" s="1103">
        <v>35074</v>
      </c>
      <c r="H105" s="1103">
        <v>32778</v>
      </c>
      <c r="I105" s="1103">
        <v>28393</v>
      </c>
      <c r="J105" s="1103">
        <v>24009</v>
      </c>
      <c r="K105" s="1103">
        <v>19625</v>
      </c>
      <c r="L105" s="1103">
        <v>15241</v>
      </c>
      <c r="M105" s="1103">
        <v>10856</v>
      </c>
      <c r="N105" s="1103">
        <v>5428</v>
      </c>
      <c r="O105" s="1103"/>
      <c r="P105" s="1103"/>
      <c r="Q105" s="1103"/>
      <c r="R105" s="1108"/>
    </row>
    <row r="106" spans="1:18" s="1084" customFormat="1" ht="69.75" customHeight="1" x14ac:dyDescent="0.25">
      <c r="A106" s="1052">
        <v>831574</v>
      </c>
      <c r="B106" s="1053">
        <v>2018</v>
      </c>
      <c r="C106" s="1054" t="s">
        <v>988</v>
      </c>
      <c r="D106" s="1069">
        <v>166315</v>
      </c>
      <c r="E106" s="1069">
        <v>166315</v>
      </c>
      <c r="F106" s="1069">
        <v>166315</v>
      </c>
      <c r="G106" s="1069">
        <v>166315</v>
      </c>
      <c r="H106" s="1069">
        <v>166314</v>
      </c>
      <c r="I106" s="1069"/>
      <c r="J106" s="1069"/>
      <c r="K106" s="1069"/>
      <c r="L106" s="1069"/>
      <c r="M106" s="1069"/>
      <c r="N106" s="1070"/>
      <c r="O106" s="1069"/>
      <c r="P106" s="1070"/>
      <c r="Q106" s="1070"/>
      <c r="R106" s="1071"/>
    </row>
    <row r="107" spans="1:18" s="1084" customFormat="1" ht="17.25" customHeight="1" thickBot="1" x14ac:dyDescent="0.3">
      <c r="A107" s="1089"/>
      <c r="B107" s="1101"/>
      <c r="C107" s="1155" t="s">
        <v>951</v>
      </c>
      <c r="D107" s="1156">
        <v>22452</v>
      </c>
      <c r="E107" s="1102">
        <v>17962</v>
      </c>
      <c r="F107" s="1102">
        <v>13471</v>
      </c>
      <c r="G107" s="1102">
        <v>8981</v>
      </c>
      <c r="H107" s="1102">
        <v>4490</v>
      </c>
      <c r="I107" s="1102"/>
      <c r="J107" s="1102"/>
      <c r="K107" s="1102"/>
      <c r="L107" s="1102"/>
      <c r="M107" s="1102"/>
      <c r="N107" s="1103"/>
      <c r="O107" s="1102"/>
      <c r="P107" s="1103"/>
      <c r="Q107" s="1103"/>
      <c r="R107" s="1104"/>
    </row>
    <row r="108" spans="1:18" s="1084" customFormat="1" ht="32.25" customHeight="1" x14ac:dyDescent="0.25">
      <c r="A108" s="1137">
        <v>1014552</v>
      </c>
      <c r="B108" s="1053" t="s">
        <v>973</v>
      </c>
      <c r="C108" s="1054" t="s">
        <v>1023</v>
      </c>
      <c r="D108" s="1131"/>
      <c r="E108" s="1131"/>
      <c r="F108" s="1131">
        <v>101456</v>
      </c>
      <c r="G108" s="1131">
        <v>101456</v>
      </c>
      <c r="H108" s="1131">
        <v>101455</v>
      </c>
      <c r="I108" s="1131">
        <v>101455</v>
      </c>
      <c r="J108" s="1131">
        <v>101455</v>
      </c>
      <c r="K108" s="1131">
        <v>101455</v>
      </c>
      <c r="L108" s="1131">
        <v>135274</v>
      </c>
      <c r="M108" s="1131">
        <v>135273</v>
      </c>
      <c r="N108" s="1139">
        <v>135273</v>
      </c>
      <c r="O108" s="1069"/>
      <c r="P108" s="1070"/>
      <c r="Q108" s="1070"/>
      <c r="R108" s="1071"/>
    </row>
    <row r="109" spans="1:18" s="1084" customFormat="1" ht="17.25" customHeight="1" thickBot="1" x14ac:dyDescent="0.3">
      <c r="A109" s="1065"/>
      <c r="B109" s="1078"/>
      <c r="C109" s="1060" t="s">
        <v>951</v>
      </c>
      <c r="D109" s="1157">
        <v>6848</v>
      </c>
      <c r="E109" s="1157">
        <v>13881</v>
      </c>
      <c r="F109" s="1157">
        <v>27393</v>
      </c>
      <c r="G109" s="1157">
        <v>24654</v>
      </c>
      <c r="H109" s="1157">
        <v>21914</v>
      </c>
      <c r="I109" s="1157">
        <v>19175</v>
      </c>
      <c r="J109" s="1157">
        <v>16436</v>
      </c>
      <c r="K109" s="1157">
        <v>13696</v>
      </c>
      <c r="L109" s="1157">
        <v>10957</v>
      </c>
      <c r="M109" s="1157">
        <v>7305</v>
      </c>
      <c r="N109" s="1150">
        <v>3652</v>
      </c>
      <c r="O109" s="1080"/>
      <c r="P109" s="1079"/>
      <c r="Q109" s="1079"/>
      <c r="R109" s="1081"/>
    </row>
    <row r="110" spans="1:18" s="1149" customFormat="1" ht="31.5" x14ac:dyDescent="0.25">
      <c r="A110" s="1095">
        <v>6300200</v>
      </c>
      <c r="B110" s="1158">
        <v>2015</v>
      </c>
      <c r="C110" s="1158" t="s">
        <v>1024</v>
      </c>
      <c r="D110" s="1159">
        <v>320500</v>
      </c>
      <c r="E110" s="1160">
        <v>320500</v>
      </c>
      <c r="F110" s="1159">
        <v>320500</v>
      </c>
      <c r="G110" s="1160">
        <v>320500</v>
      </c>
      <c r="H110" s="1159">
        <v>320500</v>
      </c>
      <c r="I110" s="1160">
        <v>320500</v>
      </c>
      <c r="J110" s="1159">
        <v>320500</v>
      </c>
      <c r="K110" s="1160">
        <v>320500</v>
      </c>
      <c r="L110" s="1159">
        <v>320500</v>
      </c>
      <c r="M110" s="1160">
        <v>320500</v>
      </c>
      <c r="N110" s="1159">
        <v>320500</v>
      </c>
      <c r="O110" s="1160">
        <v>320500</v>
      </c>
      <c r="P110" s="1159">
        <v>320500</v>
      </c>
      <c r="Q110" s="1159">
        <v>320500</v>
      </c>
      <c r="R110" s="1100">
        <f>1492700-320500</f>
        <v>1172200</v>
      </c>
    </row>
    <row r="111" spans="1:18" s="1149" customFormat="1" ht="16.5" thickBot="1" x14ac:dyDescent="0.3">
      <c r="A111" s="1161"/>
      <c r="B111" s="1162"/>
      <c r="C111" s="1163" t="s">
        <v>1014</v>
      </c>
      <c r="D111" s="1156">
        <v>152798</v>
      </c>
      <c r="E111" s="1156">
        <v>144145</v>
      </c>
      <c r="F111" s="1156">
        <v>135491</v>
      </c>
      <c r="G111" s="1156">
        <v>126838</v>
      </c>
      <c r="H111" s="1156">
        <v>118184</v>
      </c>
      <c r="I111" s="1151">
        <v>109531</v>
      </c>
      <c r="J111" s="1156">
        <v>100877</v>
      </c>
      <c r="K111" s="1156">
        <v>92224</v>
      </c>
      <c r="L111" s="1164">
        <v>83570</v>
      </c>
      <c r="M111" s="1164">
        <v>74917</v>
      </c>
      <c r="N111" s="1164">
        <v>66263</v>
      </c>
      <c r="O111" s="1164">
        <v>57610</v>
      </c>
      <c r="P111" s="1103">
        <v>48956</v>
      </c>
      <c r="Q111" s="1103">
        <v>40303</v>
      </c>
      <c r="R111" s="1104">
        <f>114949-40303</f>
        <v>74646</v>
      </c>
    </row>
    <row r="112" spans="1:18" s="1084" customFormat="1" ht="20.25" customHeight="1" thickBot="1" x14ac:dyDescent="0.3">
      <c r="A112" s="1121"/>
      <c r="B112" s="1165"/>
      <c r="C112" s="1166" t="s">
        <v>1025</v>
      </c>
      <c r="D112" s="1167"/>
      <c r="E112" s="1126"/>
      <c r="F112" s="1126"/>
      <c r="G112" s="1127"/>
      <c r="H112" s="1126"/>
      <c r="I112" s="1127"/>
      <c r="J112" s="1126"/>
      <c r="K112" s="1126"/>
      <c r="L112" s="1127"/>
      <c r="M112" s="1127"/>
      <c r="N112" s="1127"/>
      <c r="O112" s="1127"/>
      <c r="P112" s="1127"/>
      <c r="Q112" s="1127"/>
      <c r="R112" s="1128"/>
    </row>
    <row r="113" spans="1:18" s="1084" customFormat="1" ht="16.5" customHeight="1" x14ac:dyDescent="0.25">
      <c r="A113" s="1137">
        <v>2110000</v>
      </c>
      <c r="B113" s="1168">
        <v>2003</v>
      </c>
      <c r="C113" s="1168" t="s">
        <v>1026</v>
      </c>
      <c r="D113" s="1131">
        <v>200951</v>
      </c>
      <c r="E113" s="1131">
        <v>100476</v>
      </c>
      <c r="F113" s="1131"/>
      <c r="G113" s="1131"/>
      <c r="H113" s="1131"/>
      <c r="I113" s="1139"/>
      <c r="J113" s="1131"/>
      <c r="K113" s="1131"/>
      <c r="L113" s="1070"/>
      <c r="M113" s="1070"/>
      <c r="N113" s="1070"/>
      <c r="O113" s="1070"/>
      <c r="P113" s="1070"/>
      <c r="Q113" s="1070"/>
      <c r="R113" s="1071"/>
    </row>
    <row r="114" spans="1:18" s="1084" customFormat="1" ht="16.5" thickBot="1" x14ac:dyDescent="0.3">
      <c r="A114" s="1140"/>
      <c r="B114" s="1141"/>
      <c r="C114" s="1169" t="s">
        <v>1027</v>
      </c>
      <c r="D114" s="1143">
        <v>9043</v>
      </c>
      <c r="E114" s="1136">
        <v>3014</v>
      </c>
      <c r="F114" s="1136"/>
      <c r="G114" s="1136"/>
      <c r="H114" s="1136"/>
      <c r="I114" s="1144"/>
      <c r="J114" s="1136"/>
      <c r="K114" s="1136"/>
      <c r="L114" s="1079"/>
      <c r="M114" s="1079"/>
      <c r="N114" s="1079"/>
      <c r="O114" s="1079"/>
      <c r="P114" s="1079"/>
      <c r="Q114" s="1079"/>
      <c r="R114" s="1081"/>
    </row>
    <row r="115" spans="1:18" s="1084" customFormat="1" ht="16.5" thickBot="1" x14ac:dyDescent="0.3">
      <c r="A115" s="1170">
        <v>1280192</v>
      </c>
      <c r="B115" s="1171" t="s">
        <v>1028</v>
      </c>
      <c r="C115" s="1171" t="s">
        <v>1029</v>
      </c>
      <c r="D115" s="1172">
        <v>81001.246435706111</v>
      </c>
      <c r="E115" s="1172">
        <v>79835.914422797825</v>
      </c>
      <c r="F115" s="1172">
        <v>78672.005281700156</v>
      </c>
      <c r="G115" s="1172">
        <v>77508</v>
      </c>
      <c r="H115" s="1172">
        <v>76343</v>
      </c>
      <c r="I115" s="1173">
        <v>75178</v>
      </c>
      <c r="J115" s="1172">
        <v>74013</v>
      </c>
      <c r="K115" s="1172">
        <v>72848</v>
      </c>
      <c r="L115" s="1174">
        <v>71683</v>
      </c>
      <c r="M115" s="1174">
        <v>70518</v>
      </c>
      <c r="N115" s="1174">
        <v>46534</v>
      </c>
      <c r="O115" s="1174"/>
      <c r="P115" s="1174"/>
      <c r="Q115" s="1174"/>
      <c r="R115" s="1175"/>
    </row>
    <row r="116" spans="1:18" s="1084" customFormat="1" ht="31.5" x14ac:dyDescent="0.25">
      <c r="A116" s="1137">
        <v>1708</v>
      </c>
      <c r="B116" s="1138">
        <v>2015</v>
      </c>
      <c r="C116" s="1138" t="s">
        <v>1030</v>
      </c>
      <c r="D116" s="1139">
        <v>171</v>
      </c>
      <c r="E116" s="1139">
        <v>171</v>
      </c>
      <c r="F116" s="1139">
        <v>171</v>
      </c>
      <c r="G116" s="1139">
        <v>171</v>
      </c>
      <c r="H116" s="1139">
        <v>171</v>
      </c>
      <c r="I116" s="1139">
        <v>171</v>
      </c>
      <c r="J116" s="1139">
        <v>171</v>
      </c>
      <c r="K116" s="1139">
        <v>171</v>
      </c>
      <c r="L116" s="1139">
        <v>171</v>
      </c>
      <c r="M116" s="1070">
        <v>71</v>
      </c>
      <c r="N116" s="1070"/>
      <c r="O116" s="1070"/>
      <c r="P116" s="1070"/>
      <c r="Q116" s="1070"/>
      <c r="R116" s="1071"/>
    </row>
    <row r="117" spans="1:18" s="1084" customFormat="1" ht="16.5" thickBot="1" x14ac:dyDescent="0.3">
      <c r="A117" s="1161"/>
      <c r="B117" s="1162"/>
      <c r="C117" s="1163" t="s">
        <v>1031</v>
      </c>
      <c r="D117" s="1103">
        <v>39</v>
      </c>
      <c r="E117" s="1151">
        <v>35</v>
      </c>
      <c r="F117" s="1151">
        <v>30</v>
      </c>
      <c r="G117" s="1151">
        <v>26</v>
      </c>
      <c r="H117" s="1151">
        <v>22</v>
      </c>
      <c r="I117" s="1151">
        <v>17</v>
      </c>
      <c r="J117" s="1151">
        <v>13</v>
      </c>
      <c r="K117" s="1151">
        <v>9</v>
      </c>
      <c r="L117" s="1103">
        <v>4</v>
      </c>
      <c r="M117" s="1103">
        <v>1</v>
      </c>
      <c r="N117" s="1103"/>
      <c r="O117" s="1103"/>
      <c r="P117" s="1103"/>
      <c r="Q117" s="1103"/>
      <c r="R117" s="1104"/>
    </row>
    <row r="118" spans="1:18" s="1084" customFormat="1" ht="31.5" x14ac:dyDescent="0.25">
      <c r="A118" s="1111">
        <v>1707</v>
      </c>
      <c r="B118" s="1176">
        <v>2015</v>
      </c>
      <c r="C118" s="1054" t="s">
        <v>1032</v>
      </c>
      <c r="D118" s="1086">
        <v>171</v>
      </c>
      <c r="E118" s="1086">
        <v>171</v>
      </c>
      <c r="F118" s="1086">
        <v>171</v>
      </c>
      <c r="G118" s="1086">
        <v>171</v>
      </c>
      <c r="H118" s="1086">
        <v>171</v>
      </c>
      <c r="I118" s="1086">
        <v>171</v>
      </c>
      <c r="J118" s="1086">
        <v>171</v>
      </c>
      <c r="K118" s="1086">
        <v>171</v>
      </c>
      <c r="L118" s="1086">
        <v>171</v>
      </c>
      <c r="M118" s="1086">
        <v>71</v>
      </c>
      <c r="N118" s="1177"/>
      <c r="O118" s="1177"/>
      <c r="P118" s="1177"/>
      <c r="Q118" s="1177"/>
      <c r="R118" s="1178"/>
    </row>
    <row r="119" spans="1:18" ht="17.25" customHeight="1" thickBot="1" x14ac:dyDescent="0.3">
      <c r="A119" s="1179"/>
      <c r="B119" s="1180"/>
      <c r="C119" s="1163" t="s">
        <v>1033</v>
      </c>
      <c r="D119" s="1151">
        <v>39</v>
      </c>
      <c r="E119" s="1151">
        <v>35</v>
      </c>
      <c r="F119" s="1151">
        <v>30</v>
      </c>
      <c r="G119" s="1151">
        <v>26</v>
      </c>
      <c r="H119" s="1151">
        <v>22</v>
      </c>
      <c r="I119" s="1151">
        <v>17</v>
      </c>
      <c r="J119" s="1151">
        <v>13</v>
      </c>
      <c r="K119" s="1151">
        <v>9</v>
      </c>
      <c r="L119" s="1103">
        <v>4</v>
      </c>
      <c r="M119" s="1103">
        <v>1</v>
      </c>
      <c r="N119" s="1103"/>
      <c r="O119" s="1103"/>
      <c r="P119" s="1103"/>
      <c r="Q119" s="1103"/>
      <c r="R119" s="1104"/>
    </row>
    <row r="120" spans="1:18" ht="63.75" customHeight="1" x14ac:dyDescent="0.25">
      <c r="A120" s="1137">
        <v>13860510</v>
      </c>
      <c r="B120" s="1181" t="s">
        <v>1034</v>
      </c>
      <c r="C120" s="1138" t="s">
        <v>1035</v>
      </c>
      <c r="D120" s="1131"/>
      <c r="E120" s="1131"/>
      <c r="F120" s="1131"/>
      <c r="G120" s="1131">
        <v>539992</v>
      </c>
      <c r="H120" s="1131">
        <v>720028</v>
      </c>
      <c r="I120" s="1131">
        <v>720028</v>
      </c>
      <c r="J120" s="1131">
        <v>720028</v>
      </c>
      <c r="K120" s="1131">
        <v>720028</v>
      </c>
      <c r="L120" s="1131">
        <v>720028</v>
      </c>
      <c r="M120" s="1131">
        <v>720028</v>
      </c>
      <c r="N120" s="1131">
        <v>720028</v>
      </c>
      <c r="O120" s="1131">
        <v>720028</v>
      </c>
      <c r="P120" s="1131">
        <v>720028</v>
      </c>
      <c r="Q120" s="1139">
        <v>720028</v>
      </c>
      <c r="R120" s="1057">
        <f>A120-SUM(F120:Q120)</f>
        <v>6120238</v>
      </c>
    </row>
    <row r="121" spans="1:18" ht="17.25" customHeight="1" thickBot="1" x14ac:dyDescent="0.3">
      <c r="A121" s="1140"/>
      <c r="B121" s="1182"/>
      <c r="C121" s="1135" t="s">
        <v>951</v>
      </c>
      <c r="D121" s="1136">
        <v>62372</v>
      </c>
      <c r="E121" s="1136">
        <v>126429</v>
      </c>
      <c r="F121" s="1136">
        <v>190530</v>
      </c>
      <c r="G121" s="1136">
        <v>374234</v>
      </c>
      <c r="H121" s="1136">
        <v>359654</v>
      </c>
      <c r="I121" s="1144">
        <v>340213</v>
      </c>
      <c r="J121" s="1136">
        <v>320772</v>
      </c>
      <c r="K121" s="1136">
        <v>301332</v>
      </c>
      <c r="L121" s="1074">
        <v>281891</v>
      </c>
      <c r="M121" s="1074">
        <v>262450</v>
      </c>
      <c r="N121" s="1074">
        <v>243009</v>
      </c>
      <c r="O121" s="1074">
        <v>223569</v>
      </c>
      <c r="P121" s="1074">
        <v>204128</v>
      </c>
      <c r="Q121" s="1074">
        <v>184687</v>
      </c>
      <c r="R121" s="1075">
        <f>165246+145806+126365+106924+87483+68043+48602+29161</f>
        <v>777630</v>
      </c>
    </row>
    <row r="122" spans="1:18" ht="18" customHeight="1" thickBot="1" x14ac:dyDescent="0.3">
      <c r="A122" s="1140">
        <v>292094</v>
      </c>
      <c r="B122" s="1145" t="s">
        <v>1036</v>
      </c>
      <c r="C122" s="1145" t="s">
        <v>1037</v>
      </c>
      <c r="D122" s="1136"/>
      <c r="E122" s="1172"/>
      <c r="F122" s="1172"/>
      <c r="G122" s="1136"/>
      <c r="H122" s="1136"/>
      <c r="I122" s="1144"/>
      <c r="J122" s="1136"/>
      <c r="K122" s="1136"/>
      <c r="L122" s="1174"/>
      <c r="M122" s="1174"/>
      <c r="N122" s="1174"/>
      <c r="O122" s="1174"/>
      <c r="P122" s="1174"/>
      <c r="Q122" s="1174"/>
      <c r="R122" s="1175"/>
    </row>
    <row r="123" spans="1:18" ht="16.5" thickBot="1" x14ac:dyDescent="0.3">
      <c r="A123" s="1183"/>
      <c r="B123" s="1184"/>
      <c r="C123" s="1185" t="s">
        <v>1038</v>
      </c>
      <c r="D123" s="1074">
        <f t="shared" ref="D123:R123" si="8">SUM(D15:D122)</f>
        <v>6486476.5228337962</v>
      </c>
      <c r="E123" s="1074">
        <f t="shared" si="8"/>
        <v>7298386.4172920482</v>
      </c>
      <c r="F123" s="1074">
        <f t="shared" si="8"/>
        <v>8128415.1835538987</v>
      </c>
      <c r="G123" s="1074">
        <f t="shared" si="8"/>
        <v>11030926.061404565</v>
      </c>
      <c r="H123" s="1074">
        <f t="shared" si="8"/>
        <v>10909697.322999999</v>
      </c>
      <c r="I123" s="1074">
        <f t="shared" si="8"/>
        <v>10255400.054</v>
      </c>
      <c r="J123" s="1074">
        <f t="shared" si="8"/>
        <v>9967963.4680000003</v>
      </c>
      <c r="K123" s="1074">
        <f t="shared" si="8"/>
        <v>7867825.801</v>
      </c>
      <c r="L123" s="1074">
        <f t="shared" si="8"/>
        <v>7502959.6520000007</v>
      </c>
      <c r="M123" s="1074">
        <f t="shared" si="8"/>
        <v>6837784.233</v>
      </c>
      <c r="N123" s="1074">
        <f t="shared" si="8"/>
        <v>6514516.0660000006</v>
      </c>
      <c r="O123" s="1074">
        <f t="shared" si="8"/>
        <v>5718762.6560000004</v>
      </c>
      <c r="P123" s="1074">
        <f t="shared" si="8"/>
        <v>4596292.8610000005</v>
      </c>
      <c r="Q123" s="1074">
        <f t="shared" si="8"/>
        <v>3969858.2439999999</v>
      </c>
      <c r="R123" s="1186">
        <f t="shared" si="8"/>
        <v>18486104</v>
      </c>
    </row>
    <row r="124" spans="1:18" ht="15.75" x14ac:dyDescent="0.25">
      <c r="A124" s="1187"/>
      <c r="B124" s="1187"/>
      <c r="C124" s="1187"/>
      <c r="D124" s="1188"/>
      <c r="E124" s="1188"/>
      <c r="F124" s="1188"/>
      <c r="G124" s="1188"/>
      <c r="H124" s="1188"/>
      <c r="I124" s="1189"/>
      <c r="J124" s="1190"/>
      <c r="K124" s="1190"/>
      <c r="L124" s="1190"/>
      <c r="M124" s="1190"/>
      <c r="N124" s="1190"/>
      <c r="O124" s="1190"/>
      <c r="P124" s="1190"/>
      <c r="Q124" s="1191"/>
      <c r="R124" s="1192"/>
    </row>
    <row r="125" spans="1:18" ht="15.75" hidden="1" x14ac:dyDescent="0.25">
      <c r="A125" s="1193"/>
      <c r="B125" s="1193"/>
      <c r="C125" s="1194" t="s">
        <v>1039</v>
      </c>
      <c r="D125" s="1189">
        <f t="shared" ref="D125:R125" si="9">SUM(D15,D17,D19,D33,D21,D23,D25,D27,D35,D37,D39,D41,D43,D45,D47,D49,D51,D53,D57,D59,D61,D63,D65,D67,D72,D74,D76,D78,D80,D82,D84,D86,D88,D90,D92,D94,D96,D98,D100,D102,D110)</f>
        <v>4721472.1306480896</v>
      </c>
      <c r="E125" s="1189">
        <f t="shared" si="9"/>
        <v>4818597</v>
      </c>
      <c r="F125" s="1189">
        <f t="shared" si="9"/>
        <v>5253495</v>
      </c>
      <c r="G125" s="1189">
        <f t="shared" si="9"/>
        <v>7709306</v>
      </c>
      <c r="H125" s="1189">
        <f t="shared" si="9"/>
        <v>7208971</v>
      </c>
      <c r="I125" s="1189">
        <f t="shared" si="9"/>
        <v>6956546</v>
      </c>
      <c r="J125" s="1189">
        <f t="shared" si="9"/>
        <v>6894835</v>
      </c>
      <c r="K125" s="1189">
        <f t="shared" si="9"/>
        <v>5018757</v>
      </c>
      <c r="L125" s="1189">
        <f t="shared" si="9"/>
        <v>4793481</v>
      </c>
      <c r="M125" s="1189">
        <f t="shared" si="9"/>
        <v>4154169.29</v>
      </c>
      <c r="N125" s="1189">
        <f t="shared" si="9"/>
        <v>4090328</v>
      </c>
      <c r="O125" s="1189">
        <f t="shared" si="9"/>
        <v>3827078</v>
      </c>
      <c r="P125" s="1189">
        <f t="shared" si="9"/>
        <v>2825665</v>
      </c>
      <c r="Q125" s="1189">
        <f t="shared" si="9"/>
        <v>2316466</v>
      </c>
      <c r="R125" s="1189">
        <f t="shared" si="9"/>
        <v>8234663</v>
      </c>
    </row>
    <row r="126" spans="1:18" ht="15.75" hidden="1" x14ac:dyDescent="0.25">
      <c r="A126" s="1193"/>
      <c r="B126" s="1193"/>
      <c r="C126" s="1194" t="s">
        <v>1040</v>
      </c>
      <c r="D126" s="1194"/>
      <c r="E126" s="1194"/>
      <c r="F126" s="1194"/>
      <c r="G126" s="1194"/>
      <c r="H126" s="1194"/>
      <c r="I126" s="1189"/>
      <c r="J126" s="1194"/>
      <c r="K126" s="1194"/>
      <c r="L126" s="1194"/>
      <c r="M126" s="1194"/>
      <c r="N126" s="1194"/>
      <c r="O126" s="1194"/>
      <c r="P126" s="1194"/>
      <c r="Q126" s="1194"/>
      <c r="R126" s="1187"/>
    </row>
    <row r="127" spans="1:18" ht="15.75" hidden="1" x14ac:dyDescent="0.25">
      <c r="A127" s="1193"/>
      <c r="B127" s="1193"/>
      <c r="C127" s="1194"/>
      <c r="D127" s="1194"/>
      <c r="E127" s="1194"/>
      <c r="F127" s="1194"/>
      <c r="G127" s="1194"/>
      <c r="H127" s="1194"/>
      <c r="I127" s="1189"/>
      <c r="J127" s="1194"/>
      <c r="K127" s="1194"/>
      <c r="L127" s="1194"/>
      <c r="M127" s="1194"/>
      <c r="N127" s="1194"/>
      <c r="O127" s="1194"/>
      <c r="P127" s="1194"/>
      <c r="Q127" s="1194"/>
      <c r="R127" s="1187"/>
    </row>
    <row r="128" spans="1:18" ht="15.75" hidden="1" x14ac:dyDescent="0.25">
      <c r="A128" s="1193"/>
      <c r="B128" s="1193"/>
      <c r="C128" s="1194"/>
      <c r="D128" s="1194"/>
      <c r="E128" s="1194"/>
      <c r="F128" s="1194"/>
      <c r="G128" s="1194"/>
      <c r="H128" s="1194"/>
      <c r="I128" s="1189"/>
      <c r="J128" s="1194"/>
      <c r="K128" s="1194"/>
      <c r="L128" s="1194"/>
      <c r="M128" s="1194"/>
      <c r="N128" s="1194"/>
      <c r="O128" s="1194"/>
      <c r="P128" s="1194"/>
      <c r="Q128" s="1194"/>
      <c r="R128" s="1187"/>
    </row>
    <row r="129" spans="1:18" ht="15.75" hidden="1" x14ac:dyDescent="0.25">
      <c r="A129" s="1193"/>
      <c r="B129" s="1193"/>
      <c r="C129" s="1195" t="s">
        <v>1041</v>
      </c>
      <c r="D129" s="1196">
        <v>5402383</v>
      </c>
      <c r="E129" s="1194"/>
      <c r="F129" s="1194"/>
      <c r="G129" s="1194"/>
      <c r="H129" s="1194"/>
      <c r="I129" s="1189"/>
      <c r="J129" s="1194"/>
      <c r="K129" s="1194"/>
      <c r="L129" s="1194"/>
      <c r="M129" s="1194"/>
      <c r="N129" s="1194"/>
      <c r="O129" s="1194"/>
      <c r="P129" s="1194"/>
      <c r="Q129" s="1194"/>
      <c r="R129" s="1187"/>
    </row>
    <row r="130" spans="1:18" hidden="1" x14ac:dyDescent="0.2">
      <c r="A130" s="1193"/>
      <c r="B130" s="1193"/>
      <c r="C130" s="1193"/>
      <c r="D130" s="1197"/>
      <c r="E130" s="1197"/>
      <c r="F130" s="1197"/>
      <c r="G130" s="1197"/>
      <c r="H130" s="1197"/>
      <c r="I130" s="1198"/>
      <c r="J130" s="1197"/>
      <c r="K130" s="1197"/>
      <c r="L130" s="1197"/>
      <c r="M130" s="1197"/>
      <c r="N130" s="1197"/>
      <c r="O130" s="1197"/>
      <c r="P130" s="1197"/>
      <c r="Q130" s="1197"/>
      <c r="R130" s="1199"/>
    </row>
    <row r="131" spans="1:18" x14ac:dyDescent="0.2">
      <c r="A131" s="1193"/>
      <c r="B131" s="1193"/>
      <c r="C131" s="1193"/>
      <c r="D131" s="1197"/>
      <c r="E131" s="1197"/>
      <c r="F131" s="1197"/>
      <c r="G131" s="1197"/>
      <c r="H131" s="1197"/>
      <c r="I131" s="1198"/>
      <c r="J131" s="1197"/>
      <c r="K131" s="1197"/>
      <c r="L131" s="1197"/>
      <c r="M131" s="1197"/>
      <c r="N131" s="1197"/>
      <c r="O131" s="1197"/>
      <c r="P131" s="1197"/>
      <c r="Q131" s="1197"/>
      <c r="R131" s="1199"/>
    </row>
    <row r="132" spans="1:18" ht="15" x14ac:dyDescent="0.25">
      <c r="A132" s="1009"/>
      <c r="B132" s="1009"/>
      <c r="C132" s="1009"/>
      <c r="D132" s="1009"/>
      <c r="E132" s="1009"/>
      <c r="F132" s="1009"/>
      <c r="G132" s="1009"/>
      <c r="H132" s="1009"/>
      <c r="I132" s="1009"/>
      <c r="J132" s="1009"/>
      <c r="K132" s="1009"/>
      <c r="L132" s="1009"/>
      <c r="M132" s="1009"/>
      <c r="N132" s="1009"/>
      <c r="O132" s="1009"/>
      <c r="P132" s="1009"/>
      <c r="Q132" s="1009"/>
      <c r="R132" s="1009"/>
    </row>
    <row r="137" spans="1:18" x14ac:dyDescent="0.2">
      <c r="J137" s="1200"/>
    </row>
    <row r="138" spans="1:18" x14ac:dyDescent="0.2">
      <c r="K138" s="1201"/>
    </row>
    <row r="139" spans="1:18" x14ac:dyDescent="0.2">
      <c r="K139" s="1201"/>
    </row>
    <row r="140" spans="1:18" x14ac:dyDescent="0.2">
      <c r="K140" s="1201"/>
    </row>
    <row r="141" spans="1:18" x14ac:dyDescent="0.2">
      <c r="K141" s="1201"/>
    </row>
    <row r="142" spans="1:18" x14ac:dyDescent="0.2">
      <c r="K142" s="1201"/>
    </row>
    <row r="143" spans="1:18" x14ac:dyDescent="0.2">
      <c r="K143" s="1201"/>
    </row>
    <row r="144" spans="1:18" x14ac:dyDescent="0.2">
      <c r="K144" s="1201"/>
    </row>
    <row r="145" spans="11:11" x14ac:dyDescent="0.2">
      <c r="K145" s="1201"/>
    </row>
    <row r="146" spans="11:11" x14ac:dyDescent="0.2">
      <c r="K146" s="1201"/>
    </row>
    <row r="147" spans="11:11" x14ac:dyDescent="0.2">
      <c r="K147" s="1201"/>
    </row>
  </sheetData>
  <sheetProtection algorithmName="SHA-512" hashValue="WL8+HJ8DYQ80Q4IpyfNo1mX+VRU5LEhTEoSd/tW4wbI+bR4GsZWdoQ5tT0Vm3YqavgIA3y9hO9XWnK5DY/BZkg==" saltValue="erHFeuyCSEJbp+2KSfkyGA==" spinCount="100000" sheet="1" objects="1" scenarios="1"/>
  <mergeCells count="3">
    <mergeCell ref="A3:R3"/>
    <mergeCell ref="C9:C10"/>
    <mergeCell ref="C11:C12"/>
  </mergeCells>
  <pageMargins left="0.19685039370078741" right="0.19685039370078741" top="0.59055118110236227" bottom="0.39370078740157483" header="0.23622047244094491" footer="0.23622047244094491"/>
  <pageSetup paperSize="9" scale="50" orientation="landscape" r:id="rId1"/>
  <headerFooter differentFirst="1">
    <oddFooter>&amp;L&amp;"Times New Roman,Regular"&amp;9&amp;D; &amp;T&amp;R&amp;"Times New Roman,Regular"&amp;9&amp;P (&amp;N)</oddFooter>
    <firstHeader xml:space="preserve">&amp;R&amp;"Times New Roman,Regular"&amp;9 56.pielikums Jūrmalas pilsētas domes 
2018.gada 27.septembra saistošajiem noteikumiem Nr.33
(protokols Nr.13,  23.punkts) </firstHeader>
    <firstFooter>&amp;L&amp;9&amp;D; &amp;T&amp;R&amp;9&amp;P (&amp;N)</firstFooter>
  </headerFooter>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R314"/>
  <sheetViews>
    <sheetView view="pageLayout" zoomScaleNormal="100" workbookViewId="0">
      <selection activeCell="R18" sqref="R18"/>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1772</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496</v>
      </c>
      <c r="D3" s="1713"/>
      <c r="E3" s="1713"/>
      <c r="F3" s="1713"/>
      <c r="G3" s="1713"/>
      <c r="H3" s="1713"/>
      <c r="I3" s="1713"/>
      <c r="J3" s="1713"/>
      <c r="K3" s="1713"/>
      <c r="L3" s="1713"/>
      <c r="M3" s="1713"/>
      <c r="N3" s="1713"/>
      <c r="O3" s="1713"/>
      <c r="P3" s="1714"/>
      <c r="Q3" s="382"/>
    </row>
    <row r="4" spans="1:17" ht="12.75" customHeight="1" x14ac:dyDescent="0.25">
      <c r="A4" s="4" t="s">
        <v>1</v>
      </c>
      <c r="B4" s="5"/>
      <c r="C4" s="1713" t="s">
        <v>497</v>
      </c>
      <c r="D4" s="1713"/>
      <c r="E4" s="1713"/>
      <c r="F4" s="1713"/>
      <c r="G4" s="1713"/>
      <c r="H4" s="1713"/>
      <c r="I4" s="1713"/>
      <c r="J4" s="1713"/>
      <c r="K4" s="1713"/>
      <c r="L4" s="1713"/>
      <c r="M4" s="1713"/>
      <c r="N4" s="1713"/>
      <c r="O4" s="1713"/>
      <c r="P4" s="1714"/>
      <c r="Q4" s="382"/>
    </row>
    <row r="5" spans="1:17" ht="12.75" customHeight="1" x14ac:dyDescent="0.25">
      <c r="A5" s="2" t="s">
        <v>2</v>
      </c>
      <c r="B5" s="3"/>
      <c r="C5" s="1708" t="s">
        <v>498</v>
      </c>
      <c r="D5" s="1708"/>
      <c r="E5" s="1708"/>
      <c r="F5" s="1708"/>
      <c r="G5" s="1708"/>
      <c r="H5" s="1708"/>
      <c r="I5" s="1708"/>
      <c r="J5" s="1708"/>
      <c r="K5" s="1708"/>
      <c r="L5" s="1708"/>
      <c r="M5" s="1708"/>
      <c r="N5" s="1708"/>
      <c r="O5" s="1708"/>
      <c r="P5" s="1709"/>
      <c r="Q5" s="382"/>
    </row>
    <row r="6" spans="1:17" ht="12.75" customHeight="1" x14ac:dyDescent="0.25">
      <c r="A6" s="2" t="s">
        <v>3</v>
      </c>
      <c r="B6" s="3"/>
      <c r="C6" s="1708" t="s">
        <v>361</v>
      </c>
      <c r="D6" s="1708"/>
      <c r="E6" s="1708"/>
      <c r="F6" s="1708"/>
      <c r="G6" s="1708"/>
      <c r="H6" s="1708"/>
      <c r="I6" s="1708"/>
      <c r="J6" s="1708"/>
      <c r="K6" s="1708"/>
      <c r="L6" s="1708"/>
      <c r="M6" s="1708"/>
      <c r="N6" s="1708"/>
      <c r="O6" s="1708"/>
      <c r="P6" s="1709"/>
      <c r="Q6" s="382"/>
    </row>
    <row r="7" spans="1:17" ht="27" customHeight="1" x14ac:dyDescent="0.25">
      <c r="A7" s="2" t="s">
        <v>4</v>
      </c>
      <c r="B7" s="3"/>
      <c r="C7" s="1713" t="s">
        <v>1773</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500</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8"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8"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8" s="21" customFormat="1" x14ac:dyDescent="0.25">
      <c r="A19" s="16"/>
      <c r="B19" s="17" t="s">
        <v>18</v>
      </c>
      <c r="C19" s="18"/>
      <c r="D19" s="212"/>
      <c r="E19" s="385"/>
      <c r="F19" s="98"/>
      <c r="G19" s="212"/>
      <c r="H19" s="247"/>
      <c r="I19" s="360"/>
      <c r="J19" s="247"/>
      <c r="K19" s="19"/>
      <c r="L19" s="360"/>
      <c r="M19" s="317"/>
      <c r="N19" s="19"/>
      <c r="O19" s="360"/>
      <c r="P19" s="20"/>
    </row>
    <row r="20" spans="1:18" s="21" customFormat="1" ht="12.75" thickBot="1" x14ac:dyDescent="0.3">
      <c r="A20" s="22"/>
      <c r="B20" s="23" t="s">
        <v>19</v>
      </c>
      <c r="C20" s="24">
        <f>F20+I20+L20+O20</f>
        <v>293463</v>
      </c>
      <c r="D20" s="213">
        <f>SUM(D21,D24,D25,D41,D43)</f>
        <v>243133</v>
      </c>
      <c r="E20" s="386">
        <f t="shared" ref="E20:F20" si="0">SUM(E21,E24,E25,E41,E43)</f>
        <v>50330</v>
      </c>
      <c r="F20" s="387">
        <f t="shared" si="0"/>
        <v>293463</v>
      </c>
      <c r="G20" s="213">
        <f>SUM(G21,G24,G43)</f>
        <v>0</v>
      </c>
      <c r="H20" s="248">
        <f t="shared" ref="H20:I20" si="1">SUM(H21,H24,H43)</f>
        <v>0</v>
      </c>
      <c r="I20" s="26">
        <f t="shared" si="1"/>
        <v>0</v>
      </c>
      <c r="J20" s="248">
        <f>SUM(J21,J26,J43)</f>
        <v>0</v>
      </c>
      <c r="K20" s="25">
        <f t="shared" ref="K20:L20" si="2">SUM(K21,K26,K43)</f>
        <v>0</v>
      </c>
      <c r="L20" s="26">
        <f t="shared" si="2"/>
        <v>0</v>
      </c>
      <c r="M20" s="24">
        <f>SUM(M21,M45)</f>
        <v>0</v>
      </c>
      <c r="N20" s="25">
        <f t="shared" ref="N20:O20" si="3">SUM(N21,N45)</f>
        <v>0</v>
      </c>
      <c r="O20" s="26">
        <f t="shared" si="3"/>
        <v>0</v>
      </c>
      <c r="P20" s="337"/>
      <c r="R20" s="207"/>
    </row>
    <row r="21" spans="1:18" ht="12.75" hidden="1" thickTop="1" x14ac:dyDescent="0.25">
      <c r="A21" s="27"/>
      <c r="B21" s="28" t="s">
        <v>20</v>
      </c>
      <c r="C21" s="29">
        <f t="shared" ref="C21:C84" si="4">F21+I21+L21+O21</f>
        <v>0</v>
      </c>
      <c r="D21" s="214">
        <f>SUM(D22:D23)</f>
        <v>0</v>
      </c>
      <c r="E21" s="388">
        <f t="shared" ref="E21" si="5">SUM(E22:E23)</f>
        <v>0</v>
      </c>
      <c r="F21" s="389">
        <f>SUM(F22:F23)</f>
        <v>0</v>
      </c>
      <c r="G21" s="214">
        <f>SUM(G22:G23)</f>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c r="R21" s="207"/>
    </row>
    <row r="22" spans="1:18"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c r="R22" s="207"/>
    </row>
    <row r="23" spans="1:18"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170"/>
      <c r="R23" s="207"/>
    </row>
    <row r="24" spans="1:18" s="21" customFormat="1" ht="25.5" thickTop="1" thickBot="1" x14ac:dyDescent="0.3">
      <c r="A24" s="41">
        <v>19300</v>
      </c>
      <c r="B24" s="41" t="s">
        <v>304</v>
      </c>
      <c r="C24" s="42">
        <f>F24+I24</f>
        <v>293463</v>
      </c>
      <c r="D24" s="217">
        <v>243133</v>
      </c>
      <c r="E24" s="394">
        <v>50330</v>
      </c>
      <c r="F24" s="395">
        <f>D24+E24</f>
        <v>293463</v>
      </c>
      <c r="G24" s="217"/>
      <c r="H24" s="252"/>
      <c r="I24" s="362">
        <f>G24+H24</f>
        <v>0</v>
      </c>
      <c r="J24" s="293" t="s">
        <v>23</v>
      </c>
      <c r="K24" s="44" t="s">
        <v>23</v>
      </c>
      <c r="L24" s="45" t="s">
        <v>23</v>
      </c>
      <c r="M24" s="319" t="s">
        <v>23</v>
      </c>
      <c r="N24" s="44" t="s">
        <v>23</v>
      </c>
      <c r="O24" s="45" t="s">
        <v>23</v>
      </c>
      <c r="P24" s="339"/>
      <c r="R24" s="207"/>
    </row>
    <row r="25" spans="1:18"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c r="R25" s="207"/>
    </row>
    <row r="26" spans="1:18" s="21" customFormat="1" ht="36.75" hidden="1" thickTop="1" x14ac:dyDescent="0.25">
      <c r="A26" s="46">
        <v>21300</v>
      </c>
      <c r="B26" s="46" t="s">
        <v>305</v>
      </c>
      <c r="C26" s="47">
        <f>L26</f>
        <v>0</v>
      </c>
      <c r="D26" s="219" t="s">
        <v>23</v>
      </c>
      <c r="E26" s="398" t="s">
        <v>23</v>
      </c>
      <c r="F26" s="399" t="s">
        <v>23</v>
      </c>
      <c r="G26" s="219" t="s">
        <v>23</v>
      </c>
      <c r="H26" s="253" t="s">
        <v>23</v>
      </c>
      <c r="I26" s="50" t="s">
        <v>23</v>
      </c>
      <c r="J26" s="107">
        <f>SUM(J27,J31,J33,J36)</f>
        <v>0</v>
      </c>
      <c r="K26" s="51">
        <f t="shared" ref="K26:L26" si="9">SUM(K27,K31,K33,K36)</f>
        <v>0</v>
      </c>
      <c r="L26" s="118">
        <f t="shared" si="9"/>
        <v>0</v>
      </c>
      <c r="M26" s="320" t="s">
        <v>23</v>
      </c>
      <c r="N26" s="49" t="s">
        <v>23</v>
      </c>
      <c r="O26" s="50" t="s">
        <v>23</v>
      </c>
      <c r="P26" s="340"/>
      <c r="R26" s="207"/>
    </row>
    <row r="27" spans="1:18" s="21" customFormat="1" ht="24.75" hidden="1" thickTop="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c r="R27" s="207"/>
    </row>
    <row r="28" spans="1:18" ht="12.75" hidden="1" thickTop="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c r="R28" s="207"/>
    </row>
    <row r="29" spans="1:18" ht="12.75" hidden="1" thickTop="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c r="R29" s="207"/>
    </row>
    <row r="30" spans="1:18" ht="24.75" hidden="1" thickTop="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c r="R30" s="207"/>
    </row>
    <row r="31" spans="1:18" s="21" customFormat="1" ht="36.75" hidden="1" thickTop="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c r="R31" s="207"/>
    </row>
    <row r="32" spans="1:18" ht="36.75" hidden="1" thickTop="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c r="R32" s="207"/>
    </row>
    <row r="33" spans="1:18" s="21" customFormat="1" ht="12.75" hidden="1" thickTop="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c r="R33" s="207"/>
    </row>
    <row r="34" spans="1:18" ht="12.75" hidden="1" thickTop="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c r="R34" s="207"/>
    </row>
    <row r="35" spans="1:18" ht="24.75" hidden="1" thickTop="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c r="R35" s="207"/>
    </row>
    <row r="36" spans="1:18"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c r="R36" s="207"/>
    </row>
    <row r="37" spans="1:18" ht="24.75" hidden="1" thickTop="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c r="R37" s="207"/>
    </row>
    <row r="38" spans="1:18" ht="12.75" hidden="1" thickTop="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c r="R38" s="207"/>
    </row>
    <row r="39" spans="1:18" ht="12.75" hidden="1" thickTop="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c r="R39" s="207"/>
    </row>
    <row r="40" spans="1:18" ht="24.75" hidden="1" thickTop="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c r="R40" s="207"/>
    </row>
    <row r="41" spans="1:18"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c r="R41" s="207"/>
    </row>
    <row r="42" spans="1:18"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c r="R42" s="207"/>
    </row>
    <row r="43" spans="1:18" s="21" customFormat="1" ht="24.75" hidden="1" thickTop="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c r="R43" s="207"/>
    </row>
    <row r="44" spans="1:18" s="21" customFormat="1" ht="24.75" hidden="1" thickTop="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c r="R44" s="207"/>
    </row>
    <row r="45" spans="1:18"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c r="R45" s="207"/>
    </row>
    <row r="46" spans="1:18" ht="24.75" hidden="1" thickTop="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c r="R46" s="207"/>
    </row>
    <row r="47" spans="1:18" ht="24.75" hidden="1" thickTop="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c r="R47" s="207"/>
    </row>
    <row r="48" spans="1:18" ht="12.75" thickTop="1" x14ac:dyDescent="0.25">
      <c r="A48" s="84"/>
      <c r="B48" s="79"/>
      <c r="C48" s="85"/>
      <c r="D48" s="366"/>
      <c r="E48" s="419"/>
      <c r="F48" s="418"/>
      <c r="G48" s="366"/>
      <c r="H48" s="369"/>
      <c r="I48" s="311"/>
      <c r="J48" s="371"/>
      <c r="K48" s="306"/>
      <c r="L48" s="172"/>
      <c r="M48" s="326"/>
      <c r="N48" s="306"/>
      <c r="O48" s="172"/>
      <c r="P48" s="82"/>
      <c r="R48" s="207"/>
    </row>
    <row r="49" spans="1:18" s="21" customFormat="1" x14ac:dyDescent="0.25">
      <c r="A49" s="86"/>
      <c r="B49" s="87" t="s">
        <v>43</v>
      </c>
      <c r="C49" s="88"/>
      <c r="D49" s="367"/>
      <c r="E49" s="420"/>
      <c r="F49" s="421"/>
      <c r="G49" s="367"/>
      <c r="H49" s="370"/>
      <c r="I49" s="173"/>
      <c r="J49" s="370"/>
      <c r="K49" s="368"/>
      <c r="L49" s="173"/>
      <c r="M49" s="373"/>
      <c r="N49" s="368"/>
      <c r="O49" s="173"/>
      <c r="P49" s="347"/>
      <c r="R49" s="207"/>
    </row>
    <row r="50" spans="1:18" s="21" customFormat="1" ht="12.75" thickBot="1" x14ac:dyDescent="0.3">
      <c r="A50" s="89"/>
      <c r="B50" s="22" t="s">
        <v>44</v>
      </c>
      <c r="C50" s="90">
        <f t="shared" si="4"/>
        <v>293463</v>
      </c>
      <c r="D50" s="226">
        <f>SUM(D51,D283)</f>
        <v>243133</v>
      </c>
      <c r="E50" s="422">
        <f t="shared" ref="E50:F50" si="19">SUM(E51,E283)</f>
        <v>50330</v>
      </c>
      <c r="F50" s="423">
        <f t="shared" si="19"/>
        <v>293463</v>
      </c>
      <c r="G50" s="226">
        <f>SUM(G51,G283)</f>
        <v>0</v>
      </c>
      <c r="H50" s="259">
        <f t="shared" ref="H50:I50" si="20">SUM(H51,H283)</f>
        <v>0</v>
      </c>
      <c r="I50" s="92">
        <f t="shared" si="20"/>
        <v>0</v>
      </c>
      <c r="J50" s="259">
        <f>SUM(J51,J283)</f>
        <v>0</v>
      </c>
      <c r="K50" s="91">
        <f t="shared" ref="K50:L50" si="21">SUM(K51,K283)</f>
        <v>0</v>
      </c>
      <c r="L50" s="92">
        <f t="shared" si="21"/>
        <v>0</v>
      </c>
      <c r="M50" s="90">
        <f>SUM(M51,M283)</f>
        <v>0</v>
      </c>
      <c r="N50" s="91">
        <f t="shared" ref="N50:O50" si="22">SUM(N51,N283)</f>
        <v>0</v>
      </c>
      <c r="O50" s="92">
        <f t="shared" si="22"/>
        <v>0</v>
      </c>
      <c r="P50" s="348"/>
      <c r="R50" s="207"/>
    </row>
    <row r="51" spans="1:18" s="21" customFormat="1" ht="36.75" thickTop="1" x14ac:dyDescent="0.25">
      <c r="A51" s="93"/>
      <c r="B51" s="94" t="s">
        <v>45</v>
      </c>
      <c r="C51" s="95">
        <f t="shared" si="4"/>
        <v>293463</v>
      </c>
      <c r="D51" s="227">
        <f>SUM(D52,D194)</f>
        <v>243133</v>
      </c>
      <c r="E51" s="424">
        <f t="shared" ref="E51:F51" si="23">SUM(E52,E194)</f>
        <v>50330</v>
      </c>
      <c r="F51" s="425">
        <f t="shared" si="23"/>
        <v>293463</v>
      </c>
      <c r="G51" s="227">
        <f>SUM(G52,G194)</f>
        <v>0</v>
      </c>
      <c r="H51" s="260">
        <f t="shared" ref="H51:I51" si="24">SUM(H52,H194)</f>
        <v>0</v>
      </c>
      <c r="I51" s="97">
        <f t="shared" si="24"/>
        <v>0</v>
      </c>
      <c r="J51" s="260">
        <f>SUM(J52,J194)</f>
        <v>0</v>
      </c>
      <c r="K51" s="96">
        <f t="shared" ref="K51:L51" si="25">SUM(K52,K194)</f>
        <v>0</v>
      </c>
      <c r="L51" s="97">
        <f t="shared" si="25"/>
        <v>0</v>
      </c>
      <c r="M51" s="95">
        <f>SUM(M52,M194)</f>
        <v>0</v>
      </c>
      <c r="N51" s="96">
        <f t="shared" ref="N51:O51" si="26">SUM(N52,N194)</f>
        <v>0</v>
      </c>
      <c r="O51" s="97">
        <f t="shared" si="26"/>
        <v>0</v>
      </c>
      <c r="P51" s="349"/>
      <c r="R51" s="207"/>
    </row>
    <row r="52" spans="1:18" s="21" customFormat="1" ht="24" x14ac:dyDescent="0.25">
      <c r="A52" s="98"/>
      <c r="B52" s="16" t="s">
        <v>46</v>
      </c>
      <c r="C52" s="99">
        <f t="shared" si="4"/>
        <v>10300</v>
      </c>
      <c r="D52" s="228">
        <f>SUM(D53,D75,D173,D187)</f>
        <v>10300</v>
      </c>
      <c r="E52" s="426">
        <f t="shared" ref="E52:F52" si="27">SUM(E53,E75,E173,E187)</f>
        <v>0</v>
      </c>
      <c r="F52" s="427">
        <f t="shared" si="27"/>
        <v>10300</v>
      </c>
      <c r="G52" s="228">
        <f>SUM(G53,G75,G173,G187)</f>
        <v>0</v>
      </c>
      <c r="H52" s="261">
        <f t="shared" ref="H52:I52" si="28">SUM(H53,H75,H173,H187)</f>
        <v>0</v>
      </c>
      <c r="I52" s="101">
        <f t="shared" si="28"/>
        <v>0</v>
      </c>
      <c r="J52" s="261">
        <f>SUM(J53,J75,J173,J187)</f>
        <v>0</v>
      </c>
      <c r="K52" s="100">
        <f t="shared" ref="K52:L52" si="29">SUM(K53,K75,K173,K187)</f>
        <v>0</v>
      </c>
      <c r="L52" s="101">
        <f t="shared" si="29"/>
        <v>0</v>
      </c>
      <c r="M52" s="99">
        <f>SUM(M53,M75,M173,M187)</f>
        <v>0</v>
      </c>
      <c r="N52" s="100">
        <f t="shared" ref="N52:O52" si="30">SUM(N53,N75,N173,N187)</f>
        <v>0</v>
      </c>
      <c r="O52" s="101">
        <f t="shared" si="30"/>
        <v>0</v>
      </c>
      <c r="P52" s="350"/>
      <c r="R52" s="207"/>
    </row>
    <row r="53" spans="1:18" s="21" customFormat="1" hidden="1" x14ac:dyDescent="0.25">
      <c r="A53" s="102">
        <v>1000</v>
      </c>
      <c r="B53" s="102" t="s">
        <v>47</v>
      </c>
      <c r="C53" s="103">
        <f t="shared" si="4"/>
        <v>0</v>
      </c>
      <c r="D53" s="229">
        <f>SUM(D54,D67)</f>
        <v>0</v>
      </c>
      <c r="E53" s="428">
        <f t="shared" ref="E53:F53" si="31">SUM(E54,E67)</f>
        <v>0</v>
      </c>
      <c r="F53" s="429">
        <f t="shared" si="31"/>
        <v>0</v>
      </c>
      <c r="G53" s="229">
        <f>SUM(G54,G67)</f>
        <v>0</v>
      </c>
      <c r="H53" s="262">
        <f t="shared" ref="H53:I53" si="32">SUM(H54,H67)</f>
        <v>0</v>
      </c>
      <c r="I53" s="105">
        <f t="shared" si="32"/>
        <v>0</v>
      </c>
      <c r="J53" s="262">
        <f>SUM(J54,J67)</f>
        <v>0</v>
      </c>
      <c r="K53" s="104">
        <f t="shared" ref="K53:L53" si="33">SUM(K54,K67)</f>
        <v>0</v>
      </c>
      <c r="L53" s="105">
        <f t="shared" si="33"/>
        <v>0</v>
      </c>
      <c r="M53" s="103">
        <f>SUM(M54,M67)</f>
        <v>0</v>
      </c>
      <c r="N53" s="104">
        <f t="shared" ref="N53:O53" si="34">SUM(N54,N67)</f>
        <v>0</v>
      </c>
      <c r="O53" s="105">
        <f t="shared" si="34"/>
        <v>0</v>
      </c>
      <c r="P53" s="351"/>
      <c r="R53" s="207"/>
    </row>
    <row r="54" spans="1:18" hidden="1" x14ac:dyDescent="0.25">
      <c r="A54" s="46">
        <v>1100</v>
      </c>
      <c r="B54" s="106" t="s">
        <v>48</v>
      </c>
      <c r="C54" s="47">
        <f t="shared" si="4"/>
        <v>0</v>
      </c>
      <c r="D54" s="230">
        <f>SUM(D55,D58,D66)</f>
        <v>0</v>
      </c>
      <c r="E54" s="430">
        <f t="shared" ref="E54:F54" si="35">SUM(E55,E58,E66)</f>
        <v>0</v>
      </c>
      <c r="F54" s="397">
        <f t="shared" si="35"/>
        <v>0</v>
      </c>
      <c r="G54" s="230">
        <f>SUM(G55,G58,G66)</f>
        <v>0</v>
      </c>
      <c r="H54" s="107">
        <f t="shared" ref="H54:I54" si="36">SUM(H55,H58,H66)</f>
        <v>0</v>
      </c>
      <c r="I54" s="118">
        <f t="shared" si="36"/>
        <v>0</v>
      </c>
      <c r="J54" s="107">
        <f>SUM(J55,J58,J66)</f>
        <v>0</v>
      </c>
      <c r="K54" s="51">
        <f t="shared" ref="K54:L54" si="37">SUM(K55,K58,K66)</f>
        <v>0</v>
      </c>
      <c r="L54" s="118">
        <f t="shared" si="37"/>
        <v>0</v>
      </c>
      <c r="M54" s="131">
        <f>SUM(M55,M58,M66)</f>
        <v>0</v>
      </c>
      <c r="N54" s="132">
        <f t="shared" ref="N54:O54" si="38">SUM(N55,N58,N66)</f>
        <v>0</v>
      </c>
      <c r="O54" s="296">
        <f t="shared" si="38"/>
        <v>0</v>
      </c>
      <c r="P54" s="352"/>
      <c r="R54" s="207"/>
    </row>
    <row r="55" spans="1:18"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c r="R55" s="207"/>
    </row>
    <row r="56" spans="1:18" hidden="1" x14ac:dyDescent="0.25">
      <c r="A56" s="33">
        <v>1111</v>
      </c>
      <c r="B56" s="53" t="s">
        <v>50</v>
      </c>
      <c r="C56" s="54">
        <f t="shared" si="4"/>
        <v>0</v>
      </c>
      <c r="D56" s="231">
        <v>0</v>
      </c>
      <c r="E56" s="433"/>
      <c r="F56" s="434">
        <f t="shared" ref="F56:F57" si="43">D56+E56</f>
        <v>0</v>
      </c>
      <c r="G56" s="231"/>
      <c r="H56" s="263"/>
      <c r="I56" s="121">
        <f t="shared" ref="I56:I57" si="44">G56+H56</f>
        <v>0</v>
      </c>
      <c r="J56" s="263"/>
      <c r="K56" s="56"/>
      <c r="L56" s="121">
        <f t="shared" ref="L56:L57" si="45">J56+K56</f>
        <v>0</v>
      </c>
      <c r="M56" s="327"/>
      <c r="N56" s="56"/>
      <c r="O56" s="121">
        <f>M56+N56</f>
        <v>0</v>
      </c>
      <c r="P56" s="111"/>
      <c r="R56" s="207"/>
    </row>
    <row r="57" spans="1:18" ht="24" hidden="1" customHeight="1" x14ac:dyDescent="0.25">
      <c r="A57" s="38">
        <v>1119</v>
      </c>
      <c r="B57" s="58" t="s">
        <v>51</v>
      </c>
      <c r="C57" s="59">
        <f t="shared" si="4"/>
        <v>0</v>
      </c>
      <c r="D57" s="232">
        <v>0</v>
      </c>
      <c r="E57" s="435"/>
      <c r="F57" s="393">
        <f t="shared" si="43"/>
        <v>0</v>
      </c>
      <c r="G57" s="232"/>
      <c r="H57" s="264"/>
      <c r="I57" s="115">
        <f t="shared" si="44"/>
        <v>0</v>
      </c>
      <c r="J57" s="264"/>
      <c r="K57" s="61"/>
      <c r="L57" s="115">
        <f t="shared" si="45"/>
        <v>0</v>
      </c>
      <c r="M57" s="328"/>
      <c r="N57" s="61"/>
      <c r="O57" s="115">
        <f>M57+N57</f>
        <v>0</v>
      </c>
      <c r="P57" s="112"/>
      <c r="R57" s="207"/>
    </row>
    <row r="58" spans="1:18"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c r="R58" s="207"/>
    </row>
    <row r="59" spans="1:18" hidden="1" x14ac:dyDescent="0.25">
      <c r="A59" s="38">
        <v>1141</v>
      </c>
      <c r="B59" s="58" t="s">
        <v>52</v>
      </c>
      <c r="C59" s="59">
        <f t="shared" si="4"/>
        <v>0</v>
      </c>
      <c r="D59" s="232">
        <v>0</v>
      </c>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c r="R59" s="207"/>
    </row>
    <row r="60" spans="1:18" ht="24.75" hidden="1" customHeight="1" x14ac:dyDescent="0.25">
      <c r="A60" s="38">
        <v>1142</v>
      </c>
      <c r="B60" s="58" t="s">
        <v>53</v>
      </c>
      <c r="C60" s="59">
        <f t="shared" si="4"/>
        <v>0</v>
      </c>
      <c r="D60" s="232">
        <v>0</v>
      </c>
      <c r="E60" s="435"/>
      <c r="F60" s="393">
        <f t="shared" si="50"/>
        <v>0</v>
      </c>
      <c r="G60" s="232"/>
      <c r="H60" s="264"/>
      <c r="I60" s="115">
        <f t="shared" si="51"/>
        <v>0</v>
      </c>
      <c r="J60" s="264"/>
      <c r="K60" s="61"/>
      <c r="L60" s="115">
        <f>J60+K60</f>
        <v>0</v>
      </c>
      <c r="M60" s="328"/>
      <c r="N60" s="61"/>
      <c r="O60" s="115">
        <f t="shared" si="53"/>
        <v>0</v>
      </c>
      <c r="P60" s="112"/>
      <c r="R60" s="207"/>
    </row>
    <row r="61" spans="1:18" ht="24" hidden="1" x14ac:dyDescent="0.25">
      <c r="A61" s="38">
        <v>1145</v>
      </c>
      <c r="B61" s="58" t="s">
        <v>54</v>
      </c>
      <c r="C61" s="59">
        <f t="shared" si="4"/>
        <v>0</v>
      </c>
      <c r="D61" s="232">
        <v>0</v>
      </c>
      <c r="E61" s="435"/>
      <c r="F61" s="393">
        <f t="shared" si="50"/>
        <v>0</v>
      </c>
      <c r="G61" s="232"/>
      <c r="H61" s="264"/>
      <c r="I61" s="115">
        <f t="shared" si="51"/>
        <v>0</v>
      </c>
      <c r="J61" s="264"/>
      <c r="K61" s="61"/>
      <c r="L61" s="115">
        <f t="shared" si="52"/>
        <v>0</v>
      </c>
      <c r="M61" s="328"/>
      <c r="N61" s="61"/>
      <c r="O61" s="115">
        <f>M61+N61</f>
        <v>0</v>
      </c>
      <c r="P61" s="112"/>
      <c r="R61" s="207"/>
    </row>
    <row r="62" spans="1:18" ht="27.75" hidden="1" customHeight="1" x14ac:dyDescent="0.25">
      <c r="A62" s="38">
        <v>1146</v>
      </c>
      <c r="B62" s="58" t="s">
        <v>55</v>
      </c>
      <c r="C62" s="59">
        <f t="shared" si="4"/>
        <v>0</v>
      </c>
      <c r="D62" s="232">
        <v>0</v>
      </c>
      <c r="E62" s="435"/>
      <c r="F62" s="393">
        <f t="shared" si="50"/>
        <v>0</v>
      </c>
      <c r="G62" s="232"/>
      <c r="H62" s="264"/>
      <c r="I62" s="115">
        <f t="shared" si="51"/>
        <v>0</v>
      </c>
      <c r="J62" s="264"/>
      <c r="K62" s="61"/>
      <c r="L62" s="115">
        <f t="shared" si="52"/>
        <v>0</v>
      </c>
      <c r="M62" s="328"/>
      <c r="N62" s="61"/>
      <c r="O62" s="115">
        <f t="shared" si="53"/>
        <v>0</v>
      </c>
      <c r="P62" s="112"/>
      <c r="R62" s="207"/>
    </row>
    <row r="63" spans="1:18" hidden="1" x14ac:dyDescent="0.25">
      <c r="A63" s="38">
        <v>1147</v>
      </c>
      <c r="B63" s="58" t="s">
        <v>56</v>
      </c>
      <c r="C63" s="59">
        <f t="shared" si="4"/>
        <v>0</v>
      </c>
      <c r="D63" s="232">
        <v>0</v>
      </c>
      <c r="E63" s="435"/>
      <c r="F63" s="393">
        <f t="shared" si="50"/>
        <v>0</v>
      </c>
      <c r="G63" s="232"/>
      <c r="H63" s="264"/>
      <c r="I63" s="115">
        <f t="shared" si="51"/>
        <v>0</v>
      </c>
      <c r="J63" s="264"/>
      <c r="K63" s="61"/>
      <c r="L63" s="115">
        <f t="shared" si="52"/>
        <v>0</v>
      </c>
      <c r="M63" s="328"/>
      <c r="N63" s="61"/>
      <c r="O63" s="115">
        <f t="shared" si="53"/>
        <v>0</v>
      </c>
      <c r="P63" s="112"/>
      <c r="R63" s="207"/>
    </row>
    <row r="64" spans="1:18" hidden="1" x14ac:dyDescent="0.25">
      <c r="A64" s="38">
        <v>1148</v>
      </c>
      <c r="B64" s="58" t="s">
        <v>57</v>
      </c>
      <c r="C64" s="59">
        <f t="shared" si="4"/>
        <v>0</v>
      </c>
      <c r="D64" s="232">
        <v>0</v>
      </c>
      <c r="E64" s="435"/>
      <c r="F64" s="393">
        <f t="shared" si="50"/>
        <v>0</v>
      </c>
      <c r="G64" s="232"/>
      <c r="H64" s="264"/>
      <c r="I64" s="115">
        <f t="shared" si="51"/>
        <v>0</v>
      </c>
      <c r="J64" s="264"/>
      <c r="K64" s="61"/>
      <c r="L64" s="115">
        <f t="shared" si="52"/>
        <v>0</v>
      </c>
      <c r="M64" s="328"/>
      <c r="N64" s="61"/>
      <c r="O64" s="115">
        <f t="shared" si="53"/>
        <v>0</v>
      </c>
      <c r="P64" s="112"/>
      <c r="R64" s="207"/>
    </row>
    <row r="65" spans="1:18" ht="24" hidden="1" customHeight="1" x14ac:dyDescent="0.25">
      <c r="A65" s="38">
        <v>1149</v>
      </c>
      <c r="B65" s="58" t="s">
        <v>58</v>
      </c>
      <c r="C65" s="59">
        <f>F65+I65+L65+O65</f>
        <v>0</v>
      </c>
      <c r="D65" s="232">
        <v>0</v>
      </c>
      <c r="E65" s="435"/>
      <c r="F65" s="393">
        <f t="shared" si="50"/>
        <v>0</v>
      </c>
      <c r="G65" s="232"/>
      <c r="H65" s="264"/>
      <c r="I65" s="115">
        <f t="shared" si="51"/>
        <v>0</v>
      </c>
      <c r="J65" s="264"/>
      <c r="K65" s="61"/>
      <c r="L65" s="115">
        <f t="shared" si="52"/>
        <v>0</v>
      </c>
      <c r="M65" s="328"/>
      <c r="N65" s="61"/>
      <c r="O65" s="115">
        <f t="shared" si="53"/>
        <v>0</v>
      </c>
      <c r="P65" s="112"/>
      <c r="R65" s="207"/>
    </row>
    <row r="66" spans="1:18" ht="36" hidden="1" x14ac:dyDescent="0.25">
      <c r="A66" s="108">
        <v>1150</v>
      </c>
      <c r="B66" s="79" t="s">
        <v>59</v>
      </c>
      <c r="C66" s="85">
        <f>F66+I66+L66+O66</f>
        <v>0</v>
      </c>
      <c r="D66" s="234">
        <v>0</v>
      </c>
      <c r="E66" s="437"/>
      <c r="F66" s="432">
        <f t="shared" si="50"/>
        <v>0</v>
      </c>
      <c r="G66" s="234"/>
      <c r="H66" s="265"/>
      <c r="I66" s="110">
        <f t="shared" si="51"/>
        <v>0</v>
      </c>
      <c r="J66" s="265"/>
      <c r="K66" s="116"/>
      <c r="L66" s="110">
        <f t="shared" si="52"/>
        <v>0</v>
      </c>
      <c r="M66" s="329"/>
      <c r="N66" s="116"/>
      <c r="O66" s="110">
        <f t="shared" si="53"/>
        <v>0</v>
      </c>
      <c r="P66" s="117"/>
      <c r="R66" s="207"/>
    </row>
    <row r="67" spans="1:18" ht="24" hidden="1" x14ac:dyDescent="0.25">
      <c r="A67" s="46">
        <v>1200</v>
      </c>
      <c r="B67" s="106" t="s">
        <v>296</v>
      </c>
      <c r="C67" s="47">
        <f t="shared" si="4"/>
        <v>0</v>
      </c>
      <c r="D67" s="230">
        <f>SUM(D68:D69)</f>
        <v>0</v>
      </c>
      <c r="E67" s="430">
        <f t="shared" ref="E67:F67" si="54">SUM(E68:E69)</f>
        <v>0</v>
      </c>
      <c r="F67" s="397">
        <f t="shared" si="54"/>
        <v>0</v>
      </c>
      <c r="G67" s="230">
        <f>SUM(G68:G69)</f>
        <v>0</v>
      </c>
      <c r="H67" s="107">
        <f t="shared" ref="H67:I67" si="55">SUM(H68:H69)</f>
        <v>0</v>
      </c>
      <c r="I67" s="118">
        <f t="shared" si="55"/>
        <v>0</v>
      </c>
      <c r="J67" s="107">
        <f>SUM(J68:J69)</f>
        <v>0</v>
      </c>
      <c r="K67" s="51">
        <f t="shared" ref="K67:L67" si="56">SUM(K68:K69)</f>
        <v>0</v>
      </c>
      <c r="L67" s="118">
        <f t="shared" si="56"/>
        <v>0</v>
      </c>
      <c r="M67" s="47">
        <f>SUM(M68:M69)</f>
        <v>0</v>
      </c>
      <c r="N67" s="51">
        <f t="shared" ref="N67:O67" si="57">SUM(N68:N69)</f>
        <v>0</v>
      </c>
      <c r="O67" s="118">
        <f t="shared" si="57"/>
        <v>0</v>
      </c>
      <c r="P67" s="124"/>
      <c r="R67" s="207"/>
    </row>
    <row r="68" spans="1:18" ht="24" hidden="1" x14ac:dyDescent="0.25">
      <c r="A68" s="1598">
        <v>1210</v>
      </c>
      <c r="B68" s="53" t="s">
        <v>60</v>
      </c>
      <c r="C68" s="54">
        <f t="shared" si="4"/>
        <v>0</v>
      </c>
      <c r="D68" s="231">
        <v>0</v>
      </c>
      <c r="E68" s="433"/>
      <c r="F68" s="434">
        <f>D68+E68</f>
        <v>0</v>
      </c>
      <c r="G68" s="231"/>
      <c r="H68" s="263"/>
      <c r="I68" s="121">
        <f>G68+H68</f>
        <v>0</v>
      </c>
      <c r="J68" s="263"/>
      <c r="K68" s="56"/>
      <c r="L68" s="121">
        <f>J68+K68</f>
        <v>0</v>
      </c>
      <c r="M68" s="327"/>
      <c r="N68" s="56"/>
      <c r="O68" s="121">
        <f>M68+N68</f>
        <v>0</v>
      </c>
      <c r="P68" s="111"/>
      <c r="R68" s="207"/>
    </row>
    <row r="69" spans="1:18"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c r="R69" s="207"/>
    </row>
    <row r="70" spans="1:18" ht="48" hidden="1" x14ac:dyDescent="0.25">
      <c r="A70" s="38">
        <v>1221</v>
      </c>
      <c r="B70" s="58" t="s">
        <v>297</v>
      </c>
      <c r="C70" s="59">
        <f t="shared" si="4"/>
        <v>0</v>
      </c>
      <c r="D70" s="232">
        <v>0</v>
      </c>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c r="R70" s="207"/>
    </row>
    <row r="71" spans="1:18" hidden="1" x14ac:dyDescent="0.25">
      <c r="A71" s="38">
        <v>1223</v>
      </c>
      <c r="B71" s="58" t="s">
        <v>62</v>
      </c>
      <c r="C71" s="59">
        <f t="shared" si="4"/>
        <v>0</v>
      </c>
      <c r="D71" s="232">
        <v>0</v>
      </c>
      <c r="E71" s="435"/>
      <c r="F71" s="393">
        <f t="shared" si="62"/>
        <v>0</v>
      </c>
      <c r="G71" s="232"/>
      <c r="H71" s="264"/>
      <c r="I71" s="115">
        <f t="shared" si="63"/>
        <v>0</v>
      </c>
      <c r="J71" s="264"/>
      <c r="K71" s="61"/>
      <c r="L71" s="115">
        <f t="shared" si="64"/>
        <v>0</v>
      </c>
      <c r="M71" s="328"/>
      <c r="N71" s="61"/>
      <c r="O71" s="115">
        <f t="shared" si="65"/>
        <v>0</v>
      </c>
      <c r="P71" s="112"/>
      <c r="R71" s="207"/>
    </row>
    <row r="72" spans="1:18" hidden="1" x14ac:dyDescent="0.25">
      <c r="A72" s="38">
        <v>1225</v>
      </c>
      <c r="B72" s="58" t="s">
        <v>63</v>
      </c>
      <c r="C72" s="59">
        <f t="shared" si="4"/>
        <v>0</v>
      </c>
      <c r="D72" s="232">
        <v>0</v>
      </c>
      <c r="E72" s="435"/>
      <c r="F72" s="393">
        <f t="shared" si="62"/>
        <v>0</v>
      </c>
      <c r="G72" s="232"/>
      <c r="H72" s="264"/>
      <c r="I72" s="115">
        <f t="shared" si="63"/>
        <v>0</v>
      </c>
      <c r="J72" s="264"/>
      <c r="K72" s="61"/>
      <c r="L72" s="115">
        <f t="shared" si="64"/>
        <v>0</v>
      </c>
      <c r="M72" s="328"/>
      <c r="N72" s="61"/>
      <c r="O72" s="115">
        <f t="shared" si="65"/>
        <v>0</v>
      </c>
      <c r="P72" s="112"/>
      <c r="R72" s="207"/>
    </row>
    <row r="73" spans="1:18" ht="36" hidden="1" x14ac:dyDescent="0.25">
      <c r="A73" s="38">
        <v>1227</v>
      </c>
      <c r="B73" s="58" t="s">
        <v>64</v>
      </c>
      <c r="C73" s="59">
        <f t="shared" si="4"/>
        <v>0</v>
      </c>
      <c r="D73" s="232">
        <v>0</v>
      </c>
      <c r="E73" s="435"/>
      <c r="F73" s="393">
        <f t="shared" si="62"/>
        <v>0</v>
      </c>
      <c r="G73" s="232"/>
      <c r="H73" s="264"/>
      <c r="I73" s="115">
        <f t="shared" si="63"/>
        <v>0</v>
      </c>
      <c r="J73" s="264"/>
      <c r="K73" s="61"/>
      <c r="L73" s="115">
        <f t="shared" si="64"/>
        <v>0</v>
      </c>
      <c r="M73" s="328"/>
      <c r="N73" s="61"/>
      <c r="O73" s="115">
        <f t="shared" si="65"/>
        <v>0</v>
      </c>
      <c r="P73" s="112"/>
      <c r="R73" s="207"/>
    </row>
    <row r="74" spans="1:18" ht="48" hidden="1" x14ac:dyDescent="0.25">
      <c r="A74" s="38">
        <v>1228</v>
      </c>
      <c r="B74" s="58" t="s">
        <v>298</v>
      </c>
      <c r="C74" s="59">
        <f t="shared" si="4"/>
        <v>0</v>
      </c>
      <c r="D74" s="232">
        <v>0</v>
      </c>
      <c r="E74" s="435"/>
      <c r="F74" s="393">
        <f t="shared" si="62"/>
        <v>0</v>
      </c>
      <c r="G74" s="232"/>
      <c r="H74" s="264"/>
      <c r="I74" s="115">
        <f t="shared" si="63"/>
        <v>0</v>
      </c>
      <c r="J74" s="264"/>
      <c r="K74" s="61"/>
      <c r="L74" s="115">
        <f t="shared" si="64"/>
        <v>0</v>
      </c>
      <c r="M74" s="328"/>
      <c r="N74" s="61"/>
      <c r="O74" s="115">
        <f t="shared" si="65"/>
        <v>0</v>
      </c>
      <c r="P74" s="112"/>
      <c r="R74" s="207"/>
    </row>
    <row r="75" spans="1:18" x14ac:dyDescent="0.25">
      <c r="A75" s="102">
        <v>2000</v>
      </c>
      <c r="B75" s="102" t="s">
        <v>65</v>
      </c>
      <c r="C75" s="103">
        <f t="shared" si="4"/>
        <v>10300</v>
      </c>
      <c r="D75" s="229">
        <f>SUM(D76,D83,D130,D164,D165,D172)</f>
        <v>10300</v>
      </c>
      <c r="E75" s="428">
        <f t="shared" ref="E75:F75" si="66">SUM(E76,E83,E130,E164,E165,E172)</f>
        <v>0</v>
      </c>
      <c r="F75" s="429">
        <f t="shared" si="66"/>
        <v>10300</v>
      </c>
      <c r="G75" s="229">
        <f>SUM(G76,G83,G130,G164,G165,G172)</f>
        <v>0</v>
      </c>
      <c r="H75" s="262">
        <f t="shared" ref="H75:I75" si="67">SUM(H76,H83,H130,H164,H165,H172)</f>
        <v>0</v>
      </c>
      <c r="I75" s="105">
        <f t="shared" si="67"/>
        <v>0</v>
      </c>
      <c r="J75" s="262">
        <f>SUM(J76,J83,J130,J164,J165,J172)</f>
        <v>0</v>
      </c>
      <c r="K75" s="104">
        <f t="shared" ref="K75:L75" si="68">SUM(K76,K83,K130,K164,K165,K172)</f>
        <v>0</v>
      </c>
      <c r="L75" s="105">
        <f t="shared" si="68"/>
        <v>0</v>
      </c>
      <c r="M75" s="103">
        <f>SUM(M76,M83,M130,M164,M165,M172)</f>
        <v>0</v>
      </c>
      <c r="N75" s="104">
        <f t="shared" ref="N75:O75" si="69">SUM(N76,N83,N130,N164,N165,N172)</f>
        <v>0</v>
      </c>
      <c r="O75" s="105">
        <f t="shared" si="69"/>
        <v>0</v>
      </c>
      <c r="P75" s="351"/>
      <c r="R75" s="207"/>
    </row>
    <row r="76" spans="1:18" ht="24" hidden="1" x14ac:dyDescent="0.25">
      <c r="A76" s="46">
        <v>2100</v>
      </c>
      <c r="B76" s="106" t="s">
        <v>66</v>
      </c>
      <c r="C76" s="47">
        <f t="shared" si="4"/>
        <v>0</v>
      </c>
      <c r="D76" s="230">
        <f>SUM(D77,D80)</f>
        <v>0</v>
      </c>
      <c r="E76" s="430">
        <f t="shared" ref="E76:F76" si="70">SUM(E77,E80)</f>
        <v>0</v>
      </c>
      <c r="F76" s="397">
        <f t="shared" si="70"/>
        <v>0</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c r="R76" s="207"/>
    </row>
    <row r="77" spans="1:18" ht="24" hidden="1" x14ac:dyDescent="0.25">
      <c r="A77" s="1598">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c r="R77" s="207"/>
    </row>
    <row r="78" spans="1:18" hidden="1" x14ac:dyDescent="0.25">
      <c r="A78" s="38">
        <v>2111</v>
      </c>
      <c r="B78" s="58" t="s">
        <v>68</v>
      </c>
      <c r="C78" s="59">
        <f t="shared" si="4"/>
        <v>0</v>
      </c>
      <c r="D78" s="232">
        <v>0</v>
      </c>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c r="R78" s="207"/>
    </row>
    <row r="79" spans="1:18" ht="24" hidden="1" x14ac:dyDescent="0.25">
      <c r="A79" s="38">
        <v>2112</v>
      </c>
      <c r="B79" s="58" t="s">
        <v>69</v>
      </c>
      <c r="C79" s="59">
        <f t="shared" si="4"/>
        <v>0</v>
      </c>
      <c r="D79" s="232">
        <v>0</v>
      </c>
      <c r="E79" s="435"/>
      <c r="F79" s="393">
        <f t="shared" si="78"/>
        <v>0</v>
      </c>
      <c r="G79" s="232"/>
      <c r="H79" s="264"/>
      <c r="I79" s="115">
        <f t="shared" si="79"/>
        <v>0</v>
      </c>
      <c r="J79" s="264"/>
      <c r="K79" s="61"/>
      <c r="L79" s="115">
        <f t="shared" si="80"/>
        <v>0</v>
      </c>
      <c r="M79" s="328"/>
      <c r="N79" s="61"/>
      <c r="O79" s="115">
        <f t="shared" si="81"/>
        <v>0</v>
      </c>
      <c r="P79" s="112"/>
      <c r="R79" s="207"/>
    </row>
    <row r="80" spans="1:18" ht="24" hidden="1" x14ac:dyDescent="0.25">
      <c r="A80" s="113">
        <v>2120</v>
      </c>
      <c r="B80" s="58" t="s">
        <v>70</v>
      </c>
      <c r="C80" s="59">
        <f t="shared" si="4"/>
        <v>0</v>
      </c>
      <c r="D80" s="233">
        <f>SUM(D81:D82)</f>
        <v>0</v>
      </c>
      <c r="E80" s="436">
        <f t="shared" ref="E80:F80" si="82">SUM(E81:E82)</f>
        <v>0</v>
      </c>
      <c r="F80" s="393">
        <f t="shared" si="82"/>
        <v>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c r="R80" s="207"/>
    </row>
    <row r="81" spans="1:18" hidden="1" x14ac:dyDescent="0.25">
      <c r="A81" s="38">
        <v>2121</v>
      </c>
      <c r="B81" s="58" t="s">
        <v>68</v>
      </c>
      <c r="C81" s="59">
        <f t="shared" si="4"/>
        <v>0</v>
      </c>
      <c r="D81" s="232">
        <v>0</v>
      </c>
      <c r="E81" s="435"/>
      <c r="F81" s="393">
        <f t="shared" ref="F81:F82" si="86">D81+E81</f>
        <v>0</v>
      </c>
      <c r="G81" s="232"/>
      <c r="H81" s="264"/>
      <c r="I81" s="115">
        <f t="shared" ref="I81:I82" si="87">G81+H81</f>
        <v>0</v>
      </c>
      <c r="J81" s="264"/>
      <c r="K81" s="61"/>
      <c r="L81" s="115">
        <f t="shared" ref="L81:L82" si="88">J81+K81</f>
        <v>0</v>
      </c>
      <c r="M81" s="328"/>
      <c r="N81" s="61"/>
      <c r="O81" s="115">
        <f t="shared" ref="O81:O82" si="89">M81+N81</f>
        <v>0</v>
      </c>
      <c r="P81" s="112"/>
      <c r="R81" s="207"/>
    </row>
    <row r="82" spans="1:18" ht="24" hidden="1" x14ac:dyDescent="0.25">
      <c r="A82" s="38">
        <v>2122</v>
      </c>
      <c r="B82" s="58" t="s">
        <v>69</v>
      </c>
      <c r="C82" s="59">
        <f t="shared" si="4"/>
        <v>0</v>
      </c>
      <c r="D82" s="232">
        <v>0</v>
      </c>
      <c r="E82" s="435"/>
      <c r="F82" s="393">
        <f t="shared" si="86"/>
        <v>0</v>
      </c>
      <c r="G82" s="232"/>
      <c r="H82" s="264"/>
      <c r="I82" s="115">
        <f t="shared" si="87"/>
        <v>0</v>
      </c>
      <c r="J82" s="264"/>
      <c r="K82" s="61"/>
      <c r="L82" s="115">
        <f t="shared" si="88"/>
        <v>0</v>
      </c>
      <c r="M82" s="328"/>
      <c r="N82" s="61"/>
      <c r="O82" s="115">
        <f t="shared" si="89"/>
        <v>0</v>
      </c>
      <c r="P82" s="112"/>
      <c r="R82" s="207"/>
    </row>
    <row r="83" spans="1:18" x14ac:dyDescent="0.25">
      <c r="A83" s="46">
        <v>2200</v>
      </c>
      <c r="B83" s="106" t="s">
        <v>71</v>
      </c>
      <c r="C83" s="47">
        <f t="shared" si="4"/>
        <v>10300</v>
      </c>
      <c r="D83" s="230">
        <f>SUM(D84,D89,D95,D103,D112,D116,D122,D128)</f>
        <v>10300</v>
      </c>
      <c r="E83" s="430">
        <f t="shared" ref="E83:F83" si="90">SUM(E84,E89,E95,E103,E112,E116,E122,E128)</f>
        <v>0</v>
      </c>
      <c r="F83" s="397">
        <f t="shared" si="90"/>
        <v>10300</v>
      </c>
      <c r="G83" s="230">
        <f>SUM(G84,G89,G95,G103,G112,G116,G122,G128)</f>
        <v>0</v>
      </c>
      <c r="H83" s="107">
        <f t="shared" ref="H83:I83" si="91">SUM(H84,H89,H95,H103,H112,H116,H122,H128)</f>
        <v>0</v>
      </c>
      <c r="I83" s="118">
        <f t="shared" si="91"/>
        <v>0</v>
      </c>
      <c r="J83" s="107">
        <f>SUM(J84,J89,J95,J103,J112,J116,J122,J128)</f>
        <v>0</v>
      </c>
      <c r="K83" s="51">
        <f t="shared" ref="K83:L83" si="92">SUM(K84,K89,K95,K103,K112,K116,K122,K128)</f>
        <v>0</v>
      </c>
      <c r="L83" s="118">
        <f t="shared" si="92"/>
        <v>0</v>
      </c>
      <c r="M83" s="167">
        <f>SUM(M84,M89,M95,M103,M112,M116,M122,M128)</f>
        <v>0</v>
      </c>
      <c r="N83" s="168">
        <f t="shared" ref="N83:O83" si="93">SUM(N84,N89,N95,N103,N112,N116,N122,N128)</f>
        <v>0</v>
      </c>
      <c r="O83" s="169">
        <f t="shared" si="93"/>
        <v>0</v>
      </c>
      <c r="P83" s="353"/>
      <c r="R83" s="207"/>
    </row>
    <row r="84" spans="1:18"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c r="R84" s="207"/>
    </row>
    <row r="85" spans="1:18" ht="24" hidden="1" x14ac:dyDescent="0.25">
      <c r="A85" s="33">
        <v>2211</v>
      </c>
      <c r="B85" s="53" t="s">
        <v>73</v>
      </c>
      <c r="C85" s="54">
        <f t="shared" ref="C85:C148" si="98">F85+I85+L85+O85</f>
        <v>0</v>
      </c>
      <c r="D85" s="231">
        <v>0</v>
      </c>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c r="R85" s="207"/>
    </row>
    <row r="86" spans="1:18" ht="36" hidden="1" x14ac:dyDescent="0.25">
      <c r="A86" s="38">
        <v>2212</v>
      </c>
      <c r="B86" s="58" t="s">
        <v>74</v>
      </c>
      <c r="C86" s="59">
        <f t="shared" si="98"/>
        <v>0</v>
      </c>
      <c r="D86" s="232">
        <v>0</v>
      </c>
      <c r="E86" s="435"/>
      <c r="F86" s="393">
        <f t="shared" si="99"/>
        <v>0</v>
      </c>
      <c r="G86" s="232"/>
      <c r="H86" s="264"/>
      <c r="I86" s="115">
        <f t="shared" si="100"/>
        <v>0</v>
      </c>
      <c r="J86" s="264"/>
      <c r="K86" s="61"/>
      <c r="L86" s="115">
        <f t="shared" si="101"/>
        <v>0</v>
      </c>
      <c r="M86" s="328"/>
      <c r="N86" s="61"/>
      <c r="O86" s="115">
        <f t="shared" si="102"/>
        <v>0</v>
      </c>
      <c r="P86" s="112"/>
      <c r="R86" s="207"/>
    </row>
    <row r="87" spans="1:18" ht="24" hidden="1" x14ac:dyDescent="0.25">
      <c r="A87" s="38">
        <v>2214</v>
      </c>
      <c r="B87" s="58" t="s">
        <v>75</v>
      </c>
      <c r="C87" s="59">
        <f t="shared" si="98"/>
        <v>0</v>
      </c>
      <c r="D87" s="232">
        <v>0</v>
      </c>
      <c r="E87" s="435"/>
      <c r="F87" s="393">
        <f t="shared" si="99"/>
        <v>0</v>
      </c>
      <c r="G87" s="232"/>
      <c r="H87" s="264"/>
      <c r="I87" s="115">
        <f t="shared" si="100"/>
        <v>0</v>
      </c>
      <c r="J87" s="264"/>
      <c r="K87" s="61"/>
      <c r="L87" s="115">
        <f t="shared" si="101"/>
        <v>0</v>
      </c>
      <c r="M87" s="328"/>
      <c r="N87" s="61"/>
      <c r="O87" s="115">
        <f t="shared" si="102"/>
        <v>0</v>
      </c>
      <c r="P87" s="112"/>
      <c r="R87" s="207"/>
    </row>
    <row r="88" spans="1:18" hidden="1" x14ac:dyDescent="0.25">
      <c r="A88" s="38">
        <v>2219</v>
      </c>
      <c r="B88" s="58" t="s">
        <v>76</v>
      </c>
      <c r="C88" s="59">
        <f t="shared" si="98"/>
        <v>0</v>
      </c>
      <c r="D88" s="232">
        <v>0</v>
      </c>
      <c r="E88" s="435"/>
      <c r="F88" s="393">
        <f t="shared" si="99"/>
        <v>0</v>
      </c>
      <c r="G88" s="232"/>
      <c r="H88" s="264"/>
      <c r="I88" s="115">
        <f t="shared" si="100"/>
        <v>0</v>
      </c>
      <c r="J88" s="264"/>
      <c r="K88" s="61"/>
      <c r="L88" s="115">
        <f t="shared" si="101"/>
        <v>0</v>
      </c>
      <c r="M88" s="328"/>
      <c r="N88" s="61"/>
      <c r="O88" s="115">
        <f t="shared" si="102"/>
        <v>0</v>
      </c>
      <c r="P88" s="112"/>
      <c r="R88" s="207"/>
    </row>
    <row r="89" spans="1:18" ht="24" hidden="1" x14ac:dyDescent="0.25">
      <c r="A89" s="113">
        <v>2220</v>
      </c>
      <c r="B89" s="58" t="s">
        <v>77</v>
      </c>
      <c r="C89" s="59">
        <f t="shared" si="98"/>
        <v>0</v>
      </c>
      <c r="D89" s="233">
        <f>SUM(D90:D94)</f>
        <v>0</v>
      </c>
      <c r="E89" s="436">
        <f t="shared" ref="E89:F89" si="103">SUM(E90:E94)</f>
        <v>0</v>
      </c>
      <c r="F89" s="393">
        <f t="shared" si="103"/>
        <v>0</v>
      </c>
      <c r="G89" s="233">
        <f>SUM(G90:G94)</f>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112"/>
      <c r="R89" s="207"/>
    </row>
    <row r="90" spans="1:18" ht="24" hidden="1" x14ac:dyDescent="0.25">
      <c r="A90" s="38">
        <v>2221</v>
      </c>
      <c r="B90" s="58" t="s">
        <v>289</v>
      </c>
      <c r="C90" s="59">
        <f t="shared" si="98"/>
        <v>0</v>
      </c>
      <c r="D90" s="232">
        <v>0</v>
      </c>
      <c r="E90" s="435"/>
      <c r="F90" s="393">
        <f t="shared" ref="F90:F94" si="107">D90+E90</f>
        <v>0</v>
      </c>
      <c r="G90" s="232"/>
      <c r="H90" s="264"/>
      <c r="I90" s="115">
        <f t="shared" ref="I90:I94" si="108">G90+H90</f>
        <v>0</v>
      </c>
      <c r="J90" s="264"/>
      <c r="K90" s="61"/>
      <c r="L90" s="115">
        <f t="shared" ref="L90:L94" si="109">J90+K90</f>
        <v>0</v>
      </c>
      <c r="M90" s="328"/>
      <c r="N90" s="61"/>
      <c r="O90" s="115">
        <f t="shared" ref="O90:O94" si="110">M90+N90</f>
        <v>0</v>
      </c>
      <c r="P90" s="112"/>
      <c r="R90" s="207"/>
    </row>
    <row r="91" spans="1:18" hidden="1" x14ac:dyDescent="0.25">
      <c r="A91" s="38">
        <v>2222</v>
      </c>
      <c r="B91" s="58" t="s">
        <v>78</v>
      </c>
      <c r="C91" s="59">
        <f t="shared" si="98"/>
        <v>0</v>
      </c>
      <c r="D91" s="232">
        <v>0</v>
      </c>
      <c r="E91" s="435"/>
      <c r="F91" s="393">
        <f t="shared" si="107"/>
        <v>0</v>
      </c>
      <c r="G91" s="232"/>
      <c r="H91" s="264"/>
      <c r="I91" s="115">
        <f t="shared" si="108"/>
        <v>0</v>
      </c>
      <c r="J91" s="264"/>
      <c r="K91" s="61"/>
      <c r="L91" s="115">
        <f t="shared" si="109"/>
        <v>0</v>
      </c>
      <c r="M91" s="328"/>
      <c r="N91" s="61"/>
      <c r="O91" s="115">
        <f t="shared" si="110"/>
        <v>0</v>
      </c>
      <c r="P91" s="112"/>
      <c r="R91" s="207"/>
    </row>
    <row r="92" spans="1:18" hidden="1" x14ac:dyDescent="0.25">
      <c r="A92" s="38">
        <v>2223</v>
      </c>
      <c r="B92" s="58" t="s">
        <v>79</v>
      </c>
      <c r="C92" s="59">
        <f t="shared" si="98"/>
        <v>0</v>
      </c>
      <c r="D92" s="232">
        <v>0</v>
      </c>
      <c r="E92" s="435"/>
      <c r="F92" s="393">
        <f t="shared" si="107"/>
        <v>0</v>
      </c>
      <c r="G92" s="232"/>
      <c r="H92" s="264"/>
      <c r="I92" s="115">
        <f t="shared" si="108"/>
        <v>0</v>
      </c>
      <c r="J92" s="264"/>
      <c r="K92" s="61"/>
      <c r="L92" s="115">
        <f t="shared" si="109"/>
        <v>0</v>
      </c>
      <c r="M92" s="328"/>
      <c r="N92" s="61"/>
      <c r="O92" s="115">
        <f t="shared" si="110"/>
        <v>0</v>
      </c>
      <c r="P92" s="112"/>
      <c r="R92" s="207"/>
    </row>
    <row r="93" spans="1:18" ht="48" hidden="1" x14ac:dyDescent="0.25">
      <c r="A93" s="38">
        <v>2224</v>
      </c>
      <c r="B93" s="58" t="s">
        <v>299</v>
      </c>
      <c r="C93" s="59">
        <f t="shared" si="98"/>
        <v>0</v>
      </c>
      <c r="D93" s="232">
        <v>0</v>
      </c>
      <c r="E93" s="435"/>
      <c r="F93" s="393">
        <f t="shared" si="107"/>
        <v>0</v>
      </c>
      <c r="G93" s="232"/>
      <c r="H93" s="264"/>
      <c r="I93" s="115">
        <f t="shared" si="108"/>
        <v>0</v>
      </c>
      <c r="J93" s="264"/>
      <c r="K93" s="61"/>
      <c r="L93" s="115">
        <f t="shared" si="109"/>
        <v>0</v>
      </c>
      <c r="M93" s="328"/>
      <c r="N93" s="61"/>
      <c r="O93" s="115">
        <f t="shared" si="110"/>
        <v>0</v>
      </c>
      <c r="P93" s="112"/>
      <c r="R93" s="207"/>
    </row>
    <row r="94" spans="1:18" ht="24" hidden="1" x14ac:dyDescent="0.25">
      <c r="A94" s="38">
        <v>2229</v>
      </c>
      <c r="B94" s="58" t="s">
        <v>80</v>
      </c>
      <c r="C94" s="59">
        <f t="shared" si="98"/>
        <v>0</v>
      </c>
      <c r="D94" s="232">
        <v>0</v>
      </c>
      <c r="E94" s="435"/>
      <c r="F94" s="393">
        <f t="shared" si="107"/>
        <v>0</v>
      </c>
      <c r="G94" s="232"/>
      <c r="H94" s="264"/>
      <c r="I94" s="115">
        <f t="shared" si="108"/>
        <v>0</v>
      </c>
      <c r="J94" s="264"/>
      <c r="K94" s="61"/>
      <c r="L94" s="115">
        <f t="shared" si="109"/>
        <v>0</v>
      </c>
      <c r="M94" s="328"/>
      <c r="N94" s="61"/>
      <c r="O94" s="115">
        <f t="shared" si="110"/>
        <v>0</v>
      </c>
      <c r="P94" s="112"/>
      <c r="R94" s="207"/>
    </row>
    <row r="95" spans="1:18" ht="36" x14ac:dyDescent="0.25">
      <c r="A95" s="113">
        <v>2230</v>
      </c>
      <c r="B95" s="58" t="s">
        <v>81</v>
      </c>
      <c r="C95" s="59">
        <f t="shared" si="98"/>
        <v>300</v>
      </c>
      <c r="D95" s="233">
        <f>SUM(D96:D102)</f>
        <v>300</v>
      </c>
      <c r="E95" s="436">
        <f t="shared" ref="E95:F95" si="111">SUM(E96:E102)</f>
        <v>0</v>
      </c>
      <c r="F95" s="393">
        <f t="shared" si="111"/>
        <v>300</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c r="R95" s="207"/>
    </row>
    <row r="96" spans="1:18" ht="24" hidden="1" x14ac:dyDescent="0.25">
      <c r="A96" s="38">
        <v>2231</v>
      </c>
      <c r="B96" s="58" t="s">
        <v>82</v>
      </c>
      <c r="C96" s="59">
        <f t="shared" si="98"/>
        <v>0</v>
      </c>
      <c r="D96" s="232">
        <v>0</v>
      </c>
      <c r="E96" s="435"/>
      <c r="F96" s="393">
        <f t="shared" ref="F96:F102" si="115">D96+E96</f>
        <v>0</v>
      </c>
      <c r="G96" s="232"/>
      <c r="H96" s="264"/>
      <c r="I96" s="115">
        <f t="shared" ref="I96:I102" si="116">G96+H96</f>
        <v>0</v>
      </c>
      <c r="J96" s="264"/>
      <c r="K96" s="61"/>
      <c r="L96" s="115">
        <f t="shared" ref="L96:L102" si="117">J96+K96</f>
        <v>0</v>
      </c>
      <c r="M96" s="328"/>
      <c r="N96" s="61"/>
      <c r="O96" s="115">
        <f t="shared" ref="O96:O102" si="118">M96+N96</f>
        <v>0</v>
      </c>
      <c r="P96" s="112"/>
      <c r="R96" s="207"/>
    </row>
    <row r="97" spans="1:18" ht="24.75" hidden="1" customHeight="1" x14ac:dyDescent="0.25">
      <c r="A97" s="38">
        <v>2232</v>
      </c>
      <c r="B97" s="58" t="s">
        <v>83</v>
      </c>
      <c r="C97" s="59">
        <f t="shared" si="98"/>
        <v>0</v>
      </c>
      <c r="D97" s="232">
        <v>0</v>
      </c>
      <c r="E97" s="435"/>
      <c r="F97" s="393">
        <f t="shared" si="115"/>
        <v>0</v>
      </c>
      <c r="G97" s="232"/>
      <c r="H97" s="264"/>
      <c r="I97" s="115">
        <f t="shared" si="116"/>
        <v>0</v>
      </c>
      <c r="J97" s="264"/>
      <c r="K97" s="61"/>
      <c r="L97" s="115">
        <f t="shared" si="117"/>
        <v>0</v>
      </c>
      <c r="M97" s="328"/>
      <c r="N97" s="61"/>
      <c r="O97" s="115">
        <f t="shared" si="118"/>
        <v>0</v>
      </c>
      <c r="P97" s="112"/>
      <c r="R97" s="207"/>
    </row>
    <row r="98" spans="1:18" ht="24" hidden="1" x14ac:dyDescent="0.25">
      <c r="A98" s="33">
        <v>2233</v>
      </c>
      <c r="B98" s="53" t="s">
        <v>84</v>
      </c>
      <c r="C98" s="54">
        <f t="shared" si="98"/>
        <v>0</v>
      </c>
      <c r="D98" s="231">
        <v>0</v>
      </c>
      <c r="E98" s="433"/>
      <c r="F98" s="434">
        <f t="shared" si="115"/>
        <v>0</v>
      </c>
      <c r="G98" s="231"/>
      <c r="H98" s="263"/>
      <c r="I98" s="121">
        <f t="shared" si="116"/>
        <v>0</v>
      </c>
      <c r="J98" s="263"/>
      <c r="K98" s="56"/>
      <c r="L98" s="121">
        <f t="shared" si="117"/>
        <v>0</v>
      </c>
      <c r="M98" s="327"/>
      <c r="N98" s="56"/>
      <c r="O98" s="121">
        <f t="shared" si="118"/>
        <v>0</v>
      </c>
      <c r="P98" s="111"/>
      <c r="R98" s="207"/>
    </row>
    <row r="99" spans="1:18" ht="36" hidden="1" x14ac:dyDescent="0.25">
      <c r="A99" s="38">
        <v>2234</v>
      </c>
      <c r="B99" s="58" t="s">
        <v>85</v>
      </c>
      <c r="C99" s="59">
        <f t="shared" si="98"/>
        <v>0</v>
      </c>
      <c r="D99" s="232">
        <v>0</v>
      </c>
      <c r="E99" s="435"/>
      <c r="F99" s="393">
        <f t="shared" si="115"/>
        <v>0</v>
      </c>
      <c r="G99" s="232"/>
      <c r="H99" s="264"/>
      <c r="I99" s="115">
        <f t="shared" si="116"/>
        <v>0</v>
      </c>
      <c r="J99" s="264"/>
      <c r="K99" s="61"/>
      <c r="L99" s="115">
        <f t="shared" si="117"/>
        <v>0</v>
      </c>
      <c r="M99" s="328"/>
      <c r="N99" s="61"/>
      <c r="O99" s="115">
        <f t="shared" si="118"/>
        <v>0</v>
      </c>
      <c r="P99" s="112"/>
      <c r="R99" s="207"/>
    </row>
    <row r="100" spans="1:18" ht="24" hidden="1" x14ac:dyDescent="0.25">
      <c r="A100" s="38">
        <v>2235</v>
      </c>
      <c r="B100" s="58" t="s">
        <v>86</v>
      </c>
      <c r="C100" s="59">
        <f t="shared" si="98"/>
        <v>0</v>
      </c>
      <c r="D100" s="232">
        <v>0</v>
      </c>
      <c r="E100" s="435"/>
      <c r="F100" s="393">
        <f t="shared" si="115"/>
        <v>0</v>
      </c>
      <c r="G100" s="232"/>
      <c r="H100" s="264"/>
      <c r="I100" s="115">
        <f t="shared" si="116"/>
        <v>0</v>
      </c>
      <c r="J100" s="264"/>
      <c r="K100" s="61"/>
      <c r="L100" s="115">
        <f t="shared" si="117"/>
        <v>0</v>
      </c>
      <c r="M100" s="328"/>
      <c r="N100" s="61"/>
      <c r="O100" s="115">
        <f t="shared" si="118"/>
        <v>0</v>
      </c>
      <c r="P100" s="112"/>
      <c r="R100" s="207"/>
    </row>
    <row r="101" spans="1:18" hidden="1" x14ac:dyDescent="0.25">
      <c r="A101" s="38">
        <v>2236</v>
      </c>
      <c r="B101" s="58" t="s">
        <v>87</v>
      </c>
      <c r="C101" s="59">
        <f t="shared" si="98"/>
        <v>0</v>
      </c>
      <c r="D101" s="232">
        <v>0</v>
      </c>
      <c r="E101" s="435"/>
      <c r="F101" s="393">
        <f t="shared" si="115"/>
        <v>0</v>
      </c>
      <c r="G101" s="232"/>
      <c r="H101" s="264"/>
      <c r="I101" s="115">
        <f t="shared" si="116"/>
        <v>0</v>
      </c>
      <c r="J101" s="264"/>
      <c r="K101" s="61"/>
      <c r="L101" s="115">
        <f t="shared" si="117"/>
        <v>0</v>
      </c>
      <c r="M101" s="328"/>
      <c r="N101" s="61"/>
      <c r="O101" s="115">
        <f t="shared" si="118"/>
        <v>0</v>
      </c>
      <c r="P101" s="112"/>
      <c r="R101" s="207"/>
    </row>
    <row r="102" spans="1:18" ht="24" x14ac:dyDescent="0.25">
      <c r="A102" s="38">
        <v>2239</v>
      </c>
      <c r="B102" s="58" t="s">
        <v>88</v>
      </c>
      <c r="C102" s="59">
        <f t="shared" si="98"/>
        <v>300</v>
      </c>
      <c r="D102" s="232">
        <v>300</v>
      </c>
      <c r="E102" s="435"/>
      <c r="F102" s="393">
        <f t="shared" si="115"/>
        <v>300</v>
      </c>
      <c r="G102" s="232"/>
      <c r="H102" s="264"/>
      <c r="I102" s="115">
        <f t="shared" si="116"/>
        <v>0</v>
      </c>
      <c r="J102" s="264"/>
      <c r="K102" s="61"/>
      <c r="L102" s="115">
        <f t="shared" si="117"/>
        <v>0</v>
      </c>
      <c r="M102" s="328"/>
      <c r="N102" s="61"/>
      <c r="O102" s="115">
        <f t="shared" si="118"/>
        <v>0</v>
      </c>
      <c r="P102" s="112"/>
      <c r="R102" s="207"/>
    </row>
    <row r="103" spans="1:18" ht="36" x14ac:dyDescent="0.25">
      <c r="A103" s="113">
        <v>2240</v>
      </c>
      <c r="B103" s="58" t="s">
        <v>89</v>
      </c>
      <c r="C103" s="59">
        <f t="shared" si="98"/>
        <v>10000</v>
      </c>
      <c r="D103" s="233">
        <f>SUM(D104:D111)</f>
        <v>10000</v>
      </c>
      <c r="E103" s="436">
        <f t="shared" ref="E103:F103" si="119">SUM(E104:E111)</f>
        <v>0</v>
      </c>
      <c r="F103" s="393">
        <f t="shared" si="119"/>
        <v>10000</v>
      </c>
      <c r="G103" s="233">
        <f>SUM(G104:G111)</f>
        <v>0</v>
      </c>
      <c r="H103" s="122">
        <f t="shared" ref="H103:I103" si="120">SUM(H104:H111)</f>
        <v>0</v>
      </c>
      <c r="I103" s="115">
        <f t="shared" si="120"/>
        <v>0</v>
      </c>
      <c r="J103" s="122">
        <f>SUM(J104:J111)</f>
        <v>0</v>
      </c>
      <c r="K103" s="114">
        <f t="shared" ref="K103:L103" si="121">SUM(K104:K111)</f>
        <v>0</v>
      </c>
      <c r="L103" s="115">
        <f t="shared" si="121"/>
        <v>0</v>
      </c>
      <c r="M103" s="59">
        <f>SUM(M104:M111)</f>
        <v>0</v>
      </c>
      <c r="N103" s="114">
        <f t="shared" ref="N103:O103" si="122">SUM(N104:N111)</f>
        <v>0</v>
      </c>
      <c r="O103" s="115">
        <f t="shared" si="122"/>
        <v>0</v>
      </c>
      <c r="P103" s="112"/>
      <c r="R103" s="207"/>
    </row>
    <row r="104" spans="1:18" x14ac:dyDescent="0.25">
      <c r="A104" s="38">
        <v>2241</v>
      </c>
      <c r="B104" s="58" t="s">
        <v>90</v>
      </c>
      <c r="C104" s="59">
        <f t="shared" si="98"/>
        <v>10000</v>
      </c>
      <c r="D104" s="232">
        <v>10000</v>
      </c>
      <c r="E104" s="435"/>
      <c r="F104" s="393">
        <f t="shared" ref="F104:F111" si="123">D104+E104</f>
        <v>10000</v>
      </c>
      <c r="G104" s="232"/>
      <c r="H104" s="264"/>
      <c r="I104" s="115">
        <f t="shared" ref="I104:I111" si="124">G104+H104</f>
        <v>0</v>
      </c>
      <c r="J104" s="264"/>
      <c r="K104" s="61"/>
      <c r="L104" s="115">
        <f t="shared" ref="L104:L111" si="125">J104+K104</f>
        <v>0</v>
      </c>
      <c r="M104" s="328"/>
      <c r="N104" s="61"/>
      <c r="O104" s="115">
        <f t="shared" ref="O104:O111" si="126">M104+N104</f>
        <v>0</v>
      </c>
      <c r="P104" s="112"/>
      <c r="R104" s="207"/>
    </row>
    <row r="105" spans="1:18" ht="24" hidden="1" x14ac:dyDescent="0.25">
      <c r="A105" s="38">
        <v>2242</v>
      </c>
      <c r="B105" s="58" t="s">
        <v>91</v>
      </c>
      <c r="C105" s="59">
        <f t="shared" si="98"/>
        <v>0</v>
      </c>
      <c r="D105" s="232">
        <v>0</v>
      </c>
      <c r="E105" s="435"/>
      <c r="F105" s="393">
        <f t="shared" si="123"/>
        <v>0</v>
      </c>
      <c r="G105" s="232"/>
      <c r="H105" s="264"/>
      <c r="I105" s="115">
        <f t="shared" si="124"/>
        <v>0</v>
      </c>
      <c r="J105" s="264"/>
      <c r="K105" s="61"/>
      <c r="L105" s="115">
        <f t="shared" si="125"/>
        <v>0</v>
      </c>
      <c r="M105" s="328"/>
      <c r="N105" s="61"/>
      <c r="O105" s="115">
        <f t="shared" si="126"/>
        <v>0</v>
      </c>
      <c r="P105" s="112"/>
      <c r="R105" s="207"/>
    </row>
    <row r="106" spans="1:18" ht="24" hidden="1" x14ac:dyDescent="0.25">
      <c r="A106" s="38">
        <v>2243</v>
      </c>
      <c r="B106" s="58" t="s">
        <v>92</v>
      </c>
      <c r="C106" s="59">
        <f t="shared" si="98"/>
        <v>0</v>
      </c>
      <c r="D106" s="232">
        <v>0</v>
      </c>
      <c r="E106" s="435"/>
      <c r="F106" s="393">
        <f t="shared" si="123"/>
        <v>0</v>
      </c>
      <c r="G106" s="232"/>
      <c r="H106" s="264"/>
      <c r="I106" s="115">
        <f t="shared" si="124"/>
        <v>0</v>
      </c>
      <c r="J106" s="264"/>
      <c r="K106" s="61"/>
      <c r="L106" s="115">
        <f t="shared" si="125"/>
        <v>0</v>
      </c>
      <c r="M106" s="328"/>
      <c r="N106" s="61"/>
      <c r="O106" s="115">
        <f t="shared" si="126"/>
        <v>0</v>
      </c>
      <c r="P106" s="112"/>
      <c r="R106" s="207"/>
    </row>
    <row r="107" spans="1:18" hidden="1" x14ac:dyDescent="0.25">
      <c r="A107" s="38">
        <v>2244</v>
      </c>
      <c r="B107" s="58" t="s">
        <v>93</v>
      </c>
      <c r="C107" s="59">
        <f t="shared" si="98"/>
        <v>0</v>
      </c>
      <c r="D107" s="232">
        <v>0</v>
      </c>
      <c r="E107" s="435"/>
      <c r="F107" s="393">
        <f t="shared" si="123"/>
        <v>0</v>
      </c>
      <c r="G107" s="232"/>
      <c r="H107" s="264"/>
      <c r="I107" s="115">
        <f t="shared" si="124"/>
        <v>0</v>
      </c>
      <c r="J107" s="264"/>
      <c r="K107" s="61"/>
      <c r="L107" s="115">
        <f t="shared" si="125"/>
        <v>0</v>
      </c>
      <c r="M107" s="328"/>
      <c r="N107" s="61"/>
      <c r="O107" s="115">
        <f t="shared" si="126"/>
        <v>0</v>
      </c>
      <c r="P107" s="112"/>
      <c r="R107" s="207"/>
    </row>
    <row r="108" spans="1:18" ht="24" hidden="1" x14ac:dyDescent="0.25">
      <c r="A108" s="38">
        <v>2246</v>
      </c>
      <c r="B108" s="58" t="s">
        <v>94</v>
      </c>
      <c r="C108" s="59">
        <f t="shared" si="98"/>
        <v>0</v>
      </c>
      <c r="D108" s="232">
        <v>0</v>
      </c>
      <c r="E108" s="435"/>
      <c r="F108" s="393">
        <f t="shared" si="123"/>
        <v>0</v>
      </c>
      <c r="G108" s="232"/>
      <c r="H108" s="264"/>
      <c r="I108" s="115">
        <f t="shared" si="124"/>
        <v>0</v>
      </c>
      <c r="J108" s="264"/>
      <c r="K108" s="61"/>
      <c r="L108" s="115">
        <f t="shared" si="125"/>
        <v>0</v>
      </c>
      <c r="M108" s="328"/>
      <c r="N108" s="61"/>
      <c r="O108" s="115">
        <f t="shared" si="126"/>
        <v>0</v>
      </c>
      <c r="P108" s="112"/>
      <c r="R108" s="207"/>
    </row>
    <row r="109" spans="1:18" hidden="1" x14ac:dyDescent="0.25">
      <c r="A109" s="38">
        <v>2247</v>
      </c>
      <c r="B109" s="58" t="s">
        <v>95</v>
      </c>
      <c r="C109" s="59">
        <f t="shared" si="98"/>
        <v>0</v>
      </c>
      <c r="D109" s="232">
        <v>0</v>
      </c>
      <c r="E109" s="435"/>
      <c r="F109" s="393">
        <f t="shared" si="123"/>
        <v>0</v>
      </c>
      <c r="G109" s="232"/>
      <c r="H109" s="264"/>
      <c r="I109" s="115">
        <f t="shared" si="124"/>
        <v>0</v>
      </c>
      <c r="J109" s="264"/>
      <c r="K109" s="61"/>
      <c r="L109" s="115">
        <f t="shared" si="125"/>
        <v>0</v>
      </c>
      <c r="M109" s="328"/>
      <c r="N109" s="61"/>
      <c r="O109" s="115">
        <f t="shared" si="126"/>
        <v>0</v>
      </c>
      <c r="P109" s="112"/>
      <c r="R109" s="207"/>
    </row>
    <row r="110" spans="1:18" ht="24" hidden="1" x14ac:dyDescent="0.25">
      <c r="A110" s="38">
        <v>2248</v>
      </c>
      <c r="B110" s="58" t="s">
        <v>300</v>
      </c>
      <c r="C110" s="59">
        <f t="shared" si="98"/>
        <v>0</v>
      </c>
      <c r="D110" s="232">
        <v>0</v>
      </c>
      <c r="E110" s="435"/>
      <c r="F110" s="393">
        <f t="shared" si="123"/>
        <v>0</v>
      </c>
      <c r="G110" s="232"/>
      <c r="H110" s="264"/>
      <c r="I110" s="115">
        <f t="shared" si="124"/>
        <v>0</v>
      </c>
      <c r="J110" s="264"/>
      <c r="K110" s="61"/>
      <c r="L110" s="115">
        <f t="shared" si="125"/>
        <v>0</v>
      </c>
      <c r="M110" s="328"/>
      <c r="N110" s="61"/>
      <c r="O110" s="115">
        <f t="shared" si="126"/>
        <v>0</v>
      </c>
      <c r="P110" s="112"/>
      <c r="R110" s="207"/>
    </row>
    <row r="111" spans="1:18" ht="24" hidden="1" x14ac:dyDescent="0.25">
      <c r="A111" s="38">
        <v>2249</v>
      </c>
      <c r="B111" s="58" t="s">
        <v>96</v>
      </c>
      <c r="C111" s="59">
        <f t="shared" si="98"/>
        <v>0</v>
      </c>
      <c r="D111" s="232">
        <v>0</v>
      </c>
      <c r="E111" s="435"/>
      <c r="F111" s="393">
        <f t="shared" si="123"/>
        <v>0</v>
      </c>
      <c r="G111" s="232"/>
      <c r="H111" s="264"/>
      <c r="I111" s="115">
        <f t="shared" si="124"/>
        <v>0</v>
      </c>
      <c r="J111" s="264"/>
      <c r="K111" s="61"/>
      <c r="L111" s="115">
        <f t="shared" si="125"/>
        <v>0</v>
      </c>
      <c r="M111" s="328"/>
      <c r="N111" s="61"/>
      <c r="O111" s="115">
        <f t="shared" si="126"/>
        <v>0</v>
      </c>
      <c r="P111" s="112"/>
      <c r="R111" s="207"/>
    </row>
    <row r="112" spans="1:18"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c r="R112" s="207"/>
    </row>
    <row r="113" spans="1:18" hidden="1" x14ac:dyDescent="0.25">
      <c r="A113" s="38">
        <v>2251</v>
      </c>
      <c r="B113" s="58" t="s">
        <v>98</v>
      </c>
      <c r="C113" s="59">
        <f t="shared" si="98"/>
        <v>0</v>
      </c>
      <c r="D113" s="232">
        <v>0</v>
      </c>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c r="R113" s="207"/>
    </row>
    <row r="114" spans="1:18" ht="24" hidden="1" x14ac:dyDescent="0.25">
      <c r="A114" s="38">
        <v>2252</v>
      </c>
      <c r="B114" s="58" t="s">
        <v>99</v>
      </c>
      <c r="C114" s="59">
        <f t="shared" si="98"/>
        <v>0</v>
      </c>
      <c r="D114" s="232">
        <v>0</v>
      </c>
      <c r="E114" s="435"/>
      <c r="F114" s="393">
        <f t="shared" si="131"/>
        <v>0</v>
      </c>
      <c r="G114" s="232"/>
      <c r="H114" s="264"/>
      <c r="I114" s="115">
        <f t="shared" si="132"/>
        <v>0</v>
      </c>
      <c r="J114" s="264"/>
      <c r="K114" s="61"/>
      <c r="L114" s="115">
        <f t="shared" si="133"/>
        <v>0</v>
      </c>
      <c r="M114" s="328"/>
      <c r="N114" s="61"/>
      <c r="O114" s="115">
        <f t="shared" si="134"/>
        <v>0</v>
      </c>
      <c r="P114" s="112"/>
      <c r="R114" s="207"/>
    </row>
    <row r="115" spans="1:18" ht="24" hidden="1" x14ac:dyDescent="0.25">
      <c r="A115" s="38">
        <v>2259</v>
      </c>
      <c r="B115" s="58" t="s">
        <v>100</v>
      </c>
      <c r="C115" s="59">
        <f t="shared" si="98"/>
        <v>0</v>
      </c>
      <c r="D115" s="232">
        <v>0</v>
      </c>
      <c r="E115" s="435"/>
      <c r="F115" s="393">
        <f t="shared" si="131"/>
        <v>0</v>
      </c>
      <c r="G115" s="232"/>
      <c r="H115" s="264"/>
      <c r="I115" s="115">
        <f t="shared" si="132"/>
        <v>0</v>
      </c>
      <c r="J115" s="264"/>
      <c r="K115" s="61"/>
      <c r="L115" s="115">
        <f t="shared" si="133"/>
        <v>0</v>
      </c>
      <c r="M115" s="328"/>
      <c r="N115" s="61"/>
      <c r="O115" s="115">
        <f t="shared" si="134"/>
        <v>0</v>
      </c>
      <c r="P115" s="112"/>
      <c r="R115" s="207"/>
    </row>
    <row r="116" spans="1:18" hidden="1" x14ac:dyDescent="0.25">
      <c r="A116" s="113">
        <v>2260</v>
      </c>
      <c r="B116" s="58" t="s">
        <v>101</v>
      </c>
      <c r="C116" s="59">
        <f t="shared" si="98"/>
        <v>0</v>
      </c>
      <c r="D116" s="233">
        <f>SUM(D117:D121)</f>
        <v>0</v>
      </c>
      <c r="E116" s="436">
        <f t="shared" ref="E116:F116" si="135">SUM(E117:E121)</f>
        <v>0</v>
      </c>
      <c r="F116" s="393">
        <f t="shared" si="135"/>
        <v>0</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c r="R116" s="207"/>
    </row>
    <row r="117" spans="1:18" hidden="1" x14ac:dyDescent="0.25">
      <c r="A117" s="38">
        <v>2261</v>
      </c>
      <c r="B117" s="58" t="s">
        <v>102</v>
      </c>
      <c r="C117" s="59">
        <f t="shared" si="98"/>
        <v>0</v>
      </c>
      <c r="D117" s="232">
        <v>0</v>
      </c>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c r="R117" s="207"/>
    </row>
    <row r="118" spans="1:18" hidden="1" x14ac:dyDescent="0.25">
      <c r="A118" s="38">
        <v>2262</v>
      </c>
      <c r="B118" s="58" t="s">
        <v>103</v>
      </c>
      <c r="C118" s="59">
        <f t="shared" si="98"/>
        <v>0</v>
      </c>
      <c r="D118" s="232">
        <v>0</v>
      </c>
      <c r="E118" s="435"/>
      <c r="F118" s="393">
        <f t="shared" si="139"/>
        <v>0</v>
      </c>
      <c r="G118" s="232"/>
      <c r="H118" s="264"/>
      <c r="I118" s="115">
        <f t="shared" si="140"/>
        <v>0</v>
      </c>
      <c r="J118" s="264"/>
      <c r="K118" s="61"/>
      <c r="L118" s="115">
        <f t="shared" si="141"/>
        <v>0</v>
      </c>
      <c r="M118" s="328"/>
      <c r="N118" s="61"/>
      <c r="O118" s="115">
        <f t="shared" si="142"/>
        <v>0</v>
      </c>
      <c r="P118" s="112"/>
      <c r="R118" s="207"/>
    </row>
    <row r="119" spans="1:18" hidden="1" x14ac:dyDescent="0.25">
      <c r="A119" s="38">
        <v>2263</v>
      </c>
      <c r="B119" s="58" t="s">
        <v>104</v>
      </c>
      <c r="C119" s="59">
        <f t="shared" si="98"/>
        <v>0</v>
      </c>
      <c r="D119" s="232">
        <v>0</v>
      </c>
      <c r="E119" s="435"/>
      <c r="F119" s="393">
        <f t="shared" si="139"/>
        <v>0</v>
      </c>
      <c r="G119" s="232"/>
      <c r="H119" s="264"/>
      <c r="I119" s="115">
        <f t="shared" si="140"/>
        <v>0</v>
      </c>
      <c r="J119" s="264"/>
      <c r="K119" s="61"/>
      <c r="L119" s="115">
        <f t="shared" si="141"/>
        <v>0</v>
      </c>
      <c r="M119" s="328"/>
      <c r="N119" s="61"/>
      <c r="O119" s="115">
        <f t="shared" si="142"/>
        <v>0</v>
      </c>
      <c r="P119" s="112"/>
      <c r="R119" s="207"/>
    </row>
    <row r="120" spans="1:18" ht="24" hidden="1" x14ac:dyDescent="0.25">
      <c r="A120" s="38">
        <v>2264</v>
      </c>
      <c r="B120" s="58" t="s">
        <v>105</v>
      </c>
      <c r="C120" s="59">
        <f t="shared" si="98"/>
        <v>0</v>
      </c>
      <c r="D120" s="232">
        <v>0</v>
      </c>
      <c r="E120" s="435"/>
      <c r="F120" s="393">
        <f t="shared" si="139"/>
        <v>0</v>
      </c>
      <c r="G120" s="232"/>
      <c r="H120" s="264"/>
      <c r="I120" s="115">
        <f t="shared" si="140"/>
        <v>0</v>
      </c>
      <c r="J120" s="264"/>
      <c r="K120" s="61"/>
      <c r="L120" s="115">
        <f t="shared" si="141"/>
        <v>0</v>
      </c>
      <c r="M120" s="328"/>
      <c r="N120" s="61"/>
      <c r="O120" s="115">
        <f t="shared" si="142"/>
        <v>0</v>
      </c>
      <c r="P120" s="112"/>
      <c r="R120" s="207"/>
    </row>
    <row r="121" spans="1:18" hidden="1" x14ac:dyDescent="0.25">
      <c r="A121" s="38">
        <v>2269</v>
      </c>
      <c r="B121" s="58" t="s">
        <v>106</v>
      </c>
      <c r="C121" s="59">
        <f t="shared" si="98"/>
        <v>0</v>
      </c>
      <c r="D121" s="232">
        <v>0</v>
      </c>
      <c r="E121" s="435"/>
      <c r="F121" s="393">
        <f t="shared" si="139"/>
        <v>0</v>
      </c>
      <c r="G121" s="232"/>
      <c r="H121" s="264"/>
      <c r="I121" s="115">
        <f t="shared" si="140"/>
        <v>0</v>
      </c>
      <c r="J121" s="264"/>
      <c r="K121" s="61"/>
      <c r="L121" s="115">
        <f t="shared" si="141"/>
        <v>0</v>
      </c>
      <c r="M121" s="328"/>
      <c r="N121" s="61"/>
      <c r="O121" s="115">
        <f t="shared" si="142"/>
        <v>0</v>
      </c>
      <c r="P121" s="112"/>
      <c r="R121" s="207"/>
    </row>
    <row r="122" spans="1:18" hidden="1" x14ac:dyDescent="0.25">
      <c r="A122" s="113">
        <v>2270</v>
      </c>
      <c r="B122" s="58" t="s">
        <v>107</v>
      </c>
      <c r="C122" s="59">
        <f t="shared" si="98"/>
        <v>0</v>
      </c>
      <c r="D122" s="233">
        <f>SUM(D123:D127)</f>
        <v>0</v>
      </c>
      <c r="E122" s="436">
        <f t="shared" ref="E122:F122" si="143">SUM(E123:E127)</f>
        <v>0</v>
      </c>
      <c r="F122" s="393">
        <f t="shared" si="143"/>
        <v>0</v>
      </c>
      <c r="G122" s="233">
        <f>SUM(G123:G127)</f>
        <v>0</v>
      </c>
      <c r="H122" s="122">
        <f t="shared" ref="H122:I122" si="144">SUM(H123:H127)</f>
        <v>0</v>
      </c>
      <c r="I122" s="115">
        <f t="shared" si="144"/>
        <v>0</v>
      </c>
      <c r="J122" s="122">
        <f>SUM(J123:J127)</f>
        <v>0</v>
      </c>
      <c r="K122" s="114">
        <f t="shared" ref="K122:L122" si="145">SUM(K123:K127)</f>
        <v>0</v>
      </c>
      <c r="L122" s="115">
        <f t="shared" si="145"/>
        <v>0</v>
      </c>
      <c r="M122" s="59">
        <f>SUM(M123:M127)</f>
        <v>0</v>
      </c>
      <c r="N122" s="114">
        <f t="shared" ref="N122:O122" si="146">SUM(N123:N127)</f>
        <v>0</v>
      </c>
      <c r="O122" s="115">
        <f t="shared" si="146"/>
        <v>0</v>
      </c>
      <c r="P122" s="112"/>
      <c r="R122" s="207"/>
    </row>
    <row r="123" spans="1:18" hidden="1" x14ac:dyDescent="0.25">
      <c r="A123" s="38">
        <v>2272</v>
      </c>
      <c r="B123" s="147" t="s">
        <v>108</v>
      </c>
      <c r="C123" s="59">
        <f t="shared" si="98"/>
        <v>0</v>
      </c>
      <c r="D123" s="232">
        <v>0</v>
      </c>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c r="R123" s="207"/>
    </row>
    <row r="124" spans="1:18" ht="24" hidden="1" x14ac:dyDescent="0.25">
      <c r="A124" s="38">
        <v>2274</v>
      </c>
      <c r="B124" s="187" t="s">
        <v>290</v>
      </c>
      <c r="C124" s="59">
        <f t="shared" si="98"/>
        <v>0</v>
      </c>
      <c r="D124" s="232">
        <v>0</v>
      </c>
      <c r="E124" s="435"/>
      <c r="F124" s="393">
        <f t="shared" si="147"/>
        <v>0</v>
      </c>
      <c r="G124" s="232"/>
      <c r="H124" s="264"/>
      <c r="I124" s="115">
        <f t="shared" si="148"/>
        <v>0</v>
      </c>
      <c r="J124" s="264"/>
      <c r="K124" s="61"/>
      <c r="L124" s="115">
        <f t="shared" si="149"/>
        <v>0</v>
      </c>
      <c r="M124" s="328"/>
      <c r="N124" s="61"/>
      <c r="O124" s="115">
        <f t="shared" si="150"/>
        <v>0</v>
      </c>
      <c r="P124" s="112"/>
      <c r="R124" s="207"/>
    </row>
    <row r="125" spans="1:18" ht="24" hidden="1" x14ac:dyDescent="0.25">
      <c r="A125" s="38">
        <v>2275</v>
      </c>
      <c r="B125" s="58" t="s">
        <v>109</v>
      </c>
      <c r="C125" s="59">
        <f t="shared" si="98"/>
        <v>0</v>
      </c>
      <c r="D125" s="232">
        <v>0</v>
      </c>
      <c r="E125" s="435"/>
      <c r="F125" s="393">
        <f t="shared" si="147"/>
        <v>0</v>
      </c>
      <c r="G125" s="232"/>
      <c r="H125" s="264"/>
      <c r="I125" s="115">
        <f t="shared" si="148"/>
        <v>0</v>
      </c>
      <c r="J125" s="264"/>
      <c r="K125" s="61"/>
      <c r="L125" s="115">
        <f t="shared" si="149"/>
        <v>0</v>
      </c>
      <c r="M125" s="328"/>
      <c r="N125" s="61"/>
      <c r="O125" s="115">
        <f t="shared" si="150"/>
        <v>0</v>
      </c>
      <c r="P125" s="112"/>
      <c r="R125" s="207"/>
    </row>
    <row r="126" spans="1:18" ht="36" hidden="1" x14ac:dyDescent="0.25">
      <c r="A126" s="38">
        <v>2276</v>
      </c>
      <c r="B126" s="58" t="s">
        <v>110</v>
      </c>
      <c r="C126" s="59">
        <f t="shared" si="98"/>
        <v>0</v>
      </c>
      <c r="D126" s="232">
        <v>0</v>
      </c>
      <c r="E126" s="435"/>
      <c r="F126" s="393">
        <f t="shared" si="147"/>
        <v>0</v>
      </c>
      <c r="G126" s="232"/>
      <c r="H126" s="264"/>
      <c r="I126" s="115">
        <f t="shared" si="148"/>
        <v>0</v>
      </c>
      <c r="J126" s="264"/>
      <c r="K126" s="61"/>
      <c r="L126" s="115">
        <f t="shared" si="149"/>
        <v>0</v>
      </c>
      <c r="M126" s="328"/>
      <c r="N126" s="61"/>
      <c r="O126" s="115">
        <f t="shared" si="150"/>
        <v>0</v>
      </c>
      <c r="P126" s="112"/>
      <c r="R126" s="207"/>
    </row>
    <row r="127" spans="1:18" ht="24" hidden="1" x14ac:dyDescent="0.25">
      <c r="A127" s="38">
        <v>2279</v>
      </c>
      <c r="B127" s="58" t="s">
        <v>111</v>
      </c>
      <c r="C127" s="59">
        <f t="shared" si="98"/>
        <v>0</v>
      </c>
      <c r="D127" s="232">
        <v>0</v>
      </c>
      <c r="E127" s="435"/>
      <c r="F127" s="393">
        <f t="shared" si="147"/>
        <v>0</v>
      </c>
      <c r="G127" s="232"/>
      <c r="H127" s="264"/>
      <c r="I127" s="115">
        <f t="shared" si="148"/>
        <v>0</v>
      </c>
      <c r="J127" s="264"/>
      <c r="K127" s="61"/>
      <c r="L127" s="115">
        <f t="shared" si="149"/>
        <v>0</v>
      </c>
      <c r="M127" s="328"/>
      <c r="N127" s="61"/>
      <c r="O127" s="115">
        <f t="shared" si="150"/>
        <v>0</v>
      </c>
      <c r="P127" s="112"/>
      <c r="R127" s="207"/>
    </row>
    <row r="128" spans="1:18" ht="24" hidden="1" x14ac:dyDescent="0.25">
      <c r="A128" s="1598">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c r="R128" s="207"/>
    </row>
    <row r="129" spans="1:18" ht="24" hidden="1" x14ac:dyDescent="0.25">
      <c r="A129" s="38">
        <v>2283</v>
      </c>
      <c r="B129" s="58" t="s">
        <v>112</v>
      </c>
      <c r="C129" s="59">
        <f t="shared" si="98"/>
        <v>0</v>
      </c>
      <c r="D129" s="232">
        <v>0</v>
      </c>
      <c r="E129" s="435"/>
      <c r="F129" s="393">
        <f>D129+E129</f>
        <v>0</v>
      </c>
      <c r="G129" s="232"/>
      <c r="H129" s="264"/>
      <c r="I129" s="115">
        <f>G129+H129</f>
        <v>0</v>
      </c>
      <c r="J129" s="264"/>
      <c r="K129" s="61"/>
      <c r="L129" s="115">
        <f>J129+K129</f>
        <v>0</v>
      </c>
      <c r="M129" s="328"/>
      <c r="N129" s="61"/>
      <c r="O129" s="115">
        <f>M129+N129</f>
        <v>0</v>
      </c>
      <c r="P129" s="112"/>
      <c r="R129" s="207"/>
    </row>
    <row r="130" spans="1:18" ht="38.25" hidden="1" customHeight="1" x14ac:dyDescent="0.25">
      <c r="A130" s="46">
        <v>2300</v>
      </c>
      <c r="B130" s="106" t="s">
        <v>113</v>
      </c>
      <c r="C130" s="47">
        <f t="shared" si="98"/>
        <v>0</v>
      </c>
      <c r="D130" s="230">
        <f>SUM(D131,D136,D140,D141,D144,D151,D159,D160,D163)</f>
        <v>0</v>
      </c>
      <c r="E130" s="430">
        <f t="shared" ref="E130:F130" si="152">SUM(E131,E136,E140,E141,E144,E151,E159,E160,E163)</f>
        <v>0</v>
      </c>
      <c r="F130" s="397">
        <f t="shared" si="152"/>
        <v>0</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18">
        <f t="shared" si="154"/>
        <v>0</v>
      </c>
      <c r="M130" s="47">
        <f>SUM(M131,M136,M140,M141,M144,M151,M159,M160,M163)</f>
        <v>0</v>
      </c>
      <c r="N130" s="51">
        <f t="shared" ref="N130:O130" si="155">SUM(N131,N136,N140,N141,N144,N151,N159,N160,N163)</f>
        <v>0</v>
      </c>
      <c r="O130" s="118">
        <f t="shared" si="155"/>
        <v>0</v>
      </c>
      <c r="P130" s="124"/>
      <c r="R130" s="207"/>
    </row>
    <row r="131" spans="1:18" ht="24" hidden="1" x14ac:dyDescent="0.25">
      <c r="A131" s="1598">
        <v>2310</v>
      </c>
      <c r="B131" s="53" t="s">
        <v>114</v>
      </c>
      <c r="C131" s="54">
        <f t="shared" si="98"/>
        <v>0</v>
      </c>
      <c r="D131" s="235">
        <f t="shared" ref="D131:O131" si="156">SUM(D132:D135)</f>
        <v>0</v>
      </c>
      <c r="E131" s="438">
        <f t="shared" si="156"/>
        <v>0</v>
      </c>
      <c r="F131" s="434">
        <f t="shared" si="156"/>
        <v>0</v>
      </c>
      <c r="G131" s="235">
        <f t="shared" si="156"/>
        <v>0</v>
      </c>
      <c r="H131" s="266">
        <f t="shared" si="156"/>
        <v>0</v>
      </c>
      <c r="I131" s="121">
        <f t="shared" si="156"/>
        <v>0</v>
      </c>
      <c r="J131" s="266">
        <f t="shared" si="156"/>
        <v>0</v>
      </c>
      <c r="K131" s="120">
        <f t="shared" si="156"/>
        <v>0</v>
      </c>
      <c r="L131" s="121">
        <f t="shared" si="156"/>
        <v>0</v>
      </c>
      <c r="M131" s="54">
        <f t="shared" si="156"/>
        <v>0</v>
      </c>
      <c r="N131" s="120">
        <f t="shared" si="156"/>
        <v>0</v>
      </c>
      <c r="O131" s="121">
        <f t="shared" si="156"/>
        <v>0</v>
      </c>
      <c r="P131" s="111"/>
      <c r="R131" s="207"/>
    </row>
    <row r="132" spans="1:18" hidden="1" x14ac:dyDescent="0.25">
      <c r="A132" s="38">
        <v>2311</v>
      </c>
      <c r="B132" s="58" t="s">
        <v>115</v>
      </c>
      <c r="C132" s="59">
        <f t="shared" si="98"/>
        <v>0</v>
      </c>
      <c r="D132" s="232">
        <v>0</v>
      </c>
      <c r="E132" s="435"/>
      <c r="F132" s="393">
        <f t="shared" ref="F132:F135" si="157">D132+E132</f>
        <v>0</v>
      </c>
      <c r="G132" s="232"/>
      <c r="H132" s="264"/>
      <c r="I132" s="115">
        <f t="shared" ref="I132:I135" si="158">G132+H132</f>
        <v>0</v>
      </c>
      <c r="J132" s="264"/>
      <c r="K132" s="61"/>
      <c r="L132" s="115">
        <f t="shared" ref="L132:L135" si="159">J132+K132</f>
        <v>0</v>
      </c>
      <c r="M132" s="328"/>
      <c r="N132" s="61"/>
      <c r="O132" s="115">
        <f t="shared" ref="O132:O135" si="160">M132+N132</f>
        <v>0</v>
      </c>
      <c r="P132" s="112"/>
      <c r="R132" s="207"/>
    </row>
    <row r="133" spans="1:18" hidden="1" x14ac:dyDescent="0.25">
      <c r="A133" s="38">
        <v>2312</v>
      </c>
      <c r="B133" s="58" t="s">
        <v>116</v>
      </c>
      <c r="C133" s="59">
        <f t="shared" si="98"/>
        <v>0</v>
      </c>
      <c r="D133" s="232">
        <v>0</v>
      </c>
      <c r="E133" s="435"/>
      <c r="F133" s="393">
        <f t="shared" si="157"/>
        <v>0</v>
      </c>
      <c r="G133" s="232"/>
      <c r="H133" s="264"/>
      <c r="I133" s="115">
        <f t="shared" si="158"/>
        <v>0</v>
      </c>
      <c r="J133" s="264"/>
      <c r="K133" s="61"/>
      <c r="L133" s="115">
        <f t="shared" si="159"/>
        <v>0</v>
      </c>
      <c r="M133" s="328"/>
      <c r="N133" s="61"/>
      <c r="O133" s="115">
        <f t="shared" si="160"/>
        <v>0</v>
      </c>
      <c r="P133" s="112"/>
      <c r="R133" s="207"/>
    </row>
    <row r="134" spans="1:18" hidden="1" x14ac:dyDescent="0.25">
      <c r="A134" s="38">
        <v>2313</v>
      </c>
      <c r="B134" s="58" t="s">
        <v>117</v>
      </c>
      <c r="C134" s="59">
        <f t="shared" si="98"/>
        <v>0</v>
      </c>
      <c r="D134" s="232">
        <v>0</v>
      </c>
      <c r="E134" s="435"/>
      <c r="F134" s="393">
        <f t="shared" si="157"/>
        <v>0</v>
      </c>
      <c r="G134" s="232"/>
      <c r="H134" s="264"/>
      <c r="I134" s="115">
        <f t="shared" si="158"/>
        <v>0</v>
      </c>
      <c r="J134" s="264"/>
      <c r="K134" s="61"/>
      <c r="L134" s="115">
        <f t="shared" si="159"/>
        <v>0</v>
      </c>
      <c r="M134" s="328"/>
      <c r="N134" s="61"/>
      <c r="O134" s="115">
        <f t="shared" si="160"/>
        <v>0</v>
      </c>
      <c r="P134" s="112"/>
      <c r="R134" s="207"/>
    </row>
    <row r="135" spans="1:18" ht="36" hidden="1" customHeight="1" x14ac:dyDescent="0.25">
      <c r="A135" s="38">
        <v>2314</v>
      </c>
      <c r="B135" s="58" t="s">
        <v>291</v>
      </c>
      <c r="C135" s="59">
        <f t="shared" si="98"/>
        <v>0</v>
      </c>
      <c r="D135" s="232">
        <v>0</v>
      </c>
      <c r="E135" s="435"/>
      <c r="F135" s="393">
        <f t="shared" si="157"/>
        <v>0</v>
      </c>
      <c r="G135" s="232"/>
      <c r="H135" s="264"/>
      <c r="I135" s="115">
        <f t="shared" si="158"/>
        <v>0</v>
      </c>
      <c r="J135" s="264"/>
      <c r="K135" s="61"/>
      <c r="L135" s="115">
        <f t="shared" si="159"/>
        <v>0</v>
      </c>
      <c r="M135" s="328"/>
      <c r="N135" s="61"/>
      <c r="O135" s="115">
        <f t="shared" si="160"/>
        <v>0</v>
      </c>
      <c r="P135" s="112"/>
      <c r="R135" s="207"/>
    </row>
    <row r="136" spans="1:18" hidden="1" x14ac:dyDescent="0.25">
      <c r="A136" s="113">
        <v>2320</v>
      </c>
      <c r="B136" s="58" t="s">
        <v>118</v>
      </c>
      <c r="C136" s="59">
        <f t="shared" si="98"/>
        <v>0</v>
      </c>
      <c r="D136" s="233">
        <f>SUM(D137:D139)</f>
        <v>0</v>
      </c>
      <c r="E136" s="436">
        <f t="shared" ref="E136:F136" si="161">SUM(E137:E139)</f>
        <v>0</v>
      </c>
      <c r="F136" s="393">
        <f t="shared" si="161"/>
        <v>0</v>
      </c>
      <c r="G136" s="233">
        <f>SUM(G137:G139)</f>
        <v>0</v>
      </c>
      <c r="H136" s="122">
        <f t="shared" ref="H136:I136" si="162">SUM(H137:H139)</f>
        <v>0</v>
      </c>
      <c r="I136" s="115">
        <f t="shared" si="162"/>
        <v>0</v>
      </c>
      <c r="J136" s="122">
        <f>SUM(J137:J139)</f>
        <v>0</v>
      </c>
      <c r="K136" s="114">
        <f t="shared" ref="K136:L136" si="163">SUM(K137:K139)</f>
        <v>0</v>
      </c>
      <c r="L136" s="115">
        <f t="shared" si="163"/>
        <v>0</v>
      </c>
      <c r="M136" s="59">
        <f>SUM(M137:M139)</f>
        <v>0</v>
      </c>
      <c r="N136" s="114">
        <f t="shared" ref="N136:O136" si="164">SUM(N137:N139)</f>
        <v>0</v>
      </c>
      <c r="O136" s="115">
        <f t="shared" si="164"/>
        <v>0</v>
      </c>
      <c r="P136" s="112"/>
      <c r="R136" s="207"/>
    </row>
    <row r="137" spans="1:18" hidden="1" x14ac:dyDescent="0.25">
      <c r="A137" s="38">
        <v>2321</v>
      </c>
      <c r="B137" s="58" t="s">
        <v>119</v>
      </c>
      <c r="C137" s="59">
        <f t="shared" si="98"/>
        <v>0</v>
      </c>
      <c r="D137" s="232">
        <v>0</v>
      </c>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c r="R137" s="207"/>
    </row>
    <row r="138" spans="1:18" hidden="1" x14ac:dyDescent="0.25">
      <c r="A138" s="38">
        <v>2322</v>
      </c>
      <c r="B138" s="58" t="s">
        <v>120</v>
      </c>
      <c r="C138" s="59">
        <f t="shared" si="98"/>
        <v>0</v>
      </c>
      <c r="D138" s="232">
        <v>0</v>
      </c>
      <c r="E138" s="435"/>
      <c r="F138" s="393">
        <f t="shared" si="165"/>
        <v>0</v>
      </c>
      <c r="G138" s="232"/>
      <c r="H138" s="264"/>
      <c r="I138" s="115">
        <f t="shared" si="166"/>
        <v>0</v>
      </c>
      <c r="J138" s="264"/>
      <c r="K138" s="61"/>
      <c r="L138" s="115">
        <f t="shared" si="167"/>
        <v>0</v>
      </c>
      <c r="M138" s="328"/>
      <c r="N138" s="61"/>
      <c r="O138" s="115">
        <f t="shared" si="168"/>
        <v>0</v>
      </c>
      <c r="P138" s="112"/>
      <c r="R138" s="207"/>
    </row>
    <row r="139" spans="1:18" ht="10.5" hidden="1" customHeight="1" x14ac:dyDescent="0.25">
      <c r="A139" s="38">
        <v>2329</v>
      </c>
      <c r="B139" s="58" t="s">
        <v>121</v>
      </c>
      <c r="C139" s="59">
        <f t="shared" si="98"/>
        <v>0</v>
      </c>
      <c r="D139" s="232">
        <v>0</v>
      </c>
      <c r="E139" s="435"/>
      <c r="F139" s="393">
        <f t="shared" si="165"/>
        <v>0</v>
      </c>
      <c r="G139" s="232"/>
      <c r="H139" s="264"/>
      <c r="I139" s="115">
        <f t="shared" si="166"/>
        <v>0</v>
      </c>
      <c r="J139" s="264"/>
      <c r="K139" s="61"/>
      <c r="L139" s="115">
        <f t="shared" si="167"/>
        <v>0</v>
      </c>
      <c r="M139" s="328"/>
      <c r="N139" s="61"/>
      <c r="O139" s="115">
        <f t="shared" si="168"/>
        <v>0</v>
      </c>
      <c r="P139" s="112"/>
      <c r="R139" s="207"/>
    </row>
    <row r="140" spans="1:18" hidden="1" x14ac:dyDescent="0.25">
      <c r="A140" s="113">
        <v>2330</v>
      </c>
      <c r="B140" s="58" t="s">
        <v>122</v>
      </c>
      <c r="C140" s="59">
        <f t="shared" si="98"/>
        <v>0</v>
      </c>
      <c r="D140" s="232">
        <v>0</v>
      </c>
      <c r="E140" s="435"/>
      <c r="F140" s="393">
        <f t="shared" si="165"/>
        <v>0</v>
      </c>
      <c r="G140" s="232"/>
      <c r="H140" s="264"/>
      <c r="I140" s="115">
        <f t="shared" si="166"/>
        <v>0</v>
      </c>
      <c r="J140" s="264"/>
      <c r="K140" s="61"/>
      <c r="L140" s="115">
        <f t="shared" si="167"/>
        <v>0</v>
      </c>
      <c r="M140" s="328"/>
      <c r="N140" s="61"/>
      <c r="O140" s="115">
        <f t="shared" si="168"/>
        <v>0</v>
      </c>
      <c r="P140" s="112"/>
      <c r="R140" s="207"/>
    </row>
    <row r="141" spans="1:18"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c r="R141" s="207"/>
    </row>
    <row r="142" spans="1:18" hidden="1" x14ac:dyDescent="0.25">
      <c r="A142" s="38">
        <v>2341</v>
      </c>
      <c r="B142" s="58" t="s">
        <v>123</v>
      </c>
      <c r="C142" s="59">
        <f t="shared" si="98"/>
        <v>0</v>
      </c>
      <c r="D142" s="232">
        <v>0</v>
      </c>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c r="R142" s="207"/>
    </row>
    <row r="143" spans="1:18" ht="24" hidden="1" x14ac:dyDescent="0.25">
      <c r="A143" s="38">
        <v>2344</v>
      </c>
      <c r="B143" s="58" t="s">
        <v>124</v>
      </c>
      <c r="C143" s="59">
        <f t="shared" si="98"/>
        <v>0</v>
      </c>
      <c r="D143" s="232">
        <v>0</v>
      </c>
      <c r="E143" s="435"/>
      <c r="F143" s="393">
        <f t="shared" si="173"/>
        <v>0</v>
      </c>
      <c r="G143" s="232"/>
      <c r="H143" s="264"/>
      <c r="I143" s="115">
        <f t="shared" si="174"/>
        <v>0</v>
      </c>
      <c r="J143" s="264"/>
      <c r="K143" s="61"/>
      <c r="L143" s="115">
        <f t="shared" si="175"/>
        <v>0</v>
      </c>
      <c r="M143" s="328"/>
      <c r="N143" s="61"/>
      <c r="O143" s="115">
        <f t="shared" si="176"/>
        <v>0</v>
      </c>
      <c r="P143" s="112"/>
      <c r="R143" s="207"/>
    </row>
    <row r="144" spans="1:18" ht="24" hidden="1" x14ac:dyDescent="0.25">
      <c r="A144" s="108">
        <v>2350</v>
      </c>
      <c r="B144" s="79" t="s">
        <v>125</v>
      </c>
      <c r="C144" s="85">
        <f t="shared" si="98"/>
        <v>0</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c r="R144" s="207"/>
    </row>
    <row r="145" spans="1:18" hidden="1" x14ac:dyDescent="0.25">
      <c r="A145" s="33">
        <v>2351</v>
      </c>
      <c r="B145" s="53" t="s">
        <v>126</v>
      </c>
      <c r="C145" s="54">
        <f t="shared" si="98"/>
        <v>0</v>
      </c>
      <c r="D145" s="231">
        <v>0</v>
      </c>
      <c r="E145" s="433"/>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c r="R145" s="207"/>
    </row>
    <row r="146" spans="1:18" hidden="1" x14ac:dyDescent="0.25">
      <c r="A146" s="38">
        <v>2352</v>
      </c>
      <c r="B146" s="58" t="s">
        <v>127</v>
      </c>
      <c r="C146" s="59">
        <f t="shared" si="98"/>
        <v>0</v>
      </c>
      <c r="D146" s="232">
        <v>0</v>
      </c>
      <c r="E146" s="435"/>
      <c r="F146" s="393">
        <f t="shared" si="181"/>
        <v>0</v>
      </c>
      <c r="G146" s="232"/>
      <c r="H146" s="264"/>
      <c r="I146" s="115">
        <f t="shared" si="182"/>
        <v>0</v>
      </c>
      <c r="J146" s="264"/>
      <c r="K146" s="61"/>
      <c r="L146" s="115">
        <f t="shared" si="183"/>
        <v>0</v>
      </c>
      <c r="M146" s="328"/>
      <c r="N146" s="61"/>
      <c r="O146" s="115">
        <f t="shared" si="184"/>
        <v>0</v>
      </c>
      <c r="P146" s="112"/>
      <c r="R146" s="207"/>
    </row>
    <row r="147" spans="1:18" ht="24" hidden="1" x14ac:dyDescent="0.25">
      <c r="A147" s="38">
        <v>2353</v>
      </c>
      <c r="B147" s="58" t="s">
        <v>128</v>
      </c>
      <c r="C147" s="59">
        <f t="shared" si="98"/>
        <v>0</v>
      </c>
      <c r="D147" s="232">
        <v>0</v>
      </c>
      <c r="E147" s="435"/>
      <c r="F147" s="393">
        <f t="shared" si="181"/>
        <v>0</v>
      </c>
      <c r="G147" s="232"/>
      <c r="H147" s="264"/>
      <c r="I147" s="115">
        <f t="shared" si="182"/>
        <v>0</v>
      </c>
      <c r="J147" s="264"/>
      <c r="K147" s="61"/>
      <c r="L147" s="115">
        <f t="shared" si="183"/>
        <v>0</v>
      </c>
      <c r="M147" s="328"/>
      <c r="N147" s="61"/>
      <c r="O147" s="115">
        <f t="shared" si="184"/>
        <v>0</v>
      </c>
      <c r="P147" s="112"/>
      <c r="R147" s="207"/>
    </row>
    <row r="148" spans="1:18" ht="24" hidden="1" x14ac:dyDescent="0.25">
      <c r="A148" s="38">
        <v>2354</v>
      </c>
      <c r="B148" s="58" t="s">
        <v>129</v>
      </c>
      <c r="C148" s="59">
        <f t="shared" si="98"/>
        <v>0</v>
      </c>
      <c r="D148" s="232">
        <v>0</v>
      </c>
      <c r="E148" s="435"/>
      <c r="F148" s="393">
        <f t="shared" si="181"/>
        <v>0</v>
      </c>
      <c r="G148" s="232"/>
      <c r="H148" s="264"/>
      <c r="I148" s="115">
        <f t="shared" si="182"/>
        <v>0</v>
      </c>
      <c r="J148" s="264"/>
      <c r="K148" s="61"/>
      <c r="L148" s="115">
        <f t="shared" si="183"/>
        <v>0</v>
      </c>
      <c r="M148" s="328"/>
      <c r="N148" s="61"/>
      <c r="O148" s="115">
        <f t="shared" si="184"/>
        <v>0</v>
      </c>
      <c r="P148" s="112"/>
      <c r="R148" s="207"/>
    </row>
    <row r="149" spans="1:18" ht="24" hidden="1" x14ac:dyDescent="0.25">
      <c r="A149" s="38">
        <v>2355</v>
      </c>
      <c r="B149" s="58" t="s">
        <v>130</v>
      </c>
      <c r="C149" s="59">
        <f t="shared" ref="C149:C212" si="185">F149+I149+L149+O149</f>
        <v>0</v>
      </c>
      <c r="D149" s="232">
        <v>0</v>
      </c>
      <c r="E149" s="435"/>
      <c r="F149" s="393">
        <f t="shared" si="181"/>
        <v>0</v>
      </c>
      <c r="G149" s="232"/>
      <c r="H149" s="264"/>
      <c r="I149" s="115">
        <f t="shared" si="182"/>
        <v>0</v>
      </c>
      <c r="J149" s="264"/>
      <c r="K149" s="61"/>
      <c r="L149" s="115">
        <f t="shared" si="183"/>
        <v>0</v>
      </c>
      <c r="M149" s="328"/>
      <c r="N149" s="61"/>
      <c r="O149" s="115">
        <f t="shared" si="184"/>
        <v>0</v>
      </c>
      <c r="P149" s="112"/>
      <c r="R149" s="207"/>
    </row>
    <row r="150" spans="1:18" ht="24" hidden="1" x14ac:dyDescent="0.25">
      <c r="A150" s="38">
        <v>2359</v>
      </c>
      <c r="B150" s="58" t="s">
        <v>131</v>
      </c>
      <c r="C150" s="59">
        <f t="shared" si="185"/>
        <v>0</v>
      </c>
      <c r="D150" s="232">
        <v>0</v>
      </c>
      <c r="E150" s="435"/>
      <c r="F150" s="393">
        <f t="shared" si="181"/>
        <v>0</v>
      </c>
      <c r="G150" s="232"/>
      <c r="H150" s="264"/>
      <c r="I150" s="115">
        <f t="shared" si="182"/>
        <v>0</v>
      </c>
      <c r="J150" s="264"/>
      <c r="K150" s="61"/>
      <c r="L150" s="115">
        <f t="shared" si="183"/>
        <v>0</v>
      </c>
      <c r="M150" s="328"/>
      <c r="N150" s="61"/>
      <c r="O150" s="115">
        <f t="shared" si="184"/>
        <v>0</v>
      </c>
      <c r="P150" s="112"/>
      <c r="R150" s="207"/>
    </row>
    <row r="151" spans="1:18"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c r="R151" s="207"/>
    </row>
    <row r="152" spans="1:18" hidden="1" x14ac:dyDescent="0.25">
      <c r="A152" s="37">
        <v>2361</v>
      </c>
      <c r="B152" s="58" t="s">
        <v>133</v>
      </c>
      <c r="C152" s="59">
        <f t="shared" si="185"/>
        <v>0</v>
      </c>
      <c r="D152" s="232">
        <v>0</v>
      </c>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c r="R152" s="207"/>
    </row>
    <row r="153" spans="1:18" ht="24" hidden="1" x14ac:dyDescent="0.25">
      <c r="A153" s="37">
        <v>2362</v>
      </c>
      <c r="B153" s="58" t="s">
        <v>134</v>
      </c>
      <c r="C153" s="59">
        <f t="shared" si="185"/>
        <v>0</v>
      </c>
      <c r="D153" s="232">
        <v>0</v>
      </c>
      <c r="E153" s="435"/>
      <c r="F153" s="393">
        <f t="shared" si="190"/>
        <v>0</v>
      </c>
      <c r="G153" s="232"/>
      <c r="H153" s="264"/>
      <c r="I153" s="115">
        <f t="shared" si="191"/>
        <v>0</v>
      </c>
      <c r="J153" s="264"/>
      <c r="K153" s="61"/>
      <c r="L153" s="115">
        <f t="shared" si="192"/>
        <v>0</v>
      </c>
      <c r="M153" s="328"/>
      <c r="N153" s="61"/>
      <c r="O153" s="115">
        <f t="shared" si="193"/>
        <v>0</v>
      </c>
      <c r="P153" s="112"/>
      <c r="R153" s="207"/>
    </row>
    <row r="154" spans="1:18" hidden="1" x14ac:dyDescent="0.25">
      <c r="A154" s="37">
        <v>2363</v>
      </c>
      <c r="B154" s="58" t="s">
        <v>135</v>
      </c>
      <c r="C154" s="59">
        <f t="shared" si="185"/>
        <v>0</v>
      </c>
      <c r="D154" s="232">
        <v>0</v>
      </c>
      <c r="E154" s="435"/>
      <c r="F154" s="393">
        <f t="shared" si="190"/>
        <v>0</v>
      </c>
      <c r="G154" s="232"/>
      <c r="H154" s="264"/>
      <c r="I154" s="115">
        <f t="shared" si="191"/>
        <v>0</v>
      </c>
      <c r="J154" s="264"/>
      <c r="K154" s="61"/>
      <c r="L154" s="115">
        <f t="shared" si="192"/>
        <v>0</v>
      </c>
      <c r="M154" s="328"/>
      <c r="N154" s="61"/>
      <c r="O154" s="115">
        <f t="shared" si="193"/>
        <v>0</v>
      </c>
      <c r="P154" s="112"/>
      <c r="R154" s="207"/>
    </row>
    <row r="155" spans="1:18" hidden="1" x14ac:dyDescent="0.25">
      <c r="A155" s="37">
        <v>2364</v>
      </c>
      <c r="B155" s="58" t="s">
        <v>136</v>
      </c>
      <c r="C155" s="59">
        <f t="shared" si="185"/>
        <v>0</v>
      </c>
      <c r="D155" s="232">
        <v>0</v>
      </c>
      <c r="E155" s="435"/>
      <c r="F155" s="393">
        <f t="shared" si="190"/>
        <v>0</v>
      </c>
      <c r="G155" s="232"/>
      <c r="H155" s="264"/>
      <c r="I155" s="115">
        <f t="shared" si="191"/>
        <v>0</v>
      </c>
      <c r="J155" s="264"/>
      <c r="K155" s="61"/>
      <c r="L155" s="115">
        <f t="shared" si="192"/>
        <v>0</v>
      </c>
      <c r="M155" s="328"/>
      <c r="N155" s="61"/>
      <c r="O155" s="115">
        <f t="shared" si="193"/>
        <v>0</v>
      </c>
      <c r="P155" s="112"/>
      <c r="R155" s="207"/>
    </row>
    <row r="156" spans="1:18" ht="12.75" hidden="1" customHeight="1" x14ac:dyDescent="0.25">
      <c r="A156" s="37">
        <v>2365</v>
      </c>
      <c r="B156" s="58" t="s">
        <v>137</v>
      </c>
      <c r="C156" s="59">
        <f t="shared" si="185"/>
        <v>0</v>
      </c>
      <c r="D156" s="232">
        <v>0</v>
      </c>
      <c r="E156" s="435"/>
      <c r="F156" s="393">
        <f t="shared" si="190"/>
        <v>0</v>
      </c>
      <c r="G156" s="232"/>
      <c r="H156" s="264"/>
      <c r="I156" s="115">
        <f t="shared" si="191"/>
        <v>0</v>
      </c>
      <c r="J156" s="264"/>
      <c r="K156" s="61"/>
      <c r="L156" s="115">
        <f t="shared" si="192"/>
        <v>0</v>
      </c>
      <c r="M156" s="328"/>
      <c r="N156" s="61"/>
      <c r="O156" s="115">
        <f t="shared" si="193"/>
        <v>0</v>
      </c>
      <c r="P156" s="112"/>
      <c r="R156" s="207"/>
    </row>
    <row r="157" spans="1:18" ht="36" hidden="1" x14ac:dyDescent="0.25">
      <c r="A157" s="37">
        <v>2366</v>
      </c>
      <c r="B157" s="58" t="s">
        <v>138</v>
      </c>
      <c r="C157" s="59">
        <f t="shared" si="185"/>
        <v>0</v>
      </c>
      <c r="D157" s="232">
        <v>0</v>
      </c>
      <c r="E157" s="435"/>
      <c r="F157" s="393">
        <f t="shared" si="190"/>
        <v>0</v>
      </c>
      <c r="G157" s="232"/>
      <c r="H157" s="264"/>
      <c r="I157" s="115">
        <f t="shared" si="191"/>
        <v>0</v>
      </c>
      <c r="J157" s="264"/>
      <c r="K157" s="61"/>
      <c r="L157" s="115">
        <f t="shared" si="192"/>
        <v>0</v>
      </c>
      <c r="M157" s="328"/>
      <c r="N157" s="61"/>
      <c r="O157" s="115">
        <f t="shared" si="193"/>
        <v>0</v>
      </c>
      <c r="P157" s="112"/>
      <c r="R157" s="207"/>
    </row>
    <row r="158" spans="1:18" ht="48" hidden="1" x14ac:dyDescent="0.25">
      <c r="A158" s="37">
        <v>2369</v>
      </c>
      <c r="B158" s="58" t="s">
        <v>139</v>
      </c>
      <c r="C158" s="59">
        <f t="shared" si="185"/>
        <v>0</v>
      </c>
      <c r="D158" s="232">
        <v>0</v>
      </c>
      <c r="E158" s="435"/>
      <c r="F158" s="393">
        <f t="shared" si="190"/>
        <v>0</v>
      </c>
      <c r="G158" s="232"/>
      <c r="H158" s="264"/>
      <c r="I158" s="115">
        <f t="shared" si="191"/>
        <v>0</v>
      </c>
      <c r="J158" s="264"/>
      <c r="K158" s="61"/>
      <c r="L158" s="115">
        <f t="shared" si="192"/>
        <v>0</v>
      </c>
      <c r="M158" s="328"/>
      <c r="N158" s="61"/>
      <c r="O158" s="115">
        <f t="shared" si="193"/>
        <v>0</v>
      </c>
      <c r="P158" s="112"/>
      <c r="R158" s="207"/>
    </row>
    <row r="159" spans="1:18" hidden="1" x14ac:dyDescent="0.25">
      <c r="A159" s="108">
        <v>2370</v>
      </c>
      <c r="B159" s="79" t="s">
        <v>140</v>
      </c>
      <c r="C159" s="85">
        <f t="shared" si="185"/>
        <v>0</v>
      </c>
      <c r="D159" s="234">
        <v>0</v>
      </c>
      <c r="E159" s="437"/>
      <c r="F159" s="432">
        <f t="shared" si="190"/>
        <v>0</v>
      </c>
      <c r="G159" s="234"/>
      <c r="H159" s="265"/>
      <c r="I159" s="110">
        <f t="shared" si="191"/>
        <v>0</v>
      </c>
      <c r="J159" s="265"/>
      <c r="K159" s="116"/>
      <c r="L159" s="110">
        <f t="shared" si="192"/>
        <v>0</v>
      </c>
      <c r="M159" s="329"/>
      <c r="N159" s="116"/>
      <c r="O159" s="110">
        <f t="shared" si="193"/>
        <v>0</v>
      </c>
      <c r="P159" s="117"/>
      <c r="R159" s="207"/>
    </row>
    <row r="160" spans="1:18"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c r="R160" s="207"/>
    </row>
    <row r="161" spans="1:18" hidden="1" x14ac:dyDescent="0.25">
      <c r="A161" s="32">
        <v>2381</v>
      </c>
      <c r="B161" s="53" t="s">
        <v>142</v>
      </c>
      <c r="C161" s="54">
        <f t="shared" si="185"/>
        <v>0</v>
      </c>
      <c r="D161" s="231">
        <v>0</v>
      </c>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c r="R161" s="207"/>
    </row>
    <row r="162" spans="1:18" ht="24" hidden="1" x14ac:dyDescent="0.25">
      <c r="A162" s="37">
        <v>2389</v>
      </c>
      <c r="B162" s="58" t="s">
        <v>143</v>
      </c>
      <c r="C162" s="59">
        <f t="shared" si="185"/>
        <v>0</v>
      </c>
      <c r="D162" s="232">
        <v>0</v>
      </c>
      <c r="E162" s="435"/>
      <c r="F162" s="393">
        <f t="shared" si="198"/>
        <v>0</v>
      </c>
      <c r="G162" s="232"/>
      <c r="H162" s="264"/>
      <c r="I162" s="115">
        <f t="shared" si="199"/>
        <v>0</v>
      </c>
      <c r="J162" s="264"/>
      <c r="K162" s="61"/>
      <c r="L162" s="115">
        <f t="shared" si="200"/>
        <v>0</v>
      </c>
      <c r="M162" s="328"/>
      <c r="N162" s="61"/>
      <c r="O162" s="115">
        <f t="shared" si="201"/>
        <v>0</v>
      </c>
      <c r="P162" s="112"/>
      <c r="R162" s="207"/>
    </row>
    <row r="163" spans="1:18" hidden="1" x14ac:dyDescent="0.25">
      <c r="A163" s="108">
        <v>2390</v>
      </c>
      <c r="B163" s="79" t="s">
        <v>144</v>
      </c>
      <c r="C163" s="85">
        <f t="shared" si="185"/>
        <v>0</v>
      </c>
      <c r="D163" s="234">
        <v>0</v>
      </c>
      <c r="E163" s="437"/>
      <c r="F163" s="432">
        <f t="shared" si="198"/>
        <v>0</v>
      </c>
      <c r="G163" s="234"/>
      <c r="H163" s="265"/>
      <c r="I163" s="110">
        <f t="shared" si="199"/>
        <v>0</v>
      </c>
      <c r="J163" s="265"/>
      <c r="K163" s="116"/>
      <c r="L163" s="110">
        <f t="shared" si="200"/>
        <v>0</v>
      </c>
      <c r="M163" s="329"/>
      <c r="N163" s="116"/>
      <c r="O163" s="110">
        <f t="shared" si="201"/>
        <v>0</v>
      </c>
      <c r="P163" s="117"/>
      <c r="R163" s="207"/>
    </row>
    <row r="164" spans="1:18" hidden="1" x14ac:dyDescent="0.25">
      <c r="A164" s="46">
        <v>2400</v>
      </c>
      <c r="B164" s="106" t="s">
        <v>145</v>
      </c>
      <c r="C164" s="47">
        <f t="shared" si="185"/>
        <v>0</v>
      </c>
      <c r="D164" s="236">
        <v>0</v>
      </c>
      <c r="E164" s="439"/>
      <c r="F164" s="397">
        <f t="shared" si="198"/>
        <v>0</v>
      </c>
      <c r="G164" s="236"/>
      <c r="H164" s="267"/>
      <c r="I164" s="118">
        <f t="shared" si="199"/>
        <v>0</v>
      </c>
      <c r="J164" s="267"/>
      <c r="K164" s="123"/>
      <c r="L164" s="118">
        <f t="shared" si="200"/>
        <v>0</v>
      </c>
      <c r="M164" s="330"/>
      <c r="N164" s="123"/>
      <c r="O164" s="118">
        <f t="shared" si="201"/>
        <v>0</v>
      </c>
      <c r="P164" s="124"/>
      <c r="R164" s="207"/>
    </row>
    <row r="165" spans="1:18" ht="24" hidden="1" x14ac:dyDescent="0.25">
      <c r="A165" s="46">
        <v>2500</v>
      </c>
      <c r="B165" s="106" t="s">
        <v>146</v>
      </c>
      <c r="C165" s="47">
        <f t="shared" si="185"/>
        <v>0</v>
      </c>
      <c r="D165" s="230">
        <f>SUM(D166,D171)</f>
        <v>0</v>
      </c>
      <c r="E165" s="430">
        <f t="shared" ref="E165:O165" si="202">SUM(E166,E171)</f>
        <v>0</v>
      </c>
      <c r="F165" s="397">
        <f t="shared" si="202"/>
        <v>0</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c r="R165" s="207"/>
    </row>
    <row r="166" spans="1:18" ht="16.5" hidden="1" customHeight="1" x14ac:dyDescent="0.25">
      <c r="A166" s="1598">
        <v>2510</v>
      </c>
      <c r="B166" s="53" t="s">
        <v>147</v>
      </c>
      <c r="C166" s="54">
        <f t="shared" si="185"/>
        <v>0</v>
      </c>
      <c r="D166" s="235">
        <f>SUM(D167:D170)</f>
        <v>0</v>
      </c>
      <c r="E166" s="438">
        <f t="shared" ref="E166:O166" si="203">SUM(E167:E170)</f>
        <v>0</v>
      </c>
      <c r="F166" s="434">
        <f t="shared" si="203"/>
        <v>0</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c r="R166" s="207"/>
    </row>
    <row r="167" spans="1:18" ht="24" hidden="1" x14ac:dyDescent="0.25">
      <c r="A167" s="38">
        <v>2512</v>
      </c>
      <c r="B167" s="58" t="s">
        <v>148</v>
      </c>
      <c r="C167" s="59">
        <f t="shared" si="185"/>
        <v>0</v>
      </c>
      <c r="D167" s="232">
        <v>0</v>
      </c>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c r="R167" s="207"/>
    </row>
    <row r="168" spans="1:18" ht="36" hidden="1" x14ac:dyDescent="0.25">
      <c r="A168" s="38">
        <v>2513</v>
      </c>
      <c r="B168" s="58" t="s">
        <v>149</v>
      </c>
      <c r="C168" s="59">
        <f t="shared" si="185"/>
        <v>0</v>
      </c>
      <c r="D168" s="232">
        <v>0</v>
      </c>
      <c r="E168" s="435"/>
      <c r="F168" s="393">
        <f t="shared" si="204"/>
        <v>0</v>
      </c>
      <c r="G168" s="232"/>
      <c r="H168" s="264"/>
      <c r="I168" s="115">
        <f t="shared" si="205"/>
        <v>0</v>
      </c>
      <c r="J168" s="264"/>
      <c r="K168" s="61"/>
      <c r="L168" s="115">
        <f t="shared" si="206"/>
        <v>0</v>
      </c>
      <c r="M168" s="328"/>
      <c r="N168" s="61"/>
      <c r="O168" s="115">
        <f t="shared" si="207"/>
        <v>0</v>
      </c>
      <c r="P168" s="112"/>
      <c r="R168" s="207"/>
    </row>
    <row r="169" spans="1:18" ht="24" hidden="1" x14ac:dyDescent="0.25">
      <c r="A169" s="38">
        <v>2515</v>
      </c>
      <c r="B169" s="58" t="s">
        <v>150</v>
      </c>
      <c r="C169" s="59">
        <f t="shared" si="185"/>
        <v>0</v>
      </c>
      <c r="D169" s="232">
        <v>0</v>
      </c>
      <c r="E169" s="435"/>
      <c r="F169" s="393">
        <f t="shared" si="204"/>
        <v>0</v>
      </c>
      <c r="G169" s="232"/>
      <c r="H169" s="264"/>
      <c r="I169" s="115">
        <f t="shared" si="205"/>
        <v>0</v>
      </c>
      <c r="J169" s="264"/>
      <c r="K169" s="61"/>
      <c r="L169" s="115">
        <f t="shared" si="206"/>
        <v>0</v>
      </c>
      <c r="M169" s="328"/>
      <c r="N169" s="61"/>
      <c r="O169" s="115">
        <f t="shared" si="207"/>
        <v>0</v>
      </c>
      <c r="P169" s="112"/>
      <c r="R169" s="207"/>
    </row>
    <row r="170" spans="1:18" ht="24" hidden="1" x14ac:dyDescent="0.25">
      <c r="A170" s="38">
        <v>2519</v>
      </c>
      <c r="B170" s="58" t="s">
        <v>151</v>
      </c>
      <c r="C170" s="59">
        <f t="shared" si="185"/>
        <v>0</v>
      </c>
      <c r="D170" s="232">
        <v>0</v>
      </c>
      <c r="E170" s="435"/>
      <c r="F170" s="393">
        <f t="shared" si="204"/>
        <v>0</v>
      </c>
      <c r="G170" s="232"/>
      <c r="H170" s="264"/>
      <c r="I170" s="115">
        <f t="shared" si="205"/>
        <v>0</v>
      </c>
      <c r="J170" s="264"/>
      <c r="K170" s="61"/>
      <c r="L170" s="115">
        <f t="shared" si="206"/>
        <v>0</v>
      </c>
      <c r="M170" s="328"/>
      <c r="N170" s="61"/>
      <c r="O170" s="115">
        <f t="shared" si="207"/>
        <v>0</v>
      </c>
      <c r="P170" s="112"/>
      <c r="R170" s="207"/>
    </row>
    <row r="171" spans="1:18" ht="24" hidden="1" x14ac:dyDescent="0.25">
      <c r="A171" s="113">
        <v>2520</v>
      </c>
      <c r="B171" s="58" t="s">
        <v>152</v>
      </c>
      <c r="C171" s="59">
        <f t="shared" si="185"/>
        <v>0</v>
      </c>
      <c r="D171" s="232">
        <v>0</v>
      </c>
      <c r="E171" s="435"/>
      <c r="F171" s="393">
        <f t="shared" si="204"/>
        <v>0</v>
      </c>
      <c r="G171" s="232"/>
      <c r="H171" s="264"/>
      <c r="I171" s="115">
        <f t="shared" si="205"/>
        <v>0</v>
      </c>
      <c r="J171" s="264"/>
      <c r="K171" s="61"/>
      <c r="L171" s="115">
        <f t="shared" si="206"/>
        <v>0</v>
      </c>
      <c r="M171" s="328"/>
      <c r="N171" s="61"/>
      <c r="O171" s="115">
        <f t="shared" si="207"/>
        <v>0</v>
      </c>
      <c r="P171" s="112"/>
      <c r="R171" s="207"/>
    </row>
    <row r="172" spans="1:18" s="125" customFormat="1" ht="36" hidden="1" customHeight="1" x14ac:dyDescent="0.25">
      <c r="A172" s="17">
        <v>2800</v>
      </c>
      <c r="B172" s="53" t="s">
        <v>153</v>
      </c>
      <c r="C172" s="54">
        <f t="shared" si="185"/>
        <v>0</v>
      </c>
      <c r="D172" s="215">
        <v>0</v>
      </c>
      <c r="E172" s="390"/>
      <c r="F172" s="391">
        <f t="shared" si="204"/>
        <v>0</v>
      </c>
      <c r="G172" s="215"/>
      <c r="H172" s="250"/>
      <c r="I172" s="361">
        <f t="shared" si="205"/>
        <v>0</v>
      </c>
      <c r="J172" s="250"/>
      <c r="K172" s="35"/>
      <c r="L172" s="361">
        <f t="shared" si="206"/>
        <v>0</v>
      </c>
      <c r="M172" s="318"/>
      <c r="N172" s="35"/>
      <c r="O172" s="361">
        <f t="shared" si="207"/>
        <v>0</v>
      </c>
      <c r="P172" s="36"/>
      <c r="R172" s="207"/>
    </row>
    <row r="173" spans="1:18" hidden="1" x14ac:dyDescent="0.25">
      <c r="A173" s="102">
        <v>3000</v>
      </c>
      <c r="B173" s="102" t="s">
        <v>154</v>
      </c>
      <c r="C173" s="103">
        <f t="shared" si="185"/>
        <v>0</v>
      </c>
      <c r="D173" s="229">
        <f>SUM(D174,D184)</f>
        <v>0</v>
      </c>
      <c r="E173" s="428">
        <f t="shared" ref="E173:F173" si="208">SUM(E174,E184)</f>
        <v>0</v>
      </c>
      <c r="F173" s="429">
        <f t="shared" si="208"/>
        <v>0</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c r="R173" s="207"/>
    </row>
    <row r="174" spans="1:18" ht="24" hidden="1" x14ac:dyDescent="0.25">
      <c r="A174" s="46">
        <v>3200</v>
      </c>
      <c r="B174" s="126" t="s">
        <v>155</v>
      </c>
      <c r="C174" s="47">
        <f t="shared" si="185"/>
        <v>0</v>
      </c>
      <c r="D174" s="230">
        <f>SUM(D175,D179)</f>
        <v>0</v>
      </c>
      <c r="E174" s="430">
        <f t="shared" ref="E174:O174" si="212">SUM(E175,E179)</f>
        <v>0</v>
      </c>
      <c r="F174" s="397">
        <f t="shared" si="212"/>
        <v>0</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c r="R174" s="207"/>
    </row>
    <row r="175" spans="1:18" ht="36" hidden="1" x14ac:dyDescent="0.25">
      <c r="A175" s="1598">
        <v>3260</v>
      </c>
      <c r="B175" s="53" t="s">
        <v>156</v>
      </c>
      <c r="C175" s="54">
        <f t="shared" si="185"/>
        <v>0</v>
      </c>
      <c r="D175" s="235">
        <f>SUM(D176:D178)</f>
        <v>0</v>
      </c>
      <c r="E175" s="438">
        <f t="shared" ref="E175:F175" si="213">SUM(E176:E178)</f>
        <v>0</v>
      </c>
      <c r="F175" s="434">
        <f t="shared" si="213"/>
        <v>0</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c r="R175" s="207"/>
    </row>
    <row r="176" spans="1:18" ht="24" hidden="1" x14ac:dyDescent="0.25">
      <c r="A176" s="38">
        <v>3261</v>
      </c>
      <c r="B176" s="58" t="s">
        <v>157</v>
      </c>
      <c r="C176" s="59">
        <f t="shared" si="185"/>
        <v>0</v>
      </c>
      <c r="D176" s="232">
        <v>0</v>
      </c>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c r="R176" s="207"/>
    </row>
    <row r="177" spans="1:18" ht="36" hidden="1" x14ac:dyDescent="0.25">
      <c r="A177" s="38">
        <v>3262</v>
      </c>
      <c r="B177" s="58" t="s">
        <v>158</v>
      </c>
      <c r="C177" s="59">
        <f t="shared" si="185"/>
        <v>0</v>
      </c>
      <c r="D177" s="232">
        <v>0</v>
      </c>
      <c r="E177" s="435"/>
      <c r="F177" s="393">
        <f t="shared" si="217"/>
        <v>0</v>
      </c>
      <c r="G177" s="232"/>
      <c r="H177" s="264"/>
      <c r="I177" s="115">
        <f t="shared" si="218"/>
        <v>0</v>
      </c>
      <c r="J177" s="264"/>
      <c r="K177" s="61"/>
      <c r="L177" s="115">
        <f t="shared" si="219"/>
        <v>0</v>
      </c>
      <c r="M177" s="328"/>
      <c r="N177" s="61"/>
      <c r="O177" s="115">
        <f t="shared" si="220"/>
        <v>0</v>
      </c>
      <c r="P177" s="112"/>
      <c r="R177" s="207"/>
    </row>
    <row r="178" spans="1:18" ht="24" hidden="1" x14ac:dyDescent="0.25">
      <c r="A178" s="38">
        <v>3263</v>
      </c>
      <c r="B178" s="58" t="s">
        <v>159</v>
      </c>
      <c r="C178" s="59">
        <f t="shared" si="185"/>
        <v>0</v>
      </c>
      <c r="D178" s="232">
        <v>0</v>
      </c>
      <c r="E178" s="435"/>
      <c r="F178" s="393">
        <f t="shared" si="217"/>
        <v>0</v>
      </c>
      <c r="G178" s="232"/>
      <c r="H178" s="264"/>
      <c r="I178" s="115">
        <f t="shared" si="218"/>
        <v>0</v>
      </c>
      <c r="J178" s="264"/>
      <c r="K178" s="61"/>
      <c r="L178" s="115">
        <f t="shared" si="219"/>
        <v>0</v>
      </c>
      <c r="M178" s="328"/>
      <c r="N178" s="61"/>
      <c r="O178" s="115">
        <f t="shared" si="220"/>
        <v>0</v>
      </c>
      <c r="P178" s="112"/>
      <c r="R178" s="207"/>
    </row>
    <row r="179" spans="1:18" ht="84" hidden="1" x14ac:dyDescent="0.25">
      <c r="A179" s="1598">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c r="R179" s="207"/>
    </row>
    <row r="180" spans="1:18" ht="72" hidden="1" x14ac:dyDescent="0.25">
      <c r="A180" s="38">
        <v>3291</v>
      </c>
      <c r="B180" s="58" t="s">
        <v>160</v>
      </c>
      <c r="C180" s="59">
        <f t="shared" si="185"/>
        <v>0</v>
      </c>
      <c r="D180" s="232">
        <v>0</v>
      </c>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c r="R180" s="207"/>
    </row>
    <row r="181" spans="1:18" ht="72" hidden="1" x14ac:dyDescent="0.25">
      <c r="A181" s="38">
        <v>3292</v>
      </c>
      <c r="B181" s="58" t="s">
        <v>161</v>
      </c>
      <c r="C181" s="59">
        <f t="shared" si="185"/>
        <v>0</v>
      </c>
      <c r="D181" s="232">
        <v>0</v>
      </c>
      <c r="E181" s="435"/>
      <c r="F181" s="393">
        <f t="shared" si="222"/>
        <v>0</v>
      </c>
      <c r="G181" s="232"/>
      <c r="H181" s="264"/>
      <c r="I181" s="115">
        <f t="shared" si="223"/>
        <v>0</v>
      </c>
      <c r="J181" s="264"/>
      <c r="K181" s="61"/>
      <c r="L181" s="115">
        <f t="shared" si="224"/>
        <v>0</v>
      </c>
      <c r="M181" s="328"/>
      <c r="N181" s="61"/>
      <c r="O181" s="115">
        <f t="shared" si="225"/>
        <v>0</v>
      </c>
      <c r="P181" s="112"/>
      <c r="R181" s="207"/>
    </row>
    <row r="182" spans="1:18" ht="72" hidden="1" x14ac:dyDescent="0.25">
      <c r="A182" s="38">
        <v>3293</v>
      </c>
      <c r="B182" s="58" t="s">
        <v>162</v>
      </c>
      <c r="C182" s="59">
        <f t="shared" si="185"/>
        <v>0</v>
      </c>
      <c r="D182" s="232">
        <v>0</v>
      </c>
      <c r="E182" s="435"/>
      <c r="F182" s="393">
        <f t="shared" si="222"/>
        <v>0</v>
      </c>
      <c r="G182" s="232"/>
      <c r="H182" s="264"/>
      <c r="I182" s="115">
        <f t="shared" si="223"/>
        <v>0</v>
      </c>
      <c r="J182" s="264"/>
      <c r="K182" s="61"/>
      <c r="L182" s="115">
        <f t="shared" si="224"/>
        <v>0</v>
      </c>
      <c r="M182" s="328"/>
      <c r="N182" s="61"/>
      <c r="O182" s="115">
        <f t="shared" si="225"/>
        <v>0</v>
      </c>
      <c r="P182" s="112"/>
      <c r="R182" s="207"/>
    </row>
    <row r="183" spans="1:18" ht="60" hidden="1" x14ac:dyDescent="0.25">
      <c r="A183" s="129">
        <v>3294</v>
      </c>
      <c r="B183" s="58" t="s">
        <v>163</v>
      </c>
      <c r="C183" s="128">
        <f t="shared" si="185"/>
        <v>0</v>
      </c>
      <c r="D183" s="237">
        <v>0</v>
      </c>
      <c r="E183" s="440"/>
      <c r="F183" s="441">
        <f t="shared" si="222"/>
        <v>0</v>
      </c>
      <c r="G183" s="237"/>
      <c r="H183" s="268"/>
      <c r="I183" s="313">
        <f t="shared" si="223"/>
        <v>0</v>
      </c>
      <c r="J183" s="268"/>
      <c r="K183" s="130"/>
      <c r="L183" s="313">
        <f t="shared" si="224"/>
        <v>0</v>
      </c>
      <c r="M183" s="331"/>
      <c r="N183" s="130"/>
      <c r="O183" s="313">
        <f t="shared" si="225"/>
        <v>0</v>
      </c>
      <c r="P183" s="159"/>
      <c r="R183" s="207"/>
    </row>
    <row r="184" spans="1:18"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c r="R184" s="207"/>
    </row>
    <row r="185" spans="1:18" ht="48" hidden="1" x14ac:dyDescent="0.25">
      <c r="A185" s="78">
        <v>3310</v>
      </c>
      <c r="B185" s="79" t="s">
        <v>165</v>
      </c>
      <c r="C185" s="85">
        <f t="shared" si="185"/>
        <v>0</v>
      </c>
      <c r="D185" s="234">
        <v>0</v>
      </c>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c r="R185" s="207"/>
    </row>
    <row r="186" spans="1:18" ht="48.75" hidden="1" customHeight="1" x14ac:dyDescent="0.25">
      <c r="A186" s="33">
        <v>3320</v>
      </c>
      <c r="B186" s="53" t="s">
        <v>166</v>
      </c>
      <c r="C186" s="54">
        <f t="shared" si="185"/>
        <v>0</v>
      </c>
      <c r="D186" s="231">
        <v>0</v>
      </c>
      <c r="E186" s="433"/>
      <c r="F186" s="434">
        <f t="shared" si="227"/>
        <v>0</v>
      </c>
      <c r="G186" s="231"/>
      <c r="H186" s="263"/>
      <c r="I186" s="121">
        <f t="shared" si="228"/>
        <v>0</v>
      </c>
      <c r="J186" s="263"/>
      <c r="K186" s="56"/>
      <c r="L186" s="121">
        <f t="shared" si="229"/>
        <v>0</v>
      </c>
      <c r="M186" s="327"/>
      <c r="N186" s="56"/>
      <c r="O186" s="121">
        <f t="shared" si="230"/>
        <v>0</v>
      </c>
      <c r="P186" s="111"/>
      <c r="R186" s="207"/>
    </row>
    <row r="187" spans="1:18"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c r="R187" s="207"/>
    </row>
    <row r="188" spans="1:18"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c r="R188" s="207"/>
    </row>
    <row r="189" spans="1:18" ht="36" hidden="1" x14ac:dyDescent="0.25">
      <c r="A189" s="1598">
        <v>4240</v>
      </c>
      <c r="B189" s="53" t="s">
        <v>169</v>
      </c>
      <c r="C189" s="54">
        <f t="shared" si="185"/>
        <v>0</v>
      </c>
      <c r="D189" s="231">
        <v>0</v>
      </c>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c r="R189" s="207"/>
    </row>
    <row r="190" spans="1:18" ht="24" hidden="1" x14ac:dyDescent="0.25">
      <c r="A190" s="113">
        <v>4250</v>
      </c>
      <c r="B190" s="58" t="s">
        <v>170</v>
      </c>
      <c r="C190" s="59">
        <f t="shared" si="185"/>
        <v>0</v>
      </c>
      <c r="D190" s="232">
        <v>0</v>
      </c>
      <c r="E190" s="435"/>
      <c r="F190" s="393">
        <f t="shared" si="239"/>
        <v>0</v>
      </c>
      <c r="G190" s="232"/>
      <c r="H190" s="264"/>
      <c r="I190" s="115">
        <f t="shared" si="240"/>
        <v>0</v>
      </c>
      <c r="J190" s="264"/>
      <c r="K190" s="61"/>
      <c r="L190" s="115">
        <f t="shared" si="241"/>
        <v>0</v>
      </c>
      <c r="M190" s="328"/>
      <c r="N190" s="61"/>
      <c r="O190" s="115">
        <f t="shared" si="242"/>
        <v>0</v>
      </c>
      <c r="P190" s="112"/>
      <c r="R190" s="207"/>
    </row>
    <row r="191" spans="1:18"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c r="R191" s="207"/>
    </row>
    <row r="192" spans="1:18" ht="24" hidden="1" x14ac:dyDescent="0.25">
      <c r="A192" s="1598">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c r="R192" s="207"/>
    </row>
    <row r="193" spans="1:18" ht="36" hidden="1" x14ac:dyDescent="0.25">
      <c r="A193" s="38">
        <v>4311</v>
      </c>
      <c r="B193" s="58" t="s">
        <v>173</v>
      </c>
      <c r="C193" s="59">
        <f t="shared" si="185"/>
        <v>0</v>
      </c>
      <c r="D193" s="232">
        <v>0</v>
      </c>
      <c r="E193" s="435"/>
      <c r="F193" s="393">
        <f>D193+E193</f>
        <v>0</v>
      </c>
      <c r="G193" s="232"/>
      <c r="H193" s="264"/>
      <c r="I193" s="115">
        <f>G193+H193</f>
        <v>0</v>
      </c>
      <c r="J193" s="264"/>
      <c r="K193" s="61"/>
      <c r="L193" s="115">
        <f>J193+K193</f>
        <v>0</v>
      </c>
      <c r="M193" s="328"/>
      <c r="N193" s="61"/>
      <c r="O193" s="115">
        <f>M193+N193</f>
        <v>0</v>
      </c>
      <c r="P193" s="112"/>
      <c r="R193" s="207"/>
    </row>
    <row r="194" spans="1:18" s="21" customFormat="1" ht="24" x14ac:dyDescent="0.25">
      <c r="A194" s="136"/>
      <c r="B194" s="17" t="s">
        <v>174</v>
      </c>
      <c r="C194" s="99">
        <f t="shared" si="185"/>
        <v>283163</v>
      </c>
      <c r="D194" s="228">
        <f>SUM(D195,D230,D269)</f>
        <v>232833</v>
      </c>
      <c r="E194" s="426">
        <f t="shared" ref="E194:F194" si="251">SUM(E195,E230,E269)</f>
        <v>50330</v>
      </c>
      <c r="F194" s="427">
        <f t="shared" si="251"/>
        <v>283163</v>
      </c>
      <c r="G194" s="228">
        <f>SUM(G195,G230,G269)</f>
        <v>0</v>
      </c>
      <c r="H194" s="261">
        <f t="shared" ref="H194:I194" si="252">SUM(H195,H230,H269)</f>
        <v>0</v>
      </c>
      <c r="I194" s="101">
        <f t="shared" si="252"/>
        <v>0</v>
      </c>
      <c r="J194" s="261">
        <f>SUM(J195,J230,J269)</f>
        <v>0</v>
      </c>
      <c r="K194" s="100">
        <f t="shared" ref="K194:L194" si="253">SUM(K195,K230,K269)</f>
        <v>0</v>
      </c>
      <c r="L194" s="101">
        <f t="shared" si="253"/>
        <v>0</v>
      </c>
      <c r="M194" s="332">
        <f>SUM(M195,M230,M269)</f>
        <v>0</v>
      </c>
      <c r="N194" s="309">
        <f t="shared" ref="N194:O194" si="254">SUM(N195,N230,N269)</f>
        <v>0</v>
      </c>
      <c r="O194" s="314">
        <f t="shared" si="254"/>
        <v>0</v>
      </c>
      <c r="P194" s="354"/>
      <c r="R194" s="207"/>
    </row>
    <row r="195" spans="1:18" x14ac:dyDescent="0.25">
      <c r="A195" s="102">
        <v>5000</v>
      </c>
      <c r="B195" s="102" t="s">
        <v>175</v>
      </c>
      <c r="C195" s="103">
        <f t="shared" si="185"/>
        <v>283163</v>
      </c>
      <c r="D195" s="229">
        <f>D196+D204</f>
        <v>232833</v>
      </c>
      <c r="E195" s="428">
        <f t="shared" ref="E195:F195" si="255">E196+E204</f>
        <v>50330</v>
      </c>
      <c r="F195" s="429">
        <f t="shared" si="255"/>
        <v>283163</v>
      </c>
      <c r="G195" s="229">
        <f>G196+G204</f>
        <v>0</v>
      </c>
      <c r="H195" s="262">
        <f t="shared" ref="H195:I195" si="256">H196+H204</f>
        <v>0</v>
      </c>
      <c r="I195" s="105">
        <f t="shared" si="256"/>
        <v>0</v>
      </c>
      <c r="J195" s="262">
        <f>J196+J204</f>
        <v>0</v>
      </c>
      <c r="K195" s="104">
        <f t="shared" ref="K195:L195" si="257">K196+K204</f>
        <v>0</v>
      </c>
      <c r="L195" s="105">
        <f t="shared" si="257"/>
        <v>0</v>
      </c>
      <c r="M195" s="103">
        <f>M196+M204</f>
        <v>0</v>
      </c>
      <c r="N195" s="104">
        <f t="shared" ref="N195:O195" si="258">N196+N204</f>
        <v>0</v>
      </c>
      <c r="O195" s="105">
        <f t="shared" si="258"/>
        <v>0</v>
      </c>
      <c r="P195" s="351"/>
      <c r="R195" s="207"/>
    </row>
    <row r="196" spans="1:18"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c r="R196" s="207"/>
    </row>
    <row r="197" spans="1:18" hidden="1" x14ac:dyDescent="0.25">
      <c r="A197" s="1598">
        <v>5110</v>
      </c>
      <c r="B197" s="53" t="s">
        <v>177</v>
      </c>
      <c r="C197" s="54">
        <f t="shared" si="185"/>
        <v>0</v>
      </c>
      <c r="D197" s="231">
        <v>0</v>
      </c>
      <c r="E197" s="433"/>
      <c r="F197" s="434">
        <f>D197+E197</f>
        <v>0</v>
      </c>
      <c r="G197" s="231"/>
      <c r="H197" s="263"/>
      <c r="I197" s="121">
        <f>G197+H197</f>
        <v>0</v>
      </c>
      <c r="J197" s="263"/>
      <c r="K197" s="56"/>
      <c r="L197" s="121">
        <f>J197+K197</f>
        <v>0</v>
      </c>
      <c r="M197" s="327"/>
      <c r="N197" s="56"/>
      <c r="O197" s="121">
        <f>M197+N197</f>
        <v>0</v>
      </c>
      <c r="P197" s="111"/>
      <c r="R197" s="207"/>
    </row>
    <row r="198" spans="1:18"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c r="R198" s="207"/>
    </row>
    <row r="199" spans="1:18" hidden="1" x14ac:dyDescent="0.25">
      <c r="A199" s="38">
        <v>5121</v>
      </c>
      <c r="B199" s="58" t="s">
        <v>179</v>
      </c>
      <c r="C199" s="59">
        <f t="shared" si="185"/>
        <v>0</v>
      </c>
      <c r="D199" s="232">
        <v>0</v>
      </c>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c r="R199" s="207"/>
    </row>
    <row r="200" spans="1:18" ht="24" hidden="1" x14ac:dyDescent="0.25">
      <c r="A200" s="38">
        <v>5129</v>
      </c>
      <c r="B200" s="58" t="s">
        <v>180</v>
      </c>
      <c r="C200" s="59">
        <f t="shared" si="185"/>
        <v>0</v>
      </c>
      <c r="D200" s="232">
        <v>0</v>
      </c>
      <c r="E200" s="435"/>
      <c r="F200" s="393">
        <f t="shared" si="267"/>
        <v>0</v>
      </c>
      <c r="G200" s="232"/>
      <c r="H200" s="264"/>
      <c r="I200" s="115">
        <f t="shared" si="268"/>
        <v>0</v>
      </c>
      <c r="J200" s="264"/>
      <c r="K200" s="61"/>
      <c r="L200" s="115">
        <f t="shared" si="269"/>
        <v>0</v>
      </c>
      <c r="M200" s="328"/>
      <c r="N200" s="61"/>
      <c r="O200" s="115">
        <f t="shared" si="270"/>
        <v>0</v>
      </c>
      <c r="P200" s="112"/>
      <c r="R200" s="207"/>
    </row>
    <row r="201" spans="1:18" hidden="1" x14ac:dyDescent="0.25">
      <c r="A201" s="113">
        <v>5130</v>
      </c>
      <c r="B201" s="58" t="s">
        <v>181</v>
      </c>
      <c r="C201" s="59">
        <f t="shared" si="185"/>
        <v>0</v>
      </c>
      <c r="D201" s="232">
        <v>0</v>
      </c>
      <c r="E201" s="435"/>
      <c r="F201" s="393">
        <f t="shared" si="267"/>
        <v>0</v>
      </c>
      <c r="G201" s="232"/>
      <c r="H201" s="264"/>
      <c r="I201" s="115">
        <f t="shared" si="268"/>
        <v>0</v>
      </c>
      <c r="J201" s="264"/>
      <c r="K201" s="61"/>
      <c r="L201" s="115">
        <f t="shared" si="269"/>
        <v>0</v>
      </c>
      <c r="M201" s="328"/>
      <c r="N201" s="61"/>
      <c r="O201" s="115">
        <f t="shared" si="270"/>
        <v>0</v>
      </c>
      <c r="P201" s="112"/>
      <c r="R201" s="207"/>
    </row>
    <row r="202" spans="1:18" hidden="1" x14ac:dyDescent="0.25">
      <c r="A202" s="113">
        <v>5140</v>
      </c>
      <c r="B202" s="58" t="s">
        <v>182</v>
      </c>
      <c r="C202" s="59">
        <f t="shared" si="185"/>
        <v>0</v>
      </c>
      <c r="D202" s="232">
        <v>0</v>
      </c>
      <c r="E202" s="435"/>
      <c r="F202" s="393">
        <f t="shared" si="267"/>
        <v>0</v>
      </c>
      <c r="G202" s="232"/>
      <c r="H202" s="264"/>
      <c r="I202" s="115">
        <f t="shared" si="268"/>
        <v>0</v>
      </c>
      <c r="J202" s="264"/>
      <c r="K202" s="61"/>
      <c r="L202" s="115">
        <f t="shared" si="269"/>
        <v>0</v>
      </c>
      <c r="M202" s="328"/>
      <c r="N202" s="61"/>
      <c r="O202" s="115">
        <f t="shared" si="270"/>
        <v>0</v>
      </c>
      <c r="P202" s="112"/>
      <c r="R202" s="207"/>
    </row>
    <row r="203" spans="1:18" ht="24" hidden="1" x14ac:dyDescent="0.25">
      <c r="A203" s="113">
        <v>5170</v>
      </c>
      <c r="B203" s="58" t="s">
        <v>183</v>
      </c>
      <c r="C203" s="59">
        <f t="shared" si="185"/>
        <v>0</v>
      </c>
      <c r="D203" s="232">
        <v>0</v>
      </c>
      <c r="E203" s="435"/>
      <c r="F203" s="393">
        <f t="shared" si="267"/>
        <v>0</v>
      </c>
      <c r="G203" s="232"/>
      <c r="H203" s="264"/>
      <c r="I203" s="115">
        <f t="shared" si="268"/>
        <v>0</v>
      </c>
      <c r="J203" s="264"/>
      <c r="K203" s="61"/>
      <c r="L203" s="115">
        <f t="shared" si="269"/>
        <v>0</v>
      </c>
      <c r="M203" s="328"/>
      <c r="N203" s="61"/>
      <c r="O203" s="115">
        <f t="shared" si="270"/>
        <v>0</v>
      </c>
      <c r="P203" s="112"/>
      <c r="R203" s="207"/>
    </row>
    <row r="204" spans="1:18" x14ac:dyDescent="0.25">
      <c r="A204" s="46">
        <v>5200</v>
      </c>
      <c r="B204" s="106" t="s">
        <v>184</v>
      </c>
      <c r="C204" s="47">
        <f t="shared" si="185"/>
        <v>283163</v>
      </c>
      <c r="D204" s="230">
        <f>D205+D215+D216+D225+D226+D227+D229</f>
        <v>232833</v>
      </c>
      <c r="E204" s="430">
        <f t="shared" ref="E204:F204" si="271">E205+E215+E216+E225+E226+E227+E229</f>
        <v>50330</v>
      </c>
      <c r="F204" s="397">
        <f t="shared" si="271"/>
        <v>283163</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c r="R204" s="207"/>
    </row>
    <row r="205" spans="1:18"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c r="R205" s="207"/>
    </row>
    <row r="206" spans="1:18" hidden="1" x14ac:dyDescent="0.25">
      <c r="A206" s="33">
        <v>5211</v>
      </c>
      <c r="B206" s="53" t="s">
        <v>186</v>
      </c>
      <c r="C206" s="54">
        <f t="shared" si="185"/>
        <v>0</v>
      </c>
      <c r="D206" s="231">
        <v>0</v>
      </c>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c r="R206" s="207"/>
    </row>
    <row r="207" spans="1:18" hidden="1" x14ac:dyDescent="0.25">
      <c r="A207" s="38">
        <v>5212</v>
      </c>
      <c r="B207" s="58" t="s">
        <v>187</v>
      </c>
      <c r="C207" s="59">
        <f t="shared" si="185"/>
        <v>0</v>
      </c>
      <c r="D207" s="232">
        <v>0</v>
      </c>
      <c r="E207" s="435"/>
      <c r="F207" s="393">
        <f t="shared" si="279"/>
        <v>0</v>
      </c>
      <c r="G207" s="232"/>
      <c r="H207" s="264"/>
      <c r="I207" s="115">
        <f t="shared" si="280"/>
        <v>0</v>
      </c>
      <c r="J207" s="264"/>
      <c r="K207" s="61"/>
      <c r="L207" s="115">
        <f t="shared" si="281"/>
        <v>0</v>
      </c>
      <c r="M207" s="328"/>
      <c r="N207" s="61"/>
      <c r="O207" s="115">
        <f t="shared" si="282"/>
        <v>0</v>
      </c>
      <c r="P207" s="112"/>
      <c r="R207" s="207"/>
    </row>
    <row r="208" spans="1:18" hidden="1" x14ac:dyDescent="0.25">
      <c r="A208" s="38">
        <v>5213</v>
      </c>
      <c r="B208" s="58" t="s">
        <v>188</v>
      </c>
      <c r="C208" s="59">
        <f t="shared" si="185"/>
        <v>0</v>
      </c>
      <c r="D208" s="232">
        <v>0</v>
      </c>
      <c r="E208" s="435"/>
      <c r="F208" s="393">
        <f t="shared" si="279"/>
        <v>0</v>
      </c>
      <c r="G208" s="232"/>
      <c r="H208" s="264"/>
      <c r="I208" s="115">
        <f t="shared" si="280"/>
        <v>0</v>
      </c>
      <c r="J208" s="264"/>
      <c r="K208" s="61"/>
      <c r="L208" s="115">
        <f t="shared" si="281"/>
        <v>0</v>
      </c>
      <c r="M208" s="328"/>
      <c r="N208" s="61"/>
      <c r="O208" s="115">
        <f t="shared" si="282"/>
        <v>0</v>
      </c>
      <c r="P208" s="112"/>
      <c r="R208" s="207"/>
    </row>
    <row r="209" spans="1:18" hidden="1" x14ac:dyDescent="0.25">
      <c r="A209" s="38">
        <v>5214</v>
      </c>
      <c r="B209" s="58" t="s">
        <v>189</v>
      </c>
      <c r="C209" s="59">
        <f t="shared" si="185"/>
        <v>0</v>
      </c>
      <c r="D209" s="232">
        <v>0</v>
      </c>
      <c r="E209" s="435"/>
      <c r="F209" s="393">
        <f t="shared" si="279"/>
        <v>0</v>
      </c>
      <c r="G209" s="232"/>
      <c r="H209" s="264"/>
      <c r="I209" s="115">
        <f t="shared" si="280"/>
        <v>0</v>
      </c>
      <c r="J209" s="264"/>
      <c r="K209" s="61"/>
      <c r="L209" s="115">
        <f t="shared" si="281"/>
        <v>0</v>
      </c>
      <c r="M209" s="328"/>
      <c r="N209" s="61"/>
      <c r="O209" s="115">
        <f t="shared" si="282"/>
        <v>0</v>
      </c>
      <c r="P209" s="112"/>
      <c r="R209" s="207"/>
    </row>
    <row r="210" spans="1:18" hidden="1" x14ac:dyDescent="0.25">
      <c r="A210" s="38">
        <v>5215</v>
      </c>
      <c r="B210" s="58" t="s">
        <v>190</v>
      </c>
      <c r="C210" s="59">
        <f t="shared" si="185"/>
        <v>0</v>
      </c>
      <c r="D210" s="232">
        <v>0</v>
      </c>
      <c r="E210" s="435"/>
      <c r="F210" s="393">
        <f t="shared" si="279"/>
        <v>0</v>
      </c>
      <c r="G210" s="232"/>
      <c r="H210" s="264"/>
      <c r="I210" s="115">
        <f t="shared" si="280"/>
        <v>0</v>
      </c>
      <c r="J210" s="264"/>
      <c r="K210" s="61"/>
      <c r="L210" s="115">
        <f t="shared" si="281"/>
        <v>0</v>
      </c>
      <c r="M210" s="328"/>
      <c r="N210" s="61"/>
      <c r="O210" s="115">
        <f t="shared" si="282"/>
        <v>0</v>
      </c>
      <c r="P210" s="112"/>
      <c r="R210" s="207"/>
    </row>
    <row r="211" spans="1:18" ht="14.25" hidden="1" customHeight="1" x14ac:dyDescent="0.25">
      <c r="A211" s="38">
        <v>5216</v>
      </c>
      <c r="B211" s="58" t="s">
        <v>191</v>
      </c>
      <c r="C211" s="59">
        <f t="shared" si="185"/>
        <v>0</v>
      </c>
      <c r="D211" s="232">
        <v>0</v>
      </c>
      <c r="E211" s="435"/>
      <c r="F211" s="393">
        <f t="shared" si="279"/>
        <v>0</v>
      </c>
      <c r="G211" s="232"/>
      <c r="H211" s="264"/>
      <c r="I211" s="115">
        <f t="shared" si="280"/>
        <v>0</v>
      </c>
      <c r="J211" s="264"/>
      <c r="K211" s="61"/>
      <c r="L211" s="115">
        <f t="shared" si="281"/>
        <v>0</v>
      </c>
      <c r="M211" s="328"/>
      <c r="N211" s="61"/>
      <c r="O211" s="115">
        <f t="shared" si="282"/>
        <v>0</v>
      </c>
      <c r="P211" s="112"/>
      <c r="R211" s="207"/>
    </row>
    <row r="212" spans="1:18" hidden="1" x14ac:dyDescent="0.25">
      <c r="A212" s="38">
        <v>5217</v>
      </c>
      <c r="B212" s="58" t="s">
        <v>192</v>
      </c>
      <c r="C212" s="59">
        <f t="shared" si="185"/>
        <v>0</v>
      </c>
      <c r="D212" s="232">
        <v>0</v>
      </c>
      <c r="E212" s="435"/>
      <c r="F212" s="393">
        <f t="shared" si="279"/>
        <v>0</v>
      </c>
      <c r="G212" s="232"/>
      <c r="H212" s="264"/>
      <c r="I212" s="115">
        <f t="shared" si="280"/>
        <v>0</v>
      </c>
      <c r="J212" s="264"/>
      <c r="K212" s="61"/>
      <c r="L212" s="115">
        <f t="shared" si="281"/>
        <v>0</v>
      </c>
      <c r="M212" s="328"/>
      <c r="N212" s="61"/>
      <c r="O212" s="115">
        <f t="shared" si="282"/>
        <v>0</v>
      </c>
      <c r="P212" s="112"/>
      <c r="R212" s="207"/>
    </row>
    <row r="213" spans="1:18" hidden="1" x14ac:dyDescent="0.25">
      <c r="A213" s="38">
        <v>5218</v>
      </c>
      <c r="B213" s="58" t="s">
        <v>193</v>
      </c>
      <c r="C213" s="59">
        <f t="shared" ref="C213:C276" si="283">F213+I213+L213+O213</f>
        <v>0</v>
      </c>
      <c r="D213" s="232">
        <v>0</v>
      </c>
      <c r="E213" s="435"/>
      <c r="F213" s="393">
        <f t="shared" si="279"/>
        <v>0</v>
      </c>
      <c r="G213" s="232"/>
      <c r="H213" s="264"/>
      <c r="I213" s="115">
        <f t="shared" si="280"/>
        <v>0</v>
      </c>
      <c r="J213" s="264"/>
      <c r="K213" s="61"/>
      <c r="L213" s="115">
        <f t="shared" si="281"/>
        <v>0</v>
      </c>
      <c r="M213" s="328"/>
      <c r="N213" s="61"/>
      <c r="O213" s="115">
        <f t="shared" si="282"/>
        <v>0</v>
      </c>
      <c r="P213" s="112"/>
      <c r="R213" s="207"/>
    </row>
    <row r="214" spans="1:18" hidden="1" x14ac:dyDescent="0.25">
      <c r="A214" s="38">
        <v>5219</v>
      </c>
      <c r="B214" s="58" t="s">
        <v>194</v>
      </c>
      <c r="C214" s="59">
        <f t="shared" si="283"/>
        <v>0</v>
      </c>
      <c r="D214" s="232">
        <v>0</v>
      </c>
      <c r="E214" s="435"/>
      <c r="F214" s="393">
        <f t="shared" si="279"/>
        <v>0</v>
      </c>
      <c r="G214" s="232"/>
      <c r="H214" s="264"/>
      <c r="I214" s="115">
        <f t="shared" si="280"/>
        <v>0</v>
      </c>
      <c r="J214" s="264"/>
      <c r="K214" s="61"/>
      <c r="L214" s="115">
        <f t="shared" si="281"/>
        <v>0</v>
      </c>
      <c r="M214" s="328"/>
      <c r="N214" s="61"/>
      <c r="O214" s="115">
        <f t="shared" si="282"/>
        <v>0</v>
      </c>
      <c r="P214" s="112"/>
      <c r="R214" s="207"/>
    </row>
    <row r="215" spans="1:18" ht="13.5" hidden="1" customHeight="1" x14ac:dyDescent="0.25">
      <c r="A215" s="113">
        <v>5220</v>
      </c>
      <c r="B215" s="58" t="s">
        <v>195</v>
      </c>
      <c r="C215" s="59">
        <f t="shared" si="283"/>
        <v>0</v>
      </c>
      <c r="D215" s="232">
        <v>0</v>
      </c>
      <c r="E215" s="435"/>
      <c r="F215" s="393">
        <f t="shared" si="279"/>
        <v>0</v>
      </c>
      <c r="G215" s="232"/>
      <c r="H215" s="264"/>
      <c r="I215" s="115">
        <f t="shared" si="280"/>
        <v>0</v>
      </c>
      <c r="J215" s="264"/>
      <c r="K215" s="61"/>
      <c r="L215" s="115">
        <f t="shared" si="281"/>
        <v>0</v>
      </c>
      <c r="M215" s="328"/>
      <c r="N215" s="61"/>
      <c r="O215" s="115">
        <f t="shared" si="282"/>
        <v>0</v>
      </c>
      <c r="P215" s="112"/>
      <c r="R215" s="207"/>
    </row>
    <row r="216" spans="1:18" hidden="1" x14ac:dyDescent="0.25">
      <c r="A216" s="113">
        <v>5230</v>
      </c>
      <c r="B216" s="58" t="s">
        <v>196</v>
      </c>
      <c r="C216" s="59">
        <f t="shared" si="283"/>
        <v>0</v>
      </c>
      <c r="D216" s="233">
        <f>SUM(D217:D224)</f>
        <v>0</v>
      </c>
      <c r="E216" s="436">
        <f t="shared" ref="E216:F216" si="284">SUM(E217:E224)</f>
        <v>0</v>
      </c>
      <c r="F216" s="393">
        <f t="shared" si="284"/>
        <v>0</v>
      </c>
      <c r="G216" s="233">
        <f>SUM(G217:G224)</f>
        <v>0</v>
      </c>
      <c r="H216" s="122">
        <f t="shared" ref="H216:I216" si="285">SUM(H217:H224)</f>
        <v>0</v>
      </c>
      <c r="I216" s="115">
        <f t="shared" si="285"/>
        <v>0</v>
      </c>
      <c r="J216" s="122">
        <f>SUM(J217:J224)</f>
        <v>0</v>
      </c>
      <c r="K216" s="114">
        <f t="shared" ref="K216:L216" si="286">SUM(K217:K224)</f>
        <v>0</v>
      </c>
      <c r="L216" s="115">
        <f t="shared" si="286"/>
        <v>0</v>
      </c>
      <c r="M216" s="59">
        <f>SUM(M217:M224)</f>
        <v>0</v>
      </c>
      <c r="N216" s="114">
        <f t="shared" ref="N216:O216" si="287">SUM(N217:N224)</f>
        <v>0</v>
      </c>
      <c r="O216" s="115">
        <f t="shared" si="287"/>
        <v>0</v>
      </c>
      <c r="P216" s="112"/>
      <c r="R216" s="207"/>
    </row>
    <row r="217" spans="1:18" hidden="1" x14ac:dyDescent="0.25">
      <c r="A217" s="38">
        <v>5231</v>
      </c>
      <c r="B217" s="58" t="s">
        <v>197</v>
      </c>
      <c r="C217" s="59">
        <f t="shared" si="283"/>
        <v>0</v>
      </c>
      <c r="D217" s="232">
        <v>0</v>
      </c>
      <c r="E217" s="435"/>
      <c r="F217" s="393">
        <f t="shared" ref="F217:F226" si="288">D217+E217</f>
        <v>0</v>
      </c>
      <c r="G217" s="232"/>
      <c r="H217" s="264"/>
      <c r="I217" s="115">
        <f t="shared" ref="I217:I226" si="289">G217+H217</f>
        <v>0</v>
      </c>
      <c r="J217" s="264"/>
      <c r="K217" s="61"/>
      <c r="L217" s="115">
        <f t="shared" ref="L217:L226" si="290">J217+K217</f>
        <v>0</v>
      </c>
      <c r="M217" s="328"/>
      <c r="N217" s="61"/>
      <c r="O217" s="115">
        <f t="shared" ref="O217:O226" si="291">M217+N217</f>
        <v>0</v>
      </c>
      <c r="P217" s="112"/>
      <c r="R217" s="207"/>
    </row>
    <row r="218" spans="1:18" hidden="1" x14ac:dyDescent="0.25">
      <c r="A218" s="38">
        <v>5232</v>
      </c>
      <c r="B218" s="58" t="s">
        <v>198</v>
      </c>
      <c r="C218" s="59">
        <f t="shared" si="283"/>
        <v>0</v>
      </c>
      <c r="D218" s="232">
        <v>0</v>
      </c>
      <c r="E218" s="435"/>
      <c r="F218" s="393">
        <f t="shared" si="288"/>
        <v>0</v>
      </c>
      <c r="G218" s="232"/>
      <c r="H218" s="264"/>
      <c r="I218" s="115">
        <f t="shared" si="289"/>
        <v>0</v>
      </c>
      <c r="J218" s="264"/>
      <c r="K218" s="61"/>
      <c r="L218" s="115">
        <f t="shared" si="290"/>
        <v>0</v>
      </c>
      <c r="M218" s="328"/>
      <c r="N218" s="61"/>
      <c r="O218" s="115">
        <f t="shared" si="291"/>
        <v>0</v>
      </c>
      <c r="P218" s="112"/>
      <c r="R218" s="207"/>
    </row>
    <row r="219" spans="1:18" hidden="1" x14ac:dyDescent="0.25">
      <c r="A219" s="38">
        <v>5233</v>
      </c>
      <c r="B219" s="58" t="s">
        <v>199</v>
      </c>
      <c r="C219" s="59">
        <f t="shared" si="283"/>
        <v>0</v>
      </c>
      <c r="D219" s="232">
        <v>0</v>
      </c>
      <c r="E219" s="435"/>
      <c r="F219" s="393">
        <f t="shared" si="288"/>
        <v>0</v>
      </c>
      <c r="G219" s="232"/>
      <c r="H219" s="264"/>
      <c r="I219" s="115">
        <f t="shared" si="289"/>
        <v>0</v>
      </c>
      <c r="J219" s="264"/>
      <c r="K219" s="61"/>
      <c r="L219" s="115">
        <f t="shared" si="290"/>
        <v>0</v>
      </c>
      <c r="M219" s="328"/>
      <c r="N219" s="61"/>
      <c r="O219" s="115">
        <f t="shared" si="291"/>
        <v>0</v>
      </c>
      <c r="P219" s="112"/>
      <c r="R219" s="207"/>
    </row>
    <row r="220" spans="1:18" ht="24" hidden="1" x14ac:dyDescent="0.25">
      <c r="A220" s="38">
        <v>5234</v>
      </c>
      <c r="B220" s="58" t="s">
        <v>200</v>
      </c>
      <c r="C220" s="59">
        <f t="shared" si="283"/>
        <v>0</v>
      </c>
      <c r="D220" s="232">
        <v>0</v>
      </c>
      <c r="E220" s="435"/>
      <c r="F220" s="393">
        <f t="shared" si="288"/>
        <v>0</v>
      </c>
      <c r="G220" s="232"/>
      <c r="H220" s="264"/>
      <c r="I220" s="115">
        <f t="shared" si="289"/>
        <v>0</v>
      </c>
      <c r="J220" s="264"/>
      <c r="K220" s="61"/>
      <c r="L220" s="115">
        <f t="shared" si="290"/>
        <v>0</v>
      </c>
      <c r="M220" s="328"/>
      <c r="N220" s="61"/>
      <c r="O220" s="115">
        <f t="shared" si="291"/>
        <v>0</v>
      </c>
      <c r="P220" s="112"/>
      <c r="R220" s="207"/>
    </row>
    <row r="221" spans="1:18" ht="14.25" hidden="1" customHeight="1" x14ac:dyDescent="0.25">
      <c r="A221" s="38">
        <v>5236</v>
      </c>
      <c r="B221" s="58" t="s">
        <v>201</v>
      </c>
      <c r="C221" s="59">
        <f t="shared" si="283"/>
        <v>0</v>
      </c>
      <c r="D221" s="232">
        <v>0</v>
      </c>
      <c r="E221" s="435"/>
      <c r="F221" s="393">
        <f t="shared" si="288"/>
        <v>0</v>
      </c>
      <c r="G221" s="232"/>
      <c r="H221" s="264"/>
      <c r="I221" s="115">
        <f t="shared" si="289"/>
        <v>0</v>
      </c>
      <c r="J221" s="264"/>
      <c r="K221" s="61"/>
      <c r="L221" s="115">
        <f t="shared" si="290"/>
        <v>0</v>
      </c>
      <c r="M221" s="328"/>
      <c r="N221" s="61"/>
      <c r="O221" s="115">
        <f t="shared" si="291"/>
        <v>0</v>
      </c>
      <c r="P221" s="112"/>
      <c r="R221" s="207"/>
    </row>
    <row r="222" spans="1:18" ht="14.25" hidden="1" customHeight="1" x14ac:dyDescent="0.25">
      <c r="A222" s="38">
        <v>5237</v>
      </c>
      <c r="B222" s="58" t="s">
        <v>202</v>
      </c>
      <c r="C222" s="59">
        <f t="shared" si="283"/>
        <v>0</v>
      </c>
      <c r="D222" s="232">
        <v>0</v>
      </c>
      <c r="E222" s="435"/>
      <c r="F222" s="393">
        <f t="shared" si="288"/>
        <v>0</v>
      </c>
      <c r="G222" s="232"/>
      <c r="H222" s="264"/>
      <c r="I222" s="115">
        <f t="shared" si="289"/>
        <v>0</v>
      </c>
      <c r="J222" s="264"/>
      <c r="K222" s="61"/>
      <c r="L222" s="115">
        <f t="shared" si="290"/>
        <v>0</v>
      </c>
      <c r="M222" s="328"/>
      <c r="N222" s="61"/>
      <c r="O222" s="115">
        <f t="shared" si="291"/>
        <v>0</v>
      </c>
      <c r="P222" s="112"/>
      <c r="R222" s="207"/>
    </row>
    <row r="223" spans="1:18" ht="24" hidden="1" x14ac:dyDescent="0.25">
      <c r="A223" s="38">
        <v>5238</v>
      </c>
      <c r="B223" s="58" t="s">
        <v>203</v>
      </c>
      <c r="C223" s="59">
        <f t="shared" si="283"/>
        <v>0</v>
      </c>
      <c r="D223" s="232">
        <v>0</v>
      </c>
      <c r="E223" s="435"/>
      <c r="F223" s="393">
        <f t="shared" si="288"/>
        <v>0</v>
      </c>
      <c r="G223" s="232"/>
      <c r="H223" s="264"/>
      <c r="I223" s="115">
        <f t="shared" si="289"/>
        <v>0</v>
      </c>
      <c r="J223" s="264"/>
      <c r="K223" s="61"/>
      <c r="L223" s="115">
        <f t="shared" si="290"/>
        <v>0</v>
      </c>
      <c r="M223" s="328"/>
      <c r="N223" s="61"/>
      <c r="O223" s="115">
        <f t="shared" si="291"/>
        <v>0</v>
      </c>
      <c r="P223" s="112"/>
      <c r="R223" s="207"/>
    </row>
    <row r="224" spans="1:18" ht="24" hidden="1" x14ac:dyDescent="0.25">
      <c r="A224" s="38">
        <v>5239</v>
      </c>
      <c r="B224" s="58" t="s">
        <v>204</v>
      </c>
      <c r="C224" s="59">
        <f t="shared" si="283"/>
        <v>0</v>
      </c>
      <c r="D224" s="232">
        <v>0</v>
      </c>
      <c r="E224" s="435"/>
      <c r="F224" s="393">
        <f t="shared" si="288"/>
        <v>0</v>
      </c>
      <c r="G224" s="232"/>
      <c r="H224" s="264"/>
      <c r="I224" s="115">
        <f t="shared" si="289"/>
        <v>0</v>
      </c>
      <c r="J224" s="264"/>
      <c r="K224" s="61"/>
      <c r="L224" s="115">
        <f t="shared" si="290"/>
        <v>0</v>
      </c>
      <c r="M224" s="328"/>
      <c r="N224" s="61"/>
      <c r="O224" s="115">
        <f t="shared" si="291"/>
        <v>0</v>
      </c>
      <c r="P224" s="112"/>
      <c r="R224" s="207"/>
    </row>
    <row r="225" spans="1:18" ht="24" hidden="1" x14ac:dyDescent="0.25">
      <c r="A225" s="113">
        <v>5240</v>
      </c>
      <c r="B225" s="58" t="s">
        <v>205</v>
      </c>
      <c r="C225" s="59">
        <f t="shared" si="283"/>
        <v>0</v>
      </c>
      <c r="D225" s="232">
        <v>0</v>
      </c>
      <c r="E225" s="435"/>
      <c r="F225" s="393">
        <f t="shared" si="288"/>
        <v>0</v>
      </c>
      <c r="G225" s="232"/>
      <c r="H225" s="264"/>
      <c r="I225" s="115">
        <f t="shared" si="289"/>
        <v>0</v>
      </c>
      <c r="J225" s="264"/>
      <c r="K225" s="61"/>
      <c r="L225" s="115">
        <f t="shared" si="290"/>
        <v>0</v>
      </c>
      <c r="M225" s="328"/>
      <c r="N225" s="61"/>
      <c r="O225" s="115">
        <f t="shared" si="291"/>
        <v>0</v>
      </c>
      <c r="P225" s="112"/>
      <c r="R225" s="207"/>
    </row>
    <row r="226" spans="1:18" x14ac:dyDescent="0.25">
      <c r="A226" s="113">
        <v>5250</v>
      </c>
      <c r="B226" s="58" t="s">
        <v>206</v>
      </c>
      <c r="C226" s="59">
        <f t="shared" si="283"/>
        <v>283163</v>
      </c>
      <c r="D226" s="232">
        <v>232833</v>
      </c>
      <c r="E226" s="435">
        <v>50330</v>
      </c>
      <c r="F226" s="393">
        <f t="shared" si="288"/>
        <v>283163</v>
      </c>
      <c r="G226" s="232"/>
      <c r="H226" s="264"/>
      <c r="I226" s="115">
        <f t="shared" si="289"/>
        <v>0</v>
      </c>
      <c r="J226" s="264"/>
      <c r="K226" s="61"/>
      <c r="L226" s="115">
        <f t="shared" si="290"/>
        <v>0</v>
      </c>
      <c r="M226" s="328"/>
      <c r="N226" s="61"/>
      <c r="O226" s="115">
        <f t="shared" si="291"/>
        <v>0</v>
      </c>
      <c r="P226" s="112"/>
      <c r="R226" s="207"/>
    </row>
    <row r="227" spans="1:18"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c r="R227" s="207"/>
    </row>
    <row r="228" spans="1:18" ht="24" hidden="1" x14ac:dyDescent="0.25">
      <c r="A228" s="38">
        <v>5269</v>
      </c>
      <c r="B228" s="58" t="s">
        <v>208</v>
      </c>
      <c r="C228" s="59">
        <f t="shared" si="283"/>
        <v>0</v>
      </c>
      <c r="D228" s="232">
        <v>0</v>
      </c>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c r="R228" s="207"/>
    </row>
    <row r="229" spans="1:18" ht="24" hidden="1" x14ac:dyDescent="0.25">
      <c r="A229" s="108">
        <v>5270</v>
      </c>
      <c r="B229" s="79" t="s">
        <v>209</v>
      </c>
      <c r="C229" s="85">
        <f t="shared" si="283"/>
        <v>0</v>
      </c>
      <c r="D229" s="234">
        <v>0</v>
      </c>
      <c r="E229" s="437"/>
      <c r="F229" s="432">
        <f t="shared" si="296"/>
        <v>0</v>
      </c>
      <c r="G229" s="234"/>
      <c r="H229" s="265"/>
      <c r="I229" s="110">
        <f t="shared" si="297"/>
        <v>0</v>
      </c>
      <c r="J229" s="265"/>
      <c r="K229" s="116"/>
      <c r="L229" s="110">
        <f t="shared" si="298"/>
        <v>0</v>
      </c>
      <c r="M229" s="329"/>
      <c r="N229" s="116"/>
      <c r="O229" s="110">
        <f t="shared" si="299"/>
        <v>0</v>
      </c>
      <c r="P229" s="117"/>
      <c r="R229" s="207"/>
    </row>
    <row r="230" spans="1:18" hidden="1" x14ac:dyDescent="0.25">
      <c r="A230" s="102">
        <v>6000</v>
      </c>
      <c r="B230" s="102" t="s">
        <v>210</v>
      </c>
      <c r="C230" s="103">
        <f t="shared" si="283"/>
        <v>0</v>
      </c>
      <c r="D230" s="229">
        <f>D231+D251+D259</f>
        <v>0</v>
      </c>
      <c r="E230" s="428">
        <f t="shared" ref="E230:F230" si="300">E231+E251+E259</f>
        <v>0</v>
      </c>
      <c r="F230" s="429">
        <f t="shared" si="300"/>
        <v>0</v>
      </c>
      <c r="G230" s="229">
        <f>G231+G251+G259</f>
        <v>0</v>
      </c>
      <c r="H230" s="262">
        <f t="shared" ref="H230:I230" si="301">H231+H251+H259</f>
        <v>0</v>
      </c>
      <c r="I230" s="105">
        <f t="shared" si="301"/>
        <v>0</v>
      </c>
      <c r="J230" s="262">
        <f>J231+J251+J259</f>
        <v>0</v>
      </c>
      <c r="K230" s="104">
        <f t="shared" ref="K230:L230" si="302">K231+K251+K259</f>
        <v>0</v>
      </c>
      <c r="L230" s="105">
        <f t="shared" si="302"/>
        <v>0</v>
      </c>
      <c r="M230" s="103">
        <f>M231+M251+M259</f>
        <v>0</v>
      </c>
      <c r="N230" s="104">
        <f t="shared" ref="N230:O230" si="303">N231+N251+N259</f>
        <v>0</v>
      </c>
      <c r="O230" s="105">
        <f t="shared" si="303"/>
        <v>0</v>
      </c>
      <c r="P230" s="351"/>
      <c r="R230" s="207"/>
    </row>
    <row r="231" spans="1:18" ht="14.25" hidden="1" customHeight="1" x14ac:dyDescent="0.25">
      <c r="A231" s="70">
        <v>6200</v>
      </c>
      <c r="B231" s="126" t="s">
        <v>211</v>
      </c>
      <c r="C231" s="131">
        <f t="shared" si="283"/>
        <v>0</v>
      </c>
      <c r="D231" s="238">
        <f>SUM(D232,D233,D235,D238,D244,D245,D246)</f>
        <v>0</v>
      </c>
      <c r="E231" s="442">
        <f t="shared" ref="E231:F231" si="304">SUM(E232,E233,E235,E238,E244,E245,E246)</f>
        <v>0</v>
      </c>
      <c r="F231" s="443">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c r="R231" s="207"/>
    </row>
    <row r="232" spans="1:18" ht="24" hidden="1" x14ac:dyDescent="0.25">
      <c r="A232" s="1598">
        <v>6220</v>
      </c>
      <c r="B232" s="53" t="s">
        <v>212</v>
      </c>
      <c r="C232" s="54">
        <f t="shared" si="283"/>
        <v>0</v>
      </c>
      <c r="D232" s="231">
        <v>0</v>
      </c>
      <c r="E232" s="433"/>
      <c r="F232" s="434">
        <f>D232+E232</f>
        <v>0</v>
      </c>
      <c r="G232" s="231"/>
      <c r="H232" s="263"/>
      <c r="I232" s="121">
        <f>G232+H232</f>
        <v>0</v>
      </c>
      <c r="J232" s="263"/>
      <c r="K232" s="56"/>
      <c r="L232" s="121">
        <f>J232+K232</f>
        <v>0</v>
      </c>
      <c r="M232" s="327"/>
      <c r="N232" s="56"/>
      <c r="O232" s="121">
        <f>M232+N232</f>
        <v>0</v>
      </c>
      <c r="P232" s="111"/>
      <c r="R232" s="207"/>
    </row>
    <row r="233" spans="1:18"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c r="R233" s="207"/>
    </row>
    <row r="234" spans="1:18" ht="24" hidden="1" x14ac:dyDescent="0.25">
      <c r="A234" s="38">
        <v>6239</v>
      </c>
      <c r="B234" s="53" t="s">
        <v>214</v>
      </c>
      <c r="C234" s="59">
        <f t="shared" si="283"/>
        <v>0</v>
      </c>
      <c r="D234" s="231">
        <v>0</v>
      </c>
      <c r="E234" s="433"/>
      <c r="F234" s="434">
        <f>D234+E234</f>
        <v>0</v>
      </c>
      <c r="G234" s="231"/>
      <c r="H234" s="263"/>
      <c r="I234" s="121">
        <f>G234+H234</f>
        <v>0</v>
      </c>
      <c r="J234" s="263"/>
      <c r="K234" s="56"/>
      <c r="L234" s="121">
        <f>J234+K234</f>
        <v>0</v>
      </c>
      <c r="M234" s="327"/>
      <c r="N234" s="56"/>
      <c r="O234" s="121">
        <f>M234+N234</f>
        <v>0</v>
      </c>
      <c r="P234" s="111"/>
      <c r="R234" s="207"/>
    </row>
    <row r="235" spans="1:18"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c r="R235" s="207"/>
    </row>
    <row r="236" spans="1:18" hidden="1" x14ac:dyDescent="0.25">
      <c r="A236" s="38">
        <v>6241</v>
      </c>
      <c r="B236" s="58" t="s">
        <v>216</v>
      </c>
      <c r="C236" s="59">
        <f t="shared" si="283"/>
        <v>0</v>
      </c>
      <c r="D236" s="232">
        <v>0</v>
      </c>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c r="R236" s="207"/>
    </row>
    <row r="237" spans="1:18" hidden="1" x14ac:dyDescent="0.25">
      <c r="A237" s="38">
        <v>6242</v>
      </c>
      <c r="B237" s="58" t="s">
        <v>217</v>
      </c>
      <c r="C237" s="59">
        <f t="shared" si="283"/>
        <v>0</v>
      </c>
      <c r="D237" s="232">
        <v>0</v>
      </c>
      <c r="E237" s="435"/>
      <c r="F237" s="393">
        <f t="shared" si="313"/>
        <v>0</v>
      </c>
      <c r="G237" s="232"/>
      <c r="H237" s="264"/>
      <c r="I237" s="115">
        <f t="shared" si="314"/>
        <v>0</v>
      </c>
      <c r="J237" s="264"/>
      <c r="K237" s="61"/>
      <c r="L237" s="115">
        <f t="shared" si="315"/>
        <v>0</v>
      </c>
      <c r="M237" s="328"/>
      <c r="N237" s="61"/>
      <c r="O237" s="115">
        <f t="shared" si="316"/>
        <v>0</v>
      </c>
      <c r="P237" s="112"/>
      <c r="R237" s="207"/>
    </row>
    <row r="238" spans="1:18" ht="25.5" hidden="1" customHeight="1" x14ac:dyDescent="0.25">
      <c r="A238" s="113">
        <v>6250</v>
      </c>
      <c r="B238" s="58" t="s">
        <v>218</v>
      </c>
      <c r="C238" s="59">
        <f t="shared" si="283"/>
        <v>0</v>
      </c>
      <c r="D238" s="233">
        <f>SUM(D239:D243)</f>
        <v>0</v>
      </c>
      <c r="E238" s="436">
        <f t="shared" ref="E238:F238" si="317">SUM(E239:E243)</f>
        <v>0</v>
      </c>
      <c r="F238" s="393">
        <f t="shared" si="317"/>
        <v>0</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c r="R238" s="207"/>
    </row>
    <row r="239" spans="1:18" ht="14.25" hidden="1" customHeight="1" x14ac:dyDescent="0.25">
      <c r="A239" s="38">
        <v>6252</v>
      </c>
      <c r="B239" s="58" t="s">
        <v>219</v>
      </c>
      <c r="C239" s="59">
        <f t="shared" si="283"/>
        <v>0</v>
      </c>
      <c r="D239" s="232">
        <v>0</v>
      </c>
      <c r="E239" s="435"/>
      <c r="F239" s="393">
        <f t="shared" ref="F239:F245" si="321">D239+E239</f>
        <v>0</v>
      </c>
      <c r="G239" s="232"/>
      <c r="H239" s="264"/>
      <c r="I239" s="115">
        <f t="shared" ref="I239:I245" si="322">G239+H239</f>
        <v>0</v>
      </c>
      <c r="J239" s="264"/>
      <c r="K239" s="61"/>
      <c r="L239" s="115">
        <f t="shared" ref="L239:L245" si="323">J239+K239</f>
        <v>0</v>
      </c>
      <c r="M239" s="328"/>
      <c r="N239" s="61"/>
      <c r="O239" s="115">
        <f t="shared" ref="O239:O245" si="324">M239+N239</f>
        <v>0</v>
      </c>
      <c r="P239" s="112"/>
      <c r="R239" s="207"/>
    </row>
    <row r="240" spans="1:18" ht="14.25" hidden="1" customHeight="1" x14ac:dyDescent="0.25">
      <c r="A240" s="38">
        <v>6253</v>
      </c>
      <c r="B240" s="58" t="s">
        <v>220</v>
      </c>
      <c r="C240" s="59">
        <f t="shared" si="283"/>
        <v>0</v>
      </c>
      <c r="D240" s="232">
        <v>0</v>
      </c>
      <c r="E240" s="435"/>
      <c r="F240" s="393">
        <f t="shared" si="321"/>
        <v>0</v>
      </c>
      <c r="G240" s="232"/>
      <c r="H240" s="264"/>
      <c r="I240" s="115">
        <f t="shared" si="322"/>
        <v>0</v>
      </c>
      <c r="J240" s="264"/>
      <c r="K240" s="61"/>
      <c r="L240" s="115">
        <f t="shared" si="323"/>
        <v>0</v>
      </c>
      <c r="M240" s="328"/>
      <c r="N240" s="61"/>
      <c r="O240" s="115">
        <f t="shared" si="324"/>
        <v>0</v>
      </c>
      <c r="P240" s="112"/>
      <c r="R240" s="207"/>
    </row>
    <row r="241" spans="1:18" ht="24" hidden="1" x14ac:dyDescent="0.25">
      <c r="A241" s="38">
        <v>6254</v>
      </c>
      <c r="B241" s="58" t="s">
        <v>221</v>
      </c>
      <c r="C241" s="59">
        <f t="shared" si="283"/>
        <v>0</v>
      </c>
      <c r="D241" s="232">
        <v>0</v>
      </c>
      <c r="E241" s="435"/>
      <c r="F241" s="393">
        <f t="shared" si="321"/>
        <v>0</v>
      </c>
      <c r="G241" s="232"/>
      <c r="H241" s="264"/>
      <c r="I241" s="115">
        <f t="shared" si="322"/>
        <v>0</v>
      </c>
      <c r="J241" s="264"/>
      <c r="K241" s="61"/>
      <c r="L241" s="115">
        <f t="shared" si="323"/>
        <v>0</v>
      </c>
      <c r="M241" s="328"/>
      <c r="N241" s="61"/>
      <c r="O241" s="115">
        <f t="shared" si="324"/>
        <v>0</v>
      </c>
      <c r="P241" s="112"/>
      <c r="R241" s="207"/>
    </row>
    <row r="242" spans="1:18" ht="24" hidden="1" x14ac:dyDescent="0.25">
      <c r="A242" s="38">
        <v>6255</v>
      </c>
      <c r="B242" s="58" t="s">
        <v>222</v>
      </c>
      <c r="C242" s="59">
        <f t="shared" si="283"/>
        <v>0</v>
      </c>
      <c r="D242" s="232">
        <v>0</v>
      </c>
      <c r="E242" s="435"/>
      <c r="F242" s="393">
        <f t="shared" si="321"/>
        <v>0</v>
      </c>
      <c r="G242" s="232"/>
      <c r="H242" s="264"/>
      <c r="I242" s="115">
        <f t="shared" si="322"/>
        <v>0</v>
      </c>
      <c r="J242" s="264"/>
      <c r="K242" s="61"/>
      <c r="L242" s="115">
        <f t="shared" si="323"/>
        <v>0</v>
      </c>
      <c r="M242" s="328"/>
      <c r="N242" s="61"/>
      <c r="O242" s="115">
        <f t="shared" si="324"/>
        <v>0</v>
      </c>
      <c r="P242" s="112"/>
      <c r="R242" s="207"/>
    </row>
    <row r="243" spans="1:18" hidden="1" x14ac:dyDescent="0.25">
      <c r="A243" s="38">
        <v>6259</v>
      </c>
      <c r="B243" s="58" t="s">
        <v>223</v>
      </c>
      <c r="C243" s="59">
        <f t="shared" si="283"/>
        <v>0</v>
      </c>
      <c r="D243" s="232">
        <v>0</v>
      </c>
      <c r="E243" s="435"/>
      <c r="F243" s="393">
        <f t="shared" si="321"/>
        <v>0</v>
      </c>
      <c r="G243" s="232"/>
      <c r="H243" s="264"/>
      <c r="I243" s="115">
        <f t="shared" si="322"/>
        <v>0</v>
      </c>
      <c r="J243" s="264"/>
      <c r="K243" s="61"/>
      <c r="L243" s="115">
        <f t="shared" si="323"/>
        <v>0</v>
      </c>
      <c r="M243" s="328"/>
      <c r="N243" s="61"/>
      <c r="O243" s="115">
        <f t="shared" si="324"/>
        <v>0</v>
      </c>
      <c r="P243" s="112"/>
      <c r="R243" s="207"/>
    </row>
    <row r="244" spans="1:18" ht="24" hidden="1" x14ac:dyDescent="0.25">
      <c r="A244" s="113">
        <v>6260</v>
      </c>
      <c r="B244" s="58" t="s">
        <v>224</v>
      </c>
      <c r="C244" s="59">
        <f t="shared" si="283"/>
        <v>0</v>
      </c>
      <c r="D244" s="232">
        <v>0</v>
      </c>
      <c r="E244" s="435"/>
      <c r="F244" s="393">
        <f t="shared" si="321"/>
        <v>0</v>
      </c>
      <c r="G244" s="232"/>
      <c r="H244" s="264"/>
      <c r="I244" s="115">
        <f t="shared" si="322"/>
        <v>0</v>
      </c>
      <c r="J244" s="264"/>
      <c r="K244" s="61"/>
      <c r="L244" s="115">
        <f t="shared" si="323"/>
        <v>0</v>
      </c>
      <c r="M244" s="328"/>
      <c r="N244" s="61"/>
      <c r="O244" s="115">
        <f t="shared" si="324"/>
        <v>0</v>
      </c>
      <c r="P244" s="112"/>
      <c r="R244" s="207"/>
    </row>
    <row r="245" spans="1:18" hidden="1" x14ac:dyDescent="0.25">
      <c r="A245" s="113">
        <v>6270</v>
      </c>
      <c r="B245" s="58" t="s">
        <v>225</v>
      </c>
      <c r="C245" s="59">
        <f t="shared" si="283"/>
        <v>0</v>
      </c>
      <c r="D245" s="232">
        <v>0</v>
      </c>
      <c r="E245" s="435"/>
      <c r="F245" s="393">
        <f t="shared" si="321"/>
        <v>0</v>
      </c>
      <c r="G245" s="232"/>
      <c r="H245" s="264"/>
      <c r="I245" s="115">
        <f t="shared" si="322"/>
        <v>0</v>
      </c>
      <c r="J245" s="264"/>
      <c r="K245" s="61"/>
      <c r="L245" s="115">
        <f t="shared" si="323"/>
        <v>0</v>
      </c>
      <c r="M245" s="328"/>
      <c r="N245" s="61"/>
      <c r="O245" s="115">
        <f t="shared" si="324"/>
        <v>0</v>
      </c>
      <c r="P245" s="112"/>
      <c r="R245" s="207"/>
    </row>
    <row r="246" spans="1:18" ht="24" hidden="1" x14ac:dyDescent="0.25">
      <c r="A246" s="1598">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c r="R246" s="207"/>
    </row>
    <row r="247" spans="1:18" hidden="1" x14ac:dyDescent="0.25">
      <c r="A247" s="38">
        <v>6291</v>
      </c>
      <c r="B247" s="58" t="s">
        <v>227</v>
      </c>
      <c r="C247" s="59">
        <f t="shared" si="283"/>
        <v>0</v>
      </c>
      <c r="D247" s="232">
        <v>0</v>
      </c>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c r="R247" s="207"/>
    </row>
    <row r="248" spans="1:18" hidden="1" x14ac:dyDescent="0.25">
      <c r="A248" s="38">
        <v>6292</v>
      </c>
      <c r="B248" s="58" t="s">
        <v>228</v>
      </c>
      <c r="C248" s="59">
        <f t="shared" si="283"/>
        <v>0</v>
      </c>
      <c r="D248" s="232">
        <v>0</v>
      </c>
      <c r="E248" s="435"/>
      <c r="F248" s="393">
        <f t="shared" si="326"/>
        <v>0</v>
      </c>
      <c r="G248" s="232"/>
      <c r="H248" s="264"/>
      <c r="I248" s="115">
        <f t="shared" si="327"/>
        <v>0</v>
      </c>
      <c r="J248" s="264"/>
      <c r="K248" s="61"/>
      <c r="L248" s="115">
        <f t="shared" si="328"/>
        <v>0</v>
      </c>
      <c r="M248" s="328"/>
      <c r="N248" s="61"/>
      <c r="O248" s="115">
        <f t="shared" si="329"/>
        <v>0</v>
      </c>
      <c r="P248" s="112"/>
      <c r="R248" s="207"/>
    </row>
    <row r="249" spans="1:18" ht="72" hidden="1" x14ac:dyDescent="0.25">
      <c r="A249" s="38">
        <v>6296</v>
      </c>
      <c r="B249" s="58" t="s">
        <v>229</v>
      </c>
      <c r="C249" s="59">
        <f t="shared" si="283"/>
        <v>0</v>
      </c>
      <c r="D249" s="232">
        <v>0</v>
      </c>
      <c r="E249" s="435"/>
      <c r="F249" s="393">
        <f t="shared" si="326"/>
        <v>0</v>
      </c>
      <c r="G249" s="232"/>
      <c r="H249" s="264"/>
      <c r="I249" s="115">
        <f t="shared" si="327"/>
        <v>0</v>
      </c>
      <c r="J249" s="264"/>
      <c r="K249" s="61"/>
      <c r="L249" s="115">
        <f t="shared" si="328"/>
        <v>0</v>
      </c>
      <c r="M249" s="328"/>
      <c r="N249" s="61"/>
      <c r="O249" s="115">
        <f t="shared" si="329"/>
        <v>0</v>
      </c>
      <c r="P249" s="112"/>
      <c r="R249" s="207"/>
    </row>
    <row r="250" spans="1:18" ht="39.75" hidden="1" customHeight="1" x14ac:dyDescent="0.25">
      <c r="A250" s="38">
        <v>6299</v>
      </c>
      <c r="B250" s="58" t="s">
        <v>230</v>
      </c>
      <c r="C250" s="59">
        <f t="shared" si="283"/>
        <v>0</v>
      </c>
      <c r="D250" s="232">
        <v>0</v>
      </c>
      <c r="E250" s="435"/>
      <c r="F250" s="393">
        <f t="shared" si="326"/>
        <v>0</v>
      </c>
      <c r="G250" s="232"/>
      <c r="H250" s="264"/>
      <c r="I250" s="115">
        <f t="shared" si="327"/>
        <v>0</v>
      </c>
      <c r="J250" s="264"/>
      <c r="K250" s="61"/>
      <c r="L250" s="115">
        <f t="shared" si="328"/>
        <v>0</v>
      </c>
      <c r="M250" s="328"/>
      <c r="N250" s="61"/>
      <c r="O250" s="115">
        <f t="shared" si="329"/>
        <v>0</v>
      </c>
      <c r="P250" s="112"/>
      <c r="R250" s="207"/>
    </row>
    <row r="251" spans="1:18" hidden="1" x14ac:dyDescent="0.25">
      <c r="A251" s="46">
        <v>6300</v>
      </c>
      <c r="B251" s="106" t="s">
        <v>231</v>
      </c>
      <c r="C251" s="47">
        <f t="shared" si="283"/>
        <v>0</v>
      </c>
      <c r="D251" s="230">
        <f>SUM(D252,D257,D258)</f>
        <v>0</v>
      </c>
      <c r="E251" s="430">
        <f t="shared" ref="E251:O251" si="330">SUM(E252,E257,E258)</f>
        <v>0</v>
      </c>
      <c r="F251" s="397">
        <f t="shared" si="330"/>
        <v>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c r="R251" s="207"/>
    </row>
    <row r="252" spans="1:18" ht="24" hidden="1" x14ac:dyDescent="0.25">
      <c r="A252" s="1598">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c r="R252" s="207"/>
    </row>
    <row r="253" spans="1:18" hidden="1" x14ac:dyDescent="0.25">
      <c r="A253" s="38">
        <v>6322</v>
      </c>
      <c r="B253" s="58" t="s">
        <v>232</v>
      </c>
      <c r="C253" s="59">
        <f t="shared" si="283"/>
        <v>0</v>
      </c>
      <c r="D253" s="232">
        <v>0</v>
      </c>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c r="R253" s="207"/>
    </row>
    <row r="254" spans="1:18" ht="24" hidden="1" x14ac:dyDescent="0.25">
      <c r="A254" s="38">
        <v>6323</v>
      </c>
      <c r="B254" s="58" t="s">
        <v>233</v>
      </c>
      <c r="C254" s="59">
        <f t="shared" si="283"/>
        <v>0</v>
      </c>
      <c r="D254" s="232">
        <v>0</v>
      </c>
      <c r="E254" s="435"/>
      <c r="F254" s="393">
        <f t="shared" si="332"/>
        <v>0</v>
      </c>
      <c r="G254" s="232"/>
      <c r="H254" s="264"/>
      <c r="I254" s="115">
        <f t="shared" si="333"/>
        <v>0</v>
      </c>
      <c r="J254" s="264"/>
      <c r="K254" s="61"/>
      <c r="L254" s="115">
        <f t="shared" si="334"/>
        <v>0</v>
      </c>
      <c r="M254" s="328"/>
      <c r="N254" s="61"/>
      <c r="O254" s="115">
        <f t="shared" si="335"/>
        <v>0</v>
      </c>
      <c r="P254" s="112"/>
      <c r="R254" s="207"/>
    </row>
    <row r="255" spans="1:18" ht="24" hidden="1" x14ac:dyDescent="0.25">
      <c r="A255" s="38">
        <v>6324</v>
      </c>
      <c r="B255" s="58" t="s">
        <v>287</v>
      </c>
      <c r="C255" s="59">
        <f t="shared" si="283"/>
        <v>0</v>
      </c>
      <c r="D255" s="232">
        <v>0</v>
      </c>
      <c r="E255" s="435"/>
      <c r="F255" s="393">
        <f t="shared" si="332"/>
        <v>0</v>
      </c>
      <c r="G255" s="232"/>
      <c r="H255" s="264"/>
      <c r="I255" s="115">
        <f t="shared" si="333"/>
        <v>0</v>
      </c>
      <c r="J255" s="264"/>
      <c r="K255" s="61"/>
      <c r="L255" s="115">
        <f t="shared" si="334"/>
        <v>0</v>
      </c>
      <c r="M255" s="328"/>
      <c r="N255" s="61"/>
      <c r="O255" s="115">
        <f t="shared" si="335"/>
        <v>0</v>
      </c>
      <c r="P255" s="112"/>
      <c r="R255" s="207"/>
    </row>
    <row r="256" spans="1:18" hidden="1" x14ac:dyDescent="0.25">
      <c r="A256" s="33">
        <v>6329</v>
      </c>
      <c r="B256" s="53" t="s">
        <v>288</v>
      </c>
      <c r="C256" s="54">
        <f t="shared" si="283"/>
        <v>0</v>
      </c>
      <c r="D256" s="231">
        <v>0</v>
      </c>
      <c r="E256" s="433"/>
      <c r="F256" s="434">
        <f t="shared" si="332"/>
        <v>0</v>
      </c>
      <c r="G256" s="231"/>
      <c r="H256" s="263"/>
      <c r="I256" s="121">
        <f t="shared" si="333"/>
        <v>0</v>
      </c>
      <c r="J256" s="263"/>
      <c r="K256" s="56"/>
      <c r="L256" s="121">
        <f t="shared" si="334"/>
        <v>0</v>
      </c>
      <c r="M256" s="327"/>
      <c r="N256" s="56"/>
      <c r="O256" s="121">
        <f t="shared" si="335"/>
        <v>0</v>
      </c>
      <c r="P256" s="111"/>
      <c r="R256" s="207"/>
    </row>
    <row r="257" spans="1:18" ht="24" hidden="1" x14ac:dyDescent="0.25">
      <c r="A257" s="144">
        <v>6330</v>
      </c>
      <c r="B257" s="145" t="s">
        <v>234</v>
      </c>
      <c r="C257" s="128">
        <f t="shared" si="283"/>
        <v>0</v>
      </c>
      <c r="D257" s="237">
        <v>0</v>
      </c>
      <c r="E257" s="440"/>
      <c r="F257" s="441">
        <f t="shared" si="332"/>
        <v>0</v>
      </c>
      <c r="G257" s="237"/>
      <c r="H257" s="268"/>
      <c r="I257" s="313">
        <f t="shared" si="333"/>
        <v>0</v>
      </c>
      <c r="J257" s="268"/>
      <c r="K257" s="130"/>
      <c r="L257" s="313">
        <f t="shared" si="334"/>
        <v>0</v>
      </c>
      <c r="M257" s="331"/>
      <c r="N257" s="130"/>
      <c r="O257" s="313">
        <f t="shared" si="335"/>
        <v>0</v>
      </c>
      <c r="P257" s="159"/>
      <c r="R257" s="207"/>
    </row>
    <row r="258" spans="1:18" hidden="1" x14ac:dyDescent="0.25">
      <c r="A258" s="113">
        <v>6360</v>
      </c>
      <c r="B258" s="58" t="s">
        <v>235</v>
      </c>
      <c r="C258" s="59">
        <f t="shared" si="283"/>
        <v>0</v>
      </c>
      <c r="D258" s="232">
        <v>0</v>
      </c>
      <c r="E258" s="435"/>
      <c r="F258" s="393">
        <f t="shared" si="332"/>
        <v>0</v>
      </c>
      <c r="G258" s="232"/>
      <c r="H258" s="264"/>
      <c r="I258" s="115">
        <f t="shared" si="333"/>
        <v>0</v>
      </c>
      <c r="J258" s="264"/>
      <c r="K258" s="61"/>
      <c r="L258" s="115">
        <f t="shared" si="334"/>
        <v>0</v>
      </c>
      <c r="M258" s="328"/>
      <c r="N258" s="61"/>
      <c r="O258" s="115">
        <f t="shared" si="335"/>
        <v>0</v>
      </c>
      <c r="P258" s="112"/>
      <c r="R258" s="207"/>
    </row>
    <row r="259" spans="1:18" ht="36" hidden="1" x14ac:dyDescent="0.25">
      <c r="A259" s="46">
        <v>6400</v>
      </c>
      <c r="B259" s="106" t="s">
        <v>236</v>
      </c>
      <c r="C259" s="47">
        <f t="shared" si="283"/>
        <v>0</v>
      </c>
      <c r="D259" s="230">
        <f>SUM(D260,D264)</f>
        <v>0</v>
      </c>
      <c r="E259" s="430">
        <f t="shared" ref="E259:O259" si="336">SUM(E260,E264)</f>
        <v>0</v>
      </c>
      <c r="F259" s="397">
        <f t="shared" si="336"/>
        <v>0</v>
      </c>
      <c r="G259" s="230">
        <f t="shared" si="336"/>
        <v>0</v>
      </c>
      <c r="H259" s="107">
        <f t="shared" si="336"/>
        <v>0</v>
      </c>
      <c r="I259" s="118">
        <f t="shared" si="336"/>
        <v>0</v>
      </c>
      <c r="J259" s="107">
        <f t="shared" si="336"/>
        <v>0</v>
      </c>
      <c r="K259" s="51">
        <f t="shared" si="336"/>
        <v>0</v>
      </c>
      <c r="L259" s="118">
        <f t="shared" si="336"/>
        <v>0</v>
      </c>
      <c r="M259" s="167">
        <f t="shared" si="336"/>
        <v>0</v>
      </c>
      <c r="N259" s="168">
        <f t="shared" si="336"/>
        <v>0</v>
      </c>
      <c r="O259" s="169">
        <f t="shared" si="336"/>
        <v>0</v>
      </c>
      <c r="P259" s="353"/>
      <c r="R259" s="207"/>
    </row>
    <row r="260" spans="1:18" ht="24" hidden="1" x14ac:dyDescent="0.25">
      <c r="A260" s="1598">
        <v>6410</v>
      </c>
      <c r="B260" s="53" t="s">
        <v>237</v>
      </c>
      <c r="C260" s="54">
        <f t="shared" si="283"/>
        <v>0</v>
      </c>
      <c r="D260" s="235">
        <f>SUM(D261:D263)</f>
        <v>0</v>
      </c>
      <c r="E260" s="438">
        <f t="shared" ref="E260:O260" si="337">SUM(E261:E263)</f>
        <v>0</v>
      </c>
      <c r="F260" s="434">
        <f t="shared" si="337"/>
        <v>0</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c r="R260" s="207"/>
    </row>
    <row r="261" spans="1:18" hidden="1" x14ac:dyDescent="0.25">
      <c r="A261" s="38">
        <v>6411</v>
      </c>
      <c r="B261" s="147" t="s">
        <v>238</v>
      </c>
      <c r="C261" s="59">
        <f t="shared" si="283"/>
        <v>0</v>
      </c>
      <c r="D261" s="232">
        <v>0</v>
      </c>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c r="R261" s="207"/>
    </row>
    <row r="262" spans="1:18" ht="36" hidden="1" x14ac:dyDescent="0.25">
      <c r="A262" s="38">
        <v>6412</v>
      </c>
      <c r="B262" s="58" t="s">
        <v>239</v>
      </c>
      <c r="C262" s="59">
        <f t="shared" si="283"/>
        <v>0</v>
      </c>
      <c r="D262" s="232">
        <v>0</v>
      </c>
      <c r="E262" s="435"/>
      <c r="F262" s="393">
        <f t="shared" si="338"/>
        <v>0</v>
      </c>
      <c r="G262" s="232"/>
      <c r="H262" s="264"/>
      <c r="I262" s="115">
        <f t="shared" si="339"/>
        <v>0</v>
      </c>
      <c r="J262" s="264"/>
      <c r="K262" s="61"/>
      <c r="L262" s="115">
        <f t="shared" si="340"/>
        <v>0</v>
      </c>
      <c r="M262" s="328"/>
      <c r="N262" s="61"/>
      <c r="O262" s="115">
        <f t="shared" si="341"/>
        <v>0</v>
      </c>
      <c r="P262" s="112"/>
      <c r="R262" s="207"/>
    </row>
    <row r="263" spans="1:18" ht="36" hidden="1" x14ac:dyDescent="0.25">
      <c r="A263" s="38">
        <v>6419</v>
      </c>
      <c r="B263" s="58" t="s">
        <v>240</v>
      </c>
      <c r="C263" s="59">
        <f t="shared" si="283"/>
        <v>0</v>
      </c>
      <c r="D263" s="232">
        <v>0</v>
      </c>
      <c r="E263" s="435"/>
      <c r="F263" s="393">
        <f t="shared" si="338"/>
        <v>0</v>
      </c>
      <c r="G263" s="232"/>
      <c r="H263" s="264"/>
      <c r="I263" s="115">
        <f t="shared" si="339"/>
        <v>0</v>
      </c>
      <c r="J263" s="264"/>
      <c r="K263" s="61"/>
      <c r="L263" s="115">
        <f t="shared" si="340"/>
        <v>0</v>
      </c>
      <c r="M263" s="328"/>
      <c r="N263" s="61"/>
      <c r="O263" s="115">
        <f t="shared" si="341"/>
        <v>0</v>
      </c>
      <c r="P263" s="112"/>
      <c r="R263" s="207"/>
    </row>
    <row r="264" spans="1:18" ht="36" hidden="1" x14ac:dyDescent="0.25">
      <c r="A264" s="113">
        <v>6420</v>
      </c>
      <c r="B264" s="58" t="s">
        <v>241</v>
      </c>
      <c r="C264" s="59">
        <f t="shared" si="283"/>
        <v>0</v>
      </c>
      <c r="D264" s="233">
        <f>SUM(D265:D268)</f>
        <v>0</v>
      </c>
      <c r="E264" s="436">
        <f t="shared" ref="E264:F264" si="342">SUM(E265:E268)</f>
        <v>0</v>
      </c>
      <c r="F264" s="393">
        <f t="shared" si="342"/>
        <v>0</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c r="R264" s="207"/>
    </row>
    <row r="265" spans="1:18" hidden="1" x14ac:dyDescent="0.25">
      <c r="A265" s="38">
        <v>6421</v>
      </c>
      <c r="B265" s="58" t="s">
        <v>242</v>
      </c>
      <c r="C265" s="59">
        <f t="shared" si="283"/>
        <v>0</v>
      </c>
      <c r="D265" s="232">
        <v>0</v>
      </c>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c r="R265" s="207"/>
    </row>
    <row r="266" spans="1:18" hidden="1" x14ac:dyDescent="0.25">
      <c r="A266" s="38">
        <v>6422</v>
      </c>
      <c r="B266" s="58" t="s">
        <v>243</v>
      </c>
      <c r="C266" s="59">
        <f t="shared" si="283"/>
        <v>0</v>
      </c>
      <c r="D266" s="232">
        <v>0</v>
      </c>
      <c r="E266" s="435"/>
      <c r="F266" s="393">
        <f t="shared" si="346"/>
        <v>0</v>
      </c>
      <c r="G266" s="232"/>
      <c r="H266" s="264"/>
      <c r="I266" s="115">
        <f t="shared" si="347"/>
        <v>0</v>
      </c>
      <c r="J266" s="264"/>
      <c r="K266" s="61"/>
      <c r="L266" s="115">
        <f t="shared" si="348"/>
        <v>0</v>
      </c>
      <c r="M266" s="328"/>
      <c r="N266" s="61"/>
      <c r="O266" s="115">
        <f t="shared" si="349"/>
        <v>0</v>
      </c>
      <c r="P266" s="112"/>
      <c r="R266" s="207"/>
    </row>
    <row r="267" spans="1:18" ht="13.5" hidden="1" customHeight="1" x14ac:dyDescent="0.25">
      <c r="A267" s="38">
        <v>6423</v>
      </c>
      <c r="B267" s="58" t="s">
        <v>244</v>
      </c>
      <c r="C267" s="59">
        <f t="shared" si="283"/>
        <v>0</v>
      </c>
      <c r="D267" s="232">
        <v>0</v>
      </c>
      <c r="E267" s="435"/>
      <c r="F267" s="393">
        <f t="shared" si="346"/>
        <v>0</v>
      </c>
      <c r="G267" s="232"/>
      <c r="H267" s="264"/>
      <c r="I267" s="115">
        <f t="shared" si="347"/>
        <v>0</v>
      </c>
      <c r="J267" s="264"/>
      <c r="K267" s="61"/>
      <c r="L267" s="115">
        <f t="shared" si="348"/>
        <v>0</v>
      </c>
      <c r="M267" s="328"/>
      <c r="N267" s="61"/>
      <c r="O267" s="115">
        <f t="shared" si="349"/>
        <v>0</v>
      </c>
      <c r="P267" s="112"/>
      <c r="R267" s="207"/>
    </row>
    <row r="268" spans="1:18" ht="36" hidden="1" x14ac:dyDescent="0.25">
      <c r="A268" s="38">
        <v>6424</v>
      </c>
      <c r="B268" s="58" t="s">
        <v>245</v>
      </c>
      <c r="C268" s="59">
        <f t="shared" si="283"/>
        <v>0</v>
      </c>
      <c r="D268" s="232">
        <v>0</v>
      </c>
      <c r="E268" s="435"/>
      <c r="F268" s="393">
        <f t="shared" si="346"/>
        <v>0</v>
      </c>
      <c r="G268" s="232"/>
      <c r="H268" s="264"/>
      <c r="I268" s="115">
        <f t="shared" si="347"/>
        <v>0</v>
      </c>
      <c r="J268" s="264"/>
      <c r="K268" s="61"/>
      <c r="L268" s="115">
        <f t="shared" si="348"/>
        <v>0</v>
      </c>
      <c r="M268" s="328"/>
      <c r="N268" s="61"/>
      <c r="O268" s="115">
        <f t="shared" si="349"/>
        <v>0</v>
      </c>
      <c r="P268" s="112"/>
      <c r="R268" s="207"/>
    </row>
    <row r="269" spans="1:18" ht="36" hidden="1" x14ac:dyDescent="0.25">
      <c r="A269" s="150">
        <v>7000</v>
      </c>
      <c r="B269" s="150" t="s">
        <v>246</v>
      </c>
      <c r="C269" s="153">
        <f t="shared" si="283"/>
        <v>0</v>
      </c>
      <c r="D269" s="239">
        <f>SUM(D270,D281)</f>
        <v>0</v>
      </c>
      <c r="E269" s="444">
        <f t="shared" ref="E269:F269" si="350">SUM(E270,E281)</f>
        <v>0</v>
      </c>
      <c r="F269" s="445">
        <f t="shared" si="350"/>
        <v>0</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c r="R269" s="207"/>
    </row>
    <row r="270" spans="1:18" ht="24" hidden="1" x14ac:dyDescent="0.25">
      <c r="A270" s="46">
        <v>7200</v>
      </c>
      <c r="B270" s="106" t="s">
        <v>247</v>
      </c>
      <c r="C270" s="47">
        <f t="shared" si="283"/>
        <v>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c r="R270" s="207"/>
    </row>
    <row r="271" spans="1:18" ht="24" hidden="1" x14ac:dyDescent="0.25">
      <c r="A271" s="1598">
        <v>7210</v>
      </c>
      <c r="B271" s="53" t="s">
        <v>248</v>
      </c>
      <c r="C271" s="54">
        <f t="shared" si="283"/>
        <v>0</v>
      </c>
      <c r="D271" s="231">
        <v>0</v>
      </c>
      <c r="E271" s="433"/>
      <c r="F271" s="434">
        <f>D271+E271</f>
        <v>0</v>
      </c>
      <c r="G271" s="231"/>
      <c r="H271" s="263"/>
      <c r="I271" s="121">
        <f>G271+H271</f>
        <v>0</v>
      </c>
      <c r="J271" s="263"/>
      <c r="K271" s="56"/>
      <c r="L271" s="121">
        <f>J271+K271</f>
        <v>0</v>
      </c>
      <c r="M271" s="327"/>
      <c r="N271" s="56"/>
      <c r="O271" s="121">
        <f>M271+N271</f>
        <v>0</v>
      </c>
      <c r="P271" s="111"/>
      <c r="R271" s="207"/>
    </row>
    <row r="272" spans="1:18"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c r="R272" s="207"/>
    </row>
    <row r="273" spans="1:18" s="149" customFormat="1" ht="36" hidden="1" x14ac:dyDescent="0.25">
      <c r="A273" s="38">
        <v>7221</v>
      </c>
      <c r="B273" s="58" t="s">
        <v>250</v>
      </c>
      <c r="C273" s="59">
        <f t="shared" si="283"/>
        <v>0</v>
      </c>
      <c r="D273" s="232">
        <v>0</v>
      </c>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c r="R273" s="207"/>
    </row>
    <row r="274" spans="1:18" s="149" customFormat="1" ht="36" hidden="1" x14ac:dyDescent="0.25">
      <c r="A274" s="38">
        <v>7222</v>
      </c>
      <c r="B274" s="58" t="s">
        <v>251</v>
      </c>
      <c r="C274" s="59">
        <f t="shared" si="283"/>
        <v>0</v>
      </c>
      <c r="D274" s="232">
        <v>0</v>
      </c>
      <c r="E274" s="435"/>
      <c r="F274" s="393">
        <f t="shared" si="362"/>
        <v>0</v>
      </c>
      <c r="G274" s="232"/>
      <c r="H274" s="264"/>
      <c r="I274" s="115">
        <f t="shared" si="363"/>
        <v>0</v>
      </c>
      <c r="J274" s="264"/>
      <c r="K274" s="61"/>
      <c r="L274" s="115">
        <f t="shared" si="364"/>
        <v>0</v>
      </c>
      <c r="M274" s="328"/>
      <c r="N274" s="61"/>
      <c r="O274" s="115">
        <f t="shared" si="365"/>
        <v>0</v>
      </c>
      <c r="P274" s="112"/>
      <c r="R274" s="207"/>
    </row>
    <row r="275" spans="1:18" ht="24" hidden="1" x14ac:dyDescent="0.25">
      <c r="A275" s="113">
        <v>7230</v>
      </c>
      <c r="B275" s="58" t="s">
        <v>292</v>
      </c>
      <c r="C275" s="59">
        <f t="shared" si="283"/>
        <v>0</v>
      </c>
      <c r="D275" s="232">
        <v>0</v>
      </c>
      <c r="E275" s="435"/>
      <c r="F275" s="393">
        <f t="shared" si="362"/>
        <v>0</v>
      </c>
      <c r="G275" s="232"/>
      <c r="H275" s="264"/>
      <c r="I275" s="115">
        <f t="shared" si="363"/>
        <v>0</v>
      </c>
      <c r="J275" s="264"/>
      <c r="K275" s="61"/>
      <c r="L275" s="115">
        <f t="shared" si="364"/>
        <v>0</v>
      </c>
      <c r="M275" s="328"/>
      <c r="N275" s="61"/>
      <c r="O275" s="115">
        <f t="shared" si="365"/>
        <v>0</v>
      </c>
      <c r="P275" s="112"/>
      <c r="R275" s="207"/>
    </row>
    <row r="276" spans="1:18" ht="24" hidden="1" x14ac:dyDescent="0.25">
      <c r="A276" s="113">
        <v>7240</v>
      </c>
      <c r="B276" s="58" t="s">
        <v>252</v>
      </c>
      <c r="C276" s="59">
        <f t="shared" si="283"/>
        <v>0</v>
      </c>
      <c r="D276" s="233">
        <f t="shared" ref="D276:O276" si="366">SUM(D277:D279)</f>
        <v>0</v>
      </c>
      <c r="E276" s="436">
        <f t="shared" si="366"/>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c r="R276" s="207"/>
    </row>
    <row r="277" spans="1:18" ht="48" hidden="1" x14ac:dyDescent="0.25">
      <c r="A277" s="38">
        <v>7245</v>
      </c>
      <c r="B277" s="58" t="s">
        <v>253</v>
      </c>
      <c r="C277" s="59">
        <f t="shared" ref="C277:C298" si="368">F277+I277+L277+O277</f>
        <v>0</v>
      </c>
      <c r="D277" s="232">
        <v>0</v>
      </c>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c r="R277" s="207"/>
    </row>
    <row r="278" spans="1:18" ht="84.75" hidden="1" customHeight="1" x14ac:dyDescent="0.25">
      <c r="A278" s="38">
        <v>7246</v>
      </c>
      <c r="B278" s="58" t="s">
        <v>254</v>
      </c>
      <c r="C278" s="59">
        <f t="shared" si="368"/>
        <v>0</v>
      </c>
      <c r="D278" s="232">
        <v>0</v>
      </c>
      <c r="E278" s="435"/>
      <c r="F278" s="393">
        <f t="shared" si="369"/>
        <v>0</v>
      </c>
      <c r="G278" s="232"/>
      <c r="H278" s="264"/>
      <c r="I278" s="115">
        <f t="shared" si="370"/>
        <v>0</v>
      </c>
      <c r="J278" s="264"/>
      <c r="K278" s="61"/>
      <c r="L278" s="115">
        <f t="shared" si="371"/>
        <v>0</v>
      </c>
      <c r="M278" s="328"/>
      <c r="N278" s="61"/>
      <c r="O278" s="115">
        <f t="shared" si="372"/>
        <v>0</v>
      </c>
      <c r="P278" s="112"/>
      <c r="R278" s="207"/>
    </row>
    <row r="279" spans="1:18" ht="36" hidden="1" x14ac:dyDescent="0.25">
      <c r="A279" s="38">
        <v>7247</v>
      </c>
      <c r="B279" s="58" t="s">
        <v>309</v>
      </c>
      <c r="C279" s="59">
        <f t="shared" si="368"/>
        <v>0</v>
      </c>
      <c r="D279" s="232">
        <v>0</v>
      </c>
      <c r="E279" s="435"/>
      <c r="F279" s="393">
        <f t="shared" si="369"/>
        <v>0</v>
      </c>
      <c r="G279" s="232"/>
      <c r="H279" s="264"/>
      <c r="I279" s="115">
        <f t="shared" si="370"/>
        <v>0</v>
      </c>
      <c r="J279" s="264"/>
      <c r="K279" s="61"/>
      <c r="L279" s="115">
        <f t="shared" si="371"/>
        <v>0</v>
      </c>
      <c r="M279" s="328"/>
      <c r="N279" s="61"/>
      <c r="O279" s="115">
        <f t="shared" si="372"/>
        <v>0</v>
      </c>
      <c r="P279" s="112"/>
      <c r="R279" s="207"/>
    </row>
    <row r="280" spans="1:18" ht="24" hidden="1" x14ac:dyDescent="0.25">
      <c r="A280" s="1598">
        <v>7260</v>
      </c>
      <c r="B280" s="53" t="s">
        <v>255</v>
      </c>
      <c r="C280" s="54">
        <f t="shared" si="368"/>
        <v>0</v>
      </c>
      <c r="D280" s="231">
        <v>0</v>
      </c>
      <c r="E280" s="433"/>
      <c r="F280" s="434">
        <f t="shared" si="369"/>
        <v>0</v>
      </c>
      <c r="G280" s="231"/>
      <c r="H280" s="263"/>
      <c r="I280" s="121">
        <f t="shared" si="370"/>
        <v>0</v>
      </c>
      <c r="J280" s="263"/>
      <c r="K280" s="56"/>
      <c r="L280" s="121">
        <f t="shared" si="371"/>
        <v>0</v>
      </c>
      <c r="M280" s="327"/>
      <c r="N280" s="56"/>
      <c r="O280" s="121">
        <f t="shared" si="372"/>
        <v>0</v>
      </c>
      <c r="P280" s="111"/>
      <c r="R280" s="207"/>
    </row>
    <row r="281" spans="1:18" hidden="1" x14ac:dyDescent="0.25">
      <c r="A281" s="74">
        <v>7700</v>
      </c>
      <c r="B281" s="166" t="s">
        <v>284</v>
      </c>
      <c r="C281" s="167">
        <f t="shared" si="368"/>
        <v>0</v>
      </c>
      <c r="D281" s="240">
        <f t="shared" ref="D281:O281" si="373">D282</f>
        <v>0</v>
      </c>
      <c r="E281" s="446">
        <f t="shared" si="373"/>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c r="R281" s="207"/>
    </row>
    <row r="282" spans="1:18" hidden="1" x14ac:dyDescent="0.25">
      <c r="A282" s="108">
        <v>7720</v>
      </c>
      <c r="B282" s="53" t="s">
        <v>285</v>
      </c>
      <c r="C282" s="65">
        <f t="shared" si="368"/>
        <v>0</v>
      </c>
      <c r="D282" s="241">
        <v>0</v>
      </c>
      <c r="E282" s="447"/>
      <c r="F282" s="416">
        <f>D282+E282</f>
        <v>0</v>
      </c>
      <c r="G282" s="241"/>
      <c r="H282" s="272"/>
      <c r="I282" s="312">
        <f>G282+H282</f>
        <v>0</v>
      </c>
      <c r="J282" s="272"/>
      <c r="K282" s="67"/>
      <c r="L282" s="312">
        <f>J282+K282</f>
        <v>0</v>
      </c>
      <c r="M282" s="334"/>
      <c r="N282" s="67"/>
      <c r="O282" s="312">
        <f>M282+N282</f>
        <v>0</v>
      </c>
      <c r="P282" s="156"/>
      <c r="R282" s="207"/>
    </row>
    <row r="283" spans="1:18" hidden="1" x14ac:dyDescent="0.25">
      <c r="A283" s="147"/>
      <c r="B283" s="58" t="s">
        <v>256</v>
      </c>
      <c r="C283" s="59">
        <f t="shared" si="368"/>
        <v>0</v>
      </c>
      <c r="D283" s="233">
        <f>SUM(D284:D285)</f>
        <v>0</v>
      </c>
      <c r="E283" s="436">
        <f t="shared" ref="E283:F283" si="374">SUM(E284:E285)</f>
        <v>0</v>
      </c>
      <c r="F283" s="393">
        <f t="shared" si="374"/>
        <v>0</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c r="R283" s="207"/>
    </row>
    <row r="284" spans="1:18" hidden="1" x14ac:dyDescent="0.25">
      <c r="A284" s="147" t="s">
        <v>257</v>
      </c>
      <c r="B284" s="38" t="s">
        <v>258</v>
      </c>
      <c r="C284" s="59">
        <f t="shared" si="368"/>
        <v>0</v>
      </c>
      <c r="D284" s="232">
        <v>0</v>
      </c>
      <c r="E284" s="435"/>
      <c r="F284" s="393">
        <f t="shared" ref="F284:F285" si="378">D284+E284</f>
        <v>0</v>
      </c>
      <c r="G284" s="232"/>
      <c r="H284" s="264"/>
      <c r="I284" s="115">
        <f t="shared" ref="I284:I285" si="379">G284+H284</f>
        <v>0</v>
      </c>
      <c r="J284" s="264"/>
      <c r="K284" s="61"/>
      <c r="L284" s="115">
        <f t="shared" ref="L284:L285" si="380">J284+K284</f>
        <v>0</v>
      </c>
      <c r="M284" s="328"/>
      <c r="N284" s="61"/>
      <c r="O284" s="115">
        <f t="shared" ref="O284:O285" si="381">M284+N284</f>
        <v>0</v>
      </c>
      <c r="P284" s="112"/>
      <c r="R284" s="207"/>
    </row>
    <row r="285" spans="1:18" ht="24" hidden="1" x14ac:dyDescent="0.25">
      <c r="A285" s="147" t="s">
        <v>259</v>
      </c>
      <c r="B285" s="154" t="s">
        <v>260</v>
      </c>
      <c r="C285" s="54">
        <f t="shared" si="368"/>
        <v>0</v>
      </c>
      <c r="D285" s="231">
        <v>0</v>
      </c>
      <c r="E285" s="433"/>
      <c r="F285" s="434">
        <f t="shared" si="378"/>
        <v>0</v>
      </c>
      <c r="G285" s="231"/>
      <c r="H285" s="263"/>
      <c r="I285" s="121">
        <f t="shared" si="379"/>
        <v>0</v>
      </c>
      <c r="J285" s="263"/>
      <c r="K285" s="56"/>
      <c r="L285" s="121">
        <f t="shared" si="380"/>
        <v>0</v>
      </c>
      <c r="M285" s="327"/>
      <c r="N285" s="56"/>
      <c r="O285" s="121">
        <f t="shared" si="381"/>
        <v>0</v>
      </c>
      <c r="P285" s="111"/>
      <c r="R285" s="207"/>
    </row>
    <row r="286" spans="1:18" ht="12.75" thickBot="1" x14ac:dyDescent="0.3">
      <c r="A286" s="175"/>
      <c r="B286" s="175" t="s">
        <v>261</v>
      </c>
      <c r="C286" s="316">
        <f t="shared" si="368"/>
        <v>293463</v>
      </c>
      <c r="D286" s="242">
        <f t="shared" ref="D286:O286" si="382">SUM(D283,D269,D230,D195,D187,D173,D75,D53)</f>
        <v>243133</v>
      </c>
      <c r="E286" s="448">
        <f t="shared" si="382"/>
        <v>50330</v>
      </c>
      <c r="F286" s="449">
        <f t="shared" si="382"/>
        <v>293463</v>
      </c>
      <c r="G286" s="242">
        <f t="shared" si="382"/>
        <v>0</v>
      </c>
      <c r="H286" s="177">
        <f t="shared" si="382"/>
        <v>0</v>
      </c>
      <c r="I286" s="298">
        <f t="shared" si="382"/>
        <v>0</v>
      </c>
      <c r="J286" s="177">
        <f t="shared" si="382"/>
        <v>0</v>
      </c>
      <c r="K286" s="176">
        <f t="shared" si="382"/>
        <v>0</v>
      </c>
      <c r="L286" s="298">
        <f t="shared" si="382"/>
        <v>0</v>
      </c>
      <c r="M286" s="316">
        <f t="shared" si="382"/>
        <v>0</v>
      </c>
      <c r="N286" s="176">
        <f t="shared" si="382"/>
        <v>0</v>
      </c>
      <c r="O286" s="298">
        <f t="shared" si="382"/>
        <v>0</v>
      </c>
      <c r="P286" s="356"/>
      <c r="R286" s="207"/>
    </row>
    <row r="287" spans="1:18" s="21" customFormat="1" ht="13.5" hidden="1" thickTop="1" thickBot="1" x14ac:dyDescent="0.3">
      <c r="A287" s="1670" t="s">
        <v>262</v>
      </c>
      <c r="B287" s="1671"/>
      <c r="C287" s="184">
        <f t="shared" si="368"/>
        <v>0</v>
      </c>
      <c r="D287" s="243">
        <f>SUM(D24,D25,D41)-D51</f>
        <v>0</v>
      </c>
      <c r="E287" s="450">
        <f t="shared" ref="E287:F287" si="383">SUM(E24,E25,E41)-E51</f>
        <v>0</v>
      </c>
      <c r="F287" s="451">
        <f t="shared" si="383"/>
        <v>0</v>
      </c>
      <c r="G287" s="243">
        <f>SUM(G24,G25,G41)-G51</f>
        <v>0</v>
      </c>
      <c r="H287" s="273">
        <f t="shared" ref="H287:I287" si="384">SUM(H24,H25,H41)-H51</f>
        <v>0</v>
      </c>
      <c r="I287" s="299">
        <f t="shared" si="384"/>
        <v>0</v>
      </c>
      <c r="J287" s="273">
        <f>(J26+J43)-J51</f>
        <v>0</v>
      </c>
      <c r="K287" s="179">
        <f t="shared" ref="K287:L287" si="385">(K26+K43)-K51</f>
        <v>0</v>
      </c>
      <c r="L287" s="299">
        <f t="shared" si="385"/>
        <v>0</v>
      </c>
      <c r="M287" s="184">
        <f>M45-M51</f>
        <v>0</v>
      </c>
      <c r="N287" s="179">
        <f t="shared" ref="N287:O287" si="386">N45-N51</f>
        <v>0</v>
      </c>
      <c r="O287" s="299">
        <f t="shared" si="386"/>
        <v>0</v>
      </c>
      <c r="P287" s="186"/>
      <c r="R287" s="207"/>
    </row>
    <row r="288" spans="1:18" s="21" customFormat="1" ht="12.75" hidden="1" thickTop="1" x14ac:dyDescent="0.25">
      <c r="A288" s="1672" t="s">
        <v>263</v>
      </c>
      <c r="B288" s="1673"/>
      <c r="C288" s="164">
        <f t="shared" si="368"/>
        <v>0</v>
      </c>
      <c r="D288" s="244">
        <f t="shared" ref="D288:O288" si="387">SUM(D289,D290)-D297+D298</f>
        <v>0</v>
      </c>
      <c r="E288" s="452">
        <f t="shared" si="387"/>
        <v>0</v>
      </c>
      <c r="F288" s="453">
        <f t="shared" si="387"/>
        <v>0</v>
      </c>
      <c r="G288" s="244">
        <f t="shared" si="387"/>
        <v>0</v>
      </c>
      <c r="H288" s="274">
        <f t="shared" si="387"/>
        <v>0</v>
      </c>
      <c r="I288" s="162">
        <f t="shared" si="387"/>
        <v>0</v>
      </c>
      <c r="J288" s="274">
        <f t="shared" si="387"/>
        <v>0</v>
      </c>
      <c r="K288" s="161">
        <f t="shared" si="387"/>
        <v>0</v>
      </c>
      <c r="L288" s="162">
        <f t="shared" si="387"/>
        <v>0</v>
      </c>
      <c r="M288" s="164">
        <f t="shared" si="387"/>
        <v>0</v>
      </c>
      <c r="N288" s="161">
        <f t="shared" si="387"/>
        <v>0</v>
      </c>
      <c r="O288" s="162">
        <f t="shared" si="387"/>
        <v>0</v>
      </c>
      <c r="P288" s="357"/>
      <c r="R288" s="207"/>
    </row>
    <row r="289" spans="1:18" s="21" customFormat="1" ht="13.5" hidden="1" thickTop="1" thickBot="1" x14ac:dyDescent="0.3">
      <c r="A289" s="89" t="s">
        <v>264</v>
      </c>
      <c r="B289" s="89" t="s">
        <v>265</v>
      </c>
      <c r="C289" s="90">
        <f t="shared" si="368"/>
        <v>0</v>
      </c>
      <c r="D289" s="226">
        <f t="shared" ref="D289:O289" si="388">D21-D283</f>
        <v>0</v>
      </c>
      <c r="E289" s="422">
        <f t="shared" si="388"/>
        <v>0</v>
      </c>
      <c r="F289" s="423">
        <f t="shared" si="388"/>
        <v>0</v>
      </c>
      <c r="G289" s="226">
        <f t="shared" si="388"/>
        <v>0</v>
      </c>
      <c r="H289" s="259">
        <f t="shared" si="388"/>
        <v>0</v>
      </c>
      <c r="I289" s="92">
        <f t="shared" si="388"/>
        <v>0</v>
      </c>
      <c r="J289" s="259">
        <f t="shared" si="388"/>
        <v>0</v>
      </c>
      <c r="K289" s="91">
        <f t="shared" si="388"/>
        <v>0</v>
      </c>
      <c r="L289" s="92">
        <f t="shared" si="388"/>
        <v>0</v>
      </c>
      <c r="M289" s="90">
        <f t="shared" si="388"/>
        <v>0</v>
      </c>
      <c r="N289" s="91">
        <f t="shared" si="388"/>
        <v>0</v>
      </c>
      <c r="O289" s="92">
        <f t="shared" si="388"/>
        <v>0</v>
      </c>
      <c r="P289" s="348"/>
      <c r="R289" s="207"/>
    </row>
    <row r="290" spans="1:18"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c r="R290" s="207"/>
    </row>
    <row r="291" spans="1:18"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c r="R291" s="207"/>
    </row>
    <row r="292" spans="1:18"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c r="R292" s="207"/>
    </row>
    <row r="293" spans="1:18"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c r="R293" s="207"/>
    </row>
    <row r="294" spans="1:18"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c r="R294" s="207"/>
    </row>
    <row r="295" spans="1:18"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c r="R295" s="207"/>
    </row>
    <row r="296" spans="1:18"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c r="R296" s="207"/>
    </row>
    <row r="297" spans="1:18"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c r="R297" s="207"/>
    </row>
    <row r="298" spans="1:18"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c r="R298" s="207"/>
    </row>
    <row r="299" spans="1:18" ht="12.75" thickTop="1" x14ac:dyDescent="0.25">
      <c r="A299" s="1"/>
      <c r="B299" s="1"/>
      <c r="C299" s="1"/>
      <c r="D299" s="1"/>
      <c r="E299" s="1"/>
      <c r="F299" s="1"/>
      <c r="G299" s="1"/>
      <c r="H299" s="1"/>
      <c r="I299" s="1"/>
      <c r="J299" s="1"/>
      <c r="K299" s="1"/>
      <c r="L299" s="1"/>
      <c r="M299" s="1"/>
    </row>
    <row r="300" spans="1:18" x14ac:dyDescent="0.25">
      <c r="A300" s="1"/>
      <c r="B300" s="1"/>
      <c r="C300" s="1"/>
      <c r="D300" s="1"/>
      <c r="E300" s="1"/>
      <c r="F300" s="1"/>
      <c r="G300" s="1"/>
      <c r="H300" s="1"/>
      <c r="I300" s="1"/>
      <c r="J300" s="1"/>
      <c r="K300" s="1"/>
      <c r="L300" s="1"/>
      <c r="M300" s="1"/>
    </row>
    <row r="301" spans="1:18" x14ac:dyDescent="0.25">
      <c r="A301" s="1"/>
      <c r="B301" s="1"/>
      <c r="C301" s="1"/>
      <c r="D301" s="1"/>
      <c r="E301" s="1"/>
      <c r="F301" s="1"/>
      <c r="G301" s="1"/>
      <c r="H301" s="1"/>
      <c r="I301" s="1"/>
      <c r="J301" s="1"/>
      <c r="K301" s="1"/>
      <c r="L301" s="1"/>
      <c r="M301" s="1"/>
    </row>
    <row r="302" spans="1:18" x14ac:dyDescent="0.25">
      <c r="A302" s="1"/>
      <c r="B302" s="1"/>
      <c r="C302" s="1"/>
      <c r="D302" s="1"/>
      <c r="E302" s="1"/>
      <c r="F302" s="1"/>
      <c r="G302" s="1"/>
      <c r="H302" s="1"/>
      <c r="I302" s="1"/>
      <c r="J302" s="1"/>
      <c r="K302" s="1"/>
      <c r="L302" s="1"/>
      <c r="M302" s="1"/>
    </row>
    <row r="303" spans="1:18" x14ac:dyDescent="0.25">
      <c r="A303" s="1"/>
      <c r="B303" s="1"/>
      <c r="C303" s="1"/>
      <c r="D303" s="1"/>
      <c r="E303" s="1"/>
      <c r="F303" s="1"/>
      <c r="G303" s="1"/>
      <c r="H303" s="1"/>
      <c r="I303" s="1"/>
      <c r="J303" s="1"/>
      <c r="K303" s="1"/>
      <c r="L303" s="1"/>
      <c r="M303" s="1"/>
    </row>
    <row r="304" spans="1:18"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dJ2oIiUNPuCjGqB3aLLjKgyEiNGglnRL5g4ygZpkVYlv4p1wc1XzYjfwTmb3Trel7Y8WhzqtbjvHIKxz+Lb6MQ==" saltValue="cPXTUNUn8PiWL4EODsa4qg==" spinCount="100000" sheet="1" objects="1" scenarios="1" formatCells="0" formatColumns="0" formatRows="0"/>
  <autoFilter ref="A18:P298">
    <filterColumn colId="2">
      <filters blank="1">
        <filter val="10 000"/>
        <filter val="10 300"/>
        <filter val="283 163"/>
        <filter val="293 463"/>
        <filter val="300"/>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65" fitToHeight="0" orientation="portrait" verticalDpi="4294967294" r:id="rId1"/>
  <headerFooter differentFirst="1">
    <oddFooter>&amp;L&amp;"Times New Roman,Regular"&amp;9&amp;D; &amp;T&amp;R&amp;"Times New Roman,Regular"&amp;9&amp;P (&amp;N)</oddFooter>
    <firstHeader xml:space="preserve">&amp;R&amp;"Times New Roman,Regular"&amp;9
75.pielikums Jūrmalas pilsētas domes 
2018.gada 27.septembra saistošajiem noteikumiem Nr.33
(protokols Nr.13,  23.punkts)  
 </firstHeader>
    <firstFooter>&amp;L&amp;9&amp;D; &amp;T&amp;R&amp;9&amp;P (&amp;N)</first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R314"/>
  <sheetViews>
    <sheetView view="pageLayout" zoomScaleNormal="100" workbookViewId="0">
      <selection activeCell="T10" sqref="T10"/>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6.71093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1774</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496</v>
      </c>
      <c r="D3" s="1713"/>
      <c r="E3" s="1713"/>
      <c r="F3" s="1713"/>
      <c r="G3" s="1713"/>
      <c r="H3" s="1713"/>
      <c r="I3" s="1713"/>
      <c r="J3" s="1713"/>
      <c r="K3" s="1713"/>
      <c r="L3" s="1713"/>
      <c r="M3" s="1713"/>
      <c r="N3" s="1713"/>
      <c r="O3" s="1713"/>
      <c r="P3" s="1714"/>
      <c r="Q3" s="382"/>
    </row>
    <row r="4" spans="1:17" ht="12.75" customHeight="1" x14ac:dyDescent="0.25">
      <c r="A4" s="4" t="s">
        <v>1</v>
      </c>
      <c r="B4" s="5"/>
      <c r="C4" s="1713" t="s">
        <v>497</v>
      </c>
      <c r="D4" s="1713"/>
      <c r="E4" s="1713"/>
      <c r="F4" s="1713"/>
      <c r="G4" s="1713"/>
      <c r="H4" s="1713"/>
      <c r="I4" s="1713"/>
      <c r="J4" s="1713"/>
      <c r="K4" s="1713"/>
      <c r="L4" s="1713"/>
      <c r="M4" s="1713"/>
      <c r="N4" s="1713"/>
      <c r="O4" s="1713"/>
      <c r="P4" s="1714"/>
      <c r="Q4" s="382"/>
    </row>
    <row r="5" spans="1:17" ht="12.75" customHeight="1" x14ac:dyDescent="0.25">
      <c r="A5" s="2" t="s">
        <v>2</v>
      </c>
      <c r="B5" s="3"/>
      <c r="C5" s="1708" t="s">
        <v>498</v>
      </c>
      <c r="D5" s="1708"/>
      <c r="E5" s="1708"/>
      <c r="F5" s="1708"/>
      <c r="G5" s="1708"/>
      <c r="H5" s="1708"/>
      <c r="I5" s="1708"/>
      <c r="J5" s="1708"/>
      <c r="K5" s="1708"/>
      <c r="L5" s="1708"/>
      <c r="M5" s="1708"/>
      <c r="N5" s="1708"/>
      <c r="O5" s="1708"/>
      <c r="P5" s="1709"/>
      <c r="Q5" s="382"/>
    </row>
    <row r="6" spans="1:17" ht="12.75" customHeight="1" x14ac:dyDescent="0.25">
      <c r="A6" s="2" t="s">
        <v>3</v>
      </c>
      <c r="B6" s="3"/>
      <c r="C6" s="1708" t="s">
        <v>540</v>
      </c>
      <c r="D6" s="1708"/>
      <c r="E6" s="1708"/>
      <c r="F6" s="1708"/>
      <c r="G6" s="1708"/>
      <c r="H6" s="1708"/>
      <c r="I6" s="1708"/>
      <c r="J6" s="1708"/>
      <c r="K6" s="1708"/>
      <c r="L6" s="1708"/>
      <c r="M6" s="1708"/>
      <c r="N6" s="1708"/>
      <c r="O6" s="1708"/>
      <c r="P6" s="1709"/>
      <c r="Q6" s="382"/>
    </row>
    <row r="7" spans="1:17" ht="26.25" customHeight="1" x14ac:dyDescent="0.25">
      <c r="A7" s="2" t="s">
        <v>4</v>
      </c>
      <c r="B7" s="3"/>
      <c r="C7" s="1713" t="s">
        <v>1775</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500</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8"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8"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8" s="21" customFormat="1" x14ac:dyDescent="0.25">
      <c r="A19" s="16"/>
      <c r="B19" s="17" t="s">
        <v>18</v>
      </c>
      <c r="C19" s="18"/>
      <c r="D19" s="212"/>
      <c r="E19" s="385"/>
      <c r="F19" s="98"/>
      <c r="G19" s="212"/>
      <c r="H19" s="247"/>
      <c r="I19" s="360"/>
      <c r="J19" s="247"/>
      <c r="K19" s="19"/>
      <c r="L19" s="360"/>
      <c r="M19" s="317"/>
      <c r="N19" s="19"/>
      <c r="O19" s="360"/>
      <c r="P19" s="20"/>
    </row>
    <row r="20" spans="1:18" s="21" customFormat="1" ht="12.75" thickBot="1" x14ac:dyDescent="0.3">
      <c r="A20" s="22"/>
      <c r="B20" s="23" t="s">
        <v>19</v>
      </c>
      <c r="C20" s="24">
        <f>F20+I20+L20+O20</f>
        <v>2683826</v>
      </c>
      <c r="D20" s="213">
        <f>SUM(D21,D24,D25,D41,D43)</f>
        <v>2625609</v>
      </c>
      <c r="E20" s="386">
        <f t="shared" ref="E20:F20" si="0">SUM(E21,E24,E25,E41,E43)</f>
        <v>58217</v>
      </c>
      <c r="F20" s="387">
        <f t="shared" si="0"/>
        <v>2683826</v>
      </c>
      <c r="G20" s="213">
        <f>SUM(G21,G24,G43)</f>
        <v>0</v>
      </c>
      <c r="H20" s="248">
        <f t="shared" ref="H20:I20" si="1">SUM(H21,H24,H43)</f>
        <v>0</v>
      </c>
      <c r="I20" s="26">
        <f t="shared" si="1"/>
        <v>0</v>
      </c>
      <c r="J20" s="248">
        <f>SUM(J21,J26,J43)</f>
        <v>0</v>
      </c>
      <c r="K20" s="25">
        <f t="shared" ref="K20:L20" si="2">SUM(K21,K26,K43)</f>
        <v>0</v>
      </c>
      <c r="L20" s="26">
        <f t="shared" si="2"/>
        <v>0</v>
      </c>
      <c r="M20" s="24">
        <f>SUM(M21,M45)</f>
        <v>0</v>
      </c>
      <c r="N20" s="25">
        <f t="shared" ref="N20:O20" si="3">SUM(N21,N45)</f>
        <v>0</v>
      </c>
      <c r="O20" s="26">
        <f t="shared" si="3"/>
        <v>0</v>
      </c>
      <c r="P20" s="337"/>
      <c r="R20" s="207"/>
    </row>
    <row r="21" spans="1:18" ht="12.75" hidden="1" thickTop="1" x14ac:dyDescent="0.25">
      <c r="A21" s="27"/>
      <c r="B21" s="28" t="s">
        <v>20</v>
      </c>
      <c r="C21" s="29">
        <f t="shared" ref="C21:C84" si="4">F21+I21+L21+O21</f>
        <v>0</v>
      </c>
      <c r="D21" s="214">
        <f>SUM(D22:D23)</f>
        <v>0</v>
      </c>
      <c r="E21" s="388">
        <f t="shared" ref="E21" si="5">SUM(E22:E23)</f>
        <v>0</v>
      </c>
      <c r="F21" s="389">
        <f>SUM(F22:F23)</f>
        <v>0</v>
      </c>
      <c r="G21" s="214">
        <f>SUM(G22:G23)</f>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c r="R21" s="207"/>
    </row>
    <row r="22" spans="1:18"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c r="R22" s="207"/>
    </row>
    <row r="23" spans="1:18"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170"/>
      <c r="R23" s="207"/>
    </row>
    <row r="24" spans="1:18" s="21" customFormat="1" ht="25.5" thickTop="1" thickBot="1" x14ac:dyDescent="0.3">
      <c r="A24" s="41">
        <v>19300</v>
      </c>
      <c r="B24" s="41" t="s">
        <v>304</v>
      </c>
      <c r="C24" s="42">
        <f>F24+I24</f>
        <v>2683826</v>
      </c>
      <c r="D24" s="217">
        <f>2624883+726</f>
        <v>2625609</v>
      </c>
      <c r="E24" s="394">
        <v>58217</v>
      </c>
      <c r="F24" s="395">
        <f>D24+E24</f>
        <v>2683826</v>
      </c>
      <c r="G24" s="217"/>
      <c r="H24" s="252"/>
      <c r="I24" s="362">
        <f>G24+H24</f>
        <v>0</v>
      </c>
      <c r="J24" s="293" t="s">
        <v>23</v>
      </c>
      <c r="K24" s="44" t="s">
        <v>23</v>
      </c>
      <c r="L24" s="45" t="s">
        <v>23</v>
      </c>
      <c r="M24" s="319" t="s">
        <v>23</v>
      </c>
      <c r="N24" s="44" t="s">
        <v>23</v>
      </c>
      <c r="O24" s="45" t="s">
        <v>23</v>
      </c>
      <c r="P24" s="339"/>
      <c r="R24" s="207"/>
    </row>
    <row r="25" spans="1:18"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c r="R25" s="207"/>
    </row>
    <row r="26" spans="1:18" s="21" customFormat="1" ht="36.75" hidden="1" thickTop="1" x14ac:dyDescent="0.25">
      <c r="A26" s="46">
        <v>21300</v>
      </c>
      <c r="B26" s="46" t="s">
        <v>305</v>
      </c>
      <c r="C26" s="47">
        <f>L26</f>
        <v>0</v>
      </c>
      <c r="D26" s="219" t="s">
        <v>23</v>
      </c>
      <c r="E26" s="398" t="s">
        <v>23</v>
      </c>
      <c r="F26" s="399" t="s">
        <v>23</v>
      </c>
      <c r="G26" s="219" t="s">
        <v>23</v>
      </c>
      <c r="H26" s="253" t="s">
        <v>23</v>
      </c>
      <c r="I26" s="50" t="s">
        <v>23</v>
      </c>
      <c r="J26" s="107">
        <f>SUM(J27,J31,J33,J36)</f>
        <v>0</v>
      </c>
      <c r="K26" s="51">
        <f t="shared" ref="K26:L26" si="9">SUM(K27,K31,K33,K36)</f>
        <v>0</v>
      </c>
      <c r="L26" s="118">
        <f t="shared" si="9"/>
        <v>0</v>
      </c>
      <c r="M26" s="320" t="s">
        <v>23</v>
      </c>
      <c r="N26" s="49" t="s">
        <v>23</v>
      </c>
      <c r="O26" s="50" t="s">
        <v>23</v>
      </c>
      <c r="P26" s="340"/>
      <c r="R26" s="207"/>
    </row>
    <row r="27" spans="1:18" s="21" customFormat="1" ht="24.75" hidden="1" thickTop="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c r="R27" s="207"/>
    </row>
    <row r="28" spans="1:18" ht="12.75" hidden="1" thickTop="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c r="R28" s="207"/>
    </row>
    <row r="29" spans="1:18" ht="12.75" hidden="1" thickTop="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c r="R29" s="207"/>
    </row>
    <row r="30" spans="1:18" ht="24.75" hidden="1" thickTop="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c r="R30" s="207"/>
    </row>
    <row r="31" spans="1:18" s="21" customFormat="1" ht="36.75" hidden="1" thickTop="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c r="R31" s="207"/>
    </row>
    <row r="32" spans="1:18" ht="36.75" hidden="1" thickTop="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c r="R32" s="207"/>
    </row>
    <row r="33" spans="1:18" s="21" customFormat="1" ht="12.75" hidden="1" thickTop="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c r="R33" s="207"/>
    </row>
    <row r="34" spans="1:18" ht="12.75" hidden="1" thickTop="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c r="R34" s="207"/>
    </row>
    <row r="35" spans="1:18" ht="24.75" hidden="1" thickTop="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c r="R35" s="207"/>
    </row>
    <row r="36" spans="1:18"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c r="R36" s="207"/>
    </row>
    <row r="37" spans="1:18" ht="24.75" hidden="1" thickTop="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c r="R37" s="207"/>
    </row>
    <row r="38" spans="1:18" ht="12.75" hidden="1" thickTop="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c r="R38" s="207"/>
    </row>
    <row r="39" spans="1:18" ht="12.75" hidden="1" thickTop="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c r="R39" s="207"/>
    </row>
    <row r="40" spans="1:18" ht="24.75" hidden="1" thickTop="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c r="R40" s="207"/>
    </row>
    <row r="41" spans="1:18"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c r="R41" s="207"/>
    </row>
    <row r="42" spans="1:18"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c r="R42" s="207"/>
    </row>
    <row r="43" spans="1:18" s="21" customFormat="1" ht="24.75" hidden="1" thickTop="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c r="R43" s="207"/>
    </row>
    <row r="44" spans="1:18" s="21" customFormat="1" ht="24.75" hidden="1" thickTop="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c r="R44" s="207"/>
    </row>
    <row r="45" spans="1:18"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c r="R45" s="207"/>
    </row>
    <row r="46" spans="1:18" ht="24.75" hidden="1" thickTop="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c r="R46" s="207"/>
    </row>
    <row r="47" spans="1:18" ht="24.75" hidden="1" thickTop="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c r="R47" s="207"/>
    </row>
    <row r="48" spans="1:18" ht="12.75" thickTop="1" x14ac:dyDescent="0.25">
      <c r="A48" s="84"/>
      <c r="B48" s="79"/>
      <c r="C48" s="85"/>
      <c r="D48" s="366"/>
      <c r="E48" s="419"/>
      <c r="F48" s="418"/>
      <c r="G48" s="366"/>
      <c r="H48" s="369"/>
      <c r="I48" s="311"/>
      <c r="J48" s="371"/>
      <c r="K48" s="306"/>
      <c r="L48" s="172"/>
      <c r="M48" s="326"/>
      <c r="N48" s="306"/>
      <c r="O48" s="172"/>
      <c r="P48" s="82"/>
      <c r="R48" s="207"/>
    </row>
    <row r="49" spans="1:18" s="21" customFormat="1" x14ac:dyDescent="0.25">
      <c r="A49" s="86"/>
      <c r="B49" s="87" t="s">
        <v>43</v>
      </c>
      <c r="C49" s="88"/>
      <c r="D49" s="367"/>
      <c r="E49" s="420"/>
      <c r="F49" s="421"/>
      <c r="G49" s="367"/>
      <c r="H49" s="370"/>
      <c r="I49" s="173"/>
      <c r="J49" s="370"/>
      <c r="K49" s="368"/>
      <c r="L49" s="173"/>
      <c r="M49" s="373"/>
      <c r="N49" s="368"/>
      <c r="O49" s="173"/>
      <c r="P49" s="347"/>
      <c r="R49" s="207"/>
    </row>
    <row r="50" spans="1:18" s="21" customFormat="1" ht="12.75" thickBot="1" x14ac:dyDescent="0.3">
      <c r="A50" s="89"/>
      <c r="B50" s="22" t="s">
        <v>44</v>
      </c>
      <c r="C50" s="90">
        <f t="shared" si="4"/>
        <v>2683826</v>
      </c>
      <c r="D50" s="226">
        <f>SUM(D51,D283)</f>
        <v>2625609</v>
      </c>
      <c r="E50" s="422">
        <f t="shared" ref="E50:F50" si="19">SUM(E51,E283)</f>
        <v>58217</v>
      </c>
      <c r="F50" s="423">
        <f t="shared" si="19"/>
        <v>2683826</v>
      </c>
      <c r="G50" s="226">
        <f>SUM(G51,G283)</f>
        <v>0</v>
      </c>
      <c r="H50" s="259">
        <f t="shared" ref="H50:I50" si="20">SUM(H51,H283)</f>
        <v>0</v>
      </c>
      <c r="I50" s="92">
        <f t="shared" si="20"/>
        <v>0</v>
      </c>
      <c r="J50" s="259">
        <f>SUM(J51,J283)</f>
        <v>0</v>
      </c>
      <c r="K50" s="91">
        <f t="shared" ref="K50:L50" si="21">SUM(K51,K283)</f>
        <v>0</v>
      </c>
      <c r="L50" s="92">
        <f t="shared" si="21"/>
        <v>0</v>
      </c>
      <c r="M50" s="90">
        <f>SUM(M51,M283)</f>
        <v>0</v>
      </c>
      <c r="N50" s="91">
        <f t="shared" ref="N50:O50" si="22">SUM(N51,N283)</f>
        <v>0</v>
      </c>
      <c r="O50" s="92">
        <f t="shared" si="22"/>
        <v>0</v>
      </c>
      <c r="P50" s="348"/>
      <c r="R50" s="207"/>
    </row>
    <row r="51" spans="1:18" s="21" customFormat="1" ht="36.75" thickTop="1" x14ac:dyDescent="0.25">
      <c r="A51" s="93"/>
      <c r="B51" s="94" t="s">
        <v>45</v>
      </c>
      <c r="C51" s="95">
        <f t="shared" si="4"/>
        <v>2683826</v>
      </c>
      <c r="D51" s="227">
        <f>SUM(D52,D194)</f>
        <v>2625609</v>
      </c>
      <c r="E51" s="424">
        <f t="shared" ref="E51:F51" si="23">SUM(E52,E194)</f>
        <v>58217</v>
      </c>
      <c r="F51" s="425">
        <f t="shared" si="23"/>
        <v>2683826</v>
      </c>
      <c r="G51" s="227">
        <f>SUM(G52,G194)</f>
        <v>0</v>
      </c>
      <c r="H51" s="260">
        <f t="shared" ref="H51:I51" si="24">SUM(H52,H194)</f>
        <v>0</v>
      </c>
      <c r="I51" s="97">
        <f t="shared" si="24"/>
        <v>0</v>
      </c>
      <c r="J51" s="260">
        <f>SUM(J52,J194)</f>
        <v>0</v>
      </c>
      <c r="K51" s="96">
        <f t="shared" ref="K51:L51" si="25">SUM(K52,K194)</f>
        <v>0</v>
      </c>
      <c r="L51" s="97">
        <f t="shared" si="25"/>
        <v>0</v>
      </c>
      <c r="M51" s="95">
        <f>SUM(M52,M194)</f>
        <v>0</v>
      </c>
      <c r="N51" s="96">
        <f t="shared" ref="N51:O51" si="26">SUM(N52,N194)</f>
        <v>0</v>
      </c>
      <c r="O51" s="97">
        <f t="shared" si="26"/>
        <v>0</v>
      </c>
      <c r="P51" s="349"/>
      <c r="R51" s="207"/>
    </row>
    <row r="52" spans="1:18" s="21" customFormat="1" ht="24" x14ac:dyDescent="0.25">
      <c r="A52" s="98"/>
      <c r="B52" s="16" t="s">
        <v>46</v>
      </c>
      <c r="C52" s="99">
        <f t="shared" si="4"/>
        <v>125893</v>
      </c>
      <c r="D52" s="228">
        <f>SUM(D53,D75,D173,D187)</f>
        <v>101089</v>
      </c>
      <c r="E52" s="426">
        <f t="shared" ref="E52:F52" si="27">SUM(E53,E75,E173,E187)</f>
        <v>24804</v>
      </c>
      <c r="F52" s="427">
        <f t="shared" si="27"/>
        <v>125893</v>
      </c>
      <c r="G52" s="228">
        <f>SUM(G53,G75,G173,G187)</f>
        <v>0</v>
      </c>
      <c r="H52" s="261">
        <f t="shared" ref="H52:I52" si="28">SUM(H53,H75,H173,H187)</f>
        <v>0</v>
      </c>
      <c r="I52" s="101">
        <f t="shared" si="28"/>
        <v>0</v>
      </c>
      <c r="J52" s="261">
        <f>SUM(J53,J75,J173,J187)</f>
        <v>0</v>
      </c>
      <c r="K52" s="100">
        <f t="shared" ref="K52:L52" si="29">SUM(K53,K75,K173,K187)</f>
        <v>0</v>
      </c>
      <c r="L52" s="101">
        <f t="shared" si="29"/>
        <v>0</v>
      </c>
      <c r="M52" s="99">
        <f>SUM(M53,M75,M173,M187)</f>
        <v>0</v>
      </c>
      <c r="N52" s="100">
        <f t="shared" ref="N52:O52" si="30">SUM(N53,N75,N173,N187)</f>
        <v>0</v>
      </c>
      <c r="O52" s="101">
        <f t="shared" si="30"/>
        <v>0</v>
      </c>
      <c r="P52" s="350"/>
      <c r="R52" s="207"/>
    </row>
    <row r="53" spans="1:18" s="21" customFormat="1" hidden="1" x14ac:dyDescent="0.25">
      <c r="A53" s="102">
        <v>1000</v>
      </c>
      <c r="B53" s="102" t="s">
        <v>47</v>
      </c>
      <c r="C53" s="103">
        <f t="shared" si="4"/>
        <v>0</v>
      </c>
      <c r="D53" s="229">
        <f>SUM(D54,D67)</f>
        <v>0</v>
      </c>
      <c r="E53" s="428">
        <f t="shared" ref="E53:F53" si="31">SUM(E54,E67)</f>
        <v>0</v>
      </c>
      <c r="F53" s="429">
        <f t="shared" si="31"/>
        <v>0</v>
      </c>
      <c r="G53" s="229">
        <f>SUM(G54,G67)</f>
        <v>0</v>
      </c>
      <c r="H53" s="262">
        <f t="shared" ref="H53:I53" si="32">SUM(H54,H67)</f>
        <v>0</v>
      </c>
      <c r="I53" s="105">
        <f t="shared" si="32"/>
        <v>0</v>
      </c>
      <c r="J53" s="262">
        <f>SUM(J54,J67)</f>
        <v>0</v>
      </c>
      <c r="K53" s="104">
        <f t="shared" ref="K53:L53" si="33">SUM(K54,K67)</f>
        <v>0</v>
      </c>
      <c r="L53" s="105">
        <f t="shared" si="33"/>
        <v>0</v>
      </c>
      <c r="M53" s="103">
        <f>SUM(M54,M67)</f>
        <v>0</v>
      </c>
      <c r="N53" s="104">
        <f t="shared" ref="N53:O53" si="34">SUM(N54,N67)</f>
        <v>0</v>
      </c>
      <c r="O53" s="105">
        <f t="shared" si="34"/>
        <v>0</v>
      </c>
      <c r="P53" s="351"/>
      <c r="R53" s="207"/>
    </row>
    <row r="54" spans="1:18" hidden="1" x14ac:dyDescent="0.25">
      <c r="A54" s="46">
        <v>1100</v>
      </c>
      <c r="B54" s="106" t="s">
        <v>48</v>
      </c>
      <c r="C54" s="47">
        <f t="shared" si="4"/>
        <v>0</v>
      </c>
      <c r="D54" s="230">
        <f>SUM(D55,D58,D66)</f>
        <v>0</v>
      </c>
      <c r="E54" s="430">
        <f t="shared" ref="E54:F54" si="35">SUM(E55,E58,E66)</f>
        <v>0</v>
      </c>
      <c r="F54" s="397">
        <f t="shared" si="35"/>
        <v>0</v>
      </c>
      <c r="G54" s="230">
        <f>SUM(G55,G58,G66)</f>
        <v>0</v>
      </c>
      <c r="H54" s="107">
        <f t="shared" ref="H54:I54" si="36">SUM(H55,H58,H66)</f>
        <v>0</v>
      </c>
      <c r="I54" s="118">
        <f t="shared" si="36"/>
        <v>0</v>
      </c>
      <c r="J54" s="107">
        <f>SUM(J55,J58,J66)</f>
        <v>0</v>
      </c>
      <c r="K54" s="51">
        <f t="shared" ref="K54:L54" si="37">SUM(K55,K58,K66)</f>
        <v>0</v>
      </c>
      <c r="L54" s="118">
        <f t="shared" si="37"/>
        <v>0</v>
      </c>
      <c r="M54" s="131">
        <f>SUM(M55,M58,M66)</f>
        <v>0</v>
      </c>
      <c r="N54" s="132">
        <f t="shared" ref="N54:O54" si="38">SUM(N55,N58,N66)</f>
        <v>0</v>
      </c>
      <c r="O54" s="296">
        <f t="shared" si="38"/>
        <v>0</v>
      </c>
      <c r="P54" s="352"/>
      <c r="R54" s="207"/>
    </row>
    <row r="55" spans="1:18"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c r="R55" s="207"/>
    </row>
    <row r="56" spans="1:18" hidden="1" x14ac:dyDescent="0.25">
      <c r="A56" s="33">
        <v>1111</v>
      </c>
      <c r="B56" s="53" t="s">
        <v>50</v>
      </c>
      <c r="C56" s="54">
        <f t="shared" si="4"/>
        <v>0</v>
      </c>
      <c r="D56" s="231">
        <v>0</v>
      </c>
      <c r="E56" s="433"/>
      <c r="F56" s="434">
        <f t="shared" ref="F56:F57" si="43">D56+E56</f>
        <v>0</v>
      </c>
      <c r="G56" s="231"/>
      <c r="H56" s="263"/>
      <c r="I56" s="121">
        <f t="shared" ref="I56:I57" si="44">G56+H56</f>
        <v>0</v>
      </c>
      <c r="J56" s="263"/>
      <c r="K56" s="56"/>
      <c r="L56" s="121">
        <f t="shared" ref="L56:L57" si="45">J56+K56</f>
        <v>0</v>
      </c>
      <c r="M56" s="327"/>
      <c r="N56" s="56"/>
      <c r="O56" s="121">
        <f>M56+N56</f>
        <v>0</v>
      </c>
      <c r="P56" s="111"/>
      <c r="R56" s="207"/>
    </row>
    <row r="57" spans="1:18" ht="24" hidden="1" customHeight="1" x14ac:dyDescent="0.25">
      <c r="A57" s="38">
        <v>1119</v>
      </c>
      <c r="B57" s="58" t="s">
        <v>51</v>
      </c>
      <c r="C57" s="59">
        <f t="shared" si="4"/>
        <v>0</v>
      </c>
      <c r="D57" s="232">
        <v>0</v>
      </c>
      <c r="E57" s="435"/>
      <c r="F57" s="393">
        <f t="shared" si="43"/>
        <v>0</v>
      </c>
      <c r="G57" s="232"/>
      <c r="H57" s="264"/>
      <c r="I57" s="115">
        <f t="shared" si="44"/>
        <v>0</v>
      </c>
      <c r="J57" s="264"/>
      <c r="K57" s="61"/>
      <c r="L57" s="115">
        <f t="shared" si="45"/>
        <v>0</v>
      </c>
      <c r="M57" s="328"/>
      <c r="N57" s="61"/>
      <c r="O57" s="115">
        <f>M57+N57</f>
        <v>0</v>
      </c>
      <c r="P57" s="112"/>
      <c r="R57" s="207"/>
    </row>
    <row r="58" spans="1:18"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c r="R58" s="207"/>
    </row>
    <row r="59" spans="1:18" hidden="1" x14ac:dyDescent="0.25">
      <c r="A59" s="38">
        <v>1141</v>
      </c>
      <c r="B59" s="58" t="s">
        <v>52</v>
      </c>
      <c r="C59" s="59">
        <f t="shared" si="4"/>
        <v>0</v>
      </c>
      <c r="D59" s="232">
        <v>0</v>
      </c>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c r="R59" s="207"/>
    </row>
    <row r="60" spans="1:18" ht="24.75" hidden="1" customHeight="1" x14ac:dyDescent="0.25">
      <c r="A60" s="38">
        <v>1142</v>
      </c>
      <c r="B60" s="58" t="s">
        <v>53</v>
      </c>
      <c r="C60" s="59">
        <f t="shared" si="4"/>
        <v>0</v>
      </c>
      <c r="D60" s="232">
        <v>0</v>
      </c>
      <c r="E60" s="435"/>
      <c r="F60" s="393">
        <f t="shared" si="50"/>
        <v>0</v>
      </c>
      <c r="G60" s="232"/>
      <c r="H60" s="264"/>
      <c r="I60" s="115">
        <f t="shared" si="51"/>
        <v>0</v>
      </c>
      <c r="J60" s="264"/>
      <c r="K60" s="61"/>
      <c r="L60" s="115">
        <f>J60+K60</f>
        <v>0</v>
      </c>
      <c r="M60" s="328"/>
      <c r="N60" s="61"/>
      <c r="O60" s="115">
        <f t="shared" si="53"/>
        <v>0</v>
      </c>
      <c r="P60" s="112"/>
      <c r="R60" s="207"/>
    </row>
    <row r="61" spans="1:18" ht="24" hidden="1" x14ac:dyDescent="0.25">
      <c r="A61" s="38">
        <v>1145</v>
      </c>
      <c r="B61" s="58" t="s">
        <v>54</v>
      </c>
      <c r="C61" s="59">
        <f t="shared" si="4"/>
        <v>0</v>
      </c>
      <c r="D61" s="232">
        <v>0</v>
      </c>
      <c r="E61" s="435"/>
      <c r="F61" s="393">
        <f t="shared" si="50"/>
        <v>0</v>
      </c>
      <c r="G61" s="232"/>
      <c r="H61" s="264"/>
      <c r="I61" s="115">
        <f t="shared" si="51"/>
        <v>0</v>
      </c>
      <c r="J61" s="264"/>
      <c r="K61" s="61"/>
      <c r="L61" s="115">
        <f t="shared" si="52"/>
        <v>0</v>
      </c>
      <c r="M61" s="328"/>
      <c r="N61" s="61"/>
      <c r="O61" s="115">
        <f>M61+N61</f>
        <v>0</v>
      </c>
      <c r="P61" s="112"/>
      <c r="R61" s="207"/>
    </row>
    <row r="62" spans="1:18" ht="27.75" hidden="1" customHeight="1" x14ac:dyDescent="0.25">
      <c r="A62" s="38">
        <v>1146</v>
      </c>
      <c r="B62" s="58" t="s">
        <v>55</v>
      </c>
      <c r="C62" s="59">
        <f t="shared" si="4"/>
        <v>0</v>
      </c>
      <c r="D62" s="232">
        <v>0</v>
      </c>
      <c r="E62" s="435"/>
      <c r="F62" s="393">
        <f t="shared" si="50"/>
        <v>0</v>
      </c>
      <c r="G62" s="232"/>
      <c r="H62" s="264"/>
      <c r="I62" s="115">
        <f t="shared" si="51"/>
        <v>0</v>
      </c>
      <c r="J62" s="264"/>
      <c r="K62" s="61"/>
      <c r="L62" s="115">
        <f t="shared" si="52"/>
        <v>0</v>
      </c>
      <c r="M62" s="328"/>
      <c r="N62" s="61"/>
      <c r="O62" s="115">
        <f t="shared" si="53"/>
        <v>0</v>
      </c>
      <c r="P62" s="112"/>
      <c r="R62" s="207"/>
    </row>
    <row r="63" spans="1:18" hidden="1" x14ac:dyDescent="0.25">
      <c r="A63" s="38">
        <v>1147</v>
      </c>
      <c r="B63" s="58" t="s">
        <v>56</v>
      </c>
      <c r="C63" s="59">
        <f t="shared" si="4"/>
        <v>0</v>
      </c>
      <c r="D63" s="232">
        <v>0</v>
      </c>
      <c r="E63" s="435"/>
      <c r="F63" s="393">
        <f t="shared" si="50"/>
        <v>0</v>
      </c>
      <c r="G63" s="232"/>
      <c r="H63" s="264"/>
      <c r="I63" s="115">
        <f t="shared" si="51"/>
        <v>0</v>
      </c>
      <c r="J63" s="264"/>
      <c r="K63" s="61"/>
      <c r="L63" s="115">
        <f t="shared" si="52"/>
        <v>0</v>
      </c>
      <c r="M63" s="328"/>
      <c r="N63" s="61"/>
      <c r="O63" s="115">
        <f t="shared" si="53"/>
        <v>0</v>
      </c>
      <c r="P63" s="112"/>
      <c r="R63" s="207"/>
    </row>
    <row r="64" spans="1:18" hidden="1" x14ac:dyDescent="0.25">
      <c r="A64" s="38">
        <v>1148</v>
      </c>
      <c r="B64" s="58" t="s">
        <v>57</v>
      </c>
      <c r="C64" s="59">
        <f t="shared" si="4"/>
        <v>0</v>
      </c>
      <c r="D64" s="232">
        <v>0</v>
      </c>
      <c r="E64" s="435"/>
      <c r="F64" s="393">
        <f t="shared" si="50"/>
        <v>0</v>
      </c>
      <c r="G64" s="232"/>
      <c r="H64" s="264"/>
      <c r="I64" s="115">
        <f t="shared" si="51"/>
        <v>0</v>
      </c>
      <c r="J64" s="264"/>
      <c r="K64" s="61"/>
      <c r="L64" s="115">
        <f t="shared" si="52"/>
        <v>0</v>
      </c>
      <c r="M64" s="328"/>
      <c r="N64" s="61"/>
      <c r="O64" s="115">
        <f t="shared" si="53"/>
        <v>0</v>
      </c>
      <c r="P64" s="112"/>
      <c r="R64" s="207"/>
    </row>
    <row r="65" spans="1:18" ht="24" hidden="1" customHeight="1" x14ac:dyDescent="0.25">
      <c r="A65" s="38">
        <v>1149</v>
      </c>
      <c r="B65" s="58" t="s">
        <v>58</v>
      </c>
      <c r="C65" s="59">
        <f>F65+I65+L65+O65</f>
        <v>0</v>
      </c>
      <c r="D65" s="232">
        <v>0</v>
      </c>
      <c r="E65" s="435"/>
      <c r="F65" s="393">
        <f t="shared" si="50"/>
        <v>0</v>
      </c>
      <c r="G65" s="232"/>
      <c r="H65" s="264"/>
      <c r="I65" s="115">
        <f t="shared" si="51"/>
        <v>0</v>
      </c>
      <c r="J65" s="264"/>
      <c r="K65" s="61"/>
      <c r="L65" s="115">
        <f t="shared" si="52"/>
        <v>0</v>
      </c>
      <c r="M65" s="328"/>
      <c r="N65" s="61"/>
      <c r="O65" s="115">
        <f t="shared" si="53"/>
        <v>0</v>
      </c>
      <c r="P65" s="112"/>
      <c r="R65" s="207"/>
    </row>
    <row r="66" spans="1:18" ht="36" hidden="1" x14ac:dyDescent="0.25">
      <c r="A66" s="108">
        <v>1150</v>
      </c>
      <c r="B66" s="79" t="s">
        <v>59</v>
      </c>
      <c r="C66" s="85">
        <f>F66+I66+L66+O66</f>
        <v>0</v>
      </c>
      <c r="D66" s="234">
        <v>0</v>
      </c>
      <c r="E66" s="437"/>
      <c r="F66" s="432">
        <f t="shared" si="50"/>
        <v>0</v>
      </c>
      <c r="G66" s="234"/>
      <c r="H66" s="265"/>
      <c r="I66" s="110">
        <f t="shared" si="51"/>
        <v>0</v>
      </c>
      <c r="J66" s="265"/>
      <c r="K66" s="116"/>
      <c r="L66" s="110">
        <f t="shared" si="52"/>
        <v>0</v>
      </c>
      <c r="M66" s="329"/>
      <c r="N66" s="116"/>
      <c r="O66" s="110">
        <f t="shared" si="53"/>
        <v>0</v>
      </c>
      <c r="P66" s="117"/>
      <c r="R66" s="207"/>
    </row>
    <row r="67" spans="1:18" ht="24" hidden="1" x14ac:dyDescent="0.25">
      <c r="A67" s="46">
        <v>1200</v>
      </c>
      <c r="B67" s="106" t="s">
        <v>296</v>
      </c>
      <c r="C67" s="47">
        <f t="shared" si="4"/>
        <v>0</v>
      </c>
      <c r="D67" s="230">
        <f>SUM(D68:D69)</f>
        <v>0</v>
      </c>
      <c r="E67" s="430">
        <f t="shared" ref="E67:F67" si="54">SUM(E68:E69)</f>
        <v>0</v>
      </c>
      <c r="F67" s="397">
        <f t="shared" si="54"/>
        <v>0</v>
      </c>
      <c r="G67" s="230">
        <f>SUM(G68:G69)</f>
        <v>0</v>
      </c>
      <c r="H67" s="107">
        <f t="shared" ref="H67:I67" si="55">SUM(H68:H69)</f>
        <v>0</v>
      </c>
      <c r="I67" s="118">
        <f t="shared" si="55"/>
        <v>0</v>
      </c>
      <c r="J67" s="107">
        <f>SUM(J68:J69)</f>
        <v>0</v>
      </c>
      <c r="K67" s="51">
        <f t="shared" ref="K67:L67" si="56">SUM(K68:K69)</f>
        <v>0</v>
      </c>
      <c r="L67" s="118">
        <f t="shared" si="56"/>
        <v>0</v>
      </c>
      <c r="M67" s="47">
        <f>SUM(M68:M69)</f>
        <v>0</v>
      </c>
      <c r="N67" s="51">
        <f t="shared" ref="N67:O67" si="57">SUM(N68:N69)</f>
        <v>0</v>
      </c>
      <c r="O67" s="118">
        <f t="shared" si="57"/>
        <v>0</v>
      </c>
      <c r="P67" s="124"/>
      <c r="R67" s="207"/>
    </row>
    <row r="68" spans="1:18" ht="24" hidden="1" x14ac:dyDescent="0.25">
      <c r="A68" s="1598">
        <v>1210</v>
      </c>
      <c r="B68" s="53" t="s">
        <v>60</v>
      </c>
      <c r="C68" s="54">
        <f t="shared" si="4"/>
        <v>0</v>
      </c>
      <c r="D68" s="231">
        <v>0</v>
      </c>
      <c r="E68" s="433"/>
      <c r="F68" s="434">
        <f>D68+E68</f>
        <v>0</v>
      </c>
      <c r="G68" s="231"/>
      <c r="H68" s="263"/>
      <c r="I68" s="121">
        <f>G68+H68</f>
        <v>0</v>
      </c>
      <c r="J68" s="263"/>
      <c r="K68" s="56"/>
      <c r="L68" s="121">
        <f>J68+K68</f>
        <v>0</v>
      </c>
      <c r="M68" s="327"/>
      <c r="N68" s="56"/>
      <c r="O68" s="121">
        <f>M68+N68</f>
        <v>0</v>
      </c>
      <c r="P68" s="111"/>
      <c r="R68" s="207"/>
    </row>
    <row r="69" spans="1:18"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c r="R69" s="207"/>
    </row>
    <row r="70" spans="1:18" ht="48" hidden="1" x14ac:dyDescent="0.25">
      <c r="A70" s="38">
        <v>1221</v>
      </c>
      <c r="B70" s="58" t="s">
        <v>297</v>
      </c>
      <c r="C70" s="59">
        <f t="shared" si="4"/>
        <v>0</v>
      </c>
      <c r="D70" s="232">
        <v>0</v>
      </c>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c r="R70" s="207"/>
    </row>
    <row r="71" spans="1:18" hidden="1" x14ac:dyDescent="0.25">
      <c r="A71" s="38">
        <v>1223</v>
      </c>
      <c r="B71" s="58" t="s">
        <v>62</v>
      </c>
      <c r="C71" s="59">
        <f t="shared" si="4"/>
        <v>0</v>
      </c>
      <c r="D71" s="232">
        <v>0</v>
      </c>
      <c r="E71" s="435"/>
      <c r="F71" s="393">
        <f t="shared" si="62"/>
        <v>0</v>
      </c>
      <c r="G71" s="232"/>
      <c r="H71" s="264"/>
      <c r="I71" s="115">
        <f t="shared" si="63"/>
        <v>0</v>
      </c>
      <c r="J71" s="264"/>
      <c r="K71" s="61"/>
      <c r="L71" s="115">
        <f t="shared" si="64"/>
        <v>0</v>
      </c>
      <c r="M71" s="328"/>
      <c r="N71" s="61"/>
      <c r="O71" s="115">
        <f t="shared" si="65"/>
        <v>0</v>
      </c>
      <c r="P71" s="112"/>
      <c r="R71" s="207"/>
    </row>
    <row r="72" spans="1:18" hidden="1" x14ac:dyDescent="0.25">
      <c r="A72" s="38">
        <v>1225</v>
      </c>
      <c r="B72" s="58" t="s">
        <v>63</v>
      </c>
      <c r="C72" s="59">
        <f t="shared" si="4"/>
        <v>0</v>
      </c>
      <c r="D72" s="232">
        <v>0</v>
      </c>
      <c r="E72" s="435"/>
      <c r="F72" s="393">
        <f t="shared" si="62"/>
        <v>0</v>
      </c>
      <c r="G72" s="232"/>
      <c r="H72" s="264"/>
      <c r="I72" s="115">
        <f t="shared" si="63"/>
        <v>0</v>
      </c>
      <c r="J72" s="264"/>
      <c r="K72" s="61"/>
      <c r="L72" s="115">
        <f t="shared" si="64"/>
        <v>0</v>
      </c>
      <c r="M72" s="328"/>
      <c r="N72" s="61"/>
      <c r="O72" s="115">
        <f t="shared" si="65"/>
        <v>0</v>
      </c>
      <c r="P72" s="112"/>
      <c r="R72" s="207"/>
    </row>
    <row r="73" spans="1:18" ht="36" hidden="1" x14ac:dyDescent="0.25">
      <c r="A73" s="38">
        <v>1227</v>
      </c>
      <c r="B73" s="58" t="s">
        <v>64</v>
      </c>
      <c r="C73" s="59">
        <f t="shared" si="4"/>
        <v>0</v>
      </c>
      <c r="D73" s="232">
        <v>0</v>
      </c>
      <c r="E73" s="435"/>
      <c r="F73" s="393">
        <f t="shared" si="62"/>
        <v>0</v>
      </c>
      <c r="G73" s="232"/>
      <c r="H73" s="264"/>
      <c r="I73" s="115">
        <f t="shared" si="63"/>
        <v>0</v>
      </c>
      <c r="J73" s="264"/>
      <c r="K73" s="61"/>
      <c r="L73" s="115">
        <f t="shared" si="64"/>
        <v>0</v>
      </c>
      <c r="M73" s="328"/>
      <c r="N73" s="61"/>
      <c r="O73" s="115">
        <f t="shared" si="65"/>
        <v>0</v>
      </c>
      <c r="P73" s="112"/>
      <c r="R73" s="207"/>
    </row>
    <row r="74" spans="1:18" ht="48" hidden="1" x14ac:dyDescent="0.25">
      <c r="A74" s="38">
        <v>1228</v>
      </c>
      <c r="B74" s="58" t="s">
        <v>298</v>
      </c>
      <c r="C74" s="59">
        <f t="shared" si="4"/>
        <v>0</v>
      </c>
      <c r="D74" s="232">
        <v>0</v>
      </c>
      <c r="E74" s="435"/>
      <c r="F74" s="393">
        <f t="shared" si="62"/>
        <v>0</v>
      </c>
      <c r="G74" s="232"/>
      <c r="H74" s="264"/>
      <c r="I74" s="115">
        <f t="shared" si="63"/>
        <v>0</v>
      </c>
      <c r="J74" s="264"/>
      <c r="K74" s="61"/>
      <c r="L74" s="115">
        <f t="shared" si="64"/>
        <v>0</v>
      </c>
      <c r="M74" s="328"/>
      <c r="N74" s="61"/>
      <c r="O74" s="115">
        <f t="shared" si="65"/>
        <v>0</v>
      </c>
      <c r="P74" s="112"/>
      <c r="R74" s="207"/>
    </row>
    <row r="75" spans="1:18" x14ac:dyDescent="0.25">
      <c r="A75" s="102">
        <v>2000</v>
      </c>
      <c r="B75" s="102" t="s">
        <v>65</v>
      </c>
      <c r="C75" s="103">
        <f t="shared" si="4"/>
        <v>125893</v>
      </c>
      <c r="D75" s="229">
        <f>SUM(D76,D83,D130,D164,D165,D172)</f>
        <v>101089</v>
      </c>
      <c r="E75" s="428">
        <f t="shared" ref="E75:F75" si="66">SUM(E76,E83,E130,E164,E165,E172)</f>
        <v>24804</v>
      </c>
      <c r="F75" s="429">
        <f t="shared" si="66"/>
        <v>125893</v>
      </c>
      <c r="G75" s="229">
        <f>SUM(G76,G83,G130,G164,G165,G172)</f>
        <v>0</v>
      </c>
      <c r="H75" s="262">
        <f t="shared" ref="H75:I75" si="67">SUM(H76,H83,H130,H164,H165,H172)</f>
        <v>0</v>
      </c>
      <c r="I75" s="105">
        <f t="shared" si="67"/>
        <v>0</v>
      </c>
      <c r="J75" s="262">
        <f>SUM(J76,J83,J130,J164,J165,J172)</f>
        <v>0</v>
      </c>
      <c r="K75" s="104">
        <f t="shared" ref="K75:L75" si="68">SUM(K76,K83,K130,K164,K165,K172)</f>
        <v>0</v>
      </c>
      <c r="L75" s="105">
        <f t="shared" si="68"/>
        <v>0</v>
      </c>
      <c r="M75" s="103">
        <f>SUM(M76,M83,M130,M164,M165,M172)</f>
        <v>0</v>
      </c>
      <c r="N75" s="104">
        <f t="shared" ref="N75:O75" si="69">SUM(N76,N83,N130,N164,N165,N172)</f>
        <v>0</v>
      </c>
      <c r="O75" s="105">
        <f t="shared" si="69"/>
        <v>0</v>
      </c>
      <c r="P75" s="351"/>
      <c r="R75" s="207"/>
    </row>
    <row r="76" spans="1:18" ht="24" hidden="1" x14ac:dyDescent="0.25">
      <c r="A76" s="46">
        <v>2100</v>
      </c>
      <c r="B76" s="106" t="s">
        <v>66</v>
      </c>
      <c r="C76" s="47">
        <f t="shared" si="4"/>
        <v>0</v>
      </c>
      <c r="D76" s="230">
        <f>SUM(D77,D80)</f>
        <v>0</v>
      </c>
      <c r="E76" s="430">
        <f t="shared" ref="E76:F76" si="70">SUM(E77,E80)</f>
        <v>0</v>
      </c>
      <c r="F76" s="397">
        <f t="shared" si="70"/>
        <v>0</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c r="R76" s="207"/>
    </row>
    <row r="77" spans="1:18" ht="24" hidden="1" x14ac:dyDescent="0.25">
      <c r="A77" s="1598">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c r="R77" s="207"/>
    </row>
    <row r="78" spans="1:18" hidden="1" x14ac:dyDescent="0.25">
      <c r="A78" s="38">
        <v>2111</v>
      </c>
      <c r="B78" s="58" t="s">
        <v>68</v>
      </c>
      <c r="C78" s="59">
        <f t="shared" si="4"/>
        <v>0</v>
      </c>
      <c r="D78" s="232">
        <v>0</v>
      </c>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c r="R78" s="207"/>
    </row>
    <row r="79" spans="1:18" ht="24" hidden="1" x14ac:dyDescent="0.25">
      <c r="A79" s="38">
        <v>2112</v>
      </c>
      <c r="B79" s="58" t="s">
        <v>69</v>
      </c>
      <c r="C79" s="59">
        <f t="shared" si="4"/>
        <v>0</v>
      </c>
      <c r="D79" s="232">
        <v>0</v>
      </c>
      <c r="E79" s="435"/>
      <c r="F79" s="393">
        <f t="shared" si="78"/>
        <v>0</v>
      </c>
      <c r="G79" s="232"/>
      <c r="H79" s="264"/>
      <c r="I79" s="115">
        <f t="shared" si="79"/>
        <v>0</v>
      </c>
      <c r="J79" s="264"/>
      <c r="K79" s="61"/>
      <c r="L79" s="115">
        <f t="shared" si="80"/>
        <v>0</v>
      </c>
      <c r="M79" s="328"/>
      <c r="N79" s="61"/>
      <c r="O79" s="115">
        <f t="shared" si="81"/>
        <v>0</v>
      </c>
      <c r="P79" s="112"/>
      <c r="R79" s="207"/>
    </row>
    <row r="80" spans="1:18" ht="24" hidden="1" x14ac:dyDescent="0.25">
      <c r="A80" s="113">
        <v>2120</v>
      </c>
      <c r="B80" s="58" t="s">
        <v>70</v>
      </c>
      <c r="C80" s="59">
        <f t="shared" si="4"/>
        <v>0</v>
      </c>
      <c r="D80" s="233">
        <f>SUM(D81:D82)</f>
        <v>0</v>
      </c>
      <c r="E80" s="436">
        <f t="shared" ref="E80:F80" si="82">SUM(E81:E82)</f>
        <v>0</v>
      </c>
      <c r="F80" s="393">
        <f t="shared" si="82"/>
        <v>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c r="R80" s="207"/>
    </row>
    <row r="81" spans="1:18" hidden="1" x14ac:dyDescent="0.25">
      <c r="A81" s="38">
        <v>2121</v>
      </c>
      <c r="B81" s="58" t="s">
        <v>68</v>
      </c>
      <c r="C81" s="59">
        <f t="shared" si="4"/>
        <v>0</v>
      </c>
      <c r="D81" s="232">
        <v>0</v>
      </c>
      <c r="E81" s="435"/>
      <c r="F81" s="393">
        <f t="shared" ref="F81:F82" si="86">D81+E81</f>
        <v>0</v>
      </c>
      <c r="G81" s="232"/>
      <c r="H81" s="264"/>
      <c r="I81" s="115">
        <f t="shared" ref="I81:I82" si="87">G81+H81</f>
        <v>0</v>
      </c>
      <c r="J81" s="264"/>
      <c r="K81" s="61"/>
      <c r="L81" s="115">
        <f t="shared" ref="L81:L82" si="88">J81+K81</f>
        <v>0</v>
      </c>
      <c r="M81" s="328"/>
      <c r="N81" s="61"/>
      <c r="O81" s="115">
        <f t="shared" ref="O81:O82" si="89">M81+N81</f>
        <v>0</v>
      </c>
      <c r="P81" s="112"/>
      <c r="R81" s="207"/>
    </row>
    <row r="82" spans="1:18" ht="24" hidden="1" x14ac:dyDescent="0.25">
      <c r="A82" s="38">
        <v>2122</v>
      </c>
      <c r="B82" s="58" t="s">
        <v>69</v>
      </c>
      <c r="C82" s="59">
        <f t="shared" si="4"/>
        <v>0</v>
      </c>
      <c r="D82" s="232">
        <v>0</v>
      </c>
      <c r="E82" s="435"/>
      <c r="F82" s="393">
        <f t="shared" si="86"/>
        <v>0</v>
      </c>
      <c r="G82" s="232"/>
      <c r="H82" s="264"/>
      <c r="I82" s="115">
        <f t="shared" si="87"/>
        <v>0</v>
      </c>
      <c r="J82" s="264"/>
      <c r="K82" s="61"/>
      <c r="L82" s="115">
        <f t="shared" si="88"/>
        <v>0</v>
      </c>
      <c r="M82" s="328"/>
      <c r="N82" s="61"/>
      <c r="O82" s="115">
        <f t="shared" si="89"/>
        <v>0</v>
      </c>
      <c r="P82" s="112"/>
      <c r="R82" s="207"/>
    </row>
    <row r="83" spans="1:18" x14ac:dyDescent="0.25">
      <c r="A83" s="46">
        <v>2200</v>
      </c>
      <c r="B83" s="106" t="s">
        <v>71</v>
      </c>
      <c r="C83" s="47">
        <f t="shared" si="4"/>
        <v>125893</v>
      </c>
      <c r="D83" s="230">
        <f>SUM(D84,D89,D95,D103,D112,D116,D122,D128)</f>
        <v>101089</v>
      </c>
      <c r="E83" s="430">
        <f t="shared" ref="E83:F83" si="90">SUM(E84,E89,E95,E103,E112,E116,E122,E128)</f>
        <v>24804</v>
      </c>
      <c r="F83" s="397">
        <f t="shared" si="90"/>
        <v>125893</v>
      </c>
      <c r="G83" s="230">
        <f>SUM(G84,G89,G95,G103,G112,G116,G122,G128)</f>
        <v>0</v>
      </c>
      <c r="H83" s="107">
        <f t="shared" ref="H83:I83" si="91">SUM(H84,H89,H95,H103,H112,H116,H122,H128)</f>
        <v>0</v>
      </c>
      <c r="I83" s="118">
        <f t="shared" si="91"/>
        <v>0</v>
      </c>
      <c r="J83" s="107">
        <f>SUM(J84,J89,J95,J103,J112,J116,J122,J128)</f>
        <v>0</v>
      </c>
      <c r="K83" s="51">
        <f t="shared" ref="K83:L83" si="92">SUM(K84,K89,K95,K103,K112,K116,K122,K128)</f>
        <v>0</v>
      </c>
      <c r="L83" s="118">
        <f t="shared" si="92"/>
        <v>0</v>
      </c>
      <c r="M83" s="167">
        <f>SUM(M84,M89,M95,M103,M112,M116,M122,M128)</f>
        <v>0</v>
      </c>
      <c r="N83" s="168">
        <f t="shared" ref="N83:O83" si="93">SUM(N84,N89,N95,N103,N112,N116,N122,N128)</f>
        <v>0</v>
      </c>
      <c r="O83" s="169">
        <f t="shared" si="93"/>
        <v>0</v>
      </c>
      <c r="P83" s="353"/>
      <c r="R83" s="207"/>
    </row>
    <row r="84" spans="1:18"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c r="R84" s="207"/>
    </row>
    <row r="85" spans="1:18" ht="24" hidden="1" x14ac:dyDescent="0.25">
      <c r="A85" s="33">
        <v>2211</v>
      </c>
      <c r="B85" s="53" t="s">
        <v>73</v>
      </c>
      <c r="C85" s="54">
        <f t="shared" ref="C85:C148" si="98">F85+I85+L85+O85</f>
        <v>0</v>
      </c>
      <c r="D85" s="231">
        <v>0</v>
      </c>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c r="R85" s="207"/>
    </row>
    <row r="86" spans="1:18" ht="36" hidden="1" x14ac:dyDescent="0.25">
      <c r="A86" s="38">
        <v>2212</v>
      </c>
      <c r="B86" s="58" t="s">
        <v>74</v>
      </c>
      <c r="C86" s="59">
        <f t="shared" si="98"/>
        <v>0</v>
      </c>
      <c r="D86" s="232">
        <v>0</v>
      </c>
      <c r="E86" s="435"/>
      <c r="F86" s="393">
        <f t="shared" si="99"/>
        <v>0</v>
      </c>
      <c r="G86" s="232"/>
      <c r="H86" s="264"/>
      <c r="I86" s="115">
        <f t="shared" si="100"/>
        <v>0</v>
      </c>
      <c r="J86" s="264"/>
      <c r="K86" s="61"/>
      <c r="L86" s="115">
        <f t="shared" si="101"/>
        <v>0</v>
      </c>
      <c r="M86" s="328"/>
      <c r="N86" s="61"/>
      <c r="O86" s="115">
        <f t="shared" si="102"/>
        <v>0</v>
      </c>
      <c r="P86" s="112"/>
      <c r="R86" s="207"/>
    </row>
    <row r="87" spans="1:18" ht="24" hidden="1" x14ac:dyDescent="0.25">
      <c r="A87" s="38">
        <v>2214</v>
      </c>
      <c r="B87" s="58" t="s">
        <v>75</v>
      </c>
      <c r="C87" s="59">
        <f t="shared" si="98"/>
        <v>0</v>
      </c>
      <c r="D87" s="232">
        <v>0</v>
      </c>
      <c r="E87" s="435"/>
      <c r="F87" s="393">
        <f t="shared" si="99"/>
        <v>0</v>
      </c>
      <c r="G87" s="232"/>
      <c r="H87" s="264"/>
      <c r="I87" s="115">
        <f t="shared" si="100"/>
        <v>0</v>
      </c>
      <c r="J87" s="264"/>
      <c r="K87" s="61"/>
      <c r="L87" s="115">
        <f t="shared" si="101"/>
        <v>0</v>
      </c>
      <c r="M87" s="328"/>
      <c r="N87" s="61"/>
      <c r="O87" s="115">
        <f t="shared" si="102"/>
        <v>0</v>
      </c>
      <c r="P87" s="112"/>
      <c r="R87" s="207"/>
    </row>
    <row r="88" spans="1:18" hidden="1" x14ac:dyDescent="0.25">
      <c r="A88" s="38">
        <v>2219</v>
      </c>
      <c r="B88" s="58" t="s">
        <v>76</v>
      </c>
      <c r="C88" s="59">
        <f t="shared" si="98"/>
        <v>0</v>
      </c>
      <c r="D88" s="232">
        <v>0</v>
      </c>
      <c r="E88" s="435"/>
      <c r="F88" s="393">
        <f t="shared" si="99"/>
        <v>0</v>
      </c>
      <c r="G88" s="232"/>
      <c r="H88" s="264"/>
      <c r="I88" s="115">
        <f t="shared" si="100"/>
        <v>0</v>
      </c>
      <c r="J88" s="264"/>
      <c r="K88" s="61"/>
      <c r="L88" s="115">
        <f t="shared" si="101"/>
        <v>0</v>
      </c>
      <c r="M88" s="328"/>
      <c r="N88" s="61"/>
      <c r="O88" s="115">
        <f t="shared" si="102"/>
        <v>0</v>
      </c>
      <c r="P88" s="112"/>
      <c r="R88" s="207"/>
    </row>
    <row r="89" spans="1:18" ht="24" hidden="1" x14ac:dyDescent="0.25">
      <c r="A89" s="113">
        <v>2220</v>
      </c>
      <c r="B89" s="58" t="s">
        <v>77</v>
      </c>
      <c r="C89" s="59">
        <f t="shared" si="98"/>
        <v>0</v>
      </c>
      <c r="D89" s="233">
        <f>SUM(D90:D94)</f>
        <v>0</v>
      </c>
      <c r="E89" s="436">
        <f t="shared" ref="E89:F89" si="103">SUM(E90:E94)</f>
        <v>0</v>
      </c>
      <c r="F89" s="393">
        <f t="shared" si="103"/>
        <v>0</v>
      </c>
      <c r="G89" s="233">
        <f>SUM(G90:G94)</f>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112"/>
      <c r="R89" s="207"/>
    </row>
    <row r="90" spans="1:18" ht="24" hidden="1" x14ac:dyDescent="0.25">
      <c r="A90" s="38">
        <v>2221</v>
      </c>
      <c r="B90" s="58" t="s">
        <v>289</v>
      </c>
      <c r="C90" s="59">
        <f t="shared" si="98"/>
        <v>0</v>
      </c>
      <c r="D90" s="232">
        <v>0</v>
      </c>
      <c r="E90" s="435"/>
      <c r="F90" s="393">
        <f t="shared" ref="F90:F94" si="107">D90+E90</f>
        <v>0</v>
      </c>
      <c r="G90" s="232"/>
      <c r="H90" s="264"/>
      <c r="I90" s="115">
        <f t="shared" ref="I90:I94" si="108">G90+H90</f>
        <v>0</v>
      </c>
      <c r="J90" s="264"/>
      <c r="K90" s="61"/>
      <c r="L90" s="115">
        <f t="shared" ref="L90:L94" si="109">J90+K90</f>
        <v>0</v>
      </c>
      <c r="M90" s="328"/>
      <c r="N90" s="61"/>
      <c r="O90" s="115">
        <f t="shared" ref="O90:O94" si="110">M90+N90</f>
        <v>0</v>
      </c>
      <c r="P90" s="112"/>
      <c r="R90" s="207"/>
    </row>
    <row r="91" spans="1:18" hidden="1" x14ac:dyDescent="0.25">
      <c r="A91" s="38">
        <v>2222</v>
      </c>
      <c r="B91" s="58" t="s">
        <v>78</v>
      </c>
      <c r="C91" s="59">
        <f t="shared" si="98"/>
        <v>0</v>
      </c>
      <c r="D91" s="232">
        <v>0</v>
      </c>
      <c r="E91" s="435"/>
      <c r="F91" s="393">
        <f t="shared" si="107"/>
        <v>0</v>
      </c>
      <c r="G91" s="232"/>
      <c r="H91" s="264"/>
      <c r="I91" s="115">
        <f t="shared" si="108"/>
        <v>0</v>
      </c>
      <c r="J91" s="264"/>
      <c r="K91" s="61"/>
      <c r="L91" s="115">
        <f t="shared" si="109"/>
        <v>0</v>
      </c>
      <c r="M91" s="328"/>
      <c r="N91" s="61"/>
      <c r="O91" s="115">
        <f t="shared" si="110"/>
        <v>0</v>
      </c>
      <c r="P91" s="112"/>
      <c r="R91" s="207"/>
    </row>
    <row r="92" spans="1:18" hidden="1" x14ac:dyDescent="0.25">
      <c r="A92" s="38">
        <v>2223</v>
      </c>
      <c r="B92" s="58" t="s">
        <v>79</v>
      </c>
      <c r="C92" s="59">
        <f t="shared" si="98"/>
        <v>0</v>
      </c>
      <c r="D92" s="232">
        <v>0</v>
      </c>
      <c r="E92" s="435"/>
      <c r="F92" s="393">
        <f t="shared" si="107"/>
        <v>0</v>
      </c>
      <c r="G92" s="232"/>
      <c r="H92" s="264"/>
      <c r="I92" s="115">
        <f t="shared" si="108"/>
        <v>0</v>
      </c>
      <c r="J92" s="264"/>
      <c r="K92" s="61"/>
      <c r="L92" s="115">
        <f t="shared" si="109"/>
        <v>0</v>
      </c>
      <c r="M92" s="328"/>
      <c r="N92" s="61"/>
      <c r="O92" s="115">
        <f t="shared" si="110"/>
        <v>0</v>
      </c>
      <c r="P92" s="112"/>
      <c r="R92" s="207"/>
    </row>
    <row r="93" spans="1:18" ht="48" hidden="1" x14ac:dyDescent="0.25">
      <c r="A93" s="38">
        <v>2224</v>
      </c>
      <c r="B93" s="58" t="s">
        <v>299</v>
      </c>
      <c r="C93" s="59">
        <f t="shared" si="98"/>
        <v>0</v>
      </c>
      <c r="D93" s="232">
        <v>0</v>
      </c>
      <c r="E93" s="435"/>
      <c r="F93" s="393">
        <f t="shared" si="107"/>
        <v>0</v>
      </c>
      <c r="G93" s="232"/>
      <c r="H93" s="264"/>
      <c r="I93" s="115">
        <f t="shared" si="108"/>
        <v>0</v>
      </c>
      <c r="J93" s="264"/>
      <c r="K93" s="61"/>
      <c r="L93" s="115">
        <f t="shared" si="109"/>
        <v>0</v>
      </c>
      <c r="M93" s="328"/>
      <c r="N93" s="61"/>
      <c r="O93" s="115">
        <f t="shared" si="110"/>
        <v>0</v>
      </c>
      <c r="P93" s="112"/>
      <c r="R93" s="207"/>
    </row>
    <row r="94" spans="1:18" ht="24" hidden="1" x14ac:dyDescent="0.25">
      <c r="A94" s="38">
        <v>2229</v>
      </c>
      <c r="B94" s="58" t="s">
        <v>80</v>
      </c>
      <c r="C94" s="59">
        <f t="shared" si="98"/>
        <v>0</v>
      </c>
      <c r="D94" s="232">
        <v>0</v>
      </c>
      <c r="E94" s="435"/>
      <c r="F94" s="393">
        <f t="shared" si="107"/>
        <v>0</v>
      </c>
      <c r="G94" s="232"/>
      <c r="H94" s="264"/>
      <c r="I94" s="115">
        <f t="shared" si="108"/>
        <v>0</v>
      </c>
      <c r="J94" s="264"/>
      <c r="K94" s="61"/>
      <c r="L94" s="115">
        <f t="shared" si="109"/>
        <v>0</v>
      </c>
      <c r="M94" s="328"/>
      <c r="N94" s="61"/>
      <c r="O94" s="115">
        <f t="shared" si="110"/>
        <v>0</v>
      </c>
      <c r="P94" s="112"/>
      <c r="R94" s="207"/>
    </row>
    <row r="95" spans="1:18" ht="36" x14ac:dyDescent="0.25">
      <c r="A95" s="113">
        <v>2230</v>
      </c>
      <c r="B95" s="58" t="s">
        <v>81</v>
      </c>
      <c r="C95" s="59">
        <f t="shared" si="98"/>
        <v>5800</v>
      </c>
      <c r="D95" s="233">
        <f>SUM(D96:D102)</f>
        <v>5800</v>
      </c>
      <c r="E95" s="436">
        <f t="shared" ref="E95:F95" si="111">SUM(E96:E102)</f>
        <v>0</v>
      </c>
      <c r="F95" s="393">
        <f t="shared" si="111"/>
        <v>5800</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c r="R95" s="207"/>
    </row>
    <row r="96" spans="1:18" ht="24" hidden="1" x14ac:dyDescent="0.25">
      <c r="A96" s="38">
        <v>2231</v>
      </c>
      <c r="B96" s="58" t="s">
        <v>82</v>
      </c>
      <c r="C96" s="59">
        <f t="shared" si="98"/>
        <v>0</v>
      </c>
      <c r="D96" s="232">
        <v>0</v>
      </c>
      <c r="E96" s="435"/>
      <c r="F96" s="393">
        <f t="shared" ref="F96:F102" si="115">D96+E96</f>
        <v>0</v>
      </c>
      <c r="G96" s="232"/>
      <c r="H96" s="264"/>
      <c r="I96" s="115">
        <f t="shared" ref="I96:I102" si="116">G96+H96</f>
        <v>0</v>
      </c>
      <c r="J96" s="264"/>
      <c r="K96" s="61"/>
      <c r="L96" s="115">
        <f t="shared" ref="L96:L102" si="117">J96+K96</f>
        <v>0</v>
      </c>
      <c r="M96" s="328"/>
      <c r="N96" s="61"/>
      <c r="O96" s="115">
        <f t="shared" ref="O96:O102" si="118">M96+N96</f>
        <v>0</v>
      </c>
      <c r="P96" s="112"/>
      <c r="R96" s="207"/>
    </row>
    <row r="97" spans="1:18" ht="24.75" hidden="1" customHeight="1" x14ac:dyDescent="0.25">
      <c r="A97" s="38">
        <v>2232</v>
      </c>
      <c r="B97" s="58" t="s">
        <v>83</v>
      </c>
      <c r="C97" s="59">
        <f t="shared" si="98"/>
        <v>0</v>
      </c>
      <c r="D97" s="232">
        <v>0</v>
      </c>
      <c r="E97" s="435"/>
      <c r="F97" s="393">
        <f t="shared" si="115"/>
        <v>0</v>
      </c>
      <c r="G97" s="232"/>
      <c r="H97" s="264"/>
      <c r="I97" s="115">
        <f t="shared" si="116"/>
        <v>0</v>
      </c>
      <c r="J97" s="264"/>
      <c r="K97" s="61"/>
      <c r="L97" s="115">
        <f t="shared" si="117"/>
        <v>0</v>
      </c>
      <c r="M97" s="328"/>
      <c r="N97" s="61"/>
      <c r="O97" s="115">
        <f t="shared" si="118"/>
        <v>0</v>
      </c>
      <c r="P97" s="112"/>
      <c r="R97" s="207"/>
    </row>
    <row r="98" spans="1:18" ht="24" hidden="1" x14ac:dyDescent="0.25">
      <c r="A98" s="33">
        <v>2233</v>
      </c>
      <c r="B98" s="53" t="s">
        <v>84</v>
      </c>
      <c r="C98" s="54">
        <f t="shared" si="98"/>
        <v>0</v>
      </c>
      <c r="D98" s="231">
        <v>0</v>
      </c>
      <c r="E98" s="433"/>
      <c r="F98" s="434">
        <f t="shared" si="115"/>
        <v>0</v>
      </c>
      <c r="G98" s="231"/>
      <c r="H98" s="263"/>
      <c r="I98" s="121">
        <f t="shared" si="116"/>
        <v>0</v>
      </c>
      <c r="J98" s="263"/>
      <c r="K98" s="56"/>
      <c r="L98" s="121">
        <f t="shared" si="117"/>
        <v>0</v>
      </c>
      <c r="M98" s="327"/>
      <c r="N98" s="56"/>
      <c r="O98" s="121">
        <f t="shared" si="118"/>
        <v>0</v>
      </c>
      <c r="P98" s="111"/>
      <c r="R98" s="207"/>
    </row>
    <row r="99" spans="1:18" ht="36" hidden="1" x14ac:dyDescent="0.25">
      <c r="A99" s="38">
        <v>2234</v>
      </c>
      <c r="B99" s="58" t="s">
        <v>85</v>
      </c>
      <c r="C99" s="59">
        <f t="shared" si="98"/>
        <v>0</v>
      </c>
      <c r="D99" s="232">
        <v>0</v>
      </c>
      <c r="E99" s="435"/>
      <c r="F99" s="393">
        <f t="shared" si="115"/>
        <v>0</v>
      </c>
      <c r="G99" s="232"/>
      <c r="H99" s="264"/>
      <c r="I99" s="115">
        <f t="shared" si="116"/>
        <v>0</v>
      </c>
      <c r="J99" s="264"/>
      <c r="K99" s="61"/>
      <c r="L99" s="115">
        <f t="shared" si="117"/>
        <v>0</v>
      </c>
      <c r="M99" s="328"/>
      <c r="N99" s="61"/>
      <c r="O99" s="115">
        <f t="shared" si="118"/>
        <v>0</v>
      </c>
      <c r="P99" s="112"/>
      <c r="R99" s="207"/>
    </row>
    <row r="100" spans="1:18" ht="24" hidden="1" x14ac:dyDescent="0.25">
      <c r="A100" s="38">
        <v>2235</v>
      </c>
      <c r="B100" s="58" t="s">
        <v>86</v>
      </c>
      <c r="C100" s="59">
        <f t="shared" si="98"/>
        <v>0</v>
      </c>
      <c r="D100" s="232">
        <v>0</v>
      </c>
      <c r="E100" s="435"/>
      <c r="F100" s="393">
        <f t="shared" si="115"/>
        <v>0</v>
      </c>
      <c r="G100" s="232"/>
      <c r="H100" s="264"/>
      <c r="I100" s="115">
        <f t="shared" si="116"/>
        <v>0</v>
      </c>
      <c r="J100" s="264"/>
      <c r="K100" s="61"/>
      <c r="L100" s="115">
        <f t="shared" si="117"/>
        <v>0</v>
      </c>
      <c r="M100" s="328"/>
      <c r="N100" s="61"/>
      <c r="O100" s="115">
        <f t="shared" si="118"/>
        <v>0</v>
      </c>
      <c r="P100" s="112"/>
      <c r="R100" s="207"/>
    </row>
    <row r="101" spans="1:18" hidden="1" x14ac:dyDescent="0.25">
      <c r="A101" s="38">
        <v>2236</v>
      </c>
      <c r="B101" s="58" t="s">
        <v>87</v>
      </c>
      <c r="C101" s="59">
        <f t="shared" si="98"/>
        <v>0</v>
      </c>
      <c r="D101" s="232">
        <v>0</v>
      </c>
      <c r="E101" s="435"/>
      <c r="F101" s="393">
        <f t="shared" si="115"/>
        <v>0</v>
      </c>
      <c r="G101" s="232"/>
      <c r="H101" s="264"/>
      <c r="I101" s="115">
        <f t="shared" si="116"/>
        <v>0</v>
      </c>
      <c r="J101" s="264"/>
      <c r="K101" s="61"/>
      <c r="L101" s="115">
        <f t="shared" si="117"/>
        <v>0</v>
      </c>
      <c r="M101" s="328"/>
      <c r="N101" s="61"/>
      <c r="O101" s="115">
        <f t="shared" si="118"/>
        <v>0</v>
      </c>
      <c r="P101" s="112"/>
      <c r="R101" s="207"/>
    </row>
    <row r="102" spans="1:18" ht="24" x14ac:dyDescent="0.25">
      <c r="A102" s="38">
        <v>2239</v>
      </c>
      <c r="B102" s="58" t="s">
        <v>88</v>
      </c>
      <c r="C102" s="59">
        <f t="shared" si="98"/>
        <v>5800</v>
      </c>
      <c r="D102" s="232">
        <v>5800</v>
      </c>
      <c r="E102" s="435"/>
      <c r="F102" s="393">
        <f t="shared" si="115"/>
        <v>5800</v>
      </c>
      <c r="G102" s="232"/>
      <c r="H102" s="264"/>
      <c r="I102" s="115">
        <f t="shared" si="116"/>
        <v>0</v>
      </c>
      <c r="J102" s="264"/>
      <c r="K102" s="61"/>
      <c r="L102" s="115">
        <f t="shared" si="117"/>
        <v>0</v>
      </c>
      <c r="M102" s="328"/>
      <c r="N102" s="61"/>
      <c r="O102" s="115">
        <f t="shared" si="118"/>
        <v>0</v>
      </c>
      <c r="P102" s="112"/>
      <c r="R102" s="207"/>
    </row>
    <row r="103" spans="1:18" ht="36" x14ac:dyDescent="0.25">
      <c r="A103" s="113">
        <v>2240</v>
      </c>
      <c r="B103" s="58" t="s">
        <v>89</v>
      </c>
      <c r="C103" s="59">
        <f t="shared" si="98"/>
        <v>120093</v>
      </c>
      <c r="D103" s="233">
        <f>SUM(D104:D111)</f>
        <v>95289</v>
      </c>
      <c r="E103" s="436">
        <f t="shared" ref="E103:F103" si="119">SUM(E104:E111)</f>
        <v>24804</v>
      </c>
      <c r="F103" s="393">
        <f t="shared" si="119"/>
        <v>120093</v>
      </c>
      <c r="G103" s="233">
        <f>SUM(G104:G111)</f>
        <v>0</v>
      </c>
      <c r="H103" s="122">
        <f t="shared" ref="H103:I103" si="120">SUM(H104:H111)</f>
        <v>0</v>
      </c>
      <c r="I103" s="115">
        <f t="shared" si="120"/>
        <v>0</v>
      </c>
      <c r="J103" s="122">
        <f>SUM(J104:J111)</f>
        <v>0</v>
      </c>
      <c r="K103" s="114">
        <f t="shared" ref="K103:L103" si="121">SUM(K104:K111)</f>
        <v>0</v>
      </c>
      <c r="L103" s="115">
        <f t="shared" si="121"/>
        <v>0</v>
      </c>
      <c r="M103" s="59">
        <f>SUM(M104:M111)</f>
        <v>0</v>
      </c>
      <c r="N103" s="114">
        <f t="shared" ref="N103:O103" si="122">SUM(N104:N111)</f>
        <v>0</v>
      </c>
      <c r="O103" s="115">
        <f t="shared" si="122"/>
        <v>0</v>
      </c>
      <c r="P103" s="112"/>
      <c r="R103" s="207"/>
    </row>
    <row r="104" spans="1:18" x14ac:dyDescent="0.25">
      <c r="A104" s="38">
        <v>2241</v>
      </c>
      <c r="B104" s="58" t="s">
        <v>90</v>
      </c>
      <c r="C104" s="59">
        <f t="shared" si="98"/>
        <v>88720</v>
      </c>
      <c r="D104" s="232">
        <v>63916</v>
      </c>
      <c r="E104" s="435">
        <v>24804</v>
      </c>
      <c r="F104" s="393">
        <f t="shared" ref="F104:F111" si="123">D104+E104</f>
        <v>88720</v>
      </c>
      <c r="G104" s="232"/>
      <c r="H104" s="264"/>
      <c r="I104" s="115">
        <f t="shared" ref="I104:I111" si="124">G104+H104</f>
        <v>0</v>
      </c>
      <c r="J104" s="264"/>
      <c r="K104" s="61"/>
      <c r="L104" s="115">
        <f t="shared" ref="L104:L111" si="125">J104+K104</f>
        <v>0</v>
      </c>
      <c r="M104" s="328"/>
      <c r="N104" s="61"/>
      <c r="O104" s="115">
        <f t="shared" ref="O104:O111" si="126">M104+N104</f>
        <v>0</v>
      </c>
      <c r="P104" s="112"/>
      <c r="R104" s="207"/>
    </row>
    <row r="105" spans="1:18" ht="24" hidden="1" x14ac:dyDescent="0.25">
      <c r="A105" s="38">
        <v>2242</v>
      </c>
      <c r="B105" s="58" t="s">
        <v>91</v>
      </c>
      <c r="C105" s="59">
        <f t="shared" si="98"/>
        <v>0</v>
      </c>
      <c r="D105" s="232">
        <v>0</v>
      </c>
      <c r="E105" s="435"/>
      <c r="F105" s="393">
        <f t="shared" si="123"/>
        <v>0</v>
      </c>
      <c r="G105" s="232"/>
      <c r="H105" s="264"/>
      <c r="I105" s="115">
        <f t="shared" si="124"/>
        <v>0</v>
      </c>
      <c r="J105" s="264"/>
      <c r="K105" s="61"/>
      <c r="L105" s="115">
        <f t="shared" si="125"/>
        <v>0</v>
      </c>
      <c r="M105" s="328"/>
      <c r="N105" s="61"/>
      <c r="O105" s="115">
        <f t="shared" si="126"/>
        <v>0</v>
      </c>
      <c r="P105" s="112"/>
      <c r="R105" s="207"/>
    </row>
    <row r="106" spans="1:18" ht="24" hidden="1" x14ac:dyDescent="0.25">
      <c r="A106" s="38">
        <v>2243</v>
      </c>
      <c r="B106" s="58" t="s">
        <v>92</v>
      </c>
      <c r="C106" s="59">
        <f t="shared" si="98"/>
        <v>0</v>
      </c>
      <c r="D106" s="232">
        <v>0</v>
      </c>
      <c r="E106" s="435"/>
      <c r="F106" s="393">
        <f t="shared" si="123"/>
        <v>0</v>
      </c>
      <c r="G106" s="232"/>
      <c r="H106" s="264"/>
      <c r="I106" s="115">
        <f t="shared" si="124"/>
        <v>0</v>
      </c>
      <c r="J106" s="264"/>
      <c r="K106" s="61"/>
      <c r="L106" s="115">
        <f t="shared" si="125"/>
        <v>0</v>
      </c>
      <c r="M106" s="328"/>
      <c r="N106" s="61"/>
      <c r="O106" s="115">
        <f t="shared" si="126"/>
        <v>0</v>
      </c>
      <c r="P106" s="112"/>
      <c r="R106" s="207"/>
    </row>
    <row r="107" spans="1:18" x14ac:dyDescent="0.25">
      <c r="A107" s="38">
        <v>2244</v>
      </c>
      <c r="B107" s="58" t="s">
        <v>93</v>
      </c>
      <c r="C107" s="59">
        <f t="shared" si="98"/>
        <v>31373</v>
      </c>
      <c r="D107" s="232">
        <f>30647+726</f>
        <v>31373</v>
      </c>
      <c r="E107" s="435"/>
      <c r="F107" s="393">
        <f t="shared" si="123"/>
        <v>31373</v>
      </c>
      <c r="G107" s="232"/>
      <c r="H107" s="264"/>
      <c r="I107" s="115">
        <f t="shared" si="124"/>
        <v>0</v>
      </c>
      <c r="J107" s="264"/>
      <c r="K107" s="61"/>
      <c r="L107" s="115">
        <f t="shared" si="125"/>
        <v>0</v>
      </c>
      <c r="M107" s="328"/>
      <c r="N107" s="61"/>
      <c r="O107" s="115">
        <f t="shared" si="126"/>
        <v>0</v>
      </c>
      <c r="P107" s="112"/>
      <c r="R107" s="207"/>
    </row>
    <row r="108" spans="1:18" ht="24" hidden="1" x14ac:dyDescent="0.25">
      <c r="A108" s="38">
        <v>2246</v>
      </c>
      <c r="B108" s="58" t="s">
        <v>94</v>
      </c>
      <c r="C108" s="59">
        <f t="shared" si="98"/>
        <v>0</v>
      </c>
      <c r="D108" s="232">
        <v>0</v>
      </c>
      <c r="E108" s="435"/>
      <c r="F108" s="393">
        <f t="shared" si="123"/>
        <v>0</v>
      </c>
      <c r="G108" s="232"/>
      <c r="H108" s="264"/>
      <c r="I108" s="115">
        <f t="shared" si="124"/>
        <v>0</v>
      </c>
      <c r="J108" s="264"/>
      <c r="K108" s="61"/>
      <c r="L108" s="115">
        <f t="shared" si="125"/>
        <v>0</v>
      </c>
      <c r="M108" s="328"/>
      <c r="N108" s="61"/>
      <c r="O108" s="115">
        <f t="shared" si="126"/>
        <v>0</v>
      </c>
      <c r="P108" s="112"/>
      <c r="R108" s="207"/>
    </row>
    <row r="109" spans="1:18" hidden="1" x14ac:dyDescent="0.25">
      <c r="A109" s="38">
        <v>2247</v>
      </c>
      <c r="B109" s="58" t="s">
        <v>95</v>
      </c>
      <c r="C109" s="59">
        <f t="shared" si="98"/>
        <v>0</v>
      </c>
      <c r="D109" s="232">
        <v>0</v>
      </c>
      <c r="E109" s="435"/>
      <c r="F109" s="393">
        <f t="shared" si="123"/>
        <v>0</v>
      </c>
      <c r="G109" s="232"/>
      <c r="H109" s="264"/>
      <c r="I109" s="115">
        <f t="shared" si="124"/>
        <v>0</v>
      </c>
      <c r="J109" s="264"/>
      <c r="K109" s="61"/>
      <c r="L109" s="115">
        <f t="shared" si="125"/>
        <v>0</v>
      </c>
      <c r="M109" s="328"/>
      <c r="N109" s="61"/>
      <c r="O109" s="115">
        <f t="shared" si="126"/>
        <v>0</v>
      </c>
      <c r="P109" s="112"/>
      <c r="R109" s="207"/>
    </row>
    <row r="110" spans="1:18" ht="24" hidden="1" x14ac:dyDescent="0.25">
      <c r="A110" s="38">
        <v>2248</v>
      </c>
      <c r="B110" s="58" t="s">
        <v>300</v>
      </c>
      <c r="C110" s="59">
        <f t="shared" si="98"/>
        <v>0</v>
      </c>
      <c r="D110" s="232">
        <v>0</v>
      </c>
      <c r="E110" s="435"/>
      <c r="F110" s="393">
        <f t="shared" si="123"/>
        <v>0</v>
      </c>
      <c r="G110" s="232"/>
      <c r="H110" s="264"/>
      <c r="I110" s="115">
        <f t="shared" si="124"/>
        <v>0</v>
      </c>
      <c r="J110" s="264"/>
      <c r="K110" s="61"/>
      <c r="L110" s="115">
        <f t="shared" si="125"/>
        <v>0</v>
      </c>
      <c r="M110" s="328"/>
      <c r="N110" s="61"/>
      <c r="O110" s="115">
        <f t="shared" si="126"/>
        <v>0</v>
      </c>
      <c r="P110" s="112"/>
      <c r="R110" s="207"/>
    </row>
    <row r="111" spans="1:18" ht="24" hidden="1" x14ac:dyDescent="0.25">
      <c r="A111" s="38">
        <v>2249</v>
      </c>
      <c r="B111" s="58" t="s">
        <v>96</v>
      </c>
      <c r="C111" s="59">
        <f t="shared" si="98"/>
        <v>0</v>
      </c>
      <c r="D111" s="232">
        <v>0</v>
      </c>
      <c r="E111" s="435"/>
      <c r="F111" s="393">
        <f t="shared" si="123"/>
        <v>0</v>
      </c>
      <c r="G111" s="232"/>
      <c r="H111" s="264"/>
      <c r="I111" s="115">
        <f t="shared" si="124"/>
        <v>0</v>
      </c>
      <c r="J111" s="264"/>
      <c r="K111" s="61"/>
      <c r="L111" s="115">
        <f t="shared" si="125"/>
        <v>0</v>
      </c>
      <c r="M111" s="328"/>
      <c r="N111" s="61"/>
      <c r="O111" s="115">
        <f t="shared" si="126"/>
        <v>0</v>
      </c>
      <c r="P111" s="112"/>
      <c r="R111" s="207"/>
    </row>
    <row r="112" spans="1:18"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c r="R112" s="207"/>
    </row>
    <row r="113" spans="1:18" hidden="1" x14ac:dyDescent="0.25">
      <c r="A113" s="38">
        <v>2251</v>
      </c>
      <c r="B113" s="58" t="s">
        <v>98</v>
      </c>
      <c r="C113" s="59">
        <f t="shared" si="98"/>
        <v>0</v>
      </c>
      <c r="D113" s="232">
        <v>0</v>
      </c>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c r="R113" s="207"/>
    </row>
    <row r="114" spans="1:18" ht="24" hidden="1" x14ac:dyDescent="0.25">
      <c r="A114" s="38">
        <v>2252</v>
      </c>
      <c r="B114" s="58" t="s">
        <v>99</v>
      </c>
      <c r="C114" s="59">
        <f t="shared" si="98"/>
        <v>0</v>
      </c>
      <c r="D114" s="232">
        <v>0</v>
      </c>
      <c r="E114" s="435"/>
      <c r="F114" s="393">
        <f t="shared" si="131"/>
        <v>0</v>
      </c>
      <c r="G114" s="232"/>
      <c r="H114" s="264"/>
      <c r="I114" s="115">
        <f t="shared" si="132"/>
        <v>0</v>
      </c>
      <c r="J114" s="264"/>
      <c r="K114" s="61"/>
      <c r="L114" s="115">
        <f t="shared" si="133"/>
        <v>0</v>
      </c>
      <c r="M114" s="328"/>
      <c r="N114" s="61"/>
      <c r="O114" s="115">
        <f t="shared" si="134"/>
        <v>0</v>
      </c>
      <c r="P114" s="112"/>
      <c r="R114" s="207"/>
    </row>
    <row r="115" spans="1:18" ht="24" hidden="1" x14ac:dyDescent="0.25">
      <c r="A115" s="38">
        <v>2259</v>
      </c>
      <c r="B115" s="58" t="s">
        <v>100</v>
      </c>
      <c r="C115" s="59">
        <f t="shared" si="98"/>
        <v>0</v>
      </c>
      <c r="D115" s="232">
        <v>0</v>
      </c>
      <c r="E115" s="435"/>
      <c r="F115" s="393">
        <f t="shared" si="131"/>
        <v>0</v>
      </c>
      <c r="G115" s="232"/>
      <c r="H115" s="264"/>
      <c r="I115" s="115">
        <f t="shared" si="132"/>
        <v>0</v>
      </c>
      <c r="J115" s="264"/>
      <c r="K115" s="61"/>
      <c r="L115" s="115">
        <f t="shared" si="133"/>
        <v>0</v>
      </c>
      <c r="M115" s="328"/>
      <c r="N115" s="61"/>
      <c r="O115" s="115">
        <f t="shared" si="134"/>
        <v>0</v>
      </c>
      <c r="P115" s="112"/>
      <c r="R115" s="207"/>
    </row>
    <row r="116" spans="1:18" hidden="1" x14ac:dyDescent="0.25">
      <c r="A116" s="113">
        <v>2260</v>
      </c>
      <c r="B116" s="58" t="s">
        <v>101</v>
      </c>
      <c r="C116" s="59">
        <f t="shared" si="98"/>
        <v>0</v>
      </c>
      <c r="D116" s="233">
        <f>SUM(D117:D121)</f>
        <v>0</v>
      </c>
      <c r="E116" s="436">
        <f t="shared" ref="E116:F116" si="135">SUM(E117:E121)</f>
        <v>0</v>
      </c>
      <c r="F116" s="393">
        <f t="shared" si="135"/>
        <v>0</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c r="R116" s="207"/>
    </row>
    <row r="117" spans="1:18" hidden="1" x14ac:dyDescent="0.25">
      <c r="A117" s="38">
        <v>2261</v>
      </c>
      <c r="B117" s="58" t="s">
        <v>102</v>
      </c>
      <c r="C117" s="59">
        <f t="shared" si="98"/>
        <v>0</v>
      </c>
      <c r="D117" s="232">
        <v>0</v>
      </c>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c r="R117" s="207"/>
    </row>
    <row r="118" spans="1:18" hidden="1" x14ac:dyDescent="0.25">
      <c r="A118" s="38">
        <v>2262</v>
      </c>
      <c r="B118" s="58" t="s">
        <v>103</v>
      </c>
      <c r="C118" s="59">
        <f t="shared" si="98"/>
        <v>0</v>
      </c>
      <c r="D118" s="232">
        <v>0</v>
      </c>
      <c r="E118" s="435"/>
      <c r="F118" s="393">
        <f t="shared" si="139"/>
        <v>0</v>
      </c>
      <c r="G118" s="232"/>
      <c r="H118" s="264"/>
      <c r="I118" s="115">
        <f t="shared" si="140"/>
        <v>0</v>
      </c>
      <c r="J118" s="264"/>
      <c r="K118" s="61"/>
      <c r="L118" s="115">
        <f t="shared" si="141"/>
        <v>0</v>
      </c>
      <c r="M118" s="328"/>
      <c r="N118" s="61"/>
      <c r="O118" s="115">
        <f t="shared" si="142"/>
        <v>0</v>
      </c>
      <c r="P118" s="112"/>
      <c r="R118" s="207"/>
    </row>
    <row r="119" spans="1:18" hidden="1" x14ac:dyDescent="0.25">
      <c r="A119" s="38">
        <v>2263</v>
      </c>
      <c r="B119" s="58" t="s">
        <v>104</v>
      </c>
      <c r="C119" s="59">
        <f t="shared" si="98"/>
        <v>0</v>
      </c>
      <c r="D119" s="232">
        <v>0</v>
      </c>
      <c r="E119" s="435"/>
      <c r="F119" s="393">
        <f t="shared" si="139"/>
        <v>0</v>
      </c>
      <c r="G119" s="232"/>
      <c r="H119" s="264"/>
      <c r="I119" s="115">
        <f t="shared" si="140"/>
        <v>0</v>
      </c>
      <c r="J119" s="264"/>
      <c r="K119" s="61"/>
      <c r="L119" s="115">
        <f t="shared" si="141"/>
        <v>0</v>
      </c>
      <c r="M119" s="328"/>
      <c r="N119" s="61"/>
      <c r="O119" s="115">
        <f t="shared" si="142"/>
        <v>0</v>
      </c>
      <c r="P119" s="112"/>
      <c r="R119" s="207"/>
    </row>
    <row r="120" spans="1:18" ht="24" hidden="1" x14ac:dyDescent="0.25">
      <c r="A120" s="38">
        <v>2264</v>
      </c>
      <c r="B120" s="58" t="s">
        <v>105</v>
      </c>
      <c r="C120" s="59">
        <f t="shared" si="98"/>
        <v>0</v>
      </c>
      <c r="D120" s="232">
        <v>0</v>
      </c>
      <c r="E120" s="435"/>
      <c r="F120" s="393">
        <f t="shared" si="139"/>
        <v>0</v>
      </c>
      <c r="G120" s="232"/>
      <c r="H120" s="264"/>
      <c r="I120" s="115">
        <f t="shared" si="140"/>
        <v>0</v>
      </c>
      <c r="J120" s="264"/>
      <c r="K120" s="61"/>
      <c r="L120" s="115">
        <f t="shared" si="141"/>
        <v>0</v>
      </c>
      <c r="M120" s="328"/>
      <c r="N120" s="61"/>
      <c r="O120" s="115">
        <f t="shared" si="142"/>
        <v>0</v>
      </c>
      <c r="P120" s="112"/>
      <c r="R120" s="207"/>
    </row>
    <row r="121" spans="1:18" hidden="1" x14ac:dyDescent="0.25">
      <c r="A121" s="38">
        <v>2269</v>
      </c>
      <c r="B121" s="58" t="s">
        <v>106</v>
      </c>
      <c r="C121" s="59">
        <f t="shared" si="98"/>
        <v>0</v>
      </c>
      <c r="D121" s="232">
        <v>0</v>
      </c>
      <c r="E121" s="435"/>
      <c r="F121" s="393">
        <f t="shared" si="139"/>
        <v>0</v>
      </c>
      <c r="G121" s="232"/>
      <c r="H121" s="264"/>
      <c r="I121" s="115">
        <f t="shared" si="140"/>
        <v>0</v>
      </c>
      <c r="J121" s="264"/>
      <c r="K121" s="61"/>
      <c r="L121" s="115">
        <f t="shared" si="141"/>
        <v>0</v>
      </c>
      <c r="M121" s="328"/>
      <c r="N121" s="61"/>
      <c r="O121" s="115">
        <f t="shared" si="142"/>
        <v>0</v>
      </c>
      <c r="P121" s="112"/>
      <c r="R121" s="207"/>
    </row>
    <row r="122" spans="1:18" hidden="1" x14ac:dyDescent="0.25">
      <c r="A122" s="113">
        <v>2270</v>
      </c>
      <c r="B122" s="58" t="s">
        <v>107</v>
      </c>
      <c r="C122" s="59">
        <f t="shared" si="98"/>
        <v>0</v>
      </c>
      <c r="D122" s="233">
        <f>SUM(D123:D127)</f>
        <v>0</v>
      </c>
      <c r="E122" s="436">
        <f t="shared" ref="E122:F122" si="143">SUM(E123:E127)</f>
        <v>0</v>
      </c>
      <c r="F122" s="393">
        <f t="shared" si="143"/>
        <v>0</v>
      </c>
      <c r="G122" s="233">
        <f>SUM(G123:G127)</f>
        <v>0</v>
      </c>
      <c r="H122" s="122">
        <f t="shared" ref="H122:I122" si="144">SUM(H123:H127)</f>
        <v>0</v>
      </c>
      <c r="I122" s="115">
        <f t="shared" si="144"/>
        <v>0</v>
      </c>
      <c r="J122" s="122">
        <f>SUM(J123:J127)</f>
        <v>0</v>
      </c>
      <c r="K122" s="114">
        <f t="shared" ref="K122:L122" si="145">SUM(K123:K127)</f>
        <v>0</v>
      </c>
      <c r="L122" s="115">
        <f t="shared" si="145"/>
        <v>0</v>
      </c>
      <c r="M122" s="59">
        <f>SUM(M123:M127)</f>
        <v>0</v>
      </c>
      <c r="N122" s="114">
        <f t="shared" ref="N122:O122" si="146">SUM(N123:N127)</f>
        <v>0</v>
      </c>
      <c r="O122" s="115">
        <f t="shared" si="146"/>
        <v>0</v>
      </c>
      <c r="P122" s="112"/>
      <c r="R122" s="207"/>
    </row>
    <row r="123" spans="1:18" hidden="1" x14ac:dyDescent="0.25">
      <c r="A123" s="38">
        <v>2272</v>
      </c>
      <c r="B123" s="147" t="s">
        <v>108</v>
      </c>
      <c r="C123" s="59">
        <f t="shared" si="98"/>
        <v>0</v>
      </c>
      <c r="D123" s="232">
        <v>0</v>
      </c>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c r="R123" s="207"/>
    </row>
    <row r="124" spans="1:18" ht="24" hidden="1" x14ac:dyDescent="0.25">
      <c r="A124" s="38">
        <v>2274</v>
      </c>
      <c r="B124" s="187" t="s">
        <v>290</v>
      </c>
      <c r="C124" s="59">
        <f t="shared" si="98"/>
        <v>0</v>
      </c>
      <c r="D124" s="232">
        <v>0</v>
      </c>
      <c r="E124" s="435"/>
      <c r="F124" s="393">
        <f t="shared" si="147"/>
        <v>0</v>
      </c>
      <c r="G124" s="232"/>
      <c r="H124" s="264"/>
      <c r="I124" s="115">
        <f t="shared" si="148"/>
        <v>0</v>
      </c>
      <c r="J124" s="264"/>
      <c r="K124" s="61"/>
      <c r="L124" s="115">
        <f t="shared" si="149"/>
        <v>0</v>
      </c>
      <c r="M124" s="328"/>
      <c r="N124" s="61"/>
      <c r="O124" s="115">
        <f t="shared" si="150"/>
        <v>0</v>
      </c>
      <c r="P124" s="112"/>
      <c r="R124" s="207"/>
    </row>
    <row r="125" spans="1:18" ht="24" hidden="1" x14ac:dyDescent="0.25">
      <c r="A125" s="38">
        <v>2275</v>
      </c>
      <c r="B125" s="58" t="s">
        <v>109</v>
      </c>
      <c r="C125" s="59">
        <f t="shared" si="98"/>
        <v>0</v>
      </c>
      <c r="D125" s="232">
        <v>0</v>
      </c>
      <c r="E125" s="435"/>
      <c r="F125" s="393">
        <f t="shared" si="147"/>
        <v>0</v>
      </c>
      <c r="G125" s="232"/>
      <c r="H125" s="264"/>
      <c r="I125" s="115">
        <f t="shared" si="148"/>
        <v>0</v>
      </c>
      <c r="J125" s="264"/>
      <c r="K125" s="61"/>
      <c r="L125" s="115">
        <f t="shared" si="149"/>
        <v>0</v>
      </c>
      <c r="M125" s="328"/>
      <c r="N125" s="61"/>
      <c r="O125" s="115">
        <f t="shared" si="150"/>
        <v>0</v>
      </c>
      <c r="P125" s="112"/>
      <c r="R125" s="207"/>
    </row>
    <row r="126" spans="1:18" ht="36" hidden="1" x14ac:dyDescent="0.25">
      <c r="A126" s="38">
        <v>2276</v>
      </c>
      <c r="B126" s="58" t="s">
        <v>110</v>
      </c>
      <c r="C126" s="59">
        <f t="shared" si="98"/>
        <v>0</v>
      </c>
      <c r="D126" s="232">
        <v>0</v>
      </c>
      <c r="E126" s="435"/>
      <c r="F126" s="393">
        <f t="shared" si="147"/>
        <v>0</v>
      </c>
      <c r="G126" s="232"/>
      <c r="H126" s="264"/>
      <c r="I126" s="115">
        <f t="shared" si="148"/>
        <v>0</v>
      </c>
      <c r="J126" s="264"/>
      <c r="K126" s="61"/>
      <c r="L126" s="115">
        <f t="shared" si="149"/>
        <v>0</v>
      </c>
      <c r="M126" s="328"/>
      <c r="N126" s="61"/>
      <c r="O126" s="115">
        <f t="shared" si="150"/>
        <v>0</v>
      </c>
      <c r="P126" s="112"/>
      <c r="R126" s="207"/>
    </row>
    <row r="127" spans="1:18" ht="24" hidden="1" x14ac:dyDescent="0.25">
      <c r="A127" s="38">
        <v>2279</v>
      </c>
      <c r="B127" s="58" t="s">
        <v>111</v>
      </c>
      <c r="C127" s="59">
        <f t="shared" si="98"/>
        <v>0</v>
      </c>
      <c r="D127" s="232">
        <v>0</v>
      </c>
      <c r="E127" s="435"/>
      <c r="F127" s="393">
        <f t="shared" si="147"/>
        <v>0</v>
      </c>
      <c r="G127" s="232"/>
      <c r="H127" s="264"/>
      <c r="I127" s="115">
        <f t="shared" si="148"/>
        <v>0</v>
      </c>
      <c r="J127" s="264"/>
      <c r="K127" s="61"/>
      <c r="L127" s="115">
        <f t="shared" si="149"/>
        <v>0</v>
      </c>
      <c r="M127" s="328"/>
      <c r="N127" s="61"/>
      <c r="O127" s="115">
        <f t="shared" si="150"/>
        <v>0</v>
      </c>
      <c r="P127" s="112"/>
      <c r="R127" s="207"/>
    </row>
    <row r="128" spans="1:18" ht="24" hidden="1" x14ac:dyDescent="0.25">
      <c r="A128" s="1598">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c r="R128" s="207"/>
    </row>
    <row r="129" spans="1:18" ht="24" hidden="1" x14ac:dyDescent="0.25">
      <c r="A129" s="38">
        <v>2283</v>
      </c>
      <c r="B129" s="58" t="s">
        <v>112</v>
      </c>
      <c r="C129" s="59">
        <f t="shared" si="98"/>
        <v>0</v>
      </c>
      <c r="D129" s="232">
        <v>0</v>
      </c>
      <c r="E129" s="435"/>
      <c r="F129" s="393">
        <f>D129+E129</f>
        <v>0</v>
      </c>
      <c r="G129" s="232"/>
      <c r="H129" s="264"/>
      <c r="I129" s="115">
        <f>G129+H129</f>
        <v>0</v>
      </c>
      <c r="J129" s="264"/>
      <c r="K129" s="61"/>
      <c r="L129" s="115">
        <f>J129+K129</f>
        <v>0</v>
      </c>
      <c r="M129" s="328"/>
      <c r="N129" s="61"/>
      <c r="O129" s="115">
        <f>M129+N129</f>
        <v>0</v>
      </c>
      <c r="P129" s="112"/>
      <c r="R129" s="207"/>
    </row>
    <row r="130" spans="1:18" ht="38.25" hidden="1" customHeight="1" x14ac:dyDescent="0.25">
      <c r="A130" s="46">
        <v>2300</v>
      </c>
      <c r="B130" s="106" t="s">
        <v>113</v>
      </c>
      <c r="C130" s="47">
        <f t="shared" si="98"/>
        <v>0</v>
      </c>
      <c r="D130" s="230">
        <f>SUM(D131,D136,D140,D141,D144,D151,D159,D160,D163)</f>
        <v>0</v>
      </c>
      <c r="E130" s="430">
        <f t="shared" ref="E130:F130" si="152">SUM(E131,E136,E140,E141,E144,E151,E159,E160,E163)</f>
        <v>0</v>
      </c>
      <c r="F130" s="397">
        <f t="shared" si="152"/>
        <v>0</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18">
        <f t="shared" si="154"/>
        <v>0</v>
      </c>
      <c r="M130" s="47">
        <f>SUM(M131,M136,M140,M141,M144,M151,M159,M160,M163)</f>
        <v>0</v>
      </c>
      <c r="N130" s="51">
        <f t="shared" ref="N130:O130" si="155">SUM(N131,N136,N140,N141,N144,N151,N159,N160,N163)</f>
        <v>0</v>
      </c>
      <c r="O130" s="118">
        <f t="shared" si="155"/>
        <v>0</v>
      </c>
      <c r="P130" s="124"/>
      <c r="R130" s="207"/>
    </row>
    <row r="131" spans="1:18" ht="24" hidden="1" x14ac:dyDescent="0.25">
      <c r="A131" s="1598">
        <v>2310</v>
      </c>
      <c r="B131" s="53" t="s">
        <v>114</v>
      </c>
      <c r="C131" s="54">
        <f t="shared" si="98"/>
        <v>0</v>
      </c>
      <c r="D131" s="235">
        <f t="shared" ref="D131:O131" si="156">SUM(D132:D135)</f>
        <v>0</v>
      </c>
      <c r="E131" s="438">
        <f t="shared" si="156"/>
        <v>0</v>
      </c>
      <c r="F131" s="434">
        <f t="shared" si="156"/>
        <v>0</v>
      </c>
      <c r="G131" s="235">
        <f t="shared" si="156"/>
        <v>0</v>
      </c>
      <c r="H131" s="266">
        <f t="shared" si="156"/>
        <v>0</v>
      </c>
      <c r="I131" s="121">
        <f t="shared" si="156"/>
        <v>0</v>
      </c>
      <c r="J131" s="266">
        <f t="shared" si="156"/>
        <v>0</v>
      </c>
      <c r="K131" s="120">
        <f t="shared" si="156"/>
        <v>0</v>
      </c>
      <c r="L131" s="121">
        <f t="shared" si="156"/>
        <v>0</v>
      </c>
      <c r="M131" s="54">
        <f t="shared" si="156"/>
        <v>0</v>
      </c>
      <c r="N131" s="120">
        <f t="shared" si="156"/>
        <v>0</v>
      </c>
      <c r="O131" s="121">
        <f t="shared" si="156"/>
        <v>0</v>
      </c>
      <c r="P131" s="111"/>
      <c r="R131" s="207"/>
    </row>
    <row r="132" spans="1:18" hidden="1" x14ac:dyDescent="0.25">
      <c r="A132" s="38">
        <v>2311</v>
      </c>
      <c r="B132" s="58" t="s">
        <v>115</v>
      </c>
      <c r="C132" s="59">
        <f t="shared" si="98"/>
        <v>0</v>
      </c>
      <c r="D132" s="232">
        <v>0</v>
      </c>
      <c r="E132" s="435"/>
      <c r="F132" s="393">
        <f t="shared" ref="F132:F135" si="157">D132+E132</f>
        <v>0</v>
      </c>
      <c r="G132" s="232"/>
      <c r="H132" s="264"/>
      <c r="I132" s="115">
        <f t="shared" ref="I132:I135" si="158">G132+H132</f>
        <v>0</v>
      </c>
      <c r="J132" s="264"/>
      <c r="K132" s="61"/>
      <c r="L132" s="115">
        <f t="shared" ref="L132:L135" si="159">J132+K132</f>
        <v>0</v>
      </c>
      <c r="M132" s="328"/>
      <c r="N132" s="61"/>
      <c r="O132" s="115">
        <f t="shared" ref="O132:O135" si="160">M132+N132</f>
        <v>0</v>
      </c>
      <c r="P132" s="112"/>
      <c r="R132" s="207"/>
    </row>
    <row r="133" spans="1:18" hidden="1" x14ac:dyDescent="0.25">
      <c r="A133" s="38">
        <v>2312</v>
      </c>
      <c r="B133" s="58" t="s">
        <v>116</v>
      </c>
      <c r="C133" s="59">
        <f t="shared" si="98"/>
        <v>0</v>
      </c>
      <c r="D133" s="232">
        <v>0</v>
      </c>
      <c r="E133" s="435"/>
      <c r="F133" s="393">
        <f t="shared" si="157"/>
        <v>0</v>
      </c>
      <c r="G133" s="232"/>
      <c r="H133" s="264"/>
      <c r="I133" s="115">
        <f t="shared" si="158"/>
        <v>0</v>
      </c>
      <c r="J133" s="264"/>
      <c r="K133" s="61"/>
      <c r="L133" s="115">
        <f t="shared" si="159"/>
        <v>0</v>
      </c>
      <c r="M133" s="328"/>
      <c r="N133" s="61"/>
      <c r="O133" s="115">
        <f t="shared" si="160"/>
        <v>0</v>
      </c>
      <c r="P133" s="112"/>
      <c r="R133" s="207"/>
    </row>
    <row r="134" spans="1:18" hidden="1" x14ac:dyDescent="0.25">
      <c r="A134" s="38">
        <v>2313</v>
      </c>
      <c r="B134" s="58" t="s">
        <v>117</v>
      </c>
      <c r="C134" s="59">
        <f t="shared" si="98"/>
        <v>0</v>
      </c>
      <c r="D134" s="232">
        <v>0</v>
      </c>
      <c r="E134" s="435"/>
      <c r="F134" s="393">
        <f t="shared" si="157"/>
        <v>0</v>
      </c>
      <c r="G134" s="232"/>
      <c r="H134" s="264"/>
      <c r="I134" s="115">
        <f t="shared" si="158"/>
        <v>0</v>
      </c>
      <c r="J134" s="264"/>
      <c r="K134" s="61"/>
      <c r="L134" s="115">
        <f t="shared" si="159"/>
        <v>0</v>
      </c>
      <c r="M134" s="328"/>
      <c r="N134" s="61"/>
      <c r="O134" s="115">
        <f t="shared" si="160"/>
        <v>0</v>
      </c>
      <c r="P134" s="112"/>
      <c r="R134" s="207"/>
    </row>
    <row r="135" spans="1:18" ht="36" hidden="1" customHeight="1" x14ac:dyDescent="0.25">
      <c r="A135" s="38">
        <v>2314</v>
      </c>
      <c r="B135" s="58" t="s">
        <v>291</v>
      </c>
      <c r="C135" s="59">
        <f t="shared" si="98"/>
        <v>0</v>
      </c>
      <c r="D135" s="232">
        <v>0</v>
      </c>
      <c r="E135" s="435"/>
      <c r="F135" s="393">
        <f t="shared" si="157"/>
        <v>0</v>
      </c>
      <c r="G135" s="232"/>
      <c r="H135" s="264"/>
      <c r="I135" s="115">
        <f t="shared" si="158"/>
        <v>0</v>
      </c>
      <c r="J135" s="264"/>
      <c r="K135" s="61"/>
      <c r="L135" s="115">
        <f t="shared" si="159"/>
        <v>0</v>
      </c>
      <c r="M135" s="328"/>
      <c r="N135" s="61"/>
      <c r="O135" s="115">
        <f t="shared" si="160"/>
        <v>0</v>
      </c>
      <c r="P135" s="112"/>
      <c r="R135" s="207"/>
    </row>
    <row r="136" spans="1:18" hidden="1" x14ac:dyDescent="0.25">
      <c r="A136" s="113">
        <v>2320</v>
      </c>
      <c r="B136" s="58" t="s">
        <v>118</v>
      </c>
      <c r="C136" s="59">
        <f t="shared" si="98"/>
        <v>0</v>
      </c>
      <c r="D136" s="233">
        <f>SUM(D137:D139)</f>
        <v>0</v>
      </c>
      <c r="E136" s="436">
        <f t="shared" ref="E136:F136" si="161">SUM(E137:E139)</f>
        <v>0</v>
      </c>
      <c r="F136" s="393">
        <f t="shared" si="161"/>
        <v>0</v>
      </c>
      <c r="G136" s="233">
        <f>SUM(G137:G139)</f>
        <v>0</v>
      </c>
      <c r="H136" s="122">
        <f t="shared" ref="H136:I136" si="162">SUM(H137:H139)</f>
        <v>0</v>
      </c>
      <c r="I136" s="115">
        <f t="shared" si="162"/>
        <v>0</v>
      </c>
      <c r="J136" s="122">
        <f>SUM(J137:J139)</f>
        <v>0</v>
      </c>
      <c r="K136" s="114">
        <f t="shared" ref="K136:L136" si="163">SUM(K137:K139)</f>
        <v>0</v>
      </c>
      <c r="L136" s="115">
        <f t="shared" si="163"/>
        <v>0</v>
      </c>
      <c r="M136" s="59">
        <f>SUM(M137:M139)</f>
        <v>0</v>
      </c>
      <c r="N136" s="114">
        <f t="shared" ref="N136:O136" si="164">SUM(N137:N139)</f>
        <v>0</v>
      </c>
      <c r="O136" s="115">
        <f t="shared" si="164"/>
        <v>0</v>
      </c>
      <c r="P136" s="112"/>
      <c r="R136" s="207"/>
    </row>
    <row r="137" spans="1:18" hidden="1" x14ac:dyDescent="0.25">
      <c r="A137" s="38">
        <v>2321</v>
      </c>
      <c r="B137" s="58" t="s">
        <v>119</v>
      </c>
      <c r="C137" s="59">
        <f t="shared" si="98"/>
        <v>0</v>
      </c>
      <c r="D137" s="232">
        <v>0</v>
      </c>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c r="R137" s="207"/>
    </row>
    <row r="138" spans="1:18" hidden="1" x14ac:dyDescent="0.25">
      <c r="A138" s="38">
        <v>2322</v>
      </c>
      <c r="B138" s="58" t="s">
        <v>120</v>
      </c>
      <c r="C138" s="59">
        <f t="shared" si="98"/>
        <v>0</v>
      </c>
      <c r="D138" s="232">
        <v>0</v>
      </c>
      <c r="E138" s="435"/>
      <c r="F138" s="393">
        <f t="shared" si="165"/>
        <v>0</v>
      </c>
      <c r="G138" s="232"/>
      <c r="H138" s="264"/>
      <c r="I138" s="115">
        <f t="shared" si="166"/>
        <v>0</v>
      </c>
      <c r="J138" s="264"/>
      <c r="K138" s="61"/>
      <c r="L138" s="115">
        <f t="shared" si="167"/>
        <v>0</v>
      </c>
      <c r="M138" s="328"/>
      <c r="N138" s="61"/>
      <c r="O138" s="115">
        <f t="shared" si="168"/>
        <v>0</v>
      </c>
      <c r="P138" s="112"/>
      <c r="R138" s="207"/>
    </row>
    <row r="139" spans="1:18" ht="10.5" hidden="1" customHeight="1" x14ac:dyDescent="0.25">
      <c r="A139" s="38">
        <v>2329</v>
      </c>
      <c r="B139" s="58" t="s">
        <v>121</v>
      </c>
      <c r="C139" s="59">
        <f t="shared" si="98"/>
        <v>0</v>
      </c>
      <c r="D139" s="232">
        <v>0</v>
      </c>
      <c r="E139" s="435"/>
      <c r="F139" s="393">
        <f t="shared" si="165"/>
        <v>0</v>
      </c>
      <c r="G139" s="232"/>
      <c r="H139" s="264"/>
      <c r="I139" s="115">
        <f t="shared" si="166"/>
        <v>0</v>
      </c>
      <c r="J139" s="264"/>
      <c r="K139" s="61"/>
      <c r="L139" s="115">
        <f t="shared" si="167"/>
        <v>0</v>
      </c>
      <c r="M139" s="328"/>
      <c r="N139" s="61"/>
      <c r="O139" s="115">
        <f t="shared" si="168"/>
        <v>0</v>
      </c>
      <c r="P139" s="112"/>
      <c r="R139" s="207"/>
    </row>
    <row r="140" spans="1:18" hidden="1" x14ac:dyDescent="0.25">
      <c r="A140" s="113">
        <v>2330</v>
      </c>
      <c r="B140" s="58" t="s">
        <v>122</v>
      </c>
      <c r="C140" s="59">
        <f t="shared" si="98"/>
        <v>0</v>
      </c>
      <c r="D140" s="232">
        <v>0</v>
      </c>
      <c r="E140" s="435"/>
      <c r="F140" s="393">
        <f t="shared" si="165"/>
        <v>0</v>
      </c>
      <c r="G140" s="232"/>
      <c r="H140" s="264"/>
      <c r="I140" s="115">
        <f t="shared" si="166"/>
        <v>0</v>
      </c>
      <c r="J140" s="264"/>
      <c r="K140" s="61"/>
      <c r="L140" s="115">
        <f t="shared" si="167"/>
        <v>0</v>
      </c>
      <c r="M140" s="328"/>
      <c r="N140" s="61"/>
      <c r="O140" s="115">
        <f t="shared" si="168"/>
        <v>0</v>
      </c>
      <c r="P140" s="112"/>
      <c r="R140" s="207"/>
    </row>
    <row r="141" spans="1:18"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c r="R141" s="207"/>
    </row>
    <row r="142" spans="1:18" hidden="1" x14ac:dyDescent="0.25">
      <c r="A142" s="38">
        <v>2341</v>
      </c>
      <c r="B142" s="58" t="s">
        <v>123</v>
      </c>
      <c r="C142" s="59">
        <f t="shared" si="98"/>
        <v>0</v>
      </c>
      <c r="D142" s="232">
        <v>0</v>
      </c>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c r="R142" s="207"/>
    </row>
    <row r="143" spans="1:18" ht="24" hidden="1" x14ac:dyDescent="0.25">
      <c r="A143" s="38">
        <v>2344</v>
      </c>
      <c r="B143" s="58" t="s">
        <v>124</v>
      </c>
      <c r="C143" s="59">
        <f t="shared" si="98"/>
        <v>0</v>
      </c>
      <c r="D143" s="232">
        <v>0</v>
      </c>
      <c r="E143" s="435"/>
      <c r="F143" s="393">
        <f t="shared" si="173"/>
        <v>0</v>
      </c>
      <c r="G143" s="232"/>
      <c r="H143" s="264"/>
      <c r="I143" s="115">
        <f t="shared" si="174"/>
        <v>0</v>
      </c>
      <c r="J143" s="264"/>
      <c r="K143" s="61"/>
      <c r="L143" s="115">
        <f t="shared" si="175"/>
        <v>0</v>
      </c>
      <c r="M143" s="328"/>
      <c r="N143" s="61"/>
      <c r="O143" s="115">
        <f t="shared" si="176"/>
        <v>0</v>
      </c>
      <c r="P143" s="112"/>
      <c r="R143" s="207"/>
    </row>
    <row r="144" spans="1:18" ht="24" hidden="1" x14ac:dyDescent="0.25">
      <c r="A144" s="108">
        <v>2350</v>
      </c>
      <c r="B144" s="79" t="s">
        <v>125</v>
      </c>
      <c r="C144" s="85">
        <f t="shared" si="98"/>
        <v>0</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c r="R144" s="207"/>
    </row>
    <row r="145" spans="1:18" hidden="1" x14ac:dyDescent="0.25">
      <c r="A145" s="33">
        <v>2351</v>
      </c>
      <c r="B145" s="53" t="s">
        <v>126</v>
      </c>
      <c r="C145" s="54">
        <f t="shared" si="98"/>
        <v>0</v>
      </c>
      <c r="D145" s="231">
        <v>0</v>
      </c>
      <c r="E145" s="433"/>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c r="R145" s="207"/>
    </row>
    <row r="146" spans="1:18" hidden="1" x14ac:dyDescent="0.25">
      <c r="A146" s="38">
        <v>2352</v>
      </c>
      <c r="B146" s="58" t="s">
        <v>127</v>
      </c>
      <c r="C146" s="59">
        <f t="shared" si="98"/>
        <v>0</v>
      </c>
      <c r="D146" s="232">
        <v>0</v>
      </c>
      <c r="E146" s="435"/>
      <c r="F146" s="393">
        <f t="shared" si="181"/>
        <v>0</v>
      </c>
      <c r="G146" s="232"/>
      <c r="H146" s="264"/>
      <c r="I146" s="115">
        <f t="shared" si="182"/>
        <v>0</v>
      </c>
      <c r="J146" s="264"/>
      <c r="K146" s="61"/>
      <c r="L146" s="115">
        <f t="shared" si="183"/>
        <v>0</v>
      </c>
      <c r="M146" s="328"/>
      <c r="N146" s="61"/>
      <c r="O146" s="115">
        <f t="shared" si="184"/>
        <v>0</v>
      </c>
      <c r="P146" s="112"/>
      <c r="R146" s="207"/>
    </row>
    <row r="147" spans="1:18" ht="24" hidden="1" x14ac:dyDescent="0.25">
      <c r="A147" s="38">
        <v>2353</v>
      </c>
      <c r="B147" s="58" t="s">
        <v>128</v>
      </c>
      <c r="C147" s="59">
        <f t="shared" si="98"/>
        <v>0</v>
      </c>
      <c r="D147" s="232">
        <v>0</v>
      </c>
      <c r="E147" s="435"/>
      <c r="F147" s="393">
        <f t="shared" si="181"/>
        <v>0</v>
      </c>
      <c r="G147" s="232"/>
      <c r="H147" s="264"/>
      <c r="I147" s="115">
        <f t="shared" si="182"/>
        <v>0</v>
      </c>
      <c r="J147" s="264"/>
      <c r="K147" s="61"/>
      <c r="L147" s="115">
        <f t="shared" si="183"/>
        <v>0</v>
      </c>
      <c r="M147" s="328"/>
      <c r="N147" s="61"/>
      <c r="O147" s="115">
        <f t="shared" si="184"/>
        <v>0</v>
      </c>
      <c r="P147" s="112"/>
      <c r="R147" s="207"/>
    </row>
    <row r="148" spans="1:18" ht="24" hidden="1" x14ac:dyDescent="0.25">
      <c r="A148" s="38">
        <v>2354</v>
      </c>
      <c r="B148" s="58" t="s">
        <v>129</v>
      </c>
      <c r="C148" s="59">
        <f t="shared" si="98"/>
        <v>0</v>
      </c>
      <c r="D148" s="232">
        <v>0</v>
      </c>
      <c r="E148" s="435"/>
      <c r="F148" s="393">
        <f t="shared" si="181"/>
        <v>0</v>
      </c>
      <c r="G148" s="232"/>
      <c r="H148" s="264"/>
      <c r="I148" s="115">
        <f t="shared" si="182"/>
        <v>0</v>
      </c>
      <c r="J148" s="264"/>
      <c r="K148" s="61"/>
      <c r="L148" s="115">
        <f t="shared" si="183"/>
        <v>0</v>
      </c>
      <c r="M148" s="328"/>
      <c r="N148" s="61"/>
      <c r="O148" s="115">
        <f t="shared" si="184"/>
        <v>0</v>
      </c>
      <c r="P148" s="112"/>
      <c r="R148" s="207"/>
    </row>
    <row r="149" spans="1:18" ht="24" hidden="1" x14ac:dyDescent="0.25">
      <c r="A149" s="38">
        <v>2355</v>
      </c>
      <c r="B149" s="58" t="s">
        <v>130</v>
      </c>
      <c r="C149" s="59">
        <f t="shared" ref="C149:C212" si="185">F149+I149+L149+O149</f>
        <v>0</v>
      </c>
      <c r="D149" s="232">
        <v>0</v>
      </c>
      <c r="E149" s="435"/>
      <c r="F149" s="393">
        <f t="shared" si="181"/>
        <v>0</v>
      </c>
      <c r="G149" s="232"/>
      <c r="H149" s="264"/>
      <c r="I149" s="115">
        <f t="shared" si="182"/>
        <v>0</v>
      </c>
      <c r="J149" s="264"/>
      <c r="K149" s="61"/>
      <c r="L149" s="115">
        <f t="shared" si="183"/>
        <v>0</v>
      </c>
      <c r="M149" s="328"/>
      <c r="N149" s="61"/>
      <c r="O149" s="115">
        <f t="shared" si="184"/>
        <v>0</v>
      </c>
      <c r="P149" s="112"/>
      <c r="R149" s="207"/>
    </row>
    <row r="150" spans="1:18" ht="24" hidden="1" x14ac:dyDescent="0.25">
      <c r="A150" s="38">
        <v>2359</v>
      </c>
      <c r="B150" s="58" t="s">
        <v>131</v>
      </c>
      <c r="C150" s="59">
        <f t="shared" si="185"/>
        <v>0</v>
      </c>
      <c r="D150" s="232">
        <v>0</v>
      </c>
      <c r="E150" s="435"/>
      <c r="F150" s="393">
        <f t="shared" si="181"/>
        <v>0</v>
      </c>
      <c r="G150" s="232"/>
      <c r="H150" s="264"/>
      <c r="I150" s="115">
        <f t="shared" si="182"/>
        <v>0</v>
      </c>
      <c r="J150" s="264"/>
      <c r="K150" s="61"/>
      <c r="L150" s="115">
        <f t="shared" si="183"/>
        <v>0</v>
      </c>
      <c r="M150" s="328"/>
      <c r="N150" s="61"/>
      <c r="O150" s="115">
        <f t="shared" si="184"/>
        <v>0</v>
      </c>
      <c r="P150" s="112"/>
      <c r="R150" s="207"/>
    </row>
    <row r="151" spans="1:18"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c r="R151" s="207"/>
    </row>
    <row r="152" spans="1:18" hidden="1" x14ac:dyDescent="0.25">
      <c r="A152" s="37">
        <v>2361</v>
      </c>
      <c r="B152" s="58" t="s">
        <v>133</v>
      </c>
      <c r="C152" s="59">
        <f t="shared" si="185"/>
        <v>0</v>
      </c>
      <c r="D152" s="232">
        <v>0</v>
      </c>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c r="R152" s="207"/>
    </row>
    <row r="153" spans="1:18" ht="24" hidden="1" x14ac:dyDescent="0.25">
      <c r="A153" s="37">
        <v>2362</v>
      </c>
      <c r="B153" s="58" t="s">
        <v>134</v>
      </c>
      <c r="C153" s="59">
        <f t="shared" si="185"/>
        <v>0</v>
      </c>
      <c r="D153" s="232">
        <v>0</v>
      </c>
      <c r="E153" s="435"/>
      <c r="F153" s="393">
        <f t="shared" si="190"/>
        <v>0</v>
      </c>
      <c r="G153" s="232"/>
      <c r="H153" s="264"/>
      <c r="I153" s="115">
        <f t="shared" si="191"/>
        <v>0</v>
      </c>
      <c r="J153" s="264"/>
      <c r="K153" s="61"/>
      <c r="L153" s="115">
        <f t="shared" si="192"/>
        <v>0</v>
      </c>
      <c r="M153" s="328"/>
      <c r="N153" s="61"/>
      <c r="O153" s="115">
        <f t="shared" si="193"/>
        <v>0</v>
      </c>
      <c r="P153" s="112"/>
      <c r="R153" s="207"/>
    </row>
    <row r="154" spans="1:18" hidden="1" x14ac:dyDescent="0.25">
      <c r="A154" s="37">
        <v>2363</v>
      </c>
      <c r="B154" s="58" t="s">
        <v>135</v>
      </c>
      <c r="C154" s="59">
        <f t="shared" si="185"/>
        <v>0</v>
      </c>
      <c r="D154" s="232">
        <v>0</v>
      </c>
      <c r="E154" s="435"/>
      <c r="F154" s="393">
        <f t="shared" si="190"/>
        <v>0</v>
      </c>
      <c r="G154" s="232"/>
      <c r="H154" s="264"/>
      <c r="I154" s="115">
        <f t="shared" si="191"/>
        <v>0</v>
      </c>
      <c r="J154" s="264"/>
      <c r="K154" s="61"/>
      <c r="L154" s="115">
        <f t="shared" si="192"/>
        <v>0</v>
      </c>
      <c r="M154" s="328"/>
      <c r="N154" s="61"/>
      <c r="O154" s="115">
        <f t="shared" si="193"/>
        <v>0</v>
      </c>
      <c r="P154" s="112"/>
      <c r="R154" s="207"/>
    </row>
    <row r="155" spans="1:18" hidden="1" x14ac:dyDescent="0.25">
      <c r="A155" s="37">
        <v>2364</v>
      </c>
      <c r="B155" s="58" t="s">
        <v>136</v>
      </c>
      <c r="C155" s="59">
        <f t="shared" si="185"/>
        <v>0</v>
      </c>
      <c r="D155" s="232">
        <v>0</v>
      </c>
      <c r="E155" s="435"/>
      <c r="F155" s="393">
        <f t="shared" si="190"/>
        <v>0</v>
      </c>
      <c r="G155" s="232"/>
      <c r="H155" s="264"/>
      <c r="I155" s="115">
        <f t="shared" si="191"/>
        <v>0</v>
      </c>
      <c r="J155" s="264"/>
      <c r="K155" s="61"/>
      <c r="L155" s="115">
        <f t="shared" si="192"/>
        <v>0</v>
      </c>
      <c r="M155" s="328"/>
      <c r="N155" s="61"/>
      <c r="O155" s="115">
        <f t="shared" si="193"/>
        <v>0</v>
      </c>
      <c r="P155" s="112"/>
      <c r="R155" s="207"/>
    </row>
    <row r="156" spans="1:18" ht="12.75" hidden="1" customHeight="1" x14ac:dyDescent="0.25">
      <c r="A156" s="37">
        <v>2365</v>
      </c>
      <c r="B156" s="58" t="s">
        <v>137</v>
      </c>
      <c r="C156" s="59">
        <f t="shared" si="185"/>
        <v>0</v>
      </c>
      <c r="D156" s="232">
        <v>0</v>
      </c>
      <c r="E156" s="435"/>
      <c r="F156" s="393">
        <f t="shared" si="190"/>
        <v>0</v>
      </c>
      <c r="G156" s="232"/>
      <c r="H156" s="264"/>
      <c r="I156" s="115">
        <f t="shared" si="191"/>
        <v>0</v>
      </c>
      <c r="J156" s="264"/>
      <c r="K156" s="61"/>
      <c r="L156" s="115">
        <f t="shared" si="192"/>
        <v>0</v>
      </c>
      <c r="M156" s="328"/>
      <c r="N156" s="61"/>
      <c r="O156" s="115">
        <f t="shared" si="193"/>
        <v>0</v>
      </c>
      <c r="P156" s="112"/>
      <c r="R156" s="207"/>
    </row>
    <row r="157" spans="1:18" ht="36" hidden="1" x14ac:dyDescent="0.25">
      <c r="A157" s="37">
        <v>2366</v>
      </c>
      <c r="B157" s="58" t="s">
        <v>138</v>
      </c>
      <c r="C157" s="59">
        <f t="shared" si="185"/>
        <v>0</v>
      </c>
      <c r="D157" s="232">
        <v>0</v>
      </c>
      <c r="E157" s="435"/>
      <c r="F157" s="393">
        <f t="shared" si="190"/>
        <v>0</v>
      </c>
      <c r="G157" s="232"/>
      <c r="H157" s="264"/>
      <c r="I157" s="115">
        <f t="shared" si="191"/>
        <v>0</v>
      </c>
      <c r="J157" s="264"/>
      <c r="K157" s="61"/>
      <c r="L157" s="115">
        <f t="shared" si="192"/>
        <v>0</v>
      </c>
      <c r="M157" s="328"/>
      <c r="N157" s="61"/>
      <c r="O157" s="115">
        <f t="shared" si="193"/>
        <v>0</v>
      </c>
      <c r="P157" s="112"/>
      <c r="R157" s="207"/>
    </row>
    <row r="158" spans="1:18" ht="48" hidden="1" x14ac:dyDescent="0.25">
      <c r="A158" s="37">
        <v>2369</v>
      </c>
      <c r="B158" s="58" t="s">
        <v>139</v>
      </c>
      <c r="C158" s="59">
        <f t="shared" si="185"/>
        <v>0</v>
      </c>
      <c r="D158" s="232">
        <v>0</v>
      </c>
      <c r="E158" s="435"/>
      <c r="F158" s="393">
        <f t="shared" si="190"/>
        <v>0</v>
      </c>
      <c r="G158" s="232"/>
      <c r="H158" s="264"/>
      <c r="I158" s="115">
        <f t="shared" si="191"/>
        <v>0</v>
      </c>
      <c r="J158" s="264"/>
      <c r="K158" s="61"/>
      <c r="L158" s="115">
        <f t="shared" si="192"/>
        <v>0</v>
      </c>
      <c r="M158" s="328"/>
      <c r="N158" s="61"/>
      <c r="O158" s="115">
        <f t="shared" si="193"/>
        <v>0</v>
      </c>
      <c r="P158" s="112"/>
      <c r="R158" s="207"/>
    </row>
    <row r="159" spans="1:18" hidden="1" x14ac:dyDescent="0.25">
      <c r="A159" s="108">
        <v>2370</v>
      </c>
      <c r="B159" s="79" t="s">
        <v>140</v>
      </c>
      <c r="C159" s="85">
        <f t="shared" si="185"/>
        <v>0</v>
      </c>
      <c r="D159" s="234">
        <v>0</v>
      </c>
      <c r="E159" s="437"/>
      <c r="F159" s="432">
        <f t="shared" si="190"/>
        <v>0</v>
      </c>
      <c r="G159" s="234"/>
      <c r="H159" s="265"/>
      <c r="I159" s="110">
        <f t="shared" si="191"/>
        <v>0</v>
      </c>
      <c r="J159" s="265"/>
      <c r="K159" s="116"/>
      <c r="L159" s="110">
        <f t="shared" si="192"/>
        <v>0</v>
      </c>
      <c r="M159" s="329"/>
      <c r="N159" s="116"/>
      <c r="O159" s="110">
        <f t="shared" si="193"/>
        <v>0</v>
      </c>
      <c r="P159" s="117"/>
      <c r="R159" s="207"/>
    </row>
    <row r="160" spans="1:18"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c r="R160" s="207"/>
    </row>
    <row r="161" spans="1:18" hidden="1" x14ac:dyDescent="0.25">
      <c r="A161" s="32">
        <v>2381</v>
      </c>
      <c r="B161" s="53" t="s">
        <v>142</v>
      </c>
      <c r="C161" s="54">
        <f t="shared" si="185"/>
        <v>0</v>
      </c>
      <c r="D161" s="231">
        <v>0</v>
      </c>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c r="R161" s="207"/>
    </row>
    <row r="162" spans="1:18" ht="24" hidden="1" x14ac:dyDescent="0.25">
      <c r="A162" s="37">
        <v>2389</v>
      </c>
      <c r="B162" s="58" t="s">
        <v>143</v>
      </c>
      <c r="C162" s="59">
        <f t="shared" si="185"/>
        <v>0</v>
      </c>
      <c r="D162" s="232">
        <v>0</v>
      </c>
      <c r="E162" s="435"/>
      <c r="F162" s="393">
        <f t="shared" si="198"/>
        <v>0</v>
      </c>
      <c r="G162" s="232"/>
      <c r="H162" s="264"/>
      <c r="I162" s="115">
        <f t="shared" si="199"/>
        <v>0</v>
      </c>
      <c r="J162" s="264"/>
      <c r="K162" s="61"/>
      <c r="L162" s="115">
        <f t="shared" si="200"/>
        <v>0</v>
      </c>
      <c r="M162" s="328"/>
      <c r="N162" s="61"/>
      <c r="O162" s="115">
        <f t="shared" si="201"/>
        <v>0</v>
      </c>
      <c r="P162" s="112"/>
      <c r="R162" s="207"/>
    </row>
    <row r="163" spans="1:18" hidden="1" x14ac:dyDescent="0.25">
      <c r="A163" s="108">
        <v>2390</v>
      </c>
      <c r="B163" s="79" t="s">
        <v>144</v>
      </c>
      <c r="C163" s="85">
        <f t="shared" si="185"/>
        <v>0</v>
      </c>
      <c r="D163" s="234">
        <v>0</v>
      </c>
      <c r="E163" s="437"/>
      <c r="F163" s="432">
        <f t="shared" si="198"/>
        <v>0</v>
      </c>
      <c r="G163" s="234"/>
      <c r="H163" s="265"/>
      <c r="I163" s="110">
        <f t="shared" si="199"/>
        <v>0</v>
      </c>
      <c r="J163" s="265"/>
      <c r="K163" s="116"/>
      <c r="L163" s="110">
        <f t="shared" si="200"/>
        <v>0</v>
      </c>
      <c r="M163" s="329"/>
      <c r="N163" s="116"/>
      <c r="O163" s="110">
        <f t="shared" si="201"/>
        <v>0</v>
      </c>
      <c r="P163" s="117"/>
      <c r="R163" s="207"/>
    </row>
    <row r="164" spans="1:18" hidden="1" x14ac:dyDescent="0.25">
      <c r="A164" s="46">
        <v>2400</v>
      </c>
      <c r="B164" s="106" t="s">
        <v>145</v>
      </c>
      <c r="C164" s="47">
        <f t="shared" si="185"/>
        <v>0</v>
      </c>
      <c r="D164" s="236">
        <v>0</v>
      </c>
      <c r="E164" s="439"/>
      <c r="F164" s="397">
        <f t="shared" si="198"/>
        <v>0</v>
      </c>
      <c r="G164" s="236"/>
      <c r="H164" s="267"/>
      <c r="I164" s="118">
        <f t="shared" si="199"/>
        <v>0</v>
      </c>
      <c r="J164" s="267"/>
      <c r="K164" s="123"/>
      <c r="L164" s="118">
        <f t="shared" si="200"/>
        <v>0</v>
      </c>
      <c r="M164" s="330"/>
      <c r="N164" s="123"/>
      <c r="O164" s="118">
        <f t="shared" si="201"/>
        <v>0</v>
      </c>
      <c r="P164" s="124"/>
      <c r="R164" s="207"/>
    </row>
    <row r="165" spans="1:18" ht="24" hidden="1" x14ac:dyDescent="0.25">
      <c r="A165" s="46">
        <v>2500</v>
      </c>
      <c r="B165" s="106" t="s">
        <v>146</v>
      </c>
      <c r="C165" s="47">
        <f t="shared" si="185"/>
        <v>0</v>
      </c>
      <c r="D165" s="230">
        <f>SUM(D166,D171)</f>
        <v>0</v>
      </c>
      <c r="E165" s="430">
        <f t="shared" ref="E165:O165" si="202">SUM(E166,E171)</f>
        <v>0</v>
      </c>
      <c r="F165" s="397">
        <f t="shared" si="202"/>
        <v>0</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c r="R165" s="207"/>
    </row>
    <row r="166" spans="1:18" ht="16.5" hidden="1" customHeight="1" x14ac:dyDescent="0.25">
      <c r="A166" s="1598">
        <v>2510</v>
      </c>
      <c r="B166" s="53" t="s">
        <v>147</v>
      </c>
      <c r="C166" s="54">
        <f t="shared" si="185"/>
        <v>0</v>
      </c>
      <c r="D166" s="235">
        <f>SUM(D167:D170)</f>
        <v>0</v>
      </c>
      <c r="E166" s="438">
        <f t="shared" ref="E166:O166" si="203">SUM(E167:E170)</f>
        <v>0</v>
      </c>
      <c r="F166" s="434">
        <f t="shared" si="203"/>
        <v>0</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c r="R166" s="207"/>
    </row>
    <row r="167" spans="1:18" ht="24" hidden="1" x14ac:dyDescent="0.25">
      <c r="A167" s="38">
        <v>2512</v>
      </c>
      <c r="B167" s="58" t="s">
        <v>148</v>
      </c>
      <c r="C167" s="59">
        <f t="shared" si="185"/>
        <v>0</v>
      </c>
      <c r="D167" s="232">
        <v>0</v>
      </c>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c r="R167" s="207"/>
    </row>
    <row r="168" spans="1:18" ht="36" hidden="1" x14ac:dyDescent="0.25">
      <c r="A168" s="38">
        <v>2513</v>
      </c>
      <c r="B168" s="58" t="s">
        <v>149</v>
      </c>
      <c r="C168" s="59">
        <f t="shared" si="185"/>
        <v>0</v>
      </c>
      <c r="D168" s="232">
        <v>0</v>
      </c>
      <c r="E168" s="435"/>
      <c r="F168" s="393">
        <f t="shared" si="204"/>
        <v>0</v>
      </c>
      <c r="G168" s="232"/>
      <c r="H168" s="264"/>
      <c r="I168" s="115">
        <f t="shared" si="205"/>
        <v>0</v>
      </c>
      <c r="J168" s="264"/>
      <c r="K168" s="61"/>
      <c r="L168" s="115">
        <f t="shared" si="206"/>
        <v>0</v>
      </c>
      <c r="M168" s="328"/>
      <c r="N168" s="61"/>
      <c r="O168" s="115">
        <f t="shared" si="207"/>
        <v>0</v>
      </c>
      <c r="P168" s="112"/>
      <c r="R168" s="207"/>
    </row>
    <row r="169" spans="1:18" ht="24" hidden="1" x14ac:dyDescent="0.25">
      <c r="A169" s="38">
        <v>2515</v>
      </c>
      <c r="B169" s="58" t="s">
        <v>150</v>
      </c>
      <c r="C169" s="59">
        <f t="shared" si="185"/>
        <v>0</v>
      </c>
      <c r="D169" s="232">
        <v>0</v>
      </c>
      <c r="E169" s="435"/>
      <c r="F169" s="393">
        <f t="shared" si="204"/>
        <v>0</v>
      </c>
      <c r="G169" s="232"/>
      <c r="H169" s="264"/>
      <c r="I169" s="115">
        <f t="shared" si="205"/>
        <v>0</v>
      </c>
      <c r="J169" s="264"/>
      <c r="K169" s="61"/>
      <c r="L169" s="115">
        <f t="shared" si="206"/>
        <v>0</v>
      </c>
      <c r="M169" s="328"/>
      <c r="N169" s="61"/>
      <c r="O169" s="115">
        <f t="shared" si="207"/>
        <v>0</v>
      </c>
      <c r="P169" s="112"/>
      <c r="R169" s="207"/>
    </row>
    <row r="170" spans="1:18" ht="24" hidden="1" x14ac:dyDescent="0.25">
      <c r="A170" s="38">
        <v>2519</v>
      </c>
      <c r="B170" s="58" t="s">
        <v>151</v>
      </c>
      <c r="C170" s="59">
        <f t="shared" si="185"/>
        <v>0</v>
      </c>
      <c r="D170" s="232">
        <v>0</v>
      </c>
      <c r="E170" s="435"/>
      <c r="F170" s="393">
        <f t="shared" si="204"/>
        <v>0</v>
      </c>
      <c r="G170" s="232"/>
      <c r="H170" s="264"/>
      <c r="I170" s="115">
        <f t="shared" si="205"/>
        <v>0</v>
      </c>
      <c r="J170" s="264"/>
      <c r="K170" s="61"/>
      <c r="L170" s="115">
        <f t="shared" si="206"/>
        <v>0</v>
      </c>
      <c r="M170" s="328"/>
      <c r="N170" s="61"/>
      <c r="O170" s="115">
        <f t="shared" si="207"/>
        <v>0</v>
      </c>
      <c r="P170" s="112"/>
      <c r="R170" s="207"/>
    </row>
    <row r="171" spans="1:18" ht="24" hidden="1" x14ac:dyDescent="0.25">
      <c r="A171" s="113">
        <v>2520</v>
      </c>
      <c r="B171" s="58" t="s">
        <v>152</v>
      </c>
      <c r="C171" s="59">
        <f t="shared" si="185"/>
        <v>0</v>
      </c>
      <c r="D171" s="232">
        <v>0</v>
      </c>
      <c r="E171" s="435"/>
      <c r="F171" s="393">
        <f t="shared" si="204"/>
        <v>0</v>
      </c>
      <c r="G171" s="232"/>
      <c r="H171" s="264"/>
      <c r="I171" s="115">
        <f t="shared" si="205"/>
        <v>0</v>
      </c>
      <c r="J171" s="264"/>
      <c r="K171" s="61"/>
      <c r="L171" s="115">
        <f t="shared" si="206"/>
        <v>0</v>
      </c>
      <c r="M171" s="328"/>
      <c r="N171" s="61"/>
      <c r="O171" s="115">
        <f t="shared" si="207"/>
        <v>0</v>
      </c>
      <c r="P171" s="112"/>
      <c r="R171" s="207"/>
    </row>
    <row r="172" spans="1:18" s="125" customFormat="1" ht="36" hidden="1" customHeight="1" x14ac:dyDescent="0.25">
      <c r="A172" s="17">
        <v>2800</v>
      </c>
      <c r="B172" s="53" t="s">
        <v>153</v>
      </c>
      <c r="C172" s="54">
        <f t="shared" si="185"/>
        <v>0</v>
      </c>
      <c r="D172" s="215">
        <v>0</v>
      </c>
      <c r="E172" s="390"/>
      <c r="F172" s="391">
        <f t="shared" si="204"/>
        <v>0</v>
      </c>
      <c r="G172" s="215"/>
      <c r="H172" s="250"/>
      <c r="I172" s="361">
        <f t="shared" si="205"/>
        <v>0</v>
      </c>
      <c r="J172" s="250"/>
      <c r="K172" s="35"/>
      <c r="L172" s="361">
        <f t="shared" si="206"/>
        <v>0</v>
      </c>
      <c r="M172" s="318"/>
      <c r="N172" s="35"/>
      <c r="O172" s="361">
        <f t="shared" si="207"/>
        <v>0</v>
      </c>
      <c r="P172" s="36"/>
      <c r="R172" s="207"/>
    </row>
    <row r="173" spans="1:18" hidden="1" x14ac:dyDescent="0.25">
      <c r="A173" s="102">
        <v>3000</v>
      </c>
      <c r="B173" s="102" t="s">
        <v>154</v>
      </c>
      <c r="C173" s="103">
        <f t="shared" si="185"/>
        <v>0</v>
      </c>
      <c r="D173" s="229">
        <f>SUM(D174,D184)</f>
        <v>0</v>
      </c>
      <c r="E173" s="428">
        <f t="shared" ref="E173:F173" si="208">SUM(E174,E184)</f>
        <v>0</v>
      </c>
      <c r="F173" s="429">
        <f t="shared" si="208"/>
        <v>0</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c r="R173" s="207"/>
    </row>
    <row r="174" spans="1:18" ht="24" hidden="1" x14ac:dyDescent="0.25">
      <c r="A174" s="46">
        <v>3200</v>
      </c>
      <c r="B174" s="126" t="s">
        <v>155</v>
      </c>
      <c r="C174" s="47">
        <f t="shared" si="185"/>
        <v>0</v>
      </c>
      <c r="D174" s="230">
        <f>SUM(D175,D179)</f>
        <v>0</v>
      </c>
      <c r="E174" s="430">
        <f t="shared" ref="E174:O174" si="212">SUM(E175,E179)</f>
        <v>0</v>
      </c>
      <c r="F174" s="397">
        <f t="shared" si="212"/>
        <v>0</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c r="R174" s="207"/>
    </row>
    <row r="175" spans="1:18" ht="36" hidden="1" x14ac:dyDescent="0.25">
      <c r="A175" s="1598">
        <v>3260</v>
      </c>
      <c r="B175" s="53" t="s">
        <v>156</v>
      </c>
      <c r="C175" s="54">
        <f t="shared" si="185"/>
        <v>0</v>
      </c>
      <c r="D175" s="235">
        <f>SUM(D176:D178)</f>
        <v>0</v>
      </c>
      <c r="E175" s="438">
        <f t="shared" ref="E175:F175" si="213">SUM(E176:E178)</f>
        <v>0</v>
      </c>
      <c r="F175" s="434">
        <f t="shared" si="213"/>
        <v>0</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c r="R175" s="207"/>
    </row>
    <row r="176" spans="1:18" ht="24" hidden="1" x14ac:dyDescent="0.25">
      <c r="A176" s="38">
        <v>3261</v>
      </c>
      <c r="B176" s="58" t="s">
        <v>157</v>
      </c>
      <c r="C176" s="59">
        <f t="shared" si="185"/>
        <v>0</v>
      </c>
      <c r="D176" s="232">
        <v>0</v>
      </c>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c r="R176" s="207"/>
    </row>
    <row r="177" spans="1:18" ht="36" hidden="1" x14ac:dyDescent="0.25">
      <c r="A177" s="38">
        <v>3262</v>
      </c>
      <c r="B177" s="58" t="s">
        <v>158</v>
      </c>
      <c r="C177" s="59">
        <f t="shared" si="185"/>
        <v>0</v>
      </c>
      <c r="D177" s="232">
        <v>0</v>
      </c>
      <c r="E177" s="435"/>
      <c r="F177" s="393">
        <f t="shared" si="217"/>
        <v>0</v>
      </c>
      <c r="G177" s="232"/>
      <c r="H177" s="264"/>
      <c r="I177" s="115">
        <f t="shared" si="218"/>
        <v>0</v>
      </c>
      <c r="J177" s="264"/>
      <c r="K177" s="61"/>
      <c r="L177" s="115">
        <f t="shared" si="219"/>
        <v>0</v>
      </c>
      <c r="M177" s="328"/>
      <c r="N177" s="61"/>
      <c r="O177" s="115">
        <f t="shared" si="220"/>
        <v>0</v>
      </c>
      <c r="P177" s="112"/>
      <c r="R177" s="207"/>
    </row>
    <row r="178" spans="1:18" ht="24" hidden="1" x14ac:dyDescent="0.25">
      <c r="A178" s="38">
        <v>3263</v>
      </c>
      <c r="B178" s="58" t="s">
        <v>159</v>
      </c>
      <c r="C178" s="59">
        <f t="shared" si="185"/>
        <v>0</v>
      </c>
      <c r="D178" s="232">
        <v>0</v>
      </c>
      <c r="E178" s="435"/>
      <c r="F178" s="393">
        <f t="shared" si="217"/>
        <v>0</v>
      </c>
      <c r="G178" s="232"/>
      <c r="H178" s="264"/>
      <c r="I178" s="115">
        <f t="shared" si="218"/>
        <v>0</v>
      </c>
      <c r="J178" s="264"/>
      <c r="K178" s="61"/>
      <c r="L178" s="115">
        <f t="shared" si="219"/>
        <v>0</v>
      </c>
      <c r="M178" s="328"/>
      <c r="N178" s="61"/>
      <c r="O178" s="115">
        <f t="shared" si="220"/>
        <v>0</v>
      </c>
      <c r="P178" s="112"/>
      <c r="R178" s="207"/>
    </row>
    <row r="179" spans="1:18" ht="84" hidden="1" x14ac:dyDescent="0.25">
      <c r="A179" s="1598">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c r="R179" s="207"/>
    </row>
    <row r="180" spans="1:18" ht="72" hidden="1" x14ac:dyDescent="0.25">
      <c r="A180" s="38">
        <v>3291</v>
      </c>
      <c r="B180" s="58" t="s">
        <v>160</v>
      </c>
      <c r="C180" s="59">
        <f t="shared" si="185"/>
        <v>0</v>
      </c>
      <c r="D180" s="232">
        <v>0</v>
      </c>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c r="R180" s="207"/>
    </row>
    <row r="181" spans="1:18" ht="72" hidden="1" x14ac:dyDescent="0.25">
      <c r="A181" s="38">
        <v>3292</v>
      </c>
      <c r="B181" s="58" t="s">
        <v>161</v>
      </c>
      <c r="C181" s="59">
        <f t="shared" si="185"/>
        <v>0</v>
      </c>
      <c r="D181" s="232">
        <v>0</v>
      </c>
      <c r="E181" s="435"/>
      <c r="F181" s="393">
        <f t="shared" si="222"/>
        <v>0</v>
      </c>
      <c r="G181" s="232"/>
      <c r="H181" s="264"/>
      <c r="I181" s="115">
        <f t="shared" si="223"/>
        <v>0</v>
      </c>
      <c r="J181" s="264"/>
      <c r="K181" s="61"/>
      <c r="L181" s="115">
        <f t="shared" si="224"/>
        <v>0</v>
      </c>
      <c r="M181" s="328"/>
      <c r="N181" s="61"/>
      <c r="O181" s="115">
        <f t="shared" si="225"/>
        <v>0</v>
      </c>
      <c r="P181" s="112"/>
      <c r="R181" s="207"/>
    </row>
    <row r="182" spans="1:18" ht="72" hidden="1" x14ac:dyDescent="0.25">
      <c r="A182" s="38">
        <v>3293</v>
      </c>
      <c r="B182" s="58" t="s">
        <v>162</v>
      </c>
      <c r="C182" s="59">
        <f t="shared" si="185"/>
        <v>0</v>
      </c>
      <c r="D182" s="232">
        <v>0</v>
      </c>
      <c r="E182" s="435"/>
      <c r="F182" s="393">
        <f t="shared" si="222"/>
        <v>0</v>
      </c>
      <c r="G182" s="232"/>
      <c r="H182" s="264"/>
      <c r="I182" s="115">
        <f t="shared" si="223"/>
        <v>0</v>
      </c>
      <c r="J182" s="264"/>
      <c r="K182" s="61"/>
      <c r="L182" s="115">
        <f t="shared" si="224"/>
        <v>0</v>
      </c>
      <c r="M182" s="328"/>
      <c r="N182" s="61"/>
      <c r="O182" s="115">
        <f t="shared" si="225"/>
        <v>0</v>
      </c>
      <c r="P182" s="112"/>
      <c r="R182" s="207"/>
    </row>
    <row r="183" spans="1:18" ht="60" hidden="1" x14ac:dyDescent="0.25">
      <c r="A183" s="129">
        <v>3294</v>
      </c>
      <c r="B183" s="58" t="s">
        <v>163</v>
      </c>
      <c r="C183" s="128">
        <f t="shared" si="185"/>
        <v>0</v>
      </c>
      <c r="D183" s="237">
        <v>0</v>
      </c>
      <c r="E183" s="440"/>
      <c r="F183" s="441">
        <f t="shared" si="222"/>
        <v>0</v>
      </c>
      <c r="G183" s="237"/>
      <c r="H183" s="268"/>
      <c r="I183" s="313">
        <f t="shared" si="223"/>
        <v>0</v>
      </c>
      <c r="J183" s="268"/>
      <c r="K183" s="130"/>
      <c r="L183" s="313">
        <f t="shared" si="224"/>
        <v>0</v>
      </c>
      <c r="M183" s="331"/>
      <c r="N183" s="130"/>
      <c r="O183" s="313">
        <f t="shared" si="225"/>
        <v>0</v>
      </c>
      <c r="P183" s="159"/>
      <c r="R183" s="207"/>
    </row>
    <row r="184" spans="1:18"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c r="R184" s="207"/>
    </row>
    <row r="185" spans="1:18" ht="48" hidden="1" x14ac:dyDescent="0.25">
      <c r="A185" s="78">
        <v>3310</v>
      </c>
      <c r="B185" s="79" t="s">
        <v>165</v>
      </c>
      <c r="C185" s="85">
        <f t="shared" si="185"/>
        <v>0</v>
      </c>
      <c r="D185" s="234">
        <v>0</v>
      </c>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c r="R185" s="207"/>
    </row>
    <row r="186" spans="1:18" ht="48.75" hidden="1" customHeight="1" x14ac:dyDescent="0.25">
      <c r="A186" s="33">
        <v>3320</v>
      </c>
      <c r="B186" s="53" t="s">
        <v>166</v>
      </c>
      <c r="C186" s="54">
        <f t="shared" si="185"/>
        <v>0</v>
      </c>
      <c r="D186" s="231">
        <v>0</v>
      </c>
      <c r="E186" s="433"/>
      <c r="F186" s="434">
        <f t="shared" si="227"/>
        <v>0</v>
      </c>
      <c r="G186" s="231"/>
      <c r="H186" s="263"/>
      <c r="I186" s="121">
        <f t="shared" si="228"/>
        <v>0</v>
      </c>
      <c r="J186" s="263"/>
      <c r="K186" s="56"/>
      <c r="L186" s="121">
        <f t="shared" si="229"/>
        <v>0</v>
      </c>
      <c r="M186" s="327"/>
      <c r="N186" s="56"/>
      <c r="O186" s="121">
        <f t="shared" si="230"/>
        <v>0</v>
      </c>
      <c r="P186" s="111"/>
      <c r="R186" s="207"/>
    </row>
    <row r="187" spans="1:18"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c r="R187" s="207"/>
    </row>
    <row r="188" spans="1:18"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c r="R188" s="207"/>
    </row>
    <row r="189" spans="1:18" ht="36" hidden="1" x14ac:dyDescent="0.25">
      <c r="A189" s="1598">
        <v>4240</v>
      </c>
      <c r="B189" s="53" t="s">
        <v>169</v>
      </c>
      <c r="C189" s="54">
        <f t="shared" si="185"/>
        <v>0</v>
      </c>
      <c r="D189" s="231">
        <v>0</v>
      </c>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c r="R189" s="207"/>
    </row>
    <row r="190" spans="1:18" ht="24" hidden="1" x14ac:dyDescent="0.25">
      <c r="A190" s="113">
        <v>4250</v>
      </c>
      <c r="B190" s="58" t="s">
        <v>170</v>
      </c>
      <c r="C190" s="59">
        <f t="shared" si="185"/>
        <v>0</v>
      </c>
      <c r="D190" s="232">
        <v>0</v>
      </c>
      <c r="E190" s="435"/>
      <c r="F190" s="393">
        <f t="shared" si="239"/>
        <v>0</v>
      </c>
      <c r="G190" s="232"/>
      <c r="H190" s="264"/>
      <c r="I190" s="115">
        <f t="shared" si="240"/>
        <v>0</v>
      </c>
      <c r="J190" s="264"/>
      <c r="K190" s="61"/>
      <c r="L190" s="115">
        <f t="shared" si="241"/>
        <v>0</v>
      </c>
      <c r="M190" s="328"/>
      <c r="N190" s="61"/>
      <c r="O190" s="115">
        <f t="shared" si="242"/>
        <v>0</v>
      </c>
      <c r="P190" s="112"/>
      <c r="R190" s="207"/>
    </row>
    <row r="191" spans="1:18"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c r="R191" s="207"/>
    </row>
    <row r="192" spans="1:18" ht="24" hidden="1" x14ac:dyDescent="0.25">
      <c r="A192" s="1598">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c r="R192" s="207"/>
    </row>
    <row r="193" spans="1:18" ht="36" hidden="1" x14ac:dyDescent="0.25">
      <c r="A193" s="38">
        <v>4311</v>
      </c>
      <c r="B193" s="58" t="s">
        <v>173</v>
      </c>
      <c r="C193" s="59">
        <f t="shared" si="185"/>
        <v>0</v>
      </c>
      <c r="D193" s="232">
        <v>0</v>
      </c>
      <c r="E193" s="435"/>
      <c r="F193" s="393">
        <f>D193+E193</f>
        <v>0</v>
      </c>
      <c r="G193" s="232"/>
      <c r="H193" s="264"/>
      <c r="I193" s="115">
        <f>G193+H193</f>
        <v>0</v>
      </c>
      <c r="J193" s="264"/>
      <c r="K193" s="61"/>
      <c r="L193" s="115">
        <f>J193+K193</f>
        <v>0</v>
      </c>
      <c r="M193" s="328"/>
      <c r="N193" s="61"/>
      <c r="O193" s="115">
        <f>M193+N193</f>
        <v>0</v>
      </c>
      <c r="P193" s="112"/>
      <c r="R193" s="207"/>
    </row>
    <row r="194" spans="1:18" s="21" customFormat="1" ht="24" x14ac:dyDescent="0.25">
      <c r="A194" s="136"/>
      <c r="B194" s="17" t="s">
        <v>174</v>
      </c>
      <c r="C194" s="99">
        <f t="shared" si="185"/>
        <v>2557933</v>
      </c>
      <c r="D194" s="228">
        <f>SUM(D195,D230,D269)</f>
        <v>2524520</v>
      </c>
      <c r="E194" s="426">
        <f t="shared" ref="E194:F194" si="251">SUM(E195,E230,E269)</f>
        <v>33413</v>
      </c>
      <c r="F194" s="427">
        <f t="shared" si="251"/>
        <v>2557933</v>
      </c>
      <c r="G194" s="228">
        <f>SUM(G195,G230,G269)</f>
        <v>0</v>
      </c>
      <c r="H194" s="261">
        <f t="shared" ref="H194:I194" si="252">SUM(H195,H230,H269)</f>
        <v>0</v>
      </c>
      <c r="I194" s="101">
        <f t="shared" si="252"/>
        <v>0</v>
      </c>
      <c r="J194" s="261">
        <f>SUM(J195,J230,J269)</f>
        <v>0</v>
      </c>
      <c r="K194" s="100">
        <f t="shared" ref="K194:L194" si="253">SUM(K195,K230,K269)</f>
        <v>0</v>
      </c>
      <c r="L194" s="101">
        <f t="shared" si="253"/>
        <v>0</v>
      </c>
      <c r="M194" s="332">
        <f>SUM(M195,M230,M269)</f>
        <v>0</v>
      </c>
      <c r="N194" s="309">
        <f t="shared" ref="N194:O194" si="254">SUM(N195,N230,N269)</f>
        <v>0</v>
      </c>
      <c r="O194" s="314">
        <f t="shared" si="254"/>
        <v>0</v>
      </c>
      <c r="P194" s="354"/>
      <c r="R194" s="207"/>
    </row>
    <row r="195" spans="1:18" x14ac:dyDescent="0.25">
      <c r="A195" s="102">
        <v>5000</v>
      </c>
      <c r="B195" s="102" t="s">
        <v>175</v>
      </c>
      <c r="C195" s="103">
        <f t="shared" si="185"/>
        <v>2557933</v>
      </c>
      <c r="D195" s="229">
        <f>D196+D204</f>
        <v>2524520</v>
      </c>
      <c r="E195" s="428">
        <f t="shared" ref="E195:F195" si="255">E196+E204</f>
        <v>33413</v>
      </c>
      <c r="F195" s="429">
        <f t="shared" si="255"/>
        <v>2557933</v>
      </c>
      <c r="G195" s="229">
        <f>G196+G204</f>
        <v>0</v>
      </c>
      <c r="H195" s="262">
        <f t="shared" ref="H195:I195" si="256">H196+H204</f>
        <v>0</v>
      </c>
      <c r="I195" s="105">
        <f t="shared" si="256"/>
        <v>0</v>
      </c>
      <c r="J195" s="262">
        <f>J196+J204</f>
        <v>0</v>
      </c>
      <c r="K195" s="104">
        <f t="shared" ref="K195:L195" si="257">K196+K204</f>
        <v>0</v>
      </c>
      <c r="L195" s="105">
        <f t="shared" si="257"/>
        <v>0</v>
      </c>
      <c r="M195" s="103">
        <f>M196+M204</f>
        <v>0</v>
      </c>
      <c r="N195" s="104">
        <f t="shared" ref="N195:O195" si="258">N196+N204</f>
        <v>0</v>
      </c>
      <c r="O195" s="105">
        <f t="shared" si="258"/>
        <v>0</v>
      </c>
      <c r="P195" s="351"/>
      <c r="R195" s="207"/>
    </row>
    <row r="196" spans="1:18"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c r="R196" s="207"/>
    </row>
    <row r="197" spans="1:18" hidden="1" x14ac:dyDescent="0.25">
      <c r="A197" s="1598">
        <v>5110</v>
      </c>
      <c r="B197" s="53" t="s">
        <v>177</v>
      </c>
      <c r="C197" s="54">
        <f t="shared" si="185"/>
        <v>0</v>
      </c>
      <c r="D197" s="231">
        <v>0</v>
      </c>
      <c r="E197" s="433"/>
      <c r="F197" s="434">
        <f>D197+E197</f>
        <v>0</v>
      </c>
      <c r="G197" s="231"/>
      <c r="H197" s="263"/>
      <c r="I197" s="121">
        <f>G197+H197</f>
        <v>0</v>
      </c>
      <c r="J197" s="263"/>
      <c r="K197" s="56"/>
      <c r="L197" s="121">
        <f>J197+K197</f>
        <v>0</v>
      </c>
      <c r="M197" s="327"/>
      <c r="N197" s="56"/>
      <c r="O197" s="121">
        <f>M197+N197</f>
        <v>0</v>
      </c>
      <c r="P197" s="111"/>
      <c r="R197" s="207"/>
    </row>
    <row r="198" spans="1:18"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c r="R198" s="207"/>
    </row>
    <row r="199" spans="1:18" hidden="1" x14ac:dyDescent="0.25">
      <c r="A199" s="38">
        <v>5121</v>
      </c>
      <c r="B199" s="58" t="s">
        <v>179</v>
      </c>
      <c r="C199" s="59">
        <f t="shared" si="185"/>
        <v>0</v>
      </c>
      <c r="D199" s="232">
        <v>0</v>
      </c>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c r="R199" s="207"/>
    </row>
    <row r="200" spans="1:18" ht="24" hidden="1" x14ac:dyDescent="0.25">
      <c r="A200" s="38">
        <v>5129</v>
      </c>
      <c r="B200" s="58" t="s">
        <v>180</v>
      </c>
      <c r="C200" s="59">
        <f t="shared" si="185"/>
        <v>0</v>
      </c>
      <c r="D200" s="232">
        <v>0</v>
      </c>
      <c r="E200" s="435"/>
      <c r="F200" s="393">
        <f t="shared" si="267"/>
        <v>0</v>
      </c>
      <c r="G200" s="232"/>
      <c r="H200" s="264"/>
      <c r="I200" s="115">
        <f t="shared" si="268"/>
        <v>0</v>
      </c>
      <c r="J200" s="264"/>
      <c r="K200" s="61"/>
      <c r="L200" s="115">
        <f t="shared" si="269"/>
        <v>0</v>
      </c>
      <c r="M200" s="328"/>
      <c r="N200" s="61"/>
      <c r="O200" s="115">
        <f t="shared" si="270"/>
        <v>0</v>
      </c>
      <c r="P200" s="112"/>
      <c r="R200" s="207"/>
    </row>
    <row r="201" spans="1:18" hidden="1" x14ac:dyDescent="0.25">
      <c r="A201" s="113">
        <v>5130</v>
      </c>
      <c r="B201" s="58" t="s">
        <v>181</v>
      </c>
      <c r="C201" s="59">
        <f t="shared" si="185"/>
        <v>0</v>
      </c>
      <c r="D201" s="232">
        <v>0</v>
      </c>
      <c r="E201" s="435"/>
      <c r="F201" s="393">
        <f t="shared" si="267"/>
        <v>0</v>
      </c>
      <c r="G201" s="232"/>
      <c r="H201" s="264"/>
      <c r="I201" s="115">
        <f t="shared" si="268"/>
        <v>0</v>
      </c>
      <c r="J201" s="264"/>
      <c r="K201" s="61"/>
      <c r="L201" s="115">
        <f t="shared" si="269"/>
        <v>0</v>
      </c>
      <c r="M201" s="328"/>
      <c r="N201" s="61"/>
      <c r="O201" s="115">
        <f t="shared" si="270"/>
        <v>0</v>
      </c>
      <c r="P201" s="112"/>
      <c r="R201" s="207"/>
    </row>
    <row r="202" spans="1:18" hidden="1" x14ac:dyDescent="0.25">
      <c r="A202" s="113">
        <v>5140</v>
      </c>
      <c r="B202" s="58" t="s">
        <v>182</v>
      </c>
      <c r="C202" s="59">
        <f t="shared" si="185"/>
        <v>0</v>
      </c>
      <c r="D202" s="232">
        <v>0</v>
      </c>
      <c r="E202" s="435"/>
      <c r="F202" s="393">
        <f t="shared" si="267"/>
        <v>0</v>
      </c>
      <c r="G202" s="232"/>
      <c r="H202" s="264"/>
      <c r="I202" s="115">
        <f t="shared" si="268"/>
        <v>0</v>
      </c>
      <c r="J202" s="264"/>
      <c r="K202" s="61"/>
      <c r="L202" s="115">
        <f t="shared" si="269"/>
        <v>0</v>
      </c>
      <c r="M202" s="328"/>
      <c r="N202" s="61"/>
      <c r="O202" s="115">
        <f t="shared" si="270"/>
        <v>0</v>
      </c>
      <c r="P202" s="112"/>
      <c r="R202" s="207"/>
    </row>
    <row r="203" spans="1:18" ht="24" hidden="1" x14ac:dyDescent="0.25">
      <c r="A203" s="113">
        <v>5170</v>
      </c>
      <c r="B203" s="58" t="s">
        <v>183</v>
      </c>
      <c r="C203" s="59">
        <f t="shared" si="185"/>
        <v>0</v>
      </c>
      <c r="D203" s="232">
        <v>0</v>
      </c>
      <c r="E203" s="435"/>
      <c r="F203" s="393">
        <f t="shared" si="267"/>
        <v>0</v>
      </c>
      <c r="G203" s="232"/>
      <c r="H203" s="264"/>
      <c r="I203" s="115">
        <f t="shared" si="268"/>
        <v>0</v>
      </c>
      <c r="J203" s="264"/>
      <c r="K203" s="61"/>
      <c r="L203" s="115">
        <f t="shared" si="269"/>
        <v>0</v>
      </c>
      <c r="M203" s="328"/>
      <c r="N203" s="61"/>
      <c r="O203" s="115">
        <f t="shared" si="270"/>
        <v>0</v>
      </c>
      <c r="P203" s="112"/>
      <c r="R203" s="207"/>
    </row>
    <row r="204" spans="1:18" x14ac:dyDescent="0.25">
      <c r="A204" s="46">
        <v>5200</v>
      </c>
      <c r="B204" s="106" t="s">
        <v>184</v>
      </c>
      <c r="C204" s="47">
        <f t="shared" si="185"/>
        <v>2557933</v>
      </c>
      <c r="D204" s="230">
        <f>D205+D215+D216+D225+D226+D227+D229</f>
        <v>2524520</v>
      </c>
      <c r="E204" s="430">
        <f t="shared" ref="E204:F204" si="271">E205+E215+E216+E225+E226+E227+E229</f>
        <v>33413</v>
      </c>
      <c r="F204" s="397">
        <f t="shared" si="271"/>
        <v>2557933</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c r="R204" s="207"/>
    </row>
    <row r="205" spans="1:18"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c r="R205" s="207"/>
    </row>
    <row r="206" spans="1:18" hidden="1" x14ac:dyDescent="0.25">
      <c r="A206" s="33">
        <v>5211</v>
      </c>
      <c r="B206" s="53" t="s">
        <v>186</v>
      </c>
      <c r="C206" s="54">
        <f t="shared" si="185"/>
        <v>0</v>
      </c>
      <c r="D206" s="231">
        <v>0</v>
      </c>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c r="R206" s="207"/>
    </row>
    <row r="207" spans="1:18" hidden="1" x14ac:dyDescent="0.25">
      <c r="A207" s="38">
        <v>5212</v>
      </c>
      <c r="B207" s="58" t="s">
        <v>187</v>
      </c>
      <c r="C207" s="59">
        <f t="shared" si="185"/>
        <v>0</v>
      </c>
      <c r="D207" s="232">
        <v>0</v>
      </c>
      <c r="E207" s="435"/>
      <c r="F207" s="393">
        <f t="shared" si="279"/>
        <v>0</v>
      </c>
      <c r="G207" s="232"/>
      <c r="H207" s="264"/>
      <c r="I207" s="115">
        <f t="shared" si="280"/>
        <v>0</v>
      </c>
      <c r="J207" s="264"/>
      <c r="K207" s="61"/>
      <c r="L207" s="115">
        <f t="shared" si="281"/>
        <v>0</v>
      </c>
      <c r="M207" s="328"/>
      <c r="N207" s="61"/>
      <c r="O207" s="115">
        <f t="shared" si="282"/>
        <v>0</v>
      </c>
      <c r="P207" s="112"/>
      <c r="R207" s="207"/>
    </row>
    <row r="208" spans="1:18" hidden="1" x14ac:dyDescent="0.25">
      <c r="A208" s="38">
        <v>5213</v>
      </c>
      <c r="B208" s="58" t="s">
        <v>188</v>
      </c>
      <c r="C208" s="59">
        <f t="shared" si="185"/>
        <v>0</v>
      </c>
      <c r="D208" s="232">
        <v>0</v>
      </c>
      <c r="E208" s="435"/>
      <c r="F208" s="393">
        <f t="shared" si="279"/>
        <v>0</v>
      </c>
      <c r="G208" s="232"/>
      <c r="H208" s="264"/>
      <c r="I208" s="115">
        <f t="shared" si="280"/>
        <v>0</v>
      </c>
      <c r="J208" s="264"/>
      <c r="K208" s="61"/>
      <c r="L208" s="115">
        <f t="shared" si="281"/>
        <v>0</v>
      </c>
      <c r="M208" s="328"/>
      <c r="N208" s="61"/>
      <c r="O208" s="115">
        <f t="shared" si="282"/>
        <v>0</v>
      </c>
      <c r="P208" s="112"/>
      <c r="R208" s="207"/>
    </row>
    <row r="209" spans="1:18" hidden="1" x14ac:dyDescent="0.25">
      <c r="A209" s="38">
        <v>5214</v>
      </c>
      <c r="B209" s="58" t="s">
        <v>189</v>
      </c>
      <c r="C209" s="59">
        <f t="shared" si="185"/>
        <v>0</v>
      </c>
      <c r="D209" s="232">
        <v>0</v>
      </c>
      <c r="E209" s="435"/>
      <c r="F209" s="393">
        <f t="shared" si="279"/>
        <v>0</v>
      </c>
      <c r="G209" s="232"/>
      <c r="H209" s="264"/>
      <c r="I209" s="115">
        <f t="shared" si="280"/>
        <v>0</v>
      </c>
      <c r="J209" s="264"/>
      <c r="K209" s="61"/>
      <c r="L209" s="115">
        <f t="shared" si="281"/>
        <v>0</v>
      </c>
      <c r="M209" s="328"/>
      <c r="N209" s="61"/>
      <c r="O209" s="115">
        <f t="shared" si="282"/>
        <v>0</v>
      </c>
      <c r="P209" s="112"/>
      <c r="R209" s="207"/>
    </row>
    <row r="210" spans="1:18" hidden="1" x14ac:dyDescent="0.25">
      <c r="A210" s="38">
        <v>5215</v>
      </c>
      <c r="B210" s="58" t="s">
        <v>190</v>
      </c>
      <c r="C210" s="59">
        <f t="shared" si="185"/>
        <v>0</v>
      </c>
      <c r="D210" s="232">
        <v>0</v>
      </c>
      <c r="E210" s="435"/>
      <c r="F210" s="393">
        <f t="shared" si="279"/>
        <v>0</v>
      </c>
      <c r="G210" s="232"/>
      <c r="H210" s="264"/>
      <c r="I210" s="115">
        <f t="shared" si="280"/>
        <v>0</v>
      </c>
      <c r="J210" s="264"/>
      <c r="K210" s="61"/>
      <c r="L210" s="115">
        <f t="shared" si="281"/>
        <v>0</v>
      </c>
      <c r="M210" s="328"/>
      <c r="N210" s="61"/>
      <c r="O210" s="115">
        <f t="shared" si="282"/>
        <v>0</v>
      </c>
      <c r="P210" s="112"/>
      <c r="R210" s="207"/>
    </row>
    <row r="211" spans="1:18" ht="14.25" hidden="1" customHeight="1" x14ac:dyDescent="0.25">
      <c r="A211" s="38">
        <v>5216</v>
      </c>
      <c r="B211" s="58" t="s">
        <v>191</v>
      </c>
      <c r="C211" s="59">
        <f t="shared" si="185"/>
        <v>0</v>
      </c>
      <c r="D211" s="232">
        <v>0</v>
      </c>
      <c r="E211" s="435"/>
      <c r="F211" s="393">
        <f t="shared" si="279"/>
        <v>0</v>
      </c>
      <c r="G211" s="232"/>
      <c r="H211" s="264"/>
      <c r="I211" s="115">
        <f t="shared" si="280"/>
        <v>0</v>
      </c>
      <c r="J211" s="264"/>
      <c r="K211" s="61"/>
      <c r="L211" s="115">
        <f t="shared" si="281"/>
        <v>0</v>
      </c>
      <c r="M211" s="328"/>
      <c r="N211" s="61"/>
      <c r="O211" s="115">
        <f t="shared" si="282"/>
        <v>0</v>
      </c>
      <c r="P211" s="112"/>
      <c r="R211" s="207"/>
    </row>
    <row r="212" spans="1:18" hidden="1" x14ac:dyDescent="0.25">
      <c r="A212" s="38">
        <v>5217</v>
      </c>
      <c r="B212" s="58" t="s">
        <v>192</v>
      </c>
      <c r="C212" s="59">
        <f t="shared" si="185"/>
        <v>0</v>
      </c>
      <c r="D212" s="232">
        <v>0</v>
      </c>
      <c r="E212" s="435"/>
      <c r="F212" s="393">
        <f t="shared" si="279"/>
        <v>0</v>
      </c>
      <c r="G212" s="232"/>
      <c r="H212" s="264"/>
      <c r="I212" s="115">
        <f t="shared" si="280"/>
        <v>0</v>
      </c>
      <c r="J212" s="264"/>
      <c r="K212" s="61"/>
      <c r="L212" s="115">
        <f t="shared" si="281"/>
        <v>0</v>
      </c>
      <c r="M212" s="328"/>
      <c r="N212" s="61"/>
      <c r="O212" s="115">
        <f t="shared" si="282"/>
        <v>0</v>
      </c>
      <c r="P212" s="112"/>
      <c r="R212" s="207"/>
    </row>
    <row r="213" spans="1:18" hidden="1" x14ac:dyDescent="0.25">
      <c r="A213" s="38">
        <v>5218</v>
      </c>
      <c r="B213" s="58" t="s">
        <v>193</v>
      </c>
      <c r="C213" s="59">
        <f t="shared" ref="C213:C276" si="283">F213+I213+L213+O213</f>
        <v>0</v>
      </c>
      <c r="D213" s="232">
        <v>0</v>
      </c>
      <c r="E213" s="435"/>
      <c r="F213" s="393">
        <f t="shared" si="279"/>
        <v>0</v>
      </c>
      <c r="G213" s="232"/>
      <c r="H213" s="264"/>
      <c r="I213" s="115">
        <f t="shared" si="280"/>
        <v>0</v>
      </c>
      <c r="J213" s="264"/>
      <c r="K213" s="61"/>
      <c r="L213" s="115">
        <f t="shared" si="281"/>
        <v>0</v>
      </c>
      <c r="M213" s="328"/>
      <c r="N213" s="61"/>
      <c r="O213" s="115">
        <f t="shared" si="282"/>
        <v>0</v>
      </c>
      <c r="P213" s="112"/>
      <c r="R213" s="207"/>
    </row>
    <row r="214" spans="1:18" hidden="1" x14ac:dyDescent="0.25">
      <c r="A214" s="38">
        <v>5219</v>
      </c>
      <c r="B214" s="58" t="s">
        <v>194</v>
      </c>
      <c r="C214" s="59">
        <f t="shared" si="283"/>
        <v>0</v>
      </c>
      <c r="D214" s="232">
        <v>0</v>
      </c>
      <c r="E214" s="435"/>
      <c r="F214" s="393">
        <f t="shared" si="279"/>
        <v>0</v>
      </c>
      <c r="G214" s="232"/>
      <c r="H214" s="264"/>
      <c r="I214" s="115">
        <f t="shared" si="280"/>
        <v>0</v>
      </c>
      <c r="J214" s="264"/>
      <c r="K214" s="61"/>
      <c r="L214" s="115">
        <f t="shared" si="281"/>
        <v>0</v>
      </c>
      <c r="M214" s="328"/>
      <c r="N214" s="61"/>
      <c r="O214" s="115">
        <f t="shared" si="282"/>
        <v>0</v>
      </c>
      <c r="P214" s="112"/>
      <c r="R214" s="207"/>
    </row>
    <row r="215" spans="1:18" ht="13.5" hidden="1" customHeight="1" x14ac:dyDescent="0.25">
      <c r="A215" s="113">
        <v>5220</v>
      </c>
      <c r="B215" s="58" t="s">
        <v>195</v>
      </c>
      <c r="C215" s="59">
        <f t="shared" si="283"/>
        <v>0</v>
      </c>
      <c r="D215" s="232">
        <v>0</v>
      </c>
      <c r="E215" s="435"/>
      <c r="F215" s="393">
        <f t="shared" si="279"/>
        <v>0</v>
      </c>
      <c r="G215" s="232"/>
      <c r="H215" s="264"/>
      <c r="I215" s="115">
        <f t="shared" si="280"/>
        <v>0</v>
      </c>
      <c r="J215" s="264"/>
      <c r="K215" s="61"/>
      <c r="L215" s="115">
        <f t="shared" si="281"/>
        <v>0</v>
      </c>
      <c r="M215" s="328"/>
      <c r="N215" s="61"/>
      <c r="O215" s="115">
        <f t="shared" si="282"/>
        <v>0</v>
      </c>
      <c r="P215" s="112"/>
      <c r="R215" s="207"/>
    </row>
    <row r="216" spans="1:18" hidden="1" x14ac:dyDescent="0.25">
      <c r="A216" s="113">
        <v>5230</v>
      </c>
      <c r="B216" s="58" t="s">
        <v>196</v>
      </c>
      <c r="C216" s="59">
        <f t="shared" si="283"/>
        <v>0</v>
      </c>
      <c r="D216" s="233">
        <f>SUM(D217:D224)</f>
        <v>0</v>
      </c>
      <c r="E216" s="436">
        <f t="shared" ref="E216:F216" si="284">SUM(E217:E224)</f>
        <v>0</v>
      </c>
      <c r="F216" s="393">
        <f t="shared" si="284"/>
        <v>0</v>
      </c>
      <c r="G216" s="233">
        <f>SUM(G217:G224)</f>
        <v>0</v>
      </c>
      <c r="H216" s="122">
        <f t="shared" ref="H216:I216" si="285">SUM(H217:H224)</f>
        <v>0</v>
      </c>
      <c r="I216" s="115">
        <f t="shared" si="285"/>
        <v>0</v>
      </c>
      <c r="J216" s="122">
        <f>SUM(J217:J224)</f>
        <v>0</v>
      </c>
      <c r="K216" s="114">
        <f t="shared" ref="K216:L216" si="286">SUM(K217:K224)</f>
        <v>0</v>
      </c>
      <c r="L216" s="115">
        <f t="shared" si="286"/>
        <v>0</v>
      </c>
      <c r="M216" s="59">
        <f>SUM(M217:M224)</f>
        <v>0</v>
      </c>
      <c r="N216" s="114">
        <f t="shared" ref="N216:O216" si="287">SUM(N217:N224)</f>
        <v>0</v>
      </c>
      <c r="O216" s="115">
        <f t="shared" si="287"/>
        <v>0</v>
      </c>
      <c r="P216" s="112"/>
      <c r="R216" s="207"/>
    </row>
    <row r="217" spans="1:18" hidden="1" x14ac:dyDescent="0.25">
      <c r="A217" s="38">
        <v>5231</v>
      </c>
      <c r="B217" s="58" t="s">
        <v>197</v>
      </c>
      <c r="C217" s="59">
        <f t="shared" si="283"/>
        <v>0</v>
      </c>
      <c r="D217" s="232">
        <v>0</v>
      </c>
      <c r="E217" s="435"/>
      <c r="F217" s="393">
        <f t="shared" ref="F217:F226" si="288">D217+E217</f>
        <v>0</v>
      </c>
      <c r="G217" s="232"/>
      <c r="H217" s="264"/>
      <c r="I217" s="115">
        <f t="shared" ref="I217:I226" si="289">G217+H217</f>
        <v>0</v>
      </c>
      <c r="J217" s="264"/>
      <c r="K217" s="61"/>
      <c r="L217" s="115">
        <f t="shared" ref="L217:L226" si="290">J217+K217</f>
        <v>0</v>
      </c>
      <c r="M217" s="328"/>
      <c r="N217" s="61"/>
      <c r="O217" s="115">
        <f t="shared" ref="O217:O226" si="291">M217+N217</f>
        <v>0</v>
      </c>
      <c r="P217" s="112"/>
      <c r="R217" s="207"/>
    </row>
    <row r="218" spans="1:18" hidden="1" x14ac:dyDescent="0.25">
      <c r="A218" s="38">
        <v>5232</v>
      </c>
      <c r="B218" s="58" t="s">
        <v>198</v>
      </c>
      <c r="C218" s="59">
        <f t="shared" si="283"/>
        <v>0</v>
      </c>
      <c r="D218" s="232">
        <v>0</v>
      </c>
      <c r="E218" s="435"/>
      <c r="F218" s="393">
        <f t="shared" si="288"/>
        <v>0</v>
      </c>
      <c r="G218" s="232"/>
      <c r="H218" s="264"/>
      <c r="I218" s="115">
        <f t="shared" si="289"/>
        <v>0</v>
      </c>
      <c r="J218" s="264"/>
      <c r="K218" s="61"/>
      <c r="L218" s="115">
        <f t="shared" si="290"/>
        <v>0</v>
      </c>
      <c r="M218" s="328"/>
      <c r="N218" s="61"/>
      <c r="O218" s="115">
        <f t="shared" si="291"/>
        <v>0</v>
      </c>
      <c r="P218" s="112"/>
      <c r="R218" s="207"/>
    </row>
    <row r="219" spans="1:18" hidden="1" x14ac:dyDescent="0.25">
      <c r="A219" s="38">
        <v>5233</v>
      </c>
      <c r="B219" s="58" t="s">
        <v>199</v>
      </c>
      <c r="C219" s="59">
        <f t="shared" si="283"/>
        <v>0</v>
      </c>
      <c r="D219" s="232">
        <v>0</v>
      </c>
      <c r="E219" s="435"/>
      <c r="F219" s="393">
        <f t="shared" si="288"/>
        <v>0</v>
      </c>
      <c r="G219" s="232"/>
      <c r="H219" s="264"/>
      <c r="I219" s="115">
        <f t="shared" si="289"/>
        <v>0</v>
      </c>
      <c r="J219" s="264"/>
      <c r="K219" s="61"/>
      <c r="L219" s="115">
        <f t="shared" si="290"/>
        <v>0</v>
      </c>
      <c r="M219" s="328"/>
      <c r="N219" s="61"/>
      <c r="O219" s="115">
        <f t="shared" si="291"/>
        <v>0</v>
      </c>
      <c r="P219" s="112"/>
      <c r="R219" s="207"/>
    </row>
    <row r="220" spans="1:18" ht="24" hidden="1" x14ac:dyDescent="0.25">
      <c r="A220" s="38">
        <v>5234</v>
      </c>
      <c r="B220" s="58" t="s">
        <v>200</v>
      </c>
      <c r="C220" s="59">
        <f t="shared" si="283"/>
        <v>0</v>
      </c>
      <c r="D220" s="232">
        <v>0</v>
      </c>
      <c r="E220" s="435"/>
      <c r="F220" s="393">
        <f t="shared" si="288"/>
        <v>0</v>
      </c>
      <c r="G220" s="232"/>
      <c r="H220" s="264"/>
      <c r="I220" s="115">
        <f t="shared" si="289"/>
        <v>0</v>
      </c>
      <c r="J220" s="264"/>
      <c r="K220" s="61"/>
      <c r="L220" s="115">
        <f t="shared" si="290"/>
        <v>0</v>
      </c>
      <c r="M220" s="328"/>
      <c r="N220" s="61"/>
      <c r="O220" s="115">
        <f t="shared" si="291"/>
        <v>0</v>
      </c>
      <c r="P220" s="112"/>
      <c r="R220" s="207"/>
    </row>
    <row r="221" spans="1:18" ht="14.25" hidden="1" customHeight="1" x14ac:dyDescent="0.25">
      <c r="A221" s="38">
        <v>5236</v>
      </c>
      <c r="B221" s="58" t="s">
        <v>201</v>
      </c>
      <c r="C221" s="59">
        <f t="shared" si="283"/>
        <v>0</v>
      </c>
      <c r="D221" s="232">
        <v>0</v>
      </c>
      <c r="E221" s="435"/>
      <c r="F221" s="393">
        <f t="shared" si="288"/>
        <v>0</v>
      </c>
      <c r="G221" s="232"/>
      <c r="H221" s="264"/>
      <c r="I221" s="115">
        <f t="shared" si="289"/>
        <v>0</v>
      </c>
      <c r="J221" s="264"/>
      <c r="K221" s="61"/>
      <c r="L221" s="115">
        <f t="shared" si="290"/>
        <v>0</v>
      </c>
      <c r="M221" s="328"/>
      <c r="N221" s="61"/>
      <c r="O221" s="115">
        <f t="shared" si="291"/>
        <v>0</v>
      </c>
      <c r="P221" s="112"/>
      <c r="R221" s="207"/>
    </row>
    <row r="222" spans="1:18" ht="14.25" hidden="1" customHeight="1" x14ac:dyDescent="0.25">
      <c r="A222" s="38">
        <v>5237</v>
      </c>
      <c r="B222" s="58" t="s">
        <v>202</v>
      </c>
      <c r="C222" s="59">
        <f t="shared" si="283"/>
        <v>0</v>
      </c>
      <c r="D222" s="232">
        <v>0</v>
      </c>
      <c r="E222" s="435"/>
      <c r="F222" s="393">
        <f t="shared" si="288"/>
        <v>0</v>
      </c>
      <c r="G222" s="232"/>
      <c r="H222" s="264"/>
      <c r="I222" s="115">
        <f t="shared" si="289"/>
        <v>0</v>
      </c>
      <c r="J222" s="264"/>
      <c r="K222" s="61"/>
      <c r="L222" s="115">
        <f t="shared" si="290"/>
        <v>0</v>
      </c>
      <c r="M222" s="328"/>
      <c r="N222" s="61"/>
      <c r="O222" s="115">
        <f t="shared" si="291"/>
        <v>0</v>
      </c>
      <c r="P222" s="112"/>
      <c r="R222" s="207"/>
    </row>
    <row r="223" spans="1:18" ht="24" hidden="1" x14ac:dyDescent="0.25">
      <c r="A223" s="38">
        <v>5238</v>
      </c>
      <c r="B223" s="58" t="s">
        <v>203</v>
      </c>
      <c r="C223" s="59">
        <f t="shared" si="283"/>
        <v>0</v>
      </c>
      <c r="D223" s="232">
        <v>0</v>
      </c>
      <c r="E223" s="435"/>
      <c r="F223" s="393">
        <f t="shared" si="288"/>
        <v>0</v>
      </c>
      <c r="G223" s="232"/>
      <c r="H223" s="264"/>
      <c r="I223" s="115">
        <f t="shared" si="289"/>
        <v>0</v>
      </c>
      <c r="J223" s="264"/>
      <c r="K223" s="61"/>
      <c r="L223" s="115">
        <f t="shared" si="290"/>
        <v>0</v>
      </c>
      <c r="M223" s="328"/>
      <c r="N223" s="61"/>
      <c r="O223" s="115">
        <f t="shared" si="291"/>
        <v>0</v>
      </c>
      <c r="P223" s="112"/>
      <c r="R223" s="207"/>
    </row>
    <row r="224" spans="1:18" ht="24" hidden="1" x14ac:dyDescent="0.25">
      <c r="A224" s="38">
        <v>5239</v>
      </c>
      <c r="B224" s="58" t="s">
        <v>204</v>
      </c>
      <c r="C224" s="59">
        <f t="shared" si="283"/>
        <v>0</v>
      </c>
      <c r="D224" s="232">
        <v>0</v>
      </c>
      <c r="E224" s="435"/>
      <c r="F224" s="393">
        <f t="shared" si="288"/>
        <v>0</v>
      </c>
      <c r="G224" s="232"/>
      <c r="H224" s="264"/>
      <c r="I224" s="115">
        <f t="shared" si="289"/>
        <v>0</v>
      </c>
      <c r="J224" s="264"/>
      <c r="K224" s="61"/>
      <c r="L224" s="115">
        <f t="shared" si="290"/>
        <v>0</v>
      </c>
      <c r="M224" s="328"/>
      <c r="N224" s="61"/>
      <c r="O224" s="115">
        <f t="shared" si="291"/>
        <v>0</v>
      </c>
      <c r="P224" s="112"/>
      <c r="R224" s="207"/>
    </row>
    <row r="225" spans="1:18" ht="24" x14ac:dyDescent="0.25">
      <c r="A225" s="113">
        <v>5240</v>
      </c>
      <c r="B225" s="58" t="s">
        <v>205</v>
      </c>
      <c r="C225" s="59">
        <f t="shared" si="283"/>
        <v>289384</v>
      </c>
      <c r="D225" s="232">
        <v>255971</v>
      </c>
      <c r="E225" s="435">
        <v>33413</v>
      </c>
      <c r="F225" s="393">
        <f t="shared" si="288"/>
        <v>289384</v>
      </c>
      <c r="G225" s="232"/>
      <c r="H225" s="264"/>
      <c r="I225" s="115">
        <f t="shared" si="289"/>
        <v>0</v>
      </c>
      <c r="J225" s="264"/>
      <c r="K225" s="61"/>
      <c r="L225" s="115">
        <f t="shared" si="290"/>
        <v>0</v>
      </c>
      <c r="M225" s="328"/>
      <c r="N225" s="61"/>
      <c r="O225" s="115">
        <f t="shared" si="291"/>
        <v>0</v>
      </c>
      <c r="P225" s="112"/>
      <c r="R225" s="207"/>
    </row>
    <row r="226" spans="1:18" x14ac:dyDescent="0.25">
      <c r="A226" s="113">
        <v>5250</v>
      </c>
      <c r="B226" s="58" t="s">
        <v>206</v>
      </c>
      <c r="C226" s="59">
        <f t="shared" si="283"/>
        <v>2268549</v>
      </c>
      <c r="D226" s="232">
        <v>2268549</v>
      </c>
      <c r="E226" s="435"/>
      <c r="F226" s="393">
        <f t="shared" si="288"/>
        <v>2268549</v>
      </c>
      <c r="G226" s="232"/>
      <c r="H226" s="264"/>
      <c r="I226" s="115">
        <f t="shared" si="289"/>
        <v>0</v>
      </c>
      <c r="J226" s="264"/>
      <c r="K226" s="61"/>
      <c r="L226" s="115">
        <f t="shared" si="290"/>
        <v>0</v>
      </c>
      <c r="M226" s="328"/>
      <c r="N226" s="61"/>
      <c r="O226" s="115">
        <f t="shared" si="291"/>
        <v>0</v>
      </c>
      <c r="P226" s="112"/>
      <c r="R226" s="207"/>
    </row>
    <row r="227" spans="1:18"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c r="R227" s="207"/>
    </row>
    <row r="228" spans="1:18" ht="24" hidden="1" x14ac:dyDescent="0.25">
      <c r="A228" s="38">
        <v>5269</v>
      </c>
      <c r="B228" s="58" t="s">
        <v>208</v>
      </c>
      <c r="C228" s="59">
        <f t="shared" si="283"/>
        <v>0</v>
      </c>
      <c r="D228" s="232">
        <v>0</v>
      </c>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c r="R228" s="207"/>
    </row>
    <row r="229" spans="1:18" ht="24" hidden="1" x14ac:dyDescent="0.25">
      <c r="A229" s="108">
        <v>5270</v>
      </c>
      <c r="B229" s="79" t="s">
        <v>209</v>
      </c>
      <c r="C229" s="85">
        <f t="shared" si="283"/>
        <v>0</v>
      </c>
      <c r="D229" s="234">
        <v>0</v>
      </c>
      <c r="E229" s="437"/>
      <c r="F229" s="432">
        <f t="shared" si="296"/>
        <v>0</v>
      </c>
      <c r="G229" s="234"/>
      <c r="H229" s="265"/>
      <c r="I229" s="110">
        <f t="shared" si="297"/>
        <v>0</v>
      </c>
      <c r="J229" s="265"/>
      <c r="K229" s="116"/>
      <c r="L229" s="110">
        <f t="shared" si="298"/>
        <v>0</v>
      </c>
      <c r="M229" s="329"/>
      <c r="N229" s="116"/>
      <c r="O229" s="110">
        <f t="shared" si="299"/>
        <v>0</v>
      </c>
      <c r="P229" s="117"/>
      <c r="R229" s="207"/>
    </row>
    <row r="230" spans="1:18" hidden="1" x14ac:dyDescent="0.25">
      <c r="A230" s="102">
        <v>6000</v>
      </c>
      <c r="B230" s="102" t="s">
        <v>210</v>
      </c>
      <c r="C230" s="103">
        <f t="shared" si="283"/>
        <v>0</v>
      </c>
      <c r="D230" s="229">
        <f>D231+D251+D259</f>
        <v>0</v>
      </c>
      <c r="E230" s="428">
        <f t="shared" ref="E230:F230" si="300">E231+E251+E259</f>
        <v>0</v>
      </c>
      <c r="F230" s="429">
        <f t="shared" si="300"/>
        <v>0</v>
      </c>
      <c r="G230" s="229">
        <f>G231+G251+G259</f>
        <v>0</v>
      </c>
      <c r="H230" s="262">
        <f t="shared" ref="H230:I230" si="301">H231+H251+H259</f>
        <v>0</v>
      </c>
      <c r="I230" s="105">
        <f t="shared" si="301"/>
        <v>0</v>
      </c>
      <c r="J230" s="262">
        <f>J231+J251+J259</f>
        <v>0</v>
      </c>
      <c r="K230" s="104">
        <f t="shared" ref="K230:L230" si="302">K231+K251+K259</f>
        <v>0</v>
      </c>
      <c r="L230" s="105">
        <f t="shared" si="302"/>
        <v>0</v>
      </c>
      <c r="M230" s="103">
        <f>M231+M251+M259</f>
        <v>0</v>
      </c>
      <c r="N230" s="104">
        <f t="shared" ref="N230:O230" si="303">N231+N251+N259</f>
        <v>0</v>
      </c>
      <c r="O230" s="105">
        <f t="shared" si="303"/>
        <v>0</v>
      </c>
      <c r="P230" s="351"/>
      <c r="R230" s="207"/>
    </row>
    <row r="231" spans="1:18" ht="14.25" hidden="1" customHeight="1" x14ac:dyDescent="0.25">
      <c r="A231" s="70">
        <v>6200</v>
      </c>
      <c r="B231" s="126" t="s">
        <v>211</v>
      </c>
      <c r="C231" s="131">
        <f t="shared" si="283"/>
        <v>0</v>
      </c>
      <c r="D231" s="238">
        <f>SUM(D232,D233,D235,D238,D244,D245,D246)</f>
        <v>0</v>
      </c>
      <c r="E231" s="442">
        <f t="shared" ref="E231:F231" si="304">SUM(E232,E233,E235,E238,E244,E245,E246)</f>
        <v>0</v>
      </c>
      <c r="F231" s="443">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c r="R231" s="207"/>
    </row>
    <row r="232" spans="1:18" ht="24" hidden="1" x14ac:dyDescent="0.25">
      <c r="A232" s="1598">
        <v>6220</v>
      </c>
      <c r="B232" s="53" t="s">
        <v>212</v>
      </c>
      <c r="C232" s="54">
        <f t="shared" si="283"/>
        <v>0</v>
      </c>
      <c r="D232" s="231">
        <v>0</v>
      </c>
      <c r="E232" s="433"/>
      <c r="F232" s="434">
        <f>D232+E232</f>
        <v>0</v>
      </c>
      <c r="G232" s="231"/>
      <c r="H232" s="263"/>
      <c r="I232" s="121">
        <f>G232+H232</f>
        <v>0</v>
      </c>
      <c r="J232" s="263"/>
      <c r="K232" s="56"/>
      <c r="L232" s="121">
        <f>J232+K232</f>
        <v>0</v>
      </c>
      <c r="M232" s="327"/>
      <c r="N232" s="56"/>
      <c r="O232" s="121">
        <f>M232+N232</f>
        <v>0</v>
      </c>
      <c r="P232" s="111"/>
      <c r="R232" s="207"/>
    </row>
    <row r="233" spans="1:18"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c r="R233" s="207"/>
    </row>
    <row r="234" spans="1:18" ht="24" hidden="1" x14ac:dyDescent="0.25">
      <c r="A234" s="38">
        <v>6239</v>
      </c>
      <c r="B234" s="53" t="s">
        <v>214</v>
      </c>
      <c r="C234" s="59">
        <f t="shared" si="283"/>
        <v>0</v>
      </c>
      <c r="D234" s="231">
        <v>0</v>
      </c>
      <c r="E234" s="433"/>
      <c r="F234" s="434">
        <f>D234+E234</f>
        <v>0</v>
      </c>
      <c r="G234" s="231"/>
      <c r="H234" s="263"/>
      <c r="I234" s="121">
        <f>G234+H234</f>
        <v>0</v>
      </c>
      <c r="J234" s="263"/>
      <c r="K234" s="56"/>
      <c r="L234" s="121">
        <f>J234+K234</f>
        <v>0</v>
      </c>
      <c r="M234" s="327"/>
      <c r="N234" s="56"/>
      <c r="O234" s="121">
        <f>M234+N234</f>
        <v>0</v>
      </c>
      <c r="P234" s="111"/>
      <c r="R234" s="207"/>
    </row>
    <row r="235" spans="1:18"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c r="R235" s="207"/>
    </row>
    <row r="236" spans="1:18" hidden="1" x14ac:dyDescent="0.25">
      <c r="A236" s="38">
        <v>6241</v>
      </c>
      <c r="B236" s="58" t="s">
        <v>216</v>
      </c>
      <c r="C236" s="59">
        <f t="shared" si="283"/>
        <v>0</v>
      </c>
      <c r="D236" s="232">
        <v>0</v>
      </c>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c r="R236" s="207"/>
    </row>
    <row r="237" spans="1:18" hidden="1" x14ac:dyDescent="0.25">
      <c r="A237" s="38">
        <v>6242</v>
      </c>
      <c r="B237" s="58" t="s">
        <v>217</v>
      </c>
      <c r="C237" s="59">
        <f t="shared" si="283"/>
        <v>0</v>
      </c>
      <c r="D237" s="232">
        <v>0</v>
      </c>
      <c r="E237" s="435"/>
      <c r="F237" s="393">
        <f t="shared" si="313"/>
        <v>0</v>
      </c>
      <c r="G237" s="232"/>
      <c r="H237" s="264"/>
      <c r="I237" s="115">
        <f t="shared" si="314"/>
        <v>0</v>
      </c>
      <c r="J237" s="264"/>
      <c r="K237" s="61"/>
      <c r="L237" s="115">
        <f t="shared" si="315"/>
        <v>0</v>
      </c>
      <c r="M237" s="328"/>
      <c r="N237" s="61"/>
      <c r="O237" s="115">
        <f t="shared" si="316"/>
        <v>0</v>
      </c>
      <c r="P237" s="112"/>
      <c r="R237" s="207"/>
    </row>
    <row r="238" spans="1:18" ht="25.5" hidden="1" customHeight="1" x14ac:dyDescent="0.25">
      <c r="A238" s="113">
        <v>6250</v>
      </c>
      <c r="B238" s="58" t="s">
        <v>218</v>
      </c>
      <c r="C238" s="59">
        <f t="shared" si="283"/>
        <v>0</v>
      </c>
      <c r="D238" s="233">
        <f>SUM(D239:D243)</f>
        <v>0</v>
      </c>
      <c r="E238" s="436">
        <f t="shared" ref="E238:F238" si="317">SUM(E239:E243)</f>
        <v>0</v>
      </c>
      <c r="F238" s="393">
        <f t="shared" si="317"/>
        <v>0</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c r="R238" s="207"/>
    </row>
    <row r="239" spans="1:18" ht="14.25" hidden="1" customHeight="1" x14ac:dyDescent="0.25">
      <c r="A239" s="38">
        <v>6252</v>
      </c>
      <c r="B239" s="58" t="s">
        <v>219</v>
      </c>
      <c r="C239" s="59">
        <f t="shared" si="283"/>
        <v>0</v>
      </c>
      <c r="D239" s="232">
        <v>0</v>
      </c>
      <c r="E239" s="435"/>
      <c r="F239" s="393">
        <f t="shared" ref="F239:F245" si="321">D239+E239</f>
        <v>0</v>
      </c>
      <c r="G239" s="232"/>
      <c r="H239" s="264"/>
      <c r="I239" s="115">
        <f t="shared" ref="I239:I245" si="322">G239+H239</f>
        <v>0</v>
      </c>
      <c r="J239" s="264"/>
      <c r="K239" s="61"/>
      <c r="L239" s="115">
        <f t="shared" ref="L239:L245" si="323">J239+K239</f>
        <v>0</v>
      </c>
      <c r="M239" s="328"/>
      <c r="N239" s="61"/>
      <c r="O239" s="115">
        <f t="shared" ref="O239:O245" si="324">M239+N239</f>
        <v>0</v>
      </c>
      <c r="P239" s="112"/>
      <c r="R239" s="207"/>
    </row>
    <row r="240" spans="1:18" ht="14.25" hidden="1" customHeight="1" x14ac:dyDescent="0.25">
      <c r="A240" s="38">
        <v>6253</v>
      </c>
      <c r="B240" s="58" t="s">
        <v>220</v>
      </c>
      <c r="C240" s="59">
        <f t="shared" si="283"/>
        <v>0</v>
      </c>
      <c r="D240" s="232">
        <v>0</v>
      </c>
      <c r="E240" s="435"/>
      <c r="F240" s="393">
        <f t="shared" si="321"/>
        <v>0</v>
      </c>
      <c r="G240" s="232"/>
      <c r="H240" s="264"/>
      <c r="I240" s="115">
        <f t="shared" si="322"/>
        <v>0</v>
      </c>
      <c r="J240" s="264"/>
      <c r="K240" s="61"/>
      <c r="L240" s="115">
        <f t="shared" si="323"/>
        <v>0</v>
      </c>
      <c r="M240" s="328"/>
      <c r="N240" s="61"/>
      <c r="O240" s="115">
        <f t="shared" si="324"/>
        <v>0</v>
      </c>
      <c r="P240" s="112"/>
      <c r="R240" s="207"/>
    </row>
    <row r="241" spans="1:18" ht="24" hidden="1" x14ac:dyDescent="0.25">
      <c r="A241" s="38">
        <v>6254</v>
      </c>
      <c r="B241" s="58" t="s">
        <v>221</v>
      </c>
      <c r="C241" s="59">
        <f t="shared" si="283"/>
        <v>0</v>
      </c>
      <c r="D241" s="232">
        <v>0</v>
      </c>
      <c r="E241" s="435"/>
      <c r="F241" s="393">
        <f t="shared" si="321"/>
        <v>0</v>
      </c>
      <c r="G241" s="232"/>
      <c r="H241" s="264"/>
      <c r="I241" s="115">
        <f t="shared" si="322"/>
        <v>0</v>
      </c>
      <c r="J241" s="264"/>
      <c r="K241" s="61"/>
      <c r="L241" s="115">
        <f t="shared" si="323"/>
        <v>0</v>
      </c>
      <c r="M241" s="328"/>
      <c r="N241" s="61"/>
      <c r="O241" s="115">
        <f t="shared" si="324"/>
        <v>0</v>
      </c>
      <c r="P241" s="112"/>
      <c r="R241" s="207"/>
    </row>
    <row r="242" spans="1:18" ht="24" hidden="1" x14ac:dyDescent="0.25">
      <c r="A242" s="38">
        <v>6255</v>
      </c>
      <c r="B242" s="58" t="s">
        <v>222</v>
      </c>
      <c r="C242" s="59">
        <f t="shared" si="283"/>
        <v>0</v>
      </c>
      <c r="D242" s="232">
        <v>0</v>
      </c>
      <c r="E242" s="435"/>
      <c r="F242" s="393">
        <f t="shared" si="321"/>
        <v>0</v>
      </c>
      <c r="G242" s="232"/>
      <c r="H242" s="264"/>
      <c r="I242" s="115">
        <f t="shared" si="322"/>
        <v>0</v>
      </c>
      <c r="J242" s="264"/>
      <c r="K242" s="61"/>
      <c r="L242" s="115">
        <f t="shared" si="323"/>
        <v>0</v>
      </c>
      <c r="M242" s="328"/>
      <c r="N242" s="61"/>
      <c r="O242" s="115">
        <f t="shared" si="324"/>
        <v>0</v>
      </c>
      <c r="P242" s="112"/>
      <c r="R242" s="207"/>
    </row>
    <row r="243" spans="1:18" hidden="1" x14ac:dyDescent="0.25">
      <c r="A243" s="38">
        <v>6259</v>
      </c>
      <c r="B243" s="58" t="s">
        <v>223</v>
      </c>
      <c r="C243" s="59">
        <f t="shared" si="283"/>
        <v>0</v>
      </c>
      <c r="D243" s="232">
        <v>0</v>
      </c>
      <c r="E243" s="435"/>
      <c r="F243" s="393">
        <f t="shared" si="321"/>
        <v>0</v>
      </c>
      <c r="G243" s="232"/>
      <c r="H243" s="264"/>
      <c r="I243" s="115">
        <f t="shared" si="322"/>
        <v>0</v>
      </c>
      <c r="J243" s="264"/>
      <c r="K243" s="61"/>
      <c r="L243" s="115">
        <f t="shared" si="323"/>
        <v>0</v>
      </c>
      <c r="M243" s="328"/>
      <c r="N243" s="61"/>
      <c r="O243" s="115">
        <f t="shared" si="324"/>
        <v>0</v>
      </c>
      <c r="P243" s="112"/>
      <c r="R243" s="207"/>
    </row>
    <row r="244" spans="1:18" ht="24" hidden="1" x14ac:dyDescent="0.25">
      <c r="A244" s="113">
        <v>6260</v>
      </c>
      <c r="B244" s="58" t="s">
        <v>224</v>
      </c>
      <c r="C244" s="59">
        <f t="shared" si="283"/>
        <v>0</v>
      </c>
      <c r="D244" s="232">
        <v>0</v>
      </c>
      <c r="E244" s="435"/>
      <c r="F244" s="393">
        <f t="shared" si="321"/>
        <v>0</v>
      </c>
      <c r="G244" s="232"/>
      <c r="H244" s="264"/>
      <c r="I244" s="115">
        <f t="shared" si="322"/>
        <v>0</v>
      </c>
      <c r="J244" s="264"/>
      <c r="K244" s="61"/>
      <c r="L244" s="115">
        <f t="shared" si="323"/>
        <v>0</v>
      </c>
      <c r="M244" s="328"/>
      <c r="N244" s="61"/>
      <c r="O244" s="115">
        <f t="shared" si="324"/>
        <v>0</v>
      </c>
      <c r="P244" s="112"/>
      <c r="R244" s="207"/>
    </row>
    <row r="245" spans="1:18" hidden="1" x14ac:dyDescent="0.25">
      <c r="A245" s="113">
        <v>6270</v>
      </c>
      <c r="B245" s="58" t="s">
        <v>225</v>
      </c>
      <c r="C245" s="59">
        <f t="shared" si="283"/>
        <v>0</v>
      </c>
      <c r="D245" s="232">
        <v>0</v>
      </c>
      <c r="E245" s="435"/>
      <c r="F245" s="393">
        <f t="shared" si="321"/>
        <v>0</v>
      </c>
      <c r="G245" s="232"/>
      <c r="H245" s="264"/>
      <c r="I245" s="115">
        <f t="shared" si="322"/>
        <v>0</v>
      </c>
      <c r="J245" s="264"/>
      <c r="K245" s="61"/>
      <c r="L245" s="115">
        <f t="shared" si="323"/>
        <v>0</v>
      </c>
      <c r="M245" s="328"/>
      <c r="N245" s="61"/>
      <c r="O245" s="115">
        <f t="shared" si="324"/>
        <v>0</v>
      </c>
      <c r="P245" s="112"/>
      <c r="R245" s="207"/>
    </row>
    <row r="246" spans="1:18" ht="24" hidden="1" x14ac:dyDescent="0.25">
      <c r="A246" s="1598">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c r="R246" s="207"/>
    </row>
    <row r="247" spans="1:18" hidden="1" x14ac:dyDescent="0.25">
      <c r="A247" s="38">
        <v>6291</v>
      </c>
      <c r="B247" s="58" t="s">
        <v>227</v>
      </c>
      <c r="C247" s="59">
        <f t="shared" si="283"/>
        <v>0</v>
      </c>
      <c r="D247" s="232">
        <v>0</v>
      </c>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c r="R247" s="207"/>
    </row>
    <row r="248" spans="1:18" hidden="1" x14ac:dyDescent="0.25">
      <c r="A248" s="38">
        <v>6292</v>
      </c>
      <c r="B248" s="58" t="s">
        <v>228</v>
      </c>
      <c r="C248" s="59">
        <f t="shared" si="283"/>
        <v>0</v>
      </c>
      <c r="D248" s="232">
        <v>0</v>
      </c>
      <c r="E248" s="435"/>
      <c r="F248" s="393">
        <f t="shared" si="326"/>
        <v>0</v>
      </c>
      <c r="G248" s="232"/>
      <c r="H248" s="264"/>
      <c r="I248" s="115">
        <f t="shared" si="327"/>
        <v>0</v>
      </c>
      <c r="J248" s="264"/>
      <c r="K248" s="61"/>
      <c r="L248" s="115">
        <f t="shared" si="328"/>
        <v>0</v>
      </c>
      <c r="M248" s="328"/>
      <c r="N248" s="61"/>
      <c r="O248" s="115">
        <f t="shared" si="329"/>
        <v>0</v>
      </c>
      <c r="P248" s="112"/>
      <c r="R248" s="207"/>
    </row>
    <row r="249" spans="1:18" ht="72" hidden="1" x14ac:dyDescent="0.25">
      <c r="A249" s="38">
        <v>6296</v>
      </c>
      <c r="B249" s="58" t="s">
        <v>229</v>
      </c>
      <c r="C249" s="59">
        <f t="shared" si="283"/>
        <v>0</v>
      </c>
      <c r="D249" s="232">
        <v>0</v>
      </c>
      <c r="E249" s="435"/>
      <c r="F249" s="393">
        <f t="shared" si="326"/>
        <v>0</v>
      </c>
      <c r="G249" s="232"/>
      <c r="H249" s="264"/>
      <c r="I249" s="115">
        <f t="shared" si="327"/>
        <v>0</v>
      </c>
      <c r="J249" s="264"/>
      <c r="K249" s="61"/>
      <c r="L249" s="115">
        <f t="shared" si="328"/>
        <v>0</v>
      </c>
      <c r="M249" s="328"/>
      <c r="N249" s="61"/>
      <c r="O249" s="115">
        <f t="shared" si="329"/>
        <v>0</v>
      </c>
      <c r="P249" s="112"/>
      <c r="R249" s="207"/>
    </row>
    <row r="250" spans="1:18" ht="39.75" hidden="1" customHeight="1" x14ac:dyDescent="0.25">
      <c r="A250" s="38">
        <v>6299</v>
      </c>
      <c r="B250" s="58" t="s">
        <v>230</v>
      </c>
      <c r="C250" s="59">
        <f t="shared" si="283"/>
        <v>0</v>
      </c>
      <c r="D250" s="232">
        <v>0</v>
      </c>
      <c r="E250" s="435"/>
      <c r="F250" s="393">
        <f t="shared" si="326"/>
        <v>0</v>
      </c>
      <c r="G250" s="232"/>
      <c r="H250" s="264"/>
      <c r="I250" s="115">
        <f t="shared" si="327"/>
        <v>0</v>
      </c>
      <c r="J250" s="264"/>
      <c r="K250" s="61"/>
      <c r="L250" s="115">
        <f t="shared" si="328"/>
        <v>0</v>
      </c>
      <c r="M250" s="328"/>
      <c r="N250" s="61"/>
      <c r="O250" s="115">
        <f t="shared" si="329"/>
        <v>0</v>
      </c>
      <c r="P250" s="112"/>
      <c r="R250" s="207"/>
    </row>
    <row r="251" spans="1:18" hidden="1" x14ac:dyDescent="0.25">
      <c r="A251" s="46">
        <v>6300</v>
      </c>
      <c r="B251" s="106" t="s">
        <v>231</v>
      </c>
      <c r="C251" s="47">
        <f t="shared" si="283"/>
        <v>0</v>
      </c>
      <c r="D251" s="230">
        <f>SUM(D252,D257,D258)</f>
        <v>0</v>
      </c>
      <c r="E251" s="430">
        <f t="shared" ref="E251:O251" si="330">SUM(E252,E257,E258)</f>
        <v>0</v>
      </c>
      <c r="F251" s="397">
        <f t="shared" si="330"/>
        <v>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c r="R251" s="207"/>
    </row>
    <row r="252" spans="1:18" ht="24" hidden="1" x14ac:dyDescent="0.25">
      <c r="A252" s="1598">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c r="R252" s="207"/>
    </row>
    <row r="253" spans="1:18" hidden="1" x14ac:dyDescent="0.25">
      <c r="A253" s="38">
        <v>6322</v>
      </c>
      <c r="B253" s="58" t="s">
        <v>232</v>
      </c>
      <c r="C253" s="59">
        <f t="shared" si="283"/>
        <v>0</v>
      </c>
      <c r="D253" s="232">
        <v>0</v>
      </c>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c r="R253" s="207"/>
    </row>
    <row r="254" spans="1:18" ht="24" hidden="1" x14ac:dyDescent="0.25">
      <c r="A254" s="38">
        <v>6323</v>
      </c>
      <c r="B254" s="58" t="s">
        <v>233</v>
      </c>
      <c r="C254" s="59">
        <f t="shared" si="283"/>
        <v>0</v>
      </c>
      <c r="D254" s="232">
        <v>0</v>
      </c>
      <c r="E254" s="435"/>
      <c r="F254" s="393">
        <f t="shared" si="332"/>
        <v>0</v>
      </c>
      <c r="G254" s="232"/>
      <c r="H254" s="264"/>
      <c r="I254" s="115">
        <f t="shared" si="333"/>
        <v>0</v>
      </c>
      <c r="J254" s="264"/>
      <c r="K254" s="61"/>
      <c r="L254" s="115">
        <f t="shared" si="334"/>
        <v>0</v>
      </c>
      <c r="M254" s="328"/>
      <c r="N254" s="61"/>
      <c r="O254" s="115">
        <f t="shared" si="335"/>
        <v>0</v>
      </c>
      <c r="P254" s="112"/>
      <c r="R254" s="207"/>
    </row>
    <row r="255" spans="1:18" ht="24" hidden="1" x14ac:dyDescent="0.25">
      <c r="A255" s="38">
        <v>6324</v>
      </c>
      <c r="B255" s="58" t="s">
        <v>287</v>
      </c>
      <c r="C255" s="59">
        <f t="shared" si="283"/>
        <v>0</v>
      </c>
      <c r="D255" s="232">
        <v>0</v>
      </c>
      <c r="E255" s="435"/>
      <c r="F255" s="393">
        <f t="shared" si="332"/>
        <v>0</v>
      </c>
      <c r="G255" s="232"/>
      <c r="H255" s="264"/>
      <c r="I255" s="115">
        <f t="shared" si="333"/>
        <v>0</v>
      </c>
      <c r="J255" s="264"/>
      <c r="K255" s="61"/>
      <c r="L255" s="115">
        <f t="shared" si="334"/>
        <v>0</v>
      </c>
      <c r="M255" s="328"/>
      <c r="N255" s="61"/>
      <c r="O255" s="115">
        <f t="shared" si="335"/>
        <v>0</v>
      </c>
      <c r="P255" s="112"/>
      <c r="R255" s="207"/>
    </row>
    <row r="256" spans="1:18" hidden="1" x14ac:dyDescent="0.25">
      <c r="A256" s="33">
        <v>6329</v>
      </c>
      <c r="B256" s="53" t="s">
        <v>288</v>
      </c>
      <c r="C256" s="54">
        <f t="shared" si="283"/>
        <v>0</v>
      </c>
      <c r="D256" s="231">
        <v>0</v>
      </c>
      <c r="E256" s="433"/>
      <c r="F256" s="434">
        <f t="shared" si="332"/>
        <v>0</v>
      </c>
      <c r="G256" s="231"/>
      <c r="H256" s="263"/>
      <c r="I256" s="121">
        <f t="shared" si="333"/>
        <v>0</v>
      </c>
      <c r="J256" s="263"/>
      <c r="K256" s="56"/>
      <c r="L256" s="121">
        <f t="shared" si="334"/>
        <v>0</v>
      </c>
      <c r="M256" s="327"/>
      <c r="N256" s="56"/>
      <c r="O256" s="121">
        <f t="shared" si="335"/>
        <v>0</v>
      </c>
      <c r="P256" s="111"/>
      <c r="R256" s="207"/>
    </row>
    <row r="257" spans="1:18" ht="24" hidden="1" x14ac:dyDescent="0.25">
      <c r="A257" s="144">
        <v>6330</v>
      </c>
      <c r="B257" s="145" t="s">
        <v>234</v>
      </c>
      <c r="C257" s="128">
        <f t="shared" si="283"/>
        <v>0</v>
      </c>
      <c r="D257" s="237">
        <v>0</v>
      </c>
      <c r="E257" s="440"/>
      <c r="F257" s="441">
        <f t="shared" si="332"/>
        <v>0</v>
      </c>
      <c r="G257" s="237"/>
      <c r="H257" s="268"/>
      <c r="I257" s="313">
        <f t="shared" si="333"/>
        <v>0</v>
      </c>
      <c r="J257" s="268"/>
      <c r="K257" s="130"/>
      <c r="L257" s="313">
        <f t="shared" si="334"/>
        <v>0</v>
      </c>
      <c r="M257" s="331"/>
      <c r="N257" s="130"/>
      <c r="O257" s="313">
        <f t="shared" si="335"/>
        <v>0</v>
      </c>
      <c r="P257" s="159"/>
      <c r="R257" s="207"/>
    </row>
    <row r="258" spans="1:18" hidden="1" x14ac:dyDescent="0.25">
      <c r="A258" s="113">
        <v>6360</v>
      </c>
      <c r="B258" s="58" t="s">
        <v>235</v>
      </c>
      <c r="C258" s="59">
        <f t="shared" si="283"/>
        <v>0</v>
      </c>
      <c r="D258" s="232">
        <v>0</v>
      </c>
      <c r="E258" s="435"/>
      <c r="F258" s="393">
        <f t="shared" si="332"/>
        <v>0</v>
      </c>
      <c r="G258" s="232"/>
      <c r="H258" s="264"/>
      <c r="I258" s="115">
        <f t="shared" si="333"/>
        <v>0</v>
      </c>
      <c r="J258" s="264"/>
      <c r="K258" s="61"/>
      <c r="L258" s="115">
        <f t="shared" si="334"/>
        <v>0</v>
      </c>
      <c r="M258" s="328"/>
      <c r="N258" s="61"/>
      <c r="O258" s="115">
        <f t="shared" si="335"/>
        <v>0</v>
      </c>
      <c r="P258" s="112"/>
      <c r="R258" s="207"/>
    </row>
    <row r="259" spans="1:18" ht="36" hidden="1" x14ac:dyDescent="0.25">
      <c r="A259" s="46">
        <v>6400</v>
      </c>
      <c r="B259" s="106" t="s">
        <v>236</v>
      </c>
      <c r="C259" s="47">
        <f t="shared" si="283"/>
        <v>0</v>
      </c>
      <c r="D259" s="230">
        <f>SUM(D260,D264)</f>
        <v>0</v>
      </c>
      <c r="E259" s="430">
        <f t="shared" ref="E259:O259" si="336">SUM(E260,E264)</f>
        <v>0</v>
      </c>
      <c r="F259" s="397">
        <f t="shared" si="336"/>
        <v>0</v>
      </c>
      <c r="G259" s="230">
        <f t="shared" si="336"/>
        <v>0</v>
      </c>
      <c r="H259" s="107">
        <f t="shared" si="336"/>
        <v>0</v>
      </c>
      <c r="I259" s="118">
        <f t="shared" si="336"/>
        <v>0</v>
      </c>
      <c r="J259" s="107">
        <f t="shared" si="336"/>
        <v>0</v>
      </c>
      <c r="K259" s="51">
        <f t="shared" si="336"/>
        <v>0</v>
      </c>
      <c r="L259" s="118">
        <f t="shared" si="336"/>
        <v>0</v>
      </c>
      <c r="M259" s="167">
        <f t="shared" si="336"/>
        <v>0</v>
      </c>
      <c r="N259" s="168">
        <f t="shared" si="336"/>
        <v>0</v>
      </c>
      <c r="O259" s="169">
        <f t="shared" si="336"/>
        <v>0</v>
      </c>
      <c r="P259" s="353"/>
      <c r="R259" s="207"/>
    </row>
    <row r="260" spans="1:18" ht="24" hidden="1" x14ac:dyDescent="0.25">
      <c r="A260" s="1598">
        <v>6410</v>
      </c>
      <c r="B260" s="53" t="s">
        <v>237</v>
      </c>
      <c r="C260" s="54">
        <f t="shared" si="283"/>
        <v>0</v>
      </c>
      <c r="D260" s="235">
        <f>SUM(D261:D263)</f>
        <v>0</v>
      </c>
      <c r="E260" s="438">
        <f t="shared" ref="E260:O260" si="337">SUM(E261:E263)</f>
        <v>0</v>
      </c>
      <c r="F260" s="434">
        <f t="shared" si="337"/>
        <v>0</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c r="R260" s="207"/>
    </row>
    <row r="261" spans="1:18" hidden="1" x14ac:dyDescent="0.25">
      <c r="A261" s="38">
        <v>6411</v>
      </c>
      <c r="B261" s="147" t="s">
        <v>238</v>
      </c>
      <c r="C261" s="59">
        <f t="shared" si="283"/>
        <v>0</v>
      </c>
      <c r="D261" s="232">
        <v>0</v>
      </c>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c r="R261" s="207"/>
    </row>
    <row r="262" spans="1:18" ht="36" hidden="1" x14ac:dyDescent="0.25">
      <c r="A262" s="38">
        <v>6412</v>
      </c>
      <c r="B262" s="58" t="s">
        <v>239</v>
      </c>
      <c r="C262" s="59">
        <f t="shared" si="283"/>
        <v>0</v>
      </c>
      <c r="D262" s="232">
        <v>0</v>
      </c>
      <c r="E262" s="435"/>
      <c r="F262" s="393">
        <f t="shared" si="338"/>
        <v>0</v>
      </c>
      <c r="G262" s="232"/>
      <c r="H262" s="264"/>
      <c r="I262" s="115">
        <f t="shared" si="339"/>
        <v>0</v>
      </c>
      <c r="J262" s="264"/>
      <c r="K262" s="61"/>
      <c r="L262" s="115">
        <f t="shared" si="340"/>
        <v>0</v>
      </c>
      <c r="M262" s="328"/>
      <c r="N262" s="61"/>
      <c r="O262" s="115">
        <f t="shared" si="341"/>
        <v>0</v>
      </c>
      <c r="P262" s="112"/>
      <c r="R262" s="207"/>
    </row>
    <row r="263" spans="1:18" ht="36" hidden="1" x14ac:dyDescent="0.25">
      <c r="A263" s="38">
        <v>6419</v>
      </c>
      <c r="B263" s="58" t="s">
        <v>240</v>
      </c>
      <c r="C263" s="59">
        <f t="shared" si="283"/>
        <v>0</v>
      </c>
      <c r="D263" s="232">
        <v>0</v>
      </c>
      <c r="E263" s="435"/>
      <c r="F263" s="393">
        <f t="shared" si="338"/>
        <v>0</v>
      </c>
      <c r="G263" s="232"/>
      <c r="H263" s="264"/>
      <c r="I263" s="115">
        <f t="shared" si="339"/>
        <v>0</v>
      </c>
      <c r="J263" s="264"/>
      <c r="K263" s="61"/>
      <c r="L263" s="115">
        <f t="shared" si="340"/>
        <v>0</v>
      </c>
      <c r="M263" s="328"/>
      <c r="N263" s="61"/>
      <c r="O263" s="115">
        <f t="shared" si="341"/>
        <v>0</v>
      </c>
      <c r="P263" s="112"/>
      <c r="R263" s="207"/>
    </row>
    <row r="264" spans="1:18" ht="36" hidden="1" x14ac:dyDescent="0.25">
      <c r="A264" s="113">
        <v>6420</v>
      </c>
      <c r="B264" s="58" t="s">
        <v>241</v>
      </c>
      <c r="C264" s="59">
        <f t="shared" si="283"/>
        <v>0</v>
      </c>
      <c r="D264" s="233">
        <f>SUM(D265:D268)</f>
        <v>0</v>
      </c>
      <c r="E264" s="436">
        <f t="shared" ref="E264:F264" si="342">SUM(E265:E268)</f>
        <v>0</v>
      </c>
      <c r="F264" s="393">
        <f t="shared" si="342"/>
        <v>0</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c r="R264" s="207"/>
    </row>
    <row r="265" spans="1:18" hidden="1" x14ac:dyDescent="0.25">
      <c r="A265" s="38">
        <v>6421</v>
      </c>
      <c r="B265" s="58" t="s">
        <v>242</v>
      </c>
      <c r="C265" s="59">
        <f t="shared" si="283"/>
        <v>0</v>
      </c>
      <c r="D265" s="232">
        <v>0</v>
      </c>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c r="R265" s="207"/>
    </row>
    <row r="266" spans="1:18" hidden="1" x14ac:dyDescent="0.25">
      <c r="A266" s="38">
        <v>6422</v>
      </c>
      <c r="B266" s="58" t="s">
        <v>243</v>
      </c>
      <c r="C266" s="59">
        <f t="shared" si="283"/>
        <v>0</v>
      </c>
      <c r="D266" s="232">
        <v>0</v>
      </c>
      <c r="E266" s="435"/>
      <c r="F266" s="393">
        <f t="shared" si="346"/>
        <v>0</v>
      </c>
      <c r="G266" s="232"/>
      <c r="H266" s="264"/>
      <c r="I266" s="115">
        <f t="shared" si="347"/>
        <v>0</v>
      </c>
      <c r="J266" s="264"/>
      <c r="K266" s="61"/>
      <c r="L266" s="115">
        <f t="shared" si="348"/>
        <v>0</v>
      </c>
      <c r="M266" s="328"/>
      <c r="N266" s="61"/>
      <c r="O266" s="115">
        <f t="shared" si="349"/>
        <v>0</v>
      </c>
      <c r="P266" s="112"/>
      <c r="R266" s="207"/>
    </row>
    <row r="267" spans="1:18" ht="13.5" hidden="1" customHeight="1" x14ac:dyDescent="0.25">
      <c r="A267" s="38">
        <v>6423</v>
      </c>
      <c r="B267" s="58" t="s">
        <v>244</v>
      </c>
      <c r="C267" s="59">
        <f t="shared" si="283"/>
        <v>0</v>
      </c>
      <c r="D267" s="232">
        <v>0</v>
      </c>
      <c r="E267" s="435"/>
      <c r="F267" s="393">
        <f t="shared" si="346"/>
        <v>0</v>
      </c>
      <c r="G267" s="232"/>
      <c r="H267" s="264"/>
      <c r="I267" s="115">
        <f t="shared" si="347"/>
        <v>0</v>
      </c>
      <c r="J267" s="264"/>
      <c r="K267" s="61"/>
      <c r="L267" s="115">
        <f t="shared" si="348"/>
        <v>0</v>
      </c>
      <c r="M267" s="328"/>
      <c r="N267" s="61"/>
      <c r="O267" s="115">
        <f t="shared" si="349"/>
        <v>0</v>
      </c>
      <c r="P267" s="112"/>
      <c r="R267" s="207"/>
    </row>
    <row r="268" spans="1:18" ht="36" hidden="1" x14ac:dyDescent="0.25">
      <c r="A268" s="38">
        <v>6424</v>
      </c>
      <c r="B268" s="58" t="s">
        <v>245</v>
      </c>
      <c r="C268" s="59">
        <f t="shared" si="283"/>
        <v>0</v>
      </c>
      <c r="D268" s="232">
        <v>0</v>
      </c>
      <c r="E268" s="435"/>
      <c r="F268" s="393">
        <f t="shared" si="346"/>
        <v>0</v>
      </c>
      <c r="G268" s="232"/>
      <c r="H268" s="264"/>
      <c r="I268" s="115">
        <f t="shared" si="347"/>
        <v>0</v>
      </c>
      <c r="J268" s="264"/>
      <c r="K268" s="61"/>
      <c r="L268" s="115">
        <f t="shared" si="348"/>
        <v>0</v>
      </c>
      <c r="M268" s="328"/>
      <c r="N268" s="61"/>
      <c r="O268" s="115">
        <f t="shared" si="349"/>
        <v>0</v>
      </c>
      <c r="P268" s="112"/>
      <c r="R268" s="207"/>
    </row>
    <row r="269" spans="1:18" ht="36" hidden="1" x14ac:dyDescent="0.25">
      <c r="A269" s="150">
        <v>7000</v>
      </c>
      <c r="B269" s="150" t="s">
        <v>246</v>
      </c>
      <c r="C269" s="153">
        <f t="shared" si="283"/>
        <v>0</v>
      </c>
      <c r="D269" s="239">
        <f>SUM(D270,D281)</f>
        <v>0</v>
      </c>
      <c r="E269" s="444">
        <f t="shared" ref="E269:F269" si="350">SUM(E270,E281)</f>
        <v>0</v>
      </c>
      <c r="F269" s="445">
        <f t="shared" si="350"/>
        <v>0</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c r="R269" s="207"/>
    </row>
    <row r="270" spans="1:18" ht="24" hidden="1" x14ac:dyDescent="0.25">
      <c r="A270" s="46">
        <v>7200</v>
      </c>
      <c r="B270" s="106" t="s">
        <v>247</v>
      </c>
      <c r="C270" s="47">
        <f t="shared" si="283"/>
        <v>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c r="R270" s="207"/>
    </row>
    <row r="271" spans="1:18" ht="24" hidden="1" x14ac:dyDescent="0.25">
      <c r="A271" s="1598">
        <v>7210</v>
      </c>
      <c r="B271" s="53" t="s">
        <v>248</v>
      </c>
      <c r="C271" s="54">
        <f t="shared" si="283"/>
        <v>0</v>
      </c>
      <c r="D271" s="231">
        <v>0</v>
      </c>
      <c r="E271" s="433"/>
      <c r="F271" s="434">
        <f>D271+E271</f>
        <v>0</v>
      </c>
      <c r="G271" s="231"/>
      <c r="H271" s="263"/>
      <c r="I271" s="121">
        <f>G271+H271</f>
        <v>0</v>
      </c>
      <c r="J271" s="263"/>
      <c r="K271" s="56"/>
      <c r="L271" s="121">
        <f>J271+K271</f>
        <v>0</v>
      </c>
      <c r="M271" s="327"/>
      <c r="N271" s="56"/>
      <c r="O271" s="121">
        <f>M271+N271</f>
        <v>0</v>
      </c>
      <c r="P271" s="111"/>
      <c r="R271" s="207"/>
    </row>
    <row r="272" spans="1:18"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c r="R272" s="207"/>
    </row>
    <row r="273" spans="1:18" s="149" customFormat="1" ht="36" hidden="1" x14ac:dyDescent="0.25">
      <c r="A273" s="38">
        <v>7221</v>
      </c>
      <c r="B273" s="58" t="s">
        <v>250</v>
      </c>
      <c r="C273" s="59">
        <f t="shared" si="283"/>
        <v>0</v>
      </c>
      <c r="D273" s="232">
        <v>0</v>
      </c>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c r="R273" s="207"/>
    </row>
    <row r="274" spans="1:18" s="149" customFormat="1" ht="36" hidden="1" x14ac:dyDescent="0.25">
      <c r="A274" s="38">
        <v>7222</v>
      </c>
      <c r="B274" s="58" t="s">
        <v>251</v>
      </c>
      <c r="C274" s="59">
        <f t="shared" si="283"/>
        <v>0</v>
      </c>
      <c r="D274" s="232">
        <v>0</v>
      </c>
      <c r="E274" s="435"/>
      <c r="F274" s="393">
        <f t="shared" si="362"/>
        <v>0</v>
      </c>
      <c r="G274" s="232"/>
      <c r="H274" s="264"/>
      <c r="I274" s="115">
        <f t="shared" si="363"/>
        <v>0</v>
      </c>
      <c r="J274" s="264"/>
      <c r="K274" s="61"/>
      <c r="L274" s="115">
        <f t="shared" si="364"/>
        <v>0</v>
      </c>
      <c r="M274" s="328"/>
      <c r="N274" s="61"/>
      <c r="O274" s="115">
        <f t="shared" si="365"/>
        <v>0</v>
      </c>
      <c r="P274" s="112"/>
      <c r="R274" s="207"/>
    </row>
    <row r="275" spans="1:18" ht="24" hidden="1" x14ac:dyDescent="0.25">
      <c r="A275" s="113">
        <v>7230</v>
      </c>
      <c r="B275" s="58" t="s">
        <v>292</v>
      </c>
      <c r="C275" s="59">
        <f t="shared" si="283"/>
        <v>0</v>
      </c>
      <c r="D275" s="232">
        <v>0</v>
      </c>
      <c r="E275" s="435"/>
      <c r="F275" s="393">
        <f t="shared" si="362"/>
        <v>0</v>
      </c>
      <c r="G275" s="232"/>
      <c r="H275" s="264"/>
      <c r="I275" s="115">
        <f t="shared" si="363"/>
        <v>0</v>
      </c>
      <c r="J275" s="264"/>
      <c r="K275" s="61"/>
      <c r="L275" s="115">
        <f t="shared" si="364"/>
        <v>0</v>
      </c>
      <c r="M275" s="328"/>
      <c r="N275" s="61"/>
      <c r="O275" s="115">
        <f t="shared" si="365"/>
        <v>0</v>
      </c>
      <c r="P275" s="112"/>
      <c r="R275" s="207"/>
    </row>
    <row r="276" spans="1:18" ht="24" hidden="1" x14ac:dyDescent="0.25">
      <c r="A276" s="113">
        <v>7240</v>
      </c>
      <c r="B276" s="58" t="s">
        <v>252</v>
      </c>
      <c r="C276" s="59">
        <f t="shared" si="283"/>
        <v>0</v>
      </c>
      <c r="D276" s="233">
        <f t="shared" ref="D276:O276" si="366">SUM(D277:D279)</f>
        <v>0</v>
      </c>
      <c r="E276" s="436">
        <f t="shared" si="366"/>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c r="R276" s="207"/>
    </row>
    <row r="277" spans="1:18" ht="48" hidden="1" x14ac:dyDescent="0.25">
      <c r="A277" s="38">
        <v>7245</v>
      </c>
      <c r="B277" s="58" t="s">
        <v>253</v>
      </c>
      <c r="C277" s="59">
        <f t="shared" ref="C277:C298" si="368">F277+I277+L277+O277</f>
        <v>0</v>
      </c>
      <c r="D277" s="232">
        <v>0</v>
      </c>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c r="R277" s="207"/>
    </row>
    <row r="278" spans="1:18" ht="84.75" hidden="1" customHeight="1" x14ac:dyDescent="0.25">
      <c r="A278" s="38">
        <v>7246</v>
      </c>
      <c r="B278" s="58" t="s">
        <v>254</v>
      </c>
      <c r="C278" s="59">
        <f t="shared" si="368"/>
        <v>0</v>
      </c>
      <c r="D278" s="232">
        <v>0</v>
      </c>
      <c r="E278" s="435"/>
      <c r="F278" s="393">
        <f t="shared" si="369"/>
        <v>0</v>
      </c>
      <c r="G278" s="232"/>
      <c r="H278" s="264"/>
      <c r="I278" s="115">
        <f t="shared" si="370"/>
        <v>0</v>
      </c>
      <c r="J278" s="264"/>
      <c r="K278" s="61"/>
      <c r="L278" s="115">
        <f t="shared" si="371"/>
        <v>0</v>
      </c>
      <c r="M278" s="328"/>
      <c r="N278" s="61"/>
      <c r="O278" s="115">
        <f t="shared" si="372"/>
        <v>0</v>
      </c>
      <c r="P278" s="112"/>
      <c r="R278" s="207"/>
    </row>
    <row r="279" spans="1:18" ht="36" hidden="1" x14ac:dyDescent="0.25">
      <c r="A279" s="38">
        <v>7247</v>
      </c>
      <c r="B279" s="58" t="s">
        <v>309</v>
      </c>
      <c r="C279" s="59">
        <f t="shared" si="368"/>
        <v>0</v>
      </c>
      <c r="D279" s="232">
        <v>0</v>
      </c>
      <c r="E279" s="435"/>
      <c r="F279" s="393">
        <f t="shared" si="369"/>
        <v>0</v>
      </c>
      <c r="G279" s="232"/>
      <c r="H279" s="264"/>
      <c r="I279" s="115">
        <f t="shared" si="370"/>
        <v>0</v>
      </c>
      <c r="J279" s="264"/>
      <c r="K279" s="61"/>
      <c r="L279" s="115">
        <f t="shared" si="371"/>
        <v>0</v>
      </c>
      <c r="M279" s="328"/>
      <c r="N279" s="61"/>
      <c r="O279" s="115">
        <f t="shared" si="372"/>
        <v>0</v>
      </c>
      <c r="P279" s="112"/>
      <c r="R279" s="207"/>
    </row>
    <row r="280" spans="1:18" ht="24" hidden="1" x14ac:dyDescent="0.25">
      <c r="A280" s="1598">
        <v>7260</v>
      </c>
      <c r="B280" s="53" t="s">
        <v>255</v>
      </c>
      <c r="C280" s="54">
        <f t="shared" si="368"/>
        <v>0</v>
      </c>
      <c r="D280" s="231">
        <v>0</v>
      </c>
      <c r="E280" s="433"/>
      <c r="F280" s="434">
        <f t="shared" si="369"/>
        <v>0</v>
      </c>
      <c r="G280" s="231"/>
      <c r="H280" s="263"/>
      <c r="I280" s="121">
        <f t="shared" si="370"/>
        <v>0</v>
      </c>
      <c r="J280" s="263"/>
      <c r="K280" s="56"/>
      <c r="L280" s="121">
        <f t="shared" si="371"/>
        <v>0</v>
      </c>
      <c r="M280" s="327"/>
      <c r="N280" s="56"/>
      <c r="O280" s="121">
        <f t="shared" si="372"/>
        <v>0</v>
      </c>
      <c r="P280" s="111"/>
      <c r="R280" s="207"/>
    </row>
    <row r="281" spans="1:18" hidden="1" x14ac:dyDescent="0.25">
      <c r="A281" s="74">
        <v>7700</v>
      </c>
      <c r="B281" s="166" t="s">
        <v>284</v>
      </c>
      <c r="C281" s="167">
        <f t="shared" si="368"/>
        <v>0</v>
      </c>
      <c r="D281" s="240">
        <f t="shared" ref="D281:O281" si="373">D282</f>
        <v>0</v>
      </c>
      <c r="E281" s="446">
        <f t="shared" si="373"/>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c r="R281" s="207"/>
    </row>
    <row r="282" spans="1:18" hidden="1" x14ac:dyDescent="0.25">
      <c r="A282" s="108">
        <v>7720</v>
      </c>
      <c r="B282" s="53" t="s">
        <v>285</v>
      </c>
      <c r="C282" s="65">
        <f t="shared" si="368"/>
        <v>0</v>
      </c>
      <c r="D282" s="241">
        <v>0</v>
      </c>
      <c r="E282" s="447"/>
      <c r="F282" s="416">
        <f>D282+E282</f>
        <v>0</v>
      </c>
      <c r="G282" s="241"/>
      <c r="H282" s="272"/>
      <c r="I282" s="312">
        <f>G282+H282</f>
        <v>0</v>
      </c>
      <c r="J282" s="272"/>
      <c r="K282" s="67"/>
      <c r="L282" s="312">
        <f>J282+K282</f>
        <v>0</v>
      </c>
      <c r="M282" s="334"/>
      <c r="N282" s="67"/>
      <c r="O282" s="312">
        <f>M282+N282</f>
        <v>0</v>
      </c>
      <c r="P282" s="156"/>
      <c r="R282" s="207"/>
    </row>
    <row r="283" spans="1:18" hidden="1" x14ac:dyDescent="0.25">
      <c r="A283" s="147"/>
      <c r="B283" s="58" t="s">
        <v>256</v>
      </c>
      <c r="C283" s="59">
        <f t="shared" si="368"/>
        <v>0</v>
      </c>
      <c r="D283" s="233">
        <f>SUM(D284:D285)</f>
        <v>0</v>
      </c>
      <c r="E283" s="436">
        <f t="shared" ref="E283:F283" si="374">SUM(E284:E285)</f>
        <v>0</v>
      </c>
      <c r="F283" s="393">
        <f t="shared" si="374"/>
        <v>0</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c r="R283" s="207"/>
    </row>
    <row r="284" spans="1:18" hidden="1" x14ac:dyDescent="0.25">
      <c r="A284" s="147" t="s">
        <v>257</v>
      </c>
      <c r="B284" s="38" t="s">
        <v>258</v>
      </c>
      <c r="C284" s="59">
        <f t="shared" si="368"/>
        <v>0</v>
      </c>
      <c r="D284" s="232">
        <v>0</v>
      </c>
      <c r="E284" s="435"/>
      <c r="F284" s="393">
        <f t="shared" ref="F284:F285" si="378">D284+E284</f>
        <v>0</v>
      </c>
      <c r="G284" s="232"/>
      <c r="H284" s="264"/>
      <c r="I284" s="115">
        <f t="shared" ref="I284:I285" si="379">G284+H284</f>
        <v>0</v>
      </c>
      <c r="J284" s="264"/>
      <c r="K284" s="61"/>
      <c r="L284" s="115">
        <f t="shared" ref="L284:L285" si="380">J284+K284</f>
        <v>0</v>
      </c>
      <c r="M284" s="328"/>
      <c r="N284" s="61"/>
      <c r="O284" s="115">
        <f t="shared" ref="O284:O285" si="381">M284+N284</f>
        <v>0</v>
      </c>
      <c r="P284" s="112"/>
      <c r="R284" s="207"/>
    </row>
    <row r="285" spans="1:18" ht="24" hidden="1" x14ac:dyDescent="0.25">
      <c r="A285" s="147" t="s">
        <v>259</v>
      </c>
      <c r="B285" s="154" t="s">
        <v>260</v>
      </c>
      <c r="C285" s="54">
        <f t="shared" si="368"/>
        <v>0</v>
      </c>
      <c r="D285" s="231">
        <v>0</v>
      </c>
      <c r="E285" s="433"/>
      <c r="F285" s="434">
        <f t="shared" si="378"/>
        <v>0</v>
      </c>
      <c r="G285" s="231"/>
      <c r="H285" s="263"/>
      <c r="I285" s="121">
        <f t="shared" si="379"/>
        <v>0</v>
      </c>
      <c r="J285" s="263"/>
      <c r="K285" s="56"/>
      <c r="L285" s="121">
        <f t="shared" si="380"/>
        <v>0</v>
      </c>
      <c r="M285" s="327"/>
      <c r="N285" s="56"/>
      <c r="O285" s="121">
        <f t="shared" si="381"/>
        <v>0</v>
      </c>
      <c r="P285" s="111"/>
      <c r="R285" s="207"/>
    </row>
    <row r="286" spans="1:18" ht="12.75" thickBot="1" x14ac:dyDescent="0.3">
      <c r="A286" s="175"/>
      <c r="B286" s="175" t="s">
        <v>261</v>
      </c>
      <c r="C286" s="316">
        <f t="shared" si="368"/>
        <v>2683826</v>
      </c>
      <c r="D286" s="242">
        <f t="shared" ref="D286:O286" si="382">SUM(D283,D269,D230,D195,D187,D173,D75,D53)</f>
        <v>2625609</v>
      </c>
      <c r="E286" s="448">
        <f t="shared" si="382"/>
        <v>58217</v>
      </c>
      <c r="F286" s="449">
        <f t="shared" si="382"/>
        <v>2683826</v>
      </c>
      <c r="G286" s="242">
        <f t="shared" si="382"/>
        <v>0</v>
      </c>
      <c r="H286" s="177">
        <f t="shared" si="382"/>
        <v>0</v>
      </c>
      <c r="I286" s="298">
        <f t="shared" si="382"/>
        <v>0</v>
      </c>
      <c r="J286" s="177">
        <f t="shared" si="382"/>
        <v>0</v>
      </c>
      <c r="K286" s="176">
        <f t="shared" si="382"/>
        <v>0</v>
      </c>
      <c r="L286" s="298">
        <f t="shared" si="382"/>
        <v>0</v>
      </c>
      <c r="M286" s="316">
        <f t="shared" si="382"/>
        <v>0</v>
      </c>
      <c r="N286" s="176">
        <f t="shared" si="382"/>
        <v>0</v>
      </c>
      <c r="O286" s="298">
        <f t="shared" si="382"/>
        <v>0</v>
      </c>
      <c r="P286" s="356"/>
      <c r="R286" s="207"/>
    </row>
    <row r="287" spans="1:18" s="21" customFormat="1" ht="13.5" hidden="1" thickTop="1" thickBot="1" x14ac:dyDescent="0.3">
      <c r="A287" s="1670" t="s">
        <v>262</v>
      </c>
      <c r="B287" s="1671"/>
      <c r="C287" s="184">
        <f t="shared" si="368"/>
        <v>0</v>
      </c>
      <c r="D287" s="243">
        <f>SUM(D24,D25,D41)-D51</f>
        <v>0</v>
      </c>
      <c r="E287" s="450">
        <f t="shared" ref="E287:F287" si="383">SUM(E24,E25,E41)-E51</f>
        <v>0</v>
      </c>
      <c r="F287" s="451">
        <f t="shared" si="383"/>
        <v>0</v>
      </c>
      <c r="G287" s="243">
        <f>SUM(G24,G25,G41)-G51</f>
        <v>0</v>
      </c>
      <c r="H287" s="273">
        <f t="shared" ref="H287:I287" si="384">SUM(H24,H25,H41)-H51</f>
        <v>0</v>
      </c>
      <c r="I287" s="299">
        <f t="shared" si="384"/>
        <v>0</v>
      </c>
      <c r="J287" s="273">
        <f>(J26+J43)-J51</f>
        <v>0</v>
      </c>
      <c r="K287" s="179">
        <f t="shared" ref="K287:L287" si="385">(K26+K43)-K51</f>
        <v>0</v>
      </c>
      <c r="L287" s="299">
        <f t="shared" si="385"/>
        <v>0</v>
      </c>
      <c r="M287" s="184">
        <f>M45-M51</f>
        <v>0</v>
      </c>
      <c r="N287" s="179">
        <f t="shared" ref="N287:O287" si="386">N45-N51</f>
        <v>0</v>
      </c>
      <c r="O287" s="299">
        <f t="shared" si="386"/>
        <v>0</v>
      </c>
      <c r="P287" s="186"/>
      <c r="R287" s="207"/>
    </row>
    <row r="288" spans="1:18" s="21" customFormat="1" ht="12.75" hidden="1" thickTop="1" x14ac:dyDescent="0.25">
      <c r="A288" s="1672" t="s">
        <v>263</v>
      </c>
      <c r="B288" s="1673"/>
      <c r="C288" s="164">
        <f t="shared" si="368"/>
        <v>0</v>
      </c>
      <c r="D288" s="244">
        <f t="shared" ref="D288:O288" si="387">SUM(D289,D290)-D297+D298</f>
        <v>0</v>
      </c>
      <c r="E288" s="452">
        <f t="shared" si="387"/>
        <v>0</v>
      </c>
      <c r="F288" s="453">
        <f t="shared" si="387"/>
        <v>0</v>
      </c>
      <c r="G288" s="244">
        <f t="shared" si="387"/>
        <v>0</v>
      </c>
      <c r="H288" s="274">
        <f t="shared" si="387"/>
        <v>0</v>
      </c>
      <c r="I288" s="162">
        <f t="shared" si="387"/>
        <v>0</v>
      </c>
      <c r="J288" s="274">
        <f t="shared" si="387"/>
        <v>0</v>
      </c>
      <c r="K288" s="161">
        <f t="shared" si="387"/>
        <v>0</v>
      </c>
      <c r="L288" s="162">
        <f t="shared" si="387"/>
        <v>0</v>
      </c>
      <c r="M288" s="164">
        <f t="shared" si="387"/>
        <v>0</v>
      </c>
      <c r="N288" s="161">
        <f t="shared" si="387"/>
        <v>0</v>
      </c>
      <c r="O288" s="162">
        <f t="shared" si="387"/>
        <v>0</v>
      </c>
      <c r="P288" s="357"/>
      <c r="R288" s="207"/>
    </row>
    <row r="289" spans="1:18" s="21" customFormat="1" ht="13.5" hidden="1" thickTop="1" thickBot="1" x14ac:dyDescent="0.3">
      <c r="A289" s="89" t="s">
        <v>264</v>
      </c>
      <c r="B289" s="89" t="s">
        <v>265</v>
      </c>
      <c r="C289" s="90">
        <f t="shared" si="368"/>
        <v>0</v>
      </c>
      <c r="D289" s="226">
        <f t="shared" ref="D289:O289" si="388">D21-D283</f>
        <v>0</v>
      </c>
      <c r="E289" s="422">
        <f t="shared" si="388"/>
        <v>0</v>
      </c>
      <c r="F289" s="423">
        <f t="shared" si="388"/>
        <v>0</v>
      </c>
      <c r="G289" s="226">
        <f t="shared" si="388"/>
        <v>0</v>
      </c>
      <c r="H289" s="259">
        <f t="shared" si="388"/>
        <v>0</v>
      </c>
      <c r="I289" s="92">
        <f t="shared" si="388"/>
        <v>0</v>
      </c>
      <c r="J289" s="259">
        <f t="shared" si="388"/>
        <v>0</v>
      </c>
      <c r="K289" s="91">
        <f t="shared" si="388"/>
        <v>0</v>
      </c>
      <c r="L289" s="92">
        <f t="shared" si="388"/>
        <v>0</v>
      </c>
      <c r="M289" s="90">
        <f t="shared" si="388"/>
        <v>0</v>
      </c>
      <c r="N289" s="91">
        <f t="shared" si="388"/>
        <v>0</v>
      </c>
      <c r="O289" s="92">
        <f t="shared" si="388"/>
        <v>0</v>
      </c>
      <c r="P289" s="348"/>
      <c r="R289" s="207"/>
    </row>
    <row r="290" spans="1:18"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c r="R290" s="207"/>
    </row>
    <row r="291" spans="1:18"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c r="R291" s="207"/>
    </row>
    <row r="292" spans="1:18"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c r="R292" s="207"/>
    </row>
    <row r="293" spans="1:18"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c r="R293" s="207"/>
    </row>
    <row r="294" spans="1:18"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c r="R294" s="207"/>
    </row>
    <row r="295" spans="1:18"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c r="R295" s="207"/>
    </row>
    <row r="296" spans="1:18"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c r="R296" s="207"/>
    </row>
    <row r="297" spans="1:18"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c r="R297" s="207"/>
    </row>
    <row r="298" spans="1:18"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c r="R298" s="207"/>
    </row>
    <row r="299" spans="1:18" ht="12.75" thickTop="1" x14ac:dyDescent="0.25">
      <c r="A299" s="1"/>
      <c r="B299" s="1"/>
      <c r="C299" s="1"/>
      <c r="D299" s="1"/>
      <c r="E299" s="1"/>
      <c r="F299" s="1"/>
      <c r="G299" s="1"/>
      <c r="H299" s="1"/>
      <c r="I299" s="1"/>
      <c r="J299" s="1"/>
      <c r="K299" s="1"/>
      <c r="L299" s="1"/>
      <c r="M299" s="1"/>
    </row>
    <row r="300" spans="1:18" x14ac:dyDescent="0.25">
      <c r="A300" s="1"/>
      <c r="B300" s="1"/>
      <c r="C300" s="1"/>
      <c r="D300" s="1"/>
      <c r="E300" s="1"/>
      <c r="F300" s="1"/>
      <c r="G300" s="1"/>
      <c r="H300" s="1"/>
      <c r="I300" s="1"/>
      <c r="J300" s="1"/>
      <c r="K300" s="1"/>
      <c r="L300" s="1"/>
      <c r="M300" s="1"/>
    </row>
    <row r="301" spans="1:18" x14ac:dyDescent="0.25">
      <c r="A301" s="1"/>
      <c r="B301" s="1"/>
      <c r="C301" s="1"/>
      <c r="D301" s="1"/>
      <c r="E301" s="1"/>
      <c r="F301" s="1"/>
      <c r="G301" s="1"/>
      <c r="H301" s="1"/>
      <c r="I301" s="1"/>
      <c r="J301" s="1"/>
      <c r="K301" s="1"/>
      <c r="L301" s="1"/>
      <c r="M301" s="1"/>
    </row>
    <row r="302" spans="1:18" x14ac:dyDescent="0.25">
      <c r="A302" s="1"/>
      <c r="B302" s="1"/>
      <c r="C302" s="1"/>
      <c r="D302" s="1"/>
      <c r="E302" s="1"/>
      <c r="F302" s="1"/>
      <c r="G302" s="1"/>
      <c r="H302" s="1"/>
      <c r="I302" s="1"/>
      <c r="J302" s="1"/>
      <c r="K302" s="1"/>
      <c r="L302" s="1"/>
      <c r="M302" s="1"/>
    </row>
    <row r="303" spans="1:18" x14ac:dyDescent="0.25">
      <c r="A303" s="1"/>
      <c r="B303" s="1"/>
      <c r="C303" s="1"/>
      <c r="D303" s="1"/>
      <c r="E303" s="1"/>
      <c r="F303" s="1"/>
      <c r="G303" s="1"/>
      <c r="H303" s="1"/>
      <c r="I303" s="1"/>
      <c r="J303" s="1"/>
      <c r="K303" s="1"/>
      <c r="L303" s="1"/>
      <c r="M303" s="1"/>
    </row>
    <row r="304" spans="1:18"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5da/Xi06cV1P85aPFVThutGPQJYnGv2bL/KN4Gwz97bZschCp9EupwbOSJUgOe/tfz12wxfam/s7g+R6xJJSJw==" saltValue="taTti4OM5PBfK6eHrDoC3g==" spinCount="100000" sheet="1" objects="1" scenarios="1" formatCells="0" formatColumns="0" formatRows="0"/>
  <autoFilter ref="A18:P298">
    <filterColumn colId="2">
      <filters blank="1">
        <filter val="120 093"/>
        <filter val="125 893"/>
        <filter val="2 268 549"/>
        <filter val="2 557 933"/>
        <filter val="2 683 826"/>
        <filter val="289 384"/>
        <filter val="31 373"/>
        <filter val="5 800"/>
        <filter val="88 720"/>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65" fitToHeight="0" orientation="portrait" verticalDpi="4294967294" r:id="rId1"/>
  <headerFooter differentFirst="1">
    <oddFooter>&amp;L&amp;"Times New Roman,Regular"&amp;9&amp;D; &amp;T&amp;R&amp;"Times New Roman,Regular"&amp;9&amp;P (&amp;N)</oddFooter>
    <firstHeader xml:space="preserve">&amp;R&amp;"Times New Roman,Regular"&amp;9
76.pielikums Jūrmalas pilsētas domes 
2018.gada 27.septembra saistošajiem noteikumiem Nr.33
(protokols Nr.13,  23.punkts) 
 </firstHeader>
    <firstFooter>&amp;L&amp;9&amp;D; &amp;T&amp;R&amp;9&amp;P (&amp;N)</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R316"/>
  <sheetViews>
    <sheetView view="pageLayout" zoomScaleNormal="100" workbookViewId="0">
      <selection activeCell="T7" sqref="T7"/>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1776</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496</v>
      </c>
      <c r="D3" s="1713"/>
      <c r="E3" s="1713"/>
      <c r="F3" s="1713"/>
      <c r="G3" s="1713"/>
      <c r="H3" s="1713"/>
      <c r="I3" s="1713"/>
      <c r="J3" s="1713"/>
      <c r="K3" s="1713"/>
      <c r="L3" s="1713"/>
      <c r="M3" s="1713"/>
      <c r="N3" s="1713"/>
      <c r="O3" s="1713"/>
      <c r="P3" s="1714"/>
      <c r="Q3" s="382"/>
    </row>
    <row r="4" spans="1:17" ht="12.75" customHeight="1" x14ac:dyDescent="0.25">
      <c r="A4" s="4" t="s">
        <v>1</v>
      </c>
      <c r="B4" s="5"/>
      <c r="C4" s="1713" t="s">
        <v>497</v>
      </c>
      <c r="D4" s="1713"/>
      <c r="E4" s="1713"/>
      <c r="F4" s="1713"/>
      <c r="G4" s="1713"/>
      <c r="H4" s="1713"/>
      <c r="I4" s="1713"/>
      <c r="J4" s="1713"/>
      <c r="K4" s="1713"/>
      <c r="L4" s="1713"/>
      <c r="M4" s="1713"/>
      <c r="N4" s="1713"/>
      <c r="O4" s="1713"/>
      <c r="P4" s="1714"/>
      <c r="Q4" s="382"/>
    </row>
    <row r="5" spans="1:17" ht="12.75" customHeight="1" x14ac:dyDescent="0.25">
      <c r="A5" s="2" t="s">
        <v>2</v>
      </c>
      <c r="B5" s="3"/>
      <c r="C5" s="1708" t="s">
        <v>498</v>
      </c>
      <c r="D5" s="1708"/>
      <c r="E5" s="1708"/>
      <c r="F5" s="1708"/>
      <c r="G5" s="1708"/>
      <c r="H5" s="1708"/>
      <c r="I5" s="1708"/>
      <c r="J5" s="1708"/>
      <c r="K5" s="1708"/>
      <c r="L5" s="1708"/>
      <c r="M5" s="1708"/>
      <c r="N5" s="1708"/>
      <c r="O5" s="1708"/>
      <c r="P5" s="1709"/>
      <c r="Q5" s="382"/>
    </row>
    <row r="6" spans="1:17" ht="12.75" customHeight="1" x14ac:dyDescent="0.25">
      <c r="A6" s="2" t="s">
        <v>3</v>
      </c>
      <c r="B6" s="3"/>
      <c r="C6" s="1708" t="s">
        <v>561</v>
      </c>
      <c r="D6" s="1708"/>
      <c r="E6" s="1708"/>
      <c r="F6" s="1708"/>
      <c r="G6" s="1708"/>
      <c r="H6" s="1708"/>
      <c r="I6" s="1708"/>
      <c r="J6" s="1708"/>
      <c r="K6" s="1708"/>
      <c r="L6" s="1708"/>
      <c r="M6" s="1708"/>
      <c r="N6" s="1708"/>
      <c r="O6" s="1708"/>
      <c r="P6" s="1709"/>
      <c r="Q6" s="382"/>
    </row>
    <row r="7" spans="1:17" ht="27" customHeight="1" x14ac:dyDescent="0.25">
      <c r="A7" s="2" t="s">
        <v>4</v>
      </c>
      <c r="B7" s="3"/>
      <c r="C7" s="1713" t="s">
        <v>560</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500</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8"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8"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8" s="21" customFormat="1" x14ac:dyDescent="0.25">
      <c r="A19" s="16"/>
      <c r="B19" s="17" t="s">
        <v>18</v>
      </c>
      <c r="C19" s="18"/>
      <c r="D19" s="212"/>
      <c r="E19" s="385"/>
      <c r="F19" s="98"/>
      <c r="G19" s="212"/>
      <c r="H19" s="247"/>
      <c r="I19" s="360"/>
      <c r="J19" s="247"/>
      <c r="K19" s="19"/>
      <c r="L19" s="360"/>
      <c r="M19" s="317"/>
      <c r="N19" s="19"/>
      <c r="O19" s="360"/>
      <c r="P19" s="20"/>
      <c r="R19" s="207"/>
    </row>
    <row r="20" spans="1:18" s="21" customFormat="1" ht="12.75" thickBot="1" x14ac:dyDescent="0.3">
      <c r="A20" s="22"/>
      <c r="B20" s="23" t="s">
        <v>19</v>
      </c>
      <c r="C20" s="24">
        <f>F20+I20+L20+O20</f>
        <v>1118788</v>
      </c>
      <c r="D20" s="213">
        <f>SUM(D21,D24,D25,D41,D43)</f>
        <v>1115896</v>
      </c>
      <c r="E20" s="386">
        <f t="shared" ref="E20:F20" si="0">SUM(E21,E24,E25,E41,E43)</f>
        <v>2892</v>
      </c>
      <c r="F20" s="387">
        <f t="shared" si="0"/>
        <v>1118788</v>
      </c>
      <c r="G20" s="213">
        <f>SUM(G21,G24,G43)</f>
        <v>0</v>
      </c>
      <c r="H20" s="248">
        <f t="shared" ref="H20:I20" si="1">SUM(H21,H24,H43)</f>
        <v>0</v>
      </c>
      <c r="I20" s="26">
        <f t="shared" si="1"/>
        <v>0</v>
      </c>
      <c r="J20" s="248">
        <f>SUM(J21,J26,J43)</f>
        <v>0</v>
      </c>
      <c r="K20" s="25">
        <f t="shared" ref="K20:L20" si="2">SUM(K21,K26,K43)</f>
        <v>0</v>
      </c>
      <c r="L20" s="26">
        <f t="shared" si="2"/>
        <v>0</v>
      </c>
      <c r="M20" s="24">
        <f>SUM(M21,M45)</f>
        <v>0</v>
      </c>
      <c r="N20" s="25">
        <f t="shared" ref="N20:O20" si="3">SUM(N21,N45)</f>
        <v>0</v>
      </c>
      <c r="O20" s="26">
        <f t="shared" si="3"/>
        <v>0</v>
      </c>
      <c r="P20" s="337"/>
      <c r="R20" s="207"/>
    </row>
    <row r="21" spans="1:18" ht="12.75" hidden="1" thickTop="1" x14ac:dyDescent="0.25">
      <c r="A21" s="27"/>
      <c r="B21" s="28" t="s">
        <v>20</v>
      </c>
      <c r="C21" s="29">
        <f t="shared" ref="C21:C84" si="4">F21+I21+L21+O21</f>
        <v>0</v>
      </c>
      <c r="D21" s="214">
        <f>SUM(D22:D23)</f>
        <v>0</v>
      </c>
      <c r="E21" s="388">
        <f t="shared" ref="E21" si="5">SUM(E22:E23)</f>
        <v>0</v>
      </c>
      <c r="F21" s="389">
        <f>SUM(F22:F23)</f>
        <v>0</v>
      </c>
      <c r="G21" s="214">
        <f>SUM(G22:G23)</f>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c r="R21" s="207"/>
    </row>
    <row r="22" spans="1:18"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c r="R22" s="207"/>
    </row>
    <row r="23" spans="1:18"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170"/>
      <c r="R23" s="207"/>
    </row>
    <row r="24" spans="1:18" s="21" customFormat="1" ht="25.5" thickTop="1" thickBot="1" x14ac:dyDescent="0.3">
      <c r="A24" s="41">
        <v>19300</v>
      </c>
      <c r="B24" s="41" t="s">
        <v>304</v>
      </c>
      <c r="C24" s="42">
        <f>F24+I24</f>
        <v>1118788</v>
      </c>
      <c r="D24" s="217">
        <f>1114992+904</f>
        <v>1115896</v>
      </c>
      <c r="E24" s="394">
        <v>2892</v>
      </c>
      <c r="F24" s="395">
        <f>D24+E24</f>
        <v>1118788</v>
      </c>
      <c r="G24" s="217"/>
      <c r="H24" s="252"/>
      <c r="I24" s="362">
        <f>G24+H24</f>
        <v>0</v>
      </c>
      <c r="J24" s="293" t="s">
        <v>23</v>
      </c>
      <c r="K24" s="44" t="s">
        <v>23</v>
      </c>
      <c r="L24" s="45" t="s">
        <v>23</v>
      </c>
      <c r="M24" s="319" t="s">
        <v>23</v>
      </c>
      <c r="N24" s="44" t="s">
        <v>23</v>
      </c>
      <c r="O24" s="45" t="s">
        <v>23</v>
      </c>
      <c r="P24" s="339"/>
      <c r="R24" s="207"/>
    </row>
    <row r="25" spans="1:18"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c r="R25" s="207"/>
    </row>
    <row r="26" spans="1:18" s="21" customFormat="1" ht="36.75" hidden="1" thickTop="1" x14ac:dyDescent="0.25">
      <c r="A26" s="46">
        <v>21300</v>
      </c>
      <c r="B26" s="46" t="s">
        <v>305</v>
      </c>
      <c r="C26" s="47">
        <f>L26</f>
        <v>0</v>
      </c>
      <c r="D26" s="219" t="s">
        <v>23</v>
      </c>
      <c r="E26" s="398" t="s">
        <v>23</v>
      </c>
      <c r="F26" s="399" t="s">
        <v>23</v>
      </c>
      <c r="G26" s="219" t="s">
        <v>23</v>
      </c>
      <c r="H26" s="253" t="s">
        <v>23</v>
      </c>
      <c r="I26" s="50" t="s">
        <v>23</v>
      </c>
      <c r="J26" s="107">
        <f>SUM(J27,J31,J33,J36)</f>
        <v>0</v>
      </c>
      <c r="K26" s="51">
        <f t="shared" ref="K26:L26" si="9">SUM(K27,K31,K33,K36)</f>
        <v>0</v>
      </c>
      <c r="L26" s="118">
        <f t="shared" si="9"/>
        <v>0</v>
      </c>
      <c r="M26" s="320" t="s">
        <v>23</v>
      </c>
      <c r="N26" s="49" t="s">
        <v>23</v>
      </c>
      <c r="O26" s="50" t="s">
        <v>23</v>
      </c>
      <c r="P26" s="340"/>
      <c r="R26" s="207"/>
    </row>
    <row r="27" spans="1:18" s="21" customFormat="1" ht="24.75" hidden="1" thickTop="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c r="R27" s="207"/>
    </row>
    <row r="28" spans="1:18" ht="12.75" hidden="1" thickTop="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c r="R28" s="207"/>
    </row>
    <row r="29" spans="1:18" ht="12.75" hidden="1" thickTop="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c r="R29" s="207"/>
    </row>
    <row r="30" spans="1:18" ht="24.75" hidden="1" thickTop="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c r="R30" s="207"/>
    </row>
    <row r="31" spans="1:18" s="21" customFormat="1" ht="36.75" hidden="1" thickTop="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c r="R31" s="207"/>
    </row>
    <row r="32" spans="1:18" ht="36.75" hidden="1" thickTop="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c r="R32" s="207"/>
    </row>
    <row r="33" spans="1:18" s="21" customFormat="1" ht="12.75" hidden="1" thickTop="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c r="R33" s="207"/>
    </row>
    <row r="34" spans="1:18" ht="12.75" hidden="1" thickTop="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c r="R34" s="207"/>
    </row>
    <row r="35" spans="1:18" ht="24.75" hidden="1" thickTop="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c r="R35" s="207"/>
    </row>
    <row r="36" spans="1:18"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c r="R36" s="207"/>
    </row>
    <row r="37" spans="1:18" ht="24.75" hidden="1" thickTop="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c r="R37" s="207"/>
    </row>
    <row r="38" spans="1:18" ht="12.75" hidden="1" thickTop="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c r="R38" s="207"/>
    </row>
    <row r="39" spans="1:18" ht="12.75" hidden="1" thickTop="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c r="R39" s="207"/>
    </row>
    <row r="40" spans="1:18" ht="24.75" hidden="1" thickTop="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c r="R40" s="207"/>
    </row>
    <row r="41" spans="1:18"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c r="R41" s="207"/>
    </row>
    <row r="42" spans="1:18"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c r="R42" s="207"/>
    </row>
    <row r="43" spans="1:18" s="21" customFormat="1" ht="24.75" hidden="1" thickTop="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c r="R43" s="207"/>
    </row>
    <row r="44" spans="1:18" s="21" customFormat="1" ht="24.75" hidden="1" thickTop="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c r="R44" s="207"/>
    </row>
    <row r="45" spans="1:18"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c r="R45" s="207"/>
    </row>
    <row r="46" spans="1:18" ht="24.75" hidden="1" thickTop="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c r="R46" s="207"/>
    </row>
    <row r="47" spans="1:18" ht="24.75" hidden="1" thickTop="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c r="R47" s="207"/>
    </row>
    <row r="48" spans="1:18" ht="12.75" thickTop="1" x14ac:dyDescent="0.25">
      <c r="A48" s="84"/>
      <c r="B48" s="79"/>
      <c r="C48" s="85"/>
      <c r="D48" s="366"/>
      <c r="E48" s="419"/>
      <c r="F48" s="418"/>
      <c r="G48" s="366"/>
      <c r="H48" s="369"/>
      <c r="I48" s="311"/>
      <c r="J48" s="371"/>
      <c r="K48" s="306"/>
      <c r="L48" s="172"/>
      <c r="M48" s="326"/>
      <c r="N48" s="306"/>
      <c r="O48" s="172"/>
      <c r="P48" s="82"/>
      <c r="R48" s="207"/>
    </row>
    <row r="49" spans="1:18" s="21" customFormat="1" x14ac:dyDescent="0.25">
      <c r="A49" s="86"/>
      <c r="B49" s="87" t="s">
        <v>43</v>
      </c>
      <c r="C49" s="88"/>
      <c r="D49" s="367"/>
      <c r="E49" s="420"/>
      <c r="F49" s="421"/>
      <c r="G49" s="367"/>
      <c r="H49" s="370"/>
      <c r="I49" s="173"/>
      <c r="J49" s="370"/>
      <c r="K49" s="368"/>
      <c r="L49" s="173"/>
      <c r="M49" s="373"/>
      <c r="N49" s="368"/>
      <c r="O49" s="173"/>
      <c r="P49" s="347"/>
      <c r="R49" s="207"/>
    </row>
    <row r="50" spans="1:18" s="21" customFormat="1" ht="12.75" thickBot="1" x14ac:dyDescent="0.3">
      <c r="A50" s="89"/>
      <c r="B50" s="22" t="s">
        <v>44</v>
      </c>
      <c r="C50" s="90">
        <f t="shared" si="4"/>
        <v>1118788</v>
      </c>
      <c r="D50" s="226">
        <f>SUM(D51,D283)</f>
        <v>1115896</v>
      </c>
      <c r="E50" s="422">
        <f t="shared" ref="E50:F50" si="19">SUM(E51,E283)</f>
        <v>2892</v>
      </c>
      <c r="F50" s="423">
        <f t="shared" si="19"/>
        <v>1118788</v>
      </c>
      <c r="G50" s="226">
        <f>SUM(G51,G283)</f>
        <v>0</v>
      </c>
      <c r="H50" s="259">
        <f t="shared" ref="H50:I50" si="20">SUM(H51,H283)</f>
        <v>0</v>
      </c>
      <c r="I50" s="92">
        <f t="shared" si="20"/>
        <v>0</v>
      </c>
      <c r="J50" s="259">
        <f>SUM(J51,J283)</f>
        <v>0</v>
      </c>
      <c r="K50" s="91">
        <f t="shared" ref="K50:L50" si="21">SUM(K51,K283)</f>
        <v>0</v>
      </c>
      <c r="L50" s="92">
        <f t="shared" si="21"/>
        <v>0</v>
      </c>
      <c r="M50" s="90">
        <f>SUM(M51,M283)</f>
        <v>0</v>
      </c>
      <c r="N50" s="91">
        <f t="shared" ref="N50:O50" si="22">SUM(N51,N283)</f>
        <v>0</v>
      </c>
      <c r="O50" s="92">
        <f t="shared" si="22"/>
        <v>0</v>
      </c>
      <c r="P50" s="348"/>
      <c r="R50" s="207"/>
    </row>
    <row r="51" spans="1:18" s="21" customFormat="1" ht="36.75" thickTop="1" x14ac:dyDescent="0.25">
      <c r="A51" s="93"/>
      <c r="B51" s="94" t="s">
        <v>45</v>
      </c>
      <c r="C51" s="95">
        <f t="shared" si="4"/>
        <v>1118788</v>
      </c>
      <c r="D51" s="227">
        <f>SUM(D52,D194)</f>
        <v>1115896</v>
      </c>
      <c r="E51" s="424">
        <f t="shared" ref="E51:F51" si="23">SUM(E52,E194)</f>
        <v>2892</v>
      </c>
      <c r="F51" s="425">
        <f t="shared" si="23"/>
        <v>1118788</v>
      </c>
      <c r="G51" s="227">
        <f>SUM(G52,G194)</f>
        <v>0</v>
      </c>
      <c r="H51" s="260">
        <f t="shared" ref="H51:I51" si="24">SUM(H52,H194)</f>
        <v>0</v>
      </c>
      <c r="I51" s="97">
        <f t="shared" si="24"/>
        <v>0</v>
      </c>
      <c r="J51" s="260">
        <f>SUM(J52,J194)</f>
        <v>0</v>
      </c>
      <c r="K51" s="96">
        <f t="shared" ref="K51:L51" si="25">SUM(K52,K194)</f>
        <v>0</v>
      </c>
      <c r="L51" s="97">
        <f t="shared" si="25"/>
        <v>0</v>
      </c>
      <c r="M51" s="95">
        <f>SUM(M52,M194)</f>
        <v>0</v>
      </c>
      <c r="N51" s="96">
        <f t="shared" ref="N51:O51" si="26">SUM(N52,N194)</f>
        <v>0</v>
      </c>
      <c r="O51" s="97">
        <f t="shared" si="26"/>
        <v>0</v>
      </c>
      <c r="P51" s="349"/>
      <c r="R51" s="207"/>
    </row>
    <row r="52" spans="1:18" s="21" customFormat="1" ht="24" x14ac:dyDescent="0.25">
      <c r="A52" s="98"/>
      <c r="B52" s="16" t="s">
        <v>46</v>
      </c>
      <c r="C52" s="99">
        <f t="shared" si="4"/>
        <v>48117</v>
      </c>
      <c r="D52" s="228">
        <f>SUM(D53,D75,D173,D187)</f>
        <v>48117</v>
      </c>
      <c r="E52" s="426">
        <f t="shared" ref="E52:F52" si="27">SUM(E53,E75,E173,E187)</f>
        <v>0</v>
      </c>
      <c r="F52" s="427">
        <f t="shared" si="27"/>
        <v>48117</v>
      </c>
      <c r="G52" s="228">
        <f>SUM(G53,G75,G173,G187)</f>
        <v>0</v>
      </c>
      <c r="H52" s="261">
        <f t="shared" ref="H52:I52" si="28">SUM(H53,H75,H173,H187)</f>
        <v>0</v>
      </c>
      <c r="I52" s="101">
        <f t="shared" si="28"/>
        <v>0</v>
      </c>
      <c r="J52" s="261">
        <f>SUM(J53,J75,J173,J187)</f>
        <v>0</v>
      </c>
      <c r="K52" s="100">
        <f t="shared" ref="K52:L52" si="29">SUM(K53,K75,K173,K187)</f>
        <v>0</v>
      </c>
      <c r="L52" s="101">
        <f t="shared" si="29"/>
        <v>0</v>
      </c>
      <c r="M52" s="99">
        <f>SUM(M53,M75,M173,M187)</f>
        <v>0</v>
      </c>
      <c r="N52" s="100">
        <f t="shared" ref="N52:O52" si="30">SUM(N53,N75,N173,N187)</f>
        <v>0</v>
      </c>
      <c r="O52" s="101">
        <f t="shared" si="30"/>
        <v>0</v>
      </c>
      <c r="P52" s="350"/>
      <c r="R52" s="207"/>
    </row>
    <row r="53" spans="1:18" s="21" customFormat="1" hidden="1" x14ac:dyDescent="0.25">
      <c r="A53" s="102">
        <v>1000</v>
      </c>
      <c r="B53" s="102" t="s">
        <v>47</v>
      </c>
      <c r="C53" s="103">
        <f t="shared" si="4"/>
        <v>0</v>
      </c>
      <c r="D53" s="229">
        <f>SUM(D54,D67)</f>
        <v>0</v>
      </c>
      <c r="E53" s="428">
        <f t="shared" ref="E53:F53" si="31">SUM(E54,E67)</f>
        <v>0</v>
      </c>
      <c r="F53" s="429">
        <f t="shared" si="31"/>
        <v>0</v>
      </c>
      <c r="G53" s="229">
        <f>SUM(G54,G67)</f>
        <v>0</v>
      </c>
      <c r="H53" s="262">
        <f t="shared" ref="H53:I53" si="32">SUM(H54,H67)</f>
        <v>0</v>
      </c>
      <c r="I53" s="105">
        <f t="shared" si="32"/>
        <v>0</v>
      </c>
      <c r="J53" s="262">
        <f>SUM(J54,J67)</f>
        <v>0</v>
      </c>
      <c r="K53" s="104">
        <f t="shared" ref="K53:L53" si="33">SUM(K54,K67)</f>
        <v>0</v>
      </c>
      <c r="L53" s="105">
        <f t="shared" si="33"/>
        <v>0</v>
      </c>
      <c r="M53" s="103">
        <f>SUM(M54,M67)</f>
        <v>0</v>
      </c>
      <c r="N53" s="104">
        <f t="shared" ref="N53:O53" si="34">SUM(N54,N67)</f>
        <v>0</v>
      </c>
      <c r="O53" s="105">
        <f t="shared" si="34"/>
        <v>0</v>
      </c>
      <c r="P53" s="351"/>
      <c r="R53" s="207"/>
    </row>
    <row r="54" spans="1:18" hidden="1" x14ac:dyDescent="0.25">
      <c r="A54" s="46">
        <v>1100</v>
      </c>
      <c r="B54" s="106" t="s">
        <v>48</v>
      </c>
      <c r="C54" s="47">
        <f t="shared" si="4"/>
        <v>0</v>
      </c>
      <c r="D54" s="230">
        <f>SUM(D55,D58,D66)</f>
        <v>0</v>
      </c>
      <c r="E54" s="430">
        <f t="shared" ref="E54:F54" si="35">SUM(E55,E58,E66)</f>
        <v>0</v>
      </c>
      <c r="F54" s="397">
        <f t="shared" si="35"/>
        <v>0</v>
      </c>
      <c r="G54" s="230">
        <f>SUM(G55,G58,G66)</f>
        <v>0</v>
      </c>
      <c r="H54" s="107">
        <f t="shared" ref="H54:I54" si="36">SUM(H55,H58,H66)</f>
        <v>0</v>
      </c>
      <c r="I54" s="118">
        <f t="shared" si="36"/>
        <v>0</v>
      </c>
      <c r="J54" s="107">
        <f>SUM(J55,J58,J66)</f>
        <v>0</v>
      </c>
      <c r="K54" s="51">
        <f t="shared" ref="K54:L54" si="37">SUM(K55,K58,K66)</f>
        <v>0</v>
      </c>
      <c r="L54" s="118">
        <f t="shared" si="37"/>
        <v>0</v>
      </c>
      <c r="M54" s="131">
        <f>SUM(M55,M58,M66)</f>
        <v>0</v>
      </c>
      <c r="N54" s="132">
        <f t="shared" ref="N54:O54" si="38">SUM(N55,N58,N66)</f>
        <v>0</v>
      </c>
      <c r="O54" s="296">
        <f t="shared" si="38"/>
        <v>0</v>
      </c>
      <c r="P54" s="352"/>
      <c r="R54" s="207"/>
    </row>
    <row r="55" spans="1:18"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c r="R55" s="207"/>
    </row>
    <row r="56" spans="1:18" hidden="1" x14ac:dyDescent="0.25">
      <c r="A56" s="33">
        <v>1111</v>
      </c>
      <c r="B56" s="53" t="s">
        <v>50</v>
      </c>
      <c r="C56" s="54">
        <f t="shared" si="4"/>
        <v>0</v>
      </c>
      <c r="D56" s="231">
        <v>0</v>
      </c>
      <c r="E56" s="433"/>
      <c r="F56" s="434">
        <f t="shared" ref="F56:F57" si="43">D56+E56</f>
        <v>0</v>
      </c>
      <c r="G56" s="231"/>
      <c r="H56" s="263"/>
      <c r="I56" s="121">
        <f t="shared" ref="I56:I57" si="44">G56+H56</f>
        <v>0</v>
      </c>
      <c r="J56" s="263"/>
      <c r="K56" s="56"/>
      <c r="L56" s="121">
        <f t="shared" ref="L56:L57" si="45">J56+K56</f>
        <v>0</v>
      </c>
      <c r="M56" s="327"/>
      <c r="N56" s="56"/>
      <c r="O56" s="121">
        <f>M56+N56</f>
        <v>0</v>
      </c>
      <c r="P56" s="111"/>
      <c r="R56" s="207"/>
    </row>
    <row r="57" spans="1:18" ht="24" hidden="1" customHeight="1" x14ac:dyDescent="0.25">
      <c r="A57" s="38">
        <v>1119</v>
      </c>
      <c r="B57" s="58" t="s">
        <v>51</v>
      </c>
      <c r="C57" s="59">
        <f t="shared" si="4"/>
        <v>0</v>
      </c>
      <c r="D57" s="232">
        <v>0</v>
      </c>
      <c r="E57" s="435"/>
      <c r="F57" s="393">
        <f t="shared" si="43"/>
        <v>0</v>
      </c>
      <c r="G57" s="232"/>
      <c r="H57" s="264"/>
      <c r="I57" s="115">
        <f t="shared" si="44"/>
        <v>0</v>
      </c>
      <c r="J57" s="264"/>
      <c r="K57" s="61"/>
      <c r="L57" s="115">
        <f t="shared" si="45"/>
        <v>0</v>
      </c>
      <c r="M57" s="328"/>
      <c r="N57" s="61"/>
      <c r="O57" s="115">
        <f>M57+N57</f>
        <v>0</v>
      </c>
      <c r="P57" s="112"/>
      <c r="R57" s="207"/>
    </row>
    <row r="58" spans="1:18"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c r="R58" s="207"/>
    </row>
    <row r="59" spans="1:18" hidden="1" x14ac:dyDescent="0.25">
      <c r="A59" s="38">
        <v>1141</v>
      </c>
      <c r="B59" s="58" t="s">
        <v>52</v>
      </c>
      <c r="C59" s="59">
        <f t="shared" si="4"/>
        <v>0</v>
      </c>
      <c r="D59" s="232">
        <v>0</v>
      </c>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c r="R59" s="207"/>
    </row>
    <row r="60" spans="1:18" ht="24.75" hidden="1" customHeight="1" x14ac:dyDescent="0.25">
      <c r="A60" s="38">
        <v>1142</v>
      </c>
      <c r="B60" s="58" t="s">
        <v>53</v>
      </c>
      <c r="C60" s="59">
        <f t="shared" si="4"/>
        <v>0</v>
      </c>
      <c r="D60" s="232">
        <v>0</v>
      </c>
      <c r="E60" s="435"/>
      <c r="F60" s="393">
        <f t="shared" si="50"/>
        <v>0</v>
      </c>
      <c r="G60" s="232"/>
      <c r="H60" s="264"/>
      <c r="I60" s="115">
        <f t="shared" si="51"/>
        <v>0</v>
      </c>
      <c r="J60" s="264"/>
      <c r="K60" s="61"/>
      <c r="L60" s="115">
        <f>J60+K60</f>
        <v>0</v>
      </c>
      <c r="M60" s="328"/>
      <c r="N60" s="61"/>
      <c r="O60" s="115">
        <f t="shared" si="53"/>
        <v>0</v>
      </c>
      <c r="P60" s="112"/>
      <c r="R60" s="207"/>
    </row>
    <row r="61" spans="1:18" ht="24" hidden="1" x14ac:dyDescent="0.25">
      <c r="A61" s="38">
        <v>1145</v>
      </c>
      <c r="B61" s="58" t="s">
        <v>54</v>
      </c>
      <c r="C61" s="59">
        <f t="shared" si="4"/>
        <v>0</v>
      </c>
      <c r="D61" s="232">
        <v>0</v>
      </c>
      <c r="E61" s="435"/>
      <c r="F61" s="393">
        <f t="shared" si="50"/>
        <v>0</v>
      </c>
      <c r="G61" s="232"/>
      <c r="H61" s="264"/>
      <c r="I61" s="115">
        <f t="shared" si="51"/>
        <v>0</v>
      </c>
      <c r="J61" s="264"/>
      <c r="K61" s="61"/>
      <c r="L61" s="115">
        <f t="shared" si="52"/>
        <v>0</v>
      </c>
      <c r="M61" s="328"/>
      <c r="N61" s="61"/>
      <c r="O61" s="115">
        <f>M61+N61</f>
        <v>0</v>
      </c>
      <c r="P61" s="112"/>
      <c r="R61" s="207"/>
    </row>
    <row r="62" spans="1:18" ht="27.75" hidden="1" customHeight="1" x14ac:dyDescent="0.25">
      <c r="A62" s="38">
        <v>1146</v>
      </c>
      <c r="B62" s="58" t="s">
        <v>55</v>
      </c>
      <c r="C62" s="59">
        <f t="shared" si="4"/>
        <v>0</v>
      </c>
      <c r="D62" s="232">
        <v>0</v>
      </c>
      <c r="E62" s="435"/>
      <c r="F62" s="393">
        <f t="shared" si="50"/>
        <v>0</v>
      </c>
      <c r="G62" s="232"/>
      <c r="H62" s="264"/>
      <c r="I62" s="115">
        <f t="shared" si="51"/>
        <v>0</v>
      </c>
      <c r="J62" s="264"/>
      <c r="K62" s="61"/>
      <c r="L62" s="115">
        <f t="shared" si="52"/>
        <v>0</v>
      </c>
      <c r="M62" s="328"/>
      <c r="N62" s="61"/>
      <c r="O62" s="115">
        <f t="shared" si="53"/>
        <v>0</v>
      </c>
      <c r="P62" s="112"/>
      <c r="R62" s="207"/>
    </row>
    <row r="63" spans="1:18" hidden="1" x14ac:dyDescent="0.25">
      <c r="A63" s="38">
        <v>1147</v>
      </c>
      <c r="B63" s="58" t="s">
        <v>56</v>
      </c>
      <c r="C63" s="59">
        <f t="shared" si="4"/>
        <v>0</v>
      </c>
      <c r="D63" s="232">
        <v>0</v>
      </c>
      <c r="E63" s="435"/>
      <c r="F63" s="393">
        <f t="shared" si="50"/>
        <v>0</v>
      </c>
      <c r="G63" s="232"/>
      <c r="H63" s="264"/>
      <c r="I63" s="115">
        <f t="shared" si="51"/>
        <v>0</v>
      </c>
      <c r="J63" s="264"/>
      <c r="K63" s="61"/>
      <c r="L63" s="115">
        <f t="shared" si="52"/>
        <v>0</v>
      </c>
      <c r="M63" s="328"/>
      <c r="N63" s="61"/>
      <c r="O63" s="115">
        <f t="shared" si="53"/>
        <v>0</v>
      </c>
      <c r="P63" s="112"/>
      <c r="R63" s="207"/>
    </row>
    <row r="64" spans="1:18" hidden="1" x14ac:dyDescent="0.25">
      <c r="A64" s="38">
        <v>1148</v>
      </c>
      <c r="B64" s="58" t="s">
        <v>57</v>
      </c>
      <c r="C64" s="59">
        <f t="shared" si="4"/>
        <v>0</v>
      </c>
      <c r="D64" s="232">
        <v>0</v>
      </c>
      <c r="E64" s="435"/>
      <c r="F64" s="393">
        <f t="shared" si="50"/>
        <v>0</v>
      </c>
      <c r="G64" s="232"/>
      <c r="H64" s="264"/>
      <c r="I64" s="115">
        <f t="shared" si="51"/>
        <v>0</v>
      </c>
      <c r="J64" s="264"/>
      <c r="K64" s="61"/>
      <c r="L64" s="115">
        <f t="shared" si="52"/>
        <v>0</v>
      </c>
      <c r="M64" s="328"/>
      <c r="N64" s="61"/>
      <c r="O64" s="115">
        <f t="shared" si="53"/>
        <v>0</v>
      </c>
      <c r="P64" s="112"/>
      <c r="R64" s="207"/>
    </row>
    <row r="65" spans="1:18" ht="24" hidden="1" customHeight="1" x14ac:dyDescent="0.25">
      <c r="A65" s="38">
        <v>1149</v>
      </c>
      <c r="B65" s="58" t="s">
        <v>58</v>
      </c>
      <c r="C65" s="59">
        <f>F65+I65+L65+O65</f>
        <v>0</v>
      </c>
      <c r="D65" s="232">
        <v>0</v>
      </c>
      <c r="E65" s="435"/>
      <c r="F65" s="393">
        <f t="shared" si="50"/>
        <v>0</v>
      </c>
      <c r="G65" s="232"/>
      <c r="H65" s="264"/>
      <c r="I65" s="115">
        <f t="shared" si="51"/>
        <v>0</v>
      </c>
      <c r="J65" s="264"/>
      <c r="K65" s="61"/>
      <c r="L65" s="115">
        <f t="shared" si="52"/>
        <v>0</v>
      </c>
      <c r="M65" s="328"/>
      <c r="N65" s="61"/>
      <c r="O65" s="115">
        <f t="shared" si="53"/>
        <v>0</v>
      </c>
      <c r="P65" s="112"/>
      <c r="R65" s="207"/>
    </row>
    <row r="66" spans="1:18" ht="36" hidden="1" x14ac:dyDescent="0.25">
      <c r="A66" s="108">
        <v>1150</v>
      </c>
      <c r="B66" s="79" t="s">
        <v>59</v>
      </c>
      <c r="C66" s="85">
        <f>F66+I66+L66+O66</f>
        <v>0</v>
      </c>
      <c r="D66" s="234">
        <v>0</v>
      </c>
      <c r="E66" s="437"/>
      <c r="F66" s="432">
        <f t="shared" si="50"/>
        <v>0</v>
      </c>
      <c r="G66" s="234"/>
      <c r="H66" s="265"/>
      <c r="I66" s="110">
        <f t="shared" si="51"/>
        <v>0</v>
      </c>
      <c r="J66" s="265"/>
      <c r="K66" s="116"/>
      <c r="L66" s="110">
        <f t="shared" si="52"/>
        <v>0</v>
      </c>
      <c r="M66" s="329"/>
      <c r="N66" s="116"/>
      <c r="O66" s="110">
        <f t="shared" si="53"/>
        <v>0</v>
      </c>
      <c r="P66" s="117"/>
      <c r="R66" s="207"/>
    </row>
    <row r="67" spans="1:18" ht="24" hidden="1" x14ac:dyDescent="0.25">
      <c r="A67" s="46">
        <v>1200</v>
      </c>
      <c r="B67" s="106" t="s">
        <v>296</v>
      </c>
      <c r="C67" s="47">
        <f t="shared" si="4"/>
        <v>0</v>
      </c>
      <c r="D67" s="230">
        <f>SUM(D68:D69)</f>
        <v>0</v>
      </c>
      <c r="E67" s="430">
        <f t="shared" ref="E67:F67" si="54">SUM(E68:E69)</f>
        <v>0</v>
      </c>
      <c r="F67" s="397">
        <f t="shared" si="54"/>
        <v>0</v>
      </c>
      <c r="G67" s="230">
        <f>SUM(G68:G69)</f>
        <v>0</v>
      </c>
      <c r="H67" s="107">
        <f t="shared" ref="H67:I67" si="55">SUM(H68:H69)</f>
        <v>0</v>
      </c>
      <c r="I67" s="118">
        <f t="shared" si="55"/>
        <v>0</v>
      </c>
      <c r="J67" s="107">
        <f>SUM(J68:J69)</f>
        <v>0</v>
      </c>
      <c r="K67" s="51">
        <f t="shared" ref="K67:L67" si="56">SUM(K68:K69)</f>
        <v>0</v>
      </c>
      <c r="L67" s="118">
        <f t="shared" si="56"/>
        <v>0</v>
      </c>
      <c r="M67" s="47">
        <f>SUM(M68:M69)</f>
        <v>0</v>
      </c>
      <c r="N67" s="51">
        <f t="shared" ref="N67:O67" si="57">SUM(N68:N69)</f>
        <v>0</v>
      </c>
      <c r="O67" s="118">
        <f t="shared" si="57"/>
        <v>0</v>
      </c>
      <c r="P67" s="124"/>
      <c r="R67" s="207"/>
    </row>
    <row r="68" spans="1:18" ht="24" hidden="1" x14ac:dyDescent="0.25">
      <c r="A68" s="1598">
        <v>1210</v>
      </c>
      <c r="B68" s="53" t="s">
        <v>60</v>
      </c>
      <c r="C68" s="54">
        <f t="shared" si="4"/>
        <v>0</v>
      </c>
      <c r="D68" s="231">
        <v>0</v>
      </c>
      <c r="E68" s="433"/>
      <c r="F68" s="434">
        <f>D68+E68</f>
        <v>0</v>
      </c>
      <c r="G68" s="231"/>
      <c r="H68" s="263"/>
      <c r="I68" s="121">
        <f>G68+H68</f>
        <v>0</v>
      </c>
      <c r="J68" s="263"/>
      <c r="K68" s="56"/>
      <c r="L68" s="121">
        <f>J68+K68</f>
        <v>0</v>
      </c>
      <c r="M68" s="327"/>
      <c r="N68" s="56"/>
      <c r="O68" s="121">
        <f>M68+N68</f>
        <v>0</v>
      </c>
      <c r="P68" s="111"/>
      <c r="R68" s="207"/>
    </row>
    <row r="69" spans="1:18"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c r="R69" s="207"/>
    </row>
    <row r="70" spans="1:18" ht="48" hidden="1" x14ac:dyDescent="0.25">
      <c r="A70" s="38">
        <v>1221</v>
      </c>
      <c r="B70" s="58" t="s">
        <v>297</v>
      </c>
      <c r="C70" s="59">
        <f t="shared" si="4"/>
        <v>0</v>
      </c>
      <c r="D70" s="232">
        <v>0</v>
      </c>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c r="R70" s="207"/>
    </row>
    <row r="71" spans="1:18" hidden="1" x14ac:dyDescent="0.25">
      <c r="A71" s="38">
        <v>1223</v>
      </c>
      <c r="B71" s="58" t="s">
        <v>62</v>
      </c>
      <c r="C71" s="59">
        <f t="shared" si="4"/>
        <v>0</v>
      </c>
      <c r="D71" s="232">
        <v>0</v>
      </c>
      <c r="E71" s="435"/>
      <c r="F71" s="393">
        <f t="shared" si="62"/>
        <v>0</v>
      </c>
      <c r="G71" s="232"/>
      <c r="H71" s="264"/>
      <c r="I71" s="115">
        <f t="shared" si="63"/>
        <v>0</v>
      </c>
      <c r="J71" s="264"/>
      <c r="K71" s="61"/>
      <c r="L71" s="115">
        <f t="shared" si="64"/>
        <v>0</v>
      </c>
      <c r="M71" s="328"/>
      <c r="N71" s="61"/>
      <c r="O71" s="115">
        <f t="shared" si="65"/>
        <v>0</v>
      </c>
      <c r="P71" s="112"/>
      <c r="R71" s="207"/>
    </row>
    <row r="72" spans="1:18" hidden="1" x14ac:dyDescent="0.25">
      <c r="A72" s="38">
        <v>1225</v>
      </c>
      <c r="B72" s="58" t="s">
        <v>63</v>
      </c>
      <c r="C72" s="59">
        <f t="shared" si="4"/>
        <v>0</v>
      </c>
      <c r="D72" s="232">
        <v>0</v>
      </c>
      <c r="E72" s="435"/>
      <c r="F72" s="393">
        <f t="shared" si="62"/>
        <v>0</v>
      </c>
      <c r="G72" s="232"/>
      <c r="H72" s="264"/>
      <c r="I72" s="115">
        <f t="shared" si="63"/>
        <v>0</v>
      </c>
      <c r="J72" s="264"/>
      <c r="K72" s="61"/>
      <c r="L72" s="115">
        <f t="shared" si="64"/>
        <v>0</v>
      </c>
      <c r="M72" s="328"/>
      <c r="N72" s="61"/>
      <c r="O72" s="115">
        <f t="shared" si="65"/>
        <v>0</v>
      </c>
      <c r="P72" s="112"/>
      <c r="R72" s="207"/>
    </row>
    <row r="73" spans="1:18" ht="36" hidden="1" x14ac:dyDescent="0.25">
      <c r="A73" s="38">
        <v>1227</v>
      </c>
      <c r="B73" s="58" t="s">
        <v>64</v>
      </c>
      <c r="C73" s="59">
        <f t="shared" si="4"/>
        <v>0</v>
      </c>
      <c r="D73" s="232">
        <v>0</v>
      </c>
      <c r="E73" s="435"/>
      <c r="F73" s="393">
        <f t="shared" si="62"/>
        <v>0</v>
      </c>
      <c r="G73" s="232"/>
      <c r="H73" s="264"/>
      <c r="I73" s="115">
        <f t="shared" si="63"/>
        <v>0</v>
      </c>
      <c r="J73" s="264"/>
      <c r="K73" s="61"/>
      <c r="L73" s="115">
        <f t="shared" si="64"/>
        <v>0</v>
      </c>
      <c r="M73" s="328"/>
      <c r="N73" s="61"/>
      <c r="O73" s="115">
        <f t="shared" si="65"/>
        <v>0</v>
      </c>
      <c r="P73" s="112"/>
      <c r="R73" s="207"/>
    </row>
    <row r="74" spans="1:18" ht="48" hidden="1" x14ac:dyDescent="0.25">
      <c r="A74" s="38">
        <v>1228</v>
      </c>
      <c r="B74" s="58" t="s">
        <v>298</v>
      </c>
      <c r="C74" s="59">
        <f t="shared" si="4"/>
        <v>0</v>
      </c>
      <c r="D74" s="232">
        <v>0</v>
      </c>
      <c r="E74" s="435"/>
      <c r="F74" s="393">
        <f t="shared" si="62"/>
        <v>0</v>
      </c>
      <c r="G74" s="232"/>
      <c r="H74" s="264"/>
      <c r="I74" s="115">
        <f t="shared" si="63"/>
        <v>0</v>
      </c>
      <c r="J74" s="264"/>
      <c r="K74" s="61"/>
      <c r="L74" s="115">
        <f t="shared" si="64"/>
        <v>0</v>
      </c>
      <c r="M74" s="328"/>
      <c r="N74" s="61"/>
      <c r="O74" s="115">
        <f t="shared" si="65"/>
        <v>0</v>
      </c>
      <c r="P74" s="112"/>
      <c r="R74" s="207"/>
    </row>
    <row r="75" spans="1:18" x14ac:dyDescent="0.25">
      <c r="A75" s="102">
        <v>2000</v>
      </c>
      <c r="B75" s="102" t="s">
        <v>65</v>
      </c>
      <c r="C75" s="103">
        <f t="shared" si="4"/>
        <v>48117</v>
      </c>
      <c r="D75" s="229">
        <f>SUM(D76,D83,D130,D164,D165,D172)</f>
        <v>48117</v>
      </c>
      <c r="E75" s="428">
        <f t="shared" ref="E75:F75" si="66">SUM(E76,E83,E130,E164,E165,E172)</f>
        <v>0</v>
      </c>
      <c r="F75" s="429">
        <f t="shared" si="66"/>
        <v>48117</v>
      </c>
      <c r="G75" s="229">
        <f>SUM(G76,G83,G130,G164,G165,G172)</f>
        <v>0</v>
      </c>
      <c r="H75" s="262">
        <f t="shared" ref="H75:I75" si="67">SUM(H76,H83,H130,H164,H165,H172)</f>
        <v>0</v>
      </c>
      <c r="I75" s="105">
        <f t="shared" si="67"/>
        <v>0</v>
      </c>
      <c r="J75" s="262">
        <f>SUM(J76,J83,J130,J164,J165,J172)</f>
        <v>0</v>
      </c>
      <c r="K75" s="104">
        <f t="shared" ref="K75:L75" si="68">SUM(K76,K83,K130,K164,K165,K172)</f>
        <v>0</v>
      </c>
      <c r="L75" s="105">
        <f t="shared" si="68"/>
        <v>0</v>
      </c>
      <c r="M75" s="103">
        <f>SUM(M76,M83,M130,M164,M165,M172)</f>
        <v>0</v>
      </c>
      <c r="N75" s="104">
        <f t="shared" ref="N75:O75" si="69">SUM(N76,N83,N130,N164,N165,N172)</f>
        <v>0</v>
      </c>
      <c r="O75" s="105">
        <f t="shared" si="69"/>
        <v>0</v>
      </c>
      <c r="P75" s="351"/>
      <c r="R75" s="207"/>
    </row>
    <row r="76" spans="1:18" ht="24" hidden="1" x14ac:dyDescent="0.25">
      <c r="A76" s="46">
        <v>2100</v>
      </c>
      <c r="B76" s="106" t="s">
        <v>66</v>
      </c>
      <c r="C76" s="47">
        <f t="shared" si="4"/>
        <v>0</v>
      </c>
      <c r="D76" s="230">
        <f>SUM(D77,D80)</f>
        <v>0</v>
      </c>
      <c r="E76" s="430">
        <f t="shared" ref="E76:F76" si="70">SUM(E77,E80)</f>
        <v>0</v>
      </c>
      <c r="F76" s="397">
        <f t="shared" si="70"/>
        <v>0</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c r="R76" s="207"/>
    </row>
    <row r="77" spans="1:18" ht="24" hidden="1" x14ac:dyDescent="0.25">
      <c r="A77" s="1598">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c r="R77" s="207"/>
    </row>
    <row r="78" spans="1:18" hidden="1" x14ac:dyDescent="0.25">
      <c r="A78" s="38">
        <v>2111</v>
      </c>
      <c r="B78" s="58" t="s">
        <v>68</v>
      </c>
      <c r="C78" s="59">
        <f t="shared" si="4"/>
        <v>0</v>
      </c>
      <c r="D78" s="232">
        <v>0</v>
      </c>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c r="R78" s="207"/>
    </row>
    <row r="79" spans="1:18" ht="24" hidden="1" x14ac:dyDescent="0.25">
      <c r="A79" s="38">
        <v>2112</v>
      </c>
      <c r="B79" s="58" t="s">
        <v>69</v>
      </c>
      <c r="C79" s="59">
        <f t="shared" si="4"/>
        <v>0</v>
      </c>
      <c r="D79" s="232">
        <v>0</v>
      </c>
      <c r="E79" s="435"/>
      <c r="F79" s="393">
        <f t="shared" si="78"/>
        <v>0</v>
      </c>
      <c r="G79" s="232"/>
      <c r="H79" s="264"/>
      <c r="I79" s="115">
        <f t="shared" si="79"/>
        <v>0</v>
      </c>
      <c r="J79" s="264"/>
      <c r="K79" s="61"/>
      <c r="L79" s="115">
        <f t="shared" si="80"/>
        <v>0</v>
      </c>
      <c r="M79" s="328"/>
      <c r="N79" s="61"/>
      <c r="O79" s="115">
        <f t="shared" si="81"/>
        <v>0</v>
      </c>
      <c r="P79" s="112"/>
      <c r="R79" s="207"/>
    </row>
    <row r="80" spans="1:18" ht="24" hidden="1" x14ac:dyDescent="0.25">
      <c r="A80" s="113">
        <v>2120</v>
      </c>
      <c r="B80" s="58" t="s">
        <v>70</v>
      </c>
      <c r="C80" s="59">
        <f t="shared" si="4"/>
        <v>0</v>
      </c>
      <c r="D80" s="233">
        <f>SUM(D81:D82)</f>
        <v>0</v>
      </c>
      <c r="E80" s="436">
        <f t="shared" ref="E80:F80" si="82">SUM(E81:E82)</f>
        <v>0</v>
      </c>
      <c r="F80" s="393">
        <f t="shared" si="82"/>
        <v>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c r="R80" s="207"/>
    </row>
    <row r="81" spans="1:18" hidden="1" x14ac:dyDescent="0.25">
      <c r="A81" s="38">
        <v>2121</v>
      </c>
      <c r="B81" s="58" t="s">
        <v>68</v>
      </c>
      <c r="C81" s="59">
        <f t="shared" si="4"/>
        <v>0</v>
      </c>
      <c r="D81" s="232">
        <v>0</v>
      </c>
      <c r="E81" s="435"/>
      <c r="F81" s="393">
        <f t="shared" ref="F81:F82" si="86">D81+E81</f>
        <v>0</v>
      </c>
      <c r="G81" s="232"/>
      <c r="H81" s="264"/>
      <c r="I81" s="115">
        <f t="shared" ref="I81:I82" si="87">G81+H81</f>
        <v>0</v>
      </c>
      <c r="J81" s="264"/>
      <c r="K81" s="61"/>
      <c r="L81" s="115">
        <f t="shared" ref="L81:L82" si="88">J81+K81</f>
        <v>0</v>
      </c>
      <c r="M81" s="328"/>
      <c r="N81" s="61"/>
      <c r="O81" s="115">
        <f t="shared" ref="O81:O82" si="89">M81+N81</f>
        <v>0</v>
      </c>
      <c r="P81" s="112"/>
      <c r="R81" s="207"/>
    </row>
    <row r="82" spans="1:18" ht="24" hidden="1" x14ac:dyDescent="0.25">
      <c r="A82" s="38">
        <v>2122</v>
      </c>
      <c r="B82" s="58" t="s">
        <v>69</v>
      </c>
      <c r="C82" s="59">
        <f t="shared" si="4"/>
        <v>0</v>
      </c>
      <c r="D82" s="232">
        <v>0</v>
      </c>
      <c r="E82" s="435"/>
      <c r="F82" s="393">
        <f t="shared" si="86"/>
        <v>0</v>
      </c>
      <c r="G82" s="232"/>
      <c r="H82" s="264"/>
      <c r="I82" s="115">
        <f t="shared" si="87"/>
        <v>0</v>
      </c>
      <c r="J82" s="264"/>
      <c r="K82" s="61"/>
      <c r="L82" s="115">
        <f t="shared" si="88"/>
        <v>0</v>
      </c>
      <c r="M82" s="328"/>
      <c r="N82" s="61"/>
      <c r="O82" s="115">
        <f t="shared" si="89"/>
        <v>0</v>
      </c>
      <c r="P82" s="112"/>
      <c r="R82" s="207"/>
    </row>
    <row r="83" spans="1:18" x14ac:dyDescent="0.25">
      <c r="A83" s="46">
        <v>2200</v>
      </c>
      <c r="B83" s="106" t="s">
        <v>71</v>
      </c>
      <c r="C83" s="47">
        <f t="shared" si="4"/>
        <v>42517</v>
      </c>
      <c r="D83" s="230">
        <f>SUM(D84,D89,D95,D103,D112,D116,D122,D128)</f>
        <v>42517</v>
      </c>
      <c r="E83" s="430">
        <f t="shared" ref="E83:F83" si="90">SUM(E84,E89,E95,E103,E112,E116,E122,E128)</f>
        <v>0</v>
      </c>
      <c r="F83" s="397">
        <f t="shared" si="90"/>
        <v>42517</v>
      </c>
      <c r="G83" s="230">
        <f>SUM(G84,G89,G95,G103,G112,G116,G122,G128)</f>
        <v>0</v>
      </c>
      <c r="H83" s="107">
        <f t="shared" ref="H83:I83" si="91">SUM(H84,H89,H95,H103,H112,H116,H122,H128)</f>
        <v>0</v>
      </c>
      <c r="I83" s="118">
        <f t="shared" si="91"/>
        <v>0</v>
      </c>
      <c r="J83" s="107">
        <f>SUM(J84,J89,J95,J103,J112,J116,J122,J128)</f>
        <v>0</v>
      </c>
      <c r="K83" s="51">
        <f t="shared" ref="K83:L83" si="92">SUM(K84,K89,K95,K103,K112,K116,K122,K128)</f>
        <v>0</v>
      </c>
      <c r="L83" s="118">
        <f t="shared" si="92"/>
        <v>0</v>
      </c>
      <c r="M83" s="167">
        <f>SUM(M84,M89,M95,M103,M112,M116,M122,M128)</f>
        <v>0</v>
      </c>
      <c r="N83" s="168">
        <f t="shared" ref="N83:O83" si="93">SUM(N84,N89,N95,N103,N112,N116,N122,N128)</f>
        <v>0</v>
      </c>
      <c r="O83" s="169">
        <f t="shared" si="93"/>
        <v>0</v>
      </c>
      <c r="P83" s="353"/>
      <c r="R83" s="207"/>
    </row>
    <row r="84" spans="1:18"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c r="R84" s="207"/>
    </row>
    <row r="85" spans="1:18" ht="24" hidden="1" x14ac:dyDescent="0.25">
      <c r="A85" s="33">
        <v>2211</v>
      </c>
      <c r="B85" s="53" t="s">
        <v>73</v>
      </c>
      <c r="C85" s="54">
        <f t="shared" ref="C85:C148" si="98">F85+I85+L85+O85</f>
        <v>0</v>
      </c>
      <c r="D85" s="231">
        <v>0</v>
      </c>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c r="R85" s="207"/>
    </row>
    <row r="86" spans="1:18" ht="36" hidden="1" x14ac:dyDescent="0.25">
      <c r="A86" s="38">
        <v>2212</v>
      </c>
      <c r="B86" s="58" t="s">
        <v>74</v>
      </c>
      <c r="C86" s="59">
        <f t="shared" si="98"/>
        <v>0</v>
      </c>
      <c r="D86" s="232">
        <v>0</v>
      </c>
      <c r="E86" s="435"/>
      <c r="F86" s="393">
        <f t="shared" si="99"/>
        <v>0</v>
      </c>
      <c r="G86" s="232"/>
      <c r="H86" s="264"/>
      <c r="I86" s="115">
        <f t="shared" si="100"/>
        <v>0</v>
      </c>
      <c r="J86" s="264"/>
      <c r="K86" s="61"/>
      <c r="L86" s="115">
        <f t="shared" si="101"/>
        <v>0</v>
      </c>
      <c r="M86" s="328"/>
      <c r="N86" s="61"/>
      <c r="O86" s="115">
        <f t="shared" si="102"/>
        <v>0</v>
      </c>
      <c r="P86" s="112"/>
      <c r="R86" s="207"/>
    </row>
    <row r="87" spans="1:18" ht="24" hidden="1" x14ac:dyDescent="0.25">
      <c r="A87" s="38">
        <v>2214</v>
      </c>
      <c r="B87" s="58" t="s">
        <v>75</v>
      </c>
      <c r="C87" s="59">
        <f t="shared" si="98"/>
        <v>0</v>
      </c>
      <c r="D87" s="232">
        <v>0</v>
      </c>
      <c r="E87" s="435"/>
      <c r="F87" s="393">
        <f t="shared" si="99"/>
        <v>0</v>
      </c>
      <c r="G87" s="232"/>
      <c r="H87" s="264"/>
      <c r="I87" s="115">
        <f t="shared" si="100"/>
        <v>0</v>
      </c>
      <c r="J87" s="264"/>
      <c r="K87" s="61"/>
      <c r="L87" s="115">
        <f t="shared" si="101"/>
        <v>0</v>
      </c>
      <c r="M87" s="328"/>
      <c r="N87" s="61"/>
      <c r="O87" s="115">
        <f t="shared" si="102"/>
        <v>0</v>
      </c>
      <c r="P87" s="112"/>
      <c r="R87" s="207"/>
    </row>
    <row r="88" spans="1:18" hidden="1" x14ac:dyDescent="0.25">
      <c r="A88" s="38">
        <v>2219</v>
      </c>
      <c r="B88" s="58" t="s">
        <v>76</v>
      </c>
      <c r="C88" s="59">
        <f t="shared" si="98"/>
        <v>0</v>
      </c>
      <c r="D88" s="232">
        <v>0</v>
      </c>
      <c r="E88" s="435"/>
      <c r="F88" s="393">
        <f t="shared" si="99"/>
        <v>0</v>
      </c>
      <c r="G88" s="232"/>
      <c r="H88" s="264"/>
      <c r="I88" s="115">
        <f t="shared" si="100"/>
        <v>0</v>
      </c>
      <c r="J88" s="264"/>
      <c r="K88" s="61"/>
      <c r="L88" s="115">
        <f t="shared" si="101"/>
        <v>0</v>
      </c>
      <c r="M88" s="328"/>
      <c r="N88" s="61"/>
      <c r="O88" s="115">
        <f t="shared" si="102"/>
        <v>0</v>
      </c>
      <c r="P88" s="112"/>
      <c r="R88" s="207"/>
    </row>
    <row r="89" spans="1:18" ht="24" hidden="1" x14ac:dyDescent="0.25">
      <c r="A89" s="113">
        <v>2220</v>
      </c>
      <c r="B89" s="58" t="s">
        <v>77</v>
      </c>
      <c r="C89" s="59">
        <f t="shared" si="98"/>
        <v>0</v>
      </c>
      <c r="D89" s="233">
        <f>SUM(D90:D94)</f>
        <v>0</v>
      </c>
      <c r="E89" s="436">
        <f t="shared" ref="E89:F89" si="103">SUM(E90:E94)</f>
        <v>0</v>
      </c>
      <c r="F89" s="393">
        <f t="shared" si="103"/>
        <v>0</v>
      </c>
      <c r="G89" s="233">
        <f>SUM(G90:G94)</f>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112"/>
      <c r="R89" s="207"/>
    </row>
    <row r="90" spans="1:18" ht="24" hidden="1" x14ac:dyDescent="0.25">
      <c r="A90" s="38">
        <v>2221</v>
      </c>
      <c r="B90" s="58" t="s">
        <v>289</v>
      </c>
      <c r="C90" s="59">
        <f t="shared" si="98"/>
        <v>0</v>
      </c>
      <c r="D90" s="232">
        <v>0</v>
      </c>
      <c r="E90" s="435"/>
      <c r="F90" s="393">
        <f t="shared" ref="F90:F94" si="107">D90+E90</f>
        <v>0</v>
      </c>
      <c r="G90" s="232"/>
      <c r="H90" s="264"/>
      <c r="I90" s="115">
        <f t="shared" ref="I90:I94" si="108">G90+H90</f>
        <v>0</v>
      </c>
      <c r="J90" s="264"/>
      <c r="K90" s="61"/>
      <c r="L90" s="115">
        <f t="shared" ref="L90:L94" si="109">J90+K90</f>
        <v>0</v>
      </c>
      <c r="M90" s="328"/>
      <c r="N90" s="61"/>
      <c r="O90" s="115">
        <f t="shared" ref="O90:O94" si="110">M90+N90</f>
        <v>0</v>
      </c>
      <c r="P90" s="112"/>
      <c r="R90" s="207"/>
    </row>
    <row r="91" spans="1:18" hidden="1" x14ac:dyDescent="0.25">
      <c r="A91" s="38">
        <v>2222</v>
      </c>
      <c r="B91" s="58" t="s">
        <v>78</v>
      </c>
      <c r="C91" s="59">
        <f t="shared" si="98"/>
        <v>0</v>
      </c>
      <c r="D91" s="232">
        <v>0</v>
      </c>
      <c r="E91" s="435"/>
      <c r="F91" s="393">
        <f t="shared" si="107"/>
        <v>0</v>
      </c>
      <c r="G91" s="232"/>
      <c r="H91" s="264"/>
      <c r="I91" s="115">
        <f t="shared" si="108"/>
        <v>0</v>
      </c>
      <c r="J91" s="264"/>
      <c r="K91" s="61"/>
      <c r="L91" s="115">
        <f t="shared" si="109"/>
        <v>0</v>
      </c>
      <c r="M91" s="328"/>
      <c r="N91" s="61"/>
      <c r="O91" s="115">
        <f t="shared" si="110"/>
        <v>0</v>
      </c>
      <c r="P91" s="112"/>
      <c r="R91" s="207"/>
    </row>
    <row r="92" spans="1:18" hidden="1" x14ac:dyDescent="0.25">
      <c r="A92" s="38">
        <v>2223</v>
      </c>
      <c r="B92" s="58" t="s">
        <v>79</v>
      </c>
      <c r="C92" s="59">
        <f t="shared" si="98"/>
        <v>0</v>
      </c>
      <c r="D92" s="232">
        <v>0</v>
      </c>
      <c r="E92" s="435"/>
      <c r="F92" s="393">
        <f t="shared" si="107"/>
        <v>0</v>
      </c>
      <c r="G92" s="232"/>
      <c r="H92" s="264"/>
      <c r="I92" s="115">
        <f t="shared" si="108"/>
        <v>0</v>
      </c>
      <c r="J92" s="264"/>
      <c r="K92" s="61"/>
      <c r="L92" s="115">
        <f t="shared" si="109"/>
        <v>0</v>
      </c>
      <c r="M92" s="328"/>
      <c r="N92" s="61"/>
      <c r="O92" s="115">
        <f t="shared" si="110"/>
        <v>0</v>
      </c>
      <c r="P92" s="112"/>
      <c r="R92" s="207"/>
    </row>
    <row r="93" spans="1:18" ht="48" hidden="1" x14ac:dyDescent="0.25">
      <c r="A93" s="38">
        <v>2224</v>
      </c>
      <c r="B93" s="58" t="s">
        <v>299</v>
      </c>
      <c r="C93" s="59">
        <f t="shared" si="98"/>
        <v>0</v>
      </c>
      <c r="D93" s="232">
        <v>0</v>
      </c>
      <c r="E93" s="435"/>
      <c r="F93" s="393">
        <f t="shared" si="107"/>
        <v>0</v>
      </c>
      <c r="G93" s="232"/>
      <c r="H93" s="264"/>
      <c r="I93" s="115">
        <f t="shared" si="108"/>
        <v>0</v>
      </c>
      <c r="J93" s="264"/>
      <c r="K93" s="61"/>
      <c r="L93" s="115">
        <f t="shared" si="109"/>
        <v>0</v>
      </c>
      <c r="M93" s="328"/>
      <c r="N93" s="61"/>
      <c r="O93" s="115">
        <f t="shared" si="110"/>
        <v>0</v>
      </c>
      <c r="P93" s="112"/>
      <c r="R93" s="207"/>
    </row>
    <row r="94" spans="1:18" ht="24" hidden="1" x14ac:dyDescent="0.25">
      <c r="A94" s="38">
        <v>2229</v>
      </c>
      <c r="B94" s="58" t="s">
        <v>80</v>
      </c>
      <c r="C94" s="59">
        <f t="shared" si="98"/>
        <v>0</v>
      </c>
      <c r="D94" s="232">
        <v>0</v>
      </c>
      <c r="E94" s="435"/>
      <c r="F94" s="393">
        <f t="shared" si="107"/>
        <v>0</v>
      </c>
      <c r="G94" s="232"/>
      <c r="H94" s="264"/>
      <c r="I94" s="115">
        <f t="shared" si="108"/>
        <v>0</v>
      </c>
      <c r="J94" s="264"/>
      <c r="K94" s="61"/>
      <c r="L94" s="115">
        <f t="shared" si="109"/>
        <v>0</v>
      </c>
      <c r="M94" s="328"/>
      <c r="N94" s="61"/>
      <c r="O94" s="115">
        <f t="shared" si="110"/>
        <v>0</v>
      </c>
      <c r="P94" s="112"/>
      <c r="R94" s="207"/>
    </row>
    <row r="95" spans="1:18" ht="36" hidden="1" x14ac:dyDescent="0.25">
      <c r="A95" s="113">
        <v>2230</v>
      </c>
      <c r="B95" s="58" t="s">
        <v>81</v>
      </c>
      <c r="C95" s="59">
        <f t="shared" si="98"/>
        <v>0</v>
      </c>
      <c r="D95" s="233">
        <f>SUM(D96:D102)</f>
        <v>0</v>
      </c>
      <c r="E95" s="436">
        <f t="shared" ref="E95:F95" si="111">SUM(E96:E102)</f>
        <v>0</v>
      </c>
      <c r="F95" s="393">
        <f t="shared" si="111"/>
        <v>0</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c r="R95" s="207"/>
    </row>
    <row r="96" spans="1:18" ht="24" hidden="1" x14ac:dyDescent="0.25">
      <c r="A96" s="38">
        <v>2231</v>
      </c>
      <c r="B96" s="58" t="s">
        <v>82</v>
      </c>
      <c r="C96" s="59">
        <f t="shared" si="98"/>
        <v>0</v>
      </c>
      <c r="D96" s="232">
        <v>0</v>
      </c>
      <c r="E96" s="435"/>
      <c r="F96" s="393">
        <f t="shared" ref="F96:F102" si="115">D96+E96</f>
        <v>0</v>
      </c>
      <c r="G96" s="232"/>
      <c r="H96" s="264"/>
      <c r="I96" s="115">
        <f t="shared" ref="I96:I102" si="116">G96+H96</f>
        <v>0</v>
      </c>
      <c r="J96" s="264"/>
      <c r="K96" s="61"/>
      <c r="L96" s="115">
        <f t="shared" ref="L96:L102" si="117">J96+K96</f>
        <v>0</v>
      </c>
      <c r="M96" s="328"/>
      <c r="N96" s="61"/>
      <c r="O96" s="115">
        <f t="shared" ref="O96:O102" si="118">M96+N96</f>
        <v>0</v>
      </c>
      <c r="P96" s="112"/>
      <c r="R96" s="207"/>
    </row>
    <row r="97" spans="1:18" ht="24.75" hidden="1" customHeight="1" x14ac:dyDescent="0.25">
      <c r="A97" s="38">
        <v>2232</v>
      </c>
      <c r="B97" s="58" t="s">
        <v>83</v>
      </c>
      <c r="C97" s="59">
        <f t="shared" si="98"/>
        <v>0</v>
      </c>
      <c r="D97" s="232">
        <v>0</v>
      </c>
      <c r="E97" s="435"/>
      <c r="F97" s="393">
        <f t="shared" si="115"/>
        <v>0</v>
      </c>
      <c r="G97" s="232"/>
      <c r="H97" s="264"/>
      <c r="I97" s="115">
        <f t="shared" si="116"/>
        <v>0</v>
      </c>
      <c r="J97" s="264"/>
      <c r="K97" s="61"/>
      <c r="L97" s="115">
        <f t="shared" si="117"/>
        <v>0</v>
      </c>
      <c r="M97" s="328"/>
      <c r="N97" s="61"/>
      <c r="O97" s="115">
        <f t="shared" si="118"/>
        <v>0</v>
      </c>
      <c r="P97" s="112"/>
      <c r="R97" s="207"/>
    </row>
    <row r="98" spans="1:18" ht="24" hidden="1" x14ac:dyDescent="0.25">
      <c r="A98" s="33">
        <v>2233</v>
      </c>
      <c r="B98" s="53" t="s">
        <v>84</v>
      </c>
      <c r="C98" s="54">
        <f t="shared" si="98"/>
        <v>0</v>
      </c>
      <c r="D98" s="231">
        <v>0</v>
      </c>
      <c r="E98" s="433"/>
      <c r="F98" s="434">
        <f t="shared" si="115"/>
        <v>0</v>
      </c>
      <c r="G98" s="231"/>
      <c r="H98" s="263"/>
      <c r="I98" s="121">
        <f t="shared" si="116"/>
        <v>0</v>
      </c>
      <c r="J98" s="263"/>
      <c r="K98" s="56"/>
      <c r="L98" s="121">
        <f t="shared" si="117"/>
        <v>0</v>
      </c>
      <c r="M98" s="327"/>
      <c r="N98" s="56"/>
      <c r="O98" s="121">
        <f t="shared" si="118"/>
        <v>0</v>
      </c>
      <c r="P98" s="111"/>
      <c r="R98" s="207"/>
    </row>
    <row r="99" spans="1:18" ht="36" hidden="1" x14ac:dyDescent="0.25">
      <c r="A99" s="38">
        <v>2234</v>
      </c>
      <c r="B99" s="58" t="s">
        <v>85</v>
      </c>
      <c r="C99" s="59">
        <f t="shared" si="98"/>
        <v>0</v>
      </c>
      <c r="D99" s="232">
        <v>0</v>
      </c>
      <c r="E99" s="435"/>
      <c r="F99" s="393">
        <f t="shared" si="115"/>
        <v>0</v>
      </c>
      <c r="G99" s="232"/>
      <c r="H99" s="264"/>
      <c r="I99" s="115">
        <f t="shared" si="116"/>
        <v>0</v>
      </c>
      <c r="J99" s="264"/>
      <c r="K99" s="61"/>
      <c r="L99" s="115">
        <f t="shared" si="117"/>
        <v>0</v>
      </c>
      <c r="M99" s="328"/>
      <c r="N99" s="61"/>
      <c r="O99" s="115">
        <f t="shared" si="118"/>
        <v>0</v>
      </c>
      <c r="P99" s="112"/>
      <c r="R99" s="207"/>
    </row>
    <row r="100" spans="1:18" ht="24" hidden="1" x14ac:dyDescent="0.25">
      <c r="A100" s="38">
        <v>2235</v>
      </c>
      <c r="B100" s="58" t="s">
        <v>86</v>
      </c>
      <c r="C100" s="59">
        <f t="shared" si="98"/>
        <v>0</v>
      </c>
      <c r="D100" s="232">
        <v>0</v>
      </c>
      <c r="E100" s="435"/>
      <c r="F100" s="393">
        <f t="shared" si="115"/>
        <v>0</v>
      </c>
      <c r="G100" s="232"/>
      <c r="H100" s="264"/>
      <c r="I100" s="115">
        <f t="shared" si="116"/>
        <v>0</v>
      </c>
      <c r="J100" s="264"/>
      <c r="K100" s="61"/>
      <c r="L100" s="115">
        <f t="shared" si="117"/>
        <v>0</v>
      </c>
      <c r="M100" s="328"/>
      <c r="N100" s="61"/>
      <c r="O100" s="115">
        <f t="shared" si="118"/>
        <v>0</v>
      </c>
      <c r="P100" s="112"/>
      <c r="R100" s="207"/>
    </row>
    <row r="101" spans="1:18" hidden="1" x14ac:dyDescent="0.25">
      <c r="A101" s="38">
        <v>2236</v>
      </c>
      <c r="B101" s="58" t="s">
        <v>87</v>
      </c>
      <c r="C101" s="59">
        <f t="shared" si="98"/>
        <v>0</v>
      </c>
      <c r="D101" s="232">
        <v>0</v>
      </c>
      <c r="E101" s="435"/>
      <c r="F101" s="393">
        <f t="shared" si="115"/>
        <v>0</v>
      </c>
      <c r="G101" s="232"/>
      <c r="H101" s="264"/>
      <c r="I101" s="115">
        <f t="shared" si="116"/>
        <v>0</v>
      </c>
      <c r="J101" s="264"/>
      <c r="K101" s="61"/>
      <c r="L101" s="115">
        <f t="shared" si="117"/>
        <v>0</v>
      </c>
      <c r="M101" s="328"/>
      <c r="N101" s="61"/>
      <c r="O101" s="115">
        <f t="shared" si="118"/>
        <v>0</v>
      </c>
      <c r="P101" s="112"/>
      <c r="R101" s="207"/>
    </row>
    <row r="102" spans="1:18" ht="24" hidden="1" x14ac:dyDescent="0.25">
      <c r="A102" s="38">
        <v>2239</v>
      </c>
      <c r="B102" s="58" t="s">
        <v>88</v>
      </c>
      <c r="C102" s="59">
        <f t="shared" si="98"/>
        <v>0</v>
      </c>
      <c r="D102" s="232">
        <v>0</v>
      </c>
      <c r="E102" s="435"/>
      <c r="F102" s="393">
        <f t="shared" si="115"/>
        <v>0</v>
      </c>
      <c r="G102" s="232"/>
      <c r="H102" s="264"/>
      <c r="I102" s="115">
        <f t="shared" si="116"/>
        <v>0</v>
      </c>
      <c r="J102" s="264"/>
      <c r="K102" s="61"/>
      <c r="L102" s="115">
        <f t="shared" si="117"/>
        <v>0</v>
      </c>
      <c r="M102" s="328"/>
      <c r="N102" s="61"/>
      <c r="O102" s="115">
        <f t="shared" si="118"/>
        <v>0</v>
      </c>
      <c r="P102" s="112"/>
      <c r="R102" s="207"/>
    </row>
    <row r="103" spans="1:18" ht="36" x14ac:dyDescent="0.25">
      <c r="A103" s="113">
        <v>2240</v>
      </c>
      <c r="B103" s="58" t="s">
        <v>89</v>
      </c>
      <c r="C103" s="59">
        <f t="shared" si="98"/>
        <v>40314</v>
      </c>
      <c r="D103" s="233">
        <f>SUM(D104:D111)</f>
        <v>40314</v>
      </c>
      <c r="E103" s="436">
        <f t="shared" ref="E103:F103" si="119">SUM(E104:E111)</f>
        <v>0</v>
      </c>
      <c r="F103" s="393">
        <f t="shared" si="119"/>
        <v>40314</v>
      </c>
      <c r="G103" s="233">
        <f>SUM(G104:G111)</f>
        <v>0</v>
      </c>
      <c r="H103" s="122">
        <f t="shared" ref="H103:I103" si="120">SUM(H104:H111)</f>
        <v>0</v>
      </c>
      <c r="I103" s="115">
        <f t="shared" si="120"/>
        <v>0</v>
      </c>
      <c r="J103" s="122">
        <f>SUM(J104:J111)</f>
        <v>0</v>
      </c>
      <c r="K103" s="114">
        <f t="shared" ref="K103:L103" si="121">SUM(K104:K111)</f>
        <v>0</v>
      </c>
      <c r="L103" s="115">
        <f t="shared" si="121"/>
        <v>0</v>
      </c>
      <c r="M103" s="59">
        <f>SUM(M104:M111)</f>
        <v>0</v>
      </c>
      <c r="N103" s="114">
        <f t="shared" ref="N103:O103" si="122">SUM(N104:N111)</f>
        <v>0</v>
      </c>
      <c r="O103" s="115">
        <f t="shared" si="122"/>
        <v>0</v>
      </c>
      <c r="P103" s="112"/>
      <c r="R103" s="207"/>
    </row>
    <row r="104" spans="1:18" x14ac:dyDescent="0.25">
      <c r="A104" s="38">
        <v>2241</v>
      </c>
      <c r="B104" s="58" t="s">
        <v>90</v>
      </c>
      <c r="C104" s="59">
        <f t="shared" si="98"/>
        <v>1127</v>
      </c>
      <c r="D104" s="232">
        <f>223+904</f>
        <v>1127</v>
      </c>
      <c r="E104" s="435"/>
      <c r="F104" s="393">
        <f t="shared" ref="F104:F111" si="123">D104+E104</f>
        <v>1127</v>
      </c>
      <c r="G104" s="232"/>
      <c r="H104" s="264"/>
      <c r="I104" s="115">
        <f t="shared" ref="I104:I111" si="124">G104+H104</f>
        <v>0</v>
      </c>
      <c r="J104" s="264"/>
      <c r="K104" s="61"/>
      <c r="L104" s="115">
        <f t="shared" ref="L104:L111" si="125">J104+K104</f>
        <v>0</v>
      </c>
      <c r="M104" s="328"/>
      <c r="N104" s="61"/>
      <c r="O104" s="115">
        <f t="shared" ref="O104:O111" si="126">M104+N104</f>
        <v>0</v>
      </c>
      <c r="P104" s="112"/>
      <c r="R104" s="207"/>
    </row>
    <row r="105" spans="1:18" ht="24" hidden="1" x14ac:dyDescent="0.25">
      <c r="A105" s="38">
        <v>2242</v>
      </c>
      <c r="B105" s="58" t="s">
        <v>91</v>
      </c>
      <c r="C105" s="59">
        <f t="shared" si="98"/>
        <v>0</v>
      </c>
      <c r="D105" s="232">
        <v>0</v>
      </c>
      <c r="E105" s="435"/>
      <c r="F105" s="393">
        <f t="shared" si="123"/>
        <v>0</v>
      </c>
      <c r="G105" s="232"/>
      <c r="H105" s="264"/>
      <c r="I105" s="115">
        <f t="shared" si="124"/>
        <v>0</v>
      </c>
      <c r="J105" s="264"/>
      <c r="K105" s="61"/>
      <c r="L105" s="115">
        <f t="shared" si="125"/>
        <v>0</v>
      </c>
      <c r="M105" s="328"/>
      <c r="N105" s="61"/>
      <c r="O105" s="115">
        <f t="shared" si="126"/>
        <v>0</v>
      </c>
      <c r="P105" s="112"/>
      <c r="R105" s="207"/>
    </row>
    <row r="106" spans="1:18" ht="24" x14ac:dyDescent="0.25">
      <c r="A106" s="38">
        <v>2243</v>
      </c>
      <c r="B106" s="58" t="s">
        <v>92</v>
      </c>
      <c r="C106" s="59">
        <f t="shared" si="98"/>
        <v>11637</v>
      </c>
      <c r="D106" s="232">
        <v>11637</v>
      </c>
      <c r="E106" s="435"/>
      <c r="F106" s="393">
        <f t="shared" si="123"/>
        <v>11637</v>
      </c>
      <c r="G106" s="232"/>
      <c r="H106" s="264"/>
      <c r="I106" s="115">
        <f t="shared" si="124"/>
        <v>0</v>
      </c>
      <c r="J106" s="264"/>
      <c r="K106" s="61"/>
      <c r="L106" s="115">
        <f t="shared" si="125"/>
        <v>0</v>
      </c>
      <c r="M106" s="328"/>
      <c r="N106" s="61"/>
      <c r="O106" s="115">
        <f t="shared" si="126"/>
        <v>0</v>
      </c>
      <c r="P106" s="112"/>
      <c r="R106" s="207"/>
    </row>
    <row r="107" spans="1:18" x14ac:dyDescent="0.25">
      <c r="A107" s="38">
        <v>2244</v>
      </c>
      <c r="B107" s="58" t="s">
        <v>93</v>
      </c>
      <c r="C107" s="59">
        <f t="shared" si="98"/>
        <v>27550</v>
      </c>
      <c r="D107" s="232">
        <v>27550</v>
      </c>
      <c r="E107" s="435"/>
      <c r="F107" s="393">
        <f t="shared" si="123"/>
        <v>27550</v>
      </c>
      <c r="G107" s="232"/>
      <c r="H107" s="264"/>
      <c r="I107" s="115">
        <f t="shared" si="124"/>
        <v>0</v>
      </c>
      <c r="J107" s="264"/>
      <c r="K107" s="61"/>
      <c r="L107" s="115">
        <f t="shared" si="125"/>
        <v>0</v>
      </c>
      <c r="M107" s="328"/>
      <c r="N107" s="61"/>
      <c r="O107" s="115">
        <f t="shared" si="126"/>
        <v>0</v>
      </c>
      <c r="P107" s="112"/>
      <c r="R107" s="207"/>
    </row>
    <row r="108" spans="1:18" ht="24" hidden="1" x14ac:dyDescent="0.25">
      <c r="A108" s="38">
        <v>2246</v>
      </c>
      <c r="B108" s="58" t="s">
        <v>94</v>
      </c>
      <c r="C108" s="59">
        <f t="shared" si="98"/>
        <v>0</v>
      </c>
      <c r="D108" s="232">
        <v>0</v>
      </c>
      <c r="E108" s="435"/>
      <c r="F108" s="393">
        <f t="shared" si="123"/>
        <v>0</v>
      </c>
      <c r="G108" s="232"/>
      <c r="H108" s="264"/>
      <c r="I108" s="115">
        <f t="shared" si="124"/>
        <v>0</v>
      </c>
      <c r="J108" s="264"/>
      <c r="K108" s="61"/>
      <c r="L108" s="115">
        <f t="shared" si="125"/>
        <v>0</v>
      </c>
      <c r="M108" s="328"/>
      <c r="N108" s="61"/>
      <c r="O108" s="115">
        <f t="shared" si="126"/>
        <v>0</v>
      </c>
      <c r="P108" s="112"/>
      <c r="R108" s="207"/>
    </row>
    <row r="109" spans="1:18" hidden="1" x14ac:dyDescent="0.25">
      <c r="A109" s="38">
        <v>2247</v>
      </c>
      <c r="B109" s="58" t="s">
        <v>95</v>
      </c>
      <c r="C109" s="59">
        <f t="shared" si="98"/>
        <v>0</v>
      </c>
      <c r="D109" s="232">
        <v>0</v>
      </c>
      <c r="E109" s="435"/>
      <c r="F109" s="393">
        <f t="shared" si="123"/>
        <v>0</v>
      </c>
      <c r="G109" s="232"/>
      <c r="H109" s="264"/>
      <c r="I109" s="115">
        <f t="shared" si="124"/>
        <v>0</v>
      </c>
      <c r="J109" s="264"/>
      <c r="K109" s="61"/>
      <c r="L109" s="115">
        <f t="shared" si="125"/>
        <v>0</v>
      </c>
      <c r="M109" s="328"/>
      <c r="N109" s="61"/>
      <c r="O109" s="115">
        <f t="shared" si="126"/>
        <v>0</v>
      </c>
      <c r="P109" s="112"/>
      <c r="R109" s="207"/>
    </row>
    <row r="110" spans="1:18" ht="24" hidden="1" x14ac:dyDescent="0.25">
      <c r="A110" s="38">
        <v>2248</v>
      </c>
      <c r="B110" s="58" t="s">
        <v>300</v>
      </c>
      <c r="C110" s="59">
        <f t="shared" si="98"/>
        <v>0</v>
      </c>
      <c r="D110" s="232">
        <v>0</v>
      </c>
      <c r="E110" s="435"/>
      <c r="F110" s="393">
        <f t="shared" si="123"/>
        <v>0</v>
      </c>
      <c r="G110" s="232"/>
      <c r="H110" s="264"/>
      <c r="I110" s="115">
        <f t="shared" si="124"/>
        <v>0</v>
      </c>
      <c r="J110" s="264"/>
      <c r="K110" s="61"/>
      <c r="L110" s="115">
        <f t="shared" si="125"/>
        <v>0</v>
      </c>
      <c r="M110" s="328"/>
      <c r="N110" s="61"/>
      <c r="O110" s="115">
        <f t="shared" si="126"/>
        <v>0</v>
      </c>
      <c r="P110" s="112"/>
      <c r="R110" s="207"/>
    </row>
    <row r="111" spans="1:18" ht="24" hidden="1" x14ac:dyDescent="0.25">
      <c r="A111" s="38">
        <v>2249</v>
      </c>
      <c r="B111" s="58" t="s">
        <v>96</v>
      </c>
      <c r="C111" s="59">
        <f t="shared" si="98"/>
        <v>0</v>
      </c>
      <c r="D111" s="232">
        <v>0</v>
      </c>
      <c r="E111" s="435"/>
      <c r="F111" s="393">
        <f t="shared" si="123"/>
        <v>0</v>
      </c>
      <c r="G111" s="232"/>
      <c r="H111" s="264"/>
      <c r="I111" s="115">
        <f t="shared" si="124"/>
        <v>0</v>
      </c>
      <c r="J111" s="264"/>
      <c r="K111" s="61"/>
      <c r="L111" s="115">
        <f t="shared" si="125"/>
        <v>0</v>
      </c>
      <c r="M111" s="328"/>
      <c r="N111" s="61"/>
      <c r="O111" s="115">
        <f t="shared" si="126"/>
        <v>0</v>
      </c>
      <c r="P111" s="112"/>
      <c r="R111" s="207"/>
    </row>
    <row r="112" spans="1:18"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c r="R112" s="207"/>
    </row>
    <row r="113" spans="1:18" hidden="1" x14ac:dyDescent="0.25">
      <c r="A113" s="38">
        <v>2251</v>
      </c>
      <c r="B113" s="58" t="s">
        <v>98</v>
      </c>
      <c r="C113" s="59">
        <f t="shared" si="98"/>
        <v>0</v>
      </c>
      <c r="D113" s="232">
        <v>0</v>
      </c>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c r="R113" s="207"/>
    </row>
    <row r="114" spans="1:18" ht="24" hidden="1" x14ac:dyDescent="0.25">
      <c r="A114" s="38">
        <v>2252</v>
      </c>
      <c r="B114" s="58" t="s">
        <v>99</v>
      </c>
      <c r="C114" s="59">
        <f t="shared" si="98"/>
        <v>0</v>
      </c>
      <c r="D114" s="232">
        <v>0</v>
      </c>
      <c r="E114" s="435"/>
      <c r="F114" s="393">
        <f t="shared" si="131"/>
        <v>0</v>
      </c>
      <c r="G114" s="232"/>
      <c r="H114" s="264"/>
      <c r="I114" s="115">
        <f t="shared" si="132"/>
        <v>0</v>
      </c>
      <c r="J114" s="264"/>
      <c r="K114" s="61"/>
      <c r="L114" s="115">
        <f t="shared" si="133"/>
        <v>0</v>
      </c>
      <c r="M114" s="328"/>
      <c r="N114" s="61"/>
      <c r="O114" s="115">
        <f t="shared" si="134"/>
        <v>0</v>
      </c>
      <c r="P114" s="112"/>
      <c r="R114" s="207"/>
    </row>
    <row r="115" spans="1:18" ht="24" hidden="1" x14ac:dyDescent="0.25">
      <c r="A115" s="38">
        <v>2259</v>
      </c>
      <c r="B115" s="58" t="s">
        <v>100</v>
      </c>
      <c r="C115" s="59">
        <f t="shared" si="98"/>
        <v>0</v>
      </c>
      <c r="D115" s="232">
        <v>0</v>
      </c>
      <c r="E115" s="435"/>
      <c r="F115" s="393">
        <f t="shared" si="131"/>
        <v>0</v>
      </c>
      <c r="G115" s="232"/>
      <c r="H115" s="264"/>
      <c r="I115" s="115">
        <f t="shared" si="132"/>
        <v>0</v>
      </c>
      <c r="J115" s="264"/>
      <c r="K115" s="61"/>
      <c r="L115" s="115">
        <f t="shared" si="133"/>
        <v>0</v>
      </c>
      <c r="M115" s="328"/>
      <c r="N115" s="61"/>
      <c r="O115" s="115">
        <f t="shared" si="134"/>
        <v>0</v>
      </c>
      <c r="P115" s="112"/>
      <c r="R115" s="207"/>
    </row>
    <row r="116" spans="1:18" hidden="1" x14ac:dyDescent="0.25">
      <c r="A116" s="113">
        <v>2260</v>
      </c>
      <c r="B116" s="58" t="s">
        <v>101</v>
      </c>
      <c r="C116" s="59">
        <f t="shared" si="98"/>
        <v>0</v>
      </c>
      <c r="D116" s="233">
        <f>SUM(D117:D121)</f>
        <v>0</v>
      </c>
      <c r="E116" s="436">
        <f t="shared" ref="E116:F116" si="135">SUM(E117:E121)</f>
        <v>0</v>
      </c>
      <c r="F116" s="393">
        <f t="shared" si="135"/>
        <v>0</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c r="R116" s="207"/>
    </row>
    <row r="117" spans="1:18" hidden="1" x14ac:dyDescent="0.25">
      <c r="A117" s="38">
        <v>2261</v>
      </c>
      <c r="B117" s="58" t="s">
        <v>102</v>
      </c>
      <c r="C117" s="59">
        <f t="shared" si="98"/>
        <v>0</v>
      </c>
      <c r="D117" s="232">
        <v>0</v>
      </c>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c r="R117" s="207"/>
    </row>
    <row r="118" spans="1:18" hidden="1" x14ac:dyDescent="0.25">
      <c r="A118" s="38">
        <v>2262</v>
      </c>
      <c r="B118" s="58" t="s">
        <v>103</v>
      </c>
      <c r="C118" s="59">
        <f t="shared" si="98"/>
        <v>0</v>
      </c>
      <c r="D118" s="232">
        <v>0</v>
      </c>
      <c r="E118" s="435"/>
      <c r="F118" s="393">
        <f t="shared" si="139"/>
        <v>0</v>
      </c>
      <c r="G118" s="232"/>
      <c r="H118" s="264"/>
      <c r="I118" s="115">
        <f t="shared" si="140"/>
        <v>0</v>
      </c>
      <c r="J118" s="264"/>
      <c r="K118" s="61"/>
      <c r="L118" s="115">
        <f t="shared" si="141"/>
        <v>0</v>
      </c>
      <c r="M118" s="328"/>
      <c r="N118" s="61"/>
      <c r="O118" s="115">
        <f t="shared" si="142"/>
        <v>0</v>
      </c>
      <c r="P118" s="112"/>
      <c r="R118" s="207"/>
    </row>
    <row r="119" spans="1:18" hidden="1" x14ac:dyDescent="0.25">
      <c r="A119" s="38">
        <v>2263</v>
      </c>
      <c r="B119" s="58" t="s">
        <v>104</v>
      </c>
      <c r="C119" s="59">
        <f t="shared" si="98"/>
        <v>0</v>
      </c>
      <c r="D119" s="232">
        <v>0</v>
      </c>
      <c r="E119" s="435"/>
      <c r="F119" s="393">
        <f t="shared" si="139"/>
        <v>0</v>
      </c>
      <c r="G119" s="232"/>
      <c r="H119" s="264"/>
      <c r="I119" s="115">
        <f t="shared" si="140"/>
        <v>0</v>
      </c>
      <c r="J119" s="264"/>
      <c r="K119" s="61"/>
      <c r="L119" s="115">
        <f t="shared" si="141"/>
        <v>0</v>
      </c>
      <c r="M119" s="328"/>
      <c r="N119" s="61"/>
      <c r="O119" s="115">
        <f t="shared" si="142"/>
        <v>0</v>
      </c>
      <c r="P119" s="112"/>
      <c r="R119" s="207"/>
    </row>
    <row r="120" spans="1:18" ht="24" hidden="1" x14ac:dyDescent="0.25">
      <c r="A120" s="38">
        <v>2264</v>
      </c>
      <c r="B120" s="58" t="s">
        <v>105</v>
      </c>
      <c r="C120" s="59">
        <f t="shared" si="98"/>
        <v>0</v>
      </c>
      <c r="D120" s="232">
        <v>0</v>
      </c>
      <c r="E120" s="435"/>
      <c r="F120" s="393">
        <f t="shared" si="139"/>
        <v>0</v>
      </c>
      <c r="G120" s="232"/>
      <c r="H120" s="264"/>
      <c r="I120" s="115">
        <f t="shared" si="140"/>
        <v>0</v>
      </c>
      <c r="J120" s="264"/>
      <c r="K120" s="61"/>
      <c r="L120" s="115">
        <f t="shared" si="141"/>
        <v>0</v>
      </c>
      <c r="M120" s="328"/>
      <c r="N120" s="61"/>
      <c r="O120" s="115">
        <f t="shared" si="142"/>
        <v>0</v>
      </c>
      <c r="P120" s="112"/>
      <c r="R120" s="207"/>
    </row>
    <row r="121" spans="1:18" hidden="1" x14ac:dyDescent="0.25">
      <c r="A121" s="38">
        <v>2269</v>
      </c>
      <c r="B121" s="58" t="s">
        <v>106</v>
      </c>
      <c r="C121" s="59">
        <f t="shared" si="98"/>
        <v>0</v>
      </c>
      <c r="D121" s="232">
        <v>0</v>
      </c>
      <c r="E121" s="435"/>
      <c r="F121" s="393">
        <f t="shared" si="139"/>
        <v>0</v>
      </c>
      <c r="G121" s="232"/>
      <c r="H121" s="264"/>
      <c r="I121" s="115">
        <f t="shared" si="140"/>
        <v>0</v>
      </c>
      <c r="J121" s="264"/>
      <c r="K121" s="61"/>
      <c r="L121" s="115">
        <f t="shared" si="141"/>
        <v>0</v>
      </c>
      <c r="M121" s="328"/>
      <c r="N121" s="61"/>
      <c r="O121" s="115">
        <f t="shared" si="142"/>
        <v>0</v>
      </c>
      <c r="P121" s="112"/>
      <c r="R121" s="207"/>
    </row>
    <row r="122" spans="1:18" x14ac:dyDescent="0.25">
      <c r="A122" s="113">
        <v>2270</v>
      </c>
      <c r="B122" s="58" t="s">
        <v>107</v>
      </c>
      <c r="C122" s="59">
        <f t="shared" si="98"/>
        <v>2203</v>
      </c>
      <c r="D122" s="233">
        <f>SUM(D123:D127)</f>
        <v>2203</v>
      </c>
      <c r="E122" s="436">
        <f t="shared" ref="E122:F122" si="143">SUM(E123:E127)</f>
        <v>0</v>
      </c>
      <c r="F122" s="393">
        <f t="shared" si="143"/>
        <v>2203</v>
      </c>
      <c r="G122" s="233">
        <f>SUM(G123:G127)</f>
        <v>0</v>
      </c>
      <c r="H122" s="122">
        <f t="shared" ref="H122:I122" si="144">SUM(H123:H127)</f>
        <v>0</v>
      </c>
      <c r="I122" s="115">
        <f t="shared" si="144"/>
        <v>0</v>
      </c>
      <c r="J122" s="122">
        <f>SUM(J123:J127)</f>
        <v>0</v>
      </c>
      <c r="K122" s="114">
        <f t="shared" ref="K122:L122" si="145">SUM(K123:K127)</f>
        <v>0</v>
      </c>
      <c r="L122" s="115">
        <f t="shared" si="145"/>
        <v>0</v>
      </c>
      <c r="M122" s="59">
        <f>SUM(M123:M127)</f>
        <v>0</v>
      </c>
      <c r="N122" s="114">
        <f t="shared" ref="N122:O122" si="146">SUM(N123:N127)</f>
        <v>0</v>
      </c>
      <c r="O122" s="115">
        <f t="shared" si="146"/>
        <v>0</v>
      </c>
      <c r="P122" s="112"/>
      <c r="R122" s="207"/>
    </row>
    <row r="123" spans="1:18" hidden="1" x14ac:dyDescent="0.25">
      <c r="A123" s="38">
        <v>2272</v>
      </c>
      <c r="B123" s="147" t="s">
        <v>108</v>
      </c>
      <c r="C123" s="59">
        <f t="shared" si="98"/>
        <v>0</v>
      </c>
      <c r="D123" s="232">
        <v>0</v>
      </c>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c r="R123" s="207"/>
    </row>
    <row r="124" spans="1:18" ht="24" hidden="1" x14ac:dyDescent="0.25">
      <c r="A124" s="38">
        <v>2274</v>
      </c>
      <c r="B124" s="187" t="s">
        <v>290</v>
      </c>
      <c r="C124" s="59">
        <f t="shared" si="98"/>
        <v>0</v>
      </c>
      <c r="D124" s="232">
        <v>0</v>
      </c>
      <c r="E124" s="435"/>
      <c r="F124" s="393">
        <f t="shared" si="147"/>
        <v>0</v>
      </c>
      <c r="G124" s="232"/>
      <c r="H124" s="264"/>
      <c r="I124" s="115">
        <f t="shared" si="148"/>
        <v>0</v>
      </c>
      <c r="J124" s="264"/>
      <c r="K124" s="61"/>
      <c r="L124" s="115">
        <f t="shared" si="149"/>
        <v>0</v>
      </c>
      <c r="M124" s="328"/>
      <c r="N124" s="61"/>
      <c r="O124" s="115">
        <f t="shared" si="150"/>
        <v>0</v>
      </c>
      <c r="P124" s="112"/>
      <c r="R124" s="207"/>
    </row>
    <row r="125" spans="1:18" ht="24" hidden="1" x14ac:dyDescent="0.25">
      <c r="A125" s="38">
        <v>2275</v>
      </c>
      <c r="B125" s="58" t="s">
        <v>109</v>
      </c>
      <c r="C125" s="59">
        <f t="shared" si="98"/>
        <v>0</v>
      </c>
      <c r="D125" s="232">
        <v>0</v>
      </c>
      <c r="E125" s="435"/>
      <c r="F125" s="393">
        <f t="shared" si="147"/>
        <v>0</v>
      </c>
      <c r="G125" s="232"/>
      <c r="H125" s="264"/>
      <c r="I125" s="115">
        <f t="shared" si="148"/>
        <v>0</v>
      </c>
      <c r="J125" s="264"/>
      <c r="K125" s="61"/>
      <c r="L125" s="115">
        <f t="shared" si="149"/>
        <v>0</v>
      </c>
      <c r="M125" s="328"/>
      <c r="N125" s="61"/>
      <c r="O125" s="115">
        <f t="shared" si="150"/>
        <v>0</v>
      </c>
      <c r="P125" s="112"/>
      <c r="R125" s="207"/>
    </row>
    <row r="126" spans="1:18" ht="36" hidden="1" x14ac:dyDescent="0.25">
      <c r="A126" s="38">
        <v>2276</v>
      </c>
      <c r="B126" s="58" t="s">
        <v>110</v>
      </c>
      <c r="C126" s="59">
        <f t="shared" si="98"/>
        <v>0</v>
      </c>
      <c r="D126" s="232">
        <v>0</v>
      </c>
      <c r="E126" s="435"/>
      <c r="F126" s="393">
        <f t="shared" si="147"/>
        <v>0</v>
      </c>
      <c r="G126" s="232"/>
      <c r="H126" s="264"/>
      <c r="I126" s="115">
        <f t="shared" si="148"/>
        <v>0</v>
      </c>
      <c r="J126" s="264"/>
      <c r="K126" s="61"/>
      <c r="L126" s="115">
        <f t="shared" si="149"/>
        <v>0</v>
      </c>
      <c r="M126" s="328"/>
      <c r="N126" s="61"/>
      <c r="O126" s="115">
        <f t="shared" si="150"/>
        <v>0</v>
      </c>
      <c r="P126" s="112"/>
      <c r="R126" s="207"/>
    </row>
    <row r="127" spans="1:18" ht="24" x14ac:dyDescent="0.25">
      <c r="A127" s="38">
        <v>2279</v>
      </c>
      <c r="B127" s="58" t="s">
        <v>111</v>
      </c>
      <c r="C127" s="59">
        <f t="shared" si="98"/>
        <v>2203</v>
      </c>
      <c r="D127" s="232">
        <v>2203</v>
      </c>
      <c r="E127" s="435"/>
      <c r="F127" s="393">
        <f t="shared" si="147"/>
        <v>2203</v>
      </c>
      <c r="G127" s="232"/>
      <c r="H127" s="264"/>
      <c r="I127" s="115">
        <f t="shared" si="148"/>
        <v>0</v>
      </c>
      <c r="J127" s="264"/>
      <c r="K127" s="61"/>
      <c r="L127" s="115">
        <f t="shared" si="149"/>
        <v>0</v>
      </c>
      <c r="M127" s="328"/>
      <c r="N127" s="61"/>
      <c r="O127" s="115">
        <f t="shared" si="150"/>
        <v>0</v>
      </c>
      <c r="P127" s="112"/>
      <c r="R127" s="207"/>
    </row>
    <row r="128" spans="1:18" ht="24" hidden="1" x14ac:dyDescent="0.25">
      <c r="A128" s="1598">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c r="R128" s="207"/>
    </row>
    <row r="129" spans="1:18" ht="24" hidden="1" x14ac:dyDescent="0.25">
      <c r="A129" s="38">
        <v>2283</v>
      </c>
      <c r="B129" s="58" t="s">
        <v>112</v>
      </c>
      <c r="C129" s="59">
        <f t="shared" si="98"/>
        <v>0</v>
      </c>
      <c r="D129" s="232">
        <v>0</v>
      </c>
      <c r="E129" s="435"/>
      <c r="F129" s="393">
        <f>D129+E129</f>
        <v>0</v>
      </c>
      <c r="G129" s="232"/>
      <c r="H129" s="264"/>
      <c r="I129" s="115">
        <f>G129+H129</f>
        <v>0</v>
      </c>
      <c r="J129" s="264"/>
      <c r="K129" s="61"/>
      <c r="L129" s="115">
        <f>J129+K129</f>
        <v>0</v>
      </c>
      <c r="M129" s="328"/>
      <c r="N129" s="61"/>
      <c r="O129" s="115">
        <f>M129+N129</f>
        <v>0</v>
      </c>
      <c r="P129" s="112"/>
      <c r="R129" s="207"/>
    </row>
    <row r="130" spans="1:18" ht="38.25" customHeight="1" x14ac:dyDescent="0.25">
      <c r="A130" s="46">
        <v>2300</v>
      </c>
      <c r="B130" s="106" t="s">
        <v>113</v>
      </c>
      <c r="C130" s="47">
        <f t="shared" si="98"/>
        <v>5600</v>
      </c>
      <c r="D130" s="230">
        <f>SUM(D131,D136,D140,D141,D144,D151,D159,D160,D163)</f>
        <v>5600</v>
      </c>
      <c r="E130" s="430">
        <f t="shared" ref="E130:F130" si="152">SUM(E131,E136,E140,E141,E144,E151,E159,E160,E163)</f>
        <v>0</v>
      </c>
      <c r="F130" s="397">
        <f t="shared" si="152"/>
        <v>5600</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18">
        <f t="shared" si="154"/>
        <v>0</v>
      </c>
      <c r="M130" s="47">
        <f>SUM(M131,M136,M140,M141,M144,M151,M159,M160,M163)</f>
        <v>0</v>
      </c>
      <c r="N130" s="51">
        <f t="shared" ref="N130:O130" si="155">SUM(N131,N136,N140,N141,N144,N151,N159,N160,N163)</f>
        <v>0</v>
      </c>
      <c r="O130" s="118">
        <f t="shared" si="155"/>
        <v>0</v>
      </c>
      <c r="P130" s="124"/>
      <c r="R130" s="207"/>
    </row>
    <row r="131" spans="1:18" ht="24" x14ac:dyDescent="0.25">
      <c r="A131" s="1598">
        <v>2310</v>
      </c>
      <c r="B131" s="53" t="s">
        <v>114</v>
      </c>
      <c r="C131" s="54">
        <f t="shared" si="98"/>
        <v>5000</v>
      </c>
      <c r="D131" s="235">
        <f t="shared" ref="D131:O131" si="156">SUM(D132:D135)</f>
        <v>5000</v>
      </c>
      <c r="E131" s="438">
        <f t="shared" si="156"/>
        <v>0</v>
      </c>
      <c r="F131" s="434">
        <f t="shared" si="156"/>
        <v>5000</v>
      </c>
      <c r="G131" s="235">
        <f t="shared" si="156"/>
        <v>0</v>
      </c>
      <c r="H131" s="266">
        <f t="shared" si="156"/>
        <v>0</v>
      </c>
      <c r="I131" s="121">
        <f t="shared" si="156"/>
        <v>0</v>
      </c>
      <c r="J131" s="266">
        <f t="shared" si="156"/>
        <v>0</v>
      </c>
      <c r="K131" s="120">
        <f t="shared" si="156"/>
        <v>0</v>
      </c>
      <c r="L131" s="121">
        <f t="shared" si="156"/>
        <v>0</v>
      </c>
      <c r="M131" s="54">
        <f t="shared" si="156"/>
        <v>0</v>
      </c>
      <c r="N131" s="120">
        <f t="shared" si="156"/>
        <v>0</v>
      </c>
      <c r="O131" s="121">
        <f t="shared" si="156"/>
        <v>0</v>
      </c>
      <c r="P131" s="111"/>
      <c r="R131" s="207"/>
    </row>
    <row r="132" spans="1:18" hidden="1" x14ac:dyDescent="0.25">
      <c r="A132" s="38">
        <v>2311</v>
      </c>
      <c r="B132" s="58" t="s">
        <v>115</v>
      </c>
      <c r="C132" s="59">
        <f t="shared" si="98"/>
        <v>0</v>
      </c>
      <c r="D132" s="232">
        <v>0</v>
      </c>
      <c r="E132" s="435"/>
      <c r="F132" s="393">
        <f t="shared" ref="F132:F135" si="157">D132+E132</f>
        <v>0</v>
      </c>
      <c r="G132" s="232"/>
      <c r="H132" s="264"/>
      <c r="I132" s="115">
        <f t="shared" ref="I132:I135" si="158">G132+H132</f>
        <v>0</v>
      </c>
      <c r="J132" s="264"/>
      <c r="K132" s="61"/>
      <c r="L132" s="115">
        <f t="shared" ref="L132:L135" si="159">J132+K132</f>
        <v>0</v>
      </c>
      <c r="M132" s="328"/>
      <c r="N132" s="61"/>
      <c r="O132" s="115">
        <f t="shared" ref="O132:O135" si="160">M132+N132</f>
        <v>0</v>
      </c>
      <c r="P132" s="112"/>
      <c r="R132" s="207"/>
    </row>
    <row r="133" spans="1:18" x14ac:dyDescent="0.25">
      <c r="A133" s="38">
        <v>2312</v>
      </c>
      <c r="B133" s="58" t="s">
        <v>116</v>
      </c>
      <c r="C133" s="59">
        <f t="shared" si="98"/>
        <v>5000</v>
      </c>
      <c r="D133" s="232">
        <v>5000</v>
      </c>
      <c r="E133" s="435"/>
      <c r="F133" s="393">
        <f t="shared" si="157"/>
        <v>5000</v>
      </c>
      <c r="G133" s="232"/>
      <c r="H133" s="264"/>
      <c r="I133" s="115">
        <f t="shared" si="158"/>
        <v>0</v>
      </c>
      <c r="J133" s="264"/>
      <c r="K133" s="61"/>
      <c r="L133" s="115">
        <f t="shared" si="159"/>
        <v>0</v>
      </c>
      <c r="M133" s="328"/>
      <c r="N133" s="61"/>
      <c r="O133" s="115">
        <f t="shared" si="160"/>
        <v>0</v>
      </c>
      <c r="P133" s="112"/>
      <c r="R133" s="207"/>
    </row>
    <row r="134" spans="1:18" hidden="1" x14ac:dyDescent="0.25">
      <c r="A134" s="38">
        <v>2313</v>
      </c>
      <c r="B134" s="58" t="s">
        <v>117</v>
      </c>
      <c r="C134" s="59">
        <f t="shared" si="98"/>
        <v>0</v>
      </c>
      <c r="D134" s="232">
        <v>0</v>
      </c>
      <c r="E134" s="435"/>
      <c r="F134" s="393">
        <f t="shared" si="157"/>
        <v>0</v>
      </c>
      <c r="G134" s="232"/>
      <c r="H134" s="264"/>
      <c r="I134" s="115">
        <f t="shared" si="158"/>
        <v>0</v>
      </c>
      <c r="J134" s="264"/>
      <c r="K134" s="61"/>
      <c r="L134" s="115">
        <f t="shared" si="159"/>
        <v>0</v>
      </c>
      <c r="M134" s="328"/>
      <c r="N134" s="61"/>
      <c r="O134" s="115">
        <f t="shared" si="160"/>
        <v>0</v>
      </c>
      <c r="P134" s="112"/>
      <c r="R134" s="207"/>
    </row>
    <row r="135" spans="1:18" ht="36" hidden="1" customHeight="1" x14ac:dyDescent="0.25">
      <c r="A135" s="38">
        <v>2314</v>
      </c>
      <c r="B135" s="58" t="s">
        <v>291</v>
      </c>
      <c r="C135" s="59">
        <f t="shared" si="98"/>
        <v>0</v>
      </c>
      <c r="D135" s="232">
        <v>0</v>
      </c>
      <c r="E135" s="435"/>
      <c r="F135" s="393">
        <f t="shared" si="157"/>
        <v>0</v>
      </c>
      <c r="G135" s="232"/>
      <c r="H135" s="264"/>
      <c r="I135" s="115">
        <f t="shared" si="158"/>
        <v>0</v>
      </c>
      <c r="J135" s="264"/>
      <c r="K135" s="61"/>
      <c r="L135" s="115">
        <f t="shared" si="159"/>
        <v>0</v>
      </c>
      <c r="M135" s="328"/>
      <c r="N135" s="61"/>
      <c r="O135" s="115">
        <f t="shared" si="160"/>
        <v>0</v>
      </c>
      <c r="P135" s="112"/>
      <c r="R135" s="207"/>
    </row>
    <row r="136" spans="1:18" hidden="1" x14ac:dyDescent="0.25">
      <c r="A136" s="113">
        <v>2320</v>
      </c>
      <c r="B136" s="58" t="s">
        <v>118</v>
      </c>
      <c r="C136" s="59">
        <f t="shared" si="98"/>
        <v>0</v>
      </c>
      <c r="D136" s="233">
        <f>SUM(D137:D139)</f>
        <v>0</v>
      </c>
      <c r="E136" s="436">
        <f t="shared" ref="E136:F136" si="161">SUM(E137:E139)</f>
        <v>0</v>
      </c>
      <c r="F136" s="393">
        <f t="shared" si="161"/>
        <v>0</v>
      </c>
      <c r="G136" s="233">
        <f>SUM(G137:G139)</f>
        <v>0</v>
      </c>
      <c r="H136" s="122">
        <f t="shared" ref="H136:I136" si="162">SUM(H137:H139)</f>
        <v>0</v>
      </c>
      <c r="I136" s="115">
        <f t="shared" si="162"/>
        <v>0</v>
      </c>
      <c r="J136" s="122">
        <f>SUM(J137:J139)</f>
        <v>0</v>
      </c>
      <c r="K136" s="114">
        <f t="shared" ref="K136:L136" si="163">SUM(K137:K139)</f>
        <v>0</v>
      </c>
      <c r="L136" s="115">
        <f t="shared" si="163"/>
        <v>0</v>
      </c>
      <c r="M136" s="59">
        <f>SUM(M137:M139)</f>
        <v>0</v>
      </c>
      <c r="N136" s="114">
        <f t="shared" ref="N136:O136" si="164">SUM(N137:N139)</f>
        <v>0</v>
      </c>
      <c r="O136" s="115">
        <f t="shared" si="164"/>
        <v>0</v>
      </c>
      <c r="P136" s="112"/>
      <c r="R136" s="207"/>
    </row>
    <row r="137" spans="1:18" hidden="1" x14ac:dyDescent="0.25">
      <c r="A137" s="38">
        <v>2321</v>
      </c>
      <c r="B137" s="58" t="s">
        <v>119</v>
      </c>
      <c r="C137" s="59">
        <f t="shared" si="98"/>
        <v>0</v>
      </c>
      <c r="D137" s="232">
        <v>0</v>
      </c>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c r="R137" s="207"/>
    </row>
    <row r="138" spans="1:18" hidden="1" x14ac:dyDescent="0.25">
      <c r="A138" s="38">
        <v>2322</v>
      </c>
      <c r="B138" s="58" t="s">
        <v>120</v>
      </c>
      <c r="C138" s="59">
        <f t="shared" si="98"/>
        <v>0</v>
      </c>
      <c r="D138" s="232">
        <v>0</v>
      </c>
      <c r="E138" s="435"/>
      <c r="F138" s="393">
        <f t="shared" si="165"/>
        <v>0</v>
      </c>
      <c r="G138" s="232"/>
      <c r="H138" s="264"/>
      <c r="I138" s="115">
        <f t="shared" si="166"/>
        <v>0</v>
      </c>
      <c r="J138" s="264"/>
      <c r="K138" s="61"/>
      <c r="L138" s="115">
        <f t="shared" si="167"/>
        <v>0</v>
      </c>
      <c r="M138" s="328"/>
      <c r="N138" s="61"/>
      <c r="O138" s="115">
        <f t="shared" si="168"/>
        <v>0</v>
      </c>
      <c r="P138" s="112"/>
      <c r="R138" s="207"/>
    </row>
    <row r="139" spans="1:18" ht="10.5" hidden="1" customHeight="1" x14ac:dyDescent="0.25">
      <c r="A139" s="38">
        <v>2329</v>
      </c>
      <c r="B139" s="58" t="s">
        <v>121</v>
      </c>
      <c r="C139" s="59">
        <f t="shared" si="98"/>
        <v>0</v>
      </c>
      <c r="D139" s="232">
        <v>0</v>
      </c>
      <c r="E139" s="435"/>
      <c r="F139" s="393">
        <f t="shared" si="165"/>
        <v>0</v>
      </c>
      <c r="G139" s="232"/>
      <c r="H139" s="264"/>
      <c r="I139" s="115">
        <f t="shared" si="166"/>
        <v>0</v>
      </c>
      <c r="J139" s="264"/>
      <c r="K139" s="61"/>
      <c r="L139" s="115">
        <f t="shared" si="167"/>
        <v>0</v>
      </c>
      <c r="M139" s="328"/>
      <c r="N139" s="61"/>
      <c r="O139" s="115">
        <f t="shared" si="168"/>
        <v>0</v>
      </c>
      <c r="P139" s="112"/>
      <c r="R139" s="207"/>
    </row>
    <row r="140" spans="1:18" hidden="1" x14ac:dyDescent="0.25">
      <c r="A140" s="113">
        <v>2330</v>
      </c>
      <c r="B140" s="58" t="s">
        <v>122</v>
      </c>
      <c r="C140" s="59">
        <f t="shared" si="98"/>
        <v>0</v>
      </c>
      <c r="D140" s="232">
        <v>0</v>
      </c>
      <c r="E140" s="435"/>
      <c r="F140" s="393">
        <f t="shared" si="165"/>
        <v>0</v>
      </c>
      <c r="G140" s="232"/>
      <c r="H140" s="264"/>
      <c r="I140" s="115">
        <f t="shared" si="166"/>
        <v>0</v>
      </c>
      <c r="J140" s="264"/>
      <c r="K140" s="61"/>
      <c r="L140" s="115">
        <f t="shared" si="167"/>
        <v>0</v>
      </c>
      <c r="M140" s="328"/>
      <c r="N140" s="61"/>
      <c r="O140" s="115">
        <f t="shared" si="168"/>
        <v>0</v>
      </c>
      <c r="P140" s="112"/>
      <c r="R140" s="207"/>
    </row>
    <row r="141" spans="1:18"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c r="R141" s="207"/>
    </row>
    <row r="142" spans="1:18" hidden="1" x14ac:dyDescent="0.25">
      <c r="A142" s="38">
        <v>2341</v>
      </c>
      <c r="B142" s="58" t="s">
        <v>123</v>
      </c>
      <c r="C142" s="59">
        <f t="shared" si="98"/>
        <v>0</v>
      </c>
      <c r="D142" s="232">
        <v>0</v>
      </c>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c r="R142" s="207"/>
    </row>
    <row r="143" spans="1:18" ht="24" hidden="1" x14ac:dyDescent="0.25">
      <c r="A143" s="38">
        <v>2344</v>
      </c>
      <c r="B143" s="58" t="s">
        <v>124</v>
      </c>
      <c r="C143" s="59">
        <f t="shared" si="98"/>
        <v>0</v>
      </c>
      <c r="D143" s="232">
        <v>0</v>
      </c>
      <c r="E143" s="435"/>
      <c r="F143" s="393">
        <f t="shared" si="173"/>
        <v>0</v>
      </c>
      <c r="G143" s="232"/>
      <c r="H143" s="264"/>
      <c r="I143" s="115">
        <f t="shared" si="174"/>
        <v>0</v>
      </c>
      <c r="J143" s="264"/>
      <c r="K143" s="61"/>
      <c r="L143" s="115">
        <f t="shared" si="175"/>
        <v>0</v>
      </c>
      <c r="M143" s="328"/>
      <c r="N143" s="61"/>
      <c r="O143" s="115">
        <f t="shared" si="176"/>
        <v>0</v>
      </c>
      <c r="P143" s="112"/>
      <c r="R143" s="207"/>
    </row>
    <row r="144" spans="1:18" ht="24" hidden="1" x14ac:dyDescent="0.25">
      <c r="A144" s="108">
        <v>2350</v>
      </c>
      <c r="B144" s="79" t="s">
        <v>125</v>
      </c>
      <c r="C144" s="85">
        <f t="shared" si="98"/>
        <v>0</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c r="R144" s="207"/>
    </row>
    <row r="145" spans="1:18" hidden="1" x14ac:dyDescent="0.25">
      <c r="A145" s="33">
        <v>2351</v>
      </c>
      <c r="B145" s="53" t="s">
        <v>126</v>
      </c>
      <c r="C145" s="54">
        <f t="shared" si="98"/>
        <v>0</v>
      </c>
      <c r="D145" s="231">
        <v>0</v>
      </c>
      <c r="E145" s="433"/>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c r="R145" s="207"/>
    </row>
    <row r="146" spans="1:18" hidden="1" x14ac:dyDescent="0.25">
      <c r="A146" s="38">
        <v>2352</v>
      </c>
      <c r="B146" s="58" t="s">
        <v>127</v>
      </c>
      <c r="C146" s="59">
        <f t="shared" si="98"/>
        <v>0</v>
      </c>
      <c r="D146" s="232">
        <v>0</v>
      </c>
      <c r="E146" s="435"/>
      <c r="F146" s="393">
        <f t="shared" si="181"/>
        <v>0</v>
      </c>
      <c r="G146" s="232"/>
      <c r="H146" s="264"/>
      <c r="I146" s="115">
        <f t="shared" si="182"/>
        <v>0</v>
      </c>
      <c r="J146" s="264"/>
      <c r="K146" s="61"/>
      <c r="L146" s="115">
        <f t="shared" si="183"/>
        <v>0</v>
      </c>
      <c r="M146" s="328"/>
      <c r="N146" s="61"/>
      <c r="O146" s="115">
        <f t="shared" si="184"/>
        <v>0</v>
      </c>
      <c r="P146" s="112"/>
      <c r="R146" s="207"/>
    </row>
    <row r="147" spans="1:18" ht="24" hidden="1" x14ac:dyDescent="0.25">
      <c r="A147" s="38">
        <v>2353</v>
      </c>
      <c r="B147" s="58" t="s">
        <v>128</v>
      </c>
      <c r="C147" s="59">
        <f t="shared" si="98"/>
        <v>0</v>
      </c>
      <c r="D147" s="232">
        <v>0</v>
      </c>
      <c r="E147" s="435"/>
      <c r="F147" s="393">
        <f t="shared" si="181"/>
        <v>0</v>
      </c>
      <c r="G147" s="232"/>
      <c r="H147" s="264"/>
      <c r="I147" s="115">
        <f t="shared" si="182"/>
        <v>0</v>
      </c>
      <c r="J147" s="264"/>
      <c r="K147" s="61"/>
      <c r="L147" s="115">
        <f t="shared" si="183"/>
        <v>0</v>
      </c>
      <c r="M147" s="328"/>
      <c r="N147" s="61"/>
      <c r="O147" s="115">
        <f t="shared" si="184"/>
        <v>0</v>
      </c>
      <c r="P147" s="112"/>
      <c r="R147" s="207"/>
    </row>
    <row r="148" spans="1:18" ht="24" hidden="1" x14ac:dyDescent="0.25">
      <c r="A148" s="38">
        <v>2354</v>
      </c>
      <c r="B148" s="58" t="s">
        <v>129</v>
      </c>
      <c r="C148" s="59">
        <f t="shared" si="98"/>
        <v>0</v>
      </c>
      <c r="D148" s="232">
        <v>0</v>
      </c>
      <c r="E148" s="435"/>
      <c r="F148" s="393">
        <f t="shared" si="181"/>
        <v>0</v>
      </c>
      <c r="G148" s="232"/>
      <c r="H148" s="264"/>
      <c r="I148" s="115">
        <f t="shared" si="182"/>
        <v>0</v>
      </c>
      <c r="J148" s="264"/>
      <c r="K148" s="61"/>
      <c r="L148" s="115">
        <f t="shared" si="183"/>
        <v>0</v>
      </c>
      <c r="M148" s="328"/>
      <c r="N148" s="61"/>
      <c r="O148" s="115">
        <f t="shared" si="184"/>
        <v>0</v>
      </c>
      <c r="P148" s="112"/>
      <c r="R148" s="207"/>
    </row>
    <row r="149" spans="1:18" ht="24" hidden="1" x14ac:dyDescent="0.25">
      <c r="A149" s="38">
        <v>2355</v>
      </c>
      <c r="B149" s="58" t="s">
        <v>130</v>
      </c>
      <c r="C149" s="59">
        <f t="shared" ref="C149:C212" si="185">F149+I149+L149+O149</f>
        <v>0</v>
      </c>
      <c r="D149" s="232">
        <v>0</v>
      </c>
      <c r="E149" s="435"/>
      <c r="F149" s="393">
        <f t="shared" si="181"/>
        <v>0</v>
      </c>
      <c r="G149" s="232"/>
      <c r="H149" s="264"/>
      <c r="I149" s="115">
        <f t="shared" si="182"/>
        <v>0</v>
      </c>
      <c r="J149" s="264"/>
      <c r="K149" s="61"/>
      <c r="L149" s="115">
        <f t="shared" si="183"/>
        <v>0</v>
      </c>
      <c r="M149" s="328"/>
      <c r="N149" s="61"/>
      <c r="O149" s="115">
        <f t="shared" si="184"/>
        <v>0</v>
      </c>
      <c r="P149" s="112"/>
      <c r="R149" s="207"/>
    </row>
    <row r="150" spans="1:18" ht="24" hidden="1" x14ac:dyDescent="0.25">
      <c r="A150" s="38">
        <v>2359</v>
      </c>
      <c r="B150" s="58" t="s">
        <v>131</v>
      </c>
      <c r="C150" s="59">
        <f t="shared" si="185"/>
        <v>0</v>
      </c>
      <c r="D150" s="232">
        <v>0</v>
      </c>
      <c r="E150" s="435"/>
      <c r="F150" s="393">
        <f t="shared" si="181"/>
        <v>0</v>
      </c>
      <c r="G150" s="232"/>
      <c r="H150" s="264"/>
      <c r="I150" s="115">
        <f t="shared" si="182"/>
        <v>0</v>
      </c>
      <c r="J150" s="264"/>
      <c r="K150" s="61"/>
      <c r="L150" s="115">
        <f t="shared" si="183"/>
        <v>0</v>
      </c>
      <c r="M150" s="328"/>
      <c r="N150" s="61"/>
      <c r="O150" s="115">
        <f t="shared" si="184"/>
        <v>0</v>
      </c>
      <c r="P150" s="112"/>
      <c r="R150" s="207"/>
    </row>
    <row r="151" spans="1:18"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c r="R151" s="207"/>
    </row>
    <row r="152" spans="1:18" hidden="1" x14ac:dyDescent="0.25">
      <c r="A152" s="37">
        <v>2361</v>
      </c>
      <c r="B152" s="58" t="s">
        <v>133</v>
      </c>
      <c r="C152" s="59">
        <f t="shared" si="185"/>
        <v>0</v>
      </c>
      <c r="D152" s="232">
        <v>0</v>
      </c>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c r="R152" s="207"/>
    </row>
    <row r="153" spans="1:18" ht="24" hidden="1" x14ac:dyDescent="0.25">
      <c r="A153" s="37">
        <v>2362</v>
      </c>
      <c r="B153" s="58" t="s">
        <v>134</v>
      </c>
      <c r="C153" s="59">
        <f t="shared" si="185"/>
        <v>0</v>
      </c>
      <c r="D153" s="232">
        <v>0</v>
      </c>
      <c r="E153" s="435"/>
      <c r="F153" s="393">
        <f t="shared" si="190"/>
        <v>0</v>
      </c>
      <c r="G153" s="232"/>
      <c r="H153" s="264"/>
      <c r="I153" s="115">
        <f t="shared" si="191"/>
        <v>0</v>
      </c>
      <c r="J153" s="264"/>
      <c r="K153" s="61"/>
      <c r="L153" s="115">
        <f t="shared" si="192"/>
        <v>0</v>
      </c>
      <c r="M153" s="328"/>
      <c r="N153" s="61"/>
      <c r="O153" s="115">
        <f t="shared" si="193"/>
        <v>0</v>
      </c>
      <c r="P153" s="112"/>
      <c r="R153" s="207"/>
    </row>
    <row r="154" spans="1:18" hidden="1" x14ac:dyDescent="0.25">
      <c r="A154" s="37">
        <v>2363</v>
      </c>
      <c r="B154" s="58" t="s">
        <v>135</v>
      </c>
      <c r="C154" s="59">
        <f t="shared" si="185"/>
        <v>0</v>
      </c>
      <c r="D154" s="232">
        <v>0</v>
      </c>
      <c r="E154" s="435"/>
      <c r="F154" s="393">
        <f t="shared" si="190"/>
        <v>0</v>
      </c>
      <c r="G154" s="232"/>
      <c r="H154" s="264"/>
      <c r="I154" s="115">
        <f t="shared" si="191"/>
        <v>0</v>
      </c>
      <c r="J154" s="264"/>
      <c r="K154" s="61"/>
      <c r="L154" s="115">
        <f t="shared" si="192"/>
        <v>0</v>
      </c>
      <c r="M154" s="328"/>
      <c r="N154" s="61"/>
      <c r="O154" s="115">
        <f t="shared" si="193"/>
        <v>0</v>
      </c>
      <c r="P154" s="112"/>
      <c r="R154" s="207"/>
    </row>
    <row r="155" spans="1:18" hidden="1" x14ac:dyDescent="0.25">
      <c r="A155" s="37">
        <v>2364</v>
      </c>
      <c r="B155" s="58" t="s">
        <v>136</v>
      </c>
      <c r="C155" s="59">
        <f t="shared" si="185"/>
        <v>0</v>
      </c>
      <c r="D155" s="232">
        <v>0</v>
      </c>
      <c r="E155" s="435"/>
      <c r="F155" s="393">
        <f t="shared" si="190"/>
        <v>0</v>
      </c>
      <c r="G155" s="232"/>
      <c r="H155" s="264"/>
      <c r="I155" s="115">
        <f t="shared" si="191"/>
        <v>0</v>
      </c>
      <c r="J155" s="264"/>
      <c r="K155" s="61"/>
      <c r="L155" s="115">
        <f t="shared" si="192"/>
        <v>0</v>
      </c>
      <c r="M155" s="328"/>
      <c r="N155" s="61"/>
      <c r="O155" s="115">
        <f t="shared" si="193"/>
        <v>0</v>
      </c>
      <c r="P155" s="112"/>
      <c r="R155" s="207"/>
    </row>
    <row r="156" spans="1:18" ht="12.75" hidden="1" customHeight="1" x14ac:dyDescent="0.25">
      <c r="A156" s="37">
        <v>2365</v>
      </c>
      <c r="B156" s="58" t="s">
        <v>137</v>
      </c>
      <c r="C156" s="59">
        <f t="shared" si="185"/>
        <v>0</v>
      </c>
      <c r="D156" s="232">
        <v>0</v>
      </c>
      <c r="E156" s="435"/>
      <c r="F156" s="393">
        <f t="shared" si="190"/>
        <v>0</v>
      </c>
      <c r="G156" s="232"/>
      <c r="H156" s="264"/>
      <c r="I156" s="115">
        <f t="shared" si="191"/>
        <v>0</v>
      </c>
      <c r="J156" s="264"/>
      <c r="K156" s="61"/>
      <c r="L156" s="115">
        <f t="shared" si="192"/>
        <v>0</v>
      </c>
      <c r="M156" s="328"/>
      <c r="N156" s="61"/>
      <c r="O156" s="115">
        <f t="shared" si="193"/>
        <v>0</v>
      </c>
      <c r="P156" s="112"/>
      <c r="R156" s="207"/>
    </row>
    <row r="157" spans="1:18" ht="36" hidden="1" x14ac:dyDescent="0.25">
      <c r="A157" s="37">
        <v>2366</v>
      </c>
      <c r="B157" s="58" t="s">
        <v>138</v>
      </c>
      <c r="C157" s="59">
        <f t="shared" si="185"/>
        <v>0</v>
      </c>
      <c r="D157" s="232">
        <v>0</v>
      </c>
      <c r="E157" s="435"/>
      <c r="F157" s="393">
        <f t="shared" si="190"/>
        <v>0</v>
      </c>
      <c r="G157" s="232"/>
      <c r="H157" s="264"/>
      <c r="I157" s="115">
        <f t="shared" si="191"/>
        <v>0</v>
      </c>
      <c r="J157" s="264"/>
      <c r="K157" s="61"/>
      <c r="L157" s="115">
        <f t="shared" si="192"/>
        <v>0</v>
      </c>
      <c r="M157" s="328"/>
      <c r="N157" s="61"/>
      <c r="O157" s="115">
        <f t="shared" si="193"/>
        <v>0</v>
      </c>
      <c r="P157" s="112"/>
      <c r="R157" s="207"/>
    </row>
    <row r="158" spans="1:18" ht="48" hidden="1" x14ac:dyDescent="0.25">
      <c r="A158" s="37">
        <v>2369</v>
      </c>
      <c r="B158" s="58" t="s">
        <v>139</v>
      </c>
      <c r="C158" s="59">
        <f t="shared" si="185"/>
        <v>0</v>
      </c>
      <c r="D158" s="232">
        <v>0</v>
      </c>
      <c r="E158" s="435"/>
      <c r="F158" s="393">
        <f t="shared" si="190"/>
        <v>0</v>
      </c>
      <c r="G158" s="232"/>
      <c r="H158" s="264"/>
      <c r="I158" s="115">
        <f t="shared" si="191"/>
        <v>0</v>
      </c>
      <c r="J158" s="264"/>
      <c r="K158" s="61"/>
      <c r="L158" s="115">
        <f t="shared" si="192"/>
        <v>0</v>
      </c>
      <c r="M158" s="328"/>
      <c r="N158" s="61"/>
      <c r="O158" s="115">
        <f t="shared" si="193"/>
        <v>0</v>
      </c>
      <c r="P158" s="112"/>
      <c r="R158" s="207"/>
    </row>
    <row r="159" spans="1:18" hidden="1" x14ac:dyDescent="0.25">
      <c r="A159" s="108">
        <v>2370</v>
      </c>
      <c r="B159" s="79" t="s">
        <v>140</v>
      </c>
      <c r="C159" s="85">
        <f t="shared" si="185"/>
        <v>0</v>
      </c>
      <c r="D159" s="234">
        <v>0</v>
      </c>
      <c r="E159" s="437"/>
      <c r="F159" s="432">
        <f t="shared" si="190"/>
        <v>0</v>
      </c>
      <c r="G159" s="234"/>
      <c r="H159" s="265"/>
      <c r="I159" s="110">
        <f t="shared" si="191"/>
        <v>0</v>
      </c>
      <c r="J159" s="265"/>
      <c r="K159" s="116"/>
      <c r="L159" s="110">
        <f t="shared" si="192"/>
        <v>0</v>
      </c>
      <c r="M159" s="329"/>
      <c r="N159" s="116"/>
      <c r="O159" s="110">
        <f t="shared" si="193"/>
        <v>0</v>
      </c>
      <c r="P159" s="117"/>
      <c r="R159" s="207"/>
    </row>
    <row r="160" spans="1:18"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c r="R160" s="207"/>
    </row>
    <row r="161" spans="1:18" hidden="1" x14ac:dyDescent="0.25">
      <c r="A161" s="32">
        <v>2381</v>
      </c>
      <c r="B161" s="53" t="s">
        <v>142</v>
      </c>
      <c r="C161" s="54">
        <f t="shared" si="185"/>
        <v>0</v>
      </c>
      <c r="D161" s="231">
        <v>0</v>
      </c>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c r="R161" s="207"/>
    </row>
    <row r="162" spans="1:18" ht="24" hidden="1" x14ac:dyDescent="0.25">
      <c r="A162" s="37">
        <v>2389</v>
      </c>
      <c r="B162" s="58" t="s">
        <v>143</v>
      </c>
      <c r="C162" s="59">
        <f t="shared" si="185"/>
        <v>0</v>
      </c>
      <c r="D162" s="232">
        <v>0</v>
      </c>
      <c r="E162" s="435"/>
      <c r="F162" s="393">
        <f t="shared" si="198"/>
        <v>0</v>
      </c>
      <c r="G162" s="232"/>
      <c r="H162" s="264"/>
      <c r="I162" s="115">
        <f t="shared" si="199"/>
        <v>0</v>
      </c>
      <c r="J162" s="264"/>
      <c r="K162" s="61"/>
      <c r="L162" s="115">
        <f t="shared" si="200"/>
        <v>0</v>
      </c>
      <c r="M162" s="328"/>
      <c r="N162" s="61"/>
      <c r="O162" s="115">
        <f t="shared" si="201"/>
        <v>0</v>
      </c>
      <c r="P162" s="112"/>
      <c r="R162" s="207"/>
    </row>
    <row r="163" spans="1:18" x14ac:dyDescent="0.25">
      <c r="A163" s="108">
        <v>2390</v>
      </c>
      <c r="B163" s="79" t="s">
        <v>144</v>
      </c>
      <c r="C163" s="85">
        <f t="shared" si="185"/>
        <v>600</v>
      </c>
      <c r="D163" s="234">
        <v>600</v>
      </c>
      <c r="E163" s="437"/>
      <c r="F163" s="432">
        <f t="shared" si="198"/>
        <v>600</v>
      </c>
      <c r="G163" s="234"/>
      <c r="H163" s="265"/>
      <c r="I163" s="110">
        <f t="shared" si="199"/>
        <v>0</v>
      </c>
      <c r="J163" s="265"/>
      <c r="K163" s="116"/>
      <c r="L163" s="110">
        <f t="shared" si="200"/>
        <v>0</v>
      </c>
      <c r="M163" s="329"/>
      <c r="N163" s="116"/>
      <c r="O163" s="110">
        <f t="shared" si="201"/>
        <v>0</v>
      </c>
      <c r="P163" s="117"/>
      <c r="R163" s="207"/>
    </row>
    <row r="164" spans="1:18" hidden="1" x14ac:dyDescent="0.25">
      <c r="A164" s="46">
        <v>2400</v>
      </c>
      <c r="B164" s="106" t="s">
        <v>145</v>
      </c>
      <c r="C164" s="47">
        <f t="shared" si="185"/>
        <v>0</v>
      </c>
      <c r="D164" s="236">
        <v>0</v>
      </c>
      <c r="E164" s="439"/>
      <c r="F164" s="397">
        <f t="shared" si="198"/>
        <v>0</v>
      </c>
      <c r="G164" s="236"/>
      <c r="H164" s="267"/>
      <c r="I164" s="118">
        <f t="shared" si="199"/>
        <v>0</v>
      </c>
      <c r="J164" s="267"/>
      <c r="K164" s="123"/>
      <c r="L164" s="118">
        <f t="shared" si="200"/>
        <v>0</v>
      </c>
      <c r="M164" s="330"/>
      <c r="N164" s="123"/>
      <c r="O164" s="118">
        <f t="shared" si="201"/>
        <v>0</v>
      </c>
      <c r="P164" s="124"/>
      <c r="R164" s="207"/>
    </row>
    <row r="165" spans="1:18" ht="24" hidden="1" x14ac:dyDescent="0.25">
      <c r="A165" s="46">
        <v>2500</v>
      </c>
      <c r="B165" s="106" t="s">
        <v>146</v>
      </c>
      <c r="C165" s="47">
        <f t="shared" si="185"/>
        <v>0</v>
      </c>
      <c r="D165" s="230">
        <f>SUM(D166,D171)</f>
        <v>0</v>
      </c>
      <c r="E165" s="430">
        <f t="shared" ref="E165:O165" si="202">SUM(E166,E171)</f>
        <v>0</v>
      </c>
      <c r="F165" s="397">
        <f t="shared" si="202"/>
        <v>0</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c r="R165" s="207"/>
    </row>
    <row r="166" spans="1:18" ht="16.5" hidden="1" customHeight="1" x14ac:dyDescent="0.25">
      <c r="A166" s="1598">
        <v>2510</v>
      </c>
      <c r="B166" s="53" t="s">
        <v>147</v>
      </c>
      <c r="C166" s="54">
        <f t="shared" si="185"/>
        <v>0</v>
      </c>
      <c r="D166" s="235">
        <f>SUM(D167:D170)</f>
        <v>0</v>
      </c>
      <c r="E166" s="438">
        <f t="shared" ref="E166:O166" si="203">SUM(E167:E170)</f>
        <v>0</v>
      </c>
      <c r="F166" s="434">
        <f t="shared" si="203"/>
        <v>0</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c r="R166" s="207"/>
    </row>
    <row r="167" spans="1:18" ht="24" hidden="1" x14ac:dyDescent="0.25">
      <c r="A167" s="38">
        <v>2512</v>
      </c>
      <c r="B167" s="58" t="s">
        <v>148</v>
      </c>
      <c r="C167" s="59">
        <f t="shared" si="185"/>
        <v>0</v>
      </c>
      <c r="D167" s="232">
        <v>0</v>
      </c>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c r="R167" s="207"/>
    </row>
    <row r="168" spans="1:18" ht="36" hidden="1" x14ac:dyDescent="0.25">
      <c r="A168" s="38">
        <v>2513</v>
      </c>
      <c r="B168" s="58" t="s">
        <v>149</v>
      </c>
      <c r="C168" s="59">
        <f t="shared" si="185"/>
        <v>0</v>
      </c>
      <c r="D168" s="232">
        <v>0</v>
      </c>
      <c r="E168" s="435"/>
      <c r="F168" s="393">
        <f t="shared" si="204"/>
        <v>0</v>
      </c>
      <c r="G168" s="232"/>
      <c r="H168" s="264"/>
      <c r="I168" s="115">
        <f t="shared" si="205"/>
        <v>0</v>
      </c>
      <c r="J168" s="264"/>
      <c r="K168" s="61"/>
      <c r="L168" s="115">
        <f t="shared" si="206"/>
        <v>0</v>
      </c>
      <c r="M168" s="328"/>
      <c r="N168" s="61"/>
      <c r="O168" s="115">
        <f t="shared" si="207"/>
        <v>0</v>
      </c>
      <c r="P168" s="112"/>
      <c r="R168" s="207"/>
    </row>
    <row r="169" spans="1:18" ht="24" hidden="1" x14ac:dyDescent="0.25">
      <c r="A169" s="38">
        <v>2515</v>
      </c>
      <c r="B169" s="58" t="s">
        <v>150</v>
      </c>
      <c r="C169" s="59">
        <f t="shared" si="185"/>
        <v>0</v>
      </c>
      <c r="D169" s="232">
        <v>0</v>
      </c>
      <c r="E169" s="435"/>
      <c r="F169" s="393">
        <f t="shared" si="204"/>
        <v>0</v>
      </c>
      <c r="G169" s="232"/>
      <c r="H169" s="264"/>
      <c r="I169" s="115">
        <f t="shared" si="205"/>
        <v>0</v>
      </c>
      <c r="J169" s="264"/>
      <c r="K169" s="61"/>
      <c r="L169" s="115">
        <f t="shared" si="206"/>
        <v>0</v>
      </c>
      <c r="M169" s="328"/>
      <c r="N169" s="61"/>
      <c r="O169" s="115">
        <f t="shared" si="207"/>
        <v>0</v>
      </c>
      <c r="P169" s="112"/>
      <c r="R169" s="207"/>
    </row>
    <row r="170" spans="1:18" ht="24" hidden="1" x14ac:dyDescent="0.25">
      <c r="A170" s="38">
        <v>2519</v>
      </c>
      <c r="B170" s="58" t="s">
        <v>151</v>
      </c>
      <c r="C170" s="59">
        <f t="shared" si="185"/>
        <v>0</v>
      </c>
      <c r="D170" s="232">
        <v>0</v>
      </c>
      <c r="E170" s="435"/>
      <c r="F170" s="393">
        <f t="shared" si="204"/>
        <v>0</v>
      </c>
      <c r="G170" s="232"/>
      <c r="H170" s="264"/>
      <c r="I170" s="115">
        <f t="shared" si="205"/>
        <v>0</v>
      </c>
      <c r="J170" s="264"/>
      <c r="K170" s="61"/>
      <c r="L170" s="115">
        <f t="shared" si="206"/>
        <v>0</v>
      </c>
      <c r="M170" s="328"/>
      <c r="N170" s="61"/>
      <c r="O170" s="115">
        <f t="shared" si="207"/>
        <v>0</v>
      </c>
      <c r="P170" s="112"/>
      <c r="R170" s="207"/>
    </row>
    <row r="171" spans="1:18" ht="24" hidden="1" x14ac:dyDescent="0.25">
      <c r="A171" s="113">
        <v>2520</v>
      </c>
      <c r="B171" s="58" t="s">
        <v>152</v>
      </c>
      <c r="C171" s="59">
        <f t="shared" si="185"/>
        <v>0</v>
      </c>
      <c r="D171" s="232">
        <v>0</v>
      </c>
      <c r="E171" s="435"/>
      <c r="F171" s="393">
        <f t="shared" si="204"/>
        <v>0</v>
      </c>
      <c r="G171" s="232"/>
      <c r="H171" s="264"/>
      <c r="I171" s="115">
        <f t="shared" si="205"/>
        <v>0</v>
      </c>
      <c r="J171" s="264"/>
      <c r="K171" s="61"/>
      <c r="L171" s="115">
        <f t="shared" si="206"/>
        <v>0</v>
      </c>
      <c r="M171" s="328"/>
      <c r="N171" s="61"/>
      <c r="O171" s="115">
        <f t="shared" si="207"/>
        <v>0</v>
      </c>
      <c r="P171" s="112"/>
      <c r="R171" s="207"/>
    </row>
    <row r="172" spans="1:18" s="125" customFormat="1" ht="36" hidden="1" customHeight="1" x14ac:dyDescent="0.25">
      <c r="A172" s="17">
        <v>2800</v>
      </c>
      <c r="B172" s="53" t="s">
        <v>153</v>
      </c>
      <c r="C172" s="54">
        <f t="shared" si="185"/>
        <v>0</v>
      </c>
      <c r="D172" s="215">
        <v>0</v>
      </c>
      <c r="E172" s="390"/>
      <c r="F172" s="391">
        <f t="shared" si="204"/>
        <v>0</v>
      </c>
      <c r="G172" s="215"/>
      <c r="H172" s="250"/>
      <c r="I172" s="361">
        <f t="shared" si="205"/>
        <v>0</v>
      </c>
      <c r="J172" s="250"/>
      <c r="K172" s="35"/>
      <c r="L172" s="361">
        <f t="shared" si="206"/>
        <v>0</v>
      </c>
      <c r="M172" s="318"/>
      <c r="N172" s="35"/>
      <c r="O172" s="361">
        <f t="shared" si="207"/>
        <v>0</v>
      </c>
      <c r="P172" s="36"/>
      <c r="R172" s="207"/>
    </row>
    <row r="173" spans="1:18" hidden="1" x14ac:dyDescent="0.25">
      <c r="A173" s="102">
        <v>3000</v>
      </c>
      <c r="B173" s="102" t="s">
        <v>154</v>
      </c>
      <c r="C173" s="103">
        <f t="shared" si="185"/>
        <v>0</v>
      </c>
      <c r="D173" s="229">
        <f>SUM(D174,D184)</f>
        <v>0</v>
      </c>
      <c r="E173" s="428">
        <f t="shared" ref="E173:F173" si="208">SUM(E174,E184)</f>
        <v>0</v>
      </c>
      <c r="F173" s="429">
        <f t="shared" si="208"/>
        <v>0</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c r="R173" s="207"/>
    </row>
    <row r="174" spans="1:18" ht="24" hidden="1" x14ac:dyDescent="0.25">
      <c r="A174" s="46">
        <v>3200</v>
      </c>
      <c r="B174" s="126" t="s">
        <v>155</v>
      </c>
      <c r="C174" s="47">
        <f t="shared" si="185"/>
        <v>0</v>
      </c>
      <c r="D174" s="230">
        <f>SUM(D175,D179)</f>
        <v>0</v>
      </c>
      <c r="E174" s="430">
        <f t="shared" ref="E174:O174" si="212">SUM(E175,E179)</f>
        <v>0</v>
      </c>
      <c r="F174" s="397">
        <f t="shared" si="212"/>
        <v>0</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c r="R174" s="207"/>
    </row>
    <row r="175" spans="1:18" ht="36" hidden="1" x14ac:dyDescent="0.25">
      <c r="A175" s="1598">
        <v>3260</v>
      </c>
      <c r="B175" s="53" t="s">
        <v>156</v>
      </c>
      <c r="C175" s="54">
        <f t="shared" si="185"/>
        <v>0</v>
      </c>
      <c r="D175" s="235">
        <f>SUM(D176:D178)</f>
        <v>0</v>
      </c>
      <c r="E175" s="438">
        <f t="shared" ref="E175:F175" si="213">SUM(E176:E178)</f>
        <v>0</v>
      </c>
      <c r="F175" s="434">
        <f t="shared" si="213"/>
        <v>0</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c r="R175" s="207"/>
    </row>
    <row r="176" spans="1:18" ht="24" hidden="1" x14ac:dyDescent="0.25">
      <c r="A176" s="38">
        <v>3261</v>
      </c>
      <c r="B176" s="58" t="s">
        <v>157</v>
      </c>
      <c r="C176" s="59">
        <f t="shared" si="185"/>
        <v>0</v>
      </c>
      <c r="D176" s="232">
        <v>0</v>
      </c>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c r="R176" s="207"/>
    </row>
    <row r="177" spans="1:18" ht="36" hidden="1" x14ac:dyDescent="0.25">
      <c r="A177" s="38">
        <v>3262</v>
      </c>
      <c r="B177" s="58" t="s">
        <v>158</v>
      </c>
      <c r="C177" s="59">
        <f t="shared" si="185"/>
        <v>0</v>
      </c>
      <c r="D177" s="232">
        <v>0</v>
      </c>
      <c r="E177" s="435"/>
      <c r="F177" s="393">
        <f t="shared" si="217"/>
        <v>0</v>
      </c>
      <c r="G177" s="232"/>
      <c r="H177" s="264"/>
      <c r="I177" s="115">
        <f t="shared" si="218"/>
        <v>0</v>
      </c>
      <c r="J177" s="264"/>
      <c r="K177" s="61"/>
      <c r="L177" s="115">
        <f t="shared" si="219"/>
        <v>0</v>
      </c>
      <c r="M177" s="328"/>
      <c r="N177" s="61"/>
      <c r="O177" s="115">
        <f t="shared" si="220"/>
        <v>0</v>
      </c>
      <c r="P177" s="112"/>
      <c r="R177" s="207"/>
    </row>
    <row r="178" spans="1:18" ht="24" hidden="1" x14ac:dyDescent="0.25">
      <c r="A178" s="38">
        <v>3263</v>
      </c>
      <c r="B178" s="58" t="s">
        <v>159</v>
      </c>
      <c r="C178" s="59">
        <f t="shared" si="185"/>
        <v>0</v>
      </c>
      <c r="D178" s="232">
        <v>0</v>
      </c>
      <c r="E178" s="435"/>
      <c r="F178" s="393">
        <f t="shared" si="217"/>
        <v>0</v>
      </c>
      <c r="G178" s="232"/>
      <c r="H178" s="264"/>
      <c r="I178" s="115">
        <f t="shared" si="218"/>
        <v>0</v>
      </c>
      <c r="J178" s="264"/>
      <c r="K178" s="61"/>
      <c r="L178" s="115">
        <f t="shared" si="219"/>
        <v>0</v>
      </c>
      <c r="M178" s="328"/>
      <c r="N178" s="61"/>
      <c r="O178" s="115">
        <f t="shared" si="220"/>
        <v>0</v>
      </c>
      <c r="P178" s="112"/>
      <c r="R178" s="207"/>
    </row>
    <row r="179" spans="1:18" ht="84" hidden="1" x14ac:dyDescent="0.25">
      <c r="A179" s="1598">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c r="R179" s="207"/>
    </row>
    <row r="180" spans="1:18" ht="72" hidden="1" x14ac:dyDescent="0.25">
      <c r="A180" s="38">
        <v>3291</v>
      </c>
      <c r="B180" s="58" t="s">
        <v>160</v>
      </c>
      <c r="C180" s="59">
        <f t="shared" si="185"/>
        <v>0</v>
      </c>
      <c r="D180" s="232">
        <v>0</v>
      </c>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c r="R180" s="207"/>
    </row>
    <row r="181" spans="1:18" ht="72" hidden="1" x14ac:dyDescent="0.25">
      <c r="A181" s="38">
        <v>3292</v>
      </c>
      <c r="B181" s="58" t="s">
        <v>161</v>
      </c>
      <c r="C181" s="59">
        <f t="shared" si="185"/>
        <v>0</v>
      </c>
      <c r="D181" s="232">
        <v>0</v>
      </c>
      <c r="E181" s="435"/>
      <c r="F181" s="393">
        <f t="shared" si="222"/>
        <v>0</v>
      </c>
      <c r="G181" s="232"/>
      <c r="H181" s="264"/>
      <c r="I181" s="115">
        <f t="shared" si="223"/>
        <v>0</v>
      </c>
      <c r="J181" s="264"/>
      <c r="K181" s="61"/>
      <c r="L181" s="115">
        <f t="shared" si="224"/>
        <v>0</v>
      </c>
      <c r="M181" s="328"/>
      <c r="N181" s="61"/>
      <c r="O181" s="115">
        <f t="shared" si="225"/>
        <v>0</v>
      </c>
      <c r="P181" s="112"/>
      <c r="R181" s="207"/>
    </row>
    <row r="182" spans="1:18" ht="72" hidden="1" x14ac:dyDescent="0.25">
      <c r="A182" s="38">
        <v>3293</v>
      </c>
      <c r="B182" s="58" t="s">
        <v>162</v>
      </c>
      <c r="C182" s="59">
        <f t="shared" si="185"/>
        <v>0</v>
      </c>
      <c r="D182" s="232">
        <v>0</v>
      </c>
      <c r="E182" s="435"/>
      <c r="F182" s="393">
        <f t="shared" si="222"/>
        <v>0</v>
      </c>
      <c r="G182" s="232"/>
      <c r="H182" s="264"/>
      <c r="I182" s="115">
        <f t="shared" si="223"/>
        <v>0</v>
      </c>
      <c r="J182" s="264"/>
      <c r="K182" s="61"/>
      <c r="L182" s="115">
        <f t="shared" si="224"/>
        <v>0</v>
      </c>
      <c r="M182" s="328"/>
      <c r="N182" s="61"/>
      <c r="O182" s="115">
        <f t="shared" si="225"/>
        <v>0</v>
      </c>
      <c r="P182" s="112"/>
      <c r="R182" s="207"/>
    </row>
    <row r="183" spans="1:18" ht="60" hidden="1" x14ac:dyDescent="0.25">
      <c r="A183" s="129">
        <v>3294</v>
      </c>
      <c r="B183" s="58" t="s">
        <v>163</v>
      </c>
      <c r="C183" s="128">
        <f t="shared" si="185"/>
        <v>0</v>
      </c>
      <c r="D183" s="237">
        <v>0</v>
      </c>
      <c r="E183" s="440"/>
      <c r="F183" s="441">
        <f t="shared" si="222"/>
        <v>0</v>
      </c>
      <c r="G183" s="237"/>
      <c r="H183" s="268"/>
      <c r="I183" s="313">
        <f t="shared" si="223"/>
        <v>0</v>
      </c>
      <c r="J183" s="268"/>
      <c r="K183" s="130"/>
      <c r="L183" s="313">
        <f t="shared" si="224"/>
        <v>0</v>
      </c>
      <c r="M183" s="331"/>
      <c r="N183" s="130"/>
      <c r="O183" s="313">
        <f t="shared" si="225"/>
        <v>0</v>
      </c>
      <c r="P183" s="159"/>
      <c r="R183" s="207"/>
    </row>
    <row r="184" spans="1:18"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c r="R184" s="207"/>
    </row>
    <row r="185" spans="1:18" ht="48" hidden="1" x14ac:dyDescent="0.25">
      <c r="A185" s="78">
        <v>3310</v>
      </c>
      <c r="B185" s="79" t="s">
        <v>165</v>
      </c>
      <c r="C185" s="85">
        <f t="shared" si="185"/>
        <v>0</v>
      </c>
      <c r="D185" s="234">
        <v>0</v>
      </c>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c r="R185" s="207"/>
    </row>
    <row r="186" spans="1:18" ht="48.75" hidden="1" customHeight="1" x14ac:dyDescent="0.25">
      <c r="A186" s="33">
        <v>3320</v>
      </c>
      <c r="B186" s="53" t="s">
        <v>166</v>
      </c>
      <c r="C186" s="54">
        <f t="shared" si="185"/>
        <v>0</v>
      </c>
      <c r="D186" s="231">
        <v>0</v>
      </c>
      <c r="E186" s="433"/>
      <c r="F186" s="434">
        <f t="shared" si="227"/>
        <v>0</v>
      </c>
      <c r="G186" s="231"/>
      <c r="H186" s="263"/>
      <c r="I186" s="121">
        <f t="shared" si="228"/>
        <v>0</v>
      </c>
      <c r="J186" s="263"/>
      <c r="K186" s="56"/>
      <c r="L186" s="121">
        <f t="shared" si="229"/>
        <v>0</v>
      </c>
      <c r="M186" s="327"/>
      <c r="N186" s="56"/>
      <c r="O186" s="121">
        <f t="shared" si="230"/>
        <v>0</v>
      </c>
      <c r="P186" s="111"/>
      <c r="R186" s="207"/>
    </row>
    <row r="187" spans="1:18"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c r="R187" s="207"/>
    </row>
    <row r="188" spans="1:18"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c r="R188" s="207"/>
    </row>
    <row r="189" spans="1:18" ht="36" hidden="1" x14ac:dyDescent="0.25">
      <c r="A189" s="1598">
        <v>4240</v>
      </c>
      <c r="B189" s="53" t="s">
        <v>169</v>
      </c>
      <c r="C189" s="54">
        <f t="shared" si="185"/>
        <v>0</v>
      </c>
      <c r="D189" s="231">
        <v>0</v>
      </c>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c r="R189" s="207"/>
    </row>
    <row r="190" spans="1:18" ht="24" hidden="1" x14ac:dyDescent="0.25">
      <c r="A190" s="113">
        <v>4250</v>
      </c>
      <c r="B190" s="58" t="s">
        <v>170</v>
      </c>
      <c r="C190" s="59">
        <f t="shared" si="185"/>
        <v>0</v>
      </c>
      <c r="D190" s="232">
        <v>0</v>
      </c>
      <c r="E190" s="435"/>
      <c r="F190" s="393">
        <f t="shared" si="239"/>
        <v>0</v>
      </c>
      <c r="G190" s="232"/>
      <c r="H190" s="264"/>
      <c r="I190" s="115">
        <f t="shared" si="240"/>
        <v>0</v>
      </c>
      <c r="J190" s="264"/>
      <c r="K190" s="61"/>
      <c r="L190" s="115">
        <f t="shared" si="241"/>
        <v>0</v>
      </c>
      <c r="M190" s="328"/>
      <c r="N190" s="61"/>
      <c r="O190" s="115">
        <f t="shared" si="242"/>
        <v>0</v>
      </c>
      <c r="P190" s="112"/>
      <c r="R190" s="207"/>
    </row>
    <row r="191" spans="1:18"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c r="R191" s="207"/>
    </row>
    <row r="192" spans="1:18" ht="24" hidden="1" x14ac:dyDescent="0.25">
      <c r="A192" s="1598">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c r="R192" s="207"/>
    </row>
    <row r="193" spans="1:18" ht="36" hidden="1" x14ac:dyDescent="0.25">
      <c r="A193" s="38">
        <v>4311</v>
      </c>
      <c r="B193" s="58" t="s">
        <v>173</v>
      </c>
      <c r="C193" s="59">
        <f t="shared" si="185"/>
        <v>0</v>
      </c>
      <c r="D193" s="232">
        <v>0</v>
      </c>
      <c r="E193" s="435"/>
      <c r="F193" s="393">
        <f>D193+E193</f>
        <v>0</v>
      </c>
      <c r="G193" s="232"/>
      <c r="H193" s="264"/>
      <c r="I193" s="115">
        <f>G193+H193</f>
        <v>0</v>
      </c>
      <c r="J193" s="264"/>
      <c r="K193" s="61"/>
      <c r="L193" s="115">
        <f>J193+K193</f>
        <v>0</v>
      </c>
      <c r="M193" s="328"/>
      <c r="N193" s="61"/>
      <c r="O193" s="115">
        <f>M193+N193</f>
        <v>0</v>
      </c>
      <c r="P193" s="112"/>
      <c r="R193" s="207"/>
    </row>
    <row r="194" spans="1:18" s="21" customFormat="1" ht="24" x14ac:dyDescent="0.25">
      <c r="A194" s="136"/>
      <c r="B194" s="17" t="s">
        <v>174</v>
      </c>
      <c r="C194" s="99">
        <f t="shared" si="185"/>
        <v>1070671</v>
      </c>
      <c r="D194" s="228">
        <f>SUM(D195,D230,D269)</f>
        <v>1067779</v>
      </c>
      <c r="E194" s="426">
        <f t="shared" ref="E194:F194" si="251">SUM(E195,E230,E269)</f>
        <v>2892</v>
      </c>
      <c r="F194" s="427">
        <f t="shared" si="251"/>
        <v>1070671</v>
      </c>
      <c r="G194" s="228">
        <f>SUM(G195,G230,G269)</f>
        <v>0</v>
      </c>
      <c r="H194" s="261">
        <f t="shared" ref="H194:I194" si="252">SUM(H195,H230,H269)</f>
        <v>0</v>
      </c>
      <c r="I194" s="101">
        <f t="shared" si="252"/>
        <v>0</v>
      </c>
      <c r="J194" s="261">
        <f>SUM(J195,J230,J269)</f>
        <v>0</v>
      </c>
      <c r="K194" s="100">
        <f t="shared" ref="K194:L194" si="253">SUM(K195,K230,K269)</f>
        <v>0</v>
      </c>
      <c r="L194" s="101">
        <f t="shared" si="253"/>
        <v>0</v>
      </c>
      <c r="M194" s="332">
        <f>SUM(M195,M230,M269)</f>
        <v>0</v>
      </c>
      <c r="N194" s="309">
        <f t="shared" ref="N194:O194" si="254">SUM(N195,N230,N269)</f>
        <v>0</v>
      </c>
      <c r="O194" s="314">
        <f t="shared" si="254"/>
        <v>0</v>
      </c>
      <c r="P194" s="354"/>
      <c r="R194" s="207"/>
    </row>
    <row r="195" spans="1:18" x14ac:dyDescent="0.25">
      <c r="A195" s="102">
        <v>5000</v>
      </c>
      <c r="B195" s="102" t="s">
        <v>175</v>
      </c>
      <c r="C195" s="103">
        <f t="shared" si="185"/>
        <v>1070671</v>
      </c>
      <c r="D195" s="229">
        <f>D196+D204</f>
        <v>1067779</v>
      </c>
      <c r="E195" s="428">
        <f t="shared" ref="E195:F195" si="255">E196+E204</f>
        <v>2892</v>
      </c>
      <c r="F195" s="429">
        <f t="shared" si="255"/>
        <v>1070671</v>
      </c>
      <c r="G195" s="229">
        <f>G196+G204</f>
        <v>0</v>
      </c>
      <c r="H195" s="262">
        <f t="shared" ref="H195:I195" si="256">H196+H204</f>
        <v>0</v>
      </c>
      <c r="I195" s="105">
        <f t="shared" si="256"/>
        <v>0</v>
      </c>
      <c r="J195" s="262">
        <f>J196+J204</f>
        <v>0</v>
      </c>
      <c r="K195" s="104">
        <f t="shared" ref="K195:L195" si="257">K196+K204</f>
        <v>0</v>
      </c>
      <c r="L195" s="105">
        <f t="shared" si="257"/>
        <v>0</v>
      </c>
      <c r="M195" s="103">
        <f>M196+M204</f>
        <v>0</v>
      </c>
      <c r="N195" s="104">
        <f t="shared" ref="N195:O195" si="258">N196+N204</f>
        <v>0</v>
      </c>
      <c r="O195" s="105">
        <f t="shared" si="258"/>
        <v>0</v>
      </c>
      <c r="P195" s="351"/>
      <c r="R195" s="207"/>
    </row>
    <row r="196" spans="1:18"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c r="R196" s="207"/>
    </row>
    <row r="197" spans="1:18" hidden="1" x14ac:dyDescent="0.25">
      <c r="A197" s="1598">
        <v>5110</v>
      </c>
      <c r="B197" s="53" t="s">
        <v>177</v>
      </c>
      <c r="C197" s="54">
        <f t="shared" si="185"/>
        <v>0</v>
      </c>
      <c r="D197" s="231">
        <v>0</v>
      </c>
      <c r="E197" s="433"/>
      <c r="F197" s="434">
        <f>D197+E197</f>
        <v>0</v>
      </c>
      <c r="G197" s="231"/>
      <c r="H197" s="263"/>
      <c r="I197" s="121">
        <f>G197+H197</f>
        <v>0</v>
      </c>
      <c r="J197" s="263"/>
      <c r="K197" s="56"/>
      <c r="L197" s="121">
        <f>J197+K197</f>
        <v>0</v>
      </c>
      <c r="M197" s="327"/>
      <c r="N197" s="56"/>
      <c r="O197" s="121">
        <f>M197+N197</f>
        <v>0</v>
      </c>
      <c r="P197" s="111"/>
      <c r="R197" s="207"/>
    </row>
    <row r="198" spans="1:18"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c r="R198" s="207"/>
    </row>
    <row r="199" spans="1:18" hidden="1" x14ac:dyDescent="0.25">
      <c r="A199" s="38">
        <v>5121</v>
      </c>
      <c r="B199" s="58" t="s">
        <v>179</v>
      </c>
      <c r="C199" s="59">
        <f t="shared" si="185"/>
        <v>0</v>
      </c>
      <c r="D199" s="232">
        <v>0</v>
      </c>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c r="R199" s="207"/>
    </row>
    <row r="200" spans="1:18" ht="24" hidden="1" x14ac:dyDescent="0.25">
      <c r="A200" s="38">
        <v>5129</v>
      </c>
      <c r="B200" s="58" t="s">
        <v>180</v>
      </c>
      <c r="C200" s="59">
        <f t="shared" si="185"/>
        <v>0</v>
      </c>
      <c r="D200" s="232">
        <v>0</v>
      </c>
      <c r="E200" s="435"/>
      <c r="F200" s="393">
        <f t="shared" si="267"/>
        <v>0</v>
      </c>
      <c r="G200" s="232"/>
      <c r="H200" s="264"/>
      <c r="I200" s="115">
        <f t="shared" si="268"/>
        <v>0</v>
      </c>
      <c r="J200" s="264"/>
      <c r="K200" s="61"/>
      <c r="L200" s="115">
        <f t="shared" si="269"/>
        <v>0</v>
      </c>
      <c r="M200" s="328"/>
      <c r="N200" s="61"/>
      <c r="O200" s="115">
        <f t="shared" si="270"/>
        <v>0</v>
      </c>
      <c r="P200" s="112"/>
      <c r="R200" s="207"/>
    </row>
    <row r="201" spans="1:18" hidden="1" x14ac:dyDescent="0.25">
      <c r="A201" s="113">
        <v>5130</v>
      </c>
      <c r="B201" s="58" t="s">
        <v>181</v>
      </c>
      <c r="C201" s="59">
        <f t="shared" si="185"/>
        <v>0</v>
      </c>
      <c r="D201" s="232">
        <v>0</v>
      </c>
      <c r="E201" s="435"/>
      <c r="F201" s="393">
        <f t="shared" si="267"/>
        <v>0</v>
      </c>
      <c r="G201" s="232"/>
      <c r="H201" s="264"/>
      <c r="I201" s="115">
        <f t="shared" si="268"/>
        <v>0</v>
      </c>
      <c r="J201" s="264"/>
      <c r="K201" s="61"/>
      <c r="L201" s="115">
        <f t="shared" si="269"/>
        <v>0</v>
      </c>
      <c r="M201" s="328"/>
      <c r="N201" s="61"/>
      <c r="O201" s="115">
        <f t="shared" si="270"/>
        <v>0</v>
      </c>
      <c r="P201" s="112"/>
      <c r="R201" s="207"/>
    </row>
    <row r="202" spans="1:18" hidden="1" x14ac:dyDescent="0.25">
      <c r="A202" s="113">
        <v>5140</v>
      </c>
      <c r="B202" s="58" t="s">
        <v>182</v>
      </c>
      <c r="C202" s="59">
        <f t="shared" si="185"/>
        <v>0</v>
      </c>
      <c r="D202" s="232">
        <v>0</v>
      </c>
      <c r="E202" s="435"/>
      <c r="F202" s="393">
        <f t="shared" si="267"/>
        <v>0</v>
      </c>
      <c r="G202" s="232"/>
      <c r="H202" s="264"/>
      <c r="I202" s="115">
        <f t="shared" si="268"/>
        <v>0</v>
      </c>
      <c r="J202" s="264"/>
      <c r="K202" s="61"/>
      <c r="L202" s="115">
        <f t="shared" si="269"/>
        <v>0</v>
      </c>
      <c r="M202" s="328"/>
      <c r="N202" s="61"/>
      <c r="O202" s="115">
        <f t="shared" si="270"/>
        <v>0</v>
      </c>
      <c r="P202" s="112"/>
      <c r="R202" s="207"/>
    </row>
    <row r="203" spans="1:18" ht="24" hidden="1" x14ac:dyDescent="0.25">
      <c r="A203" s="113">
        <v>5170</v>
      </c>
      <c r="B203" s="58" t="s">
        <v>183</v>
      </c>
      <c r="C203" s="59">
        <f t="shared" si="185"/>
        <v>0</v>
      </c>
      <c r="D203" s="232">
        <v>0</v>
      </c>
      <c r="E203" s="435"/>
      <c r="F203" s="393">
        <f t="shared" si="267"/>
        <v>0</v>
      </c>
      <c r="G203" s="232"/>
      <c r="H203" s="264"/>
      <c r="I203" s="115">
        <f t="shared" si="268"/>
        <v>0</v>
      </c>
      <c r="J203" s="264"/>
      <c r="K203" s="61"/>
      <c r="L203" s="115">
        <f t="shared" si="269"/>
        <v>0</v>
      </c>
      <c r="M203" s="328"/>
      <c r="N203" s="61"/>
      <c r="O203" s="115">
        <f t="shared" si="270"/>
        <v>0</v>
      </c>
      <c r="P203" s="112"/>
      <c r="R203" s="207"/>
    </row>
    <row r="204" spans="1:18" x14ac:dyDescent="0.25">
      <c r="A204" s="46">
        <v>5200</v>
      </c>
      <c r="B204" s="106" t="s">
        <v>184</v>
      </c>
      <c r="C204" s="47">
        <f t="shared" si="185"/>
        <v>1070671</v>
      </c>
      <c r="D204" s="230">
        <f>D205+D215+D216+D225+D226+D227+D229</f>
        <v>1067779</v>
      </c>
      <c r="E204" s="430">
        <f t="shared" ref="E204:F204" si="271">E205+E215+E216+E225+E226+E227+E229</f>
        <v>2892</v>
      </c>
      <c r="F204" s="397">
        <f t="shared" si="271"/>
        <v>1070671</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c r="R204" s="207"/>
    </row>
    <row r="205" spans="1:18"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c r="R205" s="207"/>
    </row>
    <row r="206" spans="1:18" hidden="1" x14ac:dyDescent="0.25">
      <c r="A206" s="33">
        <v>5211</v>
      </c>
      <c r="B206" s="53" t="s">
        <v>186</v>
      </c>
      <c r="C206" s="54">
        <f t="shared" si="185"/>
        <v>0</v>
      </c>
      <c r="D206" s="231">
        <v>0</v>
      </c>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c r="R206" s="207"/>
    </row>
    <row r="207" spans="1:18" hidden="1" x14ac:dyDescent="0.25">
      <c r="A207" s="38">
        <v>5212</v>
      </c>
      <c r="B207" s="58" t="s">
        <v>187</v>
      </c>
      <c r="C207" s="59">
        <f t="shared" si="185"/>
        <v>0</v>
      </c>
      <c r="D207" s="232">
        <v>0</v>
      </c>
      <c r="E207" s="435"/>
      <c r="F207" s="393">
        <f t="shared" si="279"/>
        <v>0</v>
      </c>
      <c r="G207" s="232"/>
      <c r="H207" s="264"/>
      <c r="I207" s="115">
        <f t="shared" si="280"/>
        <v>0</v>
      </c>
      <c r="J207" s="264"/>
      <c r="K207" s="61"/>
      <c r="L207" s="115">
        <f t="shared" si="281"/>
        <v>0</v>
      </c>
      <c r="M207" s="328"/>
      <c r="N207" s="61"/>
      <c r="O207" s="115">
        <f t="shared" si="282"/>
        <v>0</v>
      </c>
      <c r="P207" s="112"/>
      <c r="R207" s="207"/>
    </row>
    <row r="208" spans="1:18" hidden="1" x14ac:dyDescent="0.25">
      <c r="A208" s="38">
        <v>5213</v>
      </c>
      <c r="B208" s="58" t="s">
        <v>188</v>
      </c>
      <c r="C208" s="59">
        <f t="shared" si="185"/>
        <v>0</v>
      </c>
      <c r="D208" s="232">
        <v>0</v>
      </c>
      <c r="E208" s="435"/>
      <c r="F208" s="393">
        <f t="shared" si="279"/>
        <v>0</v>
      </c>
      <c r="G208" s="232"/>
      <c r="H208" s="264"/>
      <c r="I208" s="115">
        <f t="shared" si="280"/>
        <v>0</v>
      </c>
      <c r="J208" s="264"/>
      <c r="K208" s="61"/>
      <c r="L208" s="115">
        <f t="shared" si="281"/>
        <v>0</v>
      </c>
      <c r="M208" s="328"/>
      <c r="N208" s="61"/>
      <c r="O208" s="115">
        <f t="shared" si="282"/>
        <v>0</v>
      </c>
      <c r="P208" s="112"/>
      <c r="R208" s="207"/>
    </row>
    <row r="209" spans="1:18" hidden="1" x14ac:dyDescent="0.25">
      <c r="A209" s="38">
        <v>5214</v>
      </c>
      <c r="B209" s="58" t="s">
        <v>189</v>
      </c>
      <c r="C209" s="59">
        <f t="shared" si="185"/>
        <v>0</v>
      </c>
      <c r="D209" s="232">
        <v>0</v>
      </c>
      <c r="E209" s="435"/>
      <c r="F209" s="393">
        <f t="shared" si="279"/>
        <v>0</v>
      </c>
      <c r="G209" s="232"/>
      <c r="H209" s="264"/>
      <c r="I209" s="115">
        <f t="shared" si="280"/>
        <v>0</v>
      </c>
      <c r="J209" s="264"/>
      <c r="K209" s="61"/>
      <c r="L209" s="115">
        <f t="shared" si="281"/>
        <v>0</v>
      </c>
      <c r="M209" s="328"/>
      <c r="N209" s="61"/>
      <c r="O209" s="115">
        <f t="shared" si="282"/>
        <v>0</v>
      </c>
      <c r="P209" s="112"/>
      <c r="R209" s="207"/>
    </row>
    <row r="210" spans="1:18" hidden="1" x14ac:dyDescent="0.25">
      <c r="A210" s="38">
        <v>5215</v>
      </c>
      <c r="B210" s="58" t="s">
        <v>190</v>
      </c>
      <c r="C210" s="59">
        <f t="shared" si="185"/>
        <v>0</v>
      </c>
      <c r="D210" s="232">
        <v>0</v>
      </c>
      <c r="E210" s="435"/>
      <c r="F210" s="393">
        <f t="shared" si="279"/>
        <v>0</v>
      </c>
      <c r="G210" s="232"/>
      <c r="H210" s="264"/>
      <c r="I210" s="115">
        <f t="shared" si="280"/>
        <v>0</v>
      </c>
      <c r="J210" s="264"/>
      <c r="K210" s="61"/>
      <c r="L210" s="115">
        <f t="shared" si="281"/>
        <v>0</v>
      </c>
      <c r="M210" s="328"/>
      <c r="N210" s="61"/>
      <c r="O210" s="115">
        <f t="shared" si="282"/>
        <v>0</v>
      </c>
      <c r="P210" s="112"/>
      <c r="R210" s="207"/>
    </row>
    <row r="211" spans="1:18" ht="14.25" hidden="1" customHeight="1" x14ac:dyDescent="0.25">
      <c r="A211" s="38">
        <v>5216</v>
      </c>
      <c r="B211" s="58" t="s">
        <v>191</v>
      </c>
      <c r="C211" s="59">
        <f t="shared" si="185"/>
        <v>0</v>
      </c>
      <c r="D211" s="232">
        <v>0</v>
      </c>
      <c r="E211" s="435"/>
      <c r="F211" s="393">
        <f t="shared" si="279"/>
        <v>0</v>
      </c>
      <c r="G211" s="232"/>
      <c r="H211" s="264"/>
      <c r="I211" s="115">
        <f t="shared" si="280"/>
        <v>0</v>
      </c>
      <c r="J211" s="264"/>
      <c r="K211" s="61"/>
      <c r="L211" s="115">
        <f t="shared" si="281"/>
        <v>0</v>
      </c>
      <c r="M211" s="328"/>
      <c r="N211" s="61"/>
      <c r="O211" s="115">
        <f t="shared" si="282"/>
        <v>0</v>
      </c>
      <c r="P211" s="112"/>
      <c r="R211" s="207"/>
    </row>
    <row r="212" spans="1:18" hidden="1" x14ac:dyDescent="0.25">
      <c r="A212" s="38">
        <v>5217</v>
      </c>
      <c r="B212" s="58" t="s">
        <v>192</v>
      </c>
      <c r="C212" s="59">
        <f t="shared" si="185"/>
        <v>0</v>
      </c>
      <c r="D212" s="232">
        <v>0</v>
      </c>
      <c r="E212" s="435"/>
      <c r="F212" s="393">
        <f t="shared" si="279"/>
        <v>0</v>
      </c>
      <c r="G212" s="232"/>
      <c r="H212" s="264"/>
      <c r="I212" s="115">
        <f t="shared" si="280"/>
        <v>0</v>
      </c>
      <c r="J212" s="264"/>
      <c r="K212" s="61"/>
      <c r="L212" s="115">
        <f t="shared" si="281"/>
        <v>0</v>
      </c>
      <c r="M212" s="328"/>
      <c r="N212" s="61"/>
      <c r="O212" s="115">
        <f t="shared" si="282"/>
        <v>0</v>
      </c>
      <c r="P212" s="112"/>
      <c r="R212" s="207"/>
    </row>
    <row r="213" spans="1:18" hidden="1" x14ac:dyDescent="0.25">
      <c r="A213" s="38">
        <v>5218</v>
      </c>
      <c r="B213" s="58" t="s">
        <v>193</v>
      </c>
      <c r="C213" s="59">
        <f t="shared" ref="C213:C276" si="283">F213+I213+L213+O213</f>
        <v>0</v>
      </c>
      <c r="D213" s="232">
        <v>0</v>
      </c>
      <c r="E213" s="435"/>
      <c r="F213" s="393">
        <f t="shared" si="279"/>
        <v>0</v>
      </c>
      <c r="G213" s="232"/>
      <c r="H213" s="264"/>
      <c r="I213" s="115">
        <f t="shared" si="280"/>
        <v>0</v>
      </c>
      <c r="J213" s="264"/>
      <c r="K213" s="61"/>
      <c r="L213" s="115">
        <f t="shared" si="281"/>
        <v>0</v>
      </c>
      <c r="M213" s="328"/>
      <c r="N213" s="61"/>
      <c r="O213" s="115">
        <f t="shared" si="282"/>
        <v>0</v>
      </c>
      <c r="P213" s="112"/>
      <c r="R213" s="207"/>
    </row>
    <row r="214" spans="1:18" hidden="1" x14ac:dyDescent="0.25">
      <c r="A214" s="38">
        <v>5219</v>
      </c>
      <c r="B214" s="58" t="s">
        <v>194</v>
      </c>
      <c r="C214" s="59">
        <f t="shared" si="283"/>
        <v>0</v>
      </c>
      <c r="D214" s="232">
        <v>0</v>
      </c>
      <c r="E214" s="435"/>
      <c r="F214" s="393">
        <f t="shared" si="279"/>
        <v>0</v>
      </c>
      <c r="G214" s="232"/>
      <c r="H214" s="264"/>
      <c r="I214" s="115">
        <f t="shared" si="280"/>
        <v>0</v>
      </c>
      <c r="J214" s="264"/>
      <c r="K214" s="61"/>
      <c r="L214" s="115">
        <f t="shared" si="281"/>
        <v>0</v>
      </c>
      <c r="M214" s="328"/>
      <c r="N214" s="61"/>
      <c r="O214" s="115">
        <f t="shared" si="282"/>
        <v>0</v>
      </c>
      <c r="P214" s="112"/>
      <c r="R214" s="207"/>
    </row>
    <row r="215" spans="1:18" ht="13.5" hidden="1" customHeight="1" x14ac:dyDescent="0.25">
      <c r="A215" s="113">
        <v>5220</v>
      </c>
      <c r="B215" s="58" t="s">
        <v>195</v>
      </c>
      <c r="C215" s="59">
        <f t="shared" si="283"/>
        <v>0</v>
      </c>
      <c r="D215" s="232">
        <v>0</v>
      </c>
      <c r="E215" s="435"/>
      <c r="F215" s="393">
        <f t="shared" si="279"/>
        <v>0</v>
      </c>
      <c r="G215" s="232"/>
      <c r="H215" s="264"/>
      <c r="I215" s="115">
        <f t="shared" si="280"/>
        <v>0</v>
      </c>
      <c r="J215" s="264"/>
      <c r="K215" s="61"/>
      <c r="L215" s="115">
        <f t="shared" si="281"/>
        <v>0</v>
      </c>
      <c r="M215" s="328"/>
      <c r="N215" s="61"/>
      <c r="O215" s="115">
        <f t="shared" si="282"/>
        <v>0</v>
      </c>
      <c r="P215" s="112"/>
      <c r="R215" s="207"/>
    </row>
    <row r="216" spans="1:18" x14ac:dyDescent="0.25">
      <c r="A216" s="113">
        <v>5230</v>
      </c>
      <c r="B216" s="58" t="s">
        <v>196</v>
      </c>
      <c r="C216" s="59">
        <f t="shared" si="283"/>
        <v>36647</v>
      </c>
      <c r="D216" s="233">
        <f>SUM(D217:D224)</f>
        <v>36647</v>
      </c>
      <c r="E216" s="436">
        <f t="shared" ref="E216:F216" si="284">SUM(E217:E224)</f>
        <v>0</v>
      </c>
      <c r="F216" s="393">
        <f t="shared" si="284"/>
        <v>36647</v>
      </c>
      <c r="G216" s="233">
        <f>SUM(G217:G224)</f>
        <v>0</v>
      </c>
      <c r="H216" s="122">
        <f t="shared" ref="H216:I216" si="285">SUM(H217:H224)</f>
        <v>0</v>
      </c>
      <c r="I216" s="115">
        <f t="shared" si="285"/>
        <v>0</v>
      </c>
      <c r="J216" s="122">
        <f>SUM(J217:J224)</f>
        <v>0</v>
      </c>
      <c r="K216" s="114">
        <f t="shared" ref="K216:L216" si="286">SUM(K217:K224)</f>
        <v>0</v>
      </c>
      <c r="L216" s="115">
        <f t="shared" si="286"/>
        <v>0</v>
      </c>
      <c r="M216" s="59">
        <f>SUM(M217:M224)</f>
        <v>0</v>
      </c>
      <c r="N216" s="114">
        <f t="shared" ref="N216:O216" si="287">SUM(N217:N224)</f>
        <v>0</v>
      </c>
      <c r="O216" s="115">
        <f t="shared" si="287"/>
        <v>0</v>
      </c>
      <c r="P216" s="112"/>
      <c r="R216" s="207"/>
    </row>
    <row r="217" spans="1:18" hidden="1" x14ac:dyDescent="0.25">
      <c r="A217" s="38">
        <v>5231</v>
      </c>
      <c r="B217" s="58" t="s">
        <v>197</v>
      </c>
      <c r="C217" s="59">
        <f t="shared" si="283"/>
        <v>0</v>
      </c>
      <c r="D217" s="232">
        <v>0</v>
      </c>
      <c r="E217" s="435"/>
      <c r="F217" s="393">
        <f t="shared" ref="F217:F226" si="288">D217+E217</f>
        <v>0</v>
      </c>
      <c r="G217" s="232"/>
      <c r="H217" s="264"/>
      <c r="I217" s="115">
        <f t="shared" ref="I217:I226" si="289">G217+H217</f>
        <v>0</v>
      </c>
      <c r="J217" s="264"/>
      <c r="K217" s="61"/>
      <c r="L217" s="115">
        <f t="shared" ref="L217:L226" si="290">J217+K217</f>
        <v>0</v>
      </c>
      <c r="M217" s="328"/>
      <c r="N217" s="61"/>
      <c r="O217" s="115">
        <f t="shared" ref="O217:O226" si="291">M217+N217</f>
        <v>0</v>
      </c>
      <c r="P217" s="112"/>
      <c r="R217" s="207"/>
    </row>
    <row r="218" spans="1:18" hidden="1" x14ac:dyDescent="0.25">
      <c r="A218" s="38">
        <v>5232</v>
      </c>
      <c r="B218" s="58" t="s">
        <v>198</v>
      </c>
      <c r="C218" s="59">
        <f t="shared" si="283"/>
        <v>0</v>
      </c>
      <c r="D218" s="232">
        <v>0</v>
      </c>
      <c r="E218" s="435"/>
      <c r="F218" s="393">
        <f t="shared" si="288"/>
        <v>0</v>
      </c>
      <c r="G218" s="232"/>
      <c r="H218" s="264"/>
      <c r="I218" s="115">
        <f t="shared" si="289"/>
        <v>0</v>
      </c>
      <c r="J218" s="264"/>
      <c r="K218" s="61"/>
      <c r="L218" s="115">
        <f t="shared" si="290"/>
        <v>0</v>
      </c>
      <c r="M218" s="328"/>
      <c r="N218" s="61"/>
      <c r="O218" s="115">
        <f t="shared" si="291"/>
        <v>0</v>
      </c>
      <c r="P218" s="112"/>
      <c r="R218" s="207"/>
    </row>
    <row r="219" spans="1:18" hidden="1" x14ac:dyDescent="0.25">
      <c r="A219" s="38">
        <v>5233</v>
      </c>
      <c r="B219" s="58" t="s">
        <v>199</v>
      </c>
      <c r="C219" s="59">
        <f t="shared" si="283"/>
        <v>0</v>
      </c>
      <c r="D219" s="232">
        <v>0</v>
      </c>
      <c r="E219" s="435"/>
      <c r="F219" s="393">
        <f t="shared" si="288"/>
        <v>0</v>
      </c>
      <c r="G219" s="232"/>
      <c r="H219" s="264"/>
      <c r="I219" s="115">
        <f t="shared" si="289"/>
        <v>0</v>
      </c>
      <c r="J219" s="264"/>
      <c r="K219" s="61"/>
      <c r="L219" s="115">
        <f t="shared" si="290"/>
        <v>0</v>
      </c>
      <c r="M219" s="328"/>
      <c r="N219" s="61"/>
      <c r="O219" s="115">
        <f t="shared" si="291"/>
        <v>0</v>
      </c>
      <c r="P219" s="112"/>
      <c r="R219" s="207"/>
    </row>
    <row r="220" spans="1:18" ht="24" hidden="1" x14ac:dyDescent="0.25">
      <c r="A220" s="38">
        <v>5234</v>
      </c>
      <c r="B220" s="58" t="s">
        <v>200</v>
      </c>
      <c r="C220" s="59">
        <f t="shared" si="283"/>
        <v>0</v>
      </c>
      <c r="D220" s="232">
        <v>0</v>
      </c>
      <c r="E220" s="435"/>
      <c r="F220" s="393">
        <f t="shared" si="288"/>
        <v>0</v>
      </c>
      <c r="G220" s="232"/>
      <c r="H220" s="264"/>
      <c r="I220" s="115">
        <f t="shared" si="289"/>
        <v>0</v>
      </c>
      <c r="J220" s="264"/>
      <c r="K220" s="61"/>
      <c r="L220" s="115">
        <f t="shared" si="290"/>
        <v>0</v>
      </c>
      <c r="M220" s="328"/>
      <c r="N220" s="61"/>
      <c r="O220" s="115">
        <f t="shared" si="291"/>
        <v>0</v>
      </c>
      <c r="P220" s="112"/>
      <c r="R220" s="207"/>
    </row>
    <row r="221" spans="1:18" ht="14.25" hidden="1" customHeight="1" x14ac:dyDescent="0.25">
      <c r="A221" s="38">
        <v>5236</v>
      </c>
      <c r="B221" s="58" t="s">
        <v>201</v>
      </c>
      <c r="C221" s="59">
        <f t="shared" si="283"/>
        <v>0</v>
      </c>
      <c r="D221" s="232">
        <v>0</v>
      </c>
      <c r="E221" s="435"/>
      <c r="F221" s="393">
        <f t="shared" si="288"/>
        <v>0</v>
      </c>
      <c r="G221" s="232"/>
      <c r="H221" s="264"/>
      <c r="I221" s="115">
        <f t="shared" si="289"/>
        <v>0</v>
      </c>
      <c r="J221" s="264"/>
      <c r="K221" s="61"/>
      <c r="L221" s="115">
        <f t="shared" si="290"/>
        <v>0</v>
      </c>
      <c r="M221" s="328"/>
      <c r="N221" s="61"/>
      <c r="O221" s="115">
        <f t="shared" si="291"/>
        <v>0</v>
      </c>
      <c r="P221" s="112"/>
      <c r="R221" s="207"/>
    </row>
    <row r="222" spans="1:18" ht="14.25" hidden="1" customHeight="1" x14ac:dyDescent="0.25">
      <c r="A222" s="38">
        <v>5237</v>
      </c>
      <c r="B222" s="58" t="s">
        <v>202</v>
      </c>
      <c r="C222" s="59">
        <f t="shared" si="283"/>
        <v>0</v>
      </c>
      <c r="D222" s="232">
        <v>0</v>
      </c>
      <c r="E222" s="435"/>
      <c r="F222" s="393">
        <f t="shared" si="288"/>
        <v>0</v>
      </c>
      <c r="G222" s="232"/>
      <c r="H222" s="264"/>
      <c r="I222" s="115">
        <f t="shared" si="289"/>
        <v>0</v>
      </c>
      <c r="J222" s="264"/>
      <c r="K222" s="61"/>
      <c r="L222" s="115">
        <f t="shared" si="290"/>
        <v>0</v>
      </c>
      <c r="M222" s="328"/>
      <c r="N222" s="61"/>
      <c r="O222" s="115">
        <f t="shared" si="291"/>
        <v>0</v>
      </c>
      <c r="P222" s="112"/>
      <c r="R222" s="207"/>
    </row>
    <row r="223" spans="1:18" ht="24" hidden="1" x14ac:dyDescent="0.25">
      <c r="A223" s="38">
        <v>5238</v>
      </c>
      <c r="B223" s="58" t="s">
        <v>203</v>
      </c>
      <c r="C223" s="59">
        <f t="shared" si="283"/>
        <v>0</v>
      </c>
      <c r="D223" s="232">
        <v>0</v>
      </c>
      <c r="E223" s="435"/>
      <c r="F223" s="393">
        <f t="shared" si="288"/>
        <v>0</v>
      </c>
      <c r="G223" s="232"/>
      <c r="H223" s="264"/>
      <c r="I223" s="115">
        <f t="shared" si="289"/>
        <v>0</v>
      </c>
      <c r="J223" s="264"/>
      <c r="K223" s="61"/>
      <c r="L223" s="115">
        <f t="shared" si="290"/>
        <v>0</v>
      </c>
      <c r="M223" s="328"/>
      <c r="N223" s="61"/>
      <c r="O223" s="115">
        <f t="shared" si="291"/>
        <v>0</v>
      </c>
      <c r="P223" s="112"/>
      <c r="R223" s="207"/>
    </row>
    <row r="224" spans="1:18" ht="24" x14ac:dyDescent="0.25">
      <c r="A224" s="38">
        <v>5239</v>
      </c>
      <c r="B224" s="58" t="s">
        <v>204</v>
      </c>
      <c r="C224" s="59">
        <f t="shared" si="283"/>
        <v>36647</v>
      </c>
      <c r="D224" s="232">
        <v>36647</v>
      </c>
      <c r="E224" s="435"/>
      <c r="F224" s="393">
        <f t="shared" si="288"/>
        <v>36647</v>
      </c>
      <c r="G224" s="232"/>
      <c r="H224" s="264"/>
      <c r="I224" s="115">
        <f t="shared" si="289"/>
        <v>0</v>
      </c>
      <c r="J224" s="264"/>
      <c r="K224" s="61"/>
      <c r="L224" s="115">
        <f t="shared" si="290"/>
        <v>0</v>
      </c>
      <c r="M224" s="328"/>
      <c r="N224" s="61"/>
      <c r="O224" s="115">
        <f t="shared" si="291"/>
        <v>0</v>
      </c>
      <c r="P224" s="112"/>
      <c r="R224" s="207"/>
    </row>
    <row r="225" spans="1:18" ht="24" x14ac:dyDescent="0.25">
      <c r="A225" s="113">
        <v>5240</v>
      </c>
      <c r="B225" s="58" t="s">
        <v>205</v>
      </c>
      <c r="C225" s="59">
        <f t="shared" si="283"/>
        <v>552860</v>
      </c>
      <c r="D225" s="232">
        <v>552860</v>
      </c>
      <c r="E225" s="435"/>
      <c r="F225" s="393">
        <f t="shared" si="288"/>
        <v>552860</v>
      </c>
      <c r="G225" s="232"/>
      <c r="H225" s="264"/>
      <c r="I225" s="115">
        <f t="shared" si="289"/>
        <v>0</v>
      </c>
      <c r="J225" s="264"/>
      <c r="K225" s="61"/>
      <c r="L225" s="115">
        <f t="shared" si="290"/>
        <v>0</v>
      </c>
      <c r="M225" s="328"/>
      <c r="N225" s="61"/>
      <c r="O225" s="115">
        <f t="shared" si="291"/>
        <v>0</v>
      </c>
      <c r="P225" s="112"/>
      <c r="R225" s="207"/>
    </row>
    <row r="226" spans="1:18" x14ac:dyDescent="0.25">
      <c r="A226" s="113">
        <v>5250</v>
      </c>
      <c r="B226" s="58" t="s">
        <v>206</v>
      </c>
      <c r="C226" s="59">
        <f t="shared" si="283"/>
        <v>481164</v>
      </c>
      <c r="D226" s="232">
        <v>478272</v>
      </c>
      <c r="E226" s="435">
        <v>2892</v>
      </c>
      <c r="F226" s="393">
        <f t="shared" si="288"/>
        <v>481164</v>
      </c>
      <c r="G226" s="232"/>
      <c r="H226" s="264"/>
      <c r="I226" s="115">
        <f t="shared" si="289"/>
        <v>0</v>
      </c>
      <c r="J226" s="264"/>
      <c r="K226" s="61"/>
      <c r="L226" s="115">
        <f t="shared" si="290"/>
        <v>0</v>
      </c>
      <c r="M226" s="328"/>
      <c r="N226" s="61"/>
      <c r="O226" s="115">
        <f t="shared" si="291"/>
        <v>0</v>
      </c>
      <c r="P226" s="112"/>
      <c r="R226" s="207"/>
    </row>
    <row r="227" spans="1:18"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c r="R227" s="207"/>
    </row>
    <row r="228" spans="1:18" ht="24" hidden="1" x14ac:dyDescent="0.25">
      <c r="A228" s="38">
        <v>5269</v>
      </c>
      <c r="B228" s="58" t="s">
        <v>208</v>
      </c>
      <c r="C228" s="59">
        <f t="shared" si="283"/>
        <v>0</v>
      </c>
      <c r="D228" s="232">
        <v>0</v>
      </c>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c r="R228" s="207"/>
    </row>
    <row r="229" spans="1:18" ht="24" hidden="1" x14ac:dyDescent="0.25">
      <c r="A229" s="108">
        <v>5270</v>
      </c>
      <c r="B229" s="79" t="s">
        <v>209</v>
      </c>
      <c r="C229" s="85">
        <f t="shared" si="283"/>
        <v>0</v>
      </c>
      <c r="D229" s="234">
        <v>0</v>
      </c>
      <c r="E229" s="437"/>
      <c r="F229" s="432">
        <f t="shared" si="296"/>
        <v>0</v>
      </c>
      <c r="G229" s="234"/>
      <c r="H229" s="265"/>
      <c r="I229" s="110">
        <f t="shared" si="297"/>
        <v>0</v>
      </c>
      <c r="J229" s="265"/>
      <c r="K229" s="116"/>
      <c r="L229" s="110">
        <f t="shared" si="298"/>
        <v>0</v>
      </c>
      <c r="M229" s="329"/>
      <c r="N229" s="116"/>
      <c r="O229" s="110">
        <f t="shared" si="299"/>
        <v>0</v>
      </c>
      <c r="P229" s="117"/>
      <c r="R229" s="207"/>
    </row>
    <row r="230" spans="1:18" hidden="1" x14ac:dyDescent="0.25">
      <c r="A230" s="102">
        <v>6000</v>
      </c>
      <c r="B230" s="102" t="s">
        <v>210</v>
      </c>
      <c r="C230" s="103">
        <f t="shared" si="283"/>
        <v>0</v>
      </c>
      <c r="D230" s="229">
        <f>D231+D251+D259</f>
        <v>0</v>
      </c>
      <c r="E230" s="428">
        <f t="shared" ref="E230:F230" si="300">E231+E251+E259</f>
        <v>0</v>
      </c>
      <c r="F230" s="429">
        <f t="shared" si="300"/>
        <v>0</v>
      </c>
      <c r="G230" s="229">
        <f>G231+G251+G259</f>
        <v>0</v>
      </c>
      <c r="H230" s="262">
        <f t="shared" ref="H230:I230" si="301">H231+H251+H259</f>
        <v>0</v>
      </c>
      <c r="I230" s="105">
        <f t="shared" si="301"/>
        <v>0</v>
      </c>
      <c r="J230" s="262">
        <f>J231+J251+J259</f>
        <v>0</v>
      </c>
      <c r="K230" s="104">
        <f t="shared" ref="K230:L230" si="302">K231+K251+K259</f>
        <v>0</v>
      </c>
      <c r="L230" s="105">
        <f t="shared" si="302"/>
        <v>0</v>
      </c>
      <c r="M230" s="103">
        <f>M231+M251+M259</f>
        <v>0</v>
      </c>
      <c r="N230" s="104">
        <f t="shared" ref="N230:O230" si="303">N231+N251+N259</f>
        <v>0</v>
      </c>
      <c r="O230" s="105">
        <f t="shared" si="303"/>
        <v>0</v>
      </c>
      <c r="P230" s="351"/>
      <c r="R230" s="207"/>
    </row>
    <row r="231" spans="1:18" ht="14.25" hidden="1" customHeight="1" x14ac:dyDescent="0.25">
      <c r="A231" s="70">
        <v>6200</v>
      </c>
      <c r="B231" s="126" t="s">
        <v>211</v>
      </c>
      <c r="C231" s="131">
        <f t="shared" si="283"/>
        <v>0</v>
      </c>
      <c r="D231" s="238">
        <f>SUM(D232,D233,D235,D238,D244,D245,D246)</f>
        <v>0</v>
      </c>
      <c r="E231" s="442">
        <f t="shared" ref="E231:F231" si="304">SUM(E232,E233,E235,E238,E244,E245,E246)</f>
        <v>0</v>
      </c>
      <c r="F231" s="443">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c r="R231" s="207"/>
    </row>
    <row r="232" spans="1:18" ht="24" hidden="1" x14ac:dyDescent="0.25">
      <c r="A232" s="1598">
        <v>6220</v>
      </c>
      <c r="B232" s="53" t="s">
        <v>212</v>
      </c>
      <c r="C232" s="54">
        <f t="shared" si="283"/>
        <v>0</v>
      </c>
      <c r="D232" s="231">
        <v>0</v>
      </c>
      <c r="E232" s="433"/>
      <c r="F232" s="434">
        <f>D232+E232</f>
        <v>0</v>
      </c>
      <c r="G232" s="231"/>
      <c r="H232" s="263"/>
      <c r="I232" s="121">
        <f>G232+H232</f>
        <v>0</v>
      </c>
      <c r="J232" s="263"/>
      <c r="K232" s="56"/>
      <c r="L232" s="121">
        <f>J232+K232</f>
        <v>0</v>
      </c>
      <c r="M232" s="327"/>
      <c r="N232" s="56"/>
      <c r="O232" s="121">
        <f>M232+N232</f>
        <v>0</v>
      </c>
      <c r="P232" s="111"/>
      <c r="R232" s="207"/>
    </row>
    <row r="233" spans="1:18"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c r="R233" s="207"/>
    </row>
    <row r="234" spans="1:18" ht="24" hidden="1" x14ac:dyDescent="0.25">
      <c r="A234" s="38">
        <v>6239</v>
      </c>
      <c r="B234" s="53" t="s">
        <v>214</v>
      </c>
      <c r="C234" s="59">
        <f t="shared" si="283"/>
        <v>0</v>
      </c>
      <c r="D234" s="231">
        <v>0</v>
      </c>
      <c r="E234" s="433"/>
      <c r="F234" s="434">
        <f>D234+E234</f>
        <v>0</v>
      </c>
      <c r="G234" s="231"/>
      <c r="H234" s="263"/>
      <c r="I234" s="121">
        <f>G234+H234</f>
        <v>0</v>
      </c>
      <c r="J234" s="263"/>
      <c r="K234" s="56"/>
      <c r="L234" s="121">
        <f>J234+K234</f>
        <v>0</v>
      </c>
      <c r="M234" s="327"/>
      <c r="N234" s="56"/>
      <c r="O234" s="121">
        <f>M234+N234</f>
        <v>0</v>
      </c>
      <c r="P234" s="111"/>
      <c r="R234" s="207"/>
    </row>
    <row r="235" spans="1:18"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c r="R235" s="207"/>
    </row>
    <row r="236" spans="1:18" hidden="1" x14ac:dyDescent="0.25">
      <c r="A236" s="38">
        <v>6241</v>
      </c>
      <c r="B236" s="58" t="s">
        <v>216</v>
      </c>
      <c r="C236" s="59">
        <f t="shared" si="283"/>
        <v>0</v>
      </c>
      <c r="D236" s="232">
        <v>0</v>
      </c>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c r="R236" s="207"/>
    </row>
    <row r="237" spans="1:18" hidden="1" x14ac:dyDescent="0.25">
      <c r="A237" s="38">
        <v>6242</v>
      </c>
      <c r="B237" s="58" t="s">
        <v>217</v>
      </c>
      <c r="C237" s="59">
        <f t="shared" si="283"/>
        <v>0</v>
      </c>
      <c r="D237" s="232">
        <v>0</v>
      </c>
      <c r="E237" s="435"/>
      <c r="F237" s="393">
        <f t="shared" si="313"/>
        <v>0</v>
      </c>
      <c r="G237" s="232"/>
      <c r="H237" s="264"/>
      <c r="I237" s="115">
        <f t="shared" si="314"/>
        <v>0</v>
      </c>
      <c r="J237" s="264"/>
      <c r="K237" s="61"/>
      <c r="L237" s="115">
        <f t="shared" si="315"/>
        <v>0</v>
      </c>
      <c r="M237" s="328"/>
      <c r="N237" s="61"/>
      <c r="O237" s="115">
        <f t="shared" si="316"/>
        <v>0</v>
      </c>
      <c r="P237" s="112"/>
      <c r="R237" s="207"/>
    </row>
    <row r="238" spans="1:18" ht="25.5" hidden="1" customHeight="1" x14ac:dyDescent="0.25">
      <c r="A238" s="113">
        <v>6250</v>
      </c>
      <c r="B238" s="58" t="s">
        <v>218</v>
      </c>
      <c r="C238" s="59">
        <f t="shared" si="283"/>
        <v>0</v>
      </c>
      <c r="D238" s="233">
        <f>SUM(D239:D243)</f>
        <v>0</v>
      </c>
      <c r="E238" s="436">
        <f t="shared" ref="E238:F238" si="317">SUM(E239:E243)</f>
        <v>0</v>
      </c>
      <c r="F238" s="393">
        <f t="shared" si="317"/>
        <v>0</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c r="R238" s="207"/>
    </row>
    <row r="239" spans="1:18" ht="14.25" hidden="1" customHeight="1" x14ac:dyDescent="0.25">
      <c r="A239" s="38">
        <v>6252</v>
      </c>
      <c r="B239" s="58" t="s">
        <v>219</v>
      </c>
      <c r="C239" s="59">
        <f t="shared" si="283"/>
        <v>0</v>
      </c>
      <c r="D239" s="232">
        <v>0</v>
      </c>
      <c r="E239" s="435"/>
      <c r="F239" s="393">
        <f t="shared" ref="F239:F245" si="321">D239+E239</f>
        <v>0</v>
      </c>
      <c r="G239" s="232"/>
      <c r="H239" s="264"/>
      <c r="I239" s="115">
        <f t="shared" ref="I239:I245" si="322">G239+H239</f>
        <v>0</v>
      </c>
      <c r="J239" s="264"/>
      <c r="K239" s="61"/>
      <c r="L239" s="115">
        <f t="shared" ref="L239:L245" si="323">J239+K239</f>
        <v>0</v>
      </c>
      <c r="M239" s="328"/>
      <c r="N239" s="61"/>
      <c r="O239" s="115">
        <f t="shared" ref="O239:O245" si="324">M239+N239</f>
        <v>0</v>
      </c>
      <c r="P239" s="112"/>
      <c r="R239" s="207"/>
    </row>
    <row r="240" spans="1:18" ht="14.25" hidden="1" customHeight="1" x14ac:dyDescent="0.25">
      <c r="A240" s="38">
        <v>6253</v>
      </c>
      <c r="B240" s="58" t="s">
        <v>220</v>
      </c>
      <c r="C240" s="59">
        <f t="shared" si="283"/>
        <v>0</v>
      </c>
      <c r="D240" s="232">
        <v>0</v>
      </c>
      <c r="E240" s="435"/>
      <c r="F240" s="393">
        <f t="shared" si="321"/>
        <v>0</v>
      </c>
      <c r="G240" s="232"/>
      <c r="H240" s="264"/>
      <c r="I240" s="115">
        <f t="shared" si="322"/>
        <v>0</v>
      </c>
      <c r="J240" s="264"/>
      <c r="K240" s="61"/>
      <c r="L240" s="115">
        <f t="shared" si="323"/>
        <v>0</v>
      </c>
      <c r="M240" s="328"/>
      <c r="N240" s="61"/>
      <c r="O240" s="115">
        <f t="shared" si="324"/>
        <v>0</v>
      </c>
      <c r="P240" s="112"/>
      <c r="R240" s="207"/>
    </row>
    <row r="241" spans="1:18" ht="24" hidden="1" x14ac:dyDescent="0.25">
      <c r="A241" s="38">
        <v>6254</v>
      </c>
      <c r="B241" s="58" t="s">
        <v>221</v>
      </c>
      <c r="C241" s="59">
        <f t="shared" si="283"/>
        <v>0</v>
      </c>
      <c r="D241" s="232">
        <v>0</v>
      </c>
      <c r="E241" s="435"/>
      <c r="F241" s="393">
        <f t="shared" si="321"/>
        <v>0</v>
      </c>
      <c r="G241" s="232"/>
      <c r="H241" s="264"/>
      <c r="I241" s="115">
        <f t="shared" si="322"/>
        <v>0</v>
      </c>
      <c r="J241" s="264"/>
      <c r="K241" s="61"/>
      <c r="L241" s="115">
        <f t="shared" si="323"/>
        <v>0</v>
      </c>
      <c r="M241" s="328"/>
      <c r="N241" s="61"/>
      <c r="O241" s="115">
        <f t="shared" si="324"/>
        <v>0</v>
      </c>
      <c r="P241" s="112"/>
      <c r="R241" s="207"/>
    </row>
    <row r="242" spans="1:18" ht="24" hidden="1" x14ac:dyDescent="0.25">
      <c r="A242" s="38">
        <v>6255</v>
      </c>
      <c r="B242" s="58" t="s">
        <v>222</v>
      </c>
      <c r="C242" s="59">
        <f t="shared" si="283"/>
        <v>0</v>
      </c>
      <c r="D242" s="232">
        <v>0</v>
      </c>
      <c r="E242" s="435"/>
      <c r="F242" s="393">
        <f t="shared" si="321"/>
        <v>0</v>
      </c>
      <c r="G242" s="232"/>
      <c r="H242" s="264"/>
      <c r="I242" s="115">
        <f t="shared" si="322"/>
        <v>0</v>
      </c>
      <c r="J242" s="264"/>
      <c r="K242" s="61"/>
      <c r="L242" s="115">
        <f t="shared" si="323"/>
        <v>0</v>
      </c>
      <c r="M242" s="328"/>
      <c r="N242" s="61"/>
      <c r="O242" s="115">
        <f t="shared" si="324"/>
        <v>0</v>
      </c>
      <c r="P242" s="112"/>
      <c r="R242" s="207"/>
    </row>
    <row r="243" spans="1:18" hidden="1" x14ac:dyDescent="0.25">
      <c r="A243" s="38">
        <v>6259</v>
      </c>
      <c r="B243" s="58" t="s">
        <v>223</v>
      </c>
      <c r="C243" s="59">
        <f t="shared" si="283"/>
        <v>0</v>
      </c>
      <c r="D243" s="232">
        <v>0</v>
      </c>
      <c r="E243" s="435"/>
      <c r="F243" s="393">
        <f t="shared" si="321"/>
        <v>0</v>
      </c>
      <c r="G243" s="232"/>
      <c r="H243" s="264"/>
      <c r="I243" s="115">
        <f t="shared" si="322"/>
        <v>0</v>
      </c>
      <c r="J243" s="264"/>
      <c r="K243" s="61"/>
      <c r="L243" s="115">
        <f t="shared" si="323"/>
        <v>0</v>
      </c>
      <c r="M243" s="328"/>
      <c r="N243" s="61"/>
      <c r="O243" s="115">
        <f t="shared" si="324"/>
        <v>0</v>
      </c>
      <c r="P243" s="112"/>
      <c r="R243" s="207"/>
    </row>
    <row r="244" spans="1:18" ht="24" hidden="1" x14ac:dyDescent="0.25">
      <c r="A244" s="113">
        <v>6260</v>
      </c>
      <c r="B244" s="58" t="s">
        <v>224</v>
      </c>
      <c r="C244" s="59">
        <f t="shared" si="283"/>
        <v>0</v>
      </c>
      <c r="D244" s="232">
        <v>0</v>
      </c>
      <c r="E244" s="435"/>
      <c r="F244" s="393">
        <f t="shared" si="321"/>
        <v>0</v>
      </c>
      <c r="G244" s="232"/>
      <c r="H244" s="264"/>
      <c r="I244" s="115">
        <f t="shared" si="322"/>
        <v>0</v>
      </c>
      <c r="J244" s="264"/>
      <c r="K244" s="61"/>
      <c r="L244" s="115">
        <f t="shared" si="323"/>
        <v>0</v>
      </c>
      <c r="M244" s="328"/>
      <c r="N244" s="61"/>
      <c r="O244" s="115">
        <f t="shared" si="324"/>
        <v>0</v>
      </c>
      <c r="P244" s="112"/>
      <c r="R244" s="207"/>
    </row>
    <row r="245" spans="1:18" hidden="1" x14ac:dyDescent="0.25">
      <c r="A245" s="113">
        <v>6270</v>
      </c>
      <c r="B245" s="58" t="s">
        <v>225</v>
      </c>
      <c r="C245" s="59">
        <f t="shared" si="283"/>
        <v>0</v>
      </c>
      <c r="D245" s="232">
        <v>0</v>
      </c>
      <c r="E245" s="435"/>
      <c r="F245" s="393">
        <f t="shared" si="321"/>
        <v>0</v>
      </c>
      <c r="G245" s="232"/>
      <c r="H245" s="264"/>
      <c r="I245" s="115">
        <f t="shared" si="322"/>
        <v>0</v>
      </c>
      <c r="J245" s="264"/>
      <c r="K245" s="61"/>
      <c r="L245" s="115">
        <f t="shared" si="323"/>
        <v>0</v>
      </c>
      <c r="M245" s="328"/>
      <c r="N245" s="61"/>
      <c r="O245" s="115">
        <f t="shared" si="324"/>
        <v>0</v>
      </c>
      <c r="P245" s="112"/>
      <c r="R245" s="207"/>
    </row>
    <row r="246" spans="1:18" ht="24" hidden="1" x14ac:dyDescent="0.25">
      <c r="A246" s="1598">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c r="R246" s="207"/>
    </row>
    <row r="247" spans="1:18" hidden="1" x14ac:dyDescent="0.25">
      <c r="A247" s="38">
        <v>6291</v>
      </c>
      <c r="B247" s="58" t="s">
        <v>227</v>
      </c>
      <c r="C247" s="59">
        <f t="shared" si="283"/>
        <v>0</v>
      </c>
      <c r="D247" s="232">
        <v>0</v>
      </c>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c r="R247" s="207"/>
    </row>
    <row r="248" spans="1:18" hidden="1" x14ac:dyDescent="0.25">
      <c r="A248" s="38">
        <v>6292</v>
      </c>
      <c r="B248" s="58" t="s">
        <v>228</v>
      </c>
      <c r="C248" s="59">
        <f t="shared" si="283"/>
        <v>0</v>
      </c>
      <c r="D248" s="232">
        <v>0</v>
      </c>
      <c r="E248" s="435"/>
      <c r="F248" s="393">
        <f t="shared" si="326"/>
        <v>0</v>
      </c>
      <c r="G248" s="232"/>
      <c r="H248" s="264"/>
      <c r="I248" s="115">
        <f t="shared" si="327"/>
        <v>0</v>
      </c>
      <c r="J248" s="264"/>
      <c r="K248" s="61"/>
      <c r="L248" s="115">
        <f t="shared" si="328"/>
        <v>0</v>
      </c>
      <c r="M248" s="328"/>
      <c r="N248" s="61"/>
      <c r="O248" s="115">
        <f t="shared" si="329"/>
        <v>0</v>
      </c>
      <c r="P248" s="112"/>
      <c r="R248" s="207"/>
    </row>
    <row r="249" spans="1:18" ht="72" hidden="1" x14ac:dyDescent="0.25">
      <c r="A249" s="38">
        <v>6296</v>
      </c>
      <c r="B249" s="58" t="s">
        <v>229</v>
      </c>
      <c r="C249" s="59">
        <f t="shared" si="283"/>
        <v>0</v>
      </c>
      <c r="D249" s="232">
        <v>0</v>
      </c>
      <c r="E249" s="435"/>
      <c r="F249" s="393">
        <f t="shared" si="326"/>
        <v>0</v>
      </c>
      <c r="G249" s="232"/>
      <c r="H249" s="264"/>
      <c r="I249" s="115">
        <f t="shared" si="327"/>
        <v>0</v>
      </c>
      <c r="J249" s="264"/>
      <c r="K249" s="61"/>
      <c r="L249" s="115">
        <f t="shared" si="328"/>
        <v>0</v>
      </c>
      <c r="M249" s="328"/>
      <c r="N249" s="61"/>
      <c r="O249" s="115">
        <f t="shared" si="329"/>
        <v>0</v>
      </c>
      <c r="P249" s="112"/>
      <c r="R249" s="207"/>
    </row>
    <row r="250" spans="1:18" ht="39.75" hidden="1" customHeight="1" x14ac:dyDescent="0.25">
      <c r="A250" s="38">
        <v>6299</v>
      </c>
      <c r="B250" s="58" t="s">
        <v>230</v>
      </c>
      <c r="C250" s="59">
        <f t="shared" si="283"/>
        <v>0</v>
      </c>
      <c r="D250" s="232">
        <v>0</v>
      </c>
      <c r="E250" s="435"/>
      <c r="F250" s="393">
        <f t="shared" si="326"/>
        <v>0</v>
      </c>
      <c r="G250" s="232"/>
      <c r="H250" s="264"/>
      <c r="I250" s="115">
        <f t="shared" si="327"/>
        <v>0</v>
      </c>
      <c r="J250" s="264"/>
      <c r="K250" s="61"/>
      <c r="L250" s="115">
        <f t="shared" si="328"/>
        <v>0</v>
      </c>
      <c r="M250" s="328"/>
      <c r="N250" s="61"/>
      <c r="O250" s="115">
        <f t="shared" si="329"/>
        <v>0</v>
      </c>
      <c r="P250" s="112"/>
      <c r="R250" s="207"/>
    </row>
    <row r="251" spans="1:18" hidden="1" x14ac:dyDescent="0.25">
      <c r="A251" s="46">
        <v>6300</v>
      </c>
      <c r="B251" s="106" t="s">
        <v>231</v>
      </c>
      <c r="C251" s="47">
        <f t="shared" si="283"/>
        <v>0</v>
      </c>
      <c r="D251" s="230">
        <f>SUM(D252,D257,D258)</f>
        <v>0</v>
      </c>
      <c r="E251" s="430">
        <f t="shared" ref="E251:O251" si="330">SUM(E252,E257,E258)</f>
        <v>0</v>
      </c>
      <c r="F251" s="397">
        <f t="shared" si="330"/>
        <v>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c r="R251" s="207"/>
    </row>
    <row r="252" spans="1:18" ht="24" hidden="1" x14ac:dyDescent="0.25">
      <c r="A252" s="1598">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c r="R252" s="207"/>
    </row>
    <row r="253" spans="1:18" hidden="1" x14ac:dyDescent="0.25">
      <c r="A253" s="38">
        <v>6322</v>
      </c>
      <c r="B253" s="58" t="s">
        <v>232</v>
      </c>
      <c r="C253" s="59">
        <f t="shared" si="283"/>
        <v>0</v>
      </c>
      <c r="D253" s="232">
        <v>0</v>
      </c>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c r="R253" s="207"/>
    </row>
    <row r="254" spans="1:18" ht="24" hidden="1" x14ac:dyDescent="0.25">
      <c r="A254" s="38">
        <v>6323</v>
      </c>
      <c r="B254" s="58" t="s">
        <v>233</v>
      </c>
      <c r="C254" s="59">
        <f t="shared" si="283"/>
        <v>0</v>
      </c>
      <c r="D254" s="232">
        <v>0</v>
      </c>
      <c r="E254" s="435"/>
      <c r="F254" s="393">
        <f t="shared" si="332"/>
        <v>0</v>
      </c>
      <c r="G254" s="232"/>
      <c r="H254" s="264"/>
      <c r="I254" s="115">
        <f t="shared" si="333"/>
        <v>0</v>
      </c>
      <c r="J254" s="264"/>
      <c r="K254" s="61"/>
      <c r="L254" s="115">
        <f t="shared" si="334"/>
        <v>0</v>
      </c>
      <c r="M254" s="328"/>
      <c r="N254" s="61"/>
      <c r="O254" s="115">
        <f t="shared" si="335"/>
        <v>0</v>
      </c>
      <c r="P254" s="112"/>
      <c r="R254" s="207"/>
    </row>
    <row r="255" spans="1:18" ht="24" hidden="1" x14ac:dyDescent="0.25">
      <c r="A255" s="38">
        <v>6324</v>
      </c>
      <c r="B255" s="58" t="s">
        <v>287</v>
      </c>
      <c r="C255" s="59">
        <f t="shared" si="283"/>
        <v>0</v>
      </c>
      <c r="D255" s="232">
        <v>0</v>
      </c>
      <c r="E255" s="435"/>
      <c r="F255" s="393">
        <f t="shared" si="332"/>
        <v>0</v>
      </c>
      <c r="G255" s="232"/>
      <c r="H255" s="264"/>
      <c r="I255" s="115">
        <f t="shared" si="333"/>
        <v>0</v>
      </c>
      <c r="J255" s="264"/>
      <c r="K255" s="61"/>
      <c r="L255" s="115">
        <f t="shared" si="334"/>
        <v>0</v>
      </c>
      <c r="M255" s="328"/>
      <c r="N255" s="61"/>
      <c r="O255" s="115">
        <f t="shared" si="335"/>
        <v>0</v>
      </c>
      <c r="P255" s="112"/>
      <c r="R255" s="207"/>
    </row>
    <row r="256" spans="1:18" hidden="1" x14ac:dyDescent="0.25">
      <c r="A256" s="33">
        <v>6329</v>
      </c>
      <c r="B256" s="53" t="s">
        <v>288</v>
      </c>
      <c r="C256" s="54">
        <f t="shared" si="283"/>
        <v>0</v>
      </c>
      <c r="D256" s="231">
        <v>0</v>
      </c>
      <c r="E256" s="433"/>
      <c r="F256" s="434">
        <f t="shared" si="332"/>
        <v>0</v>
      </c>
      <c r="G256" s="231"/>
      <c r="H256" s="263"/>
      <c r="I256" s="121">
        <f t="shared" si="333"/>
        <v>0</v>
      </c>
      <c r="J256" s="263"/>
      <c r="K256" s="56"/>
      <c r="L256" s="121">
        <f t="shared" si="334"/>
        <v>0</v>
      </c>
      <c r="M256" s="327"/>
      <c r="N256" s="56"/>
      <c r="O256" s="121">
        <f t="shared" si="335"/>
        <v>0</v>
      </c>
      <c r="P256" s="111"/>
      <c r="R256" s="207"/>
    </row>
    <row r="257" spans="1:18" ht="24" hidden="1" x14ac:dyDescent="0.25">
      <c r="A257" s="144">
        <v>6330</v>
      </c>
      <c r="B257" s="145" t="s">
        <v>234</v>
      </c>
      <c r="C257" s="128">
        <f t="shared" si="283"/>
        <v>0</v>
      </c>
      <c r="D257" s="237">
        <v>0</v>
      </c>
      <c r="E257" s="440"/>
      <c r="F257" s="441">
        <f t="shared" si="332"/>
        <v>0</v>
      </c>
      <c r="G257" s="237"/>
      <c r="H257" s="268"/>
      <c r="I257" s="313">
        <f t="shared" si="333"/>
        <v>0</v>
      </c>
      <c r="J257" s="268"/>
      <c r="K257" s="130"/>
      <c r="L257" s="313">
        <f t="shared" si="334"/>
        <v>0</v>
      </c>
      <c r="M257" s="331"/>
      <c r="N257" s="130"/>
      <c r="O257" s="313">
        <f t="shared" si="335"/>
        <v>0</v>
      </c>
      <c r="P257" s="159"/>
      <c r="R257" s="207"/>
    </row>
    <row r="258" spans="1:18" hidden="1" x14ac:dyDescent="0.25">
      <c r="A258" s="113">
        <v>6360</v>
      </c>
      <c r="B258" s="58" t="s">
        <v>235</v>
      </c>
      <c r="C258" s="59">
        <f t="shared" si="283"/>
        <v>0</v>
      </c>
      <c r="D258" s="232">
        <v>0</v>
      </c>
      <c r="E258" s="435"/>
      <c r="F258" s="393">
        <f t="shared" si="332"/>
        <v>0</v>
      </c>
      <c r="G258" s="232"/>
      <c r="H258" s="264"/>
      <c r="I258" s="115">
        <f t="shared" si="333"/>
        <v>0</v>
      </c>
      <c r="J258" s="264"/>
      <c r="K258" s="61"/>
      <c r="L258" s="115">
        <f t="shared" si="334"/>
        <v>0</v>
      </c>
      <c r="M258" s="328"/>
      <c r="N258" s="61"/>
      <c r="O258" s="115">
        <f t="shared" si="335"/>
        <v>0</v>
      </c>
      <c r="P258" s="112"/>
      <c r="R258" s="207"/>
    </row>
    <row r="259" spans="1:18" ht="36" hidden="1" x14ac:dyDescent="0.25">
      <c r="A259" s="46">
        <v>6400</v>
      </c>
      <c r="B259" s="106" t="s">
        <v>236</v>
      </c>
      <c r="C259" s="47">
        <f t="shared" si="283"/>
        <v>0</v>
      </c>
      <c r="D259" s="230">
        <f>SUM(D260,D264)</f>
        <v>0</v>
      </c>
      <c r="E259" s="430">
        <f t="shared" ref="E259:O259" si="336">SUM(E260,E264)</f>
        <v>0</v>
      </c>
      <c r="F259" s="397">
        <f t="shared" si="336"/>
        <v>0</v>
      </c>
      <c r="G259" s="230">
        <f t="shared" si="336"/>
        <v>0</v>
      </c>
      <c r="H259" s="107">
        <f t="shared" si="336"/>
        <v>0</v>
      </c>
      <c r="I259" s="118">
        <f t="shared" si="336"/>
        <v>0</v>
      </c>
      <c r="J259" s="107">
        <f t="shared" si="336"/>
        <v>0</v>
      </c>
      <c r="K259" s="51">
        <f t="shared" si="336"/>
        <v>0</v>
      </c>
      <c r="L259" s="118">
        <f t="shared" si="336"/>
        <v>0</v>
      </c>
      <c r="M259" s="167">
        <f t="shared" si="336"/>
        <v>0</v>
      </c>
      <c r="N259" s="168">
        <f t="shared" si="336"/>
        <v>0</v>
      </c>
      <c r="O259" s="169">
        <f t="shared" si="336"/>
        <v>0</v>
      </c>
      <c r="P259" s="353"/>
      <c r="R259" s="207"/>
    </row>
    <row r="260" spans="1:18" ht="24" hidden="1" x14ac:dyDescent="0.25">
      <c r="A260" s="1598">
        <v>6410</v>
      </c>
      <c r="B260" s="53" t="s">
        <v>237</v>
      </c>
      <c r="C260" s="54">
        <f t="shared" si="283"/>
        <v>0</v>
      </c>
      <c r="D260" s="235">
        <f>SUM(D261:D263)</f>
        <v>0</v>
      </c>
      <c r="E260" s="438">
        <f t="shared" ref="E260:O260" si="337">SUM(E261:E263)</f>
        <v>0</v>
      </c>
      <c r="F260" s="434">
        <f t="shared" si="337"/>
        <v>0</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c r="R260" s="207"/>
    </row>
    <row r="261" spans="1:18" hidden="1" x14ac:dyDescent="0.25">
      <c r="A261" s="38">
        <v>6411</v>
      </c>
      <c r="B261" s="147" t="s">
        <v>238</v>
      </c>
      <c r="C261" s="59">
        <f t="shared" si="283"/>
        <v>0</v>
      </c>
      <c r="D261" s="232">
        <v>0</v>
      </c>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c r="R261" s="207"/>
    </row>
    <row r="262" spans="1:18" ht="36" hidden="1" x14ac:dyDescent="0.25">
      <c r="A262" s="38">
        <v>6412</v>
      </c>
      <c r="B262" s="58" t="s">
        <v>239</v>
      </c>
      <c r="C262" s="59">
        <f t="shared" si="283"/>
        <v>0</v>
      </c>
      <c r="D262" s="232">
        <v>0</v>
      </c>
      <c r="E262" s="435"/>
      <c r="F262" s="393">
        <f t="shared" si="338"/>
        <v>0</v>
      </c>
      <c r="G262" s="232"/>
      <c r="H262" s="264"/>
      <c r="I262" s="115">
        <f t="shared" si="339"/>
        <v>0</v>
      </c>
      <c r="J262" s="264"/>
      <c r="K262" s="61"/>
      <c r="L262" s="115">
        <f t="shared" si="340"/>
        <v>0</v>
      </c>
      <c r="M262" s="328"/>
      <c r="N262" s="61"/>
      <c r="O262" s="115">
        <f t="shared" si="341"/>
        <v>0</v>
      </c>
      <c r="P262" s="112"/>
      <c r="R262" s="207"/>
    </row>
    <row r="263" spans="1:18" ht="36" hidden="1" x14ac:dyDescent="0.25">
      <c r="A263" s="38">
        <v>6419</v>
      </c>
      <c r="B263" s="58" t="s">
        <v>240</v>
      </c>
      <c r="C263" s="59">
        <f t="shared" si="283"/>
        <v>0</v>
      </c>
      <c r="D263" s="232">
        <v>0</v>
      </c>
      <c r="E263" s="435"/>
      <c r="F263" s="393">
        <f t="shared" si="338"/>
        <v>0</v>
      </c>
      <c r="G263" s="232"/>
      <c r="H263" s="264"/>
      <c r="I263" s="115">
        <f t="shared" si="339"/>
        <v>0</v>
      </c>
      <c r="J263" s="264"/>
      <c r="K263" s="61"/>
      <c r="L263" s="115">
        <f t="shared" si="340"/>
        <v>0</v>
      </c>
      <c r="M263" s="328"/>
      <c r="N263" s="61"/>
      <c r="O263" s="115">
        <f t="shared" si="341"/>
        <v>0</v>
      </c>
      <c r="P263" s="112"/>
      <c r="R263" s="207"/>
    </row>
    <row r="264" spans="1:18" ht="36" hidden="1" x14ac:dyDescent="0.25">
      <c r="A264" s="113">
        <v>6420</v>
      </c>
      <c r="B264" s="58" t="s">
        <v>241</v>
      </c>
      <c r="C264" s="59">
        <f t="shared" si="283"/>
        <v>0</v>
      </c>
      <c r="D264" s="233">
        <f>SUM(D265:D268)</f>
        <v>0</v>
      </c>
      <c r="E264" s="436">
        <f t="shared" ref="E264:F264" si="342">SUM(E265:E268)</f>
        <v>0</v>
      </c>
      <c r="F264" s="393">
        <f t="shared" si="342"/>
        <v>0</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c r="R264" s="207"/>
    </row>
    <row r="265" spans="1:18" hidden="1" x14ac:dyDescent="0.25">
      <c r="A265" s="38">
        <v>6421</v>
      </c>
      <c r="B265" s="58" t="s">
        <v>242</v>
      </c>
      <c r="C265" s="59">
        <f t="shared" si="283"/>
        <v>0</v>
      </c>
      <c r="D265" s="232">
        <v>0</v>
      </c>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c r="R265" s="207"/>
    </row>
    <row r="266" spans="1:18" hidden="1" x14ac:dyDescent="0.25">
      <c r="A266" s="38">
        <v>6422</v>
      </c>
      <c r="B266" s="58" t="s">
        <v>243</v>
      </c>
      <c r="C266" s="59">
        <f t="shared" si="283"/>
        <v>0</v>
      </c>
      <c r="D266" s="232">
        <v>0</v>
      </c>
      <c r="E266" s="435"/>
      <c r="F266" s="393">
        <f t="shared" si="346"/>
        <v>0</v>
      </c>
      <c r="G266" s="232"/>
      <c r="H266" s="264"/>
      <c r="I266" s="115">
        <f t="shared" si="347"/>
        <v>0</v>
      </c>
      <c r="J266" s="264"/>
      <c r="K266" s="61"/>
      <c r="L266" s="115">
        <f t="shared" si="348"/>
        <v>0</v>
      </c>
      <c r="M266" s="328"/>
      <c r="N266" s="61"/>
      <c r="O266" s="115">
        <f t="shared" si="349"/>
        <v>0</v>
      </c>
      <c r="P266" s="112"/>
      <c r="R266" s="207"/>
    </row>
    <row r="267" spans="1:18" ht="13.5" hidden="1" customHeight="1" x14ac:dyDescent="0.25">
      <c r="A267" s="38">
        <v>6423</v>
      </c>
      <c r="B267" s="58" t="s">
        <v>244</v>
      </c>
      <c r="C267" s="59">
        <f t="shared" si="283"/>
        <v>0</v>
      </c>
      <c r="D267" s="232">
        <v>0</v>
      </c>
      <c r="E267" s="435"/>
      <c r="F267" s="393">
        <f t="shared" si="346"/>
        <v>0</v>
      </c>
      <c r="G267" s="232"/>
      <c r="H267" s="264"/>
      <c r="I267" s="115">
        <f t="shared" si="347"/>
        <v>0</v>
      </c>
      <c r="J267" s="264"/>
      <c r="K267" s="61"/>
      <c r="L267" s="115">
        <f t="shared" si="348"/>
        <v>0</v>
      </c>
      <c r="M267" s="328"/>
      <c r="N267" s="61"/>
      <c r="O267" s="115">
        <f t="shared" si="349"/>
        <v>0</v>
      </c>
      <c r="P267" s="112"/>
      <c r="R267" s="207"/>
    </row>
    <row r="268" spans="1:18" ht="36" hidden="1" x14ac:dyDescent="0.25">
      <c r="A268" s="38">
        <v>6424</v>
      </c>
      <c r="B268" s="58" t="s">
        <v>245</v>
      </c>
      <c r="C268" s="59">
        <f t="shared" si="283"/>
        <v>0</v>
      </c>
      <c r="D268" s="232">
        <v>0</v>
      </c>
      <c r="E268" s="435"/>
      <c r="F268" s="393">
        <f t="shared" si="346"/>
        <v>0</v>
      </c>
      <c r="G268" s="232"/>
      <c r="H268" s="264"/>
      <c r="I268" s="115">
        <f t="shared" si="347"/>
        <v>0</v>
      </c>
      <c r="J268" s="264"/>
      <c r="K268" s="61"/>
      <c r="L268" s="115">
        <f t="shared" si="348"/>
        <v>0</v>
      </c>
      <c r="M268" s="328"/>
      <c r="N268" s="61"/>
      <c r="O268" s="115">
        <f t="shared" si="349"/>
        <v>0</v>
      </c>
      <c r="P268" s="112"/>
      <c r="R268" s="207"/>
    </row>
    <row r="269" spans="1:18" ht="36" hidden="1" x14ac:dyDescent="0.25">
      <c r="A269" s="150">
        <v>7000</v>
      </c>
      <c r="B269" s="150" t="s">
        <v>246</v>
      </c>
      <c r="C269" s="153">
        <f t="shared" si="283"/>
        <v>0</v>
      </c>
      <c r="D269" s="239">
        <f>SUM(D270,D281)</f>
        <v>0</v>
      </c>
      <c r="E269" s="444">
        <f t="shared" ref="E269:F269" si="350">SUM(E270,E281)</f>
        <v>0</v>
      </c>
      <c r="F269" s="445">
        <f t="shared" si="350"/>
        <v>0</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c r="R269" s="207"/>
    </row>
    <row r="270" spans="1:18" ht="24" hidden="1" x14ac:dyDescent="0.25">
      <c r="A270" s="46">
        <v>7200</v>
      </c>
      <c r="B270" s="106" t="s">
        <v>247</v>
      </c>
      <c r="C270" s="47">
        <f t="shared" si="283"/>
        <v>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c r="R270" s="207"/>
    </row>
    <row r="271" spans="1:18" ht="24" hidden="1" x14ac:dyDescent="0.25">
      <c r="A271" s="1598">
        <v>7210</v>
      </c>
      <c r="B271" s="53" t="s">
        <v>248</v>
      </c>
      <c r="C271" s="54">
        <f t="shared" si="283"/>
        <v>0</v>
      </c>
      <c r="D271" s="231">
        <v>0</v>
      </c>
      <c r="E271" s="433"/>
      <c r="F271" s="434">
        <f>D271+E271</f>
        <v>0</v>
      </c>
      <c r="G271" s="231"/>
      <c r="H271" s="263"/>
      <c r="I271" s="121">
        <f>G271+H271</f>
        <v>0</v>
      </c>
      <c r="J271" s="263"/>
      <c r="K271" s="56"/>
      <c r="L271" s="121">
        <f>J271+K271</f>
        <v>0</v>
      </c>
      <c r="M271" s="327"/>
      <c r="N271" s="56"/>
      <c r="O271" s="121">
        <f>M271+N271</f>
        <v>0</v>
      </c>
      <c r="P271" s="111"/>
      <c r="R271" s="207"/>
    </row>
    <row r="272" spans="1:18"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c r="R272" s="207"/>
    </row>
    <row r="273" spans="1:18" s="149" customFormat="1" ht="36" hidden="1" x14ac:dyDescent="0.25">
      <c r="A273" s="38">
        <v>7221</v>
      </c>
      <c r="B273" s="58" t="s">
        <v>250</v>
      </c>
      <c r="C273" s="59">
        <f t="shared" si="283"/>
        <v>0</v>
      </c>
      <c r="D273" s="232">
        <v>0</v>
      </c>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c r="R273" s="207"/>
    </row>
    <row r="274" spans="1:18" s="149" customFormat="1" ht="36" hidden="1" x14ac:dyDescent="0.25">
      <c r="A274" s="38">
        <v>7222</v>
      </c>
      <c r="B274" s="58" t="s">
        <v>251</v>
      </c>
      <c r="C274" s="59">
        <f t="shared" si="283"/>
        <v>0</v>
      </c>
      <c r="D274" s="232">
        <v>0</v>
      </c>
      <c r="E274" s="435"/>
      <c r="F274" s="393">
        <f t="shared" si="362"/>
        <v>0</v>
      </c>
      <c r="G274" s="232"/>
      <c r="H274" s="264"/>
      <c r="I274" s="115">
        <f t="shared" si="363"/>
        <v>0</v>
      </c>
      <c r="J274" s="264"/>
      <c r="K274" s="61"/>
      <c r="L274" s="115">
        <f t="shared" si="364"/>
        <v>0</v>
      </c>
      <c r="M274" s="328"/>
      <c r="N274" s="61"/>
      <c r="O274" s="115">
        <f t="shared" si="365"/>
        <v>0</v>
      </c>
      <c r="P274" s="112"/>
      <c r="R274" s="207"/>
    </row>
    <row r="275" spans="1:18" ht="24" hidden="1" x14ac:dyDescent="0.25">
      <c r="A275" s="113">
        <v>7230</v>
      </c>
      <c r="B275" s="58" t="s">
        <v>292</v>
      </c>
      <c r="C275" s="59">
        <f t="shared" si="283"/>
        <v>0</v>
      </c>
      <c r="D275" s="232">
        <v>0</v>
      </c>
      <c r="E275" s="435"/>
      <c r="F275" s="393">
        <f t="shared" si="362"/>
        <v>0</v>
      </c>
      <c r="G275" s="232"/>
      <c r="H275" s="264"/>
      <c r="I275" s="115">
        <f t="shared" si="363"/>
        <v>0</v>
      </c>
      <c r="J275" s="264"/>
      <c r="K275" s="61"/>
      <c r="L275" s="115">
        <f t="shared" si="364"/>
        <v>0</v>
      </c>
      <c r="M275" s="328"/>
      <c r="N275" s="61"/>
      <c r="O275" s="115">
        <f t="shared" si="365"/>
        <v>0</v>
      </c>
      <c r="P275" s="112"/>
      <c r="R275" s="207"/>
    </row>
    <row r="276" spans="1:18" ht="24" hidden="1" x14ac:dyDescent="0.25">
      <c r="A276" s="113">
        <v>7240</v>
      </c>
      <c r="B276" s="58" t="s">
        <v>252</v>
      </c>
      <c r="C276" s="59">
        <f t="shared" si="283"/>
        <v>0</v>
      </c>
      <c r="D276" s="233">
        <f t="shared" ref="D276:O276" si="366">SUM(D277:D279)</f>
        <v>0</v>
      </c>
      <c r="E276" s="436">
        <f t="shared" si="366"/>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c r="R276" s="207"/>
    </row>
    <row r="277" spans="1:18" ht="48" hidden="1" x14ac:dyDescent="0.25">
      <c r="A277" s="38">
        <v>7245</v>
      </c>
      <c r="B277" s="58" t="s">
        <v>253</v>
      </c>
      <c r="C277" s="59">
        <f t="shared" ref="C277:C298" si="368">F277+I277+L277+O277</f>
        <v>0</v>
      </c>
      <c r="D277" s="232">
        <v>0</v>
      </c>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c r="R277" s="207"/>
    </row>
    <row r="278" spans="1:18" ht="84.75" hidden="1" customHeight="1" x14ac:dyDescent="0.25">
      <c r="A278" s="38">
        <v>7246</v>
      </c>
      <c r="B278" s="58" t="s">
        <v>254</v>
      </c>
      <c r="C278" s="59">
        <f t="shared" si="368"/>
        <v>0</v>
      </c>
      <c r="D278" s="232">
        <v>0</v>
      </c>
      <c r="E278" s="435"/>
      <c r="F278" s="393">
        <f t="shared" si="369"/>
        <v>0</v>
      </c>
      <c r="G278" s="232"/>
      <c r="H278" s="264"/>
      <c r="I278" s="115">
        <f t="shared" si="370"/>
        <v>0</v>
      </c>
      <c r="J278" s="264"/>
      <c r="K278" s="61"/>
      <c r="L278" s="115">
        <f t="shared" si="371"/>
        <v>0</v>
      </c>
      <c r="M278" s="328"/>
      <c r="N278" s="61"/>
      <c r="O278" s="115">
        <f t="shared" si="372"/>
        <v>0</v>
      </c>
      <c r="P278" s="112"/>
      <c r="R278" s="207"/>
    </row>
    <row r="279" spans="1:18" ht="36" hidden="1" x14ac:dyDescent="0.25">
      <c r="A279" s="38">
        <v>7247</v>
      </c>
      <c r="B279" s="58" t="s">
        <v>309</v>
      </c>
      <c r="C279" s="59">
        <f t="shared" si="368"/>
        <v>0</v>
      </c>
      <c r="D279" s="232">
        <v>0</v>
      </c>
      <c r="E279" s="435"/>
      <c r="F279" s="393">
        <f t="shared" si="369"/>
        <v>0</v>
      </c>
      <c r="G279" s="232"/>
      <c r="H279" s="264"/>
      <c r="I279" s="115">
        <f t="shared" si="370"/>
        <v>0</v>
      </c>
      <c r="J279" s="264"/>
      <c r="K279" s="61"/>
      <c r="L279" s="115">
        <f t="shared" si="371"/>
        <v>0</v>
      </c>
      <c r="M279" s="328"/>
      <c r="N279" s="61"/>
      <c r="O279" s="115">
        <f t="shared" si="372"/>
        <v>0</v>
      </c>
      <c r="P279" s="112"/>
      <c r="R279" s="207"/>
    </row>
    <row r="280" spans="1:18" ht="24" hidden="1" x14ac:dyDescent="0.25">
      <c r="A280" s="1598">
        <v>7260</v>
      </c>
      <c r="B280" s="53" t="s">
        <v>255</v>
      </c>
      <c r="C280" s="54">
        <f t="shared" si="368"/>
        <v>0</v>
      </c>
      <c r="D280" s="231">
        <v>0</v>
      </c>
      <c r="E280" s="433"/>
      <c r="F280" s="434">
        <f t="shared" si="369"/>
        <v>0</v>
      </c>
      <c r="G280" s="231"/>
      <c r="H280" s="263"/>
      <c r="I280" s="121">
        <f t="shared" si="370"/>
        <v>0</v>
      </c>
      <c r="J280" s="263"/>
      <c r="K280" s="56"/>
      <c r="L280" s="121">
        <f t="shared" si="371"/>
        <v>0</v>
      </c>
      <c r="M280" s="327"/>
      <c r="N280" s="56"/>
      <c r="O280" s="121">
        <f t="shared" si="372"/>
        <v>0</v>
      </c>
      <c r="P280" s="111"/>
      <c r="R280" s="207"/>
    </row>
    <row r="281" spans="1:18" hidden="1" x14ac:dyDescent="0.25">
      <c r="A281" s="74">
        <v>7700</v>
      </c>
      <c r="B281" s="166" t="s">
        <v>284</v>
      </c>
      <c r="C281" s="167">
        <f t="shared" si="368"/>
        <v>0</v>
      </c>
      <c r="D281" s="240">
        <f t="shared" ref="D281:O281" si="373">D282</f>
        <v>0</v>
      </c>
      <c r="E281" s="446">
        <f t="shared" si="373"/>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c r="R281" s="207"/>
    </row>
    <row r="282" spans="1:18" hidden="1" x14ac:dyDescent="0.25">
      <c r="A282" s="108">
        <v>7720</v>
      </c>
      <c r="B282" s="53" t="s">
        <v>285</v>
      </c>
      <c r="C282" s="65">
        <f t="shared" si="368"/>
        <v>0</v>
      </c>
      <c r="D282" s="241">
        <v>0</v>
      </c>
      <c r="E282" s="447"/>
      <c r="F282" s="416">
        <f>D282+E282</f>
        <v>0</v>
      </c>
      <c r="G282" s="241"/>
      <c r="H282" s="272"/>
      <c r="I282" s="312">
        <f>G282+H282</f>
        <v>0</v>
      </c>
      <c r="J282" s="272"/>
      <c r="K282" s="67"/>
      <c r="L282" s="312">
        <f>J282+K282</f>
        <v>0</v>
      </c>
      <c r="M282" s="334"/>
      <c r="N282" s="67"/>
      <c r="O282" s="312">
        <f>M282+N282</f>
        <v>0</v>
      </c>
      <c r="P282" s="156"/>
      <c r="R282" s="207"/>
    </row>
    <row r="283" spans="1:18" hidden="1" x14ac:dyDescent="0.25">
      <c r="A283" s="147"/>
      <c r="B283" s="58" t="s">
        <v>256</v>
      </c>
      <c r="C283" s="59">
        <f t="shared" si="368"/>
        <v>0</v>
      </c>
      <c r="D283" s="233">
        <f>SUM(D284:D285)</f>
        <v>0</v>
      </c>
      <c r="E283" s="436">
        <f t="shared" ref="E283:F283" si="374">SUM(E284:E285)</f>
        <v>0</v>
      </c>
      <c r="F283" s="393">
        <f t="shared" si="374"/>
        <v>0</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c r="R283" s="207"/>
    </row>
    <row r="284" spans="1:18" hidden="1" x14ac:dyDescent="0.25">
      <c r="A284" s="147" t="s">
        <v>257</v>
      </c>
      <c r="B284" s="38" t="s">
        <v>258</v>
      </c>
      <c r="C284" s="59">
        <f t="shared" si="368"/>
        <v>0</v>
      </c>
      <c r="D284" s="232">
        <v>0</v>
      </c>
      <c r="E284" s="435"/>
      <c r="F284" s="393">
        <f t="shared" ref="F284:F285" si="378">D284+E284</f>
        <v>0</v>
      </c>
      <c r="G284" s="232"/>
      <c r="H284" s="264"/>
      <c r="I284" s="115">
        <f t="shared" ref="I284:I285" si="379">G284+H284</f>
        <v>0</v>
      </c>
      <c r="J284" s="264"/>
      <c r="K284" s="61"/>
      <c r="L284" s="115">
        <f t="shared" ref="L284:L285" si="380">J284+K284</f>
        <v>0</v>
      </c>
      <c r="M284" s="328"/>
      <c r="N284" s="61"/>
      <c r="O284" s="115">
        <f t="shared" ref="O284:O285" si="381">M284+N284</f>
        <v>0</v>
      </c>
      <c r="P284" s="112"/>
      <c r="R284" s="207"/>
    </row>
    <row r="285" spans="1:18" ht="24" hidden="1" x14ac:dyDescent="0.25">
      <c r="A285" s="147" t="s">
        <v>259</v>
      </c>
      <c r="B285" s="154" t="s">
        <v>260</v>
      </c>
      <c r="C285" s="54">
        <f t="shared" si="368"/>
        <v>0</v>
      </c>
      <c r="D285" s="231">
        <v>0</v>
      </c>
      <c r="E285" s="433"/>
      <c r="F285" s="434">
        <f t="shared" si="378"/>
        <v>0</v>
      </c>
      <c r="G285" s="231"/>
      <c r="H285" s="263"/>
      <c r="I285" s="121">
        <f t="shared" si="379"/>
        <v>0</v>
      </c>
      <c r="J285" s="263"/>
      <c r="K285" s="56"/>
      <c r="L285" s="121">
        <f t="shared" si="380"/>
        <v>0</v>
      </c>
      <c r="M285" s="327"/>
      <c r="N285" s="56"/>
      <c r="O285" s="121">
        <f t="shared" si="381"/>
        <v>0</v>
      </c>
      <c r="P285" s="111"/>
      <c r="R285" s="207"/>
    </row>
    <row r="286" spans="1:18" ht="12.75" thickBot="1" x14ac:dyDescent="0.3">
      <c r="A286" s="175"/>
      <c r="B286" s="175" t="s">
        <v>261</v>
      </c>
      <c r="C286" s="316">
        <f t="shared" si="368"/>
        <v>1118788</v>
      </c>
      <c r="D286" s="242">
        <f t="shared" ref="D286:O286" si="382">SUM(D283,D269,D230,D195,D187,D173,D75,D53)</f>
        <v>1115896</v>
      </c>
      <c r="E286" s="448">
        <f t="shared" si="382"/>
        <v>2892</v>
      </c>
      <c r="F286" s="449">
        <f t="shared" si="382"/>
        <v>1118788</v>
      </c>
      <c r="G286" s="242">
        <f t="shared" si="382"/>
        <v>0</v>
      </c>
      <c r="H286" s="177">
        <f t="shared" si="382"/>
        <v>0</v>
      </c>
      <c r="I286" s="298">
        <f t="shared" si="382"/>
        <v>0</v>
      </c>
      <c r="J286" s="177">
        <f t="shared" si="382"/>
        <v>0</v>
      </c>
      <c r="K286" s="176">
        <f t="shared" si="382"/>
        <v>0</v>
      </c>
      <c r="L286" s="298">
        <f t="shared" si="382"/>
        <v>0</v>
      </c>
      <c r="M286" s="316">
        <f t="shared" si="382"/>
        <v>0</v>
      </c>
      <c r="N286" s="176">
        <f t="shared" si="382"/>
        <v>0</v>
      </c>
      <c r="O286" s="298">
        <f t="shared" si="382"/>
        <v>0</v>
      </c>
      <c r="P286" s="356"/>
      <c r="R286" s="207"/>
    </row>
    <row r="287" spans="1:18" s="21" customFormat="1" ht="13.5" hidden="1" thickTop="1" thickBot="1" x14ac:dyDescent="0.3">
      <c r="A287" s="1670" t="s">
        <v>262</v>
      </c>
      <c r="B287" s="1671"/>
      <c r="C287" s="184">
        <f t="shared" si="368"/>
        <v>0</v>
      </c>
      <c r="D287" s="243">
        <f>SUM(D24,D25,D41)-D51</f>
        <v>0</v>
      </c>
      <c r="E287" s="450">
        <f t="shared" ref="E287:F287" si="383">SUM(E24,E25,E41)-E51</f>
        <v>0</v>
      </c>
      <c r="F287" s="451">
        <f t="shared" si="383"/>
        <v>0</v>
      </c>
      <c r="G287" s="243">
        <f>SUM(G24,G25,G41)-G51</f>
        <v>0</v>
      </c>
      <c r="H287" s="273">
        <f t="shared" ref="H287:I287" si="384">SUM(H24,H25,H41)-H51</f>
        <v>0</v>
      </c>
      <c r="I287" s="299">
        <f t="shared" si="384"/>
        <v>0</v>
      </c>
      <c r="J287" s="273">
        <f>(J26+J43)-J51</f>
        <v>0</v>
      </c>
      <c r="K287" s="179">
        <f t="shared" ref="K287:L287" si="385">(K26+K43)-K51</f>
        <v>0</v>
      </c>
      <c r="L287" s="299">
        <f t="shared" si="385"/>
        <v>0</v>
      </c>
      <c r="M287" s="184">
        <f>M45-M51</f>
        <v>0</v>
      </c>
      <c r="N287" s="179">
        <f t="shared" ref="N287:O287" si="386">N45-N51</f>
        <v>0</v>
      </c>
      <c r="O287" s="299">
        <f t="shared" si="386"/>
        <v>0</v>
      </c>
      <c r="P287" s="186"/>
      <c r="R287" s="207"/>
    </row>
    <row r="288" spans="1:18" s="21" customFormat="1" ht="12.75" hidden="1" thickTop="1" x14ac:dyDescent="0.25">
      <c r="A288" s="1672" t="s">
        <v>263</v>
      </c>
      <c r="B288" s="1673"/>
      <c r="C288" s="164">
        <f t="shared" si="368"/>
        <v>0</v>
      </c>
      <c r="D288" s="244">
        <f t="shared" ref="D288:O288" si="387">SUM(D289,D290)-D297+D298</f>
        <v>0</v>
      </c>
      <c r="E288" s="452">
        <f t="shared" si="387"/>
        <v>0</v>
      </c>
      <c r="F288" s="453">
        <f t="shared" si="387"/>
        <v>0</v>
      </c>
      <c r="G288" s="244">
        <f t="shared" si="387"/>
        <v>0</v>
      </c>
      <c r="H288" s="274">
        <f t="shared" si="387"/>
        <v>0</v>
      </c>
      <c r="I288" s="162">
        <f t="shared" si="387"/>
        <v>0</v>
      </c>
      <c r="J288" s="274">
        <f t="shared" si="387"/>
        <v>0</v>
      </c>
      <c r="K288" s="161">
        <f t="shared" si="387"/>
        <v>0</v>
      </c>
      <c r="L288" s="162">
        <f t="shared" si="387"/>
        <v>0</v>
      </c>
      <c r="M288" s="164">
        <f t="shared" si="387"/>
        <v>0</v>
      </c>
      <c r="N288" s="161">
        <f t="shared" si="387"/>
        <v>0</v>
      </c>
      <c r="O288" s="162">
        <f t="shared" si="387"/>
        <v>0</v>
      </c>
      <c r="P288" s="357"/>
      <c r="R288" s="207"/>
    </row>
    <row r="289" spans="1:18" s="21" customFormat="1" ht="13.5" hidden="1" thickTop="1" thickBot="1" x14ac:dyDescent="0.3">
      <c r="A289" s="89" t="s">
        <v>264</v>
      </c>
      <c r="B289" s="89" t="s">
        <v>265</v>
      </c>
      <c r="C289" s="90">
        <f t="shared" si="368"/>
        <v>0</v>
      </c>
      <c r="D289" s="226">
        <f t="shared" ref="D289:O289" si="388">D21-D283</f>
        <v>0</v>
      </c>
      <c r="E289" s="422">
        <f t="shared" si="388"/>
        <v>0</v>
      </c>
      <c r="F289" s="423">
        <f t="shared" si="388"/>
        <v>0</v>
      </c>
      <c r="G289" s="226">
        <f t="shared" si="388"/>
        <v>0</v>
      </c>
      <c r="H289" s="259">
        <f t="shared" si="388"/>
        <v>0</v>
      </c>
      <c r="I289" s="92">
        <f t="shared" si="388"/>
        <v>0</v>
      </c>
      <c r="J289" s="259">
        <f t="shared" si="388"/>
        <v>0</v>
      </c>
      <c r="K289" s="91">
        <f t="shared" si="388"/>
        <v>0</v>
      </c>
      <c r="L289" s="92">
        <f t="shared" si="388"/>
        <v>0</v>
      </c>
      <c r="M289" s="90">
        <f t="shared" si="388"/>
        <v>0</v>
      </c>
      <c r="N289" s="91">
        <f t="shared" si="388"/>
        <v>0</v>
      </c>
      <c r="O289" s="92">
        <f t="shared" si="388"/>
        <v>0</v>
      </c>
      <c r="P289" s="348"/>
      <c r="R289" s="207"/>
    </row>
    <row r="290" spans="1:18"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c r="R290" s="207"/>
    </row>
    <row r="291" spans="1:18"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c r="R291" s="207"/>
    </row>
    <row r="292" spans="1:18"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c r="R292" s="207"/>
    </row>
    <row r="293" spans="1:18"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c r="R293" s="207"/>
    </row>
    <row r="294" spans="1:18"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c r="R294" s="207"/>
    </row>
    <row r="295" spans="1:18"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c r="R295" s="207"/>
    </row>
    <row r="296" spans="1:18"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c r="R296" s="207"/>
    </row>
    <row r="297" spans="1:18"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c r="R297" s="207"/>
    </row>
    <row r="298" spans="1:18"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c r="R298" s="207"/>
    </row>
    <row r="299" spans="1:18" ht="12.75" thickTop="1" x14ac:dyDescent="0.25">
      <c r="A299" s="1"/>
      <c r="B299" s="1"/>
      <c r="C299" s="1"/>
      <c r="D299" s="1"/>
      <c r="E299" s="1"/>
      <c r="F299" s="1"/>
      <c r="G299" s="1"/>
      <c r="H299" s="1"/>
      <c r="I299" s="1"/>
      <c r="J299" s="1"/>
      <c r="K299" s="1"/>
      <c r="L299" s="1"/>
      <c r="M299" s="1"/>
    </row>
    <row r="300" spans="1:18" x14ac:dyDescent="0.25">
      <c r="A300" s="1"/>
      <c r="B300" s="1"/>
      <c r="C300" s="1"/>
      <c r="D300" s="1"/>
      <c r="E300" s="1"/>
      <c r="F300" s="1"/>
      <c r="G300" s="1"/>
      <c r="H300" s="1"/>
      <c r="I300" s="1"/>
      <c r="J300" s="1"/>
      <c r="K300" s="1"/>
      <c r="L300" s="1"/>
      <c r="M300" s="1"/>
    </row>
    <row r="301" spans="1:18" x14ac:dyDescent="0.25">
      <c r="A301" s="1"/>
      <c r="B301" s="1"/>
      <c r="C301" s="1"/>
      <c r="D301" s="1"/>
      <c r="E301" s="1"/>
      <c r="F301" s="1"/>
      <c r="G301" s="1"/>
      <c r="H301" s="1"/>
      <c r="I301" s="1"/>
      <c r="J301" s="1"/>
      <c r="K301" s="1"/>
      <c r="L301" s="1"/>
      <c r="M301" s="1"/>
    </row>
    <row r="302" spans="1:18" x14ac:dyDescent="0.25">
      <c r="A302" s="1"/>
      <c r="B302" s="1"/>
      <c r="C302" s="1"/>
      <c r="D302" s="1"/>
      <c r="E302" s="1"/>
      <c r="F302" s="1"/>
      <c r="G302" s="1"/>
      <c r="H302" s="1"/>
      <c r="I302" s="1"/>
      <c r="J302" s="1"/>
      <c r="K302" s="1"/>
      <c r="L302" s="1"/>
      <c r="M302" s="1"/>
    </row>
    <row r="303" spans="1:18" x14ac:dyDescent="0.25">
      <c r="A303" s="1"/>
      <c r="B303" s="1"/>
      <c r="C303" s="1"/>
      <c r="D303" s="1"/>
      <c r="E303" s="1"/>
      <c r="F303" s="1"/>
      <c r="G303" s="1"/>
      <c r="H303" s="1"/>
      <c r="I303" s="1"/>
      <c r="J303" s="1"/>
      <c r="K303" s="1"/>
      <c r="L303" s="1"/>
      <c r="M303" s="1"/>
    </row>
    <row r="304" spans="1:18"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2pseCh9r0f4YlO7/uPQ4vP8L9wffOK7mfNmogtBU3zv92VmBxXqZeZ9YGBgMaICE9oaFraAL3Wo+RtAfUgOqlw==" saltValue="KDvbQNEBUP1WEiUtKVHwgQ==" spinCount="100000" sheet="1" objects="1" scenarios="1" formatCells="0" formatColumns="0" formatRows="0"/>
  <autoFilter ref="A18:P298">
    <filterColumn colId="2">
      <filters blank="1">
        <filter val="1 070 671"/>
        <filter val="1 118 788"/>
        <filter val="1 127"/>
        <filter val="11 637"/>
        <filter val="2 203"/>
        <filter val="27 550"/>
        <filter val="36 647"/>
        <filter val="40 314"/>
        <filter val="42 517"/>
        <filter val="48 117"/>
        <filter val="481 164"/>
        <filter val="5 000"/>
        <filter val="5 600"/>
        <filter val="552 860"/>
        <filter val="600"/>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65" fitToHeight="0" orientation="portrait" verticalDpi="4294967294" r:id="rId1"/>
  <headerFooter differentFirst="1">
    <oddFooter>&amp;L&amp;"Times New Roman,Regular"&amp;9&amp;D; &amp;T&amp;R&amp;"Times New Roman,Regular"&amp;9&amp;P (&amp;N)</oddFooter>
    <firstHeader xml:space="preserve">&amp;R&amp;"Times New Roman,Regular"&amp;9
77.pielikums Jūrmalas pilsētas domes 
2018.gada 27.septembra saistošajiem noteikumiem Nr.33
(protokols Nr.13,  23.punkts)  
 </firstHeader>
    <firstFooter>&amp;L&amp;9&amp;D; &amp;T&amp;R&amp;9&amp;P (&amp;N)</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56"/>
  <sheetViews>
    <sheetView view="pageLayout" zoomScaleNormal="100" workbookViewId="0">
      <selection activeCell="L16" sqref="L16"/>
    </sheetView>
  </sheetViews>
  <sheetFormatPr defaultColWidth="9.140625" defaultRowHeight="12" outlineLevelCol="1" x14ac:dyDescent="0.25"/>
  <cols>
    <col min="1" max="1" width="5.140625" style="736" customWidth="1"/>
    <col min="2" max="2" width="17.28515625" style="736" customWidth="1"/>
    <col min="3" max="3" width="21.7109375" style="760" customWidth="1"/>
    <col min="4" max="4" width="10.5703125" style="760" customWidth="1"/>
    <col min="5" max="5" width="12.140625" style="760" hidden="1" customWidth="1" outlineLevel="1"/>
    <col min="6" max="6" width="11.7109375" style="760" hidden="1" customWidth="1" outlineLevel="1"/>
    <col min="7" max="7" width="13.85546875" style="760" customWidth="1" collapsed="1"/>
    <col min="8" max="8" width="29" style="760" hidden="1" customWidth="1" outlineLevel="1"/>
    <col min="9" max="9" width="17.42578125" style="760" customWidth="1" collapsed="1"/>
    <col min="10" max="16384" width="9.140625" style="736"/>
  </cols>
  <sheetData>
    <row r="1" spans="1:12" x14ac:dyDescent="0.25">
      <c r="I1" s="1608" t="s">
        <v>1777</v>
      </c>
    </row>
    <row r="2" spans="1:12" x14ac:dyDescent="0.25">
      <c r="I2" s="1608" t="s">
        <v>493</v>
      </c>
    </row>
    <row r="3" spans="1:12" x14ac:dyDescent="0.25">
      <c r="A3" s="1853" t="s">
        <v>0</v>
      </c>
      <c r="B3" s="1853"/>
      <c r="C3" s="1606" t="s">
        <v>496</v>
      </c>
    </row>
    <row r="4" spans="1:12" x14ac:dyDescent="0.25">
      <c r="A4" s="1853" t="s">
        <v>1</v>
      </c>
      <c r="B4" s="1853"/>
      <c r="C4" s="1606">
        <v>90000056357</v>
      </c>
      <c r="D4" s="736"/>
      <c r="E4" s="736"/>
      <c r="G4" s="736"/>
      <c r="H4" s="736"/>
      <c r="I4" s="736"/>
    </row>
    <row r="5" spans="1:12" ht="15.75" x14ac:dyDescent="0.25">
      <c r="A5" s="1993" t="s">
        <v>501</v>
      </c>
      <c r="B5" s="1993"/>
      <c r="C5" s="1993"/>
      <c r="D5" s="1993"/>
      <c r="E5" s="1993"/>
      <c r="F5" s="1993"/>
      <c r="G5" s="1993"/>
      <c r="H5" s="1993"/>
      <c r="I5" s="1993"/>
    </row>
    <row r="6" spans="1:12" ht="15.75" x14ac:dyDescent="0.25">
      <c r="A6" s="1556"/>
      <c r="B6" s="1556"/>
      <c r="C6" s="1604"/>
      <c r="D6" s="1604"/>
      <c r="E6" s="1604"/>
      <c r="F6" s="1604"/>
      <c r="G6" s="1604"/>
      <c r="H6" s="1604"/>
      <c r="I6" s="1604"/>
    </row>
    <row r="7" spans="1:12" ht="15.75" x14ac:dyDescent="0.25">
      <c r="A7" s="1853" t="s">
        <v>502</v>
      </c>
      <c r="B7" s="1853"/>
      <c r="C7" s="1609" t="s">
        <v>1778</v>
      </c>
      <c r="D7" s="1609"/>
      <c r="E7" s="1609"/>
      <c r="F7" s="738"/>
      <c r="G7" s="1609"/>
      <c r="H7" s="1609"/>
      <c r="I7" s="1609"/>
    </row>
    <row r="8" spans="1:12" x14ac:dyDescent="0.25">
      <c r="A8" s="1853" t="s">
        <v>504</v>
      </c>
      <c r="B8" s="1853"/>
      <c r="C8" s="1853" t="s">
        <v>1773</v>
      </c>
      <c r="D8" s="1853"/>
      <c r="E8" s="1853"/>
      <c r="F8" s="1853"/>
      <c r="G8" s="1853"/>
      <c r="H8" s="1853"/>
      <c r="I8" s="1853"/>
    </row>
    <row r="9" spans="1:12" x14ac:dyDescent="0.25">
      <c r="A9" s="1853" t="s">
        <v>506</v>
      </c>
      <c r="B9" s="1853"/>
      <c r="C9" s="1862" t="s">
        <v>1779</v>
      </c>
      <c r="D9" s="1862"/>
      <c r="E9" s="1862"/>
      <c r="F9" s="1862"/>
      <c r="G9" s="1862"/>
      <c r="H9" s="1862"/>
      <c r="I9" s="1862"/>
    </row>
    <row r="10" spans="1:12" ht="15" customHeight="1" x14ac:dyDescent="0.25">
      <c r="A10" s="1776" t="s">
        <v>365</v>
      </c>
      <c r="B10" s="1776" t="s">
        <v>508</v>
      </c>
      <c r="C10" s="1776"/>
      <c r="D10" s="1776" t="s">
        <v>509</v>
      </c>
      <c r="E10" s="1776" t="s">
        <v>378</v>
      </c>
      <c r="F10" s="1795" t="s">
        <v>510</v>
      </c>
      <c r="G10" s="1776" t="s">
        <v>380</v>
      </c>
      <c r="H10" s="1863" t="s">
        <v>318</v>
      </c>
      <c r="I10" s="1776" t="s">
        <v>376</v>
      </c>
    </row>
    <row r="11" spans="1:12" ht="30.75" customHeight="1" x14ac:dyDescent="0.25">
      <c r="A11" s="1776"/>
      <c r="B11" s="1776"/>
      <c r="C11" s="1776"/>
      <c r="D11" s="1776"/>
      <c r="E11" s="1776"/>
      <c r="F11" s="1796"/>
      <c r="G11" s="1776"/>
      <c r="H11" s="1865"/>
      <c r="I11" s="1776"/>
    </row>
    <row r="12" spans="1:12" ht="12" customHeight="1" x14ac:dyDescent="0.25">
      <c r="A12" s="1994" t="s">
        <v>511</v>
      </c>
      <c r="B12" s="1994"/>
      <c r="C12" s="1994"/>
      <c r="D12" s="1610"/>
      <c r="E12" s="739">
        <f>SUM(E13:E15)</f>
        <v>232208</v>
      </c>
      <c r="F12" s="739">
        <f t="shared" ref="F12:G12" si="0">SUM(F13:F15)</f>
        <v>50330</v>
      </c>
      <c r="G12" s="739">
        <f t="shared" si="0"/>
        <v>282538</v>
      </c>
      <c r="H12" s="739"/>
      <c r="I12" s="1611"/>
      <c r="K12" s="1664"/>
      <c r="L12" s="1664"/>
    </row>
    <row r="13" spans="1:12" s="760" customFormat="1" ht="48" x14ac:dyDescent="0.25">
      <c r="A13" s="1791">
        <v>1</v>
      </c>
      <c r="B13" s="1802" t="s">
        <v>1780</v>
      </c>
      <c r="C13" s="1803"/>
      <c r="D13" s="1612">
        <v>5250</v>
      </c>
      <c r="E13" s="742">
        <v>222457</v>
      </c>
      <c r="F13" s="742">
        <f>22467+12463+15400</f>
        <v>50330</v>
      </c>
      <c r="G13" s="742">
        <f>SUM(E13:F13)</f>
        <v>272787</v>
      </c>
      <c r="H13" s="742" t="s">
        <v>1781</v>
      </c>
      <c r="I13" s="1995" t="s">
        <v>1782</v>
      </c>
      <c r="K13" s="1664"/>
      <c r="L13" s="1664"/>
    </row>
    <row r="14" spans="1:12" s="760" customFormat="1" ht="12" customHeight="1" x14ac:dyDescent="0.25">
      <c r="A14" s="1792"/>
      <c r="B14" s="1806"/>
      <c r="C14" s="1807"/>
      <c r="D14" s="1612">
        <v>2239</v>
      </c>
      <c r="E14" s="742">
        <v>300</v>
      </c>
      <c r="F14" s="742"/>
      <c r="G14" s="742">
        <f>SUM(E14:F14)</f>
        <v>300</v>
      </c>
      <c r="H14" s="742"/>
      <c r="I14" s="1995"/>
      <c r="K14" s="1664"/>
      <c r="L14" s="1664"/>
    </row>
    <row r="15" spans="1:12" s="760" customFormat="1" x14ac:dyDescent="0.25">
      <c r="A15" s="1793"/>
      <c r="B15" s="1804"/>
      <c r="C15" s="1805"/>
      <c r="D15" s="1612">
        <v>2241</v>
      </c>
      <c r="E15" s="742">
        <v>9451</v>
      </c>
      <c r="F15" s="745"/>
      <c r="G15" s="742">
        <f t="shared" ref="G15" si="1">SUM(E15:F15)</f>
        <v>9451</v>
      </c>
      <c r="H15" s="1613"/>
      <c r="I15" s="1995"/>
      <c r="K15" s="1664"/>
      <c r="L15" s="1664"/>
    </row>
    <row r="16" spans="1:12" s="760" customFormat="1" x14ac:dyDescent="0.25">
      <c r="A16" s="1614"/>
      <c r="B16" s="1417"/>
      <c r="C16" s="1417"/>
      <c r="D16" s="757"/>
      <c r="E16" s="757"/>
      <c r="F16" s="757"/>
      <c r="G16" s="757"/>
      <c r="H16" s="757"/>
      <c r="I16" s="757"/>
      <c r="K16" s="1664"/>
      <c r="L16" s="1664"/>
    </row>
    <row r="17" spans="1:12" s="760" customFormat="1" x14ac:dyDescent="0.25">
      <c r="A17" s="1841" t="s">
        <v>504</v>
      </c>
      <c r="B17" s="1841"/>
      <c r="C17" s="1600" t="s">
        <v>1783</v>
      </c>
      <c r="D17" s="1600"/>
      <c r="E17" s="1600"/>
      <c r="F17" s="1600"/>
      <c r="G17" s="1600"/>
      <c r="H17" s="1600"/>
      <c r="I17" s="1600"/>
      <c r="K17" s="1664"/>
      <c r="L17" s="1664"/>
    </row>
    <row r="18" spans="1:12" s="760" customFormat="1" x14ac:dyDescent="0.25">
      <c r="A18" s="1841" t="s">
        <v>506</v>
      </c>
      <c r="B18" s="1841"/>
      <c r="C18" s="1605" t="s">
        <v>1784</v>
      </c>
      <c r="D18" s="1605"/>
      <c r="E18" s="1605"/>
      <c r="F18" s="1605"/>
      <c r="G18" s="1605"/>
      <c r="H18" s="1605"/>
      <c r="I18" s="1605"/>
      <c r="K18" s="1664"/>
      <c r="L18" s="1664"/>
    </row>
    <row r="19" spans="1:12" s="760" customFormat="1" ht="12" customHeight="1" x14ac:dyDescent="0.25">
      <c r="A19" s="1776" t="s">
        <v>365</v>
      </c>
      <c r="B19" s="1776" t="s">
        <v>508</v>
      </c>
      <c r="C19" s="1776"/>
      <c r="D19" s="1776" t="s">
        <v>509</v>
      </c>
      <c r="E19" s="1776" t="s">
        <v>378</v>
      </c>
      <c r="F19" s="1795" t="s">
        <v>510</v>
      </c>
      <c r="G19" s="1776" t="s">
        <v>380</v>
      </c>
      <c r="H19" s="1863" t="s">
        <v>318</v>
      </c>
      <c r="I19" s="1776" t="s">
        <v>376</v>
      </c>
      <c r="K19" s="1664"/>
      <c r="L19" s="1664"/>
    </row>
    <row r="20" spans="1:12" s="760" customFormat="1" ht="40.5" customHeight="1" x14ac:dyDescent="0.25">
      <c r="A20" s="1776"/>
      <c r="B20" s="1776"/>
      <c r="C20" s="1776"/>
      <c r="D20" s="1776"/>
      <c r="E20" s="1776"/>
      <c r="F20" s="1796"/>
      <c r="G20" s="1776"/>
      <c r="H20" s="1865"/>
      <c r="I20" s="1776"/>
      <c r="K20" s="1664"/>
      <c r="L20" s="1664"/>
    </row>
    <row r="21" spans="1:12" s="760" customFormat="1" x14ac:dyDescent="0.25">
      <c r="A21" s="1994" t="s">
        <v>511</v>
      </c>
      <c r="B21" s="1994"/>
      <c r="C21" s="1994"/>
      <c r="D21" s="739"/>
      <c r="E21" s="739">
        <f>SUM(E22:E22)</f>
        <v>46905</v>
      </c>
      <c r="F21" s="739">
        <f t="shared" ref="F21:G21" si="2">SUM(F22:F22)</f>
        <v>0</v>
      </c>
      <c r="G21" s="739">
        <f t="shared" si="2"/>
        <v>46905</v>
      </c>
      <c r="H21" s="739"/>
      <c r="I21" s="742"/>
      <c r="K21" s="1664"/>
      <c r="L21" s="1664"/>
    </row>
    <row r="22" spans="1:12" s="760" customFormat="1" ht="12" customHeight="1" x14ac:dyDescent="0.25">
      <c r="A22" s="740">
        <v>1</v>
      </c>
      <c r="B22" s="1996" t="s">
        <v>1785</v>
      </c>
      <c r="C22" s="1996"/>
      <c r="D22" s="1612">
        <v>5250</v>
      </c>
      <c r="E22" s="742">
        <v>46905</v>
      </c>
      <c r="F22" s="742"/>
      <c r="G22" s="742">
        <f t="shared" ref="G22" si="3">SUM(E22:F22)</f>
        <v>46905</v>
      </c>
      <c r="H22" s="742"/>
      <c r="I22" s="721" t="s">
        <v>1786</v>
      </c>
      <c r="K22" s="1664"/>
      <c r="L22" s="1664"/>
    </row>
    <row r="23" spans="1:12" s="760" customFormat="1" x14ac:dyDescent="0.25">
      <c r="A23" s="762"/>
      <c r="B23" s="1417"/>
      <c r="C23" s="1417"/>
      <c r="D23" s="1615"/>
      <c r="E23" s="753"/>
      <c r="F23" s="753"/>
      <c r="G23" s="753"/>
      <c r="H23" s="753"/>
      <c r="I23" s="1419"/>
      <c r="K23" s="1664"/>
      <c r="L23" s="1664"/>
    </row>
    <row r="24" spans="1:12" s="760" customFormat="1" x14ac:dyDescent="0.25">
      <c r="A24" s="1841" t="s">
        <v>504</v>
      </c>
      <c r="B24" s="1841"/>
      <c r="C24" s="1600" t="s">
        <v>1775</v>
      </c>
      <c r="D24" s="1600"/>
      <c r="E24" s="1600"/>
      <c r="F24" s="1600"/>
      <c r="G24" s="1600"/>
      <c r="H24" s="1600"/>
      <c r="I24" s="1600"/>
      <c r="K24" s="1664"/>
      <c r="L24" s="1664"/>
    </row>
    <row r="25" spans="1:12" s="760" customFormat="1" x14ac:dyDescent="0.25">
      <c r="A25" s="1841" t="s">
        <v>506</v>
      </c>
      <c r="B25" s="1841"/>
      <c r="C25" s="1605" t="s">
        <v>1787</v>
      </c>
      <c r="D25" s="1605"/>
      <c r="E25" s="1605"/>
      <c r="F25" s="1605"/>
      <c r="G25" s="1605"/>
      <c r="H25" s="1605"/>
      <c r="I25" s="1605"/>
      <c r="K25" s="1664"/>
      <c r="L25" s="1664"/>
    </row>
    <row r="26" spans="1:12" s="760" customFormat="1" ht="12" customHeight="1" x14ac:dyDescent="0.25">
      <c r="A26" s="1776" t="s">
        <v>365</v>
      </c>
      <c r="B26" s="1776" t="s">
        <v>508</v>
      </c>
      <c r="C26" s="1776"/>
      <c r="D26" s="1776" t="s">
        <v>509</v>
      </c>
      <c r="E26" s="1776" t="s">
        <v>378</v>
      </c>
      <c r="F26" s="1795" t="s">
        <v>510</v>
      </c>
      <c r="G26" s="1776" t="s">
        <v>380</v>
      </c>
      <c r="H26" s="1863" t="s">
        <v>318</v>
      </c>
      <c r="I26" s="1776" t="s">
        <v>376</v>
      </c>
      <c r="K26" s="1664"/>
      <c r="L26" s="1664"/>
    </row>
    <row r="27" spans="1:12" s="760" customFormat="1" ht="36.75" customHeight="1" x14ac:dyDescent="0.25">
      <c r="A27" s="1776"/>
      <c r="B27" s="1776"/>
      <c r="C27" s="1776"/>
      <c r="D27" s="1776"/>
      <c r="E27" s="1776"/>
      <c r="F27" s="1796"/>
      <c r="G27" s="1776"/>
      <c r="H27" s="1865"/>
      <c r="I27" s="1776"/>
      <c r="K27" s="1664"/>
      <c r="L27" s="1664"/>
    </row>
    <row r="28" spans="1:12" s="760" customFormat="1" x14ac:dyDescent="0.25">
      <c r="A28" s="1994" t="s">
        <v>511</v>
      </c>
      <c r="B28" s="1994"/>
      <c r="C28" s="1994"/>
      <c r="D28" s="739"/>
      <c r="E28" s="739">
        <f>SUM(E29:E41)</f>
        <v>598095</v>
      </c>
      <c r="F28" s="739">
        <f t="shared" ref="F28:G28" si="4">SUM(F29:F41)</f>
        <v>58217</v>
      </c>
      <c r="G28" s="739">
        <f t="shared" si="4"/>
        <v>656312</v>
      </c>
      <c r="H28" s="739"/>
      <c r="I28" s="1611"/>
      <c r="K28" s="1664"/>
      <c r="L28" s="1664"/>
    </row>
    <row r="29" spans="1:12" s="760" customFormat="1" x14ac:dyDescent="0.25">
      <c r="A29" s="1601">
        <v>1</v>
      </c>
      <c r="B29" s="1802" t="s">
        <v>1788</v>
      </c>
      <c r="C29" s="1803"/>
      <c r="D29" s="1612">
        <v>5240</v>
      </c>
      <c r="E29" s="1616">
        <v>48746</v>
      </c>
      <c r="F29" s="765"/>
      <c r="G29" s="742">
        <f t="shared" ref="G29:G41" si="5">SUM(E29:F29)</f>
        <v>48746</v>
      </c>
      <c r="H29" s="742"/>
      <c r="I29" s="1602" t="s">
        <v>1789</v>
      </c>
      <c r="K29" s="1664"/>
      <c r="L29" s="1664"/>
    </row>
    <row r="30" spans="1:12" s="760" customFormat="1" x14ac:dyDescent="0.2">
      <c r="A30" s="1997">
        <v>2</v>
      </c>
      <c r="B30" s="1996" t="s">
        <v>1790</v>
      </c>
      <c r="C30" s="1996"/>
      <c r="D30" s="1612">
        <v>5250</v>
      </c>
      <c r="E30" s="742">
        <v>161342</v>
      </c>
      <c r="F30" s="745"/>
      <c r="G30" s="742">
        <f t="shared" si="5"/>
        <v>161342</v>
      </c>
      <c r="H30" s="1617"/>
      <c r="I30" s="1995" t="s">
        <v>1791</v>
      </c>
      <c r="K30" s="1664"/>
      <c r="L30" s="1664"/>
    </row>
    <row r="31" spans="1:12" s="760" customFormat="1" ht="24" x14ac:dyDescent="0.25">
      <c r="A31" s="1997"/>
      <c r="B31" s="1996"/>
      <c r="C31" s="1996"/>
      <c r="D31" s="1612">
        <v>2241</v>
      </c>
      <c r="E31" s="742">
        <v>8368</v>
      </c>
      <c r="F31" s="742">
        <v>605</v>
      </c>
      <c r="G31" s="742">
        <f t="shared" si="5"/>
        <v>8973</v>
      </c>
      <c r="H31" s="1618" t="s">
        <v>1792</v>
      </c>
      <c r="I31" s="1995"/>
      <c r="K31" s="1664"/>
      <c r="L31" s="1664"/>
    </row>
    <row r="32" spans="1:12" s="760" customFormat="1" ht="24" x14ac:dyDescent="0.25">
      <c r="A32" s="755">
        <v>3</v>
      </c>
      <c r="B32" s="1996" t="s">
        <v>1793</v>
      </c>
      <c r="C32" s="1996"/>
      <c r="D32" s="1612">
        <v>2241</v>
      </c>
      <c r="E32" s="742">
        <v>43816</v>
      </c>
      <c r="F32" s="742">
        <v>24199</v>
      </c>
      <c r="G32" s="742">
        <f t="shared" si="5"/>
        <v>68015</v>
      </c>
      <c r="H32" s="742" t="s">
        <v>1794</v>
      </c>
      <c r="I32" s="721" t="s">
        <v>1795</v>
      </c>
      <c r="K32" s="1664"/>
      <c r="L32" s="1664"/>
    </row>
    <row r="33" spans="1:12" s="760" customFormat="1" x14ac:dyDescent="0.25">
      <c r="A33" s="740">
        <v>4</v>
      </c>
      <c r="B33" s="1996" t="s">
        <v>1796</v>
      </c>
      <c r="C33" s="1996"/>
      <c r="D33" s="1612">
        <v>2239</v>
      </c>
      <c r="E33" s="742">
        <v>5374</v>
      </c>
      <c r="F33" s="745"/>
      <c r="G33" s="742">
        <f t="shared" si="5"/>
        <v>5374</v>
      </c>
      <c r="H33" s="742"/>
      <c r="I33" s="721" t="s">
        <v>1797</v>
      </c>
      <c r="K33" s="1664"/>
      <c r="L33" s="1664"/>
    </row>
    <row r="34" spans="1:12" s="760" customFormat="1" ht="26.25" customHeight="1" x14ac:dyDescent="0.25">
      <c r="A34" s="740">
        <v>5</v>
      </c>
      <c r="B34" s="1996" t="s">
        <v>1798</v>
      </c>
      <c r="C34" s="1996"/>
      <c r="D34" s="1619">
        <v>5250</v>
      </c>
      <c r="E34" s="1620">
        <v>197756</v>
      </c>
      <c r="F34" s="1620"/>
      <c r="G34" s="742">
        <f t="shared" si="5"/>
        <v>197756</v>
      </c>
      <c r="H34" s="1620"/>
      <c r="I34" s="721" t="s">
        <v>522</v>
      </c>
      <c r="K34" s="1664"/>
      <c r="L34" s="1664"/>
    </row>
    <row r="35" spans="1:12" s="760" customFormat="1" ht="24" customHeight="1" x14ac:dyDescent="0.25">
      <c r="A35" s="740">
        <v>6</v>
      </c>
      <c r="B35" s="1996" t="s">
        <v>1799</v>
      </c>
      <c r="C35" s="1996"/>
      <c r="D35" s="1612">
        <v>5240</v>
      </c>
      <c r="E35" s="742">
        <v>3097</v>
      </c>
      <c r="F35" s="745"/>
      <c r="G35" s="742">
        <f t="shared" si="5"/>
        <v>3097</v>
      </c>
      <c r="H35" s="742"/>
      <c r="I35" s="721" t="s">
        <v>1800</v>
      </c>
      <c r="K35" s="1664"/>
      <c r="L35" s="1664"/>
    </row>
    <row r="36" spans="1:12" s="760" customFormat="1" x14ac:dyDescent="0.25">
      <c r="A36" s="740">
        <v>7</v>
      </c>
      <c r="B36" s="1996" t="s">
        <v>1801</v>
      </c>
      <c r="C36" s="1996"/>
      <c r="D36" s="1612">
        <v>5250</v>
      </c>
      <c r="E36" s="742">
        <v>23317</v>
      </c>
      <c r="F36" s="742"/>
      <c r="G36" s="742">
        <f t="shared" si="5"/>
        <v>23317</v>
      </c>
      <c r="H36" s="742"/>
      <c r="I36" s="721" t="s">
        <v>1791</v>
      </c>
      <c r="K36" s="1664"/>
      <c r="L36" s="1664"/>
    </row>
    <row r="37" spans="1:12" s="760" customFormat="1" x14ac:dyDescent="0.25">
      <c r="A37" s="740">
        <v>8</v>
      </c>
      <c r="B37" s="1996" t="s">
        <v>1802</v>
      </c>
      <c r="C37" s="1996"/>
      <c r="D37" s="1612">
        <v>2241</v>
      </c>
      <c r="E37" s="742">
        <v>5000</v>
      </c>
      <c r="F37" s="742"/>
      <c r="G37" s="742">
        <f t="shared" si="5"/>
        <v>5000</v>
      </c>
      <c r="H37" s="742"/>
      <c r="I37" s="721" t="s">
        <v>1795</v>
      </c>
      <c r="K37" s="1664"/>
      <c r="L37" s="1664"/>
    </row>
    <row r="38" spans="1:12" s="760" customFormat="1" x14ac:dyDescent="0.25">
      <c r="A38" s="740">
        <v>9</v>
      </c>
      <c r="B38" s="1996" t="s">
        <v>1803</v>
      </c>
      <c r="C38" s="1996"/>
      <c r="D38" s="1612">
        <v>5250</v>
      </c>
      <c r="E38" s="742">
        <v>14520</v>
      </c>
      <c r="F38" s="742"/>
      <c r="G38" s="742">
        <f t="shared" si="5"/>
        <v>14520</v>
      </c>
      <c r="H38" s="1613"/>
      <c r="I38" s="721" t="s">
        <v>1804</v>
      </c>
      <c r="K38" s="1664"/>
      <c r="L38" s="1664"/>
    </row>
    <row r="39" spans="1:12" s="760" customFormat="1" ht="24" x14ac:dyDescent="0.25">
      <c r="A39" s="740">
        <v>10</v>
      </c>
      <c r="B39" s="1996" t="s">
        <v>1805</v>
      </c>
      <c r="C39" s="1996"/>
      <c r="D39" s="1612">
        <v>5240</v>
      </c>
      <c r="E39" s="742">
        <v>55386</v>
      </c>
      <c r="F39" s="742">
        <v>33413</v>
      </c>
      <c r="G39" s="742">
        <f t="shared" si="5"/>
        <v>88799</v>
      </c>
      <c r="H39" s="742" t="s">
        <v>1806</v>
      </c>
      <c r="I39" s="721" t="s">
        <v>1807</v>
      </c>
      <c r="K39" s="1664"/>
      <c r="L39" s="1664"/>
    </row>
    <row r="40" spans="1:12" s="760" customFormat="1" ht="21" customHeight="1" x14ac:dyDescent="0.25">
      <c r="A40" s="1997">
        <v>11</v>
      </c>
      <c r="B40" s="1996" t="s">
        <v>1808</v>
      </c>
      <c r="C40" s="1996"/>
      <c r="D40" s="1612">
        <v>2241</v>
      </c>
      <c r="E40" s="742">
        <v>0</v>
      </c>
      <c r="F40" s="742"/>
      <c r="G40" s="742">
        <f t="shared" si="5"/>
        <v>0</v>
      </c>
      <c r="H40" s="742"/>
      <c r="I40" s="1791" t="s">
        <v>1795</v>
      </c>
      <c r="K40" s="1664"/>
      <c r="L40" s="1664"/>
    </row>
    <row r="41" spans="1:12" s="760" customFormat="1" ht="15.75" customHeight="1" x14ac:dyDescent="0.25">
      <c r="A41" s="1997"/>
      <c r="B41" s="1996"/>
      <c r="C41" s="1996"/>
      <c r="D41" s="1612">
        <v>2244</v>
      </c>
      <c r="E41" s="742">
        <f>30647+726</f>
        <v>31373</v>
      </c>
      <c r="F41" s="745"/>
      <c r="G41" s="742">
        <f t="shared" si="5"/>
        <v>31373</v>
      </c>
      <c r="H41" s="742"/>
      <c r="I41" s="1793"/>
      <c r="K41" s="1664"/>
      <c r="L41" s="1664"/>
    </row>
    <row r="42" spans="1:12" s="760" customFormat="1" x14ac:dyDescent="0.25">
      <c r="A42" s="1621"/>
      <c r="B42" s="1622"/>
      <c r="C42" s="1622"/>
      <c r="D42" s="1623"/>
      <c r="E42" s="1624"/>
      <c r="F42" s="1624"/>
      <c r="G42" s="1624"/>
      <c r="H42" s="1624"/>
      <c r="I42" s="1624"/>
      <c r="K42" s="1664"/>
      <c r="L42" s="1664"/>
    </row>
    <row r="43" spans="1:12" s="760" customFormat="1" x14ac:dyDescent="0.25">
      <c r="A43" s="1854" t="s">
        <v>504</v>
      </c>
      <c r="B43" s="1854"/>
      <c r="C43" s="1854" t="s">
        <v>560</v>
      </c>
      <c r="D43" s="1854"/>
      <c r="E43" s="1854"/>
      <c r="F43" s="1854"/>
      <c r="G43" s="1854"/>
      <c r="H43" s="1854"/>
      <c r="I43" s="1854"/>
      <c r="K43" s="1664"/>
      <c r="L43" s="1664"/>
    </row>
    <row r="44" spans="1:12" s="760" customFormat="1" x14ac:dyDescent="0.25">
      <c r="A44" s="1998" t="s">
        <v>506</v>
      </c>
      <c r="B44" s="1998"/>
      <c r="C44" s="1625" t="s">
        <v>1809</v>
      </c>
      <c r="D44" s="1626"/>
      <c r="E44" s="1626"/>
      <c r="F44" s="1626"/>
      <c r="G44" s="1626"/>
      <c r="H44" s="1626"/>
      <c r="I44" s="1626"/>
      <c r="K44" s="1664"/>
      <c r="L44" s="1664"/>
    </row>
    <row r="45" spans="1:12" s="760" customFormat="1" ht="12" customHeight="1" x14ac:dyDescent="0.25">
      <c r="A45" s="1776" t="s">
        <v>365</v>
      </c>
      <c r="B45" s="1776" t="s">
        <v>508</v>
      </c>
      <c r="C45" s="1776"/>
      <c r="D45" s="1776" t="s">
        <v>509</v>
      </c>
      <c r="E45" s="1776" t="s">
        <v>378</v>
      </c>
      <c r="F45" s="1795" t="s">
        <v>510</v>
      </c>
      <c r="G45" s="1776" t="s">
        <v>380</v>
      </c>
      <c r="H45" s="1863" t="s">
        <v>318</v>
      </c>
      <c r="I45" s="1776" t="s">
        <v>376</v>
      </c>
      <c r="K45" s="1664"/>
      <c r="L45" s="1664"/>
    </row>
    <row r="46" spans="1:12" s="760" customFormat="1" ht="33" customHeight="1" x14ac:dyDescent="0.25">
      <c r="A46" s="1776"/>
      <c r="B46" s="1776"/>
      <c r="C46" s="1776"/>
      <c r="D46" s="1776"/>
      <c r="E46" s="1776"/>
      <c r="F46" s="1796"/>
      <c r="G46" s="1776"/>
      <c r="H46" s="1865"/>
      <c r="I46" s="1776"/>
      <c r="K46" s="1664"/>
      <c r="L46" s="1664"/>
    </row>
    <row r="47" spans="1:12" s="760" customFormat="1" x14ac:dyDescent="0.25">
      <c r="A47" s="1994" t="s">
        <v>511</v>
      </c>
      <c r="B47" s="1994"/>
      <c r="C47" s="1994"/>
      <c r="D47" s="739"/>
      <c r="E47" s="739">
        <f>SUM(E48:E54)</f>
        <v>240548</v>
      </c>
      <c r="F47" s="739">
        <f>SUM(F48:F54)</f>
        <v>2892</v>
      </c>
      <c r="G47" s="739">
        <f>SUM(G48:G54)</f>
        <v>243440</v>
      </c>
      <c r="H47" s="739"/>
      <c r="I47" s="1627"/>
      <c r="K47" s="1664"/>
      <c r="L47" s="1664"/>
    </row>
    <row r="48" spans="1:12" s="760" customFormat="1" x14ac:dyDescent="0.25">
      <c r="A48" s="740">
        <v>1</v>
      </c>
      <c r="B48" s="1996" t="s">
        <v>1810</v>
      </c>
      <c r="C48" s="1996"/>
      <c r="D48" s="1612">
        <v>5250</v>
      </c>
      <c r="E48" s="742">
        <v>0</v>
      </c>
      <c r="F48" s="745"/>
      <c r="G48" s="742">
        <f t="shared" ref="G48:G54" si="6">SUM(E48:F48)</f>
        <v>0</v>
      </c>
      <c r="H48" s="1628"/>
      <c r="I48" s="721" t="s">
        <v>1811</v>
      </c>
      <c r="K48" s="1664"/>
      <c r="L48" s="1664"/>
    </row>
    <row r="49" spans="1:12" s="760" customFormat="1" x14ac:dyDescent="0.25">
      <c r="A49" s="740">
        <v>2</v>
      </c>
      <c r="B49" s="1996" t="s">
        <v>1812</v>
      </c>
      <c r="C49" s="1996"/>
      <c r="D49" s="1612">
        <v>5250</v>
      </c>
      <c r="E49" s="742">
        <v>21086</v>
      </c>
      <c r="F49" s="745"/>
      <c r="G49" s="742">
        <f t="shared" si="6"/>
        <v>21086</v>
      </c>
      <c r="H49" s="1629"/>
      <c r="I49" s="721" t="s">
        <v>1811</v>
      </c>
      <c r="K49" s="1664"/>
      <c r="L49" s="1664"/>
    </row>
    <row r="50" spans="1:12" s="760" customFormat="1" x14ac:dyDescent="0.25">
      <c r="A50" s="1601">
        <v>3</v>
      </c>
      <c r="B50" s="1802" t="s">
        <v>1813</v>
      </c>
      <c r="C50" s="1803"/>
      <c r="D50" s="917">
        <v>5250</v>
      </c>
      <c r="E50" s="1630">
        <f>57501+14950</f>
        <v>72451</v>
      </c>
      <c r="F50" s="1631"/>
      <c r="G50" s="742">
        <f t="shared" si="6"/>
        <v>72451</v>
      </c>
      <c r="H50" s="1628"/>
      <c r="I50" s="721" t="s">
        <v>1814</v>
      </c>
      <c r="K50" s="1664"/>
      <c r="L50" s="1664"/>
    </row>
    <row r="51" spans="1:12" s="760" customFormat="1" ht="39" customHeight="1" x14ac:dyDescent="0.25">
      <c r="A51" s="1601">
        <v>4</v>
      </c>
      <c r="B51" s="1802" t="s">
        <v>1815</v>
      </c>
      <c r="C51" s="1803"/>
      <c r="D51" s="1612">
        <v>5250</v>
      </c>
      <c r="E51" s="746">
        <v>15500</v>
      </c>
      <c r="F51" s="746">
        <v>2892</v>
      </c>
      <c r="G51" s="742">
        <f t="shared" si="6"/>
        <v>18392</v>
      </c>
      <c r="H51" s="1628" t="s">
        <v>1816</v>
      </c>
      <c r="I51" s="1602" t="s">
        <v>1814</v>
      </c>
      <c r="K51" s="1664"/>
      <c r="L51" s="1664"/>
    </row>
    <row r="52" spans="1:12" s="760" customFormat="1" ht="15" customHeight="1" x14ac:dyDescent="0.25">
      <c r="A52" s="1601">
        <v>5</v>
      </c>
      <c r="B52" s="1802" t="s">
        <v>1817</v>
      </c>
      <c r="C52" s="1803"/>
      <c r="D52" s="1612">
        <v>5250</v>
      </c>
      <c r="E52" s="742">
        <v>125000</v>
      </c>
      <c r="F52" s="742"/>
      <c r="G52" s="742">
        <f t="shared" si="6"/>
        <v>125000</v>
      </c>
      <c r="H52" s="742"/>
      <c r="I52" s="721" t="s">
        <v>1814</v>
      </c>
      <c r="K52" s="1664"/>
      <c r="L52" s="1664"/>
    </row>
    <row r="53" spans="1:12" s="760" customFormat="1" x14ac:dyDescent="0.25">
      <c r="A53" s="1601">
        <v>6</v>
      </c>
      <c r="B53" s="1802" t="s">
        <v>1818</v>
      </c>
      <c r="C53" s="1803"/>
      <c r="D53" s="1612">
        <v>5250</v>
      </c>
      <c r="E53" s="742">
        <v>5384</v>
      </c>
      <c r="F53" s="745"/>
      <c r="G53" s="742">
        <f t="shared" si="6"/>
        <v>5384</v>
      </c>
      <c r="H53" s="742"/>
      <c r="I53" s="1602" t="s">
        <v>1814</v>
      </c>
      <c r="K53" s="1664"/>
      <c r="L53" s="1664"/>
    </row>
    <row r="54" spans="1:12" s="760" customFormat="1" ht="12" customHeight="1" x14ac:dyDescent="0.25">
      <c r="A54" s="1601">
        <v>7</v>
      </c>
      <c r="B54" s="1802" t="s">
        <v>1819</v>
      </c>
      <c r="C54" s="1803"/>
      <c r="D54" s="1612">
        <v>2241</v>
      </c>
      <c r="E54" s="742">
        <f>223+904</f>
        <v>1127</v>
      </c>
      <c r="F54" s="745"/>
      <c r="G54" s="742">
        <f t="shared" si="6"/>
        <v>1127</v>
      </c>
      <c r="H54" s="1613"/>
      <c r="I54" s="721" t="s">
        <v>1820</v>
      </c>
      <c r="K54" s="1664"/>
      <c r="L54" s="1664"/>
    </row>
    <row r="55" spans="1:12" s="760" customFormat="1" x14ac:dyDescent="0.25">
      <c r="A55" s="1573"/>
      <c r="B55" s="1632"/>
      <c r="C55" s="1632"/>
      <c r="D55" s="1633"/>
      <c r="E55" s="764"/>
      <c r="F55" s="764"/>
      <c r="G55" s="764"/>
      <c r="H55" s="764"/>
      <c r="I55" s="1634"/>
      <c r="K55" s="1664"/>
      <c r="L55" s="1664"/>
    </row>
    <row r="56" spans="1:12" s="760" customFormat="1" x14ac:dyDescent="0.25">
      <c r="A56" s="1854" t="s">
        <v>504</v>
      </c>
      <c r="B56" s="1854"/>
      <c r="C56" s="1607" t="s">
        <v>1821</v>
      </c>
      <c r="D56" s="1607"/>
      <c r="E56" s="1607"/>
      <c r="F56" s="1607"/>
      <c r="G56" s="1607"/>
      <c r="H56" s="1607"/>
      <c r="I56" s="1607"/>
      <c r="K56" s="1664"/>
      <c r="L56" s="1664"/>
    </row>
    <row r="57" spans="1:12" s="760" customFormat="1" x14ac:dyDescent="0.25">
      <c r="A57" s="1998" t="s">
        <v>506</v>
      </c>
      <c r="B57" s="1998"/>
      <c r="C57" s="1625" t="s">
        <v>1822</v>
      </c>
      <c r="D57" s="1625"/>
      <c r="E57" s="1625"/>
      <c r="F57" s="1625"/>
      <c r="G57" s="1625"/>
      <c r="H57" s="1625"/>
      <c r="I57" s="1625"/>
      <c r="K57" s="1664"/>
      <c r="L57" s="1664"/>
    </row>
    <row r="58" spans="1:12" s="760" customFormat="1" ht="12" customHeight="1" x14ac:dyDescent="0.25">
      <c r="A58" s="1776" t="s">
        <v>365</v>
      </c>
      <c r="B58" s="1776" t="s">
        <v>508</v>
      </c>
      <c r="C58" s="1776"/>
      <c r="D58" s="1776" t="s">
        <v>509</v>
      </c>
      <c r="E58" s="1776" t="s">
        <v>378</v>
      </c>
      <c r="F58" s="1795" t="s">
        <v>510</v>
      </c>
      <c r="G58" s="1776" t="s">
        <v>380</v>
      </c>
      <c r="H58" s="1863" t="s">
        <v>318</v>
      </c>
      <c r="I58" s="1776" t="s">
        <v>376</v>
      </c>
      <c r="K58" s="1664"/>
      <c r="L58" s="1664"/>
    </row>
    <row r="59" spans="1:12" s="760" customFormat="1" ht="34.5" customHeight="1" x14ac:dyDescent="0.25">
      <c r="A59" s="1776"/>
      <c r="B59" s="1776"/>
      <c r="C59" s="1776"/>
      <c r="D59" s="1776"/>
      <c r="E59" s="1776"/>
      <c r="F59" s="1796"/>
      <c r="G59" s="1776"/>
      <c r="H59" s="1865"/>
      <c r="I59" s="1776"/>
      <c r="K59" s="1664"/>
      <c r="L59" s="1664"/>
    </row>
    <row r="60" spans="1:12" s="760" customFormat="1" x14ac:dyDescent="0.25">
      <c r="A60" s="1994" t="s">
        <v>511</v>
      </c>
      <c r="B60" s="1994"/>
      <c r="C60" s="1994"/>
      <c r="D60" s="739"/>
      <c r="E60" s="739">
        <f>SUM(E61:E61)</f>
        <v>29097</v>
      </c>
      <c r="F60" s="739">
        <f t="shared" ref="F60:G60" si="7">SUM(F61:F61)</f>
        <v>0</v>
      </c>
      <c r="G60" s="739">
        <f t="shared" si="7"/>
        <v>29097</v>
      </c>
      <c r="H60" s="739"/>
      <c r="I60" s="721"/>
      <c r="K60" s="1664"/>
      <c r="L60" s="1664"/>
    </row>
    <row r="61" spans="1:12" s="760" customFormat="1" x14ac:dyDescent="0.25">
      <c r="A61" s="740">
        <v>1</v>
      </c>
      <c r="B61" s="1996" t="s">
        <v>1823</v>
      </c>
      <c r="C61" s="1996"/>
      <c r="D61" s="1612">
        <v>5250</v>
      </c>
      <c r="E61" s="742">
        <v>29097</v>
      </c>
      <c r="F61" s="742"/>
      <c r="G61" s="742">
        <f t="shared" ref="G61" si="8">SUM(E61:F61)</f>
        <v>29097</v>
      </c>
      <c r="H61" s="742"/>
      <c r="I61" s="721" t="s">
        <v>1824</v>
      </c>
      <c r="K61" s="1664"/>
      <c r="L61" s="1664"/>
    </row>
    <row r="62" spans="1:12" s="760" customFormat="1" x14ac:dyDescent="0.25">
      <c r="A62" s="762"/>
      <c r="B62" s="1417"/>
      <c r="C62" s="1417"/>
      <c r="D62" s="1615"/>
      <c r="E62" s="753"/>
      <c r="F62" s="753"/>
      <c r="G62" s="753"/>
      <c r="H62" s="753"/>
      <c r="I62" s="753"/>
      <c r="K62" s="1664"/>
      <c r="L62" s="1664"/>
    </row>
    <row r="63" spans="1:12" s="760" customFormat="1" x14ac:dyDescent="0.25">
      <c r="A63" s="1841" t="s">
        <v>504</v>
      </c>
      <c r="B63" s="1841"/>
      <c r="C63" s="1600" t="s">
        <v>1825</v>
      </c>
      <c r="D63" s="1600"/>
      <c r="E63" s="1600"/>
      <c r="F63" s="1600"/>
      <c r="G63" s="1600"/>
      <c r="H63" s="1600"/>
      <c r="I63" s="1600"/>
      <c r="K63" s="1664"/>
      <c r="L63" s="1664"/>
    </row>
    <row r="64" spans="1:12" s="760" customFormat="1" x14ac:dyDescent="0.25">
      <c r="A64" s="1841" t="s">
        <v>506</v>
      </c>
      <c r="B64" s="1841"/>
      <c r="C64" s="1605" t="s">
        <v>1826</v>
      </c>
      <c r="D64" s="1605"/>
      <c r="E64" s="1605"/>
      <c r="F64" s="1605"/>
      <c r="G64" s="1605"/>
      <c r="H64" s="1605"/>
      <c r="I64" s="1605"/>
      <c r="K64" s="1664"/>
      <c r="L64" s="1664"/>
    </row>
    <row r="65" spans="1:12" s="760" customFormat="1" ht="12" customHeight="1" x14ac:dyDescent="0.25">
      <c r="A65" s="1776" t="s">
        <v>365</v>
      </c>
      <c r="B65" s="1776" t="s">
        <v>508</v>
      </c>
      <c r="C65" s="1776"/>
      <c r="D65" s="1776" t="s">
        <v>509</v>
      </c>
      <c r="E65" s="1776" t="s">
        <v>378</v>
      </c>
      <c r="F65" s="1795" t="s">
        <v>510</v>
      </c>
      <c r="G65" s="1776" t="s">
        <v>380</v>
      </c>
      <c r="H65" s="1863" t="s">
        <v>318</v>
      </c>
      <c r="I65" s="1776" t="s">
        <v>376</v>
      </c>
      <c r="K65" s="1664"/>
      <c r="L65" s="1664"/>
    </row>
    <row r="66" spans="1:12" s="760" customFormat="1" ht="37.5" customHeight="1" x14ac:dyDescent="0.25">
      <c r="A66" s="1776"/>
      <c r="B66" s="1776"/>
      <c r="C66" s="1776"/>
      <c r="D66" s="1776"/>
      <c r="E66" s="1776"/>
      <c r="F66" s="1796"/>
      <c r="G66" s="1776"/>
      <c r="H66" s="1865"/>
      <c r="I66" s="1776"/>
      <c r="K66" s="1664"/>
      <c r="L66" s="1664"/>
    </row>
    <row r="67" spans="1:12" s="760" customFormat="1" x14ac:dyDescent="0.25">
      <c r="A67" s="1994" t="s">
        <v>511</v>
      </c>
      <c r="B67" s="1994"/>
      <c r="C67" s="1994"/>
      <c r="D67" s="739"/>
      <c r="E67" s="739">
        <f>SUM(E68:E68)</f>
        <v>244410</v>
      </c>
      <c r="F67" s="739">
        <f t="shared" ref="F67:G67" si="9">SUM(F68:F68)</f>
        <v>0</v>
      </c>
      <c r="G67" s="739">
        <f t="shared" si="9"/>
        <v>244410</v>
      </c>
      <c r="H67" s="739"/>
      <c r="I67" s="1635"/>
      <c r="K67" s="1664"/>
      <c r="L67" s="1664"/>
    </row>
    <row r="68" spans="1:12" s="760" customFormat="1" x14ac:dyDescent="0.25">
      <c r="A68" s="740">
        <v>1</v>
      </c>
      <c r="B68" s="1996" t="s">
        <v>1827</v>
      </c>
      <c r="C68" s="1996"/>
      <c r="D68" s="1612">
        <v>5250</v>
      </c>
      <c r="E68" s="742">
        <v>244410</v>
      </c>
      <c r="F68" s="745"/>
      <c r="G68" s="742">
        <f t="shared" ref="G68" si="10">SUM(E68:F68)</f>
        <v>244410</v>
      </c>
      <c r="H68" s="1613"/>
      <c r="I68" s="721" t="s">
        <v>1828</v>
      </c>
      <c r="K68" s="1664"/>
      <c r="L68" s="1664"/>
    </row>
    <row r="69" spans="1:12" s="760" customFormat="1" x14ac:dyDescent="0.25">
      <c r="A69" s="1636"/>
      <c r="B69" s="1632"/>
      <c r="C69" s="1632"/>
      <c r="D69" s="1633"/>
      <c r="E69" s="764"/>
      <c r="F69" s="764"/>
      <c r="G69" s="764"/>
      <c r="H69" s="764"/>
      <c r="I69" s="1633"/>
      <c r="K69" s="1664"/>
      <c r="L69" s="1664"/>
    </row>
    <row r="70" spans="1:12" s="760" customFormat="1" x14ac:dyDescent="0.25">
      <c r="A70" s="1854" t="s">
        <v>504</v>
      </c>
      <c r="B70" s="1854"/>
      <c r="C70" s="1607" t="s">
        <v>1829</v>
      </c>
      <c r="D70" s="1607"/>
      <c r="E70" s="1607"/>
      <c r="F70" s="1607"/>
      <c r="G70" s="1607"/>
      <c r="H70" s="1607"/>
      <c r="I70" s="1607"/>
      <c r="K70" s="1664"/>
      <c r="L70" s="1664"/>
    </row>
    <row r="71" spans="1:12" s="760" customFormat="1" x14ac:dyDescent="0.25">
      <c r="A71" s="1998" t="s">
        <v>506</v>
      </c>
      <c r="B71" s="1998"/>
      <c r="C71" s="1625" t="s">
        <v>1830</v>
      </c>
      <c r="D71" s="1625"/>
      <c r="E71" s="1625"/>
      <c r="F71" s="1625"/>
      <c r="G71" s="1625"/>
      <c r="H71" s="1625"/>
      <c r="I71" s="1625"/>
      <c r="K71" s="1664"/>
      <c r="L71" s="1664"/>
    </row>
    <row r="72" spans="1:12" s="760" customFormat="1" ht="12" customHeight="1" x14ac:dyDescent="0.25">
      <c r="A72" s="1776" t="s">
        <v>365</v>
      </c>
      <c r="B72" s="1776" t="s">
        <v>508</v>
      </c>
      <c r="C72" s="1776"/>
      <c r="D72" s="1776" t="s">
        <v>509</v>
      </c>
      <c r="E72" s="1776" t="s">
        <v>378</v>
      </c>
      <c r="F72" s="1795" t="s">
        <v>510</v>
      </c>
      <c r="G72" s="1776" t="s">
        <v>380</v>
      </c>
      <c r="H72" s="1863" t="s">
        <v>318</v>
      </c>
      <c r="I72" s="1776" t="s">
        <v>376</v>
      </c>
      <c r="K72" s="1664"/>
      <c r="L72" s="1664"/>
    </row>
    <row r="73" spans="1:12" s="760" customFormat="1" ht="36.75" customHeight="1" x14ac:dyDescent="0.25">
      <c r="A73" s="1776"/>
      <c r="B73" s="1776"/>
      <c r="C73" s="1776"/>
      <c r="D73" s="1776"/>
      <c r="E73" s="1776"/>
      <c r="F73" s="1796"/>
      <c r="G73" s="1776"/>
      <c r="H73" s="1865"/>
      <c r="I73" s="1776"/>
      <c r="K73" s="1664"/>
      <c r="L73" s="1664"/>
    </row>
    <row r="74" spans="1:12" s="760" customFormat="1" x14ac:dyDescent="0.25">
      <c r="A74" s="1994" t="s">
        <v>511</v>
      </c>
      <c r="B74" s="1994"/>
      <c r="C74" s="1994"/>
      <c r="D74" s="739"/>
      <c r="E74" s="739">
        <f>SUM(E75:E75)</f>
        <v>109240</v>
      </c>
      <c r="F74" s="739">
        <f t="shared" ref="F74:G74" si="11">SUM(F75:F75)</f>
        <v>0</v>
      </c>
      <c r="G74" s="739">
        <f t="shared" si="11"/>
        <v>109240</v>
      </c>
      <c r="H74" s="739"/>
      <c r="I74" s="721"/>
      <c r="K74" s="1664"/>
      <c r="L74" s="1664"/>
    </row>
    <row r="75" spans="1:12" s="760" customFormat="1" x14ac:dyDescent="0.25">
      <c r="A75" s="740">
        <v>1</v>
      </c>
      <c r="B75" s="1996" t="s">
        <v>1831</v>
      </c>
      <c r="C75" s="1996"/>
      <c r="D75" s="1612">
        <v>5250</v>
      </c>
      <c r="E75" s="742">
        <v>109240</v>
      </c>
      <c r="F75" s="745"/>
      <c r="G75" s="742">
        <f t="shared" ref="G75" si="12">SUM(E75:F75)</f>
        <v>109240</v>
      </c>
      <c r="H75" s="1637"/>
      <c r="I75" s="721" t="s">
        <v>1828</v>
      </c>
      <c r="K75" s="1664"/>
      <c r="L75" s="1664"/>
    </row>
    <row r="76" spans="1:12" s="760" customFormat="1" x14ac:dyDescent="0.25">
      <c r="A76" s="1638"/>
      <c r="B76" s="1638"/>
      <c r="C76" s="1638"/>
      <c r="D76" s="757"/>
      <c r="E76" s="757"/>
      <c r="F76" s="757"/>
      <c r="G76" s="757"/>
      <c r="H76" s="757"/>
      <c r="I76" s="1638"/>
      <c r="K76" s="1664"/>
      <c r="L76" s="1664"/>
    </row>
    <row r="77" spans="1:12" s="760" customFormat="1" x14ac:dyDescent="0.25">
      <c r="A77" s="1841" t="s">
        <v>504</v>
      </c>
      <c r="B77" s="1841"/>
      <c r="C77" s="1600" t="s">
        <v>1832</v>
      </c>
      <c r="D77" s="1600"/>
      <c r="E77" s="1615"/>
      <c r="F77" s="1615"/>
      <c r="G77" s="1615"/>
      <c r="H77" s="1615"/>
      <c r="I77" s="1615"/>
      <c r="K77" s="1664"/>
      <c r="L77" s="1664"/>
    </row>
    <row r="78" spans="1:12" s="760" customFormat="1" x14ac:dyDescent="0.25">
      <c r="A78" s="1841" t="s">
        <v>506</v>
      </c>
      <c r="B78" s="1841"/>
      <c r="C78" s="1605" t="s">
        <v>1833</v>
      </c>
      <c r="D78" s="1605"/>
      <c r="E78" s="1605"/>
      <c r="F78" s="1605"/>
      <c r="G78" s="1605"/>
      <c r="H78" s="1605"/>
      <c r="I78" s="1605"/>
      <c r="K78" s="1664"/>
      <c r="L78" s="1664"/>
    </row>
    <row r="79" spans="1:12" s="760" customFormat="1" ht="12" customHeight="1" x14ac:dyDescent="0.25">
      <c r="A79" s="1776" t="s">
        <v>365</v>
      </c>
      <c r="B79" s="1776" t="s">
        <v>508</v>
      </c>
      <c r="C79" s="1776"/>
      <c r="D79" s="1776" t="s">
        <v>509</v>
      </c>
      <c r="E79" s="1776" t="s">
        <v>378</v>
      </c>
      <c r="F79" s="1795" t="s">
        <v>510</v>
      </c>
      <c r="G79" s="1776" t="s">
        <v>380</v>
      </c>
      <c r="H79" s="1863" t="s">
        <v>318</v>
      </c>
      <c r="I79" s="1776" t="s">
        <v>376</v>
      </c>
      <c r="K79" s="1664"/>
      <c r="L79" s="1664"/>
    </row>
    <row r="80" spans="1:12" s="760" customFormat="1" ht="36" customHeight="1" x14ac:dyDescent="0.25">
      <c r="A80" s="1776"/>
      <c r="B80" s="1776"/>
      <c r="C80" s="1776"/>
      <c r="D80" s="1776"/>
      <c r="E80" s="1776"/>
      <c r="F80" s="1796"/>
      <c r="G80" s="1776"/>
      <c r="H80" s="1865"/>
      <c r="I80" s="1776"/>
      <c r="K80" s="1664"/>
      <c r="L80" s="1664"/>
    </row>
    <row r="81" spans="1:12" s="760" customFormat="1" x14ac:dyDescent="0.25">
      <c r="A81" s="1994" t="s">
        <v>511</v>
      </c>
      <c r="B81" s="1994"/>
      <c r="C81" s="1994"/>
      <c r="D81" s="739"/>
      <c r="E81" s="739">
        <f>SUM(E82:E91)</f>
        <v>243420</v>
      </c>
      <c r="F81" s="739">
        <f>SUM(F82:F91)</f>
        <v>0</v>
      </c>
      <c r="G81" s="739">
        <f>SUM(G82:G91)</f>
        <v>243420</v>
      </c>
      <c r="H81" s="739"/>
      <c r="I81" s="721"/>
      <c r="K81" s="1664"/>
      <c r="L81" s="1664"/>
    </row>
    <row r="82" spans="1:12" s="760" customFormat="1" ht="12" customHeight="1" x14ac:dyDescent="0.25">
      <c r="A82" s="1599">
        <v>1</v>
      </c>
      <c r="B82" s="1996" t="s">
        <v>1819</v>
      </c>
      <c r="C82" s="1996"/>
      <c r="D82" s="1612">
        <v>2241</v>
      </c>
      <c r="E82" s="1610">
        <v>52937</v>
      </c>
      <c r="F82" s="1610"/>
      <c r="G82" s="742">
        <f t="shared" ref="G82:G91" si="13">SUM(E82:F82)</f>
        <v>52937</v>
      </c>
      <c r="H82" s="1610"/>
      <c r="I82" s="767" t="s">
        <v>1834</v>
      </c>
      <c r="K82" s="1664"/>
      <c r="L82" s="1664"/>
    </row>
    <row r="83" spans="1:12" s="760" customFormat="1" ht="15" customHeight="1" x14ac:dyDescent="0.25">
      <c r="A83" s="1599">
        <v>2</v>
      </c>
      <c r="B83" s="1996" t="s">
        <v>1835</v>
      </c>
      <c r="C83" s="1996"/>
      <c r="D83" s="1612">
        <v>5250</v>
      </c>
      <c r="E83" s="1616">
        <v>9000</v>
      </c>
      <c r="F83" s="1616"/>
      <c r="G83" s="742">
        <f t="shared" si="13"/>
        <v>9000</v>
      </c>
      <c r="H83" s="1616"/>
      <c r="I83" s="1639" t="s">
        <v>1834</v>
      </c>
      <c r="K83" s="1664"/>
      <c r="L83" s="1664"/>
    </row>
    <row r="84" spans="1:12" s="760" customFormat="1" ht="12" customHeight="1" x14ac:dyDescent="0.25">
      <c r="A84" s="1599">
        <v>3</v>
      </c>
      <c r="B84" s="1996" t="s">
        <v>1836</v>
      </c>
      <c r="C84" s="1996"/>
      <c r="D84" s="1612">
        <v>2241</v>
      </c>
      <c r="E84" s="1630">
        <f>11299+3031</f>
        <v>14330</v>
      </c>
      <c r="F84" s="1630"/>
      <c r="G84" s="742">
        <f t="shared" si="13"/>
        <v>14330</v>
      </c>
      <c r="H84" s="1630"/>
      <c r="I84" s="767" t="s">
        <v>1834</v>
      </c>
      <c r="K84" s="1664"/>
      <c r="L84" s="1664"/>
    </row>
    <row r="85" spans="1:12" s="760" customFormat="1" ht="12" customHeight="1" x14ac:dyDescent="0.25">
      <c r="A85" s="1599">
        <v>4</v>
      </c>
      <c r="B85" s="1996" t="s">
        <v>1837</v>
      </c>
      <c r="C85" s="1996"/>
      <c r="D85" s="1612">
        <v>5250</v>
      </c>
      <c r="E85" s="742">
        <v>23519</v>
      </c>
      <c r="F85" s="745"/>
      <c r="G85" s="742">
        <f t="shared" si="13"/>
        <v>23519</v>
      </c>
      <c r="H85" s="1629"/>
      <c r="I85" s="767" t="s">
        <v>1834</v>
      </c>
      <c r="K85" s="1664"/>
      <c r="L85" s="1664"/>
    </row>
    <row r="86" spans="1:12" s="760" customFormat="1" ht="12" customHeight="1" x14ac:dyDescent="0.25">
      <c r="A86" s="1599">
        <v>5</v>
      </c>
      <c r="B86" s="1996" t="s">
        <v>1838</v>
      </c>
      <c r="C86" s="1996"/>
      <c r="D86" s="1612">
        <v>5250</v>
      </c>
      <c r="E86" s="1630">
        <v>40959</v>
      </c>
      <c r="F86" s="1631"/>
      <c r="G86" s="742">
        <f t="shared" si="13"/>
        <v>40959</v>
      </c>
      <c r="H86" s="1640"/>
      <c r="I86" s="767" t="s">
        <v>1834</v>
      </c>
      <c r="K86" s="1664"/>
      <c r="L86" s="1664"/>
    </row>
    <row r="87" spans="1:12" s="760" customFormat="1" ht="12" customHeight="1" x14ac:dyDescent="0.2">
      <c r="A87" s="1776">
        <v>6</v>
      </c>
      <c r="B87" s="1996" t="s">
        <v>1839</v>
      </c>
      <c r="C87" s="1996"/>
      <c r="D87" s="1612">
        <v>5250</v>
      </c>
      <c r="E87" s="1630">
        <v>27000</v>
      </c>
      <c r="F87" s="1630"/>
      <c r="G87" s="742">
        <f t="shared" si="13"/>
        <v>27000</v>
      </c>
      <c r="H87" s="1641"/>
      <c r="I87" s="1999" t="s">
        <v>1834</v>
      </c>
      <c r="K87" s="1664"/>
      <c r="L87" s="1664"/>
    </row>
    <row r="88" spans="1:12" s="760" customFormat="1" ht="12" customHeight="1" x14ac:dyDescent="0.2">
      <c r="A88" s="1776"/>
      <c r="B88" s="1996"/>
      <c r="C88" s="1996"/>
      <c r="D88" s="1612">
        <v>2241</v>
      </c>
      <c r="E88" s="1610">
        <v>21593</v>
      </c>
      <c r="F88" s="1610"/>
      <c r="G88" s="742">
        <f t="shared" si="13"/>
        <v>21593</v>
      </c>
      <c r="H88" s="1642"/>
      <c r="I88" s="1999"/>
      <c r="K88" s="1664"/>
      <c r="L88" s="1664"/>
    </row>
    <row r="89" spans="1:12" s="760" customFormat="1" x14ac:dyDescent="0.25">
      <c r="A89" s="740">
        <v>7</v>
      </c>
      <c r="B89" s="1996" t="s">
        <v>1840</v>
      </c>
      <c r="C89" s="1996"/>
      <c r="D89" s="1612">
        <v>5250</v>
      </c>
      <c r="E89" s="1630">
        <v>4277</v>
      </c>
      <c r="F89" s="1631"/>
      <c r="G89" s="742">
        <f t="shared" si="13"/>
        <v>4277</v>
      </c>
      <c r="H89" s="1640"/>
      <c r="I89" s="721" t="s">
        <v>1834</v>
      </c>
      <c r="K89" s="1664"/>
      <c r="L89" s="1664"/>
    </row>
    <row r="90" spans="1:12" s="760" customFormat="1" ht="12" customHeight="1" x14ac:dyDescent="0.25">
      <c r="A90" s="740">
        <v>8</v>
      </c>
      <c r="B90" s="1996" t="s">
        <v>1841</v>
      </c>
      <c r="C90" s="1996"/>
      <c r="D90" s="1612">
        <v>5250</v>
      </c>
      <c r="E90" s="1630">
        <v>25581</v>
      </c>
      <c r="F90" s="1631"/>
      <c r="G90" s="742">
        <f t="shared" si="13"/>
        <v>25581</v>
      </c>
      <c r="H90" s="1640"/>
      <c r="I90" s="721" t="s">
        <v>1834</v>
      </c>
      <c r="K90" s="1664"/>
      <c r="L90" s="1664"/>
    </row>
    <row r="91" spans="1:12" s="760" customFormat="1" ht="12" customHeight="1" x14ac:dyDescent="0.25">
      <c r="A91" s="1599">
        <v>9</v>
      </c>
      <c r="B91" s="1996" t="s">
        <v>1842</v>
      </c>
      <c r="C91" s="1996"/>
      <c r="D91" s="1612">
        <v>5250</v>
      </c>
      <c r="E91" s="1630">
        <v>24224</v>
      </c>
      <c r="F91" s="1631"/>
      <c r="G91" s="742">
        <f t="shared" si="13"/>
        <v>24224</v>
      </c>
      <c r="H91" s="1640"/>
      <c r="I91" s="767" t="s">
        <v>1834</v>
      </c>
      <c r="K91" s="1664"/>
      <c r="L91" s="1664"/>
    </row>
    <row r="92" spans="1:12" s="760" customFormat="1" x14ac:dyDescent="0.25">
      <c r="A92" s="1573"/>
      <c r="B92" s="1632"/>
      <c r="C92" s="1632"/>
      <c r="D92" s="1643"/>
      <c r="E92" s="753"/>
      <c r="F92" s="753"/>
      <c r="G92" s="753"/>
      <c r="H92" s="753"/>
      <c r="I92" s="1644"/>
      <c r="K92" s="1664"/>
      <c r="L92" s="1664"/>
    </row>
    <row r="93" spans="1:12" s="760" customFormat="1" x14ac:dyDescent="0.25">
      <c r="A93" s="1841" t="s">
        <v>504</v>
      </c>
      <c r="B93" s="1841"/>
      <c r="C93" s="1600" t="s">
        <v>1843</v>
      </c>
      <c r="D93" s="1600"/>
      <c r="E93" s="1600"/>
      <c r="F93" s="1600"/>
      <c r="G93" s="1600"/>
      <c r="H93" s="1600"/>
      <c r="K93" s="1664"/>
      <c r="L93" s="1664"/>
    </row>
    <row r="94" spans="1:12" s="760" customFormat="1" x14ac:dyDescent="0.25">
      <c r="A94" s="1841" t="s">
        <v>506</v>
      </c>
      <c r="B94" s="1841"/>
      <c r="C94" s="1605" t="s">
        <v>1457</v>
      </c>
      <c r="D94" s="1605"/>
      <c r="E94" s="1605"/>
      <c r="F94" s="1605"/>
      <c r="G94" s="1605"/>
      <c r="H94" s="1605"/>
      <c r="K94" s="1664"/>
      <c r="L94" s="1664"/>
    </row>
    <row r="95" spans="1:12" s="760" customFormat="1" ht="12" customHeight="1" x14ac:dyDescent="0.25">
      <c r="A95" s="1776" t="s">
        <v>365</v>
      </c>
      <c r="B95" s="1776" t="s">
        <v>508</v>
      </c>
      <c r="C95" s="1776"/>
      <c r="D95" s="1776" t="s">
        <v>509</v>
      </c>
      <c r="E95" s="1776" t="s">
        <v>378</v>
      </c>
      <c r="F95" s="1795" t="s">
        <v>510</v>
      </c>
      <c r="G95" s="1776" t="s">
        <v>380</v>
      </c>
      <c r="H95" s="1863" t="s">
        <v>318</v>
      </c>
      <c r="I95" s="1776" t="s">
        <v>376</v>
      </c>
      <c r="K95" s="1664"/>
      <c r="L95" s="1664"/>
    </row>
    <row r="96" spans="1:12" s="760" customFormat="1" ht="33.75" customHeight="1" x14ac:dyDescent="0.25">
      <c r="A96" s="1776"/>
      <c r="B96" s="1776"/>
      <c r="C96" s="1776"/>
      <c r="D96" s="1776"/>
      <c r="E96" s="1776"/>
      <c r="F96" s="1796"/>
      <c r="G96" s="1776"/>
      <c r="H96" s="1865"/>
      <c r="I96" s="1776"/>
      <c r="K96" s="1664"/>
      <c r="L96" s="1664"/>
    </row>
    <row r="97" spans="1:12" s="760" customFormat="1" x14ac:dyDescent="0.25">
      <c r="A97" s="1994" t="s">
        <v>511</v>
      </c>
      <c r="B97" s="1994"/>
      <c r="C97" s="1994"/>
      <c r="D97" s="739"/>
      <c r="E97" s="739">
        <f>SUM(E98:E112)</f>
        <v>465674</v>
      </c>
      <c r="F97" s="739">
        <f>SUM(F98:F112)</f>
        <v>0</v>
      </c>
      <c r="G97" s="739">
        <f>SUM(G98:G112)</f>
        <v>465674</v>
      </c>
      <c r="H97" s="739"/>
      <c r="I97" s="721"/>
      <c r="K97" s="1664"/>
      <c r="L97" s="1664"/>
    </row>
    <row r="98" spans="1:12" s="760" customFormat="1" ht="12" customHeight="1" x14ac:dyDescent="0.25">
      <c r="A98" s="740">
        <v>1</v>
      </c>
      <c r="B98" s="1996" t="s">
        <v>1819</v>
      </c>
      <c r="C98" s="1996"/>
      <c r="D98" s="1612">
        <v>2241</v>
      </c>
      <c r="E98" s="742">
        <v>101297</v>
      </c>
      <c r="F98" s="742"/>
      <c r="G98" s="742">
        <f t="shared" ref="G98:G111" si="14">SUM(E98:F98)</f>
        <v>101297</v>
      </c>
      <c r="H98" s="742"/>
      <c r="I98" s="721" t="s">
        <v>1844</v>
      </c>
      <c r="K98" s="1664"/>
      <c r="L98" s="1664"/>
    </row>
    <row r="99" spans="1:12" s="760" customFormat="1" x14ac:dyDescent="0.25">
      <c r="A99" s="1599">
        <v>2</v>
      </c>
      <c r="B99" s="1996" t="s">
        <v>1845</v>
      </c>
      <c r="C99" s="1996"/>
      <c r="D99" s="1612">
        <v>5250</v>
      </c>
      <c r="E99" s="1630">
        <v>10360</v>
      </c>
      <c r="F99" s="1630"/>
      <c r="G99" s="742">
        <f t="shared" si="14"/>
        <v>10360</v>
      </c>
      <c r="H99" s="1630"/>
      <c r="I99" s="721" t="s">
        <v>1844</v>
      </c>
      <c r="K99" s="1664"/>
      <c r="L99" s="1664"/>
    </row>
    <row r="100" spans="1:12" s="760" customFormat="1" ht="12" customHeight="1" x14ac:dyDescent="0.25">
      <c r="A100" s="740">
        <v>3</v>
      </c>
      <c r="B100" s="1996" t="s">
        <v>1846</v>
      </c>
      <c r="C100" s="1996"/>
      <c r="D100" s="1612">
        <v>5250</v>
      </c>
      <c r="E100" s="1630">
        <v>29883</v>
      </c>
      <c r="F100" s="1630"/>
      <c r="G100" s="742">
        <f t="shared" si="14"/>
        <v>29883</v>
      </c>
      <c r="H100" s="1630"/>
      <c r="I100" s="721" t="s">
        <v>1844</v>
      </c>
      <c r="K100" s="1664"/>
      <c r="L100" s="1664"/>
    </row>
    <row r="101" spans="1:12" s="760" customFormat="1" x14ac:dyDescent="0.25">
      <c r="A101" s="755">
        <v>4</v>
      </c>
      <c r="B101" s="1996" t="s">
        <v>1847</v>
      </c>
      <c r="C101" s="1996"/>
      <c r="D101" s="1612">
        <v>5250</v>
      </c>
      <c r="E101" s="1630">
        <v>48115</v>
      </c>
      <c r="F101" s="1631"/>
      <c r="G101" s="742">
        <f t="shared" si="14"/>
        <v>48115</v>
      </c>
      <c r="H101" s="1645"/>
      <c r="I101" s="721" t="s">
        <v>1844</v>
      </c>
      <c r="K101" s="1664"/>
      <c r="L101" s="1664"/>
    </row>
    <row r="102" spans="1:12" s="760" customFormat="1" ht="12" customHeight="1" x14ac:dyDescent="0.25">
      <c r="A102" s="740">
        <v>5</v>
      </c>
      <c r="B102" s="1996" t="s">
        <v>873</v>
      </c>
      <c r="C102" s="1996"/>
      <c r="D102" s="1612">
        <v>5250</v>
      </c>
      <c r="E102" s="742">
        <v>2854</v>
      </c>
      <c r="F102" s="742"/>
      <c r="G102" s="742">
        <f t="shared" si="14"/>
        <v>2854</v>
      </c>
      <c r="H102" s="742"/>
      <c r="I102" s="721" t="s">
        <v>1844</v>
      </c>
      <c r="K102" s="1664"/>
      <c r="L102" s="1664"/>
    </row>
    <row r="103" spans="1:12" s="760" customFormat="1" x14ac:dyDescent="0.25">
      <c r="A103" s="740">
        <v>6</v>
      </c>
      <c r="B103" s="1996" t="s">
        <v>1431</v>
      </c>
      <c r="C103" s="1996"/>
      <c r="D103" s="1612">
        <v>5250</v>
      </c>
      <c r="E103" s="742">
        <v>12721</v>
      </c>
      <c r="F103" s="742"/>
      <c r="G103" s="742">
        <f t="shared" si="14"/>
        <v>12721</v>
      </c>
      <c r="H103" s="742"/>
      <c r="I103" s="721" t="s">
        <v>1844</v>
      </c>
      <c r="K103" s="1664"/>
      <c r="L103" s="1664"/>
    </row>
    <row r="104" spans="1:12" s="760" customFormat="1" x14ac:dyDescent="0.25">
      <c r="A104" s="740">
        <v>7</v>
      </c>
      <c r="B104" s="1996" t="s">
        <v>1848</v>
      </c>
      <c r="C104" s="1996"/>
      <c r="D104" s="1612">
        <v>5250</v>
      </c>
      <c r="E104" s="742">
        <v>34327</v>
      </c>
      <c r="F104" s="745"/>
      <c r="G104" s="742">
        <f t="shared" si="14"/>
        <v>34327</v>
      </c>
      <c r="H104" s="1629"/>
      <c r="I104" s="721" t="s">
        <v>1844</v>
      </c>
      <c r="K104" s="1664"/>
      <c r="L104" s="1664"/>
    </row>
    <row r="105" spans="1:12" s="760" customFormat="1" x14ac:dyDescent="0.25">
      <c r="A105" s="755">
        <v>8</v>
      </c>
      <c r="B105" s="1996" t="s">
        <v>858</v>
      </c>
      <c r="C105" s="1996"/>
      <c r="D105" s="1612">
        <v>5250</v>
      </c>
      <c r="E105" s="742">
        <v>53785</v>
      </c>
      <c r="F105" s="745"/>
      <c r="G105" s="742">
        <f t="shared" si="14"/>
        <v>53785</v>
      </c>
      <c r="H105" s="1645"/>
      <c r="I105" s="721" t="s">
        <v>1844</v>
      </c>
      <c r="K105" s="1664"/>
      <c r="L105" s="1664"/>
    </row>
    <row r="106" spans="1:12" s="760" customFormat="1" x14ac:dyDescent="0.25">
      <c r="A106" s="755">
        <v>9</v>
      </c>
      <c r="B106" s="1996" t="s">
        <v>1849</v>
      </c>
      <c r="C106" s="1996"/>
      <c r="D106" s="1612">
        <v>5250</v>
      </c>
      <c r="E106" s="742">
        <v>25484</v>
      </c>
      <c r="F106" s="745"/>
      <c r="G106" s="742">
        <f t="shared" si="14"/>
        <v>25484</v>
      </c>
      <c r="H106" s="1629"/>
      <c r="I106" s="721" t="s">
        <v>1844</v>
      </c>
      <c r="K106" s="1664"/>
      <c r="L106" s="1664"/>
    </row>
    <row r="107" spans="1:12" s="760" customFormat="1" ht="39.75" customHeight="1" x14ac:dyDescent="0.25">
      <c r="A107" s="1601">
        <v>10</v>
      </c>
      <c r="B107" s="1802" t="s">
        <v>1850</v>
      </c>
      <c r="C107" s="1803"/>
      <c r="D107" s="1612">
        <v>5250</v>
      </c>
      <c r="E107" s="742">
        <v>0</v>
      </c>
      <c r="F107" s="745"/>
      <c r="G107" s="742">
        <f t="shared" si="14"/>
        <v>0</v>
      </c>
      <c r="H107" s="1613"/>
      <c r="I107" s="1602" t="s">
        <v>1844</v>
      </c>
      <c r="K107" s="1664"/>
      <c r="L107" s="1664"/>
    </row>
    <row r="108" spans="1:12" s="760" customFormat="1" ht="12" customHeight="1" x14ac:dyDescent="0.25">
      <c r="A108" s="740">
        <v>11</v>
      </c>
      <c r="B108" s="1996" t="s">
        <v>1851</v>
      </c>
      <c r="C108" s="1996"/>
      <c r="D108" s="1612">
        <v>5250</v>
      </c>
      <c r="E108" s="742">
        <v>24879</v>
      </c>
      <c r="F108" s="742"/>
      <c r="G108" s="742">
        <f t="shared" si="14"/>
        <v>24879</v>
      </c>
      <c r="H108" s="1613"/>
      <c r="I108" s="721" t="s">
        <v>1844</v>
      </c>
      <c r="K108" s="1664"/>
      <c r="L108" s="1664"/>
    </row>
    <row r="109" spans="1:12" s="760" customFormat="1" x14ac:dyDescent="0.25">
      <c r="A109" s="740">
        <v>12</v>
      </c>
      <c r="B109" s="1996" t="s">
        <v>883</v>
      </c>
      <c r="C109" s="1996"/>
      <c r="D109" s="1612">
        <v>5250</v>
      </c>
      <c r="E109" s="742">
        <v>90772</v>
      </c>
      <c r="F109" s="745"/>
      <c r="G109" s="742">
        <f t="shared" si="14"/>
        <v>90772</v>
      </c>
      <c r="H109" s="1640"/>
      <c r="I109" s="721" t="s">
        <v>1844</v>
      </c>
      <c r="K109" s="1664"/>
      <c r="L109" s="1664"/>
    </row>
    <row r="110" spans="1:12" s="760" customFormat="1" x14ac:dyDescent="0.25">
      <c r="A110" s="1603">
        <v>13</v>
      </c>
      <c r="B110" s="1802" t="s">
        <v>926</v>
      </c>
      <c r="C110" s="1803"/>
      <c r="D110" s="1612">
        <v>5250</v>
      </c>
      <c r="E110" s="746">
        <v>16833</v>
      </c>
      <c r="F110" s="1646"/>
      <c r="G110" s="742">
        <f t="shared" si="14"/>
        <v>16833</v>
      </c>
      <c r="H110" s="1645"/>
      <c r="I110" s="1602" t="s">
        <v>1844</v>
      </c>
      <c r="K110" s="1664"/>
      <c r="L110" s="1664"/>
    </row>
    <row r="111" spans="1:12" s="760" customFormat="1" x14ac:dyDescent="0.25">
      <c r="A111" s="755">
        <v>14</v>
      </c>
      <c r="B111" s="1996" t="s">
        <v>1852</v>
      </c>
      <c r="C111" s="1996"/>
      <c r="D111" s="1612">
        <v>5250</v>
      </c>
      <c r="E111" s="742">
        <v>13294</v>
      </c>
      <c r="F111" s="745"/>
      <c r="G111" s="742">
        <f t="shared" si="14"/>
        <v>13294</v>
      </c>
      <c r="H111" s="1629"/>
      <c r="I111" s="721" t="s">
        <v>1844</v>
      </c>
      <c r="K111" s="1664"/>
      <c r="L111" s="1664"/>
    </row>
    <row r="112" spans="1:12" s="760" customFormat="1" x14ac:dyDescent="0.25">
      <c r="A112" s="755">
        <v>15</v>
      </c>
      <c r="B112" s="1996" t="s">
        <v>1853</v>
      </c>
      <c r="C112" s="1996"/>
      <c r="D112" s="1612">
        <v>5250</v>
      </c>
      <c r="E112" s="742">
        <v>1070</v>
      </c>
      <c r="F112" s="742"/>
      <c r="G112" s="742">
        <f>SUM(E112:F112)</f>
        <v>1070</v>
      </c>
      <c r="H112" s="1613"/>
      <c r="I112" s="721" t="s">
        <v>1844</v>
      </c>
      <c r="K112" s="1664"/>
      <c r="L112" s="1664"/>
    </row>
    <row r="113" spans="1:14" s="760" customFormat="1" x14ac:dyDescent="0.25">
      <c r="A113" s="761"/>
      <c r="B113" s="1417"/>
      <c r="C113" s="1417"/>
      <c r="D113" s="1647"/>
      <c r="E113" s="753"/>
      <c r="F113" s="753"/>
      <c r="G113" s="753"/>
      <c r="H113" s="1648"/>
      <c r="I113" s="1419"/>
      <c r="K113" s="1664"/>
      <c r="L113" s="1664"/>
    </row>
    <row r="114" spans="1:14" s="760" customFormat="1" x14ac:dyDescent="0.25">
      <c r="A114" s="1841" t="s">
        <v>504</v>
      </c>
      <c r="B114" s="1841"/>
      <c r="C114" s="1600" t="s">
        <v>1854</v>
      </c>
      <c r="D114" s="1600"/>
      <c r="E114" s="1600"/>
      <c r="F114" s="1600"/>
      <c r="G114" s="1600"/>
      <c r="H114" s="1600"/>
      <c r="I114" s="1600"/>
      <c r="K114" s="1664"/>
      <c r="L114" s="1664"/>
    </row>
    <row r="115" spans="1:14" s="760" customFormat="1" x14ac:dyDescent="0.25">
      <c r="A115" s="1998" t="s">
        <v>506</v>
      </c>
      <c r="B115" s="1998"/>
      <c r="C115" s="1605" t="s">
        <v>1855</v>
      </c>
      <c r="D115" s="1605"/>
      <c r="E115" s="1605"/>
      <c r="F115" s="1605"/>
      <c r="G115" s="1605"/>
      <c r="H115" s="1605"/>
      <c r="I115" s="1605"/>
      <c r="K115" s="1664"/>
      <c r="L115" s="1664"/>
    </row>
    <row r="116" spans="1:14" s="760" customFormat="1" ht="12" customHeight="1" x14ac:dyDescent="0.25">
      <c r="A116" s="1753" t="s">
        <v>365</v>
      </c>
      <c r="B116" s="1753" t="s">
        <v>508</v>
      </c>
      <c r="C116" s="1753"/>
      <c r="D116" s="1776" t="s">
        <v>509</v>
      </c>
      <c r="E116" s="1753" t="s">
        <v>378</v>
      </c>
      <c r="F116" s="1795" t="s">
        <v>510</v>
      </c>
      <c r="G116" s="1753" t="s">
        <v>380</v>
      </c>
      <c r="H116" s="1914" t="s">
        <v>318</v>
      </c>
      <c r="I116" s="1776" t="s">
        <v>376</v>
      </c>
      <c r="K116" s="1664"/>
      <c r="L116" s="1664"/>
    </row>
    <row r="117" spans="1:14" s="760" customFormat="1" ht="35.25" customHeight="1" x14ac:dyDescent="0.25">
      <c r="A117" s="1753"/>
      <c r="B117" s="1753"/>
      <c r="C117" s="1753"/>
      <c r="D117" s="1776"/>
      <c r="E117" s="1753"/>
      <c r="F117" s="1796"/>
      <c r="G117" s="1753"/>
      <c r="H117" s="1915"/>
      <c r="I117" s="1776"/>
      <c r="K117" s="1664"/>
      <c r="L117" s="1664"/>
    </row>
    <row r="118" spans="1:14" s="760" customFormat="1" x14ac:dyDescent="0.2">
      <c r="A118" s="1994" t="s">
        <v>511</v>
      </c>
      <c r="B118" s="1994"/>
      <c r="C118" s="1994"/>
      <c r="D118" s="739"/>
      <c r="E118" s="739">
        <f>SUM(E119:E121)</f>
        <v>30152</v>
      </c>
      <c r="F118" s="739">
        <f t="shared" ref="F118:G118" si="15">SUM(F119:F121)</f>
        <v>0</v>
      </c>
      <c r="G118" s="739">
        <f t="shared" si="15"/>
        <v>30152</v>
      </c>
      <c r="H118" s="739"/>
      <c r="I118" s="1635"/>
      <c r="K118" s="1664"/>
      <c r="L118" s="1664"/>
      <c r="M118" s="777"/>
      <c r="N118" s="777"/>
    </row>
    <row r="119" spans="1:14" s="760" customFormat="1" x14ac:dyDescent="0.2">
      <c r="A119" s="740">
        <v>1</v>
      </c>
      <c r="B119" s="1996" t="s">
        <v>1856</v>
      </c>
      <c r="C119" s="1996"/>
      <c r="D119" s="1612">
        <v>5250</v>
      </c>
      <c r="E119" s="742">
        <f>16269+3679</f>
        <v>19948</v>
      </c>
      <c r="F119" s="742"/>
      <c r="G119" s="742">
        <f t="shared" ref="G119:G121" si="16">SUM(E119:F119)</f>
        <v>19948</v>
      </c>
      <c r="H119" s="742"/>
      <c r="I119" s="721" t="s">
        <v>1857</v>
      </c>
      <c r="K119" s="1664"/>
      <c r="L119" s="1664"/>
      <c r="M119" s="777"/>
      <c r="N119" s="777"/>
    </row>
    <row r="120" spans="1:14" s="760" customFormat="1" ht="12" customHeight="1" x14ac:dyDescent="0.2">
      <c r="A120" s="740">
        <v>2</v>
      </c>
      <c r="B120" s="1996" t="s">
        <v>1858</v>
      </c>
      <c r="C120" s="1996"/>
      <c r="D120" s="1612">
        <v>5250</v>
      </c>
      <c r="E120" s="746">
        <v>4504</v>
      </c>
      <c r="F120" s="746"/>
      <c r="G120" s="742">
        <f t="shared" si="16"/>
        <v>4504</v>
      </c>
      <c r="H120" s="746"/>
      <c r="I120" s="1602" t="s">
        <v>1857</v>
      </c>
      <c r="K120" s="1664"/>
      <c r="L120" s="1664"/>
      <c r="M120" s="777"/>
      <c r="N120" s="777"/>
    </row>
    <row r="121" spans="1:14" s="760" customFormat="1" x14ac:dyDescent="0.2">
      <c r="A121" s="740">
        <v>3</v>
      </c>
      <c r="B121" s="1996" t="s">
        <v>1819</v>
      </c>
      <c r="C121" s="1996"/>
      <c r="D121" s="1612">
        <v>2241</v>
      </c>
      <c r="E121" s="742">
        <v>5700</v>
      </c>
      <c r="F121" s="742"/>
      <c r="G121" s="742">
        <f t="shared" si="16"/>
        <v>5700</v>
      </c>
      <c r="H121" s="742"/>
      <c r="I121" s="721" t="s">
        <v>1857</v>
      </c>
      <c r="K121" s="1664"/>
      <c r="L121" s="1664"/>
      <c r="M121" s="777"/>
      <c r="N121" s="777"/>
    </row>
    <row r="122" spans="1:14" s="777" customFormat="1" x14ac:dyDescent="0.2">
      <c r="A122" s="1649"/>
      <c r="B122" s="1650"/>
      <c r="C122" s="1650"/>
      <c r="D122" s="1651"/>
      <c r="E122" s="1575"/>
      <c r="F122" s="1575"/>
      <c r="G122" s="1575"/>
      <c r="H122" s="1575"/>
      <c r="I122" s="1575"/>
      <c r="K122" s="1664"/>
      <c r="L122" s="1664"/>
    </row>
    <row r="123" spans="1:14" s="777" customFormat="1" x14ac:dyDescent="0.2">
      <c r="A123" s="2000" t="s">
        <v>504</v>
      </c>
      <c r="B123" s="2000"/>
      <c r="C123" s="1576" t="s">
        <v>1859</v>
      </c>
      <c r="D123" s="1576"/>
      <c r="E123" s="1576"/>
      <c r="F123" s="1576"/>
      <c r="G123" s="1576"/>
      <c r="H123" s="1576"/>
      <c r="I123" s="1576"/>
      <c r="K123" s="1664"/>
      <c r="L123" s="1664"/>
    </row>
    <row r="124" spans="1:14" s="777" customFormat="1" x14ac:dyDescent="0.2">
      <c r="A124" s="1815" t="s">
        <v>506</v>
      </c>
      <c r="B124" s="1815"/>
      <c r="C124" s="1652" t="s">
        <v>776</v>
      </c>
      <c r="D124" s="1652"/>
      <c r="E124" s="1652"/>
      <c r="F124" s="1652"/>
      <c r="G124" s="1652"/>
      <c r="H124" s="1652"/>
      <c r="I124" s="1652"/>
      <c r="K124" s="1664"/>
      <c r="L124" s="1664"/>
    </row>
    <row r="125" spans="1:14" s="777" customFormat="1" ht="12" customHeight="1" x14ac:dyDescent="0.2">
      <c r="A125" s="1753" t="s">
        <v>365</v>
      </c>
      <c r="B125" s="1753" t="s">
        <v>508</v>
      </c>
      <c r="C125" s="1753"/>
      <c r="D125" s="1776" t="s">
        <v>509</v>
      </c>
      <c r="E125" s="1753" t="s">
        <v>378</v>
      </c>
      <c r="F125" s="1795" t="s">
        <v>510</v>
      </c>
      <c r="G125" s="1753" t="s">
        <v>380</v>
      </c>
      <c r="H125" s="1914" t="s">
        <v>318</v>
      </c>
      <c r="I125" s="1776" t="s">
        <v>376</v>
      </c>
      <c r="K125" s="1664"/>
      <c r="L125" s="1664"/>
    </row>
    <row r="126" spans="1:14" s="777" customFormat="1" ht="34.5" customHeight="1" x14ac:dyDescent="0.2">
      <c r="A126" s="1753"/>
      <c r="B126" s="1753"/>
      <c r="C126" s="1753"/>
      <c r="D126" s="1776"/>
      <c r="E126" s="1753"/>
      <c r="F126" s="1796"/>
      <c r="G126" s="1753"/>
      <c r="H126" s="1915"/>
      <c r="I126" s="1776"/>
      <c r="K126" s="1664"/>
      <c r="L126" s="1664"/>
    </row>
    <row r="127" spans="1:14" s="777" customFormat="1" x14ac:dyDescent="0.2">
      <c r="A127" s="1994" t="s">
        <v>511</v>
      </c>
      <c r="B127" s="1994"/>
      <c r="C127" s="1994"/>
      <c r="D127" s="739"/>
      <c r="E127" s="739">
        <f>SUM(E128:E129)</f>
        <v>28507</v>
      </c>
      <c r="F127" s="739">
        <f t="shared" ref="F127:G127" si="17">SUM(F128:F129)</f>
        <v>0</v>
      </c>
      <c r="G127" s="739">
        <f t="shared" si="17"/>
        <v>28507</v>
      </c>
      <c r="H127" s="739"/>
      <c r="I127" s="721"/>
      <c r="K127" s="1664"/>
      <c r="L127" s="1664"/>
      <c r="M127" s="736"/>
      <c r="N127" s="736"/>
    </row>
    <row r="128" spans="1:14" s="777" customFormat="1" x14ac:dyDescent="0.2">
      <c r="A128" s="1782">
        <v>1</v>
      </c>
      <c r="B128" s="1996" t="s">
        <v>1860</v>
      </c>
      <c r="C128" s="1996"/>
      <c r="D128" s="1653">
        <v>5250</v>
      </c>
      <c r="E128" s="742">
        <v>26180</v>
      </c>
      <c r="F128" s="745"/>
      <c r="G128" s="742">
        <f t="shared" ref="G128:G129" si="18">SUM(E128:F128)</f>
        <v>26180</v>
      </c>
      <c r="H128" s="1654"/>
      <c r="I128" s="1791" t="s">
        <v>1861</v>
      </c>
      <c r="K128" s="1664"/>
      <c r="L128" s="1664"/>
      <c r="M128" s="736"/>
      <c r="N128" s="736"/>
    </row>
    <row r="129" spans="1:14" s="777" customFormat="1" ht="12" customHeight="1" x14ac:dyDescent="0.2">
      <c r="A129" s="1784"/>
      <c r="B129" s="1996"/>
      <c r="C129" s="1996"/>
      <c r="D129" s="1653">
        <v>2241</v>
      </c>
      <c r="E129" s="742">
        <v>2327</v>
      </c>
      <c r="F129" s="745"/>
      <c r="G129" s="742">
        <f t="shared" si="18"/>
        <v>2327</v>
      </c>
      <c r="H129" s="1618"/>
      <c r="I129" s="1793"/>
      <c r="K129" s="1664"/>
      <c r="L129" s="1664"/>
      <c r="M129" s="736"/>
      <c r="N129" s="736"/>
    </row>
    <row r="130" spans="1:14" s="777" customFormat="1" x14ac:dyDescent="0.2">
      <c r="A130" s="1649"/>
      <c r="B130" s="1650"/>
      <c r="C130" s="1650"/>
      <c r="D130" s="1651"/>
      <c r="E130" s="1575"/>
      <c r="F130" s="1575"/>
      <c r="G130" s="1575"/>
      <c r="H130" s="1575"/>
      <c r="I130" s="1575"/>
    </row>
    <row r="131" spans="1:14" x14ac:dyDescent="0.25">
      <c r="A131" s="2001" t="s">
        <v>1862</v>
      </c>
      <c r="B131" s="2001"/>
      <c r="C131" s="2001"/>
      <c r="D131" s="2001"/>
      <c r="E131" s="2001"/>
      <c r="F131" s="2001"/>
      <c r="G131" s="2001"/>
      <c r="H131" s="2001"/>
      <c r="I131" s="2001"/>
    </row>
    <row r="132" spans="1:14" x14ac:dyDescent="0.25">
      <c r="A132" s="1655" t="s">
        <v>1863</v>
      </c>
      <c r="B132" s="1655"/>
      <c r="C132" s="1656"/>
      <c r="D132" s="1656"/>
      <c r="E132" s="1656"/>
      <c r="F132" s="1656"/>
      <c r="G132" s="1656"/>
      <c r="H132" s="1656"/>
      <c r="I132" s="1657"/>
    </row>
    <row r="133" spans="1:14" x14ac:dyDescent="0.25">
      <c r="A133" s="1655" t="s">
        <v>1864</v>
      </c>
      <c r="B133" s="1655"/>
      <c r="C133" s="1656"/>
      <c r="D133" s="1656"/>
      <c r="E133" s="1656"/>
      <c r="F133" s="1656"/>
      <c r="G133" s="1656"/>
      <c r="H133" s="1656"/>
      <c r="I133" s="1657"/>
    </row>
    <row r="134" spans="1:14" x14ac:dyDescent="0.25">
      <c r="A134" s="1655"/>
      <c r="B134" s="1655"/>
      <c r="C134" s="1656"/>
      <c r="D134" s="1656"/>
      <c r="E134" s="1656"/>
      <c r="F134" s="1656"/>
      <c r="G134" s="1656"/>
      <c r="H134" s="1656"/>
      <c r="I134" s="1657"/>
    </row>
    <row r="135" spans="1:14" customFormat="1" ht="15" x14ac:dyDescent="0.25">
      <c r="A135" s="777"/>
      <c r="B135" s="777"/>
      <c r="C135" s="777"/>
      <c r="D135" s="777"/>
      <c r="E135" s="777"/>
      <c r="F135" s="777"/>
      <c r="G135" s="777"/>
      <c r="H135" s="777"/>
      <c r="I135" s="777"/>
    </row>
    <row r="136" spans="1:14" s="1659" customFormat="1" ht="15" x14ac:dyDescent="0.25">
      <c r="A136" s="1658"/>
      <c r="B136" s="1658"/>
      <c r="C136" s="1658"/>
      <c r="D136" s="1420"/>
      <c r="E136" s="1658"/>
      <c r="F136" s="1420"/>
      <c r="G136" s="1658"/>
      <c r="H136" s="760"/>
      <c r="I136" s="760"/>
    </row>
    <row r="137" spans="1:14" s="1659" customFormat="1" ht="15" x14ac:dyDescent="0.25">
      <c r="A137" s="1660"/>
      <c r="B137" s="1661"/>
      <c r="C137" s="1661"/>
      <c r="D137" s="1662"/>
      <c r="E137" s="1661"/>
      <c r="F137" s="1662"/>
      <c r="G137" s="1661"/>
      <c r="H137" s="760"/>
      <c r="I137" s="760"/>
    </row>
    <row r="138" spans="1:14" s="1659" customFormat="1" ht="15" x14ac:dyDescent="0.25">
      <c r="A138" s="1661"/>
      <c r="B138" s="1661"/>
      <c r="C138" s="1661"/>
      <c r="D138" s="1662"/>
      <c r="E138" s="1661"/>
      <c r="F138" s="1662"/>
      <c r="G138" s="1661"/>
      <c r="H138" s="760"/>
      <c r="I138" s="760"/>
    </row>
    <row r="139" spans="1:14" s="1659" customFormat="1" ht="15" x14ac:dyDescent="0.25">
      <c r="A139" s="1660"/>
      <c r="B139" s="1660"/>
      <c r="C139" s="1660"/>
      <c r="D139" s="1662"/>
      <c r="E139" s="1660"/>
      <c r="F139" s="1663"/>
      <c r="G139" s="1660"/>
      <c r="H139" s="760"/>
      <c r="I139" s="760"/>
    </row>
    <row r="140" spans="1:14" s="1659" customFormat="1" ht="15" x14ac:dyDescent="0.25">
      <c r="A140" s="1661"/>
      <c r="B140" s="1661"/>
      <c r="C140" s="1661"/>
      <c r="D140" s="1662"/>
      <c r="E140" s="1661"/>
      <c r="F140" s="1662"/>
      <c r="G140" s="1661"/>
      <c r="H140" s="760"/>
      <c r="I140" s="760"/>
    </row>
    <row r="141" spans="1:14" s="1659" customFormat="1" ht="15" x14ac:dyDescent="0.25">
      <c r="A141" s="1661"/>
      <c r="B141" s="1661"/>
      <c r="C141" s="1661"/>
      <c r="D141" s="1662"/>
      <c r="E141" s="1661"/>
      <c r="F141" s="1662"/>
      <c r="G141" s="1661"/>
      <c r="H141" s="760"/>
      <c r="I141" s="760"/>
    </row>
    <row r="142" spans="1:14" s="1659" customFormat="1" ht="15" x14ac:dyDescent="0.25">
      <c r="A142" s="1661"/>
      <c r="B142" s="1661"/>
      <c r="C142" s="1661"/>
      <c r="D142" s="1662"/>
      <c r="E142" s="1661"/>
      <c r="F142" s="1662"/>
      <c r="G142" s="1661"/>
      <c r="H142" s="760"/>
      <c r="I142" s="760"/>
    </row>
    <row r="143" spans="1:14" s="1659" customFormat="1" ht="15" x14ac:dyDescent="0.25">
      <c r="A143" s="1661"/>
      <c r="B143" s="1661"/>
      <c r="C143" s="1661"/>
      <c r="D143" s="1662"/>
      <c r="E143" s="1661"/>
      <c r="F143" s="1662"/>
      <c r="G143" s="1661"/>
      <c r="H143" s="760"/>
      <c r="I143" s="760"/>
    </row>
    <row r="144" spans="1:14" s="1659" customFormat="1" ht="15" x14ac:dyDescent="0.25">
      <c r="A144" s="1661"/>
      <c r="B144" s="1661"/>
      <c r="C144" s="1661"/>
      <c r="D144" s="1662"/>
      <c r="E144" s="1661"/>
      <c r="F144" s="1662"/>
      <c r="G144" s="1661"/>
      <c r="H144" s="760"/>
      <c r="I144" s="760"/>
    </row>
    <row r="145" spans="1:9" s="1659" customFormat="1" ht="15" x14ac:dyDescent="0.25">
      <c r="A145" s="1661"/>
      <c r="B145" s="1661"/>
      <c r="C145" s="1661"/>
      <c r="D145" s="1662"/>
      <c r="E145" s="1661"/>
      <c r="F145" s="1662"/>
      <c r="G145" s="1661"/>
      <c r="H145" s="760"/>
      <c r="I145" s="760"/>
    </row>
    <row r="146" spans="1:9" s="1659" customFormat="1" ht="15" x14ac:dyDescent="0.25">
      <c r="A146" s="1661"/>
      <c r="B146" s="1661"/>
      <c r="C146" s="1661"/>
      <c r="D146" s="1662"/>
      <c r="E146" s="1661"/>
      <c r="F146" s="1662"/>
      <c r="G146" s="1661"/>
      <c r="H146" s="760"/>
      <c r="I146" s="760"/>
    </row>
    <row r="147" spans="1:9" s="1659" customFormat="1" ht="15" x14ac:dyDescent="0.25">
      <c r="A147" s="1661"/>
      <c r="B147" s="1661"/>
      <c r="C147" s="1661"/>
      <c r="D147" s="1662"/>
      <c r="E147" s="1661"/>
      <c r="F147" s="1662"/>
      <c r="G147" s="1661"/>
      <c r="H147" s="760"/>
      <c r="I147" s="760"/>
    </row>
    <row r="148" spans="1:9" s="1659" customFormat="1" ht="15" x14ac:dyDescent="0.25">
      <c r="A148" s="1661"/>
      <c r="B148" s="1661"/>
      <c r="C148" s="1661"/>
      <c r="D148" s="1662"/>
      <c r="E148" s="1661"/>
      <c r="F148" s="1662"/>
      <c r="G148" s="1661"/>
      <c r="H148" s="760"/>
      <c r="I148" s="760"/>
    </row>
    <row r="149" spans="1:9" s="1659" customFormat="1" ht="15" x14ac:dyDescent="0.25">
      <c r="A149" s="1661"/>
      <c r="B149" s="1661"/>
      <c r="C149" s="1661"/>
      <c r="D149" s="1662"/>
      <c r="E149" s="1661"/>
      <c r="F149" s="1662"/>
      <c r="G149" s="1661"/>
      <c r="H149" s="760"/>
      <c r="I149" s="760"/>
    </row>
    <row r="150" spans="1:9" s="1659" customFormat="1" ht="15" x14ac:dyDescent="0.25">
      <c r="A150" s="1661"/>
      <c r="B150" s="1661"/>
      <c r="C150" s="1661"/>
      <c r="D150" s="1662"/>
      <c r="E150" s="1661"/>
      <c r="F150" s="1662"/>
      <c r="G150" s="1661"/>
      <c r="H150" s="760"/>
      <c r="I150" s="760"/>
    </row>
    <row r="151" spans="1:9" s="1659" customFormat="1" ht="15" x14ac:dyDescent="0.25">
      <c r="A151" s="760"/>
      <c r="B151" s="760"/>
      <c r="C151" s="760"/>
      <c r="D151" s="760"/>
      <c r="E151" s="760"/>
      <c r="F151" s="760"/>
      <c r="G151" s="760"/>
      <c r="H151" s="760"/>
      <c r="I151" s="760"/>
    </row>
    <row r="152" spans="1:9" s="1659" customFormat="1" ht="15" x14ac:dyDescent="0.25">
      <c r="A152" s="760"/>
      <c r="B152" s="760"/>
      <c r="C152" s="760"/>
      <c r="D152" s="760"/>
      <c r="E152" s="760"/>
      <c r="F152" s="760"/>
      <c r="G152" s="760"/>
      <c r="H152" s="760"/>
      <c r="I152" s="760"/>
    </row>
    <row r="153" spans="1:9" s="760" customFormat="1" x14ac:dyDescent="0.25">
      <c r="A153" s="775"/>
      <c r="B153" s="736"/>
      <c r="C153" s="736"/>
      <c r="D153" s="736"/>
      <c r="E153" s="736"/>
      <c r="G153" s="736"/>
      <c r="H153" s="736"/>
    </row>
    <row r="154" spans="1:9" s="760" customFormat="1" x14ac:dyDescent="0.25">
      <c r="A154" s="775"/>
      <c r="B154" s="736"/>
      <c r="C154" s="736"/>
      <c r="D154" s="736"/>
      <c r="E154" s="736"/>
      <c r="G154" s="736"/>
      <c r="H154" s="736"/>
    </row>
    <row r="155" spans="1:9" s="760" customFormat="1" x14ac:dyDescent="0.25">
      <c r="A155" s="775"/>
      <c r="B155" s="736"/>
      <c r="C155" s="736"/>
      <c r="D155" s="736"/>
      <c r="E155" s="736"/>
      <c r="G155" s="736"/>
      <c r="H155" s="736"/>
    </row>
    <row r="156" spans="1:9" s="760" customFormat="1" x14ac:dyDescent="0.25">
      <c r="A156" s="775"/>
      <c r="B156" s="736"/>
      <c r="C156" s="736"/>
      <c r="D156" s="736"/>
      <c r="E156" s="736"/>
      <c r="G156" s="736"/>
      <c r="H156" s="736"/>
    </row>
  </sheetData>
  <sheetProtection algorithmName="SHA-512" hashValue="0ceeRMkvz4ViD4V5oW68/LGdkmLsr9Yl+Noqcl7fpUPb3M9S1VNqW+MN4nwJUMbjFNgOkkju1fm3qMdExM/VaQ==" saltValue="3z7R7jcWNQH4Zk+JlAU2JQ==" spinCount="100000" sheet="1" objects="1" scenarios="1"/>
  <mergeCells count="190">
    <mergeCell ref="A131:I131"/>
    <mergeCell ref="F125:F126"/>
    <mergeCell ref="G125:G126"/>
    <mergeCell ref="H125:H126"/>
    <mergeCell ref="I125:I126"/>
    <mergeCell ref="A127:C127"/>
    <mergeCell ref="A128:A129"/>
    <mergeCell ref="B128:C129"/>
    <mergeCell ref="I128:I129"/>
    <mergeCell ref="A123:B123"/>
    <mergeCell ref="A124:B124"/>
    <mergeCell ref="A125:A126"/>
    <mergeCell ref="B125:C126"/>
    <mergeCell ref="D125:D126"/>
    <mergeCell ref="E125:E126"/>
    <mergeCell ref="H116:H117"/>
    <mergeCell ref="I116:I117"/>
    <mergeCell ref="A118:C118"/>
    <mergeCell ref="B119:C119"/>
    <mergeCell ref="B120:C120"/>
    <mergeCell ref="B121:C121"/>
    <mergeCell ref="A116:A117"/>
    <mergeCell ref="B116:C117"/>
    <mergeCell ref="D116:D117"/>
    <mergeCell ref="E116:E117"/>
    <mergeCell ref="F116:F117"/>
    <mergeCell ref="G116:G117"/>
    <mergeCell ref="B109:C109"/>
    <mergeCell ref="B110:C110"/>
    <mergeCell ref="B111:C111"/>
    <mergeCell ref="B112:C112"/>
    <mergeCell ref="A114:B114"/>
    <mergeCell ref="A115:B115"/>
    <mergeCell ref="B103:C103"/>
    <mergeCell ref="B104:C104"/>
    <mergeCell ref="B105:C105"/>
    <mergeCell ref="B106:C106"/>
    <mergeCell ref="B107:C107"/>
    <mergeCell ref="B108:C108"/>
    <mergeCell ref="A97:C97"/>
    <mergeCell ref="B98:C98"/>
    <mergeCell ref="B99:C99"/>
    <mergeCell ref="B100:C100"/>
    <mergeCell ref="B101:C101"/>
    <mergeCell ref="B102:C102"/>
    <mergeCell ref="D95:D96"/>
    <mergeCell ref="E95:E96"/>
    <mergeCell ref="F95:F96"/>
    <mergeCell ref="G95:G96"/>
    <mergeCell ref="H95:H96"/>
    <mergeCell ref="I95:I96"/>
    <mergeCell ref="B89:C89"/>
    <mergeCell ref="B90:C90"/>
    <mergeCell ref="B91:C91"/>
    <mergeCell ref="A93:B93"/>
    <mergeCell ref="A94:B94"/>
    <mergeCell ref="A95:A96"/>
    <mergeCell ref="B95:C96"/>
    <mergeCell ref="B84:C84"/>
    <mergeCell ref="B85:C85"/>
    <mergeCell ref="B86:C86"/>
    <mergeCell ref="A87:A88"/>
    <mergeCell ref="B87:C88"/>
    <mergeCell ref="I87:I88"/>
    <mergeCell ref="G79:G80"/>
    <mergeCell ref="H79:H80"/>
    <mergeCell ref="I79:I80"/>
    <mergeCell ref="A81:C81"/>
    <mergeCell ref="B82:C82"/>
    <mergeCell ref="B83:C83"/>
    <mergeCell ref="A78:B78"/>
    <mergeCell ref="A79:A80"/>
    <mergeCell ref="B79:C80"/>
    <mergeCell ref="D79:D80"/>
    <mergeCell ref="E79:E80"/>
    <mergeCell ref="F79:F80"/>
    <mergeCell ref="G72:G73"/>
    <mergeCell ref="H72:H73"/>
    <mergeCell ref="I72:I73"/>
    <mergeCell ref="A74:C74"/>
    <mergeCell ref="B75:C75"/>
    <mergeCell ref="A77:B77"/>
    <mergeCell ref="A71:B71"/>
    <mergeCell ref="A72:A73"/>
    <mergeCell ref="B72:C73"/>
    <mergeCell ref="D72:D73"/>
    <mergeCell ref="E72:E73"/>
    <mergeCell ref="F72:F73"/>
    <mergeCell ref="G65:G66"/>
    <mergeCell ref="H65:H66"/>
    <mergeCell ref="I65:I66"/>
    <mergeCell ref="A67:C67"/>
    <mergeCell ref="B68:C68"/>
    <mergeCell ref="A70:B70"/>
    <mergeCell ref="A64:B64"/>
    <mergeCell ref="A65:A66"/>
    <mergeCell ref="B65:C66"/>
    <mergeCell ref="D65:D66"/>
    <mergeCell ref="E65:E66"/>
    <mergeCell ref="F65:F66"/>
    <mergeCell ref="G58:G59"/>
    <mergeCell ref="H58:H59"/>
    <mergeCell ref="I58:I59"/>
    <mergeCell ref="A60:C60"/>
    <mergeCell ref="B61:C61"/>
    <mergeCell ref="A63:B63"/>
    <mergeCell ref="A57:B57"/>
    <mergeCell ref="A58:A59"/>
    <mergeCell ref="B58:C59"/>
    <mergeCell ref="D58:D59"/>
    <mergeCell ref="E58:E59"/>
    <mergeCell ref="F58:F59"/>
    <mergeCell ref="B50:C50"/>
    <mergeCell ref="B51:C51"/>
    <mergeCell ref="B52:C52"/>
    <mergeCell ref="B53:C53"/>
    <mergeCell ref="B54:C54"/>
    <mergeCell ref="A56:B56"/>
    <mergeCell ref="G45:G46"/>
    <mergeCell ref="H45:H46"/>
    <mergeCell ref="I45:I46"/>
    <mergeCell ref="A47:C47"/>
    <mergeCell ref="B48:C48"/>
    <mergeCell ref="B49:C49"/>
    <mergeCell ref="A44:B44"/>
    <mergeCell ref="A45:A46"/>
    <mergeCell ref="B45:C46"/>
    <mergeCell ref="D45:D46"/>
    <mergeCell ref="E45:E46"/>
    <mergeCell ref="F45:F46"/>
    <mergeCell ref="B38:C38"/>
    <mergeCell ref="B39:C39"/>
    <mergeCell ref="A40:A41"/>
    <mergeCell ref="B40:C41"/>
    <mergeCell ref="I40:I41"/>
    <mergeCell ref="A43:B43"/>
    <mergeCell ref="C43:I43"/>
    <mergeCell ref="B32:C32"/>
    <mergeCell ref="B33:C33"/>
    <mergeCell ref="B34:C34"/>
    <mergeCell ref="B35:C35"/>
    <mergeCell ref="B36:C36"/>
    <mergeCell ref="B37:C37"/>
    <mergeCell ref="H26:H27"/>
    <mergeCell ref="I26:I27"/>
    <mergeCell ref="A28:C28"/>
    <mergeCell ref="B29:C29"/>
    <mergeCell ref="A30:A31"/>
    <mergeCell ref="B30:C31"/>
    <mergeCell ref="I30:I31"/>
    <mergeCell ref="A26:A27"/>
    <mergeCell ref="B26:C27"/>
    <mergeCell ref="D26:D27"/>
    <mergeCell ref="E26:E27"/>
    <mergeCell ref="F26:F27"/>
    <mergeCell ref="G26:G27"/>
    <mergeCell ref="H19:H20"/>
    <mergeCell ref="I19:I20"/>
    <mergeCell ref="A21:C21"/>
    <mergeCell ref="B22:C22"/>
    <mergeCell ref="A24:B24"/>
    <mergeCell ref="A25:B25"/>
    <mergeCell ref="A19:A20"/>
    <mergeCell ref="B19:C20"/>
    <mergeCell ref="D19:D20"/>
    <mergeCell ref="E19:E20"/>
    <mergeCell ref="F19:F20"/>
    <mergeCell ref="G19:G20"/>
    <mergeCell ref="A17:B17"/>
    <mergeCell ref="A18:B18"/>
    <mergeCell ref="A9:B9"/>
    <mergeCell ref="C9:I9"/>
    <mergeCell ref="A10:A11"/>
    <mergeCell ref="B10:C11"/>
    <mergeCell ref="D10:D11"/>
    <mergeCell ref="E10:E11"/>
    <mergeCell ref="F10:F11"/>
    <mergeCell ref="G10:G11"/>
    <mergeCell ref="H10:H11"/>
    <mergeCell ref="I10:I11"/>
    <mergeCell ref="A3:B3"/>
    <mergeCell ref="A4:B4"/>
    <mergeCell ref="A5:I5"/>
    <mergeCell ref="A7:B7"/>
    <mergeCell ref="A8:B8"/>
    <mergeCell ref="C8:I8"/>
    <mergeCell ref="A12:C12"/>
    <mergeCell ref="A13:A15"/>
    <mergeCell ref="B13:C15"/>
    <mergeCell ref="I13:I15"/>
  </mergeCells>
  <pageMargins left="0.98425196850393704" right="0.39370078740157483" top="0.59055118110236227" bottom="0.39370078740157483" header="0.23622047244094491" footer="0.23622047244094491"/>
  <pageSetup paperSize="9" scale="65" fitToHeight="0" orientation="portrait" verticalDpi="200" r:id="rId1"/>
  <headerFooter differentFirst="1">
    <oddFooter>&amp;L&amp;"Times New Roman,Regular"&amp;9&amp;D; &amp;T&amp;R&amp;"Times New Roman,Regular"&amp;9&amp;P (&amp;N)</oddFooter>
    <firstHeader xml:space="preserve">&amp;R&amp;"Times New Roman,Regular"&amp;9
78.pielikums Jūrmalas pilsētas domes 
2018.gada 27.septembra saistošajiem noteikumiem Nr.33
(protokols Nr.13,  23.punkts) 
 </firstHeader>
    <firstFooter>&amp;L&amp;9&amp;D; &amp;T&amp;R&amp;9&amp;P (&amp;N)</first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Q316"/>
  <sheetViews>
    <sheetView view="pageLayout" zoomScaleNormal="100" workbookViewId="0">
      <selection activeCell="S20" sqref="S20"/>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1865</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1866</v>
      </c>
      <c r="D3" s="1713"/>
      <c r="E3" s="1713"/>
      <c r="F3" s="1713"/>
      <c r="G3" s="1713"/>
      <c r="H3" s="1713"/>
      <c r="I3" s="1713"/>
      <c r="J3" s="1713"/>
      <c r="K3" s="1713"/>
      <c r="L3" s="1713"/>
      <c r="M3" s="1713"/>
      <c r="N3" s="1713"/>
      <c r="O3" s="1713"/>
      <c r="P3" s="1714"/>
      <c r="Q3" s="382"/>
    </row>
    <row r="4" spans="1:17" ht="12.75" customHeight="1" x14ac:dyDescent="0.25">
      <c r="A4" s="4" t="s">
        <v>1</v>
      </c>
      <c r="B4" s="5"/>
      <c r="C4" s="1713" t="s">
        <v>1867</v>
      </c>
      <c r="D4" s="1713"/>
      <c r="E4" s="1713"/>
      <c r="F4" s="1713"/>
      <c r="G4" s="1713"/>
      <c r="H4" s="1713"/>
      <c r="I4" s="1713"/>
      <c r="J4" s="1713"/>
      <c r="K4" s="1713"/>
      <c r="L4" s="1713"/>
      <c r="M4" s="1713"/>
      <c r="N4" s="1713"/>
      <c r="O4" s="1713"/>
      <c r="P4" s="1714"/>
      <c r="Q4" s="382"/>
    </row>
    <row r="5" spans="1:17" ht="12.75" customHeight="1" x14ac:dyDescent="0.25">
      <c r="A5" s="2" t="s">
        <v>2</v>
      </c>
      <c r="B5" s="3"/>
      <c r="C5" s="1708" t="s">
        <v>1868</v>
      </c>
      <c r="D5" s="1708"/>
      <c r="E5" s="1708"/>
      <c r="F5" s="1708"/>
      <c r="G5" s="1708"/>
      <c r="H5" s="1708"/>
      <c r="I5" s="1708"/>
      <c r="J5" s="1708"/>
      <c r="K5" s="1708"/>
      <c r="L5" s="1708"/>
      <c r="M5" s="1708"/>
      <c r="N5" s="1708"/>
      <c r="O5" s="1708"/>
      <c r="P5" s="1709"/>
      <c r="Q5" s="382"/>
    </row>
    <row r="6" spans="1:17" ht="12.75" customHeight="1" x14ac:dyDescent="0.25">
      <c r="A6" s="2" t="s">
        <v>3</v>
      </c>
      <c r="B6" s="3"/>
      <c r="C6" s="1708" t="s">
        <v>929</v>
      </c>
      <c r="D6" s="1708"/>
      <c r="E6" s="1708"/>
      <c r="F6" s="1708"/>
      <c r="G6" s="1708"/>
      <c r="H6" s="1708"/>
      <c r="I6" s="1708"/>
      <c r="J6" s="1708"/>
      <c r="K6" s="1708"/>
      <c r="L6" s="1708"/>
      <c r="M6" s="1708"/>
      <c r="N6" s="1708"/>
      <c r="O6" s="1708"/>
      <c r="P6" s="1709"/>
      <c r="Q6" s="382"/>
    </row>
    <row r="7" spans="1:17" ht="27" customHeight="1" x14ac:dyDescent="0.25">
      <c r="A7" s="2" t="s">
        <v>4</v>
      </c>
      <c r="B7" s="3"/>
      <c r="C7" s="1713" t="s">
        <v>1869</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1870</v>
      </c>
      <c r="D9" s="1708"/>
      <c r="E9" s="1708"/>
      <c r="F9" s="1708"/>
      <c r="G9" s="1708"/>
      <c r="H9" s="1708"/>
      <c r="I9" s="1708"/>
      <c r="J9" s="1708"/>
      <c r="K9" s="1708"/>
      <c r="L9" s="1708"/>
      <c r="M9" s="1708"/>
      <c r="N9" s="1708"/>
      <c r="O9" s="1708"/>
      <c r="P9" s="1709"/>
      <c r="Q9" s="382"/>
    </row>
    <row r="10" spans="1:17" ht="12.75" customHeight="1" x14ac:dyDescent="0.25">
      <c r="A10" s="2"/>
      <c r="B10" s="3" t="s">
        <v>7</v>
      </c>
      <c r="C10" s="1708" t="s">
        <v>1871</v>
      </c>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t="s">
        <v>1872</v>
      </c>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8"/>
      <c r="D19" s="212"/>
      <c r="E19" s="385"/>
      <c r="F19" s="98"/>
      <c r="G19" s="212"/>
      <c r="H19" s="1255"/>
      <c r="I19" s="98"/>
      <c r="J19" s="247"/>
      <c r="K19" s="385"/>
      <c r="L19" s="98"/>
      <c r="M19" s="317"/>
      <c r="N19" s="19"/>
      <c r="O19" s="360"/>
      <c r="P19" s="20"/>
    </row>
    <row r="20" spans="1:16" s="21" customFormat="1" ht="12.75" thickBot="1" x14ac:dyDescent="0.3">
      <c r="A20" s="22"/>
      <c r="B20" s="23" t="s">
        <v>19</v>
      </c>
      <c r="C20" s="24">
        <f>F20+I20+L20+O20</f>
        <v>336077</v>
      </c>
      <c r="D20" s="213">
        <f>SUM(D21,D24,D25,D41,D43)</f>
        <v>268547</v>
      </c>
      <c r="E20" s="386">
        <f t="shared" ref="E20:F20" si="0">SUM(E21,E24,E25,E41,E43)</f>
        <v>0</v>
      </c>
      <c r="F20" s="387">
        <f t="shared" si="0"/>
        <v>268547</v>
      </c>
      <c r="G20" s="213">
        <f>SUM(G21,G24,G43)</f>
        <v>56153</v>
      </c>
      <c r="H20" s="198">
        <f t="shared" ref="H20:I20" si="1">SUM(H21,H24,H43)</f>
        <v>0</v>
      </c>
      <c r="I20" s="387">
        <f t="shared" si="1"/>
        <v>56153</v>
      </c>
      <c r="J20" s="248">
        <f>SUM(J21,J26,J43)</f>
        <v>11377</v>
      </c>
      <c r="K20" s="386">
        <f t="shared" ref="K20:L20" si="2">SUM(K21,K26,K43)</f>
        <v>0</v>
      </c>
      <c r="L20" s="387">
        <f t="shared" si="2"/>
        <v>11377</v>
      </c>
      <c r="M20" s="24">
        <f>SUM(M21,M45)</f>
        <v>0</v>
      </c>
      <c r="N20" s="25">
        <f t="shared" ref="N20:O20" si="3">SUM(N21,N45)</f>
        <v>0</v>
      </c>
      <c r="O20" s="26">
        <f t="shared" si="3"/>
        <v>0</v>
      </c>
      <c r="P20" s="337"/>
    </row>
    <row r="21" spans="1:16" ht="12.75" thickTop="1" x14ac:dyDescent="0.25">
      <c r="A21" s="27"/>
      <c r="B21" s="28" t="s">
        <v>20</v>
      </c>
      <c r="C21" s="29">
        <f t="shared" ref="C21:C84" si="4">F21+I21+L21+O21</f>
        <v>460</v>
      </c>
      <c r="D21" s="214">
        <f>SUM(D22:D23)</f>
        <v>0</v>
      </c>
      <c r="E21" s="388">
        <f t="shared" ref="E21" si="5">SUM(E22:E23)</f>
        <v>0</v>
      </c>
      <c r="F21" s="389">
        <f>SUM(F22:F23)</f>
        <v>0</v>
      </c>
      <c r="G21" s="214">
        <f>SUM(G22:G23)</f>
        <v>0</v>
      </c>
      <c r="H21" s="199">
        <f t="shared" ref="H21:I21" si="6">SUM(H22:H23)</f>
        <v>0</v>
      </c>
      <c r="I21" s="389">
        <f t="shared" si="6"/>
        <v>0</v>
      </c>
      <c r="J21" s="249">
        <f>SUM(J22:J23)</f>
        <v>460</v>
      </c>
      <c r="K21" s="388">
        <f t="shared" ref="K21:L21" si="7">SUM(K22:K23)</f>
        <v>0</v>
      </c>
      <c r="L21" s="389">
        <f t="shared" si="7"/>
        <v>460</v>
      </c>
      <c r="M21" s="29">
        <f>SUM(M22:M23)</f>
        <v>0</v>
      </c>
      <c r="N21" s="30">
        <f t="shared" ref="N21:O21" si="8">SUM(N22:N23)</f>
        <v>0</v>
      </c>
      <c r="O21" s="31">
        <f t="shared" si="8"/>
        <v>0</v>
      </c>
      <c r="P21" s="338"/>
    </row>
    <row r="22" spans="1:16" hidden="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row>
    <row r="23" spans="1:16" x14ac:dyDescent="0.25">
      <c r="A23" s="37"/>
      <c r="B23" s="38" t="s">
        <v>22</v>
      </c>
      <c r="C23" s="39">
        <f t="shared" si="4"/>
        <v>460</v>
      </c>
      <c r="D23" s="216"/>
      <c r="E23" s="392"/>
      <c r="F23" s="393">
        <f>D23+E23</f>
        <v>0</v>
      </c>
      <c r="G23" s="216"/>
      <c r="H23" s="1256"/>
      <c r="I23" s="1268">
        <f>G23+H23</f>
        <v>0</v>
      </c>
      <c r="J23" s="251">
        <v>460</v>
      </c>
      <c r="K23" s="392"/>
      <c r="L23" s="1268">
        <f>J23+K23</f>
        <v>460</v>
      </c>
      <c r="M23" s="372"/>
      <c r="N23" s="40"/>
      <c r="O23" s="311">
        <f>M23+N23</f>
        <v>0</v>
      </c>
      <c r="P23" s="170"/>
    </row>
    <row r="24" spans="1:16" s="21" customFormat="1" ht="24.75" thickBot="1" x14ac:dyDescent="0.3">
      <c r="A24" s="41">
        <v>19300</v>
      </c>
      <c r="B24" s="41" t="s">
        <v>304</v>
      </c>
      <c r="C24" s="42">
        <f>F24+I24</f>
        <v>324700</v>
      </c>
      <c r="D24" s="217">
        <v>268547</v>
      </c>
      <c r="E24" s="394"/>
      <c r="F24" s="395">
        <f>D24+E24</f>
        <v>268547</v>
      </c>
      <c r="G24" s="217">
        <v>56153</v>
      </c>
      <c r="H24" s="1257"/>
      <c r="I24" s="395">
        <f>G24+H24</f>
        <v>56153</v>
      </c>
      <c r="J24" s="293" t="s">
        <v>23</v>
      </c>
      <c r="K24" s="1258" t="s">
        <v>23</v>
      </c>
      <c r="L24" s="1269" t="s">
        <v>23</v>
      </c>
      <c r="M24" s="319" t="s">
        <v>23</v>
      </c>
      <c r="N24" s="44" t="s">
        <v>23</v>
      </c>
      <c r="O24" s="45" t="s">
        <v>23</v>
      </c>
      <c r="P24" s="967"/>
    </row>
    <row r="25" spans="1:16"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340"/>
    </row>
    <row r="26" spans="1:16" s="21" customFormat="1" ht="36.75" thickTop="1" x14ac:dyDescent="0.25">
      <c r="A26" s="46">
        <v>21300</v>
      </c>
      <c r="B26" s="46" t="s">
        <v>305</v>
      </c>
      <c r="C26" s="47">
        <f>L26</f>
        <v>10897</v>
      </c>
      <c r="D26" s="219" t="s">
        <v>23</v>
      </c>
      <c r="E26" s="398" t="s">
        <v>23</v>
      </c>
      <c r="F26" s="399" t="s">
        <v>23</v>
      </c>
      <c r="G26" s="219" t="s">
        <v>23</v>
      </c>
      <c r="H26" s="301" t="s">
        <v>23</v>
      </c>
      <c r="I26" s="399" t="s">
        <v>23</v>
      </c>
      <c r="J26" s="107">
        <f>SUM(J27,J31,J33,J36)</f>
        <v>10897</v>
      </c>
      <c r="K26" s="430">
        <f t="shared" ref="K26:L26" si="9">SUM(K27,K31,K33,K36)</f>
        <v>0</v>
      </c>
      <c r="L26" s="397">
        <f t="shared" si="9"/>
        <v>10897</v>
      </c>
      <c r="M26" s="320" t="s">
        <v>23</v>
      </c>
      <c r="N26" s="49" t="s">
        <v>23</v>
      </c>
      <c r="O26" s="50" t="s">
        <v>23</v>
      </c>
      <c r="P26" s="340"/>
    </row>
    <row r="27" spans="1:16" s="21" customFormat="1" ht="24" hidden="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row>
    <row r="28" spans="1:16" hidden="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row>
    <row r="29" spans="1:16" hidden="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row>
    <row r="30" spans="1:16" ht="24" hidden="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row>
    <row r="31" spans="1:16" s="21" customFormat="1" ht="36" hidden="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row>
    <row r="32" spans="1:16" ht="36" hidden="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343"/>
    </row>
    <row r="33" spans="1:16" s="21" customFormat="1" x14ac:dyDescent="0.25">
      <c r="A33" s="52">
        <v>21380</v>
      </c>
      <c r="B33" s="46" t="s">
        <v>31</v>
      </c>
      <c r="C33" s="47">
        <f t="shared" si="10"/>
        <v>861</v>
      </c>
      <c r="D33" s="219" t="s">
        <v>23</v>
      </c>
      <c r="E33" s="398" t="s">
        <v>23</v>
      </c>
      <c r="F33" s="399" t="s">
        <v>23</v>
      </c>
      <c r="G33" s="219" t="s">
        <v>23</v>
      </c>
      <c r="H33" s="301" t="s">
        <v>23</v>
      </c>
      <c r="I33" s="399" t="s">
        <v>23</v>
      </c>
      <c r="J33" s="107">
        <f>SUM(J34:J35)</f>
        <v>861</v>
      </c>
      <c r="K33" s="430">
        <f t="shared" ref="K33:L33" si="13">SUM(K34:K35)</f>
        <v>0</v>
      </c>
      <c r="L33" s="397">
        <f t="shared" si="13"/>
        <v>861</v>
      </c>
      <c r="M33" s="320" t="s">
        <v>23</v>
      </c>
      <c r="N33" s="49" t="s">
        <v>23</v>
      </c>
      <c r="O33" s="50" t="s">
        <v>23</v>
      </c>
      <c r="P33" s="340"/>
    </row>
    <row r="34" spans="1:16" x14ac:dyDescent="0.25">
      <c r="A34" s="33">
        <v>21381</v>
      </c>
      <c r="B34" s="53" t="s">
        <v>306</v>
      </c>
      <c r="C34" s="54">
        <f t="shared" si="10"/>
        <v>861</v>
      </c>
      <c r="D34" s="220" t="s">
        <v>23</v>
      </c>
      <c r="E34" s="400" t="s">
        <v>23</v>
      </c>
      <c r="F34" s="401" t="s">
        <v>23</v>
      </c>
      <c r="G34" s="220" t="s">
        <v>23</v>
      </c>
      <c r="H34" s="1259" t="s">
        <v>23</v>
      </c>
      <c r="I34" s="401" t="s">
        <v>23</v>
      </c>
      <c r="J34" s="263">
        <v>861</v>
      </c>
      <c r="K34" s="433"/>
      <c r="L34" s="391">
        <f>J34+K34</f>
        <v>861</v>
      </c>
      <c r="M34" s="321" t="s">
        <v>23</v>
      </c>
      <c r="N34" s="55" t="s">
        <v>23</v>
      </c>
      <c r="O34" s="57" t="s">
        <v>23</v>
      </c>
      <c r="P34" s="341"/>
    </row>
    <row r="35" spans="1:16" ht="24" hidden="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row>
    <row r="36" spans="1:16" s="21" customFormat="1" ht="25.5" customHeight="1" x14ac:dyDescent="0.25">
      <c r="A36" s="52">
        <v>21390</v>
      </c>
      <c r="B36" s="46" t="s">
        <v>307</v>
      </c>
      <c r="C36" s="47">
        <f t="shared" si="10"/>
        <v>10036</v>
      </c>
      <c r="D36" s="219" t="s">
        <v>23</v>
      </c>
      <c r="E36" s="398" t="s">
        <v>23</v>
      </c>
      <c r="F36" s="399" t="s">
        <v>23</v>
      </c>
      <c r="G36" s="219" t="s">
        <v>23</v>
      </c>
      <c r="H36" s="301" t="s">
        <v>23</v>
      </c>
      <c r="I36" s="399" t="s">
        <v>23</v>
      </c>
      <c r="J36" s="107">
        <f>SUM(J37:J40)</f>
        <v>10036</v>
      </c>
      <c r="K36" s="430">
        <f t="shared" ref="K36:L36" si="14">SUM(K37:K40)</f>
        <v>0</v>
      </c>
      <c r="L36" s="397">
        <f t="shared" si="14"/>
        <v>10036</v>
      </c>
      <c r="M36" s="320" t="s">
        <v>23</v>
      </c>
      <c r="N36" s="49" t="s">
        <v>23</v>
      </c>
      <c r="O36" s="50" t="s">
        <v>23</v>
      </c>
      <c r="P36" s="340"/>
    </row>
    <row r="37" spans="1:16" ht="24" hidden="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row>
    <row r="38" spans="1:16" hidden="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342"/>
    </row>
    <row r="39" spans="1:16" hidden="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row>
    <row r="40" spans="1:16" ht="24" x14ac:dyDescent="0.25">
      <c r="A40" s="191">
        <v>21399</v>
      </c>
      <c r="B40" s="166" t="s">
        <v>36</v>
      </c>
      <c r="C40" s="167">
        <f t="shared" si="10"/>
        <v>10036</v>
      </c>
      <c r="D40" s="223" t="s">
        <v>23</v>
      </c>
      <c r="E40" s="406" t="s">
        <v>23</v>
      </c>
      <c r="F40" s="407" t="s">
        <v>23</v>
      </c>
      <c r="G40" s="223" t="s">
        <v>23</v>
      </c>
      <c r="H40" s="303" t="s">
        <v>23</v>
      </c>
      <c r="I40" s="407" t="s">
        <v>23</v>
      </c>
      <c r="J40" s="294">
        <v>10036</v>
      </c>
      <c r="K40" s="1260"/>
      <c r="L40" s="1270">
        <f>J40+K40</f>
        <v>10036</v>
      </c>
      <c r="M40" s="324" t="s">
        <v>23</v>
      </c>
      <c r="N40" s="77" t="s">
        <v>23</v>
      </c>
      <c r="O40" s="193" t="s">
        <v>23</v>
      </c>
      <c r="P40" s="344"/>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row>
    <row r="43" spans="1:16" s="21" customFormat="1" ht="24" x14ac:dyDescent="0.25">
      <c r="A43" s="52">
        <v>21490</v>
      </c>
      <c r="B43" s="46" t="s">
        <v>38</v>
      </c>
      <c r="C43" s="69">
        <f>F43+I43+L43</f>
        <v>20</v>
      </c>
      <c r="D43" s="75">
        <f>D44</f>
        <v>0</v>
      </c>
      <c r="E43" s="413">
        <f t="shared" ref="E43:L43" si="16">E44</f>
        <v>0</v>
      </c>
      <c r="F43" s="414">
        <f t="shared" si="16"/>
        <v>0</v>
      </c>
      <c r="G43" s="75">
        <f t="shared" si="16"/>
        <v>0</v>
      </c>
      <c r="H43" s="204">
        <f t="shared" si="16"/>
        <v>0</v>
      </c>
      <c r="I43" s="414">
        <f t="shared" si="16"/>
        <v>0</v>
      </c>
      <c r="J43" s="205">
        <f t="shared" si="16"/>
        <v>20</v>
      </c>
      <c r="K43" s="413">
        <f t="shared" si="16"/>
        <v>0</v>
      </c>
      <c r="L43" s="414">
        <f t="shared" si="16"/>
        <v>20</v>
      </c>
      <c r="M43" s="320" t="s">
        <v>23</v>
      </c>
      <c r="N43" s="49" t="s">
        <v>23</v>
      </c>
      <c r="O43" s="50" t="s">
        <v>23</v>
      </c>
      <c r="P43" s="340"/>
    </row>
    <row r="44" spans="1:16" s="21" customFormat="1" ht="24" x14ac:dyDescent="0.25">
      <c r="A44" s="38">
        <v>21499</v>
      </c>
      <c r="B44" s="58" t="s">
        <v>39</v>
      </c>
      <c r="C44" s="209">
        <f>F44+I44+L44</f>
        <v>20</v>
      </c>
      <c r="D44" s="304"/>
      <c r="E44" s="415"/>
      <c r="F44" s="416">
        <f>D44+E44</f>
        <v>0</v>
      </c>
      <c r="G44" s="304"/>
      <c r="H44" s="1271"/>
      <c r="I44" s="1276">
        <f>G44+H44</f>
        <v>0</v>
      </c>
      <c r="J44" s="305">
        <v>20</v>
      </c>
      <c r="K44" s="415"/>
      <c r="L44" s="1276">
        <f>J44+K44</f>
        <v>20</v>
      </c>
      <c r="M44" s="323" t="s">
        <v>23</v>
      </c>
      <c r="N44" s="66" t="s">
        <v>23</v>
      </c>
      <c r="O44" s="68" t="s">
        <v>23</v>
      </c>
      <c r="P44" s="343"/>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row>
    <row r="46" spans="1:16" ht="24" hidden="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row>
    <row r="47" spans="1:16" ht="24" hidden="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row>
    <row r="48" spans="1:16" x14ac:dyDescent="0.25">
      <c r="A48" s="84"/>
      <c r="B48" s="79"/>
      <c r="C48" s="85"/>
      <c r="D48" s="366"/>
      <c r="E48" s="419"/>
      <c r="F48" s="418"/>
      <c r="G48" s="366"/>
      <c r="H48" s="1261"/>
      <c r="I48" s="1268"/>
      <c r="J48" s="371"/>
      <c r="K48" s="1263"/>
      <c r="L48" s="410"/>
      <c r="M48" s="326"/>
      <c r="N48" s="306"/>
      <c r="O48" s="172"/>
      <c r="P48" s="82"/>
    </row>
    <row r="49" spans="1:16" s="21" customFormat="1" x14ac:dyDescent="0.25">
      <c r="A49" s="86"/>
      <c r="B49" s="87" t="s">
        <v>43</v>
      </c>
      <c r="C49" s="88"/>
      <c r="D49" s="367"/>
      <c r="E49" s="420"/>
      <c r="F49" s="421"/>
      <c r="G49" s="367"/>
      <c r="H49" s="1262"/>
      <c r="I49" s="421"/>
      <c r="J49" s="370"/>
      <c r="K49" s="420"/>
      <c r="L49" s="421"/>
      <c r="M49" s="373"/>
      <c r="N49" s="368"/>
      <c r="O49" s="173"/>
      <c r="P49" s="347"/>
    </row>
    <row r="50" spans="1:16" s="21" customFormat="1" ht="12.75" thickBot="1" x14ac:dyDescent="0.3">
      <c r="A50" s="89"/>
      <c r="B50" s="22" t="s">
        <v>44</v>
      </c>
      <c r="C50" s="90">
        <f t="shared" si="4"/>
        <v>336077</v>
      </c>
      <c r="D50" s="226">
        <f>SUM(D51,D283)</f>
        <v>268547</v>
      </c>
      <c r="E50" s="422">
        <f t="shared" ref="E50:F50" si="19">SUM(E51,E283)</f>
        <v>0</v>
      </c>
      <c r="F50" s="423">
        <f t="shared" si="19"/>
        <v>268547</v>
      </c>
      <c r="G50" s="226">
        <f>SUM(G51,G283)</f>
        <v>56153</v>
      </c>
      <c r="H50" s="182">
        <f t="shared" ref="H50:I50" si="20">SUM(H51,H283)</f>
        <v>0</v>
      </c>
      <c r="I50" s="423">
        <f t="shared" si="20"/>
        <v>56153</v>
      </c>
      <c r="J50" s="259">
        <f>SUM(J51,J283)</f>
        <v>11377</v>
      </c>
      <c r="K50" s="422">
        <f t="shared" ref="K50:L50" si="21">SUM(K51,K283)</f>
        <v>0</v>
      </c>
      <c r="L50" s="423">
        <f t="shared" si="21"/>
        <v>11377</v>
      </c>
      <c r="M50" s="90">
        <f>SUM(M51,M283)</f>
        <v>0</v>
      </c>
      <c r="N50" s="91">
        <f t="shared" ref="N50:O50" si="22">SUM(N51,N283)</f>
        <v>0</v>
      </c>
      <c r="O50" s="92">
        <f t="shared" si="22"/>
        <v>0</v>
      </c>
      <c r="P50" s="348"/>
    </row>
    <row r="51" spans="1:16" s="21" customFormat="1" ht="36.75" thickTop="1" x14ac:dyDescent="0.25">
      <c r="A51" s="93"/>
      <c r="B51" s="94" t="s">
        <v>45</v>
      </c>
      <c r="C51" s="95">
        <f t="shared" si="4"/>
        <v>336077</v>
      </c>
      <c r="D51" s="227">
        <f>SUM(D52,D194)</f>
        <v>268547</v>
      </c>
      <c r="E51" s="424">
        <f>SUM(E52,E194)</f>
        <v>0</v>
      </c>
      <c r="F51" s="425">
        <f>SUM(F52,F194)</f>
        <v>268547</v>
      </c>
      <c r="G51" s="227">
        <f>SUM(G52,G194)</f>
        <v>56153</v>
      </c>
      <c r="H51" s="206">
        <f t="shared" ref="H51:I51" si="23">SUM(H52,H194)</f>
        <v>0</v>
      </c>
      <c r="I51" s="425">
        <f t="shared" si="23"/>
        <v>56153</v>
      </c>
      <c r="J51" s="260">
        <f>SUM(J52,J194)</f>
        <v>11377</v>
      </c>
      <c r="K51" s="424">
        <f t="shared" ref="K51:L51" si="24">SUM(K52,K194)</f>
        <v>0</v>
      </c>
      <c r="L51" s="425">
        <f t="shared" si="24"/>
        <v>11377</v>
      </c>
      <c r="M51" s="95">
        <f>SUM(M52,M194)</f>
        <v>0</v>
      </c>
      <c r="N51" s="96">
        <f t="shared" ref="N51:O51" si="25">SUM(N52,N194)</f>
        <v>0</v>
      </c>
      <c r="O51" s="97">
        <f t="shared" si="25"/>
        <v>0</v>
      </c>
      <c r="P51" s="349"/>
    </row>
    <row r="52" spans="1:16" s="21" customFormat="1" ht="24" x14ac:dyDescent="0.25">
      <c r="A52" s="98"/>
      <c r="B52" s="16" t="s">
        <v>46</v>
      </c>
      <c r="C52" s="99">
        <f>F52+I52+L52+O52</f>
        <v>331783</v>
      </c>
      <c r="D52" s="228">
        <f>SUM(D53,D75,D173,D187)</f>
        <v>265717</v>
      </c>
      <c r="E52" s="426">
        <f>SUM(E53,E75,E173,E187)</f>
        <v>-1464</v>
      </c>
      <c r="F52" s="427">
        <f t="shared" ref="F52" si="26">SUM(F53,F75,F173,F187)</f>
        <v>264253</v>
      </c>
      <c r="G52" s="228">
        <f>SUM(G53,G75,G173,G187)</f>
        <v>56153</v>
      </c>
      <c r="H52" s="207">
        <f t="shared" ref="H52:I52" si="27">SUM(H53,H75,H173,H187)</f>
        <v>0</v>
      </c>
      <c r="I52" s="427">
        <f t="shared" si="27"/>
        <v>56153</v>
      </c>
      <c r="J52" s="261">
        <f>SUM(J53,J75,J173,J187)</f>
        <v>11377</v>
      </c>
      <c r="K52" s="426">
        <f t="shared" ref="K52:L52" si="28">SUM(K53,K75,K173,K187)</f>
        <v>0</v>
      </c>
      <c r="L52" s="427">
        <f t="shared" si="28"/>
        <v>11377</v>
      </c>
      <c r="M52" s="99">
        <f>SUM(M53,M75,M173,M187)</f>
        <v>0</v>
      </c>
      <c r="N52" s="100">
        <f t="shared" ref="N52:O52" si="29">SUM(N53,N75,N173,N187)</f>
        <v>0</v>
      </c>
      <c r="O52" s="101">
        <f t="shared" si="29"/>
        <v>0</v>
      </c>
      <c r="P52" s="350"/>
    </row>
    <row r="53" spans="1:16" s="21" customFormat="1" x14ac:dyDescent="0.25">
      <c r="A53" s="102">
        <v>1000</v>
      </c>
      <c r="B53" s="102" t="s">
        <v>47</v>
      </c>
      <c r="C53" s="103">
        <f t="shared" si="4"/>
        <v>284608</v>
      </c>
      <c r="D53" s="229">
        <f>SUM(D54,D67)</f>
        <v>223202</v>
      </c>
      <c r="E53" s="428">
        <f t="shared" ref="E53:F53" si="30">SUM(E54,E67)</f>
        <v>0</v>
      </c>
      <c r="F53" s="429">
        <f t="shared" si="30"/>
        <v>223202</v>
      </c>
      <c r="G53" s="229">
        <f>SUM(G54,G67)</f>
        <v>56153</v>
      </c>
      <c r="H53" s="139">
        <f t="shared" ref="H53:I53" si="31">SUM(H54,H67)</f>
        <v>0</v>
      </c>
      <c r="I53" s="429">
        <f t="shared" si="31"/>
        <v>56153</v>
      </c>
      <c r="J53" s="262">
        <f>SUM(J54,J67)</f>
        <v>5253</v>
      </c>
      <c r="K53" s="428">
        <f t="shared" ref="K53:L53" si="32">SUM(K54,K67)</f>
        <v>0</v>
      </c>
      <c r="L53" s="429">
        <f t="shared" si="32"/>
        <v>5253</v>
      </c>
      <c r="M53" s="103">
        <f>SUM(M54,M67)</f>
        <v>0</v>
      </c>
      <c r="N53" s="104">
        <f t="shared" ref="N53:O53" si="33">SUM(N54,N67)</f>
        <v>0</v>
      </c>
      <c r="O53" s="105">
        <f t="shared" si="33"/>
        <v>0</v>
      </c>
      <c r="P53" s="351"/>
    </row>
    <row r="54" spans="1:16" x14ac:dyDescent="0.25">
      <c r="A54" s="46">
        <v>1100</v>
      </c>
      <c r="B54" s="106" t="s">
        <v>48</v>
      </c>
      <c r="C54" s="47">
        <f t="shared" si="4"/>
        <v>213960</v>
      </c>
      <c r="D54" s="230">
        <f>SUM(D55,D58,D66)</f>
        <v>164658</v>
      </c>
      <c r="E54" s="430">
        <f t="shared" ref="E54:F54" si="34">SUM(E55,E58,E66)</f>
        <v>0</v>
      </c>
      <c r="F54" s="397">
        <f t="shared" si="34"/>
        <v>164658</v>
      </c>
      <c r="G54" s="230">
        <f>SUM(G55,G58,G66)</f>
        <v>45052</v>
      </c>
      <c r="H54" s="127">
        <f t="shared" ref="H54:I54" si="35">SUM(H55,H58,H66)</f>
        <v>0</v>
      </c>
      <c r="I54" s="397">
        <f t="shared" si="35"/>
        <v>45052</v>
      </c>
      <c r="J54" s="107">
        <f>SUM(J55,J58,J66)</f>
        <v>4250</v>
      </c>
      <c r="K54" s="430">
        <f t="shared" ref="K54:L54" si="36">SUM(K55,K58,K66)</f>
        <v>0</v>
      </c>
      <c r="L54" s="397">
        <f t="shared" si="36"/>
        <v>4250</v>
      </c>
      <c r="M54" s="131">
        <f>SUM(M55,M58,M66)</f>
        <v>0</v>
      </c>
      <c r="N54" s="132">
        <f t="shared" ref="N54:O54" si="37">SUM(N55,N58,N66)</f>
        <v>0</v>
      </c>
      <c r="O54" s="296">
        <f t="shared" si="37"/>
        <v>0</v>
      </c>
      <c r="P54" s="352"/>
    </row>
    <row r="55" spans="1:16" x14ac:dyDescent="0.25">
      <c r="A55" s="108">
        <v>1110</v>
      </c>
      <c r="B55" s="79" t="s">
        <v>49</v>
      </c>
      <c r="C55" s="85">
        <f t="shared" si="4"/>
        <v>183091</v>
      </c>
      <c r="D55" s="133">
        <f>SUM(D56:D57)</f>
        <v>138471</v>
      </c>
      <c r="E55" s="431">
        <f t="shared" ref="E55:F55" si="38">SUM(E56:E57)</f>
        <v>0</v>
      </c>
      <c r="F55" s="432">
        <f t="shared" si="38"/>
        <v>138471</v>
      </c>
      <c r="G55" s="133">
        <f>SUM(G56:G57)</f>
        <v>44620</v>
      </c>
      <c r="H55" s="138">
        <f t="shared" ref="H55:I55" si="39">SUM(H56:H57)</f>
        <v>0</v>
      </c>
      <c r="I55" s="432">
        <f t="shared" si="39"/>
        <v>44620</v>
      </c>
      <c r="J55" s="208">
        <f>SUM(J56:J57)</f>
        <v>0</v>
      </c>
      <c r="K55" s="431">
        <f t="shared" ref="K55:L55" si="40">SUM(K56:K57)</f>
        <v>0</v>
      </c>
      <c r="L55" s="432">
        <f t="shared" si="40"/>
        <v>0</v>
      </c>
      <c r="M55" s="85">
        <f>SUM(M56:M57)</f>
        <v>0</v>
      </c>
      <c r="N55" s="109">
        <f t="shared" ref="N55:O55" si="41">SUM(N56:N57)</f>
        <v>0</v>
      </c>
      <c r="O55" s="110">
        <f t="shared" si="41"/>
        <v>0</v>
      </c>
      <c r="P55" s="117"/>
    </row>
    <row r="56" spans="1:16" hidden="1" x14ac:dyDescent="0.25">
      <c r="A56" s="33">
        <v>1111</v>
      </c>
      <c r="B56" s="53" t="s">
        <v>50</v>
      </c>
      <c r="C56" s="54">
        <f t="shared" si="4"/>
        <v>0</v>
      </c>
      <c r="D56" s="231"/>
      <c r="E56" s="56"/>
      <c r="F56" s="289">
        <f t="shared" ref="F56:F57" si="42">D56+E56</f>
        <v>0</v>
      </c>
      <c r="G56" s="231"/>
      <c r="H56" s="263"/>
      <c r="I56" s="121">
        <f t="shared" ref="I56:I57" si="43">G56+H56</f>
        <v>0</v>
      </c>
      <c r="J56" s="263"/>
      <c r="K56" s="56"/>
      <c r="L56" s="141">
        <f t="shared" ref="L56:L57" si="44">J56+K56</f>
        <v>0</v>
      </c>
      <c r="M56" s="327"/>
      <c r="N56" s="56"/>
      <c r="O56" s="121">
        <f>M56+N56</f>
        <v>0</v>
      </c>
      <c r="P56" s="111"/>
    </row>
    <row r="57" spans="1:16" ht="24" customHeight="1" x14ac:dyDescent="0.25">
      <c r="A57" s="38">
        <v>1119</v>
      </c>
      <c r="B57" s="58" t="s">
        <v>51</v>
      </c>
      <c r="C57" s="59">
        <f t="shared" si="4"/>
        <v>183091</v>
      </c>
      <c r="D57" s="232">
        <v>138471</v>
      </c>
      <c r="E57" s="435"/>
      <c r="F57" s="393">
        <f t="shared" si="42"/>
        <v>138471</v>
      </c>
      <c r="G57" s="232">
        <v>44620</v>
      </c>
      <c r="H57" s="1264"/>
      <c r="I57" s="393">
        <f t="shared" si="43"/>
        <v>44620</v>
      </c>
      <c r="J57" s="264"/>
      <c r="K57" s="435"/>
      <c r="L57" s="393">
        <f t="shared" si="44"/>
        <v>0</v>
      </c>
      <c r="M57" s="328"/>
      <c r="N57" s="61"/>
      <c r="O57" s="115">
        <f>M57+N57</f>
        <v>0</v>
      </c>
      <c r="P57" s="112"/>
    </row>
    <row r="58" spans="1:16" x14ac:dyDescent="0.25">
      <c r="A58" s="113">
        <v>1140</v>
      </c>
      <c r="B58" s="58" t="s">
        <v>295</v>
      </c>
      <c r="C58" s="59">
        <f t="shared" si="4"/>
        <v>24481</v>
      </c>
      <c r="D58" s="233">
        <f>SUM(D59:D65)</f>
        <v>24049</v>
      </c>
      <c r="E58" s="436">
        <f t="shared" ref="E58:F58" si="45">SUM(E59:E65)</f>
        <v>0</v>
      </c>
      <c r="F58" s="393">
        <f t="shared" si="45"/>
        <v>24049</v>
      </c>
      <c r="G58" s="233">
        <f>SUM(G59:G65)</f>
        <v>432</v>
      </c>
      <c r="H58" s="137">
        <f t="shared" ref="H58:I58" si="46">SUM(H59:H65)</f>
        <v>0</v>
      </c>
      <c r="I58" s="393">
        <f t="shared" si="46"/>
        <v>432</v>
      </c>
      <c r="J58" s="122">
        <f>SUM(J59:J65)</f>
        <v>0</v>
      </c>
      <c r="K58" s="436">
        <f t="shared" ref="K58:L58" si="47">SUM(K59:K65)</f>
        <v>0</v>
      </c>
      <c r="L58" s="393">
        <f t="shared" si="47"/>
        <v>0</v>
      </c>
      <c r="M58" s="59">
        <f>SUM(M59:M65)</f>
        <v>0</v>
      </c>
      <c r="N58" s="114">
        <f t="shared" ref="N58:O58" si="48">SUM(N59:N65)</f>
        <v>0</v>
      </c>
      <c r="O58" s="115">
        <f t="shared" si="48"/>
        <v>0</v>
      </c>
      <c r="P58" s="112"/>
    </row>
    <row r="59" spans="1:16" x14ac:dyDescent="0.25">
      <c r="A59" s="38">
        <v>1141</v>
      </c>
      <c r="B59" s="58" t="s">
        <v>52</v>
      </c>
      <c r="C59" s="59">
        <f t="shared" si="4"/>
        <v>4153</v>
      </c>
      <c r="D59" s="232">
        <v>4153</v>
      </c>
      <c r="E59" s="435"/>
      <c r="F59" s="393">
        <f t="shared" ref="F59:F66" si="49">D59+E59</f>
        <v>4153</v>
      </c>
      <c r="G59" s="232"/>
      <c r="H59" s="1264"/>
      <c r="I59" s="393">
        <f t="shared" ref="I59:I66" si="50">G59+H59</f>
        <v>0</v>
      </c>
      <c r="J59" s="264"/>
      <c r="K59" s="435"/>
      <c r="L59" s="393">
        <f t="shared" ref="L59:L66" si="51">J59+K59</f>
        <v>0</v>
      </c>
      <c r="M59" s="328"/>
      <c r="N59" s="61"/>
      <c r="O59" s="115">
        <f t="shared" ref="O59:O66" si="52">M59+N59</f>
        <v>0</v>
      </c>
      <c r="P59" s="112"/>
    </row>
    <row r="60" spans="1:16" ht="24.75" customHeight="1" x14ac:dyDescent="0.25">
      <c r="A60" s="38">
        <v>1142</v>
      </c>
      <c r="B60" s="58" t="s">
        <v>53</v>
      </c>
      <c r="C60" s="59">
        <f t="shared" si="4"/>
        <v>1093</v>
      </c>
      <c r="D60" s="232">
        <v>1093</v>
      </c>
      <c r="E60" s="435"/>
      <c r="F60" s="393">
        <f t="shared" si="49"/>
        <v>1093</v>
      </c>
      <c r="G60" s="232"/>
      <c r="H60" s="1264"/>
      <c r="I60" s="393">
        <f t="shared" si="50"/>
        <v>0</v>
      </c>
      <c r="J60" s="264"/>
      <c r="K60" s="435"/>
      <c r="L60" s="393">
        <f>J60+K60</f>
        <v>0</v>
      </c>
      <c r="M60" s="328"/>
      <c r="N60" s="61"/>
      <c r="O60" s="115">
        <f t="shared" si="52"/>
        <v>0</v>
      </c>
      <c r="P60" s="112"/>
    </row>
    <row r="61" spans="1:16" ht="24" hidden="1" x14ac:dyDescent="0.25">
      <c r="A61" s="38">
        <v>1145</v>
      </c>
      <c r="B61" s="58" t="s">
        <v>54</v>
      </c>
      <c r="C61" s="59">
        <f t="shared" si="4"/>
        <v>0</v>
      </c>
      <c r="D61" s="232"/>
      <c r="E61" s="61"/>
      <c r="F61" s="148">
        <f t="shared" si="49"/>
        <v>0</v>
      </c>
      <c r="G61" s="232"/>
      <c r="H61" s="264"/>
      <c r="I61" s="115">
        <f t="shared" si="50"/>
        <v>0</v>
      </c>
      <c r="J61" s="264"/>
      <c r="K61" s="61"/>
      <c r="L61" s="137">
        <f t="shared" si="51"/>
        <v>0</v>
      </c>
      <c r="M61" s="328"/>
      <c r="N61" s="61"/>
      <c r="O61" s="115">
        <f>M61+N61</f>
        <v>0</v>
      </c>
      <c r="P61" s="112"/>
    </row>
    <row r="62" spans="1:16" ht="27.75" hidden="1" customHeight="1" x14ac:dyDescent="0.25">
      <c r="A62" s="38">
        <v>1146</v>
      </c>
      <c r="B62" s="58" t="s">
        <v>55</v>
      </c>
      <c r="C62" s="59">
        <f t="shared" si="4"/>
        <v>0</v>
      </c>
      <c r="D62" s="232"/>
      <c r="E62" s="61"/>
      <c r="F62" s="148">
        <f t="shared" si="49"/>
        <v>0</v>
      </c>
      <c r="G62" s="232"/>
      <c r="H62" s="264"/>
      <c r="I62" s="115">
        <f t="shared" si="50"/>
        <v>0</v>
      </c>
      <c r="J62" s="264"/>
      <c r="K62" s="61"/>
      <c r="L62" s="137">
        <f t="shared" si="51"/>
        <v>0</v>
      </c>
      <c r="M62" s="328"/>
      <c r="N62" s="61"/>
      <c r="O62" s="115">
        <f t="shared" si="52"/>
        <v>0</v>
      </c>
      <c r="P62" s="112"/>
    </row>
    <row r="63" spans="1:16" x14ac:dyDescent="0.25">
      <c r="A63" s="38">
        <v>1147</v>
      </c>
      <c r="B63" s="58" t="s">
        <v>56</v>
      </c>
      <c r="C63" s="59">
        <f t="shared" si="4"/>
        <v>3481</v>
      </c>
      <c r="D63" s="232">
        <v>3481</v>
      </c>
      <c r="E63" s="435"/>
      <c r="F63" s="393">
        <f t="shared" si="49"/>
        <v>3481</v>
      </c>
      <c r="G63" s="232"/>
      <c r="H63" s="1264"/>
      <c r="I63" s="393">
        <f t="shared" si="50"/>
        <v>0</v>
      </c>
      <c r="J63" s="264"/>
      <c r="K63" s="435"/>
      <c r="L63" s="393">
        <f t="shared" si="51"/>
        <v>0</v>
      </c>
      <c r="M63" s="328"/>
      <c r="N63" s="61"/>
      <c r="O63" s="115">
        <f t="shared" si="52"/>
        <v>0</v>
      </c>
      <c r="P63" s="112"/>
    </row>
    <row r="64" spans="1:16" x14ac:dyDescent="0.25">
      <c r="A64" s="38">
        <v>1148</v>
      </c>
      <c r="B64" s="58" t="s">
        <v>57</v>
      </c>
      <c r="C64" s="59">
        <f t="shared" si="4"/>
        <v>14858</v>
      </c>
      <c r="D64" s="232">
        <v>14858</v>
      </c>
      <c r="E64" s="435"/>
      <c r="F64" s="393">
        <f t="shared" si="49"/>
        <v>14858</v>
      </c>
      <c r="G64" s="232">
        <v>0</v>
      </c>
      <c r="H64" s="1264"/>
      <c r="I64" s="393">
        <f>G64+H64</f>
        <v>0</v>
      </c>
      <c r="J64" s="264"/>
      <c r="K64" s="435"/>
      <c r="L64" s="393">
        <f t="shared" si="51"/>
        <v>0</v>
      </c>
      <c r="M64" s="328"/>
      <c r="N64" s="61"/>
      <c r="O64" s="115">
        <f t="shared" si="52"/>
        <v>0</v>
      </c>
      <c r="P64" s="112"/>
    </row>
    <row r="65" spans="1:16" ht="24" customHeight="1" x14ac:dyDescent="0.25">
      <c r="A65" s="38">
        <v>1149</v>
      </c>
      <c r="B65" s="58" t="s">
        <v>58</v>
      </c>
      <c r="C65" s="59">
        <f>F65+I65+L65+O65</f>
        <v>896</v>
      </c>
      <c r="D65" s="232">
        <v>464</v>
      </c>
      <c r="E65" s="435"/>
      <c r="F65" s="393">
        <f t="shared" si="49"/>
        <v>464</v>
      </c>
      <c r="G65" s="232">
        <v>432</v>
      </c>
      <c r="H65" s="1264"/>
      <c r="I65" s="393">
        <f>G65+H65</f>
        <v>432</v>
      </c>
      <c r="J65" s="264"/>
      <c r="K65" s="435"/>
      <c r="L65" s="393">
        <f t="shared" si="51"/>
        <v>0</v>
      </c>
      <c r="M65" s="328"/>
      <c r="N65" s="61"/>
      <c r="O65" s="115">
        <f t="shared" si="52"/>
        <v>0</v>
      </c>
      <c r="P65" s="112"/>
    </row>
    <row r="66" spans="1:16" ht="36" x14ac:dyDescent="0.25">
      <c r="A66" s="108">
        <v>1150</v>
      </c>
      <c r="B66" s="79" t="s">
        <v>59</v>
      </c>
      <c r="C66" s="85">
        <f>F66+I66+L66+O66</f>
        <v>6388</v>
      </c>
      <c r="D66" s="234">
        <v>2138</v>
      </c>
      <c r="E66" s="437"/>
      <c r="F66" s="432">
        <f t="shared" si="49"/>
        <v>2138</v>
      </c>
      <c r="G66" s="234"/>
      <c r="H66" s="1265"/>
      <c r="I66" s="432">
        <f t="shared" si="50"/>
        <v>0</v>
      </c>
      <c r="J66" s="265">
        <v>4250</v>
      </c>
      <c r="K66" s="437"/>
      <c r="L66" s="432">
        <f t="shared" si="51"/>
        <v>4250</v>
      </c>
      <c r="M66" s="329"/>
      <c r="N66" s="116"/>
      <c r="O66" s="110">
        <f t="shared" si="52"/>
        <v>0</v>
      </c>
      <c r="P66" s="117"/>
    </row>
    <row r="67" spans="1:16" ht="24" x14ac:dyDescent="0.25">
      <c r="A67" s="46">
        <v>1200</v>
      </c>
      <c r="B67" s="106" t="s">
        <v>296</v>
      </c>
      <c r="C67" s="47">
        <f t="shared" si="4"/>
        <v>70648</v>
      </c>
      <c r="D67" s="230">
        <f>SUM(D68:D69)</f>
        <v>58544</v>
      </c>
      <c r="E67" s="430">
        <f t="shared" ref="E67:F67" si="53">SUM(E68:E69)</f>
        <v>0</v>
      </c>
      <c r="F67" s="397">
        <f t="shared" si="53"/>
        <v>58544</v>
      </c>
      <c r="G67" s="230">
        <f>SUM(G68:G69)</f>
        <v>11101</v>
      </c>
      <c r="H67" s="127">
        <f t="shared" ref="H67:I67" si="54">SUM(H68:H69)</f>
        <v>0</v>
      </c>
      <c r="I67" s="397">
        <f t="shared" si="54"/>
        <v>11101</v>
      </c>
      <c r="J67" s="107">
        <f>SUM(J68:J69)</f>
        <v>1003</v>
      </c>
      <c r="K67" s="430">
        <f t="shared" ref="K67:L67" si="55">SUM(K68:K69)</f>
        <v>0</v>
      </c>
      <c r="L67" s="397">
        <f t="shared" si="55"/>
        <v>1003</v>
      </c>
      <c r="M67" s="47">
        <f>SUM(M68:M69)</f>
        <v>0</v>
      </c>
      <c r="N67" s="51">
        <f t="shared" ref="N67:O67" si="56">SUM(N68:N69)</f>
        <v>0</v>
      </c>
      <c r="O67" s="118">
        <f t="shared" si="56"/>
        <v>0</v>
      </c>
      <c r="P67" s="124"/>
    </row>
    <row r="68" spans="1:16" ht="24" x14ac:dyDescent="0.25">
      <c r="A68" s="1665">
        <v>1210</v>
      </c>
      <c r="B68" s="53" t="s">
        <v>60</v>
      </c>
      <c r="C68" s="54">
        <f t="shared" si="4"/>
        <v>53782</v>
      </c>
      <c r="D68" s="231">
        <v>41878</v>
      </c>
      <c r="E68" s="433"/>
      <c r="F68" s="434">
        <f>D68+E68</f>
        <v>41878</v>
      </c>
      <c r="G68" s="231">
        <v>10901</v>
      </c>
      <c r="H68" s="1266"/>
      <c r="I68" s="434">
        <f>G68+H68</f>
        <v>10901</v>
      </c>
      <c r="J68" s="263">
        <v>1003</v>
      </c>
      <c r="K68" s="433"/>
      <c r="L68" s="434">
        <f>J68+K68</f>
        <v>1003</v>
      </c>
      <c r="M68" s="327"/>
      <c r="N68" s="56"/>
      <c r="O68" s="121">
        <f>M68+N68</f>
        <v>0</v>
      </c>
      <c r="P68" s="111"/>
    </row>
    <row r="69" spans="1:16" ht="24" x14ac:dyDescent="0.25">
      <c r="A69" s="113">
        <v>1220</v>
      </c>
      <c r="B69" s="58" t="s">
        <v>61</v>
      </c>
      <c r="C69" s="59">
        <f t="shared" si="4"/>
        <v>16866</v>
      </c>
      <c r="D69" s="233">
        <f>SUM(D70:D74)</f>
        <v>16666</v>
      </c>
      <c r="E69" s="436">
        <f t="shared" ref="E69:F69" si="57">SUM(E70:E74)</f>
        <v>0</v>
      </c>
      <c r="F69" s="393">
        <f t="shared" si="57"/>
        <v>16666</v>
      </c>
      <c r="G69" s="233">
        <f>SUM(G70:G74)</f>
        <v>200</v>
      </c>
      <c r="H69" s="137">
        <f t="shared" ref="H69:I69" si="58">SUM(H70:H74)</f>
        <v>0</v>
      </c>
      <c r="I69" s="393">
        <f t="shared" si="58"/>
        <v>200</v>
      </c>
      <c r="J69" s="122">
        <f>SUM(J70:J74)</f>
        <v>0</v>
      </c>
      <c r="K69" s="436">
        <f t="shared" ref="K69:L69" si="59">SUM(K70:K74)</f>
        <v>0</v>
      </c>
      <c r="L69" s="393">
        <f t="shared" si="59"/>
        <v>0</v>
      </c>
      <c r="M69" s="59">
        <f>SUM(M70:M74)</f>
        <v>0</v>
      </c>
      <c r="N69" s="114">
        <f t="shared" ref="N69:O69" si="60">SUM(N70:N74)</f>
        <v>0</v>
      </c>
      <c r="O69" s="115">
        <f t="shared" si="60"/>
        <v>0</v>
      </c>
      <c r="P69" s="112"/>
    </row>
    <row r="70" spans="1:16" ht="48" x14ac:dyDescent="0.25">
      <c r="A70" s="38">
        <v>1221</v>
      </c>
      <c r="B70" s="58" t="s">
        <v>297</v>
      </c>
      <c r="C70" s="59">
        <f t="shared" si="4"/>
        <v>9385</v>
      </c>
      <c r="D70" s="232">
        <v>9185</v>
      </c>
      <c r="E70" s="435"/>
      <c r="F70" s="393">
        <f t="shared" ref="F70:F74" si="61">D70+E70</f>
        <v>9185</v>
      </c>
      <c r="G70" s="232">
        <v>200</v>
      </c>
      <c r="H70" s="1264"/>
      <c r="I70" s="393">
        <f t="shared" ref="I70:I74" si="62">G70+H70</f>
        <v>200</v>
      </c>
      <c r="J70" s="264"/>
      <c r="K70" s="435"/>
      <c r="L70" s="393">
        <f t="shared" ref="L70:L74" si="63">J70+K70</f>
        <v>0</v>
      </c>
      <c r="M70" s="328"/>
      <c r="N70" s="61"/>
      <c r="O70" s="115">
        <f t="shared" ref="O70:O74" si="64">M70+N70</f>
        <v>0</v>
      </c>
      <c r="P70" s="112"/>
    </row>
    <row r="71" spans="1:16" hidden="1" x14ac:dyDescent="0.25">
      <c r="A71" s="38">
        <v>1223</v>
      </c>
      <c r="B71" s="58" t="s">
        <v>62</v>
      </c>
      <c r="C71" s="59">
        <f t="shared" si="4"/>
        <v>0</v>
      </c>
      <c r="D71" s="232"/>
      <c r="E71" s="61"/>
      <c r="F71" s="148">
        <f t="shared" si="61"/>
        <v>0</v>
      </c>
      <c r="G71" s="232"/>
      <c r="H71" s="264"/>
      <c r="I71" s="115">
        <f t="shared" si="62"/>
        <v>0</v>
      </c>
      <c r="J71" s="264"/>
      <c r="K71" s="61"/>
      <c r="L71" s="137">
        <f t="shared" si="63"/>
        <v>0</v>
      </c>
      <c r="M71" s="328"/>
      <c r="N71" s="61"/>
      <c r="O71" s="115">
        <f t="shared" si="64"/>
        <v>0</v>
      </c>
      <c r="P71" s="112"/>
    </row>
    <row r="72" spans="1:16" hidden="1" x14ac:dyDescent="0.25">
      <c r="A72" s="38">
        <v>1225</v>
      </c>
      <c r="B72" s="58" t="s">
        <v>63</v>
      </c>
      <c r="C72" s="59">
        <f t="shared" si="4"/>
        <v>0</v>
      </c>
      <c r="D72" s="232"/>
      <c r="E72" s="61"/>
      <c r="F72" s="148">
        <f t="shared" si="61"/>
        <v>0</v>
      </c>
      <c r="G72" s="232"/>
      <c r="H72" s="264"/>
      <c r="I72" s="115">
        <f t="shared" si="62"/>
        <v>0</v>
      </c>
      <c r="J72" s="264"/>
      <c r="K72" s="61"/>
      <c r="L72" s="137">
        <f t="shared" si="63"/>
        <v>0</v>
      </c>
      <c r="M72" s="328"/>
      <c r="N72" s="61"/>
      <c r="O72" s="115">
        <f t="shared" si="64"/>
        <v>0</v>
      </c>
      <c r="P72" s="112"/>
    </row>
    <row r="73" spans="1:16" ht="36" x14ac:dyDescent="0.25">
      <c r="A73" s="38">
        <v>1227</v>
      </c>
      <c r="B73" s="58" t="s">
        <v>64</v>
      </c>
      <c r="C73" s="59">
        <f t="shared" si="4"/>
        <v>6830</v>
      </c>
      <c r="D73" s="232">
        <v>6830</v>
      </c>
      <c r="E73" s="435"/>
      <c r="F73" s="393">
        <f t="shared" si="61"/>
        <v>6830</v>
      </c>
      <c r="G73" s="232"/>
      <c r="H73" s="1264"/>
      <c r="I73" s="393">
        <f t="shared" si="62"/>
        <v>0</v>
      </c>
      <c r="J73" s="264"/>
      <c r="K73" s="435"/>
      <c r="L73" s="393">
        <f t="shared" si="63"/>
        <v>0</v>
      </c>
      <c r="M73" s="328"/>
      <c r="N73" s="61"/>
      <c r="O73" s="115">
        <f t="shared" si="64"/>
        <v>0</v>
      </c>
      <c r="P73" s="112"/>
    </row>
    <row r="74" spans="1:16" ht="48" x14ac:dyDescent="0.25">
      <c r="A74" s="38">
        <v>1228</v>
      </c>
      <c r="B74" s="58" t="s">
        <v>298</v>
      </c>
      <c r="C74" s="59">
        <f t="shared" si="4"/>
        <v>651</v>
      </c>
      <c r="D74" s="232">
        <v>651</v>
      </c>
      <c r="E74" s="435"/>
      <c r="F74" s="393">
        <f t="shared" si="61"/>
        <v>651</v>
      </c>
      <c r="G74" s="232"/>
      <c r="H74" s="1264"/>
      <c r="I74" s="393">
        <f t="shared" si="62"/>
        <v>0</v>
      </c>
      <c r="J74" s="264"/>
      <c r="K74" s="435"/>
      <c r="L74" s="393">
        <f t="shared" si="63"/>
        <v>0</v>
      </c>
      <c r="M74" s="328"/>
      <c r="N74" s="61"/>
      <c r="O74" s="115">
        <f t="shared" si="64"/>
        <v>0</v>
      </c>
      <c r="P74" s="112"/>
    </row>
    <row r="75" spans="1:16" x14ac:dyDescent="0.25">
      <c r="A75" s="102">
        <v>2000</v>
      </c>
      <c r="B75" s="102" t="s">
        <v>65</v>
      </c>
      <c r="C75" s="103">
        <f t="shared" si="4"/>
        <v>47175</v>
      </c>
      <c r="D75" s="229">
        <f>SUM(D76,D83,D130,D164,D165,D172)</f>
        <v>42515</v>
      </c>
      <c r="E75" s="428">
        <f t="shared" ref="E75:F75" si="65">SUM(E76,E83,E130,E164,E165,E172)</f>
        <v>-1464</v>
      </c>
      <c r="F75" s="429">
        <f t="shared" si="65"/>
        <v>41051</v>
      </c>
      <c r="G75" s="229">
        <f>SUM(G76,G83,G130,G164,G165,G172)</f>
        <v>0</v>
      </c>
      <c r="H75" s="139">
        <f t="shared" ref="H75:I75" si="66">SUM(H76,H83,H130,H164,H165,H172)</f>
        <v>0</v>
      </c>
      <c r="I75" s="429">
        <f t="shared" si="66"/>
        <v>0</v>
      </c>
      <c r="J75" s="262">
        <f>SUM(J76,J83,J130,J164,J165,J172)</f>
        <v>6124</v>
      </c>
      <c r="K75" s="428">
        <f t="shared" ref="K75:L75" si="67">SUM(K76,K83,K130,K164,K165,K172)</f>
        <v>0</v>
      </c>
      <c r="L75" s="429">
        <f t="shared" si="67"/>
        <v>6124</v>
      </c>
      <c r="M75" s="103">
        <f>SUM(M76,M83,M130,M164,M165,M172)</f>
        <v>0</v>
      </c>
      <c r="N75" s="104">
        <f t="shared" ref="N75:O75" si="68">SUM(N76,N83,N130,N164,N165,N172)</f>
        <v>0</v>
      </c>
      <c r="O75" s="105">
        <f t="shared" si="68"/>
        <v>0</v>
      </c>
      <c r="P75" s="351"/>
    </row>
    <row r="76" spans="1:16" ht="24" x14ac:dyDescent="0.25">
      <c r="A76" s="46">
        <v>2100</v>
      </c>
      <c r="B76" s="106" t="s">
        <v>66</v>
      </c>
      <c r="C76" s="47">
        <f t="shared" si="4"/>
        <v>1103</v>
      </c>
      <c r="D76" s="230">
        <f>SUM(D77,D80)</f>
        <v>1103</v>
      </c>
      <c r="E76" s="430">
        <f t="shared" ref="E76:F76" si="69">SUM(E77,E80)</f>
        <v>0</v>
      </c>
      <c r="F76" s="397">
        <f t="shared" si="69"/>
        <v>1103</v>
      </c>
      <c r="G76" s="230">
        <f>SUM(G77,G80)</f>
        <v>0</v>
      </c>
      <c r="H76" s="127">
        <f t="shared" ref="H76:I76" si="70">SUM(H77,H80)</f>
        <v>0</v>
      </c>
      <c r="I76" s="397">
        <f t="shared" si="70"/>
        <v>0</v>
      </c>
      <c r="J76" s="107">
        <f>SUM(J77,J80)</f>
        <v>0</v>
      </c>
      <c r="K76" s="430">
        <f t="shared" ref="K76:L76" si="71">SUM(K77,K80)</f>
        <v>0</v>
      </c>
      <c r="L76" s="397">
        <f t="shared" si="71"/>
        <v>0</v>
      </c>
      <c r="M76" s="47">
        <f>SUM(M77,M80)</f>
        <v>0</v>
      </c>
      <c r="N76" s="51">
        <f t="shared" ref="N76:O76" si="72">SUM(N77,N80)</f>
        <v>0</v>
      </c>
      <c r="O76" s="118">
        <f t="shared" si="72"/>
        <v>0</v>
      </c>
      <c r="P76" s="124"/>
    </row>
    <row r="77" spans="1:16" ht="24" x14ac:dyDescent="0.25">
      <c r="A77" s="1665">
        <v>2110</v>
      </c>
      <c r="B77" s="53" t="s">
        <v>67</v>
      </c>
      <c r="C77" s="54">
        <f t="shared" si="4"/>
        <v>143</v>
      </c>
      <c r="D77" s="235">
        <f>SUM(D78:D79)</f>
        <v>143</v>
      </c>
      <c r="E77" s="438">
        <f t="shared" ref="E77:F77" si="73">SUM(E78:E79)</f>
        <v>0</v>
      </c>
      <c r="F77" s="434">
        <f t="shared" si="73"/>
        <v>143</v>
      </c>
      <c r="G77" s="235">
        <f>SUM(G78:G79)</f>
        <v>0</v>
      </c>
      <c r="H77" s="141">
        <f t="shared" ref="H77:I77" si="74">SUM(H78:H79)</f>
        <v>0</v>
      </c>
      <c r="I77" s="434">
        <f t="shared" si="74"/>
        <v>0</v>
      </c>
      <c r="J77" s="266">
        <f>SUM(J78:J79)</f>
        <v>0</v>
      </c>
      <c r="K77" s="438">
        <f t="shared" ref="K77:L77" si="75">SUM(K78:K79)</f>
        <v>0</v>
      </c>
      <c r="L77" s="434">
        <f t="shared" si="75"/>
        <v>0</v>
      </c>
      <c r="M77" s="54">
        <f>SUM(M78:M79)</f>
        <v>0</v>
      </c>
      <c r="N77" s="120">
        <f t="shared" ref="N77:O77" si="76">SUM(N78:N79)</f>
        <v>0</v>
      </c>
      <c r="O77" s="121">
        <f t="shared" si="76"/>
        <v>0</v>
      </c>
      <c r="P77" s="111"/>
    </row>
    <row r="78" spans="1:16" x14ac:dyDescent="0.25">
      <c r="A78" s="38">
        <v>2111</v>
      </c>
      <c r="B78" s="58" t="s">
        <v>68</v>
      </c>
      <c r="C78" s="59">
        <f t="shared" si="4"/>
        <v>83</v>
      </c>
      <c r="D78" s="232">
        <v>83</v>
      </c>
      <c r="E78" s="435"/>
      <c r="F78" s="393">
        <f t="shared" ref="F78:F79" si="77">D78+E78</f>
        <v>83</v>
      </c>
      <c r="G78" s="232"/>
      <c r="H78" s="1264"/>
      <c r="I78" s="393">
        <f t="shared" ref="I78:I79" si="78">G78+H78</f>
        <v>0</v>
      </c>
      <c r="J78" s="264"/>
      <c r="K78" s="435"/>
      <c r="L78" s="393">
        <f t="shared" ref="L78:L79" si="79">J78+K78</f>
        <v>0</v>
      </c>
      <c r="M78" s="328"/>
      <c r="N78" s="61"/>
      <c r="O78" s="115">
        <f t="shared" ref="O78:O79" si="80">M78+N78</f>
        <v>0</v>
      </c>
      <c r="P78" s="377"/>
    </row>
    <row r="79" spans="1:16" ht="24" x14ac:dyDescent="0.25">
      <c r="A79" s="38">
        <v>2112</v>
      </c>
      <c r="B79" s="58" t="s">
        <v>69</v>
      </c>
      <c r="C79" s="59">
        <f t="shared" si="4"/>
        <v>60</v>
      </c>
      <c r="D79" s="232">
        <v>60</v>
      </c>
      <c r="E79" s="435"/>
      <c r="F79" s="393">
        <f t="shared" si="77"/>
        <v>60</v>
      </c>
      <c r="G79" s="232"/>
      <c r="H79" s="1264"/>
      <c r="I79" s="393">
        <f t="shared" si="78"/>
        <v>0</v>
      </c>
      <c r="J79" s="264"/>
      <c r="K79" s="435"/>
      <c r="L79" s="393">
        <f t="shared" si="79"/>
        <v>0</v>
      </c>
      <c r="M79" s="328"/>
      <c r="N79" s="61"/>
      <c r="O79" s="115">
        <f t="shared" si="80"/>
        <v>0</v>
      </c>
      <c r="P79" s="112"/>
    </row>
    <row r="80" spans="1:16" ht="24" x14ac:dyDescent="0.25">
      <c r="A80" s="113">
        <v>2120</v>
      </c>
      <c r="B80" s="58" t="s">
        <v>70</v>
      </c>
      <c r="C80" s="59">
        <f t="shared" si="4"/>
        <v>960</v>
      </c>
      <c r="D80" s="233">
        <f>SUM(D81:D82)</f>
        <v>960</v>
      </c>
      <c r="E80" s="436">
        <f t="shared" ref="E80:F80" si="81">SUM(E81:E82)</f>
        <v>0</v>
      </c>
      <c r="F80" s="393">
        <f t="shared" si="81"/>
        <v>960</v>
      </c>
      <c r="G80" s="233">
        <f>SUM(G81:G82)</f>
        <v>0</v>
      </c>
      <c r="H80" s="137">
        <f t="shared" ref="H80:I80" si="82">SUM(H81:H82)</f>
        <v>0</v>
      </c>
      <c r="I80" s="393">
        <f t="shared" si="82"/>
        <v>0</v>
      </c>
      <c r="J80" s="122">
        <f>SUM(J81:J82)</f>
        <v>0</v>
      </c>
      <c r="K80" s="436">
        <f t="shared" ref="K80:L80" si="83">SUM(K81:K82)</f>
        <v>0</v>
      </c>
      <c r="L80" s="393">
        <f t="shared" si="83"/>
        <v>0</v>
      </c>
      <c r="M80" s="59">
        <f>SUM(M81:M82)</f>
        <v>0</v>
      </c>
      <c r="N80" s="114">
        <f t="shared" ref="N80:O80" si="84">SUM(N81:N82)</f>
        <v>0</v>
      </c>
      <c r="O80" s="115">
        <f t="shared" si="84"/>
        <v>0</v>
      </c>
      <c r="P80" s="112"/>
    </row>
    <row r="81" spans="1:16" x14ac:dyDescent="0.25">
      <c r="A81" s="38">
        <v>2121</v>
      </c>
      <c r="B81" s="58" t="s">
        <v>68</v>
      </c>
      <c r="C81" s="59">
        <f t="shared" si="4"/>
        <v>766</v>
      </c>
      <c r="D81" s="232">
        <v>766</v>
      </c>
      <c r="E81" s="435"/>
      <c r="F81" s="393">
        <f t="shared" ref="F81:F82" si="85">D81+E81</f>
        <v>766</v>
      </c>
      <c r="G81" s="232"/>
      <c r="H81" s="1264"/>
      <c r="I81" s="393">
        <f t="shared" ref="I81:I82" si="86">G81+H81</f>
        <v>0</v>
      </c>
      <c r="J81" s="264"/>
      <c r="K81" s="435"/>
      <c r="L81" s="393">
        <f t="shared" ref="L81:L82" si="87">J81+K81</f>
        <v>0</v>
      </c>
      <c r="M81" s="328"/>
      <c r="N81" s="61"/>
      <c r="O81" s="115">
        <f t="shared" ref="O81:O82" si="88">M81+N81</f>
        <v>0</v>
      </c>
      <c r="P81" s="377"/>
    </row>
    <row r="82" spans="1:16" ht="24" x14ac:dyDescent="0.25">
      <c r="A82" s="38">
        <v>2122</v>
      </c>
      <c r="B82" s="58" t="s">
        <v>69</v>
      </c>
      <c r="C82" s="59">
        <f t="shared" si="4"/>
        <v>194</v>
      </c>
      <c r="D82" s="232">
        <v>194</v>
      </c>
      <c r="E82" s="435"/>
      <c r="F82" s="393">
        <f t="shared" si="85"/>
        <v>194</v>
      </c>
      <c r="G82" s="232"/>
      <c r="H82" s="1264"/>
      <c r="I82" s="393">
        <f t="shared" si="86"/>
        <v>0</v>
      </c>
      <c r="J82" s="264"/>
      <c r="K82" s="435"/>
      <c r="L82" s="393">
        <f t="shared" si="87"/>
        <v>0</v>
      </c>
      <c r="M82" s="328"/>
      <c r="N82" s="61"/>
      <c r="O82" s="115">
        <f t="shared" si="88"/>
        <v>0</v>
      </c>
      <c r="P82" s="377"/>
    </row>
    <row r="83" spans="1:16" x14ac:dyDescent="0.25">
      <c r="A83" s="46">
        <v>2200</v>
      </c>
      <c r="B83" s="106" t="s">
        <v>71</v>
      </c>
      <c r="C83" s="47">
        <f t="shared" si="4"/>
        <v>26083</v>
      </c>
      <c r="D83" s="230">
        <f>SUM(D84,D89,D95,D103,D112,D116,D122,D128)</f>
        <v>25671</v>
      </c>
      <c r="E83" s="430">
        <f t="shared" ref="E83:F83" si="89">SUM(E84,E89,E95,E103,E112,E116,E122,E128)</f>
        <v>-1464</v>
      </c>
      <c r="F83" s="397">
        <f t="shared" si="89"/>
        <v>24207</v>
      </c>
      <c r="G83" s="230">
        <f>SUM(G84,G89,G95,G103,G112,G116,G122,G128)</f>
        <v>0</v>
      </c>
      <c r="H83" s="127">
        <f t="shared" ref="H83:I83" si="90">SUM(H84,H89,H95,H103,H112,H116,H122,H128)</f>
        <v>0</v>
      </c>
      <c r="I83" s="397">
        <f t="shared" si="90"/>
        <v>0</v>
      </c>
      <c r="J83" s="107">
        <f>SUM(J84,J89,J95,J103,J112,J116,J122,J128)</f>
        <v>1876</v>
      </c>
      <c r="K83" s="430">
        <f t="shared" ref="K83:L83" si="91">SUM(K84,K89,K95,K103,K112,K116,K122,K128)</f>
        <v>0</v>
      </c>
      <c r="L83" s="397">
        <f t="shared" si="91"/>
        <v>1876</v>
      </c>
      <c r="M83" s="167">
        <f>SUM(M84,M89,M95,M103,M112,M116,M122,M128)</f>
        <v>0</v>
      </c>
      <c r="N83" s="168">
        <f t="shared" ref="N83:O83" si="92">SUM(N84,N89,N95,N103,N112,N116,N122,N128)</f>
        <v>0</v>
      </c>
      <c r="O83" s="169">
        <f t="shared" si="92"/>
        <v>0</v>
      </c>
      <c r="P83" s="353"/>
    </row>
    <row r="84" spans="1:16" ht="24" x14ac:dyDescent="0.25">
      <c r="A84" s="108">
        <v>2210</v>
      </c>
      <c r="B84" s="79" t="s">
        <v>72</v>
      </c>
      <c r="C84" s="85">
        <f t="shared" si="4"/>
        <v>1672</v>
      </c>
      <c r="D84" s="133">
        <f>SUM(D85:D88)</f>
        <v>1652</v>
      </c>
      <c r="E84" s="431">
        <f t="shared" ref="E84:F84" si="93">SUM(E85:E88)</f>
        <v>0</v>
      </c>
      <c r="F84" s="432">
        <f t="shared" si="93"/>
        <v>1652</v>
      </c>
      <c r="G84" s="133">
        <f>SUM(G85:G88)</f>
        <v>0</v>
      </c>
      <c r="H84" s="138">
        <f t="shared" ref="H84:I84" si="94">SUM(H85:H88)</f>
        <v>0</v>
      </c>
      <c r="I84" s="432">
        <f t="shared" si="94"/>
        <v>0</v>
      </c>
      <c r="J84" s="208">
        <f>SUM(J85:J88)</f>
        <v>20</v>
      </c>
      <c r="K84" s="431">
        <f t="shared" ref="K84:L84" si="95">SUM(K85:K88)</f>
        <v>0</v>
      </c>
      <c r="L84" s="432">
        <f t="shared" si="95"/>
        <v>20</v>
      </c>
      <c r="M84" s="85">
        <f>SUM(M85:M88)</f>
        <v>0</v>
      </c>
      <c r="N84" s="109">
        <f t="shared" ref="N84:O84" si="96">SUM(N85:N88)</f>
        <v>0</v>
      </c>
      <c r="O84" s="110">
        <f t="shared" si="96"/>
        <v>0</v>
      </c>
      <c r="P84" s="117"/>
    </row>
    <row r="85" spans="1:16" ht="24" hidden="1" x14ac:dyDescent="0.25">
      <c r="A85" s="33">
        <v>2211</v>
      </c>
      <c r="B85" s="53" t="s">
        <v>73</v>
      </c>
      <c r="C85" s="54">
        <f t="shared" ref="C85:C148" si="97">F85+I85+L85+O85</f>
        <v>0</v>
      </c>
      <c r="D85" s="231">
        <v>0</v>
      </c>
      <c r="E85" s="56"/>
      <c r="F85" s="289">
        <f t="shared" ref="F85:F88" si="98">D85+E85</f>
        <v>0</v>
      </c>
      <c r="G85" s="231"/>
      <c r="H85" s="263"/>
      <c r="I85" s="121">
        <f t="shared" ref="I85:I88" si="99">G85+H85</f>
        <v>0</v>
      </c>
      <c r="J85" s="263"/>
      <c r="K85" s="56"/>
      <c r="L85" s="141">
        <f t="shared" ref="L85:L88" si="100">J85+K85</f>
        <v>0</v>
      </c>
      <c r="M85" s="327"/>
      <c r="N85" s="56"/>
      <c r="O85" s="121">
        <f t="shared" ref="O85:O88" si="101">M85+N85</f>
        <v>0</v>
      </c>
      <c r="P85" s="111"/>
    </row>
    <row r="86" spans="1:16" ht="36" x14ac:dyDescent="0.25">
      <c r="A86" s="38">
        <v>2212</v>
      </c>
      <c r="B86" s="58" t="s">
        <v>74</v>
      </c>
      <c r="C86" s="59">
        <f t="shared" si="97"/>
        <v>986</v>
      </c>
      <c r="D86" s="232">
        <v>986</v>
      </c>
      <c r="E86" s="435"/>
      <c r="F86" s="393">
        <f t="shared" si="98"/>
        <v>986</v>
      </c>
      <c r="G86" s="232"/>
      <c r="H86" s="1264"/>
      <c r="I86" s="393">
        <f t="shared" si="99"/>
        <v>0</v>
      </c>
      <c r="J86" s="264"/>
      <c r="K86" s="435"/>
      <c r="L86" s="393">
        <f t="shared" si="100"/>
        <v>0</v>
      </c>
      <c r="M86" s="328"/>
      <c r="N86" s="61"/>
      <c r="O86" s="115">
        <f t="shared" si="101"/>
        <v>0</v>
      </c>
      <c r="P86" s="112"/>
    </row>
    <row r="87" spans="1:16" ht="24" x14ac:dyDescent="0.25">
      <c r="A87" s="38">
        <v>2214</v>
      </c>
      <c r="B87" s="58" t="s">
        <v>75</v>
      </c>
      <c r="C87" s="59">
        <f t="shared" si="97"/>
        <v>636</v>
      </c>
      <c r="D87" s="232">
        <v>616</v>
      </c>
      <c r="E87" s="435"/>
      <c r="F87" s="393">
        <f t="shared" si="98"/>
        <v>616</v>
      </c>
      <c r="G87" s="232"/>
      <c r="H87" s="1264"/>
      <c r="I87" s="393">
        <f t="shared" si="99"/>
        <v>0</v>
      </c>
      <c r="J87" s="264">
        <v>20</v>
      </c>
      <c r="K87" s="435"/>
      <c r="L87" s="393">
        <f t="shared" si="100"/>
        <v>20</v>
      </c>
      <c r="M87" s="328"/>
      <c r="N87" s="61"/>
      <c r="O87" s="115">
        <f t="shared" si="101"/>
        <v>0</v>
      </c>
      <c r="P87" s="112"/>
    </row>
    <row r="88" spans="1:16" x14ac:dyDescent="0.25">
      <c r="A88" s="38">
        <v>2219</v>
      </c>
      <c r="B88" s="58" t="s">
        <v>76</v>
      </c>
      <c r="C88" s="59">
        <f t="shared" si="97"/>
        <v>50</v>
      </c>
      <c r="D88" s="232">
        <v>50</v>
      </c>
      <c r="E88" s="435"/>
      <c r="F88" s="393">
        <f t="shared" si="98"/>
        <v>50</v>
      </c>
      <c r="G88" s="232"/>
      <c r="H88" s="1264"/>
      <c r="I88" s="393">
        <f t="shared" si="99"/>
        <v>0</v>
      </c>
      <c r="J88" s="264"/>
      <c r="K88" s="435"/>
      <c r="L88" s="393">
        <f t="shared" si="100"/>
        <v>0</v>
      </c>
      <c r="M88" s="328"/>
      <c r="N88" s="61"/>
      <c r="O88" s="115">
        <f t="shared" si="101"/>
        <v>0</v>
      </c>
      <c r="P88" s="112"/>
    </row>
    <row r="89" spans="1:16" ht="24" x14ac:dyDescent="0.25">
      <c r="A89" s="113">
        <v>2220</v>
      </c>
      <c r="B89" s="58" t="s">
        <v>77</v>
      </c>
      <c r="C89" s="59">
        <f t="shared" si="97"/>
        <v>13794</v>
      </c>
      <c r="D89" s="233">
        <f>SUM(D90:D94)</f>
        <v>12588</v>
      </c>
      <c r="E89" s="436">
        <f t="shared" ref="E89:F89" si="102">SUM(E90:E94)</f>
        <v>0</v>
      </c>
      <c r="F89" s="393">
        <f t="shared" si="102"/>
        <v>12588</v>
      </c>
      <c r="G89" s="233">
        <f>SUM(G90:G94)</f>
        <v>0</v>
      </c>
      <c r="H89" s="137">
        <f t="shared" ref="H89:I89" si="103">SUM(H90:H94)</f>
        <v>0</v>
      </c>
      <c r="I89" s="393">
        <f t="shared" si="103"/>
        <v>0</v>
      </c>
      <c r="J89" s="122">
        <f>SUM(J90:J94)</f>
        <v>1206</v>
      </c>
      <c r="K89" s="436">
        <f t="shared" ref="K89:L89" si="104">SUM(K90:K94)</f>
        <v>0</v>
      </c>
      <c r="L89" s="393">
        <f t="shared" si="104"/>
        <v>1206</v>
      </c>
      <c r="M89" s="59">
        <f>SUM(M90:M94)</f>
        <v>0</v>
      </c>
      <c r="N89" s="114">
        <f t="shared" ref="N89:O89" si="105">SUM(N90:N94)</f>
        <v>0</v>
      </c>
      <c r="O89" s="115">
        <f t="shared" si="105"/>
        <v>0</v>
      </c>
      <c r="P89" s="112"/>
    </row>
    <row r="90" spans="1:16" ht="24" x14ac:dyDescent="0.25">
      <c r="A90" s="38">
        <v>2221</v>
      </c>
      <c r="B90" s="58" t="s">
        <v>289</v>
      </c>
      <c r="C90" s="59">
        <f t="shared" si="97"/>
        <v>8276</v>
      </c>
      <c r="D90" s="232">
        <v>7170</v>
      </c>
      <c r="E90" s="435"/>
      <c r="F90" s="393">
        <f t="shared" ref="F90:F94" si="106">D90+E90</f>
        <v>7170</v>
      </c>
      <c r="G90" s="232"/>
      <c r="H90" s="1264"/>
      <c r="I90" s="393">
        <f t="shared" ref="I90:I94" si="107">G90+H90</f>
        <v>0</v>
      </c>
      <c r="J90" s="264">
        <v>1106</v>
      </c>
      <c r="K90" s="435"/>
      <c r="L90" s="393">
        <f t="shared" ref="L90:L94" si="108">J90+K90</f>
        <v>1106</v>
      </c>
      <c r="M90" s="328"/>
      <c r="N90" s="61"/>
      <c r="O90" s="115">
        <f t="shared" ref="O90:O94" si="109">M90+N90</f>
        <v>0</v>
      </c>
      <c r="P90" s="112"/>
    </row>
    <row r="91" spans="1:16" x14ac:dyDescent="0.25">
      <c r="A91" s="38">
        <v>2222</v>
      </c>
      <c r="B91" s="58" t="s">
        <v>78</v>
      </c>
      <c r="C91" s="59">
        <f t="shared" si="97"/>
        <v>580</v>
      </c>
      <c r="D91" s="232">
        <v>580</v>
      </c>
      <c r="E91" s="435"/>
      <c r="F91" s="393">
        <f t="shared" si="106"/>
        <v>580</v>
      </c>
      <c r="G91" s="232"/>
      <c r="H91" s="1264"/>
      <c r="I91" s="393">
        <f t="shared" si="107"/>
        <v>0</v>
      </c>
      <c r="J91" s="264"/>
      <c r="K91" s="435"/>
      <c r="L91" s="393">
        <f t="shared" si="108"/>
        <v>0</v>
      </c>
      <c r="M91" s="328"/>
      <c r="N91" s="61"/>
      <c r="O91" s="115">
        <f t="shared" si="109"/>
        <v>0</v>
      </c>
      <c r="P91" s="112"/>
    </row>
    <row r="92" spans="1:16" x14ac:dyDescent="0.25">
      <c r="A92" s="38">
        <v>2223</v>
      </c>
      <c r="B92" s="58" t="s">
        <v>79</v>
      </c>
      <c r="C92" s="59">
        <f t="shared" si="97"/>
        <v>4341</v>
      </c>
      <c r="D92" s="232">
        <v>4241</v>
      </c>
      <c r="E92" s="435"/>
      <c r="F92" s="393">
        <f t="shared" si="106"/>
        <v>4241</v>
      </c>
      <c r="G92" s="232"/>
      <c r="H92" s="1264"/>
      <c r="I92" s="393">
        <f t="shared" si="107"/>
        <v>0</v>
      </c>
      <c r="J92" s="264">
        <v>100</v>
      </c>
      <c r="K92" s="435"/>
      <c r="L92" s="393">
        <f t="shared" si="108"/>
        <v>100</v>
      </c>
      <c r="M92" s="328"/>
      <c r="N92" s="61"/>
      <c r="O92" s="115">
        <f t="shared" si="109"/>
        <v>0</v>
      </c>
      <c r="P92" s="112"/>
    </row>
    <row r="93" spans="1:16" ht="48" x14ac:dyDescent="0.25">
      <c r="A93" s="38">
        <v>2224</v>
      </c>
      <c r="B93" s="58" t="s">
        <v>299</v>
      </c>
      <c r="C93" s="59">
        <f t="shared" si="97"/>
        <v>597</v>
      </c>
      <c r="D93" s="232">
        <v>597</v>
      </c>
      <c r="E93" s="435"/>
      <c r="F93" s="393">
        <f t="shared" si="106"/>
        <v>597</v>
      </c>
      <c r="G93" s="232"/>
      <c r="H93" s="1264"/>
      <c r="I93" s="393">
        <f t="shared" si="107"/>
        <v>0</v>
      </c>
      <c r="J93" s="264"/>
      <c r="K93" s="435"/>
      <c r="L93" s="393">
        <f t="shared" si="108"/>
        <v>0</v>
      </c>
      <c r="M93" s="328"/>
      <c r="N93" s="61"/>
      <c r="O93" s="115">
        <f t="shared" si="109"/>
        <v>0</v>
      </c>
      <c r="P93" s="112"/>
    </row>
    <row r="94" spans="1:16" ht="24" hidden="1" x14ac:dyDescent="0.25">
      <c r="A94" s="38">
        <v>2229</v>
      </c>
      <c r="B94" s="58" t="s">
        <v>80</v>
      </c>
      <c r="C94" s="59">
        <f t="shared" si="97"/>
        <v>0</v>
      </c>
      <c r="D94" s="232"/>
      <c r="E94" s="61"/>
      <c r="F94" s="148">
        <f t="shared" si="106"/>
        <v>0</v>
      </c>
      <c r="G94" s="232"/>
      <c r="H94" s="264"/>
      <c r="I94" s="115">
        <f t="shared" si="107"/>
        <v>0</v>
      </c>
      <c r="J94" s="264"/>
      <c r="K94" s="61"/>
      <c r="L94" s="137">
        <f t="shared" si="108"/>
        <v>0</v>
      </c>
      <c r="M94" s="328"/>
      <c r="N94" s="61"/>
      <c r="O94" s="115">
        <f t="shared" si="109"/>
        <v>0</v>
      </c>
      <c r="P94" s="112"/>
    </row>
    <row r="95" spans="1:16" ht="36" x14ac:dyDescent="0.25">
      <c r="A95" s="113">
        <v>2230</v>
      </c>
      <c r="B95" s="58" t="s">
        <v>81</v>
      </c>
      <c r="C95" s="59">
        <f t="shared" si="97"/>
        <v>1455</v>
      </c>
      <c r="D95" s="233">
        <f>SUM(D96:D102)</f>
        <v>1405</v>
      </c>
      <c r="E95" s="436">
        <f t="shared" ref="E95:F95" si="110">SUM(E96:E102)</f>
        <v>0</v>
      </c>
      <c r="F95" s="393">
        <f t="shared" si="110"/>
        <v>1405</v>
      </c>
      <c r="G95" s="233">
        <f>SUM(G96:G102)</f>
        <v>0</v>
      </c>
      <c r="H95" s="137">
        <f t="shared" ref="H95:I95" si="111">SUM(H96:H102)</f>
        <v>0</v>
      </c>
      <c r="I95" s="393">
        <f t="shared" si="111"/>
        <v>0</v>
      </c>
      <c r="J95" s="122">
        <f>SUM(J96:J102)</f>
        <v>50</v>
      </c>
      <c r="K95" s="436">
        <f t="shared" ref="K95:L95" si="112">SUM(K96:K102)</f>
        <v>0</v>
      </c>
      <c r="L95" s="393">
        <f t="shared" si="112"/>
        <v>50</v>
      </c>
      <c r="M95" s="59">
        <f>SUM(M96:M102)</f>
        <v>0</v>
      </c>
      <c r="N95" s="114">
        <f t="shared" ref="N95:O95" si="113">SUM(N96:N102)</f>
        <v>0</v>
      </c>
      <c r="O95" s="115">
        <f t="shared" si="113"/>
        <v>0</v>
      </c>
      <c r="P95" s="112"/>
    </row>
    <row r="96" spans="1:16" ht="24" x14ac:dyDescent="0.25">
      <c r="A96" s="38">
        <v>2231</v>
      </c>
      <c r="B96" s="58" t="s">
        <v>82</v>
      </c>
      <c r="C96" s="59">
        <f t="shared" si="97"/>
        <v>250</v>
      </c>
      <c r="D96" s="232">
        <v>250</v>
      </c>
      <c r="E96" s="435"/>
      <c r="F96" s="393">
        <f t="shared" ref="F96:F102" si="114">D96+E96</f>
        <v>250</v>
      </c>
      <c r="G96" s="232"/>
      <c r="H96" s="1264"/>
      <c r="I96" s="393">
        <f t="shared" ref="I96:I102" si="115">G96+H96</f>
        <v>0</v>
      </c>
      <c r="J96" s="264"/>
      <c r="K96" s="435"/>
      <c r="L96" s="393">
        <f t="shared" ref="L96:L102" si="116">J96+K96</f>
        <v>0</v>
      </c>
      <c r="M96" s="328"/>
      <c r="N96" s="61"/>
      <c r="O96" s="115">
        <f t="shared" ref="O96:O102" si="117">M96+N96</f>
        <v>0</v>
      </c>
      <c r="P96" s="112"/>
    </row>
    <row r="97" spans="1:16" ht="24.75" hidden="1" customHeight="1" x14ac:dyDescent="0.25">
      <c r="A97" s="38">
        <v>2232</v>
      </c>
      <c r="B97" s="58" t="s">
        <v>83</v>
      </c>
      <c r="C97" s="59">
        <f t="shared" si="97"/>
        <v>0</v>
      </c>
      <c r="D97" s="232"/>
      <c r="E97" s="61"/>
      <c r="F97" s="148">
        <f t="shared" si="114"/>
        <v>0</v>
      </c>
      <c r="G97" s="232"/>
      <c r="H97" s="264"/>
      <c r="I97" s="115">
        <f t="shared" si="115"/>
        <v>0</v>
      </c>
      <c r="J97" s="264"/>
      <c r="K97" s="61"/>
      <c r="L97" s="137">
        <f t="shared" si="116"/>
        <v>0</v>
      </c>
      <c r="M97" s="328"/>
      <c r="N97" s="61"/>
      <c r="O97" s="115">
        <f t="shared" si="117"/>
        <v>0</v>
      </c>
      <c r="P97" s="112"/>
    </row>
    <row r="98" spans="1:16" ht="24" hidden="1" x14ac:dyDescent="0.25">
      <c r="A98" s="33">
        <v>2233</v>
      </c>
      <c r="B98" s="53" t="s">
        <v>84</v>
      </c>
      <c r="C98" s="54">
        <f t="shared" si="97"/>
        <v>0</v>
      </c>
      <c r="D98" s="231"/>
      <c r="E98" s="56"/>
      <c r="F98" s="289">
        <f t="shared" si="114"/>
        <v>0</v>
      </c>
      <c r="G98" s="231"/>
      <c r="H98" s="263"/>
      <c r="I98" s="121">
        <f t="shared" si="115"/>
        <v>0</v>
      </c>
      <c r="J98" s="263"/>
      <c r="K98" s="56"/>
      <c r="L98" s="141">
        <f t="shared" si="116"/>
        <v>0</v>
      </c>
      <c r="M98" s="327"/>
      <c r="N98" s="56"/>
      <c r="O98" s="121">
        <f t="shared" si="117"/>
        <v>0</v>
      </c>
      <c r="P98" s="111"/>
    </row>
    <row r="99" spans="1:16" ht="36" hidden="1" x14ac:dyDescent="0.25">
      <c r="A99" s="38">
        <v>2234</v>
      </c>
      <c r="B99" s="58" t="s">
        <v>85</v>
      </c>
      <c r="C99" s="59">
        <f t="shared" si="97"/>
        <v>0</v>
      </c>
      <c r="D99" s="232"/>
      <c r="E99" s="61"/>
      <c r="F99" s="148">
        <f t="shared" si="114"/>
        <v>0</v>
      </c>
      <c r="G99" s="232"/>
      <c r="H99" s="264"/>
      <c r="I99" s="115">
        <f t="shared" si="115"/>
        <v>0</v>
      </c>
      <c r="J99" s="264"/>
      <c r="K99" s="61"/>
      <c r="L99" s="137">
        <f t="shared" si="116"/>
        <v>0</v>
      </c>
      <c r="M99" s="328"/>
      <c r="N99" s="61"/>
      <c r="O99" s="115">
        <f t="shared" si="117"/>
        <v>0</v>
      </c>
      <c r="P99" s="112"/>
    </row>
    <row r="100" spans="1:16" ht="24" hidden="1" x14ac:dyDescent="0.25">
      <c r="A100" s="38">
        <v>2235</v>
      </c>
      <c r="B100" s="58" t="s">
        <v>86</v>
      </c>
      <c r="C100" s="59">
        <f t="shared" si="97"/>
        <v>0</v>
      </c>
      <c r="D100" s="232"/>
      <c r="E100" s="61"/>
      <c r="F100" s="148">
        <f t="shared" si="114"/>
        <v>0</v>
      </c>
      <c r="G100" s="232"/>
      <c r="H100" s="264"/>
      <c r="I100" s="115">
        <f t="shared" si="115"/>
        <v>0</v>
      </c>
      <c r="J100" s="264"/>
      <c r="K100" s="61"/>
      <c r="L100" s="137">
        <f t="shared" si="116"/>
        <v>0</v>
      </c>
      <c r="M100" s="328"/>
      <c r="N100" s="61"/>
      <c r="O100" s="115">
        <f t="shared" si="117"/>
        <v>0</v>
      </c>
      <c r="P100" s="112"/>
    </row>
    <row r="101" spans="1:16" hidden="1" x14ac:dyDescent="0.25">
      <c r="A101" s="38">
        <v>2236</v>
      </c>
      <c r="B101" s="58" t="s">
        <v>87</v>
      </c>
      <c r="C101" s="59">
        <f t="shared" si="97"/>
        <v>0</v>
      </c>
      <c r="D101" s="232"/>
      <c r="E101" s="61"/>
      <c r="F101" s="148">
        <f t="shared" si="114"/>
        <v>0</v>
      </c>
      <c r="G101" s="232"/>
      <c r="H101" s="264"/>
      <c r="I101" s="115">
        <f t="shared" si="115"/>
        <v>0</v>
      </c>
      <c r="J101" s="264"/>
      <c r="K101" s="61"/>
      <c r="L101" s="137">
        <f t="shared" si="116"/>
        <v>0</v>
      </c>
      <c r="M101" s="328"/>
      <c r="N101" s="61"/>
      <c r="O101" s="115">
        <f t="shared" si="117"/>
        <v>0</v>
      </c>
      <c r="P101" s="112"/>
    </row>
    <row r="102" spans="1:16" ht="24" x14ac:dyDescent="0.25">
      <c r="A102" s="38">
        <v>2239</v>
      </c>
      <c r="B102" s="58" t="s">
        <v>88</v>
      </c>
      <c r="C102" s="59">
        <f t="shared" si="97"/>
        <v>1205</v>
      </c>
      <c r="D102" s="232">
        <v>1155</v>
      </c>
      <c r="E102" s="435"/>
      <c r="F102" s="393">
        <f t="shared" si="114"/>
        <v>1155</v>
      </c>
      <c r="G102" s="232"/>
      <c r="H102" s="1264"/>
      <c r="I102" s="393">
        <f t="shared" si="115"/>
        <v>0</v>
      </c>
      <c r="J102" s="264">
        <v>50</v>
      </c>
      <c r="K102" s="435"/>
      <c r="L102" s="393">
        <f t="shared" si="116"/>
        <v>50</v>
      </c>
      <c r="M102" s="328"/>
      <c r="N102" s="61"/>
      <c r="O102" s="115">
        <f t="shared" si="117"/>
        <v>0</v>
      </c>
      <c r="P102" s="112"/>
    </row>
    <row r="103" spans="1:16" ht="36" x14ac:dyDescent="0.25">
      <c r="A103" s="113">
        <v>2240</v>
      </c>
      <c r="B103" s="58" t="s">
        <v>89</v>
      </c>
      <c r="C103" s="59">
        <f t="shared" si="97"/>
        <v>3813</v>
      </c>
      <c r="D103" s="233">
        <f>SUM(D104:D111)</f>
        <v>3713</v>
      </c>
      <c r="E103" s="436">
        <f t="shared" ref="E103:F103" si="118">SUM(E104:E111)</f>
        <v>0</v>
      </c>
      <c r="F103" s="393">
        <f t="shared" si="118"/>
        <v>3713</v>
      </c>
      <c r="G103" s="233">
        <f>SUM(G104:G111)</f>
        <v>0</v>
      </c>
      <c r="H103" s="137">
        <f t="shared" ref="H103:I103" si="119">SUM(H104:H111)</f>
        <v>0</v>
      </c>
      <c r="I103" s="393">
        <f t="shared" si="119"/>
        <v>0</v>
      </c>
      <c r="J103" s="122">
        <f>SUM(J104:J111)</f>
        <v>100</v>
      </c>
      <c r="K103" s="436">
        <f t="shared" ref="K103:L103" si="120">SUM(K104:K111)</f>
        <v>0</v>
      </c>
      <c r="L103" s="393">
        <f t="shared" si="120"/>
        <v>100</v>
      </c>
      <c r="M103" s="59">
        <f>SUM(M104:M111)</f>
        <v>0</v>
      </c>
      <c r="N103" s="114">
        <f t="shared" ref="N103:O103" si="121">SUM(N104:N111)</f>
        <v>0</v>
      </c>
      <c r="O103" s="115">
        <f t="shared" si="121"/>
        <v>0</v>
      </c>
      <c r="P103" s="112"/>
    </row>
    <row r="104" spans="1:16" hidden="1" x14ac:dyDescent="0.25">
      <c r="A104" s="38">
        <v>2241</v>
      </c>
      <c r="B104" s="58" t="s">
        <v>90</v>
      </c>
      <c r="C104" s="59">
        <f t="shared" si="97"/>
        <v>0</v>
      </c>
      <c r="D104" s="232"/>
      <c r="E104" s="61"/>
      <c r="F104" s="148">
        <f t="shared" ref="F104:F111" si="122">D104+E104</f>
        <v>0</v>
      </c>
      <c r="G104" s="232"/>
      <c r="H104" s="264"/>
      <c r="I104" s="115">
        <f t="shared" ref="I104:I111" si="123">G104+H104</f>
        <v>0</v>
      </c>
      <c r="J104" s="264"/>
      <c r="K104" s="61"/>
      <c r="L104" s="137">
        <f t="shared" ref="L104:L111" si="124">J104+K104</f>
        <v>0</v>
      </c>
      <c r="M104" s="328"/>
      <c r="N104" s="61"/>
      <c r="O104" s="115">
        <f t="shared" ref="O104:O111" si="125">M104+N104</f>
        <v>0</v>
      </c>
      <c r="P104" s="112"/>
    </row>
    <row r="105" spans="1:16" ht="24" hidden="1" x14ac:dyDescent="0.25">
      <c r="A105" s="38">
        <v>2242</v>
      </c>
      <c r="B105" s="58" t="s">
        <v>91</v>
      </c>
      <c r="C105" s="59">
        <f t="shared" si="97"/>
        <v>0</v>
      </c>
      <c r="D105" s="232"/>
      <c r="E105" s="61"/>
      <c r="F105" s="148">
        <f t="shared" si="122"/>
        <v>0</v>
      </c>
      <c r="G105" s="232"/>
      <c r="H105" s="264"/>
      <c r="I105" s="115">
        <f t="shared" si="123"/>
        <v>0</v>
      </c>
      <c r="J105" s="264"/>
      <c r="K105" s="61"/>
      <c r="L105" s="137">
        <f t="shared" si="124"/>
        <v>0</v>
      </c>
      <c r="M105" s="328"/>
      <c r="N105" s="61"/>
      <c r="O105" s="115">
        <f t="shared" si="125"/>
        <v>0</v>
      </c>
      <c r="P105" s="112"/>
    </row>
    <row r="106" spans="1:16" ht="24" x14ac:dyDescent="0.25">
      <c r="A106" s="38">
        <v>2243</v>
      </c>
      <c r="B106" s="58" t="s">
        <v>92</v>
      </c>
      <c r="C106" s="59">
        <f t="shared" si="97"/>
        <v>200</v>
      </c>
      <c r="D106" s="232">
        <v>200</v>
      </c>
      <c r="E106" s="435"/>
      <c r="F106" s="393">
        <f t="shared" si="122"/>
        <v>200</v>
      </c>
      <c r="G106" s="232"/>
      <c r="H106" s="1264"/>
      <c r="I106" s="393">
        <f t="shared" si="123"/>
        <v>0</v>
      </c>
      <c r="J106" s="264"/>
      <c r="K106" s="435"/>
      <c r="L106" s="393">
        <f t="shared" si="124"/>
        <v>0</v>
      </c>
      <c r="M106" s="328"/>
      <c r="N106" s="61"/>
      <c r="O106" s="115">
        <f t="shared" si="125"/>
        <v>0</v>
      </c>
      <c r="P106" s="112"/>
    </row>
    <row r="107" spans="1:16" x14ac:dyDescent="0.25">
      <c r="A107" s="38">
        <v>2244</v>
      </c>
      <c r="B107" s="58" t="s">
        <v>93</v>
      </c>
      <c r="C107" s="59">
        <f t="shared" si="97"/>
        <v>3613</v>
      </c>
      <c r="D107" s="232">
        <v>3513</v>
      </c>
      <c r="E107" s="435"/>
      <c r="F107" s="393">
        <f t="shared" si="122"/>
        <v>3513</v>
      </c>
      <c r="G107" s="232"/>
      <c r="H107" s="1264"/>
      <c r="I107" s="393">
        <f t="shared" si="123"/>
        <v>0</v>
      </c>
      <c r="J107" s="264">
        <v>100</v>
      </c>
      <c r="K107" s="435"/>
      <c r="L107" s="393">
        <f t="shared" si="124"/>
        <v>100</v>
      </c>
      <c r="M107" s="328"/>
      <c r="N107" s="61"/>
      <c r="O107" s="115">
        <f t="shared" si="125"/>
        <v>0</v>
      </c>
      <c r="P107" s="112"/>
    </row>
    <row r="108" spans="1:16" ht="24" hidden="1" x14ac:dyDescent="0.25">
      <c r="A108" s="38">
        <v>2246</v>
      </c>
      <c r="B108" s="58" t="s">
        <v>94</v>
      </c>
      <c r="C108" s="59">
        <f t="shared" si="97"/>
        <v>0</v>
      </c>
      <c r="D108" s="232"/>
      <c r="E108" s="61"/>
      <c r="F108" s="148">
        <f t="shared" si="122"/>
        <v>0</v>
      </c>
      <c r="G108" s="232"/>
      <c r="H108" s="264"/>
      <c r="I108" s="115">
        <f t="shared" si="123"/>
        <v>0</v>
      </c>
      <c r="J108" s="264"/>
      <c r="K108" s="61"/>
      <c r="L108" s="137">
        <f t="shared" si="124"/>
        <v>0</v>
      </c>
      <c r="M108" s="328"/>
      <c r="N108" s="61"/>
      <c r="O108" s="115">
        <f t="shared" si="125"/>
        <v>0</v>
      </c>
      <c r="P108" s="112"/>
    </row>
    <row r="109" spans="1:16" hidden="1" x14ac:dyDescent="0.25">
      <c r="A109" s="38">
        <v>2247</v>
      </c>
      <c r="B109" s="58" t="s">
        <v>95</v>
      </c>
      <c r="C109" s="59">
        <f t="shared" si="97"/>
        <v>0</v>
      </c>
      <c r="D109" s="232"/>
      <c r="E109" s="61"/>
      <c r="F109" s="148">
        <f t="shared" si="122"/>
        <v>0</v>
      </c>
      <c r="G109" s="232"/>
      <c r="H109" s="264"/>
      <c r="I109" s="115">
        <f t="shared" si="123"/>
        <v>0</v>
      </c>
      <c r="J109" s="264"/>
      <c r="K109" s="61"/>
      <c r="L109" s="137">
        <f t="shared" si="124"/>
        <v>0</v>
      </c>
      <c r="M109" s="328"/>
      <c r="N109" s="61"/>
      <c r="O109" s="115">
        <f t="shared" si="125"/>
        <v>0</v>
      </c>
      <c r="P109" s="112"/>
    </row>
    <row r="110" spans="1:16" ht="24" hidden="1" x14ac:dyDescent="0.25">
      <c r="A110" s="38">
        <v>2248</v>
      </c>
      <c r="B110" s="58" t="s">
        <v>300</v>
      </c>
      <c r="C110" s="59">
        <f t="shared" si="97"/>
        <v>0</v>
      </c>
      <c r="D110" s="232"/>
      <c r="E110" s="61"/>
      <c r="F110" s="148">
        <f t="shared" si="122"/>
        <v>0</v>
      </c>
      <c r="G110" s="232"/>
      <c r="H110" s="264"/>
      <c r="I110" s="115">
        <f t="shared" si="123"/>
        <v>0</v>
      </c>
      <c r="J110" s="264"/>
      <c r="K110" s="61"/>
      <c r="L110" s="137">
        <f t="shared" si="124"/>
        <v>0</v>
      </c>
      <c r="M110" s="328"/>
      <c r="N110" s="61"/>
      <c r="O110" s="115">
        <f t="shared" si="125"/>
        <v>0</v>
      </c>
      <c r="P110" s="112"/>
    </row>
    <row r="111" spans="1:16" ht="24" hidden="1" x14ac:dyDescent="0.25">
      <c r="A111" s="38">
        <v>2249</v>
      </c>
      <c r="B111" s="58" t="s">
        <v>96</v>
      </c>
      <c r="C111" s="59">
        <f t="shared" si="97"/>
        <v>0</v>
      </c>
      <c r="D111" s="232"/>
      <c r="E111" s="61"/>
      <c r="F111" s="148">
        <f t="shared" si="122"/>
        <v>0</v>
      </c>
      <c r="G111" s="232"/>
      <c r="H111" s="264"/>
      <c r="I111" s="115">
        <f t="shared" si="123"/>
        <v>0</v>
      </c>
      <c r="J111" s="264"/>
      <c r="K111" s="61"/>
      <c r="L111" s="137">
        <f t="shared" si="124"/>
        <v>0</v>
      </c>
      <c r="M111" s="328"/>
      <c r="N111" s="61"/>
      <c r="O111" s="115">
        <f t="shared" si="125"/>
        <v>0</v>
      </c>
      <c r="P111" s="112"/>
    </row>
    <row r="112" spans="1:16" x14ac:dyDescent="0.25">
      <c r="A112" s="113">
        <v>2250</v>
      </c>
      <c r="B112" s="58" t="s">
        <v>97</v>
      </c>
      <c r="C112" s="59">
        <f t="shared" si="97"/>
        <v>213</v>
      </c>
      <c r="D112" s="233">
        <f>SUM(D113:D115)</f>
        <v>213</v>
      </c>
      <c r="E112" s="436">
        <f t="shared" ref="E112:F112" si="126">SUM(E113:E115)</f>
        <v>0</v>
      </c>
      <c r="F112" s="393">
        <f t="shared" si="126"/>
        <v>213</v>
      </c>
      <c r="G112" s="233">
        <f>SUM(G113:G115)</f>
        <v>0</v>
      </c>
      <c r="H112" s="137">
        <f t="shared" ref="H112:I112" si="127">SUM(H113:H115)</f>
        <v>0</v>
      </c>
      <c r="I112" s="393">
        <f t="shared" si="127"/>
        <v>0</v>
      </c>
      <c r="J112" s="122">
        <f>SUM(J113:J115)</f>
        <v>0</v>
      </c>
      <c r="K112" s="436">
        <f t="shared" ref="K112:L112" si="128">SUM(K113:K115)</f>
        <v>0</v>
      </c>
      <c r="L112" s="393">
        <f t="shared" si="128"/>
        <v>0</v>
      </c>
      <c r="M112" s="59">
        <f>SUM(M113:M115)</f>
        <v>0</v>
      </c>
      <c r="N112" s="114">
        <f t="shared" ref="N112:O112" si="129">SUM(N113:N115)</f>
        <v>0</v>
      </c>
      <c r="O112" s="115">
        <f t="shared" si="129"/>
        <v>0</v>
      </c>
      <c r="P112" s="112"/>
    </row>
    <row r="113" spans="1:16" hidden="1" x14ac:dyDescent="0.25">
      <c r="A113" s="38">
        <v>2251</v>
      </c>
      <c r="B113" s="58" t="s">
        <v>98</v>
      </c>
      <c r="C113" s="59">
        <f t="shared" si="97"/>
        <v>0</v>
      </c>
      <c r="D113" s="232"/>
      <c r="E113" s="61"/>
      <c r="F113" s="148">
        <f t="shared" ref="F113:F115" si="130">D113+E113</f>
        <v>0</v>
      </c>
      <c r="G113" s="232"/>
      <c r="H113" s="264"/>
      <c r="I113" s="115">
        <f t="shared" ref="I113:I115" si="131">G113+H113</f>
        <v>0</v>
      </c>
      <c r="J113" s="264"/>
      <c r="K113" s="61"/>
      <c r="L113" s="137">
        <f t="shared" ref="L113:L115" si="132">J113+K113</f>
        <v>0</v>
      </c>
      <c r="M113" s="328"/>
      <c r="N113" s="61"/>
      <c r="O113" s="115">
        <f t="shared" ref="O113:O115" si="133">M113+N113</f>
        <v>0</v>
      </c>
      <c r="P113" s="112"/>
    </row>
    <row r="114" spans="1:16" ht="24" hidden="1" x14ac:dyDescent="0.25">
      <c r="A114" s="38">
        <v>2252</v>
      </c>
      <c r="B114" s="58" t="s">
        <v>99</v>
      </c>
      <c r="C114" s="59">
        <f t="shared" si="97"/>
        <v>0</v>
      </c>
      <c r="D114" s="232"/>
      <c r="E114" s="61"/>
      <c r="F114" s="148">
        <f t="shared" si="130"/>
        <v>0</v>
      </c>
      <c r="G114" s="232"/>
      <c r="H114" s="264"/>
      <c r="I114" s="115">
        <f t="shared" si="131"/>
        <v>0</v>
      </c>
      <c r="J114" s="264"/>
      <c r="K114" s="61"/>
      <c r="L114" s="137">
        <f t="shared" si="132"/>
        <v>0</v>
      </c>
      <c r="M114" s="328"/>
      <c r="N114" s="61"/>
      <c r="O114" s="115">
        <f t="shared" si="133"/>
        <v>0</v>
      </c>
      <c r="P114" s="112"/>
    </row>
    <row r="115" spans="1:16" ht="24" x14ac:dyDescent="0.25">
      <c r="A115" s="38">
        <v>2259</v>
      </c>
      <c r="B115" s="58" t="s">
        <v>100</v>
      </c>
      <c r="C115" s="59">
        <f t="shared" si="97"/>
        <v>213</v>
      </c>
      <c r="D115" s="232">
        <v>213</v>
      </c>
      <c r="E115" s="435"/>
      <c r="F115" s="393">
        <f t="shared" si="130"/>
        <v>213</v>
      </c>
      <c r="G115" s="232"/>
      <c r="H115" s="1264"/>
      <c r="I115" s="393">
        <f t="shared" si="131"/>
        <v>0</v>
      </c>
      <c r="J115" s="264"/>
      <c r="K115" s="435"/>
      <c r="L115" s="393">
        <f t="shared" si="132"/>
        <v>0</v>
      </c>
      <c r="M115" s="328"/>
      <c r="N115" s="61"/>
      <c r="O115" s="115">
        <f t="shared" si="133"/>
        <v>0</v>
      </c>
      <c r="P115" s="112"/>
    </row>
    <row r="116" spans="1:16" x14ac:dyDescent="0.25">
      <c r="A116" s="113">
        <v>2260</v>
      </c>
      <c r="B116" s="58" t="s">
        <v>101</v>
      </c>
      <c r="C116" s="59">
        <f t="shared" si="97"/>
        <v>1235</v>
      </c>
      <c r="D116" s="233">
        <f>SUM(D117:D121)</f>
        <v>735</v>
      </c>
      <c r="E116" s="436">
        <f t="shared" ref="E116:F116" si="134">SUM(E117:E121)</f>
        <v>0</v>
      </c>
      <c r="F116" s="393">
        <f t="shared" si="134"/>
        <v>735</v>
      </c>
      <c r="G116" s="233">
        <f>SUM(G117:G121)</f>
        <v>0</v>
      </c>
      <c r="H116" s="137">
        <f t="shared" ref="H116:I116" si="135">SUM(H117:H121)</f>
        <v>0</v>
      </c>
      <c r="I116" s="393">
        <f t="shared" si="135"/>
        <v>0</v>
      </c>
      <c r="J116" s="122">
        <f>SUM(J117:J121)</f>
        <v>500</v>
      </c>
      <c r="K116" s="436">
        <f t="shared" ref="K116:L116" si="136">SUM(K117:K121)</f>
        <v>0</v>
      </c>
      <c r="L116" s="393">
        <f t="shared" si="136"/>
        <v>500</v>
      </c>
      <c r="M116" s="59">
        <f>SUM(M117:M121)</f>
        <v>0</v>
      </c>
      <c r="N116" s="114">
        <f t="shared" ref="N116:O116" si="137">SUM(N117:N121)</f>
        <v>0</v>
      </c>
      <c r="O116" s="115">
        <f t="shared" si="137"/>
        <v>0</v>
      </c>
      <c r="P116" s="112"/>
    </row>
    <row r="117" spans="1:16" hidden="1" x14ac:dyDescent="0.25">
      <c r="A117" s="38">
        <v>2261</v>
      </c>
      <c r="B117" s="58" t="s">
        <v>102</v>
      </c>
      <c r="C117" s="59">
        <f t="shared" si="97"/>
        <v>0</v>
      </c>
      <c r="D117" s="232"/>
      <c r="E117" s="61"/>
      <c r="F117" s="148">
        <f t="shared" ref="F117:F121" si="138">D117+E117</f>
        <v>0</v>
      </c>
      <c r="G117" s="232"/>
      <c r="H117" s="264"/>
      <c r="I117" s="115">
        <f t="shared" ref="I117:I121" si="139">G117+H117</f>
        <v>0</v>
      </c>
      <c r="J117" s="264"/>
      <c r="K117" s="61"/>
      <c r="L117" s="137">
        <f t="shared" ref="L117:L121" si="140">J117+K117</f>
        <v>0</v>
      </c>
      <c r="M117" s="328"/>
      <c r="N117" s="61"/>
      <c r="O117" s="115">
        <f t="shared" ref="O117:O121" si="141">M117+N117</f>
        <v>0</v>
      </c>
      <c r="P117" s="112"/>
    </row>
    <row r="118" spans="1:16" x14ac:dyDescent="0.25">
      <c r="A118" s="38">
        <v>2262</v>
      </c>
      <c r="B118" s="58" t="s">
        <v>103</v>
      </c>
      <c r="C118" s="59">
        <f t="shared" si="97"/>
        <v>1200</v>
      </c>
      <c r="D118" s="232">
        <v>700</v>
      </c>
      <c r="E118" s="435"/>
      <c r="F118" s="393">
        <f t="shared" si="138"/>
        <v>700</v>
      </c>
      <c r="G118" s="232"/>
      <c r="H118" s="1264"/>
      <c r="I118" s="393">
        <f t="shared" si="139"/>
        <v>0</v>
      </c>
      <c r="J118" s="264">
        <v>500</v>
      </c>
      <c r="K118" s="435"/>
      <c r="L118" s="393">
        <f t="shared" si="140"/>
        <v>500</v>
      </c>
      <c r="M118" s="328"/>
      <c r="N118" s="61"/>
      <c r="O118" s="115">
        <f t="shared" si="141"/>
        <v>0</v>
      </c>
      <c r="P118" s="112"/>
    </row>
    <row r="119" spans="1:16" hidden="1" x14ac:dyDescent="0.25">
      <c r="A119" s="38">
        <v>2263</v>
      </c>
      <c r="B119" s="58" t="s">
        <v>104</v>
      </c>
      <c r="C119" s="59">
        <f t="shared" si="97"/>
        <v>0</v>
      </c>
      <c r="D119" s="232"/>
      <c r="E119" s="61"/>
      <c r="F119" s="148">
        <f t="shared" si="138"/>
        <v>0</v>
      </c>
      <c r="G119" s="232"/>
      <c r="H119" s="264"/>
      <c r="I119" s="115">
        <f t="shared" si="139"/>
        <v>0</v>
      </c>
      <c r="J119" s="264"/>
      <c r="K119" s="61"/>
      <c r="L119" s="137">
        <f t="shared" si="140"/>
        <v>0</v>
      </c>
      <c r="M119" s="328"/>
      <c r="N119" s="61"/>
      <c r="O119" s="115">
        <f t="shared" si="141"/>
        <v>0</v>
      </c>
      <c r="P119" s="112"/>
    </row>
    <row r="120" spans="1:16" ht="24" hidden="1" x14ac:dyDescent="0.25">
      <c r="A120" s="38">
        <v>2264</v>
      </c>
      <c r="B120" s="58" t="s">
        <v>105</v>
      </c>
      <c r="C120" s="59">
        <f t="shared" si="97"/>
        <v>0</v>
      </c>
      <c r="D120" s="232"/>
      <c r="E120" s="61"/>
      <c r="F120" s="148">
        <f t="shared" si="138"/>
        <v>0</v>
      </c>
      <c r="G120" s="232"/>
      <c r="H120" s="264"/>
      <c r="I120" s="115">
        <f t="shared" si="139"/>
        <v>0</v>
      </c>
      <c r="J120" s="264"/>
      <c r="K120" s="61"/>
      <c r="L120" s="137">
        <f t="shared" si="140"/>
        <v>0</v>
      </c>
      <c r="M120" s="328"/>
      <c r="N120" s="61"/>
      <c r="O120" s="115">
        <f t="shared" si="141"/>
        <v>0</v>
      </c>
      <c r="P120" s="112"/>
    </row>
    <row r="121" spans="1:16" x14ac:dyDescent="0.25">
      <c r="A121" s="38">
        <v>2269</v>
      </c>
      <c r="B121" s="58" t="s">
        <v>106</v>
      </c>
      <c r="C121" s="59">
        <f t="shared" si="97"/>
        <v>35</v>
      </c>
      <c r="D121" s="232">
        <v>35</v>
      </c>
      <c r="E121" s="435"/>
      <c r="F121" s="393">
        <f t="shared" si="138"/>
        <v>35</v>
      </c>
      <c r="G121" s="232"/>
      <c r="H121" s="1264"/>
      <c r="I121" s="393">
        <f t="shared" si="139"/>
        <v>0</v>
      </c>
      <c r="J121" s="264"/>
      <c r="K121" s="435"/>
      <c r="L121" s="393">
        <f t="shared" si="140"/>
        <v>0</v>
      </c>
      <c r="M121" s="328"/>
      <c r="N121" s="61"/>
      <c r="O121" s="115">
        <f t="shared" si="141"/>
        <v>0</v>
      </c>
      <c r="P121" s="112"/>
    </row>
    <row r="122" spans="1:16" x14ac:dyDescent="0.25">
      <c r="A122" s="113">
        <v>2270</v>
      </c>
      <c r="B122" s="58" t="s">
        <v>107</v>
      </c>
      <c r="C122" s="59">
        <f t="shared" si="97"/>
        <v>3901</v>
      </c>
      <c r="D122" s="233">
        <f>SUM(D123:D127)</f>
        <v>5365</v>
      </c>
      <c r="E122" s="436">
        <f>SUM(E123:E127)</f>
        <v>-1464</v>
      </c>
      <c r="F122" s="393">
        <f t="shared" ref="F122" si="142">SUM(F123:F127)</f>
        <v>3901</v>
      </c>
      <c r="G122" s="233">
        <f>SUM(G123:G127)</f>
        <v>0</v>
      </c>
      <c r="H122" s="137">
        <f t="shared" ref="H122:I122" si="143">SUM(H123:H127)</f>
        <v>0</v>
      </c>
      <c r="I122" s="393">
        <f t="shared" si="143"/>
        <v>0</v>
      </c>
      <c r="J122" s="122">
        <f>SUM(J123:J127)</f>
        <v>0</v>
      </c>
      <c r="K122" s="436">
        <f t="shared" ref="K122:L122" si="144">SUM(K123:K127)</f>
        <v>0</v>
      </c>
      <c r="L122" s="393">
        <f t="shared" si="144"/>
        <v>0</v>
      </c>
      <c r="M122" s="59">
        <f>SUM(M123:M127)</f>
        <v>0</v>
      </c>
      <c r="N122" s="114">
        <f t="shared" ref="N122:O122" si="145">SUM(N123:N127)</f>
        <v>0</v>
      </c>
      <c r="O122" s="115">
        <f t="shared" si="145"/>
        <v>0</v>
      </c>
      <c r="P122" s="112"/>
    </row>
    <row r="123" spans="1:16" hidden="1" x14ac:dyDescent="0.25">
      <c r="A123" s="38">
        <v>2272</v>
      </c>
      <c r="B123" s="147" t="s">
        <v>108</v>
      </c>
      <c r="C123" s="59">
        <f t="shared" si="97"/>
        <v>0</v>
      </c>
      <c r="D123" s="232"/>
      <c r="E123" s="61"/>
      <c r="F123" s="148">
        <f t="shared" ref="F123:F127" si="146">D123+E123</f>
        <v>0</v>
      </c>
      <c r="G123" s="232"/>
      <c r="H123" s="264"/>
      <c r="I123" s="115">
        <f t="shared" ref="I123:I127" si="147">G123+H123</f>
        <v>0</v>
      </c>
      <c r="J123" s="264"/>
      <c r="K123" s="61"/>
      <c r="L123" s="137">
        <f t="shared" ref="L123:L127" si="148">J123+K123</f>
        <v>0</v>
      </c>
      <c r="M123" s="328"/>
      <c r="N123" s="61"/>
      <c r="O123" s="115">
        <f t="shared" ref="O123:O127" si="149">M123+N123</f>
        <v>0</v>
      </c>
      <c r="P123" s="112"/>
    </row>
    <row r="124" spans="1:16" ht="24" hidden="1" x14ac:dyDescent="0.25">
      <c r="A124" s="38">
        <v>2274</v>
      </c>
      <c r="B124" s="187" t="s">
        <v>290</v>
      </c>
      <c r="C124" s="59">
        <f t="shared" si="97"/>
        <v>0</v>
      </c>
      <c r="D124" s="232"/>
      <c r="E124" s="61"/>
      <c r="F124" s="148">
        <f t="shared" si="146"/>
        <v>0</v>
      </c>
      <c r="G124" s="232"/>
      <c r="H124" s="264"/>
      <c r="I124" s="115">
        <f t="shared" si="147"/>
        <v>0</v>
      </c>
      <c r="J124" s="264"/>
      <c r="K124" s="61"/>
      <c r="L124" s="137">
        <f t="shared" si="148"/>
        <v>0</v>
      </c>
      <c r="M124" s="328"/>
      <c r="N124" s="61"/>
      <c r="O124" s="115">
        <f t="shared" si="149"/>
        <v>0</v>
      </c>
      <c r="P124" s="112"/>
    </row>
    <row r="125" spans="1:16" ht="24" x14ac:dyDescent="0.25">
      <c r="A125" s="38">
        <v>2275</v>
      </c>
      <c r="B125" s="58" t="s">
        <v>109</v>
      </c>
      <c r="C125" s="59">
        <f t="shared" si="97"/>
        <v>18</v>
      </c>
      <c r="D125" s="232">
        <v>18</v>
      </c>
      <c r="E125" s="435"/>
      <c r="F125" s="393">
        <f t="shared" si="146"/>
        <v>18</v>
      </c>
      <c r="G125" s="232"/>
      <c r="H125" s="1264"/>
      <c r="I125" s="393">
        <f t="shared" si="147"/>
        <v>0</v>
      </c>
      <c r="J125" s="264"/>
      <c r="K125" s="435"/>
      <c r="L125" s="393">
        <f t="shared" si="148"/>
        <v>0</v>
      </c>
      <c r="M125" s="328"/>
      <c r="N125" s="61"/>
      <c r="O125" s="115">
        <f t="shared" si="149"/>
        <v>0</v>
      </c>
      <c r="P125" s="112"/>
    </row>
    <row r="126" spans="1:16" ht="36" hidden="1" x14ac:dyDescent="0.25">
      <c r="A126" s="38">
        <v>2276</v>
      </c>
      <c r="B126" s="58" t="s">
        <v>110</v>
      </c>
      <c r="C126" s="59">
        <f t="shared" si="97"/>
        <v>0</v>
      </c>
      <c r="D126" s="232"/>
      <c r="E126" s="61"/>
      <c r="F126" s="148">
        <f t="shared" si="146"/>
        <v>0</v>
      </c>
      <c r="G126" s="232"/>
      <c r="H126" s="264"/>
      <c r="I126" s="115">
        <f t="shared" si="147"/>
        <v>0</v>
      </c>
      <c r="J126" s="264"/>
      <c r="K126" s="61"/>
      <c r="L126" s="137">
        <f t="shared" si="148"/>
        <v>0</v>
      </c>
      <c r="M126" s="328"/>
      <c r="N126" s="61"/>
      <c r="O126" s="115">
        <f t="shared" si="149"/>
        <v>0</v>
      </c>
      <c r="P126" s="112"/>
    </row>
    <row r="127" spans="1:16" ht="48" x14ac:dyDescent="0.25">
      <c r="A127" s="38">
        <v>2279</v>
      </c>
      <c r="B127" s="58" t="s">
        <v>111</v>
      </c>
      <c r="C127" s="59">
        <f t="shared" si="97"/>
        <v>3883</v>
      </c>
      <c r="D127" s="232">
        <v>5347</v>
      </c>
      <c r="E127" s="435">
        <v>-1464</v>
      </c>
      <c r="F127" s="393">
        <f t="shared" si="146"/>
        <v>3883</v>
      </c>
      <c r="G127" s="232"/>
      <c r="H127" s="1264"/>
      <c r="I127" s="393">
        <f t="shared" si="147"/>
        <v>0</v>
      </c>
      <c r="J127" s="264"/>
      <c r="K127" s="435"/>
      <c r="L127" s="393">
        <f t="shared" si="148"/>
        <v>0</v>
      </c>
      <c r="M127" s="328"/>
      <c r="N127" s="61"/>
      <c r="O127" s="115">
        <f t="shared" si="149"/>
        <v>0</v>
      </c>
      <c r="P127" s="377" t="s">
        <v>1873</v>
      </c>
    </row>
    <row r="128" spans="1:16" ht="24" hidden="1" x14ac:dyDescent="0.25">
      <c r="A128" s="1665">
        <v>2280</v>
      </c>
      <c r="B128" s="53" t="s">
        <v>301</v>
      </c>
      <c r="C128" s="54">
        <f t="shared" si="97"/>
        <v>0</v>
      </c>
      <c r="D128" s="235">
        <f t="shared" ref="D128:O128" si="150">SUM(D129)</f>
        <v>0</v>
      </c>
      <c r="E128" s="120">
        <f t="shared" si="150"/>
        <v>0</v>
      </c>
      <c r="F128" s="289">
        <f t="shared" si="150"/>
        <v>0</v>
      </c>
      <c r="G128" s="235">
        <f t="shared" si="150"/>
        <v>0</v>
      </c>
      <c r="H128" s="266">
        <f t="shared" si="150"/>
        <v>0</v>
      </c>
      <c r="I128" s="121">
        <f t="shared" si="150"/>
        <v>0</v>
      </c>
      <c r="J128" s="266">
        <f t="shared" si="150"/>
        <v>0</v>
      </c>
      <c r="K128" s="120">
        <f t="shared" si="150"/>
        <v>0</v>
      </c>
      <c r="L128" s="141">
        <f t="shared" si="150"/>
        <v>0</v>
      </c>
      <c r="M128" s="59">
        <f t="shared" si="150"/>
        <v>0</v>
      </c>
      <c r="N128" s="114">
        <f t="shared" si="150"/>
        <v>0</v>
      </c>
      <c r="O128" s="115">
        <f t="shared" si="150"/>
        <v>0</v>
      </c>
      <c r="P128" s="112"/>
    </row>
    <row r="129" spans="1:16" ht="24" hidden="1" x14ac:dyDescent="0.25">
      <c r="A129" s="38">
        <v>2283</v>
      </c>
      <c r="B129" s="58" t="s">
        <v>112</v>
      </c>
      <c r="C129" s="59">
        <f t="shared" si="97"/>
        <v>0</v>
      </c>
      <c r="D129" s="232"/>
      <c r="E129" s="61"/>
      <c r="F129" s="148">
        <f>D129+E129</f>
        <v>0</v>
      </c>
      <c r="G129" s="232"/>
      <c r="H129" s="264"/>
      <c r="I129" s="115">
        <f>G129+H129</f>
        <v>0</v>
      </c>
      <c r="J129" s="264"/>
      <c r="K129" s="61"/>
      <c r="L129" s="137">
        <f>J129+K129</f>
        <v>0</v>
      </c>
      <c r="M129" s="328"/>
      <c r="N129" s="61"/>
      <c r="O129" s="115">
        <f>M129+N129</f>
        <v>0</v>
      </c>
      <c r="P129" s="112"/>
    </row>
    <row r="130" spans="1:16" ht="38.25" customHeight="1" x14ac:dyDescent="0.25">
      <c r="A130" s="46">
        <v>2300</v>
      </c>
      <c r="B130" s="106" t="s">
        <v>113</v>
      </c>
      <c r="C130" s="47">
        <f t="shared" si="97"/>
        <v>19989</v>
      </c>
      <c r="D130" s="230">
        <f>SUM(D131,D136,D140,D141,D144,D151,D159,D160,D163)</f>
        <v>15741</v>
      </c>
      <c r="E130" s="430">
        <f t="shared" ref="E130:F130" si="151">SUM(E131,E136,E140,E141,E144,E151,E159,E160,E163)</f>
        <v>0</v>
      </c>
      <c r="F130" s="397">
        <f t="shared" si="151"/>
        <v>15741</v>
      </c>
      <c r="G130" s="230">
        <f>SUM(G131,G136,G140,G141,G144,G151,G159,G160,G163)</f>
        <v>0</v>
      </c>
      <c r="H130" s="127">
        <f t="shared" ref="H130:I130" si="152">SUM(H131,H136,H140,H141,H144,H151,H159,H160,H163)</f>
        <v>0</v>
      </c>
      <c r="I130" s="397">
        <f t="shared" si="152"/>
        <v>0</v>
      </c>
      <c r="J130" s="107">
        <f>SUM(J131,J136,J140,J141,J144,J151,J159,J160,J163)</f>
        <v>4248</v>
      </c>
      <c r="K130" s="430">
        <f t="shared" ref="K130:L130" si="153">SUM(K131,K136,K140,K141,K144,K151,K159,K160,K163)</f>
        <v>0</v>
      </c>
      <c r="L130" s="397">
        <f t="shared" si="153"/>
        <v>4248</v>
      </c>
      <c r="M130" s="47">
        <f>SUM(M131,M136,M140,M141,M144,M151,M159,M160,M163)</f>
        <v>0</v>
      </c>
      <c r="N130" s="51">
        <f t="shared" ref="N130:O130" si="154">SUM(N131,N136,N140,N141,N144,N151,N159,N160,N163)</f>
        <v>0</v>
      </c>
      <c r="O130" s="118">
        <f t="shared" si="154"/>
        <v>0</v>
      </c>
      <c r="P130" s="124"/>
    </row>
    <row r="131" spans="1:16" ht="24" x14ac:dyDescent="0.25">
      <c r="A131" s="1665">
        <v>2310</v>
      </c>
      <c r="B131" s="53" t="s">
        <v>114</v>
      </c>
      <c r="C131" s="54">
        <f t="shared" si="97"/>
        <v>2877</v>
      </c>
      <c r="D131" s="235">
        <f t="shared" ref="D131:O131" si="155">SUM(D132:D135)</f>
        <v>2447</v>
      </c>
      <c r="E131" s="438">
        <f t="shared" si="155"/>
        <v>0</v>
      </c>
      <c r="F131" s="434">
        <f t="shared" si="155"/>
        <v>2447</v>
      </c>
      <c r="G131" s="235">
        <f t="shared" si="155"/>
        <v>0</v>
      </c>
      <c r="H131" s="141">
        <f t="shared" si="155"/>
        <v>0</v>
      </c>
      <c r="I131" s="434">
        <f t="shared" si="155"/>
        <v>0</v>
      </c>
      <c r="J131" s="266">
        <f t="shared" si="155"/>
        <v>430</v>
      </c>
      <c r="K131" s="438">
        <f t="shared" si="155"/>
        <v>0</v>
      </c>
      <c r="L131" s="434">
        <f t="shared" si="155"/>
        <v>430</v>
      </c>
      <c r="M131" s="54">
        <f t="shared" si="155"/>
        <v>0</v>
      </c>
      <c r="N131" s="120">
        <f t="shared" si="155"/>
        <v>0</v>
      </c>
      <c r="O131" s="121">
        <f t="shared" si="155"/>
        <v>0</v>
      </c>
      <c r="P131" s="111"/>
    </row>
    <row r="132" spans="1:16" x14ac:dyDescent="0.25">
      <c r="A132" s="38">
        <v>2311</v>
      </c>
      <c r="B132" s="58" t="s">
        <v>115</v>
      </c>
      <c r="C132" s="59">
        <f t="shared" si="97"/>
        <v>863</v>
      </c>
      <c r="D132" s="232">
        <v>863</v>
      </c>
      <c r="E132" s="435"/>
      <c r="F132" s="393">
        <f t="shared" ref="F132:F135" si="156">D132+E132</f>
        <v>863</v>
      </c>
      <c r="G132" s="232"/>
      <c r="H132" s="1264"/>
      <c r="I132" s="393">
        <f t="shared" ref="I132:I135" si="157">G132+H132</f>
        <v>0</v>
      </c>
      <c r="J132" s="264"/>
      <c r="K132" s="435"/>
      <c r="L132" s="393">
        <f t="shared" ref="L132:L135" si="158">J132+K132</f>
        <v>0</v>
      </c>
      <c r="M132" s="328"/>
      <c r="N132" s="61"/>
      <c r="O132" s="115">
        <f t="shared" ref="O132:O135" si="159">M132+N132</f>
        <v>0</v>
      </c>
      <c r="P132" s="112"/>
    </row>
    <row r="133" spans="1:16" x14ac:dyDescent="0.25">
      <c r="A133" s="38">
        <v>2312</v>
      </c>
      <c r="B133" s="58" t="s">
        <v>116</v>
      </c>
      <c r="C133" s="59">
        <f t="shared" si="97"/>
        <v>715</v>
      </c>
      <c r="D133" s="232">
        <v>500</v>
      </c>
      <c r="E133" s="435"/>
      <c r="F133" s="393">
        <f t="shared" si="156"/>
        <v>500</v>
      </c>
      <c r="G133" s="232"/>
      <c r="H133" s="1264"/>
      <c r="I133" s="393">
        <f t="shared" si="157"/>
        <v>0</v>
      </c>
      <c r="J133" s="264">
        <v>215</v>
      </c>
      <c r="K133" s="435"/>
      <c r="L133" s="393">
        <f t="shared" si="158"/>
        <v>215</v>
      </c>
      <c r="M133" s="328"/>
      <c r="N133" s="61"/>
      <c r="O133" s="115">
        <f t="shared" si="159"/>
        <v>0</v>
      </c>
      <c r="P133" s="112"/>
    </row>
    <row r="134" spans="1:16" hidden="1" x14ac:dyDescent="0.25">
      <c r="A134" s="38">
        <v>2313</v>
      </c>
      <c r="B134" s="58" t="s">
        <v>117</v>
      </c>
      <c r="C134" s="59">
        <f t="shared" si="97"/>
        <v>0</v>
      </c>
      <c r="D134" s="232"/>
      <c r="E134" s="61"/>
      <c r="F134" s="148">
        <f t="shared" si="156"/>
        <v>0</v>
      </c>
      <c r="G134" s="232"/>
      <c r="H134" s="264"/>
      <c r="I134" s="115">
        <f t="shared" si="157"/>
        <v>0</v>
      </c>
      <c r="J134" s="264"/>
      <c r="K134" s="61"/>
      <c r="L134" s="137">
        <f t="shared" si="158"/>
        <v>0</v>
      </c>
      <c r="M134" s="328"/>
      <c r="N134" s="61"/>
      <c r="O134" s="115">
        <f t="shared" si="159"/>
        <v>0</v>
      </c>
      <c r="P134" s="112"/>
    </row>
    <row r="135" spans="1:16" ht="36" customHeight="1" x14ac:dyDescent="0.25">
      <c r="A135" s="38">
        <v>2314</v>
      </c>
      <c r="B135" s="58" t="s">
        <v>291</v>
      </c>
      <c r="C135" s="59">
        <f t="shared" si="97"/>
        <v>1299</v>
      </c>
      <c r="D135" s="232">
        <v>1084</v>
      </c>
      <c r="E135" s="435"/>
      <c r="F135" s="393">
        <f t="shared" si="156"/>
        <v>1084</v>
      </c>
      <c r="G135" s="232"/>
      <c r="H135" s="1264"/>
      <c r="I135" s="393">
        <f t="shared" si="157"/>
        <v>0</v>
      </c>
      <c r="J135" s="264">
        <v>215</v>
      </c>
      <c r="K135" s="435"/>
      <c r="L135" s="393">
        <f t="shared" si="158"/>
        <v>215</v>
      </c>
      <c r="M135" s="328"/>
      <c r="N135" s="61"/>
      <c r="O135" s="115">
        <f t="shared" si="159"/>
        <v>0</v>
      </c>
      <c r="P135" s="112"/>
    </row>
    <row r="136" spans="1:16" x14ac:dyDescent="0.25">
      <c r="A136" s="113">
        <v>2320</v>
      </c>
      <c r="B136" s="58" t="s">
        <v>118</v>
      </c>
      <c r="C136" s="59">
        <f t="shared" si="97"/>
        <v>2761</v>
      </c>
      <c r="D136" s="233">
        <f>SUM(D137:D139)</f>
        <v>2461</v>
      </c>
      <c r="E136" s="436">
        <f t="shared" ref="E136:F136" si="160">SUM(E137:E139)</f>
        <v>0</v>
      </c>
      <c r="F136" s="393">
        <f t="shared" si="160"/>
        <v>2461</v>
      </c>
      <c r="G136" s="233">
        <f>SUM(G137:G139)</f>
        <v>0</v>
      </c>
      <c r="H136" s="137">
        <f t="shared" ref="H136:I136" si="161">SUM(H137:H139)</f>
        <v>0</v>
      </c>
      <c r="I136" s="393">
        <f t="shared" si="161"/>
        <v>0</v>
      </c>
      <c r="J136" s="122">
        <f>SUM(J137:J139)</f>
        <v>300</v>
      </c>
      <c r="K136" s="436">
        <f t="shared" ref="K136:L136" si="162">SUM(K137:K139)</f>
        <v>0</v>
      </c>
      <c r="L136" s="393">
        <f t="shared" si="162"/>
        <v>300</v>
      </c>
      <c r="M136" s="59">
        <f>SUM(M137:M139)</f>
        <v>0</v>
      </c>
      <c r="N136" s="114">
        <f t="shared" ref="N136:O136" si="163">SUM(N137:N139)</f>
        <v>0</v>
      </c>
      <c r="O136" s="115">
        <f t="shared" si="163"/>
        <v>0</v>
      </c>
      <c r="P136" s="112"/>
    </row>
    <row r="137" spans="1:16" x14ac:dyDescent="0.25">
      <c r="A137" s="38">
        <v>2321</v>
      </c>
      <c r="B137" s="58" t="s">
        <v>119</v>
      </c>
      <c r="C137" s="59">
        <f t="shared" si="97"/>
        <v>1921</v>
      </c>
      <c r="D137" s="232">
        <v>1921</v>
      </c>
      <c r="E137" s="435"/>
      <c r="F137" s="393">
        <f t="shared" ref="F137:F140" si="164">D137+E137</f>
        <v>1921</v>
      </c>
      <c r="G137" s="232"/>
      <c r="H137" s="1264"/>
      <c r="I137" s="393">
        <f t="shared" ref="I137:I140" si="165">G137+H137</f>
        <v>0</v>
      </c>
      <c r="J137" s="264"/>
      <c r="K137" s="435"/>
      <c r="L137" s="393">
        <f t="shared" ref="L137:L140" si="166">J137+K137</f>
        <v>0</v>
      </c>
      <c r="M137" s="328"/>
      <c r="N137" s="61"/>
      <c r="O137" s="115">
        <f t="shared" ref="O137:O140" si="167">M137+N137</f>
        <v>0</v>
      </c>
      <c r="P137" s="112"/>
    </row>
    <row r="138" spans="1:16" x14ac:dyDescent="0.25">
      <c r="A138" s="38">
        <v>2322</v>
      </c>
      <c r="B138" s="58" t="s">
        <v>120</v>
      </c>
      <c r="C138" s="59">
        <f t="shared" si="97"/>
        <v>840</v>
      </c>
      <c r="D138" s="232">
        <v>540</v>
      </c>
      <c r="E138" s="435"/>
      <c r="F138" s="393">
        <f t="shared" si="164"/>
        <v>540</v>
      </c>
      <c r="G138" s="232"/>
      <c r="H138" s="1264"/>
      <c r="I138" s="393">
        <f t="shared" si="165"/>
        <v>0</v>
      </c>
      <c r="J138" s="264">
        <v>300</v>
      </c>
      <c r="K138" s="435"/>
      <c r="L138" s="393">
        <f t="shared" si="166"/>
        <v>300</v>
      </c>
      <c r="M138" s="328"/>
      <c r="N138" s="61"/>
      <c r="O138" s="115">
        <f t="shared" si="167"/>
        <v>0</v>
      </c>
      <c r="P138" s="112"/>
    </row>
    <row r="139" spans="1:16" ht="10.5" hidden="1" customHeight="1" x14ac:dyDescent="0.25">
      <c r="A139" s="38">
        <v>2329</v>
      </c>
      <c r="B139" s="58" t="s">
        <v>121</v>
      </c>
      <c r="C139" s="59">
        <f t="shared" si="97"/>
        <v>0</v>
      </c>
      <c r="D139" s="232"/>
      <c r="E139" s="61"/>
      <c r="F139" s="148">
        <f t="shared" si="164"/>
        <v>0</v>
      </c>
      <c r="G139" s="232"/>
      <c r="H139" s="264"/>
      <c r="I139" s="115">
        <f t="shared" si="165"/>
        <v>0</v>
      </c>
      <c r="J139" s="264"/>
      <c r="K139" s="61"/>
      <c r="L139" s="137">
        <f t="shared" si="166"/>
        <v>0</v>
      </c>
      <c r="M139" s="328"/>
      <c r="N139" s="61"/>
      <c r="O139" s="115">
        <f t="shared" si="167"/>
        <v>0</v>
      </c>
      <c r="P139" s="112"/>
    </row>
    <row r="140" spans="1:16" hidden="1" x14ac:dyDescent="0.25">
      <c r="A140" s="113">
        <v>2330</v>
      </c>
      <c r="B140" s="58" t="s">
        <v>122</v>
      </c>
      <c r="C140" s="59">
        <f t="shared" si="97"/>
        <v>0</v>
      </c>
      <c r="D140" s="232"/>
      <c r="E140" s="61"/>
      <c r="F140" s="148">
        <f t="shared" si="164"/>
        <v>0</v>
      </c>
      <c r="G140" s="232"/>
      <c r="H140" s="264"/>
      <c r="I140" s="115">
        <f t="shared" si="165"/>
        <v>0</v>
      </c>
      <c r="J140" s="264"/>
      <c r="K140" s="61"/>
      <c r="L140" s="137">
        <f t="shared" si="166"/>
        <v>0</v>
      </c>
      <c r="M140" s="328"/>
      <c r="N140" s="61"/>
      <c r="O140" s="115">
        <f t="shared" si="167"/>
        <v>0</v>
      </c>
      <c r="P140" s="112"/>
    </row>
    <row r="141" spans="1:16" ht="48" x14ac:dyDescent="0.25">
      <c r="A141" s="113">
        <v>2340</v>
      </c>
      <c r="B141" s="58" t="s">
        <v>302</v>
      </c>
      <c r="C141" s="59">
        <f t="shared" si="97"/>
        <v>70</v>
      </c>
      <c r="D141" s="233">
        <f>SUM(D142:D143)</f>
        <v>70</v>
      </c>
      <c r="E141" s="436">
        <f t="shared" ref="E141:F141" si="168">SUM(E142:E143)</f>
        <v>0</v>
      </c>
      <c r="F141" s="393">
        <f t="shared" si="168"/>
        <v>70</v>
      </c>
      <c r="G141" s="233">
        <f>SUM(G142:G143)</f>
        <v>0</v>
      </c>
      <c r="H141" s="137">
        <f t="shared" ref="H141:I141" si="169">SUM(H142:H143)</f>
        <v>0</v>
      </c>
      <c r="I141" s="393">
        <f t="shared" si="169"/>
        <v>0</v>
      </c>
      <c r="J141" s="122">
        <f>SUM(J142:J143)</f>
        <v>0</v>
      </c>
      <c r="K141" s="436">
        <f t="shared" ref="K141:L141" si="170">SUM(K142:K143)</f>
        <v>0</v>
      </c>
      <c r="L141" s="393">
        <f t="shared" si="170"/>
        <v>0</v>
      </c>
      <c r="M141" s="59">
        <f>SUM(M142:M143)</f>
        <v>0</v>
      </c>
      <c r="N141" s="114">
        <f t="shared" ref="N141:O141" si="171">SUM(N142:N143)</f>
        <v>0</v>
      </c>
      <c r="O141" s="115">
        <f t="shared" si="171"/>
        <v>0</v>
      </c>
      <c r="P141" s="112"/>
    </row>
    <row r="142" spans="1:16" x14ac:dyDescent="0.25">
      <c r="A142" s="38">
        <v>2341</v>
      </c>
      <c r="B142" s="58" t="s">
        <v>123</v>
      </c>
      <c r="C142" s="59">
        <f t="shared" si="97"/>
        <v>70</v>
      </c>
      <c r="D142" s="232">
        <v>70</v>
      </c>
      <c r="E142" s="435"/>
      <c r="F142" s="393">
        <f t="shared" ref="F142:F143" si="172">D142+E142</f>
        <v>70</v>
      </c>
      <c r="G142" s="232"/>
      <c r="H142" s="1264"/>
      <c r="I142" s="393">
        <f t="shared" ref="I142:I143" si="173">G142+H142</f>
        <v>0</v>
      </c>
      <c r="J142" s="264"/>
      <c r="K142" s="435"/>
      <c r="L142" s="393">
        <f t="shared" ref="L142:L143" si="174">J142+K142</f>
        <v>0</v>
      </c>
      <c r="M142" s="328"/>
      <c r="N142" s="61"/>
      <c r="O142" s="115">
        <f t="shared" ref="O142:O143" si="175">M142+N142</f>
        <v>0</v>
      </c>
      <c r="P142" s="112"/>
    </row>
    <row r="143" spans="1:16" ht="24" hidden="1" x14ac:dyDescent="0.25">
      <c r="A143" s="38">
        <v>2344</v>
      </c>
      <c r="B143" s="58" t="s">
        <v>124</v>
      </c>
      <c r="C143" s="59">
        <f t="shared" si="97"/>
        <v>0</v>
      </c>
      <c r="D143" s="232"/>
      <c r="E143" s="61"/>
      <c r="F143" s="148">
        <f t="shared" si="172"/>
        <v>0</v>
      </c>
      <c r="G143" s="232"/>
      <c r="H143" s="264"/>
      <c r="I143" s="115">
        <f t="shared" si="173"/>
        <v>0</v>
      </c>
      <c r="J143" s="264"/>
      <c r="K143" s="61"/>
      <c r="L143" s="137">
        <f t="shared" si="174"/>
        <v>0</v>
      </c>
      <c r="M143" s="328"/>
      <c r="N143" s="61"/>
      <c r="O143" s="115">
        <f t="shared" si="175"/>
        <v>0</v>
      </c>
      <c r="P143" s="112"/>
    </row>
    <row r="144" spans="1:16" ht="24" x14ac:dyDescent="0.25">
      <c r="A144" s="108">
        <v>2350</v>
      </c>
      <c r="B144" s="79" t="s">
        <v>125</v>
      </c>
      <c r="C144" s="85">
        <f t="shared" si="97"/>
        <v>4211</v>
      </c>
      <c r="D144" s="133">
        <f>SUM(D145:D150)</f>
        <v>4011</v>
      </c>
      <c r="E144" s="431">
        <f t="shared" ref="E144:F144" si="176">SUM(E145:E150)</f>
        <v>0</v>
      </c>
      <c r="F144" s="432">
        <f t="shared" si="176"/>
        <v>4011</v>
      </c>
      <c r="G144" s="133">
        <f>SUM(G145:G150)</f>
        <v>0</v>
      </c>
      <c r="H144" s="138">
        <f t="shared" ref="H144:I144" si="177">SUM(H145:H150)</f>
        <v>0</v>
      </c>
      <c r="I144" s="432">
        <f t="shared" si="177"/>
        <v>0</v>
      </c>
      <c r="J144" s="208">
        <f>SUM(J145:J150)</f>
        <v>200</v>
      </c>
      <c r="K144" s="431">
        <f t="shared" ref="K144:L144" si="178">SUM(K145:K150)</f>
        <v>0</v>
      </c>
      <c r="L144" s="432">
        <f t="shared" si="178"/>
        <v>200</v>
      </c>
      <c r="M144" s="85">
        <f>SUM(M145:M150)</f>
        <v>0</v>
      </c>
      <c r="N144" s="109">
        <f t="shared" ref="N144:O144" si="179">SUM(N145:N150)</f>
        <v>0</v>
      </c>
      <c r="O144" s="110">
        <f t="shared" si="179"/>
        <v>0</v>
      </c>
      <c r="P144" s="117"/>
    </row>
    <row r="145" spans="1:16" x14ac:dyDescent="0.25">
      <c r="A145" s="33">
        <v>2351</v>
      </c>
      <c r="B145" s="53" t="s">
        <v>126</v>
      </c>
      <c r="C145" s="54">
        <f t="shared" si="97"/>
        <v>800</v>
      </c>
      <c r="D145" s="231">
        <v>700</v>
      </c>
      <c r="E145" s="433"/>
      <c r="F145" s="434">
        <f t="shared" ref="F145:F150" si="180">D145+E145</f>
        <v>700</v>
      </c>
      <c r="G145" s="231"/>
      <c r="H145" s="1266"/>
      <c r="I145" s="434">
        <f t="shared" ref="I145:I150" si="181">G145+H145</f>
        <v>0</v>
      </c>
      <c r="J145" s="263">
        <v>100</v>
      </c>
      <c r="K145" s="433"/>
      <c r="L145" s="434">
        <f t="shared" ref="L145:L150" si="182">J145+K145</f>
        <v>100</v>
      </c>
      <c r="M145" s="327"/>
      <c r="N145" s="56"/>
      <c r="O145" s="121">
        <f t="shared" ref="O145:O150" si="183">M145+N145</f>
        <v>0</v>
      </c>
      <c r="P145" s="111"/>
    </row>
    <row r="146" spans="1:16" x14ac:dyDescent="0.25">
      <c r="A146" s="38">
        <v>2352</v>
      </c>
      <c r="B146" s="58" t="s">
        <v>127</v>
      </c>
      <c r="C146" s="59">
        <f t="shared" si="97"/>
        <v>1390</v>
      </c>
      <c r="D146" s="232">
        <v>1290</v>
      </c>
      <c r="E146" s="435"/>
      <c r="F146" s="393">
        <f t="shared" si="180"/>
        <v>1290</v>
      </c>
      <c r="G146" s="232"/>
      <c r="H146" s="1264"/>
      <c r="I146" s="393">
        <f t="shared" si="181"/>
        <v>0</v>
      </c>
      <c r="J146" s="264">
        <v>100</v>
      </c>
      <c r="K146" s="435"/>
      <c r="L146" s="393">
        <f t="shared" si="182"/>
        <v>100</v>
      </c>
      <c r="M146" s="328"/>
      <c r="N146" s="61"/>
      <c r="O146" s="115">
        <f t="shared" si="183"/>
        <v>0</v>
      </c>
      <c r="P146" s="112"/>
    </row>
    <row r="147" spans="1:16" ht="24" x14ac:dyDescent="0.25">
      <c r="A147" s="38">
        <v>2353</v>
      </c>
      <c r="B147" s="58" t="s">
        <v>128</v>
      </c>
      <c r="C147" s="59">
        <f t="shared" si="97"/>
        <v>1950</v>
      </c>
      <c r="D147" s="232">
        <v>1950</v>
      </c>
      <c r="E147" s="435"/>
      <c r="F147" s="393">
        <f t="shared" si="180"/>
        <v>1950</v>
      </c>
      <c r="G147" s="232"/>
      <c r="H147" s="1264"/>
      <c r="I147" s="393">
        <f t="shared" si="181"/>
        <v>0</v>
      </c>
      <c r="J147" s="264"/>
      <c r="K147" s="435"/>
      <c r="L147" s="393">
        <f t="shared" si="182"/>
        <v>0</v>
      </c>
      <c r="M147" s="328"/>
      <c r="N147" s="61"/>
      <c r="O147" s="115">
        <f t="shared" si="183"/>
        <v>0</v>
      </c>
      <c r="P147" s="112"/>
    </row>
    <row r="148" spans="1:16" ht="24" hidden="1" x14ac:dyDescent="0.25">
      <c r="A148" s="38">
        <v>2354</v>
      </c>
      <c r="B148" s="58" t="s">
        <v>129</v>
      </c>
      <c r="C148" s="59">
        <f t="shared" si="97"/>
        <v>0</v>
      </c>
      <c r="D148" s="232"/>
      <c r="E148" s="61"/>
      <c r="F148" s="148">
        <f t="shared" si="180"/>
        <v>0</v>
      </c>
      <c r="G148" s="232"/>
      <c r="H148" s="264"/>
      <c r="I148" s="115">
        <f t="shared" si="181"/>
        <v>0</v>
      </c>
      <c r="J148" s="264"/>
      <c r="K148" s="61"/>
      <c r="L148" s="137">
        <f t="shared" si="182"/>
        <v>0</v>
      </c>
      <c r="M148" s="328"/>
      <c r="N148" s="61"/>
      <c r="O148" s="115">
        <f t="shared" si="183"/>
        <v>0</v>
      </c>
      <c r="P148" s="112"/>
    </row>
    <row r="149" spans="1:16" ht="24" x14ac:dyDescent="0.25">
      <c r="A149" s="38">
        <v>2355</v>
      </c>
      <c r="B149" s="58" t="s">
        <v>130</v>
      </c>
      <c r="C149" s="59">
        <f t="shared" ref="C149:C212" si="184">F149+I149+L149+O149</f>
        <v>71</v>
      </c>
      <c r="D149" s="232">
        <v>71</v>
      </c>
      <c r="E149" s="435"/>
      <c r="F149" s="393">
        <f t="shared" si="180"/>
        <v>71</v>
      </c>
      <c r="G149" s="232"/>
      <c r="H149" s="1264"/>
      <c r="I149" s="393">
        <f t="shared" si="181"/>
        <v>0</v>
      </c>
      <c r="J149" s="264"/>
      <c r="K149" s="435"/>
      <c r="L149" s="393">
        <f t="shared" si="182"/>
        <v>0</v>
      </c>
      <c r="M149" s="328"/>
      <c r="N149" s="61"/>
      <c r="O149" s="115">
        <f t="shared" si="183"/>
        <v>0</v>
      </c>
      <c r="P149" s="112"/>
    </row>
    <row r="150" spans="1:16" ht="24" hidden="1" x14ac:dyDescent="0.25">
      <c r="A150" s="38">
        <v>2359</v>
      </c>
      <c r="B150" s="58" t="s">
        <v>131</v>
      </c>
      <c r="C150" s="59">
        <f t="shared" si="184"/>
        <v>0</v>
      </c>
      <c r="D150" s="232"/>
      <c r="E150" s="61"/>
      <c r="F150" s="148">
        <f t="shared" si="180"/>
        <v>0</v>
      </c>
      <c r="G150" s="232"/>
      <c r="H150" s="264"/>
      <c r="I150" s="115">
        <f t="shared" si="181"/>
        <v>0</v>
      </c>
      <c r="J150" s="264"/>
      <c r="K150" s="61"/>
      <c r="L150" s="137">
        <f t="shared" si="182"/>
        <v>0</v>
      </c>
      <c r="M150" s="328"/>
      <c r="N150" s="61"/>
      <c r="O150" s="115">
        <f t="shared" si="183"/>
        <v>0</v>
      </c>
      <c r="P150" s="112"/>
    </row>
    <row r="151" spans="1:16" ht="24.75" customHeight="1" x14ac:dyDescent="0.25">
      <c r="A151" s="113">
        <v>2360</v>
      </c>
      <c r="B151" s="58" t="s">
        <v>132</v>
      </c>
      <c r="C151" s="59">
        <f t="shared" si="184"/>
        <v>4323</v>
      </c>
      <c r="D151" s="233">
        <f>SUM(D152:D158)</f>
        <v>1488</v>
      </c>
      <c r="E151" s="436">
        <f t="shared" ref="E151:F151" si="185">SUM(E152:E158)</f>
        <v>0</v>
      </c>
      <c r="F151" s="393">
        <f t="shared" si="185"/>
        <v>1488</v>
      </c>
      <c r="G151" s="233">
        <f>SUM(G152:G158)</f>
        <v>0</v>
      </c>
      <c r="H151" s="137">
        <f t="shared" ref="H151:I151" si="186">SUM(H152:H158)</f>
        <v>0</v>
      </c>
      <c r="I151" s="393">
        <f t="shared" si="186"/>
        <v>0</v>
      </c>
      <c r="J151" s="122">
        <f>SUM(J152:J158)</f>
        <v>2835</v>
      </c>
      <c r="K151" s="436">
        <f t="shared" ref="K151:L151" si="187">SUM(K152:K158)</f>
        <v>0</v>
      </c>
      <c r="L151" s="393">
        <f t="shared" si="187"/>
        <v>2835</v>
      </c>
      <c r="M151" s="59">
        <f>SUM(M152:M158)</f>
        <v>0</v>
      </c>
      <c r="N151" s="114">
        <f t="shared" ref="N151:O151" si="188">SUM(N152:N158)</f>
        <v>0</v>
      </c>
      <c r="O151" s="115">
        <f t="shared" si="188"/>
        <v>0</v>
      </c>
      <c r="P151" s="112"/>
    </row>
    <row r="152" spans="1:16" hidden="1" x14ac:dyDescent="0.25">
      <c r="A152" s="37">
        <v>2361</v>
      </c>
      <c r="B152" s="58" t="s">
        <v>133</v>
      </c>
      <c r="C152" s="59">
        <f t="shared" si="184"/>
        <v>0</v>
      </c>
      <c r="D152" s="232"/>
      <c r="E152" s="61"/>
      <c r="F152" s="148">
        <f t="shared" ref="F152:F159" si="189">D152+E152</f>
        <v>0</v>
      </c>
      <c r="G152" s="232"/>
      <c r="H152" s="264"/>
      <c r="I152" s="115">
        <f t="shared" ref="I152:I159" si="190">G152+H152</f>
        <v>0</v>
      </c>
      <c r="J152" s="264"/>
      <c r="K152" s="61"/>
      <c r="L152" s="137">
        <f t="shared" ref="L152:L159" si="191">J152+K152</f>
        <v>0</v>
      </c>
      <c r="M152" s="328"/>
      <c r="N152" s="61"/>
      <c r="O152" s="115">
        <f t="shared" ref="O152:O159" si="192">M152+N152</f>
        <v>0</v>
      </c>
      <c r="P152" s="112"/>
    </row>
    <row r="153" spans="1:16" ht="24" hidden="1" x14ac:dyDescent="0.25">
      <c r="A153" s="37">
        <v>2362</v>
      </c>
      <c r="B153" s="58" t="s">
        <v>134</v>
      </c>
      <c r="C153" s="59">
        <f t="shared" si="184"/>
        <v>0</v>
      </c>
      <c r="D153" s="232"/>
      <c r="E153" s="61"/>
      <c r="F153" s="148">
        <f t="shared" si="189"/>
        <v>0</v>
      </c>
      <c r="G153" s="232"/>
      <c r="H153" s="264"/>
      <c r="I153" s="115">
        <f t="shared" si="190"/>
        <v>0</v>
      </c>
      <c r="J153" s="264"/>
      <c r="K153" s="61"/>
      <c r="L153" s="137">
        <f t="shared" si="191"/>
        <v>0</v>
      </c>
      <c r="M153" s="328"/>
      <c r="N153" s="61"/>
      <c r="O153" s="115">
        <f t="shared" si="192"/>
        <v>0</v>
      </c>
      <c r="P153" s="112"/>
    </row>
    <row r="154" spans="1:16" x14ac:dyDescent="0.25">
      <c r="A154" s="37">
        <v>2363</v>
      </c>
      <c r="B154" s="58" t="s">
        <v>135</v>
      </c>
      <c r="C154" s="59">
        <f t="shared" si="184"/>
        <v>4323</v>
      </c>
      <c r="D154" s="232">
        <v>1488</v>
      </c>
      <c r="E154" s="435"/>
      <c r="F154" s="393">
        <f t="shared" si="189"/>
        <v>1488</v>
      </c>
      <c r="G154" s="232"/>
      <c r="H154" s="1264"/>
      <c r="I154" s="393">
        <f t="shared" si="190"/>
        <v>0</v>
      </c>
      <c r="J154" s="264">
        <v>2835</v>
      </c>
      <c r="K154" s="435"/>
      <c r="L154" s="393">
        <f t="shared" si="191"/>
        <v>2835</v>
      </c>
      <c r="M154" s="328"/>
      <c r="N154" s="61"/>
      <c r="O154" s="115">
        <f t="shared" si="192"/>
        <v>0</v>
      </c>
      <c r="P154" s="112"/>
    </row>
    <row r="155" spans="1:16" hidden="1" x14ac:dyDescent="0.25">
      <c r="A155" s="37">
        <v>2364</v>
      </c>
      <c r="B155" s="58" t="s">
        <v>136</v>
      </c>
      <c r="C155" s="59">
        <f t="shared" si="184"/>
        <v>0</v>
      </c>
      <c r="D155" s="232"/>
      <c r="E155" s="61"/>
      <c r="F155" s="148">
        <f t="shared" si="189"/>
        <v>0</v>
      </c>
      <c r="G155" s="232"/>
      <c r="H155" s="264"/>
      <c r="I155" s="115">
        <f t="shared" si="190"/>
        <v>0</v>
      </c>
      <c r="J155" s="264"/>
      <c r="K155" s="61"/>
      <c r="L155" s="137">
        <f t="shared" si="191"/>
        <v>0</v>
      </c>
      <c r="M155" s="328"/>
      <c r="N155" s="61"/>
      <c r="O155" s="115">
        <f t="shared" si="192"/>
        <v>0</v>
      </c>
      <c r="P155" s="112"/>
    </row>
    <row r="156" spans="1:16" ht="12.75" hidden="1" customHeight="1" x14ac:dyDescent="0.25">
      <c r="A156" s="37">
        <v>2365</v>
      </c>
      <c r="B156" s="58" t="s">
        <v>137</v>
      </c>
      <c r="C156" s="59">
        <f t="shared" si="184"/>
        <v>0</v>
      </c>
      <c r="D156" s="232"/>
      <c r="E156" s="61"/>
      <c r="F156" s="148">
        <f t="shared" si="189"/>
        <v>0</v>
      </c>
      <c r="G156" s="232"/>
      <c r="H156" s="264"/>
      <c r="I156" s="115">
        <f t="shared" si="190"/>
        <v>0</v>
      </c>
      <c r="J156" s="264"/>
      <c r="K156" s="61"/>
      <c r="L156" s="137">
        <f t="shared" si="191"/>
        <v>0</v>
      </c>
      <c r="M156" s="328"/>
      <c r="N156" s="61"/>
      <c r="O156" s="115">
        <f t="shared" si="192"/>
        <v>0</v>
      </c>
      <c r="P156" s="112"/>
    </row>
    <row r="157" spans="1:16" ht="36" hidden="1" x14ac:dyDescent="0.25">
      <c r="A157" s="37">
        <v>2366</v>
      </c>
      <c r="B157" s="58" t="s">
        <v>138</v>
      </c>
      <c r="C157" s="59">
        <f t="shared" si="184"/>
        <v>0</v>
      </c>
      <c r="D157" s="232"/>
      <c r="E157" s="61"/>
      <c r="F157" s="148">
        <f t="shared" si="189"/>
        <v>0</v>
      </c>
      <c r="G157" s="232"/>
      <c r="H157" s="264"/>
      <c r="I157" s="115">
        <f t="shared" si="190"/>
        <v>0</v>
      </c>
      <c r="J157" s="264"/>
      <c r="K157" s="61"/>
      <c r="L157" s="137">
        <f t="shared" si="191"/>
        <v>0</v>
      </c>
      <c r="M157" s="328"/>
      <c r="N157" s="61"/>
      <c r="O157" s="115">
        <f t="shared" si="192"/>
        <v>0</v>
      </c>
      <c r="P157" s="112"/>
    </row>
    <row r="158" spans="1:16" ht="48" hidden="1" x14ac:dyDescent="0.25">
      <c r="A158" s="37">
        <v>2369</v>
      </c>
      <c r="B158" s="58" t="s">
        <v>139</v>
      </c>
      <c r="C158" s="59">
        <f t="shared" si="184"/>
        <v>0</v>
      </c>
      <c r="D158" s="232"/>
      <c r="E158" s="61"/>
      <c r="F158" s="148">
        <f t="shared" si="189"/>
        <v>0</v>
      </c>
      <c r="G158" s="232"/>
      <c r="H158" s="264"/>
      <c r="I158" s="115">
        <f t="shared" si="190"/>
        <v>0</v>
      </c>
      <c r="J158" s="264"/>
      <c r="K158" s="61"/>
      <c r="L158" s="137">
        <f t="shared" si="191"/>
        <v>0</v>
      </c>
      <c r="M158" s="328"/>
      <c r="N158" s="61"/>
      <c r="O158" s="115">
        <f t="shared" si="192"/>
        <v>0</v>
      </c>
      <c r="P158" s="112"/>
    </row>
    <row r="159" spans="1:16" x14ac:dyDescent="0.25">
      <c r="A159" s="108">
        <v>2370</v>
      </c>
      <c r="B159" s="79" t="s">
        <v>140</v>
      </c>
      <c r="C159" s="85">
        <f t="shared" si="184"/>
        <v>4947</v>
      </c>
      <c r="D159" s="234">
        <v>4464</v>
      </c>
      <c r="E159" s="437"/>
      <c r="F159" s="432">
        <f t="shared" si="189"/>
        <v>4464</v>
      </c>
      <c r="G159" s="234"/>
      <c r="H159" s="1265"/>
      <c r="I159" s="432">
        <f t="shared" si="190"/>
        <v>0</v>
      </c>
      <c r="J159" s="265">
        <v>483</v>
      </c>
      <c r="K159" s="437"/>
      <c r="L159" s="432">
        <f t="shared" si="191"/>
        <v>483</v>
      </c>
      <c r="M159" s="329"/>
      <c r="N159" s="116"/>
      <c r="O159" s="110">
        <f t="shared" si="192"/>
        <v>0</v>
      </c>
      <c r="P159" s="117"/>
    </row>
    <row r="160" spans="1:16" x14ac:dyDescent="0.25">
      <c r="A160" s="108">
        <v>2380</v>
      </c>
      <c r="B160" s="79" t="s">
        <v>141</v>
      </c>
      <c r="C160" s="85">
        <f t="shared" si="184"/>
        <v>800</v>
      </c>
      <c r="D160" s="133">
        <f>SUM(D161:D162)</f>
        <v>800</v>
      </c>
      <c r="E160" s="431">
        <f t="shared" ref="E160:F160" si="193">SUM(E161:E162)</f>
        <v>0</v>
      </c>
      <c r="F160" s="432">
        <f t="shared" si="193"/>
        <v>800</v>
      </c>
      <c r="G160" s="133">
        <f>SUM(G161:G162)</f>
        <v>0</v>
      </c>
      <c r="H160" s="138">
        <f t="shared" ref="H160:I160" si="194">SUM(H161:H162)</f>
        <v>0</v>
      </c>
      <c r="I160" s="432">
        <f t="shared" si="194"/>
        <v>0</v>
      </c>
      <c r="J160" s="208">
        <f>SUM(J161:J162)</f>
        <v>0</v>
      </c>
      <c r="K160" s="431">
        <f t="shared" ref="K160:L160" si="195">SUM(K161:K162)</f>
        <v>0</v>
      </c>
      <c r="L160" s="432">
        <f t="shared" si="195"/>
        <v>0</v>
      </c>
      <c r="M160" s="85">
        <f>SUM(M161:M162)</f>
        <v>0</v>
      </c>
      <c r="N160" s="109">
        <f t="shared" ref="N160:O160" si="196">SUM(N161:N162)</f>
        <v>0</v>
      </c>
      <c r="O160" s="110">
        <f t="shared" si="196"/>
        <v>0</v>
      </c>
      <c r="P160" s="117"/>
    </row>
    <row r="161" spans="1:16" hidden="1" x14ac:dyDescent="0.25">
      <c r="A161" s="32">
        <v>2381</v>
      </c>
      <c r="B161" s="53" t="s">
        <v>142</v>
      </c>
      <c r="C161" s="54">
        <f t="shared" si="184"/>
        <v>0</v>
      </c>
      <c r="D161" s="231"/>
      <c r="E161" s="56"/>
      <c r="F161" s="289">
        <f t="shared" ref="F161:F164" si="197">D161+E161</f>
        <v>0</v>
      </c>
      <c r="G161" s="231"/>
      <c r="H161" s="263"/>
      <c r="I161" s="121">
        <f t="shared" ref="I161:I164" si="198">G161+H161</f>
        <v>0</v>
      </c>
      <c r="J161" s="263"/>
      <c r="K161" s="56"/>
      <c r="L161" s="141">
        <f t="shared" ref="L161:L164" si="199">J161+K161</f>
        <v>0</v>
      </c>
      <c r="M161" s="327"/>
      <c r="N161" s="56"/>
      <c r="O161" s="121">
        <f t="shared" ref="O161:O164" si="200">M161+N161</f>
        <v>0</v>
      </c>
      <c r="P161" s="111"/>
    </row>
    <row r="162" spans="1:16" ht="24" x14ac:dyDescent="0.25">
      <c r="A162" s="37">
        <v>2389</v>
      </c>
      <c r="B162" s="58" t="s">
        <v>143</v>
      </c>
      <c r="C162" s="59">
        <f t="shared" si="184"/>
        <v>800</v>
      </c>
      <c r="D162" s="232">
        <v>800</v>
      </c>
      <c r="E162" s="435"/>
      <c r="F162" s="393">
        <f t="shared" si="197"/>
        <v>800</v>
      </c>
      <c r="G162" s="232"/>
      <c r="H162" s="1264"/>
      <c r="I162" s="393">
        <f t="shared" si="198"/>
        <v>0</v>
      </c>
      <c r="J162" s="264"/>
      <c r="K162" s="435"/>
      <c r="L162" s="393">
        <f t="shared" si="199"/>
        <v>0</v>
      </c>
      <c r="M162" s="328"/>
      <c r="N162" s="61"/>
      <c r="O162" s="115">
        <f t="shared" si="200"/>
        <v>0</v>
      </c>
      <c r="P162" s="112"/>
    </row>
    <row r="163" spans="1:16" hidden="1" x14ac:dyDescent="0.25">
      <c r="A163" s="108">
        <v>2390</v>
      </c>
      <c r="B163" s="79" t="s">
        <v>144</v>
      </c>
      <c r="C163" s="85">
        <f t="shared" si="184"/>
        <v>0</v>
      </c>
      <c r="D163" s="234"/>
      <c r="E163" s="116"/>
      <c r="F163" s="288">
        <f t="shared" si="197"/>
        <v>0</v>
      </c>
      <c r="G163" s="234"/>
      <c r="H163" s="265"/>
      <c r="I163" s="110">
        <f t="shared" si="198"/>
        <v>0</v>
      </c>
      <c r="J163" s="265"/>
      <c r="K163" s="116"/>
      <c r="L163" s="138">
        <f t="shared" si="199"/>
        <v>0</v>
      </c>
      <c r="M163" s="329"/>
      <c r="N163" s="116"/>
      <c r="O163" s="110">
        <f t="shared" si="200"/>
        <v>0</v>
      </c>
      <c r="P163" s="117"/>
    </row>
    <row r="164" spans="1:16" hidden="1" x14ac:dyDescent="0.25">
      <c r="A164" s="46">
        <v>2400</v>
      </c>
      <c r="B164" s="106" t="s">
        <v>145</v>
      </c>
      <c r="C164" s="47">
        <f t="shared" si="184"/>
        <v>0</v>
      </c>
      <c r="D164" s="236"/>
      <c r="E164" s="123"/>
      <c r="F164" s="287">
        <f t="shared" si="197"/>
        <v>0</v>
      </c>
      <c r="G164" s="236"/>
      <c r="H164" s="267"/>
      <c r="I164" s="118">
        <f t="shared" si="198"/>
        <v>0</v>
      </c>
      <c r="J164" s="267"/>
      <c r="K164" s="123"/>
      <c r="L164" s="127">
        <f t="shared" si="199"/>
        <v>0</v>
      </c>
      <c r="M164" s="330"/>
      <c r="N164" s="123"/>
      <c r="O164" s="118">
        <f t="shared" si="200"/>
        <v>0</v>
      </c>
      <c r="P164" s="124"/>
    </row>
    <row r="165" spans="1:16" ht="24" hidden="1" x14ac:dyDescent="0.25">
      <c r="A165" s="46">
        <v>2500</v>
      </c>
      <c r="B165" s="106" t="s">
        <v>146</v>
      </c>
      <c r="C165" s="47">
        <f t="shared" si="184"/>
        <v>0</v>
      </c>
      <c r="D165" s="230">
        <f>SUM(D166,D171)</f>
        <v>0</v>
      </c>
      <c r="E165" s="51">
        <f t="shared" ref="E165:O165" si="201">SUM(E166,E171)</f>
        <v>0</v>
      </c>
      <c r="F165" s="287">
        <f t="shared" si="201"/>
        <v>0</v>
      </c>
      <c r="G165" s="230">
        <f t="shared" si="201"/>
        <v>0</v>
      </c>
      <c r="H165" s="107">
        <f t="shared" si="201"/>
        <v>0</v>
      </c>
      <c r="I165" s="118">
        <f t="shared" si="201"/>
        <v>0</v>
      </c>
      <c r="J165" s="107">
        <f t="shared" si="201"/>
        <v>0</v>
      </c>
      <c r="K165" s="51">
        <f t="shared" si="201"/>
        <v>0</v>
      </c>
      <c r="L165" s="127">
        <f t="shared" si="201"/>
        <v>0</v>
      </c>
      <c r="M165" s="131">
        <f t="shared" si="201"/>
        <v>0</v>
      </c>
      <c r="N165" s="132">
        <f t="shared" si="201"/>
        <v>0</v>
      </c>
      <c r="O165" s="296">
        <f t="shared" si="201"/>
        <v>0</v>
      </c>
      <c r="P165" s="352"/>
    </row>
    <row r="166" spans="1:16" ht="16.5" hidden="1" customHeight="1" x14ac:dyDescent="0.25">
      <c r="A166" s="1665">
        <v>2510</v>
      </c>
      <c r="B166" s="53" t="s">
        <v>147</v>
      </c>
      <c r="C166" s="54">
        <f t="shared" si="184"/>
        <v>0</v>
      </c>
      <c r="D166" s="235">
        <f>SUM(D167:D170)</f>
        <v>0</v>
      </c>
      <c r="E166" s="120">
        <f t="shared" ref="E166:O166" si="202">SUM(E167:E170)</f>
        <v>0</v>
      </c>
      <c r="F166" s="289">
        <f t="shared" si="202"/>
        <v>0</v>
      </c>
      <c r="G166" s="235">
        <f t="shared" si="202"/>
        <v>0</v>
      </c>
      <c r="H166" s="266">
        <f t="shared" si="202"/>
        <v>0</v>
      </c>
      <c r="I166" s="121">
        <f t="shared" si="202"/>
        <v>0</v>
      </c>
      <c r="J166" s="266">
        <f t="shared" si="202"/>
        <v>0</v>
      </c>
      <c r="K166" s="120">
        <f t="shared" si="202"/>
        <v>0</v>
      </c>
      <c r="L166" s="141">
        <f t="shared" si="202"/>
        <v>0</v>
      </c>
      <c r="M166" s="65">
        <f t="shared" si="202"/>
        <v>0</v>
      </c>
      <c r="N166" s="307">
        <f t="shared" si="202"/>
        <v>0</v>
      </c>
      <c r="O166" s="312">
        <f t="shared" si="202"/>
        <v>0</v>
      </c>
      <c r="P166" s="156"/>
    </row>
    <row r="167" spans="1:16" ht="24" hidden="1" x14ac:dyDescent="0.25">
      <c r="A167" s="38">
        <v>2512</v>
      </c>
      <c r="B167" s="58" t="s">
        <v>148</v>
      </c>
      <c r="C167" s="59">
        <f t="shared" si="184"/>
        <v>0</v>
      </c>
      <c r="D167" s="232"/>
      <c r="E167" s="61"/>
      <c r="F167" s="148">
        <f t="shared" ref="F167:F172" si="203">D167+E167</f>
        <v>0</v>
      </c>
      <c r="G167" s="232"/>
      <c r="H167" s="264"/>
      <c r="I167" s="115">
        <f t="shared" ref="I167:I172" si="204">G167+H167</f>
        <v>0</v>
      </c>
      <c r="J167" s="264"/>
      <c r="K167" s="61"/>
      <c r="L167" s="137">
        <f t="shared" ref="L167:L172" si="205">J167+K167</f>
        <v>0</v>
      </c>
      <c r="M167" s="328"/>
      <c r="N167" s="61"/>
      <c r="O167" s="115">
        <f t="shared" ref="O167:O172" si="206">M167+N167</f>
        <v>0</v>
      </c>
      <c r="P167" s="112"/>
    </row>
    <row r="168" spans="1:16" ht="36" hidden="1" x14ac:dyDescent="0.25">
      <c r="A168" s="38">
        <v>2513</v>
      </c>
      <c r="B168" s="58" t="s">
        <v>149</v>
      </c>
      <c r="C168" s="59">
        <f t="shared" si="184"/>
        <v>0</v>
      </c>
      <c r="D168" s="232"/>
      <c r="E168" s="61"/>
      <c r="F168" s="148">
        <f t="shared" si="203"/>
        <v>0</v>
      </c>
      <c r="G168" s="232"/>
      <c r="H168" s="264"/>
      <c r="I168" s="115">
        <f t="shared" si="204"/>
        <v>0</v>
      </c>
      <c r="J168" s="264"/>
      <c r="K168" s="61"/>
      <c r="L168" s="137">
        <f t="shared" si="205"/>
        <v>0</v>
      </c>
      <c r="M168" s="328"/>
      <c r="N168" s="61"/>
      <c r="O168" s="115">
        <f t="shared" si="206"/>
        <v>0</v>
      </c>
      <c r="P168" s="112"/>
    </row>
    <row r="169" spans="1:16" ht="24" hidden="1" x14ac:dyDescent="0.25">
      <c r="A169" s="38">
        <v>2515</v>
      </c>
      <c r="B169" s="58" t="s">
        <v>150</v>
      </c>
      <c r="C169" s="59">
        <f t="shared" si="184"/>
        <v>0</v>
      </c>
      <c r="D169" s="232"/>
      <c r="E169" s="61"/>
      <c r="F169" s="148">
        <f t="shared" si="203"/>
        <v>0</v>
      </c>
      <c r="G169" s="232"/>
      <c r="H169" s="264"/>
      <c r="I169" s="115">
        <f t="shared" si="204"/>
        <v>0</v>
      </c>
      <c r="J169" s="264"/>
      <c r="K169" s="61"/>
      <c r="L169" s="137">
        <f t="shared" si="205"/>
        <v>0</v>
      </c>
      <c r="M169" s="328"/>
      <c r="N169" s="61"/>
      <c r="O169" s="115">
        <f t="shared" si="206"/>
        <v>0</v>
      </c>
      <c r="P169" s="112"/>
    </row>
    <row r="170" spans="1:16" ht="24" hidden="1" x14ac:dyDescent="0.25">
      <c r="A170" s="38">
        <v>2519</v>
      </c>
      <c r="B170" s="58" t="s">
        <v>151</v>
      </c>
      <c r="C170" s="59">
        <f t="shared" si="184"/>
        <v>0</v>
      </c>
      <c r="D170" s="232"/>
      <c r="E170" s="61"/>
      <c r="F170" s="148">
        <f t="shared" si="203"/>
        <v>0</v>
      </c>
      <c r="G170" s="232"/>
      <c r="H170" s="264"/>
      <c r="I170" s="115">
        <f t="shared" si="204"/>
        <v>0</v>
      </c>
      <c r="J170" s="264"/>
      <c r="K170" s="61"/>
      <c r="L170" s="137">
        <f t="shared" si="205"/>
        <v>0</v>
      </c>
      <c r="M170" s="328"/>
      <c r="N170" s="61"/>
      <c r="O170" s="115">
        <f t="shared" si="206"/>
        <v>0</v>
      </c>
      <c r="P170" s="112"/>
    </row>
    <row r="171" spans="1:16" ht="24" hidden="1" x14ac:dyDescent="0.25">
      <c r="A171" s="113">
        <v>2520</v>
      </c>
      <c r="B171" s="58" t="s">
        <v>152</v>
      </c>
      <c r="C171" s="59">
        <f t="shared" si="184"/>
        <v>0</v>
      </c>
      <c r="D171" s="232"/>
      <c r="E171" s="61"/>
      <c r="F171" s="148">
        <f t="shared" si="203"/>
        <v>0</v>
      </c>
      <c r="G171" s="232"/>
      <c r="H171" s="264"/>
      <c r="I171" s="115">
        <f t="shared" si="204"/>
        <v>0</v>
      </c>
      <c r="J171" s="264"/>
      <c r="K171" s="61"/>
      <c r="L171" s="137">
        <f t="shared" si="205"/>
        <v>0</v>
      </c>
      <c r="M171" s="328"/>
      <c r="N171" s="61"/>
      <c r="O171" s="115">
        <f t="shared" si="206"/>
        <v>0</v>
      </c>
      <c r="P171" s="112"/>
    </row>
    <row r="172" spans="1:16" s="125" customFormat="1" ht="36" hidden="1" customHeight="1" x14ac:dyDescent="0.25">
      <c r="A172" s="17">
        <v>2800</v>
      </c>
      <c r="B172" s="53" t="s">
        <v>153</v>
      </c>
      <c r="C172" s="54">
        <f t="shared" si="184"/>
        <v>0</v>
      </c>
      <c r="D172" s="215"/>
      <c r="E172" s="35"/>
      <c r="F172" s="358">
        <f t="shared" si="203"/>
        <v>0</v>
      </c>
      <c r="G172" s="215"/>
      <c r="H172" s="250"/>
      <c r="I172" s="361">
        <f t="shared" si="204"/>
        <v>0</v>
      </c>
      <c r="J172" s="250"/>
      <c r="K172" s="35"/>
      <c r="L172" s="200">
        <f t="shared" si="205"/>
        <v>0</v>
      </c>
      <c r="M172" s="318"/>
      <c r="N172" s="35"/>
      <c r="O172" s="361">
        <f t="shared" si="206"/>
        <v>0</v>
      </c>
      <c r="P172" s="36"/>
    </row>
    <row r="173" spans="1:16" hidden="1" x14ac:dyDescent="0.25">
      <c r="A173" s="102">
        <v>3000</v>
      </c>
      <c r="B173" s="102" t="s">
        <v>154</v>
      </c>
      <c r="C173" s="103">
        <f t="shared" si="184"/>
        <v>0</v>
      </c>
      <c r="D173" s="229">
        <f>SUM(D174,D184)</f>
        <v>0</v>
      </c>
      <c r="E173" s="104">
        <f t="shared" ref="E173:F173" si="207">SUM(E174,E184)</f>
        <v>0</v>
      </c>
      <c r="F173" s="286">
        <f t="shared" si="207"/>
        <v>0</v>
      </c>
      <c r="G173" s="229">
        <f>SUM(G174,G184)</f>
        <v>0</v>
      </c>
      <c r="H173" s="262">
        <f t="shared" ref="H173:I173" si="208">SUM(H174,H184)</f>
        <v>0</v>
      </c>
      <c r="I173" s="105">
        <f t="shared" si="208"/>
        <v>0</v>
      </c>
      <c r="J173" s="262">
        <f>SUM(J174,J184)</f>
        <v>0</v>
      </c>
      <c r="K173" s="104">
        <f t="shared" ref="K173:L173" si="209">SUM(K174,K184)</f>
        <v>0</v>
      </c>
      <c r="L173" s="139">
        <f t="shared" si="209"/>
        <v>0</v>
      </c>
      <c r="M173" s="103">
        <f>SUM(M174,M184)</f>
        <v>0</v>
      </c>
      <c r="N173" s="104">
        <f t="shared" ref="N173:O173" si="210">SUM(N174,N184)</f>
        <v>0</v>
      </c>
      <c r="O173" s="105">
        <f t="shared" si="210"/>
        <v>0</v>
      </c>
      <c r="P173" s="351"/>
    </row>
    <row r="174" spans="1:16" ht="24" hidden="1" x14ac:dyDescent="0.25">
      <c r="A174" s="46">
        <v>3200</v>
      </c>
      <c r="B174" s="126" t="s">
        <v>155</v>
      </c>
      <c r="C174" s="47">
        <f t="shared" si="184"/>
        <v>0</v>
      </c>
      <c r="D174" s="230">
        <f>SUM(D175,D179)</f>
        <v>0</v>
      </c>
      <c r="E174" s="51">
        <f t="shared" ref="E174:O174" si="211">SUM(E175,E179)</f>
        <v>0</v>
      </c>
      <c r="F174" s="287">
        <f t="shared" si="211"/>
        <v>0</v>
      </c>
      <c r="G174" s="230">
        <f t="shared" si="211"/>
        <v>0</v>
      </c>
      <c r="H174" s="107">
        <f t="shared" si="211"/>
        <v>0</v>
      </c>
      <c r="I174" s="118">
        <f t="shared" si="211"/>
        <v>0</v>
      </c>
      <c r="J174" s="107">
        <f t="shared" si="211"/>
        <v>0</v>
      </c>
      <c r="K174" s="51">
        <f t="shared" si="211"/>
        <v>0</v>
      </c>
      <c r="L174" s="127">
        <f t="shared" si="211"/>
        <v>0</v>
      </c>
      <c r="M174" s="131">
        <f t="shared" si="211"/>
        <v>0</v>
      </c>
      <c r="N174" s="132">
        <f t="shared" si="211"/>
        <v>0</v>
      </c>
      <c r="O174" s="296">
        <f t="shared" si="211"/>
        <v>0</v>
      </c>
      <c r="P174" s="352"/>
    </row>
    <row r="175" spans="1:16" ht="36" hidden="1" x14ac:dyDescent="0.25">
      <c r="A175" s="1665">
        <v>3260</v>
      </c>
      <c r="B175" s="53" t="s">
        <v>156</v>
      </c>
      <c r="C175" s="54">
        <f t="shared" si="184"/>
        <v>0</v>
      </c>
      <c r="D175" s="235">
        <f>SUM(D176:D178)</f>
        <v>0</v>
      </c>
      <c r="E175" s="120">
        <f t="shared" ref="E175:F175" si="212">SUM(E176:E178)</f>
        <v>0</v>
      </c>
      <c r="F175" s="289">
        <f t="shared" si="212"/>
        <v>0</v>
      </c>
      <c r="G175" s="235">
        <f>SUM(G176:G178)</f>
        <v>0</v>
      </c>
      <c r="H175" s="266">
        <f t="shared" ref="H175:I175" si="213">SUM(H176:H178)</f>
        <v>0</v>
      </c>
      <c r="I175" s="121">
        <f t="shared" si="213"/>
        <v>0</v>
      </c>
      <c r="J175" s="266">
        <f>SUM(J176:J178)</f>
        <v>0</v>
      </c>
      <c r="K175" s="120">
        <f t="shared" ref="K175:L175" si="214">SUM(K176:K178)</f>
        <v>0</v>
      </c>
      <c r="L175" s="141">
        <f t="shared" si="214"/>
        <v>0</v>
      </c>
      <c r="M175" s="54">
        <f>SUM(M176:M178)</f>
        <v>0</v>
      </c>
      <c r="N175" s="120">
        <f t="shared" ref="N175:O175" si="215">SUM(N176:N178)</f>
        <v>0</v>
      </c>
      <c r="O175" s="121">
        <f t="shared" si="215"/>
        <v>0</v>
      </c>
      <c r="P175" s="111"/>
    </row>
    <row r="176" spans="1:16" ht="24" hidden="1" x14ac:dyDescent="0.25">
      <c r="A176" s="38">
        <v>3261</v>
      </c>
      <c r="B176" s="58" t="s">
        <v>157</v>
      </c>
      <c r="C176" s="59">
        <f t="shared" si="184"/>
        <v>0</v>
      </c>
      <c r="D176" s="232"/>
      <c r="E176" s="61"/>
      <c r="F176" s="148">
        <f t="shared" ref="F176:F178" si="216">D176+E176</f>
        <v>0</v>
      </c>
      <c r="G176" s="232"/>
      <c r="H176" s="264"/>
      <c r="I176" s="115">
        <f t="shared" ref="I176:I178" si="217">G176+H176</f>
        <v>0</v>
      </c>
      <c r="J176" s="264"/>
      <c r="K176" s="61"/>
      <c r="L176" s="137">
        <f t="shared" ref="L176:L178" si="218">J176+K176</f>
        <v>0</v>
      </c>
      <c r="M176" s="328"/>
      <c r="N176" s="61"/>
      <c r="O176" s="115">
        <f t="shared" ref="O176:O178" si="219">M176+N176</f>
        <v>0</v>
      </c>
      <c r="P176" s="112"/>
    </row>
    <row r="177" spans="1:16" ht="36" hidden="1" x14ac:dyDescent="0.25">
      <c r="A177" s="38">
        <v>3262</v>
      </c>
      <c r="B177" s="58" t="s">
        <v>158</v>
      </c>
      <c r="C177" s="59">
        <f t="shared" si="184"/>
        <v>0</v>
      </c>
      <c r="D177" s="232"/>
      <c r="E177" s="61"/>
      <c r="F177" s="148">
        <f t="shared" si="216"/>
        <v>0</v>
      </c>
      <c r="G177" s="232"/>
      <c r="H177" s="264"/>
      <c r="I177" s="115">
        <f t="shared" si="217"/>
        <v>0</v>
      </c>
      <c r="J177" s="264"/>
      <c r="K177" s="61"/>
      <c r="L177" s="137">
        <f t="shared" si="218"/>
        <v>0</v>
      </c>
      <c r="M177" s="328"/>
      <c r="N177" s="61"/>
      <c r="O177" s="115">
        <f t="shared" si="219"/>
        <v>0</v>
      </c>
      <c r="P177" s="112"/>
    </row>
    <row r="178" spans="1:16" ht="24" hidden="1" x14ac:dyDescent="0.25">
      <c r="A178" s="38">
        <v>3263</v>
      </c>
      <c r="B178" s="58" t="s">
        <v>159</v>
      </c>
      <c r="C178" s="59">
        <f t="shared" si="184"/>
        <v>0</v>
      </c>
      <c r="D178" s="232"/>
      <c r="E178" s="61"/>
      <c r="F178" s="148">
        <f t="shared" si="216"/>
        <v>0</v>
      </c>
      <c r="G178" s="232"/>
      <c r="H178" s="264"/>
      <c r="I178" s="115">
        <f t="shared" si="217"/>
        <v>0</v>
      </c>
      <c r="J178" s="264"/>
      <c r="K178" s="61"/>
      <c r="L178" s="137">
        <f t="shared" si="218"/>
        <v>0</v>
      </c>
      <c r="M178" s="328"/>
      <c r="N178" s="61"/>
      <c r="O178" s="115">
        <f t="shared" si="219"/>
        <v>0</v>
      </c>
      <c r="P178" s="112"/>
    </row>
    <row r="179" spans="1:16" ht="84" hidden="1" x14ac:dyDescent="0.25">
      <c r="A179" s="1665">
        <v>3290</v>
      </c>
      <c r="B179" s="53" t="s">
        <v>286</v>
      </c>
      <c r="C179" s="128">
        <f t="shared" si="184"/>
        <v>0</v>
      </c>
      <c r="D179" s="235">
        <f>SUM(D180:D183)</f>
        <v>0</v>
      </c>
      <c r="E179" s="120">
        <f t="shared" ref="E179:O179" si="220">SUM(E180:E183)</f>
        <v>0</v>
      </c>
      <c r="F179" s="289">
        <f t="shared" si="220"/>
        <v>0</v>
      </c>
      <c r="G179" s="235">
        <f t="shared" si="220"/>
        <v>0</v>
      </c>
      <c r="H179" s="266">
        <f t="shared" si="220"/>
        <v>0</v>
      </c>
      <c r="I179" s="121">
        <f t="shared" si="220"/>
        <v>0</v>
      </c>
      <c r="J179" s="266">
        <f t="shared" si="220"/>
        <v>0</v>
      </c>
      <c r="K179" s="120">
        <f t="shared" si="220"/>
        <v>0</v>
      </c>
      <c r="L179" s="141">
        <f t="shared" si="220"/>
        <v>0</v>
      </c>
      <c r="M179" s="128">
        <f t="shared" si="220"/>
        <v>0</v>
      </c>
      <c r="N179" s="308">
        <f t="shared" si="220"/>
        <v>0</v>
      </c>
      <c r="O179" s="313">
        <f t="shared" si="220"/>
        <v>0</v>
      </c>
      <c r="P179" s="159"/>
    </row>
    <row r="180" spans="1:16" ht="72" hidden="1" x14ac:dyDescent="0.25">
      <c r="A180" s="38">
        <v>3291</v>
      </c>
      <c r="B180" s="58" t="s">
        <v>160</v>
      </c>
      <c r="C180" s="59">
        <f t="shared" si="184"/>
        <v>0</v>
      </c>
      <c r="D180" s="232"/>
      <c r="E180" s="61"/>
      <c r="F180" s="148">
        <f t="shared" ref="F180:F183" si="221">D180+E180</f>
        <v>0</v>
      </c>
      <c r="G180" s="232"/>
      <c r="H180" s="264"/>
      <c r="I180" s="115">
        <f t="shared" ref="I180:I183" si="222">G180+H180</f>
        <v>0</v>
      </c>
      <c r="J180" s="264"/>
      <c r="K180" s="61"/>
      <c r="L180" s="137">
        <f t="shared" ref="L180:L183" si="223">J180+K180</f>
        <v>0</v>
      </c>
      <c r="M180" s="328"/>
      <c r="N180" s="61"/>
      <c r="O180" s="115">
        <f t="shared" ref="O180:O183" si="224">M180+N180</f>
        <v>0</v>
      </c>
      <c r="P180" s="112"/>
    </row>
    <row r="181" spans="1:16" ht="72" hidden="1" x14ac:dyDescent="0.25">
      <c r="A181" s="38">
        <v>3292</v>
      </c>
      <c r="B181" s="58" t="s">
        <v>161</v>
      </c>
      <c r="C181" s="59">
        <f t="shared" si="184"/>
        <v>0</v>
      </c>
      <c r="D181" s="232"/>
      <c r="E181" s="61"/>
      <c r="F181" s="148">
        <f t="shared" si="221"/>
        <v>0</v>
      </c>
      <c r="G181" s="232"/>
      <c r="H181" s="264"/>
      <c r="I181" s="115">
        <f t="shared" si="222"/>
        <v>0</v>
      </c>
      <c r="J181" s="264"/>
      <c r="K181" s="61"/>
      <c r="L181" s="137">
        <f t="shared" si="223"/>
        <v>0</v>
      </c>
      <c r="M181" s="328"/>
      <c r="N181" s="61"/>
      <c r="O181" s="115">
        <f t="shared" si="224"/>
        <v>0</v>
      </c>
      <c r="P181" s="112"/>
    </row>
    <row r="182" spans="1:16" ht="72" hidden="1" x14ac:dyDescent="0.25">
      <c r="A182" s="38">
        <v>3293</v>
      </c>
      <c r="B182" s="58" t="s">
        <v>162</v>
      </c>
      <c r="C182" s="59">
        <f t="shared" si="184"/>
        <v>0</v>
      </c>
      <c r="D182" s="232"/>
      <c r="E182" s="61"/>
      <c r="F182" s="148">
        <f t="shared" si="221"/>
        <v>0</v>
      </c>
      <c r="G182" s="232"/>
      <c r="H182" s="264"/>
      <c r="I182" s="115">
        <f t="shared" si="222"/>
        <v>0</v>
      </c>
      <c r="J182" s="264"/>
      <c r="K182" s="61"/>
      <c r="L182" s="137">
        <f t="shared" si="223"/>
        <v>0</v>
      </c>
      <c r="M182" s="328"/>
      <c r="N182" s="61"/>
      <c r="O182" s="115">
        <f t="shared" si="224"/>
        <v>0</v>
      </c>
      <c r="P182" s="112"/>
    </row>
    <row r="183" spans="1:16" ht="60" hidden="1" x14ac:dyDescent="0.25">
      <c r="A183" s="129">
        <v>3294</v>
      </c>
      <c r="B183" s="58" t="s">
        <v>163</v>
      </c>
      <c r="C183" s="128">
        <f t="shared" si="184"/>
        <v>0</v>
      </c>
      <c r="D183" s="237"/>
      <c r="E183" s="130"/>
      <c r="F183" s="143">
        <f t="shared" si="221"/>
        <v>0</v>
      </c>
      <c r="G183" s="237"/>
      <c r="H183" s="268"/>
      <c r="I183" s="313">
        <f t="shared" si="222"/>
        <v>0</v>
      </c>
      <c r="J183" s="268"/>
      <c r="K183" s="130"/>
      <c r="L183" s="142">
        <f t="shared" si="223"/>
        <v>0</v>
      </c>
      <c r="M183" s="331"/>
      <c r="N183" s="130"/>
      <c r="O183" s="313">
        <f t="shared" si="224"/>
        <v>0</v>
      </c>
      <c r="P183" s="159"/>
    </row>
    <row r="184" spans="1:16" ht="48" hidden="1" x14ac:dyDescent="0.25">
      <c r="A184" s="70">
        <v>3300</v>
      </c>
      <c r="B184" s="126" t="s">
        <v>164</v>
      </c>
      <c r="C184" s="131">
        <f t="shared" si="184"/>
        <v>0</v>
      </c>
      <c r="D184" s="238">
        <f>SUM(D185:D186)</f>
        <v>0</v>
      </c>
      <c r="E184" s="132">
        <f t="shared" ref="E184:O184" si="225">SUM(E185:E186)</f>
        <v>0</v>
      </c>
      <c r="F184" s="290">
        <f t="shared" si="225"/>
        <v>0</v>
      </c>
      <c r="G184" s="238">
        <f t="shared" si="225"/>
        <v>0</v>
      </c>
      <c r="H184" s="269">
        <f t="shared" si="225"/>
        <v>0</v>
      </c>
      <c r="I184" s="296">
        <f t="shared" si="225"/>
        <v>0</v>
      </c>
      <c r="J184" s="269">
        <f t="shared" si="225"/>
        <v>0</v>
      </c>
      <c r="K184" s="132">
        <f t="shared" si="225"/>
        <v>0</v>
      </c>
      <c r="L184" s="140">
        <f t="shared" si="225"/>
        <v>0</v>
      </c>
      <c r="M184" s="131">
        <f t="shared" si="225"/>
        <v>0</v>
      </c>
      <c r="N184" s="132">
        <f t="shared" si="225"/>
        <v>0</v>
      </c>
      <c r="O184" s="296">
        <f t="shared" si="225"/>
        <v>0</v>
      </c>
      <c r="P184" s="352"/>
    </row>
    <row r="185" spans="1:16" ht="48" hidden="1" x14ac:dyDescent="0.25">
      <c r="A185" s="78">
        <v>3310</v>
      </c>
      <c r="B185" s="79" t="s">
        <v>165</v>
      </c>
      <c r="C185" s="85">
        <f t="shared" si="184"/>
        <v>0</v>
      </c>
      <c r="D185" s="234"/>
      <c r="E185" s="116"/>
      <c r="F185" s="288">
        <f t="shared" ref="F185:F186" si="226">D185+E185</f>
        <v>0</v>
      </c>
      <c r="G185" s="234"/>
      <c r="H185" s="265"/>
      <c r="I185" s="110">
        <f t="shared" ref="I185:I186" si="227">G185+H185</f>
        <v>0</v>
      </c>
      <c r="J185" s="265"/>
      <c r="K185" s="116"/>
      <c r="L185" s="138">
        <f t="shared" ref="L185:L186" si="228">J185+K185</f>
        <v>0</v>
      </c>
      <c r="M185" s="329"/>
      <c r="N185" s="116"/>
      <c r="O185" s="110">
        <f t="shared" ref="O185:O186" si="229">M185+N185</f>
        <v>0</v>
      </c>
      <c r="P185" s="117"/>
    </row>
    <row r="186" spans="1:16" ht="48.75" hidden="1" customHeight="1" x14ac:dyDescent="0.25">
      <c r="A186" s="33">
        <v>3320</v>
      </c>
      <c r="B186" s="53" t="s">
        <v>166</v>
      </c>
      <c r="C186" s="54">
        <f t="shared" si="184"/>
        <v>0</v>
      </c>
      <c r="D186" s="231"/>
      <c r="E186" s="56"/>
      <c r="F186" s="289">
        <f t="shared" si="226"/>
        <v>0</v>
      </c>
      <c r="G186" s="231"/>
      <c r="H186" s="263"/>
      <c r="I186" s="121">
        <f t="shared" si="227"/>
        <v>0</v>
      </c>
      <c r="J186" s="263"/>
      <c r="K186" s="56"/>
      <c r="L186" s="141">
        <f t="shared" si="228"/>
        <v>0</v>
      </c>
      <c r="M186" s="327"/>
      <c r="N186" s="56"/>
      <c r="O186" s="121">
        <f t="shared" si="229"/>
        <v>0</v>
      </c>
      <c r="P186" s="111"/>
    </row>
    <row r="187" spans="1:16" hidden="1" x14ac:dyDescent="0.25">
      <c r="A187" s="134">
        <v>4000</v>
      </c>
      <c r="B187" s="102" t="s">
        <v>167</v>
      </c>
      <c r="C187" s="103">
        <f t="shared" si="184"/>
        <v>0</v>
      </c>
      <c r="D187" s="229">
        <f>SUM(D188,D191)</f>
        <v>0</v>
      </c>
      <c r="E187" s="104">
        <f t="shared" ref="E187:F187" si="230">SUM(E188,E191)</f>
        <v>0</v>
      </c>
      <c r="F187" s="286">
        <f t="shared" si="230"/>
        <v>0</v>
      </c>
      <c r="G187" s="229">
        <f>SUM(G188,G191)</f>
        <v>0</v>
      </c>
      <c r="H187" s="262">
        <f t="shared" ref="H187:I187" si="231">SUM(H188,H191)</f>
        <v>0</v>
      </c>
      <c r="I187" s="105">
        <f t="shared" si="231"/>
        <v>0</v>
      </c>
      <c r="J187" s="262">
        <f>SUM(J188,J191)</f>
        <v>0</v>
      </c>
      <c r="K187" s="104">
        <f t="shared" ref="K187:L187" si="232">SUM(K188,K191)</f>
        <v>0</v>
      </c>
      <c r="L187" s="139">
        <f t="shared" si="232"/>
        <v>0</v>
      </c>
      <c r="M187" s="103">
        <f>SUM(M188,M191)</f>
        <v>0</v>
      </c>
      <c r="N187" s="104">
        <f t="shared" ref="N187:O187" si="233">SUM(N188,N191)</f>
        <v>0</v>
      </c>
      <c r="O187" s="105">
        <f t="shared" si="233"/>
        <v>0</v>
      </c>
      <c r="P187" s="351"/>
    </row>
    <row r="188" spans="1:16" ht="24" hidden="1" x14ac:dyDescent="0.25">
      <c r="A188" s="135">
        <v>4200</v>
      </c>
      <c r="B188" s="106" t="s">
        <v>168</v>
      </c>
      <c r="C188" s="47">
        <f t="shared" si="184"/>
        <v>0</v>
      </c>
      <c r="D188" s="230">
        <f>SUM(D189,D190)</f>
        <v>0</v>
      </c>
      <c r="E188" s="51">
        <f t="shared" ref="E188:F188" si="234">SUM(E189,E190)</f>
        <v>0</v>
      </c>
      <c r="F188" s="287">
        <f t="shared" si="234"/>
        <v>0</v>
      </c>
      <c r="G188" s="230">
        <f>SUM(G189,G190)</f>
        <v>0</v>
      </c>
      <c r="H188" s="107">
        <f t="shared" ref="H188:I188" si="235">SUM(H189,H190)</f>
        <v>0</v>
      </c>
      <c r="I188" s="118">
        <f t="shared" si="235"/>
        <v>0</v>
      </c>
      <c r="J188" s="107">
        <f>SUM(J189,J190)</f>
        <v>0</v>
      </c>
      <c r="K188" s="51">
        <f t="shared" ref="K188:L188" si="236">SUM(K189,K190)</f>
        <v>0</v>
      </c>
      <c r="L188" s="127">
        <f t="shared" si="236"/>
        <v>0</v>
      </c>
      <c r="M188" s="47">
        <f>SUM(M189,M190)</f>
        <v>0</v>
      </c>
      <c r="N188" s="51">
        <f t="shared" ref="N188:O188" si="237">SUM(N189,N190)</f>
        <v>0</v>
      </c>
      <c r="O188" s="118">
        <f t="shared" si="237"/>
        <v>0</v>
      </c>
      <c r="P188" s="124"/>
    </row>
    <row r="189" spans="1:16" ht="36" hidden="1" x14ac:dyDescent="0.25">
      <c r="A189" s="1665">
        <v>4240</v>
      </c>
      <c r="B189" s="53" t="s">
        <v>169</v>
      </c>
      <c r="C189" s="54">
        <f t="shared" si="184"/>
        <v>0</v>
      </c>
      <c r="D189" s="231"/>
      <c r="E189" s="56"/>
      <c r="F189" s="289">
        <f t="shared" ref="F189:F190" si="238">D189+E189</f>
        <v>0</v>
      </c>
      <c r="G189" s="231"/>
      <c r="H189" s="263"/>
      <c r="I189" s="121">
        <f t="shared" ref="I189:I190" si="239">G189+H189</f>
        <v>0</v>
      </c>
      <c r="J189" s="263"/>
      <c r="K189" s="56"/>
      <c r="L189" s="141">
        <f t="shared" ref="L189:L190" si="240">J189+K189</f>
        <v>0</v>
      </c>
      <c r="M189" s="327"/>
      <c r="N189" s="56"/>
      <c r="O189" s="121">
        <f t="shared" ref="O189:O190" si="241">M189+N189</f>
        <v>0</v>
      </c>
      <c r="P189" s="111"/>
    </row>
    <row r="190" spans="1:16" ht="24" hidden="1" x14ac:dyDescent="0.25">
      <c r="A190" s="113">
        <v>4250</v>
      </c>
      <c r="B190" s="58" t="s">
        <v>170</v>
      </c>
      <c r="C190" s="59">
        <f t="shared" si="184"/>
        <v>0</v>
      </c>
      <c r="D190" s="232"/>
      <c r="E190" s="61"/>
      <c r="F190" s="148">
        <f t="shared" si="238"/>
        <v>0</v>
      </c>
      <c r="G190" s="232"/>
      <c r="H190" s="264"/>
      <c r="I190" s="115">
        <f t="shared" si="239"/>
        <v>0</v>
      </c>
      <c r="J190" s="264"/>
      <c r="K190" s="61"/>
      <c r="L190" s="137">
        <f t="shared" si="240"/>
        <v>0</v>
      </c>
      <c r="M190" s="328"/>
      <c r="N190" s="61"/>
      <c r="O190" s="115">
        <f t="shared" si="241"/>
        <v>0</v>
      </c>
      <c r="P190" s="112"/>
    </row>
    <row r="191" spans="1:16" hidden="1" x14ac:dyDescent="0.25">
      <c r="A191" s="46">
        <v>4300</v>
      </c>
      <c r="B191" s="106" t="s">
        <v>171</v>
      </c>
      <c r="C191" s="47">
        <f t="shared" si="184"/>
        <v>0</v>
      </c>
      <c r="D191" s="230">
        <f>SUM(D192)</f>
        <v>0</v>
      </c>
      <c r="E191" s="51">
        <f t="shared" ref="E191:F191" si="242">SUM(E192)</f>
        <v>0</v>
      </c>
      <c r="F191" s="287">
        <f t="shared" si="242"/>
        <v>0</v>
      </c>
      <c r="G191" s="230">
        <f>SUM(G192)</f>
        <v>0</v>
      </c>
      <c r="H191" s="107">
        <f t="shared" ref="H191:I191" si="243">SUM(H192)</f>
        <v>0</v>
      </c>
      <c r="I191" s="118">
        <f t="shared" si="243"/>
        <v>0</v>
      </c>
      <c r="J191" s="107">
        <f>SUM(J192)</f>
        <v>0</v>
      </c>
      <c r="K191" s="51">
        <f t="shared" ref="K191:L191" si="244">SUM(K192)</f>
        <v>0</v>
      </c>
      <c r="L191" s="127">
        <f t="shared" si="244"/>
        <v>0</v>
      </c>
      <c r="M191" s="47">
        <f>SUM(M192)</f>
        <v>0</v>
      </c>
      <c r="N191" s="51">
        <f t="shared" ref="N191:O191" si="245">SUM(N192)</f>
        <v>0</v>
      </c>
      <c r="O191" s="118">
        <f t="shared" si="245"/>
        <v>0</v>
      </c>
      <c r="P191" s="124"/>
    </row>
    <row r="192" spans="1:16" ht="24" hidden="1" x14ac:dyDescent="0.25">
      <c r="A192" s="1665">
        <v>4310</v>
      </c>
      <c r="B192" s="53" t="s">
        <v>172</v>
      </c>
      <c r="C192" s="54">
        <f t="shared" si="184"/>
        <v>0</v>
      </c>
      <c r="D192" s="235">
        <f>SUM(D193:D193)</f>
        <v>0</v>
      </c>
      <c r="E192" s="120">
        <f t="shared" ref="E192:F192" si="246">SUM(E193:E193)</f>
        <v>0</v>
      </c>
      <c r="F192" s="289">
        <f t="shared" si="246"/>
        <v>0</v>
      </c>
      <c r="G192" s="235">
        <f>SUM(G193:G193)</f>
        <v>0</v>
      </c>
      <c r="H192" s="266">
        <f t="shared" ref="H192:I192" si="247">SUM(H193:H193)</f>
        <v>0</v>
      </c>
      <c r="I192" s="121">
        <f t="shared" si="247"/>
        <v>0</v>
      </c>
      <c r="J192" s="266">
        <f>SUM(J193:J193)</f>
        <v>0</v>
      </c>
      <c r="K192" s="120">
        <f t="shared" ref="K192:L192" si="248">SUM(K193:K193)</f>
        <v>0</v>
      </c>
      <c r="L192" s="141">
        <f t="shared" si="248"/>
        <v>0</v>
      </c>
      <c r="M192" s="54">
        <f>SUM(M193:M193)</f>
        <v>0</v>
      </c>
      <c r="N192" s="120">
        <f t="shared" ref="N192:O192" si="249">SUM(N193:N193)</f>
        <v>0</v>
      </c>
      <c r="O192" s="121">
        <f t="shared" si="249"/>
        <v>0</v>
      </c>
      <c r="P192" s="111"/>
    </row>
    <row r="193" spans="1:16" ht="36" hidden="1" x14ac:dyDescent="0.25">
      <c r="A193" s="38">
        <v>4311</v>
      </c>
      <c r="B193" s="58" t="s">
        <v>173</v>
      </c>
      <c r="C193" s="59">
        <f t="shared" si="184"/>
        <v>0</v>
      </c>
      <c r="D193" s="232"/>
      <c r="E193" s="61"/>
      <c r="F193" s="148">
        <f>D193+E193</f>
        <v>0</v>
      </c>
      <c r="G193" s="232"/>
      <c r="H193" s="264"/>
      <c r="I193" s="115">
        <f>G193+H193</f>
        <v>0</v>
      </c>
      <c r="J193" s="264"/>
      <c r="K193" s="61"/>
      <c r="L193" s="137">
        <f>J193+K193</f>
        <v>0</v>
      </c>
      <c r="M193" s="328"/>
      <c r="N193" s="61"/>
      <c r="O193" s="115">
        <f>M193+N193</f>
        <v>0</v>
      </c>
      <c r="P193" s="112"/>
    </row>
    <row r="194" spans="1:16" s="21" customFormat="1" ht="24" x14ac:dyDescent="0.25">
      <c r="A194" s="136"/>
      <c r="B194" s="17" t="s">
        <v>174</v>
      </c>
      <c r="C194" s="99">
        <f t="shared" si="184"/>
        <v>4294</v>
      </c>
      <c r="D194" s="228">
        <f>SUM(D195,D230,D269)</f>
        <v>2830</v>
      </c>
      <c r="E194" s="426">
        <f t="shared" ref="E194:F194" si="250">SUM(E195,E230,E269)</f>
        <v>1464</v>
      </c>
      <c r="F194" s="427">
        <f t="shared" si="250"/>
        <v>4294</v>
      </c>
      <c r="G194" s="228">
        <f>SUM(G195,G230,G269)</f>
        <v>0</v>
      </c>
      <c r="H194" s="207">
        <f t="shared" ref="H194:I194" si="251">SUM(H195,H230,H269)</f>
        <v>0</v>
      </c>
      <c r="I194" s="427">
        <f t="shared" si="251"/>
        <v>0</v>
      </c>
      <c r="J194" s="261">
        <f>SUM(J195,J230,J269)</f>
        <v>0</v>
      </c>
      <c r="K194" s="426">
        <f t="shared" ref="K194:L194" si="252">SUM(K195,K230,K269)</f>
        <v>0</v>
      </c>
      <c r="L194" s="427">
        <f t="shared" si="252"/>
        <v>0</v>
      </c>
      <c r="M194" s="332">
        <f>SUM(M195,M230,M269)</f>
        <v>0</v>
      </c>
      <c r="N194" s="309">
        <f t="shared" ref="N194:O194" si="253">SUM(N195,N230,N269)</f>
        <v>0</v>
      </c>
      <c r="O194" s="314">
        <f t="shared" si="253"/>
        <v>0</v>
      </c>
      <c r="P194" s="354"/>
    </row>
    <row r="195" spans="1:16" x14ac:dyDescent="0.25">
      <c r="A195" s="102">
        <v>5000</v>
      </c>
      <c r="B195" s="102" t="s">
        <v>175</v>
      </c>
      <c r="C195" s="103">
        <f t="shared" si="184"/>
        <v>2830</v>
      </c>
      <c r="D195" s="229">
        <f>D196+D204</f>
        <v>2830</v>
      </c>
      <c r="E195" s="428">
        <f t="shared" ref="E195:F195" si="254">E196+E204</f>
        <v>0</v>
      </c>
      <c r="F195" s="429">
        <f t="shared" si="254"/>
        <v>2830</v>
      </c>
      <c r="G195" s="229">
        <f>G196+G204</f>
        <v>0</v>
      </c>
      <c r="H195" s="139">
        <f t="shared" ref="H195:I195" si="255">H196+H204</f>
        <v>0</v>
      </c>
      <c r="I195" s="429">
        <f t="shared" si="255"/>
        <v>0</v>
      </c>
      <c r="J195" s="262">
        <f>J196+J204</f>
        <v>0</v>
      </c>
      <c r="K195" s="428">
        <f t="shared" ref="K195:L195" si="256">K196+K204</f>
        <v>0</v>
      </c>
      <c r="L195" s="429">
        <f t="shared" si="256"/>
        <v>0</v>
      </c>
      <c r="M195" s="103">
        <f>M196+M204</f>
        <v>0</v>
      </c>
      <c r="N195" s="104">
        <f t="shared" ref="N195:O195" si="257">N196+N204</f>
        <v>0</v>
      </c>
      <c r="O195" s="105">
        <f t="shared" si="257"/>
        <v>0</v>
      </c>
      <c r="P195" s="351"/>
    </row>
    <row r="196" spans="1:16" x14ac:dyDescent="0.25">
      <c r="A196" s="46">
        <v>5100</v>
      </c>
      <c r="B196" s="106" t="s">
        <v>176</v>
      </c>
      <c r="C196" s="47">
        <f t="shared" si="184"/>
        <v>130</v>
      </c>
      <c r="D196" s="230">
        <f>D197+D198+D201+D202+D203</f>
        <v>130</v>
      </c>
      <c r="E196" s="430">
        <f t="shared" ref="E196:F196" si="258">E197+E198+E201+E202+E203</f>
        <v>0</v>
      </c>
      <c r="F196" s="397">
        <f t="shared" si="258"/>
        <v>130</v>
      </c>
      <c r="G196" s="230">
        <f>G197+G198+G201+G202+G203</f>
        <v>0</v>
      </c>
      <c r="H196" s="127">
        <f t="shared" ref="H196:I196" si="259">H197+H198+H201+H202+H203</f>
        <v>0</v>
      </c>
      <c r="I196" s="397">
        <f t="shared" si="259"/>
        <v>0</v>
      </c>
      <c r="J196" s="107">
        <f>J197+J198+J201+J202+J203</f>
        <v>0</v>
      </c>
      <c r="K196" s="430">
        <f t="shared" ref="K196:L196" si="260">K197+K198+K201+K202+K203</f>
        <v>0</v>
      </c>
      <c r="L196" s="397">
        <f t="shared" si="260"/>
        <v>0</v>
      </c>
      <c r="M196" s="47">
        <f>M197+M198+M201+M202+M203</f>
        <v>0</v>
      </c>
      <c r="N196" s="51">
        <f t="shared" ref="N196:O196" si="261">N197+N198+N201+N202+N203</f>
        <v>0</v>
      </c>
      <c r="O196" s="118">
        <f t="shared" si="261"/>
        <v>0</v>
      </c>
      <c r="P196" s="124"/>
    </row>
    <row r="197" spans="1:16" hidden="1" x14ac:dyDescent="0.25">
      <c r="A197" s="1665">
        <v>5110</v>
      </c>
      <c r="B197" s="53" t="s">
        <v>177</v>
      </c>
      <c r="C197" s="54">
        <f t="shared" si="184"/>
        <v>0</v>
      </c>
      <c r="D197" s="231"/>
      <c r="E197" s="56"/>
      <c r="F197" s="289">
        <f>D197+E197</f>
        <v>0</v>
      </c>
      <c r="G197" s="231"/>
      <c r="H197" s="263"/>
      <c r="I197" s="121">
        <f>G197+H197</f>
        <v>0</v>
      </c>
      <c r="J197" s="263"/>
      <c r="K197" s="56"/>
      <c r="L197" s="141">
        <f>J197+K197</f>
        <v>0</v>
      </c>
      <c r="M197" s="327"/>
      <c r="N197" s="56"/>
      <c r="O197" s="121">
        <f>M197+N197</f>
        <v>0</v>
      </c>
      <c r="P197" s="111"/>
    </row>
    <row r="198" spans="1:16" ht="24" x14ac:dyDescent="0.25">
      <c r="A198" s="113">
        <v>5120</v>
      </c>
      <c r="B198" s="58" t="s">
        <v>178</v>
      </c>
      <c r="C198" s="59">
        <f t="shared" si="184"/>
        <v>130</v>
      </c>
      <c r="D198" s="233">
        <f>D199+D200</f>
        <v>130</v>
      </c>
      <c r="E198" s="436">
        <f t="shared" ref="E198:F198" si="262">E199+E200</f>
        <v>0</v>
      </c>
      <c r="F198" s="393">
        <f t="shared" si="262"/>
        <v>130</v>
      </c>
      <c r="G198" s="233">
        <f>G199+G200</f>
        <v>0</v>
      </c>
      <c r="H198" s="137">
        <f t="shared" ref="H198:I198" si="263">H199+H200</f>
        <v>0</v>
      </c>
      <c r="I198" s="393">
        <f t="shared" si="263"/>
        <v>0</v>
      </c>
      <c r="J198" s="122">
        <f>J199+J200</f>
        <v>0</v>
      </c>
      <c r="K198" s="436">
        <f t="shared" ref="K198:L198" si="264">K199+K200</f>
        <v>0</v>
      </c>
      <c r="L198" s="393">
        <f t="shared" si="264"/>
        <v>0</v>
      </c>
      <c r="M198" s="59">
        <f>M199+M200</f>
        <v>0</v>
      </c>
      <c r="N198" s="114">
        <f t="shared" ref="N198:O198" si="265">N199+N200</f>
        <v>0</v>
      </c>
      <c r="O198" s="115">
        <f t="shared" si="265"/>
        <v>0</v>
      </c>
      <c r="P198" s="112"/>
    </row>
    <row r="199" spans="1:16" x14ac:dyDescent="0.25">
      <c r="A199" s="38">
        <v>5121</v>
      </c>
      <c r="B199" s="58" t="s">
        <v>179</v>
      </c>
      <c r="C199" s="59">
        <f t="shared" si="184"/>
        <v>130</v>
      </c>
      <c r="D199" s="232">
        <v>130</v>
      </c>
      <c r="E199" s="435"/>
      <c r="F199" s="393">
        <f t="shared" ref="F199:F203" si="266">D199+E199</f>
        <v>130</v>
      </c>
      <c r="G199" s="232"/>
      <c r="H199" s="1264"/>
      <c r="I199" s="393">
        <f t="shared" ref="I199:I203" si="267">G199+H199</f>
        <v>0</v>
      </c>
      <c r="J199" s="264"/>
      <c r="K199" s="435"/>
      <c r="L199" s="393">
        <f t="shared" ref="L199:L203" si="268">J199+K199</f>
        <v>0</v>
      </c>
      <c r="M199" s="328"/>
      <c r="N199" s="61"/>
      <c r="O199" s="115">
        <f t="shared" ref="O199:O203" si="269">M199+N199</f>
        <v>0</v>
      </c>
      <c r="P199" s="112"/>
    </row>
    <row r="200" spans="1:16" ht="24" hidden="1" x14ac:dyDescent="0.25">
      <c r="A200" s="38">
        <v>5129</v>
      </c>
      <c r="B200" s="58" t="s">
        <v>180</v>
      </c>
      <c r="C200" s="59">
        <f t="shared" si="184"/>
        <v>0</v>
      </c>
      <c r="D200" s="232"/>
      <c r="E200" s="61"/>
      <c r="F200" s="148">
        <f t="shared" si="266"/>
        <v>0</v>
      </c>
      <c r="G200" s="232"/>
      <c r="H200" s="264"/>
      <c r="I200" s="115">
        <f t="shared" si="267"/>
        <v>0</v>
      </c>
      <c r="J200" s="264"/>
      <c r="K200" s="61"/>
      <c r="L200" s="137">
        <f t="shared" si="268"/>
        <v>0</v>
      </c>
      <c r="M200" s="328"/>
      <c r="N200" s="61"/>
      <c r="O200" s="115">
        <f t="shared" si="269"/>
        <v>0</v>
      </c>
      <c r="P200" s="112"/>
    </row>
    <row r="201" spans="1:16" hidden="1" x14ac:dyDescent="0.25">
      <c r="A201" s="113">
        <v>5130</v>
      </c>
      <c r="B201" s="58" t="s">
        <v>181</v>
      </c>
      <c r="C201" s="59">
        <f t="shared" si="184"/>
        <v>0</v>
      </c>
      <c r="D201" s="232"/>
      <c r="E201" s="61"/>
      <c r="F201" s="148">
        <f t="shared" si="266"/>
        <v>0</v>
      </c>
      <c r="G201" s="232"/>
      <c r="H201" s="264"/>
      <c r="I201" s="115">
        <f t="shared" si="267"/>
        <v>0</v>
      </c>
      <c r="J201" s="264"/>
      <c r="K201" s="61"/>
      <c r="L201" s="137">
        <f t="shared" si="268"/>
        <v>0</v>
      </c>
      <c r="M201" s="328"/>
      <c r="N201" s="61"/>
      <c r="O201" s="115">
        <f t="shared" si="269"/>
        <v>0</v>
      </c>
      <c r="P201" s="112"/>
    </row>
    <row r="202" spans="1:16" hidden="1" x14ac:dyDescent="0.25">
      <c r="A202" s="113">
        <v>5140</v>
      </c>
      <c r="B202" s="58" t="s">
        <v>182</v>
      </c>
      <c r="C202" s="59">
        <f t="shared" si="184"/>
        <v>0</v>
      </c>
      <c r="D202" s="232"/>
      <c r="E202" s="61"/>
      <c r="F202" s="148">
        <f t="shared" si="266"/>
        <v>0</v>
      </c>
      <c r="G202" s="232"/>
      <c r="H202" s="264"/>
      <c r="I202" s="115">
        <f t="shared" si="267"/>
        <v>0</v>
      </c>
      <c r="J202" s="264"/>
      <c r="K202" s="61"/>
      <c r="L202" s="137">
        <f t="shared" si="268"/>
        <v>0</v>
      </c>
      <c r="M202" s="328"/>
      <c r="N202" s="61"/>
      <c r="O202" s="115">
        <f t="shared" si="269"/>
        <v>0</v>
      </c>
      <c r="P202" s="112"/>
    </row>
    <row r="203" spans="1:16" ht="24" hidden="1" x14ac:dyDescent="0.25">
      <c r="A203" s="113">
        <v>5170</v>
      </c>
      <c r="B203" s="58" t="s">
        <v>183</v>
      </c>
      <c r="C203" s="59">
        <f t="shared" si="184"/>
        <v>0</v>
      </c>
      <c r="D203" s="232"/>
      <c r="E203" s="61"/>
      <c r="F203" s="148">
        <f t="shared" si="266"/>
        <v>0</v>
      </c>
      <c r="G203" s="232"/>
      <c r="H203" s="264"/>
      <c r="I203" s="115">
        <f t="shared" si="267"/>
        <v>0</v>
      </c>
      <c r="J203" s="264"/>
      <c r="K203" s="61"/>
      <c r="L203" s="137">
        <f t="shared" si="268"/>
        <v>0</v>
      </c>
      <c r="M203" s="328"/>
      <c r="N203" s="61"/>
      <c r="O203" s="115">
        <f t="shared" si="269"/>
        <v>0</v>
      </c>
      <c r="P203" s="112"/>
    </row>
    <row r="204" spans="1:16" x14ac:dyDescent="0.25">
      <c r="A204" s="46">
        <v>5200</v>
      </c>
      <c r="B204" s="106" t="s">
        <v>184</v>
      </c>
      <c r="C204" s="47">
        <f t="shared" si="184"/>
        <v>2700</v>
      </c>
      <c r="D204" s="230">
        <f>D205+D215+D216+D225+D226+D227+D229</f>
        <v>2700</v>
      </c>
      <c r="E204" s="430">
        <f t="shared" ref="E204:F204" si="270">E205+E215+E216+E225+E226+E227+E229</f>
        <v>0</v>
      </c>
      <c r="F204" s="397">
        <f t="shared" si="270"/>
        <v>2700</v>
      </c>
      <c r="G204" s="230">
        <f>G205+G215+G216+G225+G226+G227+G229</f>
        <v>0</v>
      </c>
      <c r="H204" s="127">
        <f t="shared" ref="H204:I204" si="271">H205+H215+H216+H225+H226+H227+H229</f>
        <v>0</v>
      </c>
      <c r="I204" s="397">
        <f t="shared" si="271"/>
        <v>0</v>
      </c>
      <c r="J204" s="107">
        <f>J205+J215+J216+J225+J226+J227+J229</f>
        <v>0</v>
      </c>
      <c r="K204" s="430">
        <f t="shared" ref="K204:L204" si="272">K205+K215+K216+K225+K226+K227+K229</f>
        <v>0</v>
      </c>
      <c r="L204" s="397">
        <f t="shared" si="272"/>
        <v>0</v>
      </c>
      <c r="M204" s="47">
        <f>M205+M215+M216+M225+M226+M227+M229</f>
        <v>0</v>
      </c>
      <c r="N204" s="51">
        <f t="shared" ref="N204:O204" si="273">N205+N215+N216+N225+N226+N227+N229</f>
        <v>0</v>
      </c>
      <c r="O204" s="118">
        <f t="shared" si="273"/>
        <v>0</v>
      </c>
      <c r="P204" s="124"/>
    </row>
    <row r="205" spans="1:16" hidden="1" x14ac:dyDescent="0.25">
      <c r="A205" s="108">
        <v>5210</v>
      </c>
      <c r="B205" s="79" t="s">
        <v>185</v>
      </c>
      <c r="C205" s="85">
        <f t="shared" si="184"/>
        <v>0</v>
      </c>
      <c r="D205" s="133">
        <f>SUM(D206:D214)</f>
        <v>0</v>
      </c>
      <c r="E205" s="109">
        <f t="shared" ref="E205:F205" si="274">SUM(E206:E214)</f>
        <v>0</v>
      </c>
      <c r="F205" s="288">
        <f t="shared" si="274"/>
        <v>0</v>
      </c>
      <c r="G205" s="133">
        <f>SUM(G206:G214)</f>
        <v>0</v>
      </c>
      <c r="H205" s="208">
        <f t="shared" ref="H205:I205" si="275">SUM(H206:H214)</f>
        <v>0</v>
      </c>
      <c r="I205" s="110">
        <f t="shared" si="275"/>
        <v>0</v>
      </c>
      <c r="J205" s="208">
        <f>SUM(J206:J214)</f>
        <v>0</v>
      </c>
      <c r="K205" s="109">
        <f t="shared" ref="K205:L205" si="276">SUM(K206:K214)</f>
        <v>0</v>
      </c>
      <c r="L205" s="138">
        <f t="shared" si="276"/>
        <v>0</v>
      </c>
      <c r="M205" s="85">
        <f>SUM(M206:M214)</f>
        <v>0</v>
      </c>
      <c r="N205" s="109">
        <f t="shared" ref="N205:O205" si="277">SUM(N206:N214)</f>
        <v>0</v>
      </c>
      <c r="O205" s="110">
        <f t="shared" si="277"/>
        <v>0</v>
      </c>
      <c r="P205" s="117"/>
    </row>
    <row r="206" spans="1:16" hidden="1" x14ac:dyDescent="0.25">
      <c r="A206" s="33">
        <v>5211</v>
      </c>
      <c r="B206" s="53" t="s">
        <v>186</v>
      </c>
      <c r="C206" s="54">
        <f t="shared" si="184"/>
        <v>0</v>
      </c>
      <c r="D206" s="231"/>
      <c r="E206" s="56"/>
      <c r="F206" s="289">
        <f t="shared" ref="F206:F215" si="278">D206+E206</f>
        <v>0</v>
      </c>
      <c r="G206" s="231"/>
      <c r="H206" s="263"/>
      <c r="I206" s="121">
        <f t="shared" ref="I206:I215" si="279">G206+H206</f>
        <v>0</v>
      </c>
      <c r="J206" s="263"/>
      <c r="K206" s="56"/>
      <c r="L206" s="141">
        <f t="shared" ref="L206:L215" si="280">J206+K206</f>
        <v>0</v>
      </c>
      <c r="M206" s="327"/>
      <c r="N206" s="56"/>
      <c r="O206" s="121">
        <f t="shared" ref="O206:O215" si="281">M206+N206</f>
        <v>0</v>
      </c>
      <c r="P206" s="111"/>
    </row>
    <row r="207" spans="1:16" hidden="1" x14ac:dyDescent="0.25">
      <c r="A207" s="38">
        <v>5212</v>
      </c>
      <c r="B207" s="58" t="s">
        <v>187</v>
      </c>
      <c r="C207" s="59">
        <f t="shared" si="184"/>
        <v>0</v>
      </c>
      <c r="D207" s="232"/>
      <c r="E207" s="61"/>
      <c r="F207" s="148">
        <f t="shared" si="278"/>
        <v>0</v>
      </c>
      <c r="G207" s="232"/>
      <c r="H207" s="264"/>
      <c r="I207" s="115">
        <f t="shared" si="279"/>
        <v>0</v>
      </c>
      <c r="J207" s="264"/>
      <c r="K207" s="61"/>
      <c r="L207" s="137">
        <f t="shared" si="280"/>
        <v>0</v>
      </c>
      <c r="M207" s="328"/>
      <c r="N207" s="61"/>
      <c r="O207" s="115">
        <f t="shared" si="281"/>
        <v>0</v>
      </c>
      <c r="P207" s="112"/>
    </row>
    <row r="208" spans="1:16" hidden="1" x14ac:dyDescent="0.25">
      <c r="A208" s="38">
        <v>5213</v>
      </c>
      <c r="B208" s="58" t="s">
        <v>188</v>
      </c>
      <c r="C208" s="59">
        <f t="shared" si="184"/>
        <v>0</v>
      </c>
      <c r="D208" s="232"/>
      <c r="E208" s="61"/>
      <c r="F208" s="148">
        <f t="shared" si="278"/>
        <v>0</v>
      </c>
      <c r="G208" s="232"/>
      <c r="H208" s="264"/>
      <c r="I208" s="115">
        <f t="shared" si="279"/>
        <v>0</v>
      </c>
      <c r="J208" s="264"/>
      <c r="K208" s="61"/>
      <c r="L208" s="137">
        <f t="shared" si="280"/>
        <v>0</v>
      </c>
      <c r="M208" s="328"/>
      <c r="N208" s="61"/>
      <c r="O208" s="115">
        <f t="shared" si="281"/>
        <v>0</v>
      </c>
      <c r="P208" s="112"/>
    </row>
    <row r="209" spans="1:16" hidden="1" x14ac:dyDescent="0.25">
      <c r="A209" s="38">
        <v>5214</v>
      </c>
      <c r="B209" s="58" t="s">
        <v>189</v>
      </c>
      <c r="C209" s="59">
        <f t="shared" si="184"/>
        <v>0</v>
      </c>
      <c r="D209" s="232"/>
      <c r="E209" s="61"/>
      <c r="F209" s="148">
        <f t="shared" si="278"/>
        <v>0</v>
      </c>
      <c r="G209" s="232"/>
      <c r="H209" s="264"/>
      <c r="I209" s="115">
        <f t="shared" si="279"/>
        <v>0</v>
      </c>
      <c r="J209" s="264"/>
      <c r="K209" s="61"/>
      <c r="L209" s="137">
        <f t="shared" si="280"/>
        <v>0</v>
      </c>
      <c r="M209" s="328"/>
      <c r="N209" s="61"/>
      <c r="O209" s="115">
        <f t="shared" si="281"/>
        <v>0</v>
      </c>
      <c r="P209" s="112"/>
    </row>
    <row r="210" spans="1:16" hidden="1" x14ac:dyDescent="0.25">
      <c r="A210" s="38">
        <v>5215</v>
      </c>
      <c r="B210" s="58" t="s">
        <v>190</v>
      </c>
      <c r="C210" s="59">
        <f t="shared" si="184"/>
        <v>0</v>
      </c>
      <c r="D210" s="232"/>
      <c r="E210" s="61"/>
      <c r="F210" s="148">
        <f t="shared" si="278"/>
        <v>0</v>
      </c>
      <c r="G210" s="232"/>
      <c r="H210" s="264"/>
      <c r="I210" s="115">
        <f t="shared" si="279"/>
        <v>0</v>
      </c>
      <c r="J210" s="264"/>
      <c r="K210" s="61"/>
      <c r="L210" s="137">
        <f t="shared" si="280"/>
        <v>0</v>
      </c>
      <c r="M210" s="328"/>
      <c r="N210" s="61"/>
      <c r="O210" s="115">
        <f t="shared" si="281"/>
        <v>0</v>
      </c>
      <c r="P210" s="112"/>
    </row>
    <row r="211" spans="1:16" ht="14.25" hidden="1" customHeight="1" x14ac:dyDescent="0.25">
      <c r="A211" s="38">
        <v>5216</v>
      </c>
      <c r="B211" s="58" t="s">
        <v>191</v>
      </c>
      <c r="C211" s="59">
        <f t="shared" si="184"/>
        <v>0</v>
      </c>
      <c r="D211" s="232"/>
      <c r="E211" s="61"/>
      <c r="F211" s="148">
        <f t="shared" si="278"/>
        <v>0</v>
      </c>
      <c r="G211" s="232"/>
      <c r="H211" s="264"/>
      <c r="I211" s="115">
        <f t="shared" si="279"/>
        <v>0</v>
      </c>
      <c r="J211" s="264"/>
      <c r="K211" s="61"/>
      <c r="L211" s="137">
        <f t="shared" si="280"/>
        <v>0</v>
      </c>
      <c r="M211" s="328"/>
      <c r="N211" s="61"/>
      <c r="O211" s="115">
        <f t="shared" si="281"/>
        <v>0</v>
      </c>
      <c r="P211" s="112"/>
    </row>
    <row r="212" spans="1:16" hidden="1" x14ac:dyDescent="0.25">
      <c r="A212" s="38">
        <v>5217</v>
      </c>
      <c r="B212" s="58" t="s">
        <v>192</v>
      </c>
      <c r="C212" s="59">
        <f t="shared" si="184"/>
        <v>0</v>
      </c>
      <c r="D212" s="232"/>
      <c r="E212" s="61"/>
      <c r="F212" s="148">
        <f t="shared" si="278"/>
        <v>0</v>
      </c>
      <c r="G212" s="232"/>
      <c r="H212" s="264"/>
      <c r="I212" s="115">
        <f t="shared" si="279"/>
        <v>0</v>
      </c>
      <c r="J212" s="264"/>
      <c r="K212" s="61"/>
      <c r="L212" s="137">
        <f t="shared" si="280"/>
        <v>0</v>
      </c>
      <c r="M212" s="328"/>
      <c r="N212" s="61"/>
      <c r="O212" s="115">
        <f t="shared" si="281"/>
        <v>0</v>
      </c>
      <c r="P212" s="112"/>
    </row>
    <row r="213" spans="1:16" hidden="1" x14ac:dyDescent="0.25">
      <c r="A213" s="38">
        <v>5218</v>
      </c>
      <c r="B213" s="58" t="s">
        <v>193</v>
      </c>
      <c r="C213" s="59">
        <f t="shared" ref="C213:C276" si="282">F213+I213+L213+O213</f>
        <v>0</v>
      </c>
      <c r="D213" s="232"/>
      <c r="E213" s="61"/>
      <c r="F213" s="148">
        <f t="shared" si="278"/>
        <v>0</v>
      </c>
      <c r="G213" s="232"/>
      <c r="H213" s="264"/>
      <c r="I213" s="115">
        <f t="shared" si="279"/>
        <v>0</v>
      </c>
      <c r="J213" s="264"/>
      <c r="K213" s="61"/>
      <c r="L213" s="137">
        <f t="shared" si="280"/>
        <v>0</v>
      </c>
      <c r="M213" s="328"/>
      <c r="N213" s="61"/>
      <c r="O213" s="115">
        <f t="shared" si="281"/>
        <v>0</v>
      </c>
      <c r="P213" s="112"/>
    </row>
    <row r="214" spans="1:16" hidden="1" x14ac:dyDescent="0.25">
      <c r="A214" s="38">
        <v>5219</v>
      </c>
      <c r="B214" s="58" t="s">
        <v>194</v>
      </c>
      <c r="C214" s="59">
        <f t="shared" si="282"/>
        <v>0</v>
      </c>
      <c r="D214" s="232"/>
      <c r="E214" s="61"/>
      <c r="F214" s="148">
        <f t="shared" si="278"/>
        <v>0</v>
      </c>
      <c r="G214" s="232"/>
      <c r="H214" s="264"/>
      <c r="I214" s="115">
        <f t="shared" si="279"/>
        <v>0</v>
      </c>
      <c r="J214" s="264"/>
      <c r="K214" s="61"/>
      <c r="L214" s="137">
        <f t="shared" si="280"/>
        <v>0</v>
      </c>
      <c r="M214" s="328"/>
      <c r="N214" s="61"/>
      <c r="O214" s="115">
        <f t="shared" si="281"/>
        <v>0</v>
      </c>
      <c r="P214" s="112"/>
    </row>
    <row r="215" spans="1:16" ht="13.5" hidden="1" customHeight="1" x14ac:dyDescent="0.25">
      <c r="A215" s="113">
        <v>5220</v>
      </c>
      <c r="B215" s="58" t="s">
        <v>195</v>
      </c>
      <c r="C215" s="59">
        <f t="shared" si="282"/>
        <v>0</v>
      </c>
      <c r="D215" s="232"/>
      <c r="E215" s="61"/>
      <c r="F215" s="148">
        <f t="shared" si="278"/>
        <v>0</v>
      </c>
      <c r="G215" s="232"/>
      <c r="H215" s="264"/>
      <c r="I215" s="115">
        <f t="shared" si="279"/>
        <v>0</v>
      </c>
      <c r="J215" s="264"/>
      <c r="K215" s="61"/>
      <c r="L215" s="137">
        <f t="shared" si="280"/>
        <v>0</v>
      </c>
      <c r="M215" s="328"/>
      <c r="N215" s="61"/>
      <c r="O215" s="115">
        <f t="shared" si="281"/>
        <v>0</v>
      </c>
      <c r="P215" s="112"/>
    </row>
    <row r="216" spans="1:16" x14ac:dyDescent="0.25">
      <c r="A216" s="113">
        <v>5230</v>
      </c>
      <c r="B216" s="58" t="s">
        <v>196</v>
      </c>
      <c r="C216" s="59">
        <f t="shared" si="282"/>
        <v>2700</v>
      </c>
      <c r="D216" s="233">
        <f>SUM(D217:D224)</f>
        <v>2700</v>
      </c>
      <c r="E216" s="436">
        <f t="shared" ref="E216:F216" si="283">SUM(E217:E224)</f>
        <v>0</v>
      </c>
      <c r="F216" s="393">
        <f t="shared" si="283"/>
        <v>2700</v>
      </c>
      <c r="G216" s="233">
        <f>SUM(G217:G224)</f>
        <v>0</v>
      </c>
      <c r="H216" s="137">
        <f t="shared" ref="H216:I216" si="284">SUM(H217:H224)</f>
        <v>0</v>
      </c>
      <c r="I216" s="393">
        <f t="shared" si="284"/>
        <v>0</v>
      </c>
      <c r="J216" s="122">
        <f>SUM(J217:J224)</f>
        <v>0</v>
      </c>
      <c r="K216" s="436">
        <f t="shared" ref="K216:L216" si="285">SUM(K217:K224)</f>
        <v>0</v>
      </c>
      <c r="L216" s="393">
        <f t="shared" si="285"/>
        <v>0</v>
      </c>
      <c r="M216" s="59">
        <f>SUM(M217:M224)</f>
        <v>0</v>
      </c>
      <c r="N216" s="114">
        <f t="shared" ref="N216:O216" si="286">SUM(N217:N224)</f>
        <v>0</v>
      </c>
      <c r="O216" s="115">
        <f t="shared" si="286"/>
        <v>0</v>
      </c>
      <c r="P216" s="112"/>
    </row>
    <row r="217" spans="1:16" hidden="1" x14ac:dyDescent="0.25">
      <c r="A217" s="38">
        <v>5231</v>
      </c>
      <c r="B217" s="58" t="s">
        <v>197</v>
      </c>
      <c r="C217" s="59">
        <f t="shared" si="282"/>
        <v>0</v>
      </c>
      <c r="D217" s="232"/>
      <c r="E217" s="61"/>
      <c r="F217" s="148">
        <f t="shared" ref="F217:F226" si="287">D217+E217</f>
        <v>0</v>
      </c>
      <c r="G217" s="232"/>
      <c r="H217" s="264"/>
      <c r="I217" s="115">
        <f t="shared" ref="I217:I226" si="288">G217+H217</f>
        <v>0</v>
      </c>
      <c r="J217" s="264"/>
      <c r="K217" s="61"/>
      <c r="L217" s="137">
        <f t="shared" ref="L217:L226" si="289">J217+K217</f>
        <v>0</v>
      </c>
      <c r="M217" s="328"/>
      <c r="N217" s="61"/>
      <c r="O217" s="115">
        <f t="shared" ref="O217:O226" si="290">M217+N217</f>
        <v>0</v>
      </c>
      <c r="P217" s="112"/>
    </row>
    <row r="218" spans="1:16" hidden="1" x14ac:dyDescent="0.25">
      <c r="A218" s="38">
        <v>5232</v>
      </c>
      <c r="B218" s="58" t="s">
        <v>198</v>
      </c>
      <c r="C218" s="59">
        <f t="shared" si="282"/>
        <v>0</v>
      </c>
      <c r="D218" s="232"/>
      <c r="E218" s="61"/>
      <c r="F218" s="148">
        <f t="shared" si="287"/>
        <v>0</v>
      </c>
      <c r="G218" s="232"/>
      <c r="H218" s="264"/>
      <c r="I218" s="115">
        <f t="shared" si="288"/>
        <v>0</v>
      </c>
      <c r="J218" s="264"/>
      <c r="K218" s="61"/>
      <c r="L218" s="137">
        <f t="shared" si="289"/>
        <v>0</v>
      </c>
      <c r="M218" s="328"/>
      <c r="N218" s="61"/>
      <c r="O218" s="115">
        <f t="shared" si="290"/>
        <v>0</v>
      </c>
      <c r="P218" s="112"/>
    </row>
    <row r="219" spans="1:16" hidden="1" x14ac:dyDescent="0.25">
      <c r="A219" s="38">
        <v>5233</v>
      </c>
      <c r="B219" s="58" t="s">
        <v>199</v>
      </c>
      <c r="C219" s="59">
        <f t="shared" si="282"/>
        <v>0</v>
      </c>
      <c r="D219" s="232"/>
      <c r="E219" s="61"/>
      <c r="F219" s="148">
        <f t="shared" si="287"/>
        <v>0</v>
      </c>
      <c r="G219" s="232"/>
      <c r="H219" s="264"/>
      <c r="I219" s="115">
        <f t="shared" si="288"/>
        <v>0</v>
      </c>
      <c r="J219" s="264"/>
      <c r="K219" s="61"/>
      <c r="L219" s="137">
        <f t="shared" si="289"/>
        <v>0</v>
      </c>
      <c r="M219" s="328"/>
      <c r="N219" s="61"/>
      <c r="O219" s="115">
        <f t="shared" si="290"/>
        <v>0</v>
      </c>
      <c r="P219" s="112"/>
    </row>
    <row r="220" spans="1:16" ht="24" hidden="1" x14ac:dyDescent="0.25">
      <c r="A220" s="38">
        <v>5234</v>
      </c>
      <c r="B220" s="58" t="s">
        <v>200</v>
      </c>
      <c r="C220" s="59">
        <f t="shared" si="282"/>
        <v>0</v>
      </c>
      <c r="D220" s="232"/>
      <c r="E220" s="61"/>
      <c r="F220" s="148">
        <f t="shared" si="287"/>
        <v>0</v>
      </c>
      <c r="G220" s="232"/>
      <c r="H220" s="264"/>
      <c r="I220" s="115">
        <f t="shared" si="288"/>
        <v>0</v>
      </c>
      <c r="J220" s="264"/>
      <c r="K220" s="61"/>
      <c r="L220" s="137">
        <f t="shared" si="289"/>
        <v>0</v>
      </c>
      <c r="M220" s="328"/>
      <c r="N220" s="61"/>
      <c r="O220" s="115">
        <f t="shared" si="290"/>
        <v>0</v>
      </c>
      <c r="P220" s="112"/>
    </row>
    <row r="221" spans="1:16" ht="14.25" hidden="1" customHeight="1" x14ac:dyDescent="0.25">
      <c r="A221" s="38">
        <v>5236</v>
      </c>
      <c r="B221" s="58" t="s">
        <v>201</v>
      </c>
      <c r="C221" s="59">
        <f t="shared" si="282"/>
        <v>0</v>
      </c>
      <c r="D221" s="232"/>
      <c r="E221" s="61"/>
      <c r="F221" s="148">
        <f t="shared" si="287"/>
        <v>0</v>
      </c>
      <c r="G221" s="232"/>
      <c r="H221" s="264"/>
      <c r="I221" s="115">
        <f t="shared" si="288"/>
        <v>0</v>
      </c>
      <c r="J221" s="264"/>
      <c r="K221" s="61"/>
      <c r="L221" s="137">
        <f t="shared" si="289"/>
        <v>0</v>
      </c>
      <c r="M221" s="328"/>
      <c r="N221" s="61"/>
      <c r="O221" s="115">
        <f t="shared" si="290"/>
        <v>0</v>
      </c>
      <c r="P221" s="112"/>
    </row>
    <row r="222" spans="1:16" ht="14.25" hidden="1" customHeight="1" x14ac:dyDescent="0.25">
      <c r="A222" s="38">
        <v>5237</v>
      </c>
      <c r="B222" s="58" t="s">
        <v>202</v>
      </c>
      <c r="C222" s="59">
        <f t="shared" si="282"/>
        <v>0</v>
      </c>
      <c r="D222" s="232"/>
      <c r="E222" s="61"/>
      <c r="F222" s="148">
        <f t="shared" si="287"/>
        <v>0</v>
      </c>
      <c r="G222" s="232"/>
      <c r="H222" s="264"/>
      <c r="I222" s="115">
        <f t="shared" si="288"/>
        <v>0</v>
      </c>
      <c r="J222" s="264"/>
      <c r="K222" s="61"/>
      <c r="L222" s="137">
        <f t="shared" si="289"/>
        <v>0</v>
      </c>
      <c r="M222" s="328"/>
      <c r="N222" s="61"/>
      <c r="O222" s="115">
        <f t="shared" si="290"/>
        <v>0</v>
      </c>
      <c r="P222" s="112"/>
    </row>
    <row r="223" spans="1:16" ht="24" x14ac:dyDescent="0.25">
      <c r="A223" s="38">
        <v>5238</v>
      </c>
      <c r="B223" s="58" t="s">
        <v>203</v>
      </c>
      <c r="C223" s="59">
        <f t="shared" si="282"/>
        <v>2700</v>
      </c>
      <c r="D223" s="232">
        <v>2700</v>
      </c>
      <c r="E223" s="435"/>
      <c r="F223" s="393">
        <f t="shared" si="287"/>
        <v>2700</v>
      </c>
      <c r="G223" s="232"/>
      <c r="H223" s="1264"/>
      <c r="I223" s="393">
        <f t="shared" si="288"/>
        <v>0</v>
      </c>
      <c r="J223" s="264"/>
      <c r="K223" s="435"/>
      <c r="L223" s="393">
        <f t="shared" si="289"/>
        <v>0</v>
      </c>
      <c r="M223" s="328"/>
      <c r="N223" s="61"/>
      <c r="O223" s="115">
        <f t="shared" si="290"/>
        <v>0</v>
      </c>
      <c r="P223" s="112"/>
    </row>
    <row r="224" spans="1:16" ht="24" hidden="1" x14ac:dyDescent="0.25">
      <c r="A224" s="38">
        <v>5239</v>
      </c>
      <c r="B224" s="58" t="s">
        <v>204</v>
      </c>
      <c r="C224" s="59">
        <f t="shared" si="282"/>
        <v>0</v>
      </c>
      <c r="D224" s="232"/>
      <c r="E224" s="61"/>
      <c r="F224" s="148">
        <f t="shared" si="287"/>
        <v>0</v>
      </c>
      <c r="G224" s="232"/>
      <c r="H224" s="264"/>
      <c r="I224" s="115">
        <f t="shared" si="288"/>
        <v>0</v>
      </c>
      <c r="J224" s="264"/>
      <c r="K224" s="61"/>
      <c r="L224" s="137">
        <f t="shared" si="289"/>
        <v>0</v>
      </c>
      <c r="M224" s="328"/>
      <c r="N224" s="61"/>
      <c r="O224" s="115">
        <f t="shared" si="290"/>
        <v>0</v>
      </c>
      <c r="P224" s="112"/>
    </row>
    <row r="225" spans="1:16" ht="24" hidden="1" x14ac:dyDescent="0.25">
      <c r="A225" s="113">
        <v>5240</v>
      </c>
      <c r="B225" s="58" t="s">
        <v>205</v>
      </c>
      <c r="C225" s="59">
        <f t="shared" si="282"/>
        <v>0</v>
      </c>
      <c r="D225" s="232"/>
      <c r="E225" s="61"/>
      <c r="F225" s="148">
        <f t="shared" si="287"/>
        <v>0</v>
      </c>
      <c r="G225" s="232"/>
      <c r="H225" s="264"/>
      <c r="I225" s="115">
        <f t="shared" si="288"/>
        <v>0</v>
      </c>
      <c r="J225" s="264"/>
      <c r="K225" s="61"/>
      <c r="L225" s="137">
        <f t="shared" si="289"/>
        <v>0</v>
      </c>
      <c r="M225" s="328"/>
      <c r="N225" s="61"/>
      <c r="O225" s="115">
        <f t="shared" si="290"/>
        <v>0</v>
      </c>
      <c r="P225" s="112"/>
    </row>
    <row r="226" spans="1:16" hidden="1" x14ac:dyDescent="0.25">
      <c r="A226" s="113">
        <v>5250</v>
      </c>
      <c r="B226" s="58" t="s">
        <v>206</v>
      </c>
      <c r="C226" s="59">
        <f t="shared" si="282"/>
        <v>0</v>
      </c>
      <c r="D226" s="232"/>
      <c r="E226" s="61"/>
      <c r="F226" s="148">
        <f t="shared" si="287"/>
        <v>0</v>
      </c>
      <c r="G226" s="232"/>
      <c r="H226" s="264"/>
      <c r="I226" s="115">
        <f t="shared" si="288"/>
        <v>0</v>
      </c>
      <c r="J226" s="264"/>
      <c r="K226" s="61"/>
      <c r="L226" s="137">
        <f t="shared" si="289"/>
        <v>0</v>
      </c>
      <c r="M226" s="328"/>
      <c r="N226" s="61"/>
      <c r="O226" s="115">
        <f t="shared" si="290"/>
        <v>0</v>
      </c>
      <c r="P226" s="112"/>
    </row>
    <row r="227" spans="1:16" hidden="1" x14ac:dyDescent="0.25">
      <c r="A227" s="113">
        <v>5260</v>
      </c>
      <c r="B227" s="58" t="s">
        <v>207</v>
      </c>
      <c r="C227" s="59">
        <f t="shared" si="282"/>
        <v>0</v>
      </c>
      <c r="D227" s="233">
        <f>SUM(D228)</f>
        <v>0</v>
      </c>
      <c r="E227" s="114">
        <f t="shared" ref="E227:F227" si="291">SUM(E228)</f>
        <v>0</v>
      </c>
      <c r="F227" s="148">
        <f t="shared" si="291"/>
        <v>0</v>
      </c>
      <c r="G227" s="233">
        <f>SUM(G228)</f>
        <v>0</v>
      </c>
      <c r="H227" s="122">
        <f t="shared" ref="H227:I227" si="292">SUM(H228)</f>
        <v>0</v>
      </c>
      <c r="I227" s="115">
        <f t="shared" si="292"/>
        <v>0</v>
      </c>
      <c r="J227" s="122">
        <f>SUM(J228)</f>
        <v>0</v>
      </c>
      <c r="K227" s="114">
        <f t="shared" ref="K227:L227" si="293">SUM(K228)</f>
        <v>0</v>
      </c>
      <c r="L227" s="137">
        <f t="shared" si="293"/>
        <v>0</v>
      </c>
      <c r="M227" s="59">
        <f>SUM(M228)</f>
        <v>0</v>
      </c>
      <c r="N227" s="114">
        <f t="shared" ref="N227:O227" si="294">SUM(N228)</f>
        <v>0</v>
      </c>
      <c r="O227" s="115">
        <f t="shared" si="294"/>
        <v>0</v>
      </c>
      <c r="P227" s="112"/>
    </row>
    <row r="228" spans="1:16" ht="24" hidden="1" x14ac:dyDescent="0.25">
      <c r="A228" s="38">
        <v>5269</v>
      </c>
      <c r="B228" s="58" t="s">
        <v>208</v>
      </c>
      <c r="C228" s="59">
        <f t="shared" si="282"/>
        <v>0</v>
      </c>
      <c r="D228" s="232"/>
      <c r="E228" s="61"/>
      <c r="F228" s="148">
        <f t="shared" ref="F228:F229" si="295">D228+E228</f>
        <v>0</v>
      </c>
      <c r="G228" s="232"/>
      <c r="H228" s="264"/>
      <c r="I228" s="115">
        <f t="shared" ref="I228:I229" si="296">G228+H228</f>
        <v>0</v>
      </c>
      <c r="J228" s="264"/>
      <c r="K228" s="61"/>
      <c r="L228" s="137">
        <f t="shared" ref="L228:L229" si="297">J228+K228</f>
        <v>0</v>
      </c>
      <c r="M228" s="328"/>
      <c r="N228" s="61"/>
      <c r="O228" s="115">
        <f t="shared" ref="O228:O229" si="298">M228+N228</f>
        <v>0</v>
      </c>
      <c r="P228" s="112"/>
    </row>
    <row r="229" spans="1:16" ht="24" hidden="1" x14ac:dyDescent="0.25">
      <c r="A229" s="108">
        <v>5270</v>
      </c>
      <c r="B229" s="79" t="s">
        <v>209</v>
      </c>
      <c r="C229" s="85">
        <f t="shared" si="282"/>
        <v>0</v>
      </c>
      <c r="D229" s="234"/>
      <c r="E229" s="116"/>
      <c r="F229" s="288">
        <f t="shared" si="295"/>
        <v>0</v>
      </c>
      <c r="G229" s="234"/>
      <c r="H229" s="265"/>
      <c r="I229" s="110">
        <f t="shared" si="296"/>
        <v>0</v>
      </c>
      <c r="J229" s="265"/>
      <c r="K229" s="116"/>
      <c r="L229" s="138">
        <f t="shared" si="297"/>
        <v>0</v>
      </c>
      <c r="M229" s="329"/>
      <c r="N229" s="116"/>
      <c r="O229" s="110">
        <f t="shared" si="298"/>
        <v>0</v>
      </c>
      <c r="P229" s="117"/>
    </row>
    <row r="230" spans="1:16" hidden="1" x14ac:dyDescent="0.25">
      <c r="A230" s="102">
        <v>6000</v>
      </c>
      <c r="B230" s="102" t="s">
        <v>210</v>
      </c>
      <c r="C230" s="103">
        <f t="shared" si="282"/>
        <v>0</v>
      </c>
      <c r="D230" s="229">
        <f>D231+D251+D259</f>
        <v>0</v>
      </c>
      <c r="E230" s="104">
        <f t="shared" ref="E230:F230" si="299">E231+E251+E259</f>
        <v>0</v>
      </c>
      <c r="F230" s="286">
        <f t="shared" si="299"/>
        <v>0</v>
      </c>
      <c r="G230" s="229">
        <f>G231+G251+G259</f>
        <v>0</v>
      </c>
      <c r="H230" s="262">
        <f t="shared" ref="H230:I230" si="300">H231+H251+H259</f>
        <v>0</v>
      </c>
      <c r="I230" s="105">
        <f t="shared" si="300"/>
        <v>0</v>
      </c>
      <c r="J230" s="262">
        <f>J231+J251+J259</f>
        <v>0</v>
      </c>
      <c r="K230" s="104">
        <f t="shared" ref="K230:L230" si="301">K231+K251+K259</f>
        <v>0</v>
      </c>
      <c r="L230" s="139">
        <f t="shared" si="301"/>
        <v>0</v>
      </c>
      <c r="M230" s="103">
        <f>M231+M251+M259</f>
        <v>0</v>
      </c>
      <c r="N230" s="104">
        <f t="shared" ref="N230:O230" si="302">N231+N251+N259</f>
        <v>0</v>
      </c>
      <c r="O230" s="105">
        <f t="shared" si="302"/>
        <v>0</v>
      </c>
      <c r="P230" s="351"/>
    </row>
    <row r="231" spans="1:16" ht="14.25" hidden="1" customHeight="1" x14ac:dyDescent="0.25">
      <c r="A231" s="70">
        <v>6200</v>
      </c>
      <c r="B231" s="126" t="s">
        <v>211</v>
      </c>
      <c r="C231" s="131">
        <f t="shared" si="282"/>
        <v>0</v>
      </c>
      <c r="D231" s="238">
        <f>SUM(D232,D233,D235,D238,D244,D245,D246)</f>
        <v>0</v>
      </c>
      <c r="E231" s="132">
        <f t="shared" ref="E231:F231" si="303">SUM(E232,E233,E235,E238,E244,E245,E246)</f>
        <v>0</v>
      </c>
      <c r="F231" s="290">
        <f t="shared" si="303"/>
        <v>0</v>
      </c>
      <c r="G231" s="238">
        <f>SUM(G232,G233,G235,G238,G244,G245,G246)</f>
        <v>0</v>
      </c>
      <c r="H231" s="269">
        <f t="shared" ref="H231:I231" si="304">SUM(H232,H233,H235,H238,H244,H245,H246)</f>
        <v>0</v>
      </c>
      <c r="I231" s="296">
        <f t="shared" si="304"/>
        <v>0</v>
      </c>
      <c r="J231" s="269">
        <f>SUM(J232,J233,J235,J238,J244,J245,J246)</f>
        <v>0</v>
      </c>
      <c r="K231" s="132">
        <f t="shared" ref="K231:L231" si="305">SUM(K232,K233,K235,K238,K244,K245,K246)</f>
        <v>0</v>
      </c>
      <c r="L231" s="140">
        <f t="shared" si="305"/>
        <v>0</v>
      </c>
      <c r="M231" s="131">
        <f>SUM(M232,M233,M235,M238,M244,M245,M246)</f>
        <v>0</v>
      </c>
      <c r="N231" s="132">
        <f t="shared" ref="N231:O231" si="306">SUM(N232,N233,N235,N238,N244,N245,N246)</f>
        <v>0</v>
      </c>
      <c r="O231" s="296">
        <f t="shared" si="306"/>
        <v>0</v>
      </c>
      <c r="P231" s="352"/>
    </row>
    <row r="232" spans="1:16" ht="24" hidden="1" x14ac:dyDescent="0.25">
      <c r="A232" s="1665">
        <v>6220</v>
      </c>
      <c r="B232" s="53" t="s">
        <v>212</v>
      </c>
      <c r="C232" s="54">
        <f t="shared" si="282"/>
        <v>0</v>
      </c>
      <c r="D232" s="231"/>
      <c r="E232" s="56"/>
      <c r="F232" s="289">
        <f>D232+E232</f>
        <v>0</v>
      </c>
      <c r="G232" s="231"/>
      <c r="H232" s="263"/>
      <c r="I232" s="121">
        <f>G232+H232</f>
        <v>0</v>
      </c>
      <c r="J232" s="263"/>
      <c r="K232" s="56"/>
      <c r="L232" s="141">
        <f>J232+K232</f>
        <v>0</v>
      </c>
      <c r="M232" s="327"/>
      <c r="N232" s="56"/>
      <c r="O232" s="121">
        <f>M232+N232</f>
        <v>0</v>
      </c>
      <c r="P232" s="111"/>
    </row>
    <row r="233" spans="1:16" hidden="1" x14ac:dyDescent="0.25">
      <c r="A233" s="113">
        <v>6230</v>
      </c>
      <c r="B233" s="58" t="s">
        <v>213</v>
      </c>
      <c r="C233" s="59">
        <f t="shared" si="282"/>
        <v>0</v>
      </c>
      <c r="D233" s="233">
        <f t="shared" ref="D233:O233" si="307">SUM(D234)</f>
        <v>0</v>
      </c>
      <c r="E233" s="114">
        <f t="shared" si="307"/>
        <v>0</v>
      </c>
      <c r="F233" s="148">
        <f t="shared" si="307"/>
        <v>0</v>
      </c>
      <c r="G233" s="233">
        <f t="shared" si="307"/>
        <v>0</v>
      </c>
      <c r="H233" s="122">
        <f t="shared" si="307"/>
        <v>0</v>
      </c>
      <c r="I233" s="115">
        <f t="shared" si="307"/>
        <v>0</v>
      </c>
      <c r="J233" s="122">
        <f t="shared" si="307"/>
        <v>0</v>
      </c>
      <c r="K233" s="114">
        <f t="shared" si="307"/>
        <v>0</v>
      </c>
      <c r="L233" s="137">
        <f t="shared" si="307"/>
        <v>0</v>
      </c>
      <c r="M233" s="59">
        <f t="shared" si="307"/>
        <v>0</v>
      </c>
      <c r="N233" s="114">
        <f t="shared" si="307"/>
        <v>0</v>
      </c>
      <c r="O233" s="115">
        <f t="shared" si="307"/>
        <v>0</v>
      </c>
      <c r="P233" s="112"/>
    </row>
    <row r="234" spans="1:16" ht="24" hidden="1" x14ac:dyDescent="0.25">
      <c r="A234" s="38">
        <v>6239</v>
      </c>
      <c r="B234" s="53" t="s">
        <v>214</v>
      </c>
      <c r="C234" s="59">
        <f t="shared" si="282"/>
        <v>0</v>
      </c>
      <c r="D234" s="231"/>
      <c r="E234" s="56"/>
      <c r="F234" s="289">
        <f>D234+E234</f>
        <v>0</v>
      </c>
      <c r="G234" s="231"/>
      <c r="H234" s="263"/>
      <c r="I234" s="121">
        <f>G234+H234</f>
        <v>0</v>
      </c>
      <c r="J234" s="263"/>
      <c r="K234" s="56"/>
      <c r="L234" s="141">
        <f>J234+K234</f>
        <v>0</v>
      </c>
      <c r="M234" s="327"/>
      <c r="N234" s="56"/>
      <c r="O234" s="121">
        <f>M234+N234</f>
        <v>0</v>
      </c>
      <c r="P234" s="111"/>
    </row>
    <row r="235" spans="1:16" ht="24" hidden="1" x14ac:dyDescent="0.25">
      <c r="A235" s="113">
        <v>6240</v>
      </c>
      <c r="B235" s="58" t="s">
        <v>215</v>
      </c>
      <c r="C235" s="59">
        <f t="shared" si="282"/>
        <v>0</v>
      </c>
      <c r="D235" s="233">
        <f>SUM(D236:D237)</f>
        <v>0</v>
      </c>
      <c r="E235" s="114">
        <f t="shared" ref="E235:F235" si="308">SUM(E236:E237)</f>
        <v>0</v>
      </c>
      <c r="F235" s="148">
        <f t="shared" si="308"/>
        <v>0</v>
      </c>
      <c r="G235" s="233">
        <f>SUM(G236:G237)</f>
        <v>0</v>
      </c>
      <c r="H235" s="122">
        <f t="shared" ref="H235:I235" si="309">SUM(H236:H237)</f>
        <v>0</v>
      </c>
      <c r="I235" s="115">
        <f t="shared" si="309"/>
        <v>0</v>
      </c>
      <c r="J235" s="122">
        <f>SUM(J236:J237)</f>
        <v>0</v>
      </c>
      <c r="K235" s="114">
        <f t="shared" ref="K235:L235" si="310">SUM(K236:K237)</f>
        <v>0</v>
      </c>
      <c r="L235" s="137">
        <f t="shared" si="310"/>
        <v>0</v>
      </c>
      <c r="M235" s="59">
        <f>SUM(M236:M237)</f>
        <v>0</v>
      </c>
      <c r="N235" s="114">
        <f t="shared" ref="N235:O235" si="311">SUM(N236:N237)</f>
        <v>0</v>
      </c>
      <c r="O235" s="115">
        <f t="shared" si="311"/>
        <v>0</v>
      </c>
      <c r="P235" s="112"/>
    </row>
    <row r="236" spans="1:16" hidden="1" x14ac:dyDescent="0.25">
      <c r="A236" s="38">
        <v>6241</v>
      </c>
      <c r="B236" s="58" t="s">
        <v>216</v>
      </c>
      <c r="C236" s="59">
        <f t="shared" si="282"/>
        <v>0</v>
      </c>
      <c r="D236" s="232"/>
      <c r="E236" s="61"/>
      <c r="F236" s="148">
        <f t="shared" ref="F236:F237" si="312">D236+E236</f>
        <v>0</v>
      </c>
      <c r="G236" s="232"/>
      <c r="H236" s="264"/>
      <c r="I236" s="115">
        <f t="shared" ref="I236:I237" si="313">G236+H236</f>
        <v>0</v>
      </c>
      <c r="J236" s="264"/>
      <c r="K236" s="61"/>
      <c r="L236" s="137">
        <f t="shared" ref="L236:L237" si="314">J236+K236</f>
        <v>0</v>
      </c>
      <c r="M236" s="328"/>
      <c r="N236" s="61"/>
      <c r="O236" s="115">
        <f t="shared" ref="O236:O237" si="315">M236+N236</f>
        <v>0</v>
      </c>
      <c r="P236" s="112"/>
    </row>
    <row r="237" spans="1:16" hidden="1" x14ac:dyDescent="0.25">
      <c r="A237" s="38">
        <v>6242</v>
      </c>
      <c r="B237" s="58" t="s">
        <v>217</v>
      </c>
      <c r="C237" s="59">
        <f t="shared" si="282"/>
        <v>0</v>
      </c>
      <c r="D237" s="232"/>
      <c r="E237" s="61"/>
      <c r="F237" s="148">
        <f t="shared" si="312"/>
        <v>0</v>
      </c>
      <c r="G237" s="232"/>
      <c r="H237" s="264"/>
      <c r="I237" s="115">
        <f t="shared" si="313"/>
        <v>0</v>
      </c>
      <c r="J237" s="264"/>
      <c r="K237" s="61"/>
      <c r="L237" s="137">
        <f t="shared" si="314"/>
        <v>0</v>
      </c>
      <c r="M237" s="328"/>
      <c r="N237" s="61"/>
      <c r="O237" s="115">
        <f t="shared" si="315"/>
        <v>0</v>
      </c>
      <c r="P237" s="112"/>
    </row>
    <row r="238" spans="1:16" ht="25.5" hidden="1" customHeight="1" x14ac:dyDescent="0.25">
      <c r="A238" s="113">
        <v>6250</v>
      </c>
      <c r="B238" s="58" t="s">
        <v>218</v>
      </c>
      <c r="C238" s="59">
        <f t="shared" si="282"/>
        <v>0</v>
      </c>
      <c r="D238" s="233">
        <f>SUM(D239:D243)</f>
        <v>0</v>
      </c>
      <c r="E238" s="114">
        <f t="shared" ref="E238:F238" si="316">SUM(E239:E243)</f>
        <v>0</v>
      </c>
      <c r="F238" s="148">
        <f t="shared" si="316"/>
        <v>0</v>
      </c>
      <c r="G238" s="233">
        <f>SUM(G239:G243)</f>
        <v>0</v>
      </c>
      <c r="H238" s="122">
        <f t="shared" ref="H238:I238" si="317">SUM(H239:H243)</f>
        <v>0</v>
      </c>
      <c r="I238" s="115">
        <f t="shared" si="317"/>
        <v>0</v>
      </c>
      <c r="J238" s="122">
        <f>SUM(J239:J243)</f>
        <v>0</v>
      </c>
      <c r="K238" s="114">
        <f t="shared" ref="K238:L238" si="318">SUM(K239:K243)</f>
        <v>0</v>
      </c>
      <c r="L238" s="137">
        <f t="shared" si="318"/>
        <v>0</v>
      </c>
      <c r="M238" s="59">
        <f>SUM(M239:M243)</f>
        <v>0</v>
      </c>
      <c r="N238" s="114">
        <f t="shared" ref="N238:O238" si="319">SUM(N239:N243)</f>
        <v>0</v>
      </c>
      <c r="O238" s="115">
        <f t="shared" si="319"/>
        <v>0</v>
      </c>
      <c r="P238" s="112"/>
    </row>
    <row r="239" spans="1:16" ht="14.25" hidden="1" customHeight="1" x14ac:dyDescent="0.25">
      <c r="A239" s="38">
        <v>6252</v>
      </c>
      <c r="B239" s="58" t="s">
        <v>219</v>
      </c>
      <c r="C239" s="59">
        <f t="shared" si="282"/>
        <v>0</v>
      </c>
      <c r="D239" s="232"/>
      <c r="E239" s="61"/>
      <c r="F239" s="148">
        <f t="shared" ref="F239:F245" si="320">D239+E239</f>
        <v>0</v>
      </c>
      <c r="G239" s="232"/>
      <c r="H239" s="264"/>
      <c r="I239" s="115">
        <f t="shared" ref="I239:I245" si="321">G239+H239</f>
        <v>0</v>
      </c>
      <c r="J239" s="264"/>
      <c r="K239" s="61"/>
      <c r="L239" s="137">
        <f t="shared" ref="L239:L245" si="322">J239+K239</f>
        <v>0</v>
      </c>
      <c r="M239" s="328"/>
      <c r="N239" s="61"/>
      <c r="O239" s="115">
        <f t="shared" ref="O239:O245" si="323">M239+N239</f>
        <v>0</v>
      </c>
      <c r="P239" s="112"/>
    </row>
    <row r="240" spans="1:16" ht="14.25" hidden="1" customHeight="1" x14ac:dyDescent="0.25">
      <c r="A240" s="38">
        <v>6253</v>
      </c>
      <c r="B240" s="58" t="s">
        <v>220</v>
      </c>
      <c r="C240" s="59">
        <f t="shared" si="282"/>
        <v>0</v>
      </c>
      <c r="D240" s="232"/>
      <c r="E240" s="61"/>
      <c r="F240" s="148">
        <f t="shared" si="320"/>
        <v>0</v>
      </c>
      <c r="G240" s="232"/>
      <c r="H240" s="264"/>
      <c r="I240" s="115">
        <f t="shared" si="321"/>
        <v>0</v>
      </c>
      <c r="J240" s="264"/>
      <c r="K240" s="61"/>
      <c r="L240" s="137">
        <f t="shared" si="322"/>
        <v>0</v>
      </c>
      <c r="M240" s="328"/>
      <c r="N240" s="61"/>
      <c r="O240" s="115">
        <f t="shared" si="323"/>
        <v>0</v>
      </c>
      <c r="P240" s="112"/>
    </row>
    <row r="241" spans="1:16" ht="24" hidden="1" x14ac:dyDescent="0.25">
      <c r="A241" s="38">
        <v>6254</v>
      </c>
      <c r="B241" s="58" t="s">
        <v>221</v>
      </c>
      <c r="C241" s="59">
        <f t="shared" si="282"/>
        <v>0</v>
      </c>
      <c r="D241" s="232"/>
      <c r="E241" s="61"/>
      <c r="F241" s="148">
        <f t="shared" si="320"/>
        <v>0</v>
      </c>
      <c r="G241" s="232"/>
      <c r="H241" s="264"/>
      <c r="I241" s="115">
        <f t="shared" si="321"/>
        <v>0</v>
      </c>
      <c r="J241" s="264"/>
      <c r="K241" s="61"/>
      <c r="L241" s="137">
        <f t="shared" si="322"/>
        <v>0</v>
      </c>
      <c r="M241" s="328"/>
      <c r="N241" s="61"/>
      <c r="O241" s="115">
        <f t="shared" si="323"/>
        <v>0</v>
      </c>
      <c r="P241" s="112"/>
    </row>
    <row r="242" spans="1:16" ht="24" hidden="1" x14ac:dyDescent="0.25">
      <c r="A242" s="38">
        <v>6255</v>
      </c>
      <c r="B242" s="58" t="s">
        <v>222</v>
      </c>
      <c r="C242" s="59">
        <f t="shared" si="282"/>
        <v>0</v>
      </c>
      <c r="D242" s="232"/>
      <c r="E242" s="61"/>
      <c r="F242" s="148">
        <f t="shared" si="320"/>
        <v>0</v>
      </c>
      <c r="G242" s="232"/>
      <c r="H242" s="264"/>
      <c r="I242" s="115">
        <f t="shared" si="321"/>
        <v>0</v>
      </c>
      <c r="J242" s="264"/>
      <c r="K242" s="61"/>
      <c r="L242" s="137">
        <f t="shared" si="322"/>
        <v>0</v>
      </c>
      <c r="M242" s="328"/>
      <c r="N242" s="61"/>
      <c r="O242" s="115">
        <f t="shared" si="323"/>
        <v>0</v>
      </c>
      <c r="P242" s="112"/>
    </row>
    <row r="243" spans="1:16" hidden="1" x14ac:dyDescent="0.25">
      <c r="A243" s="38">
        <v>6259</v>
      </c>
      <c r="B243" s="58" t="s">
        <v>223</v>
      </c>
      <c r="C243" s="59">
        <f t="shared" si="282"/>
        <v>0</v>
      </c>
      <c r="D243" s="232"/>
      <c r="E243" s="61"/>
      <c r="F243" s="148">
        <f t="shared" si="320"/>
        <v>0</v>
      </c>
      <c r="G243" s="232"/>
      <c r="H243" s="264"/>
      <c r="I243" s="115">
        <f t="shared" si="321"/>
        <v>0</v>
      </c>
      <c r="J243" s="264"/>
      <c r="K243" s="61"/>
      <c r="L243" s="137">
        <f t="shared" si="322"/>
        <v>0</v>
      </c>
      <c r="M243" s="328"/>
      <c r="N243" s="61"/>
      <c r="O243" s="115">
        <f t="shared" si="323"/>
        <v>0</v>
      </c>
      <c r="P243" s="112"/>
    </row>
    <row r="244" spans="1:16" ht="24" hidden="1" x14ac:dyDescent="0.25">
      <c r="A244" s="113">
        <v>6260</v>
      </c>
      <c r="B244" s="58" t="s">
        <v>224</v>
      </c>
      <c r="C244" s="59">
        <f t="shared" si="282"/>
        <v>0</v>
      </c>
      <c r="D244" s="232"/>
      <c r="E244" s="61"/>
      <c r="F244" s="148">
        <f t="shared" si="320"/>
        <v>0</v>
      </c>
      <c r="G244" s="232"/>
      <c r="H244" s="264"/>
      <c r="I244" s="115">
        <f t="shared" si="321"/>
        <v>0</v>
      </c>
      <c r="J244" s="264"/>
      <c r="K244" s="61"/>
      <c r="L244" s="137">
        <f t="shared" si="322"/>
        <v>0</v>
      </c>
      <c r="M244" s="328"/>
      <c r="N244" s="61"/>
      <c r="O244" s="115">
        <f t="shared" si="323"/>
        <v>0</v>
      </c>
      <c r="P244" s="112"/>
    </row>
    <row r="245" spans="1:16" hidden="1" x14ac:dyDescent="0.25">
      <c r="A245" s="113">
        <v>6270</v>
      </c>
      <c r="B245" s="58" t="s">
        <v>225</v>
      </c>
      <c r="C245" s="59">
        <f t="shared" si="282"/>
        <v>0</v>
      </c>
      <c r="D245" s="232"/>
      <c r="E245" s="61"/>
      <c r="F245" s="148">
        <f t="shared" si="320"/>
        <v>0</v>
      </c>
      <c r="G245" s="232"/>
      <c r="H245" s="264"/>
      <c r="I245" s="115">
        <f t="shared" si="321"/>
        <v>0</v>
      </c>
      <c r="J245" s="264"/>
      <c r="K245" s="61"/>
      <c r="L245" s="137">
        <f t="shared" si="322"/>
        <v>0</v>
      </c>
      <c r="M245" s="328"/>
      <c r="N245" s="61"/>
      <c r="O245" s="115">
        <f t="shared" si="323"/>
        <v>0</v>
      </c>
      <c r="P245" s="112"/>
    </row>
    <row r="246" spans="1:16" ht="24" hidden="1" x14ac:dyDescent="0.25">
      <c r="A246" s="1665">
        <v>6290</v>
      </c>
      <c r="B246" s="53" t="s">
        <v>226</v>
      </c>
      <c r="C246" s="128">
        <f t="shared" si="282"/>
        <v>0</v>
      </c>
      <c r="D246" s="235">
        <f>SUM(D247:D250)</f>
        <v>0</v>
      </c>
      <c r="E246" s="120">
        <f t="shared" ref="E246:O246" si="324">SUM(E247:E250)</f>
        <v>0</v>
      </c>
      <c r="F246" s="289">
        <f t="shared" si="324"/>
        <v>0</v>
      </c>
      <c r="G246" s="235">
        <f t="shared" si="324"/>
        <v>0</v>
      </c>
      <c r="H246" s="266">
        <f t="shared" si="324"/>
        <v>0</v>
      </c>
      <c r="I246" s="121">
        <f t="shared" si="324"/>
        <v>0</v>
      </c>
      <c r="J246" s="266">
        <f t="shared" si="324"/>
        <v>0</v>
      </c>
      <c r="K246" s="120">
        <f t="shared" si="324"/>
        <v>0</v>
      </c>
      <c r="L246" s="141">
        <f t="shared" si="324"/>
        <v>0</v>
      </c>
      <c r="M246" s="128">
        <f t="shared" si="324"/>
        <v>0</v>
      </c>
      <c r="N246" s="308">
        <f t="shared" si="324"/>
        <v>0</v>
      </c>
      <c r="O246" s="313">
        <f t="shared" si="324"/>
        <v>0</v>
      </c>
      <c r="P246" s="159"/>
    </row>
    <row r="247" spans="1:16" hidden="1" x14ac:dyDescent="0.25">
      <c r="A247" s="38">
        <v>6291</v>
      </c>
      <c r="B247" s="58" t="s">
        <v>227</v>
      </c>
      <c r="C247" s="59">
        <f t="shared" si="282"/>
        <v>0</v>
      </c>
      <c r="D247" s="232"/>
      <c r="E247" s="61"/>
      <c r="F247" s="148">
        <f t="shared" ref="F247:F250" si="325">D247+E247</f>
        <v>0</v>
      </c>
      <c r="G247" s="232"/>
      <c r="H247" s="264"/>
      <c r="I247" s="115">
        <f t="shared" ref="I247:I250" si="326">G247+H247</f>
        <v>0</v>
      </c>
      <c r="J247" s="264"/>
      <c r="K247" s="61"/>
      <c r="L247" s="137">
        <f t="shared" ref="L247:L250" si="327">J247+K247</f>
        <v>0</v>
      </c>
      <c r="M247" s="328"/>
      <c r="N247" s="61"/>
      <c r="O247" s="115">
        <f t="shared" ref="O247:O250" si="328">M247+N247</f>
        <v>0</v>
      </c>
      <c r="P247" s="112"/>
    </row>
    <row r="248" spans="1:16" hidden="1" x14ac:dyDescent="0.25">
      <c r="A248" s="38">
        <v>6292</v>
      </c>
      <c r="B248" s="58" t="s">
        <v>228</v>
      </c>
      <c r="C248" s="59">
        <f t="shared" si="282"/>
        <v>0</v>
      </c>
      <c r="D248" s="232"/>
      <c r="E248" s="61"/>
      <c r="F248" s="148">
        <f t="shared" si="325"/>
        <v>0</v>
      </c>
      <c r="G248" s="232"/>
      <c r="H248" s="264"/>
      <c r="I248" s="115">
        <f t="shared" si="326"/>
        <v>0</v>
      </c>
      <c r="J248" s="264"/>
      <c r="K248" s="61"/>
      <c r="L248" s="137">
        <f t="shared" si="327"/>
        <v>0</v>
      </c>
      <c r="M248" s="328"/>
      <c r="N248" s="61"/>
      <c r="O248" s="115">
        <f t="shared" si="328"/>
        <v>0</v>
      </c>
      <c r="P248" s="112"/>
    </row>
    <row r="249" spans="1:16" ht="72" hidden="1" x14ac:dyDescent="0.25">
      <c r="A249" s="38">
        <v>6296</v>
      </c>
      <c r="B249" s="58" t="s">
        <v>229</v>
      </c>
      <c r="C249" s="59">
        <f t="shared" si="282"/>
        <v>0</v>
      </c>
      <c r="D249" s="232"/>
      <c r="E249" s="61"/>
      <c r="F249" s="148">
        <f t="shared" si="325"/>
        <v>0</v>
      </c>
      <c r="G249" s="232"/>
      <c r="H249" s="264"/>
      <c r="I249" s="115">
        <f t="shared" si="326"/>
        <v>0</v>
      </c>
      <c r="J249" s="264"/>
      <c r="K249" s="61"/>
      <c r="L249" s="137">
        <f t="shared" si="327"/>
        <v>0</v>
      </c>
      <c r="M249" s="328"/>
      <c r="N249" s="61"/>
      <c r="O249" s="115">
        <f t="shared" si="328"/>
        <v>0</v>
      </c>
      <c r="P249" s="112"/>
    </row>
    <row r="250" spans="1:16" ht="39.75" hidden="1" customHeight="1" x14ac:dyDescent="0.25">
      <c r="A250" s="38">
        <v>6299</v>
      </c>
      <c r="B250" s="58" t="s">
        <v>230</v>
      </c>
      <c r="C250" s="59">
        <f t="shared" si="282"/>
        <v>0</v>
      </c>
      <c r="D250" s="232"/>
      <c r="E250" s="61"/>
      <c r="F250" s="148">
        <f t="shared" si="325"/>
        <v>0</v>
      </c>
      <c r="G250" s="232"/>
      <c r="H250" s="264"/>
      <c r="I250" s="115">
        <f t="shared" si="326"/>
        <v>0</v>
      </c>
      <c r="J250" s="264"/>
      <c r="K250" s="61"/>
      <c r="L250" s="137">
        <f t="shared" si="327"/>
        <v>0</v>
      </c>
      <c r="M250" s="328"/>
      <c r="N250" s="61"/>
      <c r="O250" s="115">
        <f t="shared" si="328"/>
        <v>0</v>
      </c>
      <c r="P250" s="112"/>
    </row>
    <row r="251" spans="1:16" hidden="1" x14ac:dyDescent="0.25">
      <c r="A251" s="46">
        <v>6300</v>
      </c>
      <c r="B251" s="106" t="s">
        <v>231</v>
      </c>
      <c r="C251" s="47">
        <f t="shared" si="282"/>
        <v>0</v>
      </c>
      <c r="D251" s="230">
        <f>SUM(D252,D257,D258)</f>
        <v>0</v>
      </c>
      <c r="E251" s="51">
        <f t="shared" ref="E251:O251" si="329">SUM(E252,E257,E258)</f>
        <v>0</v>
      </c>
      <c r="F251" s="287">
        <f t="shared" si="329"/>
        <v>0</v>
      </c>
      <c r="G251" s="230">
        <f t="shared" si="329"/>
        <v>0</v>
      </c>
      <c r="H251" s="107">
        <f t="shared" si="329"/>
        <v>0</v>
      </c>
      <c r="I251" s="118">
        <f t="shared" si="329"/>
        <v>0</v>
      </c>
      <c r="J251" s="107">
        <f t="shared" si="329"/>
        <v>0</v>
      </c>
      <c r="K251" s="51">
        <f t="shared" si="329"/>
        <v>0</v>
      </c>
      <c r="L251" s="127">
        <f t="shared" si="329"/>
        <v>0</v>
      </c>
      <c r="M251" s="167">
        <f t="shared" si="329"/>
        <v>0</v>
      </c>
      <c r="N251" s="168">
        <f t="shared" si="329"/>
        <v>0</v>
      </c>
      <c r="O251" s="169">
        <f t="shared" si="329"/>
        <v>0</v>
      </c>
      <c r="P251" s="353"/>
    </row>
    <row r="252" spans="1:16" ht="24" hidden="1" x14ac:dyDescent="0.25">
      <c r="A252" s="1665">
        <v>6320</v>
      </c>
      <c r="B252" s="53" t="s">
        <v>303</v>
      </c>
      <c r="C252" s="128">
        <f t="shared" si="282"/>
        <v>0</v>
      </c>
      <c r="D252" s="235">
        <f>SUM(D253:D256)</f>
        <v>0</v>
      </c>
      <c r="E252" s="120">
        <f t="shared" ref="E252:O252" si="330">SUM(E253:E256)</f>
        <v>0</v>
      </c>
      <c r="F252" s="289">
        <f t="shared" si="330"/>
        <v>0</v>
      </c>
      <c r="G252" s="235">
        <f t="shared" si="330"/>
        <v>0</v>
      </c>
      <c r="H252" s="266">
        <f t="shared" si="330"/>
        <v>0</v>
      </c>
      <c r="I252" s="121">
        <f t="shared" si="330"/>
        <v>0</v>
      </c>
      <c r="J252" s="266">
        <f t="shared" si="330"/>
        <v>0</v>
      </c>
      <c r="K252" s="120">
        <f t="shared" si="330"/>
        <v>0</v>
      </c>
      <c r="L252" s="141">
        <f t="shared" si="330"/>
        <v>0</v>
      </c>
      <c r="M252" s="54">
        <f t="shared" si="330"/>
        <v>0</v>
      </c>
      <c r="N252" s="120">
        <f t="shared" si="330"/>
        <v>0</v>
      </c>
      <c r="O252" s="121">
        <f t="shared" si="330"/>
        <v>0</v>
      </c>
      <c r="P252" s="111"/>
    </row>
    <row r="253" spans="1:16" hidden="1" x14ac:dyDescent="0.25">
      <c r="A253" s="38">
        <v>6322</v>
      </c>
      <c r="B253" s="58" t="s">
        <v>232</v>
      </c>
      <c r="C253" s="59">
        <f t="shared" si="282"/>
        <v>0</v>
      </c>
      <c r="D253" s="232"/>
      <c r="E253" s="61"/>
      <c r="F253" s="148">
        <f t="shared" ref="F253:F258" si="331">D253+E253</f>
        <v>0</v>
      </c>
      <c r="G253" s="232"/>
      <c r="H253" s="264"/>
      <c r="I253" s="115">
        <f t="shared" ref="I253:I258" si="332">G253+H253</f>
        <v>0</v>
      </c>
      <c r="J253" s="264"/>
      <c r="K253" s="61"/>
      <c r="L253" s="137">
        <f t="shared" ref="L253:L258" si="333">J253+K253</f>
        <v>0</v>
      </c>
      <c r="M253" s="328"/>
      <c r="N253" s="61"/>
      <c r="O253" s="115">
        <f t="shared" ref="O253:O258" si="334">M253+N253</f>
        <v>0</v>
      </c>
      <c r="P253" s="112"/>
    </row>
    <row r="254" spans="1:16" ht="24" hidden="1" x14ac:dyDescent="0.25">
      <c r="A254" s="38">
        <v>6323</v>
      </c>
      <c r="B254" s="58" t="s">
        <v>233</v>
      </c>
      <c r="C254" s="59">
        <f t="shared" si="282"/>
        <v>0</v>
      </c>
      <c r="D254" s="232"/>
      <c r="E254" s="61"/>
      <c r="F254" s="148">
        <f t="shared" si="331"/>
        <v>0</v>
      </c>
      <c r="G254" s="232"/>
      <c r="H254" s="264"/>
      <c r="I254" s="115">
        <f t="shared" si="332"/>
        <v>0</v>
      </c>
      <c r="J254" s="264"/>
      <c r="K254" s="61"/>
      <c r="L254" s="137">
        <f t="shared" si="333"/>
        <v>0</v>
      </c>
      <c r="M254" s="328"/>
      <c r="N254" s="61"/>
      <c r="O254" s="115">
        <f t="shared" si="334"/>
        <v>0</v>
      </c>
      <c r="P254" s="112"/>
    </row>
    <row r="255" spans="1:16" ht="24" hidden="1" x14ac:dyDescent="0.25">
      <c r="A255" s="38">
        <v>6324</v>
      </c>
      <c r="B255" s="58" t="s">
        <v>287</v>
      </c>
      <c r="C255" s="59">
        <f t="shared" si="282"/>
        <v>0</v>
      </c>
      <c r="D255" s="232"/>
      <c r="E255" s="61"/>
      <c r="F255" s="148">
        <f t="shared" si="331"/>
        <v>0</v>
      </c>
      <c r="G255" s="232"/>
      <c r="H255" s="264"/>
      <c r="I255" s="115">
        <f t="shared" si="332"/>
        <v>0</v>
      </c>
      <c r="J255" s="264"/>
      <c r="K255" s="61"/>
      <c r="L255" s="137">
        <f t="shared" si="333"/>
        <v>0</v>
      </c>
      <c r="M255" s="328"/>
      <c r="N255" s="61"/>
      <c r="O255" s="115">
        <f t="shared" si="334"/>
        <v>0</v>
      </c>
      <c r="P255" s="112"/>
    </row>
    <row r="256" spans="1:16" hidden="1" x14ac:dyDescent="0.25">
      <c r="A256" s="33">
        <v>6329</v>
      </c>
      <c r="B256" s="53" t="s">
        <v>288</v>
      </c>
      <c r="C256" s="54">
        <f t="shared" si="282"/>
        <v>0</v>
      </c>
      <c r="D256" s="231"/>
      <c r="E256" s="56"/>
      <c r="F256" s="289">
        <f t="shared" si="331"/>
        <v>0</v>
      </c>
      <c r="G256" s="231"/>
      <c r="H256" s="263"/>
      <c r="I256" s="121">
        <f t="shared" si="332"/>
        <v>0</v>
      </c>
      <c r="J256" s="263"/>
      <c r="K256" s="56"/>
      <c r="L256" s="141">
        <f t="shared" si="333"/>
        <v>0</v>
      </c>
      <c r="M256" s="327"/>
      <c r="N256" s="56"/>
      <c r="O256" s="121">
        <f t="shared" si="334"/>
        <v>0</v>
      </c>
      <c r="P256" s="111"/>
    </row>
    <row r="257" spans="1:16" ht="24" hidden="1" x14ac:dyDescent="0.25">
      <c r="A257" s="144">
        <v>6330</v>
      </c>
      <c r="B257" s="145" t="s">
        <v>234</v>
      </c>
      <c r="C257" s="128">
        <f t="shared" si="282"/>
        <v>0</v>
      </c>
      <c r="D257" s="237"/>
      <c r="E257" s="130"/>
      <c r="F257" s="143">
        <f t="shared" si="331"/>
        <v>0</v>
      </c>
      <c r="G257" s="237"/>
      <c r="H257" s="268"/>
      <c r="I257" s="313">
        <f t="shared" si="332"/>
        <v>0</v>
      </c>
      <c r="J257" s="268"/>
      <c r="K257" s="130"/>
      <c r="L257" s="142">
        <f t="shared" si="333"/>
        <v>0</v>
      </c>
      <c r="M257" s="331"/>
      <c r="N257" s="130"/>
      <c r="O257" s="313">
        <f t="shared" si="334"/>
        <v>0</v>
      </c>
      <c r="P257" s="159"/>
    </row>
    <row r="258" spans="1:16" hidden="1" x14ac:dyDescent="0.25">
      <c r="A258" s="113">
        <v>6360</v>
      </c>
      <c r="B258" s="58" t="s">
        <v>235</v>
      </c>
      <c r="C258" s="59">
        <f t="shared" si="282"/>
        <v>0</v>
      </c>
      <c r="D258" s="232"/>
      <c r="E258" s="61"/>
      <c r="F258" s="148">
        <f t="shared" si="331"/>
        <v>0</v>
      </c>
      <c r="G258" s="232"/>
      <c r="H258" s="264"/>
      <c r="I258" s="115">
        <f t="shared" si="332"/>
        <v>0</v>
      </c>
      <c r="J258" s="264"/>
      <c r="K258" s="61"/>
      <c r="L258" s="137">
        <f t="shared" si="333"/>
        <v>0</v>
      </c>
      <c r="M258" s="328"/>
      <c r="N258" s="61"/>
      <c r="O258" s="115">
        <f t="shared" si="334"/>
        <v>0</v>
      </c>
      <c r="P258" s="112"/>
    </row>
    <row r="259" spans="1:16" ht="36" hidden="1" x14ac:dyDescent="0.25">
      <c r="A259" s="46">
        <v>6400</v>
      </c>
      <c r="B259" s="106" t="s">
        <v>236</v>
      </c>
      <c r="C259" s="47">
        <f t="shared" si="282"/>
        <v>0</v>
      </c>
      <c r="D259" s="230">
        <f>SUM(D260,D264)</f>
        <v>0</v>
      </c>
      <c r="E259" s="51">
        <f t="shared" ref="E259:O259" si="335">SUM(E260,E264)</f>
        <v>0</v>
      </c>
      <c r="F259" s="287">
        <f t="shared" si="335"/>
        <v>0</v>
      </c>
      <c r="G259" s="230">
        <f t="shared" si="335"/>
        <v>0</v>
      </c>
      <c r="H259" s="107">
        <f t="shared" si="335"/>
        <v>0</v>
      </c>
      <c r="I259" s="118">
        <f t="shared" si="335"/>
        <v>0</v>
      </c>
      <c r="J259" s="107">
        <f t="shared" si="335"/>
        <v>0</v>
      </c>
      <c r="K259" s="51">
        <f t="shared" si="335"/>
        <v>0</v>
      </c>
      <c r="L259" s="127">
        <f t="shared" si="335"/>
        <v>0</v>
      </c>
      <c r="M259" s="167">
        <f t="shared" si="335"/>
        <v>0</v>
      </c>
      <c r="N259" s="168">
        <f t="shared" si="335"/>
        <v>0</v>
      </c>
      <c r="O259" s="169">
        <f t="shared" si="335"/>
        <v>0</v>
      </c>
      <c r="P259" s="353"/>
    </row>
    <row r="260" spans="1:16" ht="24" hidden="1" x14ac:dyDescent="0.25">
      <c r="A260" s="1665">
        <v>6410</v>
      </c>
      <c r="B260" s="53" t="s">
        <v>237</v>
      </c>
      <c r="C260" s="54">
        <f t="shared" si="282"/>
        <v>0</v>
      </c>
      <c r="D260" s="235">
        <f>SUM(D261:D263)</f>
        <v>0</v>
      </c>
      <c r="E260" s="120">
        <f t="shared" ref="E260:O260" si="336">SUM(E261:E263)</f>
        <v>0</v>
      </c>
      <c r="F260" s="289">
        <f t="shared" si="336"/>
        <v>0</v>
      </c>
      <c r="G260" s="235">
        <f t="shared" si="336"/>
        <v>0</v>
      </c>
      <c r="H260" s="266">
        <f t="shared" si="336"/>
        <v>0</v>
      </c>
      <c r="I260" s="121">
        <f t="shared" si="336"/>
        <v>0</v>
      </c>
      <c r="J260" s="266">
        <f t="shared" si="336"/>
        <v>0</v>
      </c>
      <c r="K260" s="120">
        <f t="shared" si="336"/>
        <v>0</v>
      </c>
      <c r="L260" s="141">
        <f t="shared" si="336"/>
        <v>0</v>
      </c>
      <c r="M260" s="65">
        <f t="shared" si="336"/>
        <v>0</v>
      </c>
      <c r="N260" s="307">
        <f t="shared" si="336"/>
        <v>0</v>
      </c>
      <c r="O260" s="312">
        <f t="shared" si="336"/>
        <v>0</v>
      </c>
      <c r="P260" s="156"/>
    </row>
    <row r="261" spans="1:16" hidden="1" x14ac:dyDescent="0.25">
      <c r="A261" s="38">
        <v>6411</v>
      </c>
      <c r="B261" s="147" t="s">
        <v>238</v>
      </c>
      <c r="C261" s="59">
        <f t="shared" si="282"/>
        <v>0</v>
      </c>
      <c r="D261" s="232"/>
      <c r="E261" s="61"/>
      <c r="F261" s="148">
        <f t="shared" ref="F261:F263" si="337">D261+E261</f>
        <v>0</v>
      </c>
      <c r="G261" s="232"/>
      <c r="H261" s="264"/>
      <c r="I261" s="115">
        <f t="shared" ref="I261:I263" si="338">G261+H261</f>
        <v>0</v>
      </c>
      <c r="J261" s="264"/>
      <c r="K261" s="61"/>
      <c r="L261" s="137">
        <f t="shared" ref="L261:L263" si="339">J261+K261</f>
        <v>0</v>
      </c>
      <c r="M261" s="328"/>
      <c r="N261" s="61"/>
      <c r="O261" s="115">
        <f t="shared" ref="O261:O263" si="340">M261+N261</f>
        <v>0</v>
      </c>
      <c r="P261" s="112"/>
    </row>
    <row r="262" spans="1:16" ht="36" hidden="1" x14ac:dyDescent="0.25">
      <c r="A262" s="38">
        <v>6412</v>
      </c>
      <c r="B262" s="58" t="s">
        <v>239</v>
      </c>
      <c r="C262" s="59">
        <f t="shared" si="282"/>
        <v>0</v>
      </c>
      <c r="D262" s="232"/>
      <c r="E262" s="61"/>
      <c r="F262" s="148">
        <f t="shared" si="337"/>
        <v>0</v>
      </c>
      <c r="G262" s="232"/>
      <c r="H262" s="264"/>
      <c r="I262" s="115">
        <f t="shared" si="338"/>
        <v>0</v>
      </c>
      <c r="J262" s="264"/>
      <c r="K262" s="61"/>
      <c r="L262" s="137">
        <f t="shared" si="339"/>
        <v>0</v>
      </c>
      <c r="M262" s="328"/>
      <c r="N262" s="61"/>
      <c r="O262" s="115">
        <f t="shared" si="340"/>
        <v>0</v>
      </c>
      <c r="P262" s="112"/>
    </row>
    <row r="263" spans="1:16" ht="36" hidden="1" x14ac:dyDescent="0.25">
      <c r="A263" s="38">
        <v>6419</v>
      </c>
      <c r="B263" s="58" t="s">
        <v>240</v>
      </c>
      <c r="C263" s="59">
        <f t="shared" si="282"/>
        <v>0</v>
      </c>
      <c r="D263" s="232"/>
      <c r="E263" s="61"/>
      <c r="F263" s="148">
        <f t="shared" si="337"/>
        <v>0</v>
      </c>
      <c r="G263" s="232"/>
      <c r="H263" s="264"/>
      <c r="I263" s="115">
        <f t="shared" si="338"/>
        <v>0</v>
      </c>
      <c r="J263" s="264"/>
      <c r="K263" s="61"/>
      <c r="L263" s="137">
        <f t="shared" si="339"/>
        <v>0</v>
      </c>
      <c r="M263" s="328"/>
      <c r="N263" s="61"/>
      <c r="O263" s="115">
        <f t="shared" si="340"/>
        <v>0</v>
      </c>
      <c r="P263" s="112"/>
    </row>
    <row r="264" spans="1:16" ht="36" hidden="1" x14ac:dyDescent="0.25">
      <c r="A264" s="113">
        <v>6420</v>
      </c>
      <c r="B264" s="58" t="s">
        <v>241</v>
      </c>
      <c r="C264" s="59">
        <f t="shared" si="282"/>
        <v>0</v>
      </c>
      <c r="D264" s="233">
        <f>SUM(D265:D268)</f>
        <v>0</v>
      </c>
      <c r="E264" s="114">
        <f t="shared" ref="E264:F264" si="341">SUM(E265:E268)</f>
        <v>0</v>
      </c>
      <c r="F264" s="148">
        <f t="shared" si="341"/>
        <v>0</v>
      </c>
      <c r="G264" s="233">
        <f>SUM(G265:G268)</f>
        <v>0</v>
      </c>
      <c r="H264" s="122">
        <f t="shared" ref="H264:I264" si="342">SUM(H265:H268)</f>
        <v>0</v>
      </c>
      <c r="I264" s="115">
        <f t="shared" si="342"/>
        <v>0</v>
      </c>
      <c r="J264" s="122">
        <f>SUM(J265:J268)</f>
        <v>0</v>
      </c>
      <c r="K264" s="114">
        <f t="shared" ref="K264:L264" si="343">SUM(K265:K268)</f>
        <v>0</v>
      </c>
      <c r="L264" s="137">
        <f t="shared" si="343"/>
        <v>0</v>
      </c>
      <c r="M264" s="59">
        <f>SUM(M265:M268)</f>
        <v>0</v>
      </c>
      <c r="N264" s="114">
        <f t="shared" ref="N264:O264" si="344">SUM(N265:N268)</f>
        <v>0</v>
      </c>
      <c r="O264" s="115">
        <f t="shared" si="344"/>
        <v>0</v>
      </c>
      <c r="P264" s="112"/>
    </row>
    <row r="265" spans="1:16" hidden="1" x14ac:dyDescent="0.25">
      <c r="A265" s="38">
        <v>6421</v>
      </c>
      <c r="B265" s="58" t="s">
        <v>242</v>
      </c>
      <c r="C265" s="59">
        <f t="shared" si="282"/>
        <v>0</v>
      </c>
      <c r="D265" s="232"/>
      <c r="E265" s="61"/>
      <c r="F265" s="148">
        <f t="shared" ref="F265:F268" si="345">D265+E265</f>
        <v>0</v>
      </c>
      <c r="G265" s="232"/>
      <c r="H265" s="264"/>
      <c r="I265" s="115">
        <f t="shared" ref="I265:I268" si="346">G265+H265</f>
        <v>0</v>
      </c>
      <c r="J265" s="264"/>
      <c r="K265" s="61"/>
      <c r="L265" s="137">
        <f t="shared" ref="L265:L268" si="347">J265+K265</f>
        <v>0</v>
      </c>
      <c r="M265" s="328"/>
      <c r="N265" s="61"/>
      <c r="O265" s="115">
        <f t="shared" ref="O265:O268" si="348">M265+N265</f>
        <v>0</v>
      </c>
      <c r="P265" s="112"/>
    </row>
    <row r="266" spans="1:16" hidden="1" x14ac:dyDescent="0.25">
      <c r="A266" s="38">
        <v>6422</v>
      </c>
      <c r="B266" s="58" t="s">
        <v>243</v>
      </c>
      <c r="C266" s="59">
        <f t="shared" si="282"/>
        <v>0</v>
      </c>
      <c r="D266" s="232"/>
      <c r="E266" s="61"/>
      <c r="F266" s="148">
        <f t="shared" si="345"/>
        <v>0</v>
      </c>
      <c r="G266" s="232"/>
      <c r="H266" s="264"/>
      <c r="I266" s="115">
        <f t="shared" si="346"/>
        <v>0</v>
      </c>
      <c r="J266" s="264"/>
      <c r="K266" s="61"/>
      <c r="L266" s="137">
        <f t="shared" si="347"/>
        <v>0</v>
      </c>
      <c r="M266" s="328"/>
      <c r="N266" s="61"/>
      <c r="O266" s="115">
        <f t="shared" si="348"/>
        <v>0</v>
      </c>
      <c r="P266" s="112"/>
    </row>
    <row r="267" spans="1:16" ht="13.5" hidden="1" customHeight="1" x14ac:dyDescent="0.25">
      <c r="A267" s="38">
        <v>6423</v>
      </c>
      <c r="B267" s="58" t="s">
        <v>244</v>
      </c>
      <c r="C267" s="59">
        <f t="shared" si="282"/>
        <v>0</v>
      </c>
      <c r="D267" s="232"/>
      <c r="E267" s="61"/>
      <c r="F267" s="148">
        <f t="shared" si="345"/>
        <v>0</v>
      </c>
      <c r="G267" s="232"/>
      <c r="H267" s="264"/>
      <c r="I267" s="115">
        <f t="shared" si="346"/>
        <v>0</v>
      </c>
      <c r="J267" s="264"/>
      <c r="K267" s="61"/>
      <c r="L267" s="137">
        <f t="shared" si="347"/>
        <v>0</v>
      </c>
      <c r="M267" s="328"/>
      <c r="N267" s="61"/>
      <c r="O267" s="115">
        <f t="shared" si="348"/>
        <v>0</v>
      </c>
      <c r="P267" s="112"/>
    </row>
    <row r="268" spans="1:16" ht="36" hidden="1" x14ac:dyDescent="0.25">
      <c r="A268" s="38">
        <v>6424</v>
      </c>
      <c r="B268" s="58" t="s">
        <v>245</v>
      </c>
      <c r="C268" s="59">
        <f t="shared" si="282"/>
        <v>0</v>
      </c>
      <c r="D268" s="232"/>
      <c r="E268" s="61"/>
      <c r="F268" s="148">
        <f t="shared" si="345"/>
        <v>0</v>
      </c>
      <c r="G268" s="232"/>
      <c r="H268" s="264"/>
      <c r="I268" s="115">
        <f t="shared" si="346"/>
        <v>0</v>
      </c>
      <c r="J268" s="264"/>
      <c r="K268" s="61"/>
      <c r="L268" s="137">
        <f t="shared" si="347"/>
        <v>0</v>
      </c>
      <c r="M268" s="328"/>
      <c r="N268" s="61"/>
      <c r="O268" s="115">
        <f t="shared" si="348"/>
        <v>0</v>
      </c>
      <c r="P268" s="112"/>
    </row>
    <row r="269" spans="1:16" ht="36" x14ac:dyDescent="0.25">
      <c r="A269" s="150">
        <v>7000</v>
      </c>
      <c r="B269" s="150" t="s">
        <v>246</v>
      </c>
      <c r="C269" s="153">
        <f t="shared" si="282"/>
        <v>1464</v>
      </c>
      <c r="D269" s="239">
        <f>SUM(D270,D281)</f>
        <v>0</v>
      </c>
      <c r="E269" s="444">
        <f t="shared" ref="E269:F269" si="349">SUM(E270,E281)</f>
        <v>1464</v>
      </c>
      <c r="F269" s="445">
        <f t="shared" si="349"/>
        <v>1464</v>
      </c>
      <c r="G269" s="239">
        <f>SUM(G270,G281)</f>
        <v>0</v>
      </c>
      <c r="H269" s="151">
        <f t="shared" ref="H269:I269" si="350">SUM(H270,H281)</f>
        <v>0</v>
      </c>
      <c r="I269" s="445">
        <f t="shared" si="350"/>
        <v>0</v>
      </c>
      <c r="J269" s="270">
        <f>SUM(J270,J281)</f>
        <v>0</v>
      </c>
      <c r="K269" s="444">
        <f t="shared" ref="K269:L269" si="351">SUM(K270,K281)</f>
        <v>0</v>
      </c>
      <c r="L269" s="445">
        <f t="shared" si="351"/>
        <v>0</v>
      </c>
      <c r="M269" s="333">
        <f>SUM(M270,M281)</f>
        <v>0</v>
      </c>
      <c r="N269" s="310">
        <f t="shared" ref="N269:O269" si="352">SUM(N270,N281)</f>
        <v>0</v>
      </c>
      <c r="O269" s="315">
        <f t="shared" si="352"/>
        <v>0</v>
      </c>
      <c r="P269" s="355"/>
    </row>
    <row r="270" spans="1:16" ht="24" hidden="1" x14ac:dyDescent="0.25">
      <c r="A270" s="46">
        <v>7200</v>
      </c>
      <c r="B270" s="106" t="s">
        <v>247</v>
      </c>
      <c r="C270" s="47">
        <f t="shared" si="282"/>
        <v>0</v>
      </c>
      <c r="D270" s="230">
        <f>SUM(D271,D272,D275,D276,D280)</f>
        <v>0</v>
      </c>
      <c r="E270" s="51">
        <f t="shared" ref="E270:F270" si="353">SUM(E271,E272,E275,E276,E280)</f>
        <v>0</v>
      </c>
      <c r="F270" s="287">
        <f t="shared" si="353"/>
        <v>0</v>
      </c>
      <c r="G270" s="230">
        <f>SUM(G271,G272,G275,G276,G280)</f>
        <v>0</v>
      </c>
      <c r="H270" s="107">
        <f t="shared" ref="H270:I270" si="354">SUM(H271,H272,H275,H276,H280)</f>
        <v>0</v>
      </c>
      <c r="I270" s="118">
        <f t="shared" si="354"/>
        <v>0</v>
      </c>
      <c r="J270" s="107">
        <f>SUM(J271,J272,J275,J276,J280)</f>
        <v>0</v>
      </c>
      <c r="K270" s="51">
        <f t="shared" ref="K270:L270" si="355">SUM(K271,K272,K275,K276,K280)</f>
        <v>0</v>
      </c>
      <c r="L270" s="127">
        <f t="shared" si="355"/>
        <v>0</v>
      </c>
      <c r="M270" s="131">
        <f>SUM(M271,M272,M275,M276,M280)</f>
        <v>0</v>
      </c>
      <c r="N270" s="132">
        <f t="shared" ref="N270:O270" si="356">SUM(N271,N272,N275,N276,N280)</f>
        <v>0</v>
      </c>
      <c r="O270" s="296">
        <f t="shared" si="356"/>
        <v>0</v>
      </c>
      <c r="P270" s="352"/>
    </row>
    <row r="271" spans="1:16" ht="24" hidden="1" x14ac:dyDescent="0.25">
      <c r="A271" s="1665">
        <v>7210</v>
      </c>
      <c r="B271" s="53" t="s">
        <v>248</v>
      </c>
      <c r="C271" s="54">
        <f t="shared" si="282"/>
        <v>0</v>
      </c>
      <c r="D271" s="231"/>
      <c r="E271" s="56"/>
      <c r="F271" s="289">
        <f>D271+E271</f>
        <v>0</v>
      </c>
      <c r="G271" s="231"/>
      <c r="H271" s="263"/>
      <c r="I271" s="121">
        <f>G271+H271</f>
        <v>0</v>
      </c>
      <c r="J271" s="263"/>
      <c r="K271" s="56"/>
      <c r="L271" s="141">
        <f>J271+K271</f>
        <v>0</v>
      </c>
      <c r="M271" s="327"/>
      <c r="N271" s="56"/>
      <c r="O271" s="121">
        <f>M271+N271</f>
        <v>0</v>
      </c>
      <c r="P271" s="111"/>
    </row>
    <row r="272" spans="1:16" s="149" customFormat="1" ht="36" hidden="1" x14ac:dyDescent="0.25">
      <c r="A272" s="113">
        <v>7220</v>
      </c>
      <c r="B272" s="58" t="s">
        <v>249</v>
      </c>
      <c r="C272" s="59">
        <f t="shared" si="282"/>
        <v>0</v>
      </c>
      <c r="D272" s="233">
        <f>SUM(D273:D274)</f>
        <v>0</v>
      </c>
      <c r="E272" s="114">
        <f t="shared" ref="E272:F272" si="357">SUM(E273:E274)</f>
        <v>0</v>
      </c>
      <c r="F272" s="148">
        <f t="shared" si="357"/>
        <v>0</v>
      </c>
      <c r="G272" s="233">
        <f>SUM(G273:G274)</f>
        <v>0</v>
      </c>
      <c r="H272" s="122">
        <f t="shared" ref="H272:I272" si="358">SUM(H273:H274)</f>
        <v>0</v>
      </c>
      <c r="I272" s="115">
        <f t="shared" si="358"/>
        <v>0</v>
      </c>
      <c r="J272" s="122">
        <f>SUM(J273:J274)</f>
        <v>0</v>
      </c>
      <c r="K272" s="114">
        <f t="shared" ref="K272:L272" si="359">SUM(K273:K274)</f>
        <v>0</v>
      </c>
      <c r="L272" s="137">
        <f t="shared" si="359"/>
        <v>0</v>
      </c>
      <c r="M272" s="59">
        <f>SUM(M273:M274)</f>
        <v>0</v>
      </c>
      <c r="N272" s="114">
        <f t="shared" ref="N272:O272" si="360">SUM(N273:N274)</f>
        <v>0</v>
      </c>
      <c r="O272" s="115">
        <f t="shared" si="360"/>
        <v>0</v>
      </c>
      <c r="P272" s="112"/>
    </row>
    <row r="273" spans="1:16" s="149" customFormat="1" ht="36" hidden="1" x14ac:dyDescent="0.25">
      <c r="A273" s="38">
        <v>7221</v>
      </c>
      <c r="B273" s="58" t="s">
        <v>250</v>
      </c>
      <c r="C273" s="59">
        <f t="shared" si="282"/>
        <v>0</v>
      </c>
      <c r="D273" s="232"/>
      <c r="E273" s="61"/>
      <c r="F273" s="148">
        <f t="shared" ref="F273:F275" si="361">D273+E273</f>
        <v>0</v>
      </c>
      <c r="G273" s="232"/>
      <c r="H273" s="264"/>
      <c r="I273" s="115">
        <f t="shared" ref="I273:I275" si="362">G273+H273</f>
        <v>0</v>
      </c>
      <c r="J273" s="264"/>
      <c r="K273" s="61"/>
      <c r="L273" s="137">
        <f t="shared" ref="L273:L275" si="363">J273+K273</f>
        <v>0</v>
      </c>
      <c r="M273" s="328"/>
      <c r="N273" s="61"/>
      <c r="O273" s="115">
        <f t="shared" ref="O273:O275" si="364">M273+N273</f>
        <v>0</v>
      </c>
      <c r="P273" s="112"/>
    </row>
    <row r="274" spans="1:16" s="149" customFormat="1" ht="36" hidden="1" x14ac:dyDescent="0.25">
      <c r="A274" s="38">
        <v>7222</v>
      </c>
      <c r="B274" s="58" t="s">
        <v>251</v>
      </c>
      <c r="C274" s="59">
        <f t="shared" si="282"/>
        <v>0</v>
      </c>
      <c r="D274" s="232"/>
      <c r="E274" s="61"/>
      <c r="F274" s="148">
        <f t="shared" si="361"/>
        <v>0</v>
      </c>
      <c r="G274" s="232"/>
      <c r="H274" s="264"/>
      <c r="I274" s="115">
        <f t="shared" si="362"/>
        <v>0</v>
      </c>
      <c r="J274" s="264"/>
      <c r="K274" s="61"/>
      <c r="L274" s="137">
        <f t="shared" si="363"/>
        <v>0</v>
      </c>
      <c r="M274" s="328"/>
      <c r="N274" s="61"/>
      <c r="O274" s="115">
        <f t="shared" si="364"/>
        <v>0</v>
      </c>
      <c r="P274" s="112"/>
    </row>
    <row r="275" spans="1:16" ht="24" hidden="1" x14ac:dyDescent="0.25">
      <c r="A275" s="113">
        <v>7230</v>
      </c>
      <c r="B275" s="58" t="s">
        <v>292</v>
      </c>
      <c r="C275" s="59">
        <f t="shared" si="282"/>
        <v>0</v>
      </c>
      <c r="D275" s="232"/>
      <c r="E275" s="61"/>
      <c r="F275" s="148">
        <f t="shared" si="361"/>
        <v>0</v>
      </c>
      <c r="G275" s="232"/>
      <c r="H275" s="264"/>
      <c r="I275" s="115">
        <f t="shared" si="362"/>
        <v>0</v>
      </c>
      <c r="J275" s="264"/>
      <c r="K275" s="61"/>
      <c r="L275" s="137">
        <f t="shared" si="363"/>
        <v>0</v>
      </c>
      <c r="M275" s="328"/>
      <c r="N275" s="61"/>
      <c r="O275" s="115">
        <f t="shared" si="364"/>
        <v>0</v>
      </c>
      <c r="P275" s="112"/>
    </row>
    <row r="276" spans="1:16" ht="24" hidden="1" x14ac:dyDescent="0.25">
      <c r="A276" s="113">
        <v>7240</v>
      </c>
      <c r="B276" s="58" t="s">
        <v>252</v>
      </c>
      <c r="C276" s="59">
        <f t="shared" si="282"/>
        <v>0</v>
      </c>
      <c r="D276" s="233">
        <f t="shared" ref="D276:O276" si="365">SUM(D277:D279)</f>
        <v>0</v>
      </c>
      <c r="E276" s="114">
        <f t="shared" si="365"/>
        <v>0</v>
      </c>
      <c r="F276" s="148">
        <f t="shared" si="365"/>
        <v>0</v>
      </c>
      <c r="G276" s="233">
        <f t="shared" si="365"/>
        <v>0</v>
      </c>
      <c r="H276" s="122">
        <f t="shared" si="365"/>
        <v>0</v>
      </c>
      <c r="I276" s="115">
        <f t="shared" si="365"/>
        <v>0</v>
      </c>
      <c r="J276" s="122">
        <f>SUM(J277:J279)</f>
        <v>0</v>
      </c>
      <c r="K276" s="114">
        <f t="shared" ref="K276:L276" si="366">SUM(K277:K279)</f>
        <v>0</v>
      </c>
      <c r="L276" s="137">
        <f t="shared" si="366"/>
        <v>0</v>
      </c>
      <c r="M276" s="59">
        <f t="shared" si="365"/>
        <v>0</v>
      </c>
      <c r="N276" s="114">
        <f t="shared" si="365"/>
        <v>0</v>
      </c>
      <c r="O276" s="115">
        <f t="shared" si="365"/>
        <v>0</v>
      </c>
      <c r="P276" s="112"/>
    </row>
    <row r="277" spans="1:16" ht="48" hidden="1" x14ac:dyDescent="0.25">
      <c r="A277" s="38">
        <v>7245</v>
      </c>
      <c r="B277" s="58" t="s">
        <v>253</v>
      </c>
      <c r="C277" s="59">
        <f t="shared" ref="C277:C298" si="367">F277+I277+L277+O277</f>
        <v>0</v>
      </c>
      <c r="D277" s="232"/>
      <c r="E277" s="61"/>
      <c r="F277" s="148">
        <f t="shared" ref="F277:F280" si="368">D277+E277</f>
        <v>0</v>
      </c>
      <c r="G277" s="232"/>
      <c r="H277" s="264"/>
      <c r="I277" s="115">
        <f t="shared" ref="I277:I280" si="369">G277+H277</f>
        <v>0</v>
      </c>
      <c r="J277" s="264"/>
      <c r="K277" s="61"/>
      <c r="L277" s="137">
        <f t="shared" ref="L277:L280" si="370">J277+K277</f>
        <v>0</v>
      </c>
      <c r="M277" s="328"/>
      <c r="N277" s="61"/>
      <c r="O277" s="115">
        <f t="shared" ref="O277:O280" si="371">M277+N277</f>
        <v>0</v>
      </c>
      <c r="P277" s="112"/>
    </row>
    <row r="278" spans="1:16" ht="84.75" hidden="1" customHeight="1" x14ac:dyDescent="0.25">
      <c r="A278" s="38">
        <v>7246</v>
      </c>
      <c r="B278" s="58" t="s">
        <v>254</v>
      </c>
      <c r="C278" s="59">
        <f t="shared" si="367"/>
        <v>0</v>
      </c>
      <c r="D278" s="232"/>
      <c r="E278" s="61"/>
      <c r="F278" s="148">
        <f t="shared" si="368"/>
        <v>0</v>
      </c>
      <c r="G278" s="232"/>
      <c r="H278" s="264"/>
      <c r="I278" s="115">
        <f t="shared" si="369"/>
        <v>0</v>
      </c>
      <c r="J278" s="264"/>
      <c r="K278" s="61"/>
      <c r="L278" s="137">
        <f t="shared" si="370"/>
        <v>0</v>
      </c>
      <c r="M278" s="328"/>
      <c r="N278" s="61"/>
      <c r="O278" s="115">
        <f t="shared" si="371"/>
        <v>0</v>
      </c>
      <c r="P278" s="112"/>
    </row>
    <row r="279" spans="1:16" ht="36" hidden="1" x14ac:dyDescent="0.25">
      <c r="A279" s="38">
        <v>7247</v>
      </c>
      <c r="B279" s="58" t="s">
        <v>309</v>
      </c>
      <c r="C279" s="59">
        <f t="shared" si="367"/>
        <v>0</v>
      </c>
      <c r="D279" s="232"/>
      <c r="E279" s="61"/>
      <c r="F279" s="148">
        <f t="shared" si="368"/>
        <v>0</v>
      </c>
      <c r="G279" s="232"/>
      <c r="H279" s="264"/>
      <c r="I279" s="115">
        <f t="shared" si="369"/>
        <v>0</v>
      </c>
      <c r="J279" s="264"/>
      <c r="K279" s="61"/>
      <c r="L279" s="137">
        <f t="shared" si="370"/>
        <v>0</v>
      </c>
      <c r="M279" s="328"/>
      <c r="N279" s="61"/>
      <c r="O279" s="115">
        <f t="shared" si="371"/>
        <v>0</v>
      </c>
      <c r="P279" s="112"/>
    </row>
    <row r="280" spans="1:16" ht="24" hidden="1" x14ac:dyDescent="0.25">
      <c r="A280" s="1665">
        <v>7260</v>
      </c>
      <c r="B280" s="53" t="s">
        <v>255</v>
      </c>
      <c r="C280" s="54">
        <f t="shared" si="367"/>
        <v>0</v>
      </c>
      <c r="D280" s="231"/>
      <c r="E280" s="56"/>
      <c r="F280" s="289">
        <f t="shared" si="368"/>
        <v>0</v>
      </c>
      <c r="G280" s="231"/>
      <c r="H280" s="263"/>
      <c r="I280" s="121">
        <f t="shared" si="369"/>
        <v>0</v>
      </c>
      <c r="J280" s="263"/>
      <c r="K280" s="56"/>
      <c r="L280" s="141">
        <f t="shared" si="370"/>
        <v>0</v>
      </c>
      <c r="M280" s="327"/>
      <c r="N280" s="56"/>
      <c r="O280" s="121">
        <f t="shared" si="371"/>
        <v>0</v>
      </c>
      <c r="P280" s="111"/>
    </row>
    <row r="281" spans="1:16" x14ac:dyDescent="0.25">
      <c r="A281" s="74">
        <v>7700</v>
      </c>
      <c r="B281" s="166" t="s">
        <v>284</v>
      </c>
      <c r="C281" s="167">
        <f t="shared" si="367"/>
        <v>1464</v>
      </c>
      <c r="D281" s="240">
        <f t="shared" ref="D281:O281" si="372">D282</f>
        <v>0</v>
      </c>
      <c r="E281" s="446">
        <f t="shared" si="372"/>
        <v>1464</v>
      </c>
      <c r="F281" s="412">
        <f t="shared" si="372"/>
        <v>1464</v>
      </c>
      <c r="G281" s="240">
        <f t="shared" si="372"/>
        <v>0</v>
      </c>
      <c r="H281" s="203">
        <f t="shared" si="372"/>
        <v>0</v>
      </c>
      <c r="I281" s="412">
        <f t="shared" si="372"/>
        <v>0</v>
      </c>
      <c r="J281" s="271">
        <f t="shared" si="372"/>
        <v>0</v>
      </c>
      <c r="K281" s="446">
        <f t="shared" si="372"/>
        <v>0</v>
      </c>
      <c r="L281" s="412">
        <f t="shared" si="372"/>
        <v>0</v>
      </c>
      <c r="M281" s="167">
        <f t="shared" si="372"/>
        <v>0</v>
      </c>
      <c r="N281" s="168">
        <f t="shared" si="372"/>
        <v>0</v>
      </c>
      <c r="O281" s="169">
        <f t="shared" si="372"/>
        <v>0</v>
      </c>
      <c r="P281" s="353"/>
    </row>
    <row r="282" spans="1:16" ht="48" x14ac:dyDescent="0.25">
      <c r="A282" s="108">
        <v>7720</v>
      </c>
      <c r="B282" s="53" t="s">
        <v>285</v>
      </c>
      <c r="C282" s="65">
        <f t="shared" si="367"/>
        <v>1464</v>
      </c>
      <c r="D282" s="241"/>
      <c r="E282" s="447">
        <v>1464</v>
      </c>
      <c r="F282" s="416">
        <f>D282+E282</f>
        <v>1464</v>
      </c>
      <c r="G282" s="241"/>
      <c r="H282" s="1427"/>
      <c r="I282" s="416">
        <f>G282+H282</f>
        <v>0</v>
      </c>
      <c r="J282" s="272"/>
      <c r="K282" s="447"/>
      <c r="L282" s="416">
        <f>J282+K282</f>
        <v>0</v>
      </c>
      <c r="M282" s="334"/>
      <c r="N282" s="67"/>
      <c r="O282" s="312">
        <f>M282+N282</f>
        <v>0</v>
      </c>
      <c r="P282" s="377" t="s">
        <v>1874</v>
      </c>
    </row>
    <row r="283" spans="1:16" hidden="1" x14ac:dyDescent="0.25">
      <c r="A283" s="147"/>
      <c r="B283" s="58" t="s">
        <v>256</v>
      </c>
      <c r="C283" s="59">
        <f t="shared" si="367"/>
        <v>0</v>
      </c>
      <c r="D283" s="233">
        <f>SUM(D284:D285)</f>
        <v>0</v>
      </c>
      <c r="E283" s="114">
        <f t="shared" ref="E283:F283" si="373">SUM(E284:E285)</f>
        <v>0</v>
      </c>
      <c r="F283" s="148">
        <f t="shared" si="373"/>
        <v>0</v>
      </c>
      <c r="G283" s="233">
        <f>SUM(G284:G285)</f>
        <v>0</v>
      </c>
      <c r="H283" s="122">
        <f t="shared" ref="H283:I283" si="374">SUM(H284:H285)</f>
        <v>0</v>
      </c>
      <c r="I283" s="115">
        <f t="shared" si="374"/>
        <v>0</v>
      </c>
      <c r="J283" s="122">
        <f>SUM(J284:J285)</f>
        <v>0</v>
      </c>
      <c r="K283" s="114">
        <f t="shared" ref="K283:L283" si="375">SUM(K284:K285)</f>
        <v>0</v>
      </c>
      <c r="L283" s="137">
        <f t="shared" si="375"/>
        <v>0</v>
      </c>
      <c r="M283" s="59">
        <f>SUM(M284:M285)</f>
        <v>0</v>
      </c>
      <c r="N283" s="114">
        <f t="shared" ref="N283:O283" si="376">SUM(N284:N285)</f>
        <v>0</v>
      </c>
      <c r="O283" s="115">
        <f t="shared" si="376"/>
        <v>0</v>
      </c>
      <c r="P283" s="112"/>
    </row>
    <row r="284" spans="1:16" hidden="1" x14ac:dyDescent="0.25">
      <c r="A284" s="147" t="s">
        <v>257</v>
      </c>
      <c r="B284" s="38" t="s">
        <v>258</v>
      </c>
      <c r="C284" s="59">
        <f t="shared" si="367"/>
        <v>0</v>
      </c>
      <c r="D284" s="232"/>
      <c r="E284" s="61"/>
      <c r="F284" s="148">
        <f t="shared" ref="F284:F285" si="377">D284+E284</f>
        <v>0</v>
      </c>
      <c r="G284" s="232"/>
      <c r="H284" s="264"/>
      <c r="I284" s="115">
        <f t="shared" ref="I284:I285" si="378">G284+H284</f>
        <v>0</v>
      </c>
      <c r="J284" s="264"/>
      <c r="K284" s="61"/>
      <c r="L284" s="137">
        <f t="shared" ref="L284:L285" si="379">J284+K284</f>
        <v>0</v>
      </c>
      <c r="M284" s="328"/>
      <c r="N284" s="61"/>
      <c r="O284" s="115">
        <f t="shared" ref="O284:O285" si="380">M284+N284</f>
        <v>0</v>
      </c>
      <c r="P284" s="112"/>
    </row>
    <row r="285" spans="1:16" ht="24" hidden="1" x14ac:dyDescent="0.25">
      <c r="A285" s="147" t="s">
        <v>259</v>
      </c>
      <c r="B285" s="154" t="s">
        <v>260</v>
      </c>
      <c r="C285" s="54">
        <f t="shared" si="367"/>
        <v>0</v>
      </c>
      <c r="D285" s="231"/>
      <c r="E285" s="56"/>
      <c r="F285" s="289">
        <f t="shared" si="377"/>
        <v>0</v>
      </c>
      <c r="G285" s="231"/>
      <c r="H285" s="263"/>
      <c r="I285" s="121">
        <f t="shared" si="378"/>
        <v>0</v>
      </c>
      <c r="J285" s="263"/>
      <c r="K285" s="56"/>
      <c r="L285" s="141">
        <f t="shared" si="379"/>
        <v>0</v>
      </c>
      <c r="M285" s="327"/>
      <c r="N285" s="56"/>
      <c r="O285" s="121">
        <f t="shared" si="380"/>
        <v>0</v>
      </c>
      <c r="P285" s="111"/>
    </row>
    <row r="286" spans="1:16" ht="12.75" thickBot="1" x14ac:dyDescent="0.3">
      <c r="A286" s="175"/>
      <c r="B286" s="175" t="s">
        <v>261</v>
      </c>
      <c r="C286" s="316">
        <f t="shared" si="367"/>
        <v>336077</v>
      </c>
      <c r="D286" s="242">
        <f t="shared" ref="D286:O286" si="381">SUM(D283,D269,D230,D195,D187,D173,D75,D53)</f>
        <v>268547</v>
      </c>
      <c r="E286" s="448">
        <f t="shared" si="381"/>
        <v>0</v>
      </c>
      <c r="F286" s="449">
        <f t="shared" si="381"/>
        <v>268547</v>
      </c>
      <c r="G286" s="242">
        <f t="shared" si="381"/>
        <v>56153</v>
      </c>
      <c r="H286" s="210">
        <f t="shared" si="381"/>
        <v>0</v>
      </c>
      <c r="I286" s="449">
        <f t="shared" si="381"/>
        <v>56153</v>
      </c>
      <c r="J286" s="177">
        <f t="shared" si="381"/>
        <v>11377</v>
      </c>
      <c r="K286" s="448">
        <f t="shared" si="381"/>
        <v>0</v>
      </c>
      <c r="L286" s="449">
        <f t="shared" si="381"/>
        <v>11377</v>
      </c>
      <c r="M286" s="316">
        <f t="shared" si="381"/>
        <v>0</v>
      </c>
      <c r="N286" s="176">
        <f t="shared" si="381"/>
        <v>0</v>
      </c>
      <c r="O286" s="298">
        <f t="shared" si="381"/>
        <v>0</v>
      </c>
      <c r="P286" s="356"/>
    </row>
    <row r="287" spans="1:16" s="21" customFormat="1" ht="13.5" thickTop="1" thickBot="1" x14ac:dyDescent="0.3">
      <c r="A287" s="1670" t="s">
        <v>262</v>
      </c>
      <c r="B287" s="1671"/>
      <c r="C287" s="184">
        <f t="shared" si="367"/>
        <v>-460</v>
      </c>
      <c r="D287" s="243">
        <f>SUM(D24,D25,D41)-D51</f>
        <v>0</v>
      </c>
      <c r="E287" s="450">
        <f t="shared" ref="E287:F287" si="382">SUM(E24,E25,E41)-E51</f>
        <v>0</v>
      </c>
      <c r="F287" s="451">
        <f t="shared" si="382"/>
        <v>0</v>
      </c>
      <c r="G287" s="243">
        <f>SUM(G24,G25,G41)-G51</f>
        <v>0</v>
      </c>
      <c r="H287" s="178">
        <f t="shared" ref="H287:I287" si="383">SUM(H24,H25,H41)-H51</f>
        <v>0</v>
      </c>
      <c r="I287" s="451">
        <f t="shared" si="383"/>
        <v>0</v>
      </c>
      <c r="J287" s="273">
        <f>(J26+J43)-J51</f>
        <v>-460</v>
      </c>
      <c r="K287" s="450">
        <f t="shared" ref="K287:L287" si="384">(K26+K43)-K51</f>
        <v>0</v>
      </c>
      <c r="L287" s="451">
        <f t="shared" si="384"/>
        <v>-460</v>
      </c>
      <c r="M287" s="184">
        <f>M45-M51</f>
        <v>0</v>
      </c>
      <c r="N287" s="179">
        <f t="shared" ref="N287:O287" si="385">N45-N51</f>
        <v>0</v>
      </c>
      <c r="O287" s="299">
        <f t="shared" si="385"/>
        <v>0</v>
      </c>
      <c r="P287" s="186"/>
    </row>
    <row r="288" spans="1:16" s="21" customFormat="1" ht="12.75" thickTop="1" x14ac:dyDescent="0.25">
      <c r="A288" s="1672" t="s">
        <v>263</v>
      </c>
      <c r="B288" s="1673"/>
      <c r="C288" s="164">
        <f t="shared" si="367"/>
        <v>460</v>
      </c>
      <c r="D288" s="244">
        <f t="shared" ref="D288:O288" si="386">SUM(D289,D290)-D297+D298</f>
        <v>0</v>
      </c>
      <c r="E288" s="452">
        <f t="shared" si="386"/>
        <v>0</v>
      </c>
      <c r="F288" s="453">
        <f t="shared" si="386"/>
        <v>0</v>
      </c>
      <c r="G288" s="244">
        <f t="shared" si="386"/>
        <v>0</v>
      </c>
      <c r="H288" s="160">
        <f t="shared" si="386"/>
        <v>0</v>
      </c>
      <c r="I288" s="453">
        <f t="shared" si="386"/>
        <v>0</v>
      </c>
      <c r="J288" s="274">
        <f t="shared" si="386"/>
        <v>460</v>
      </c>
      <c r="K288" s="452">
        <f t="shared" si="386"/>
        <v>0</v>
      </c>
      <c r="L288" s="453">
        <f t="shared" si="386"/>
        <v>460</v>
      </c>
      <c r="M288" s="164">
        <f t="shared" si="386"/>
        <v>0</v>
      </c>
      <c r="N288" s="161">
        <f t="shared" si="386"/>
        <v>0</v>
      </c>
      <c r="O288" s="162">
        <f t="shared" si="386"/>
        <v>0</v>
      </c>
      <c r="P288" s="357"/>
    </row>
    <row r="289" spans="1:16" s="21" customFormat="1" ht="12.75" thickBot="1" x14ac:dyDescent="0.3">
      <c r="A289" s="89" t="s">
        <v>264</v>
      </c>
      <c r="B289" s="89" t="s">
        <v>265</v>
      </c>
      <c r="C289" s="90">
        <f t="shared" si="367"/>
        <v>460</v>
      </c>
      <c r="D289" s="226">
        <f t="shared" ref="D289:O289" si="387">D21-D283</f>
        <v>0</v>
      </c>
      <c r="E289" s="422">
        <f t="shared" si="387"/>
        <v>0</v>
      </c>
      <c r="F289" s="423">
        <f t="shared" si="387"/>
        <v>0</v>
      </c>
      <c r="G289" s="226">
        <f t="shared" si="387"/>
        <v>0</v>
      </c>
      <c r="H289" s="182">
        <f t="shared" si="387"/>
        <v>0</v>
      </c>
      <c r="I289" s="423">
        <f t="shared" si="387"/>
        <v>0</v>
      </c>
      <c r="J289" s="259">
        <f t="shared" si="387"/>
        <v>460</v>
      </c>
      <c r="K289" s="422">
        <f t="shared" si="387"/>
        <v>0</v>
      </c>
      <c r="L289" s="423">
        <f t="shared" si="387"/>
        <v>460</v>
      </c>
      <c r="M289" s="90">
        <f t="shared" si="387"/>
        <v>0</v>
      </c>
      <c r="N289" s="91">
        <f t="shared" si="387"/>
        <v>0</v>
      </c>
      <c r="O289" s="92">
        <f t="shared" si="387"/>
        <v>0</v>
      </c>
      <c r="P289" s="348"/>
    </row>
    <row r="290" spans="1:16" s="21" customFormat="1" ht="12.75" hidden="1" thickTop="1" x14ac:dyDescent="0.25">
      <c r="A290" s="181" t="s">
        <v>266</v>
      </c>
      <c r="B290" s="181" t="s">
        <v>267</v>
      </c>
      <c r="C290" s="164">
        <f t="shared" si="367"/>
        <v>0</v>
      </c>
      <c r="D290" s="244">
        <f t="shared" ref="D290:O290" si="388">SUM(D291,D293,D295)-SUM(D292,D294,D296)</f>
        <v>0</v>
      </c>
      <c r="E290" s="161">
        <f t="shared" si="388"/>
        <v>0</v>
      </c>
      <c r="F290" s="174">
        <f t="shared" si="388"/>
        <v>0</v>
      </c>
      <c r="G290" s="244">
        <f t="shared" si="388"/>
        <v>0</v>
      </c>
      <c r="H290" s="274">
        <f t="shared" si="388"/>
        <v>0</v>
      </c>
      <c r="I290" s="162">
        <f t="shared" si="388"/>
        <v>0</v>
      </c>
      <c r="J290" s="274">
        <f t="shared" si="388"/>
        <v>0</v>
      </c>
      <c r="K290" s="161">
        <f t="shared" si="388"/>
        <v>0</v>
      </c>
      <c r="L290" s="160">
        <f t="shared" si="388"/>
        <v>0</v>
      </c>
      <c r="M290" s="164">
        <f t="shared" si="388"/>
        <v>0</v>
      </c>
      <c r="N290" s="161">
        <f t="shared" si="388"/>
        <v>0</v>
      </c>
      <c r="O290" s="162">
        <f t="shared" si="388"/>
        <v>0</v>
      </c>
      <c r="P290" s="357"/>
    </row>
    <row r="291" spans="1:16" ht="12.75" hidden="1" thickTop="1" x14ac:dyDescent="0.25">
      <c r="A291" s="155" t="s">
        <v>268</v>
      </c>
      <c r="B291" s="84" t="s">
        <v>269</v>
      </c>
      <c r="C291" s="65">
        <f t="shared" si="367"/>
        <v>0</v>
      </c>
      <c r="D291" s="241"/>
      <c r="E291" s="67"/>
      <c r="F291" s="146">
        <f t="shared" ref="F291:F298" si="389">D291+E291</f>
        <v>0</v>
      </c>
      <c r="G291" s="241"/>
      <c r="H291" s="272"/>
      <c r="I291" s="312">
        <f t="shared" ref="I291:I298" si="390">G291+H291</f>
        <v>0</v>
      </c>
      <c r="J291" s="272"/>
      <c r="K291" s="67"/>
      <c r="L291" s="202">
        <f t="shared" ref="L291:L298" si="391">J291+K291</f>
        <v>0</v>
      </c>
      <c r="M291" s="334"/>
      <c r="N291" s="67"/>
      <c r="O291" s="312">
        <f t="shared" ref="O291:O298" si="392">M291+N291</f>
        <v>0</v>
      </c>
      <c r="P291" s="156"/>
    </row>
    <row r="292" spans="1:16" ht="24.75" hidden="1" thickTop="1" x14ac:dyDescent="0.25">
      <c r="A292" s="147" t="s">
        <v>270</v>
      </c>
      <c r="B292" s="37" t="s">
        <v>271</v>
      </c>
      <c r="C292" s="59">
        <f t="shared" si="367"/>
        <v>0</v>
      </c>
      <c r="D292" s="232"/>
      <c r="E292" s="61"/>
      <c r="F292" s="148">
        <f t="shared" si="389"/>
        <v>0</v>
      </c>
      <c r="G292" s="232"/>
      <c r="H292" s="264"/>
      <c r="I292" s="115">
        <f t="shared" si="390"/>
        <v>0</v>
      </c>
      <c r="J292" s="264"/>
      <c r="K292" s="61"/>
      <c r="L292" s="137">
        <f t="shared" si="391"/>
        <v>0</v>
      </c>
      <c r="M292" s="328"/>
      <c r="N292" s="61"/>
      <c r="O292" s="115">
        <f t="shared" si="392"/>
        <v>0</v>
      </c>
      <c r="P292" s="112"/>
    </row>
    <row r="293" spans="1:16" ht="12.75" hidden="1" thickTop="1" x14ac:dyDescent="0.25">
      <c r="A293" s="147" t="s">
        <v>272</v>
      </c>
      <c r="B293" s="37" t="s">
        <v>273</v>
      </c>
      <c r="C293" s="59">
        <f t="shared" si="367"/>
        <v>0</v>
      </c>
      <c r="D293" s="232"/>
      <c r="E293" s="61"/>
      <c r="F293" s="148">
        <f t="shared" si="389"/>
        <v>0</v>
      </c>
      <c r="G293" s="232"/>
      <c r="H293" s="264"/>
      <c r="I293" s="115">
        <f t="shared" si="390"/>
        <v>0</v>
      </c>
      <c r="J293" s="264"/>
      <c r="K293" s="61"/>
      <c r="L293" s="137">
        <f t="shared" si="391"/>
        <v>0</v>
      </c>
      <c r="M293" s="328"/>
      <c r="N293" s="61"/>
      <c r="O293" s="115">
        <f t="shared" si="392"/>
        <v>0</v>
      </c>
      <c r="P293" s="112"/>
    </row>
    <row r="294" spans="1:16" ht="24.75" hidden="1" thickTop="1" x14ac:dyDescent="0.25">
      <c r="A294" s="147" t="s">
        <v>274</v>
      </c>
      <c r="B294" s="37" t="s">
        <v>275</v>
      </c>
      <c r="C294" s="59">
        <f>F294+I294+L294+O294</f>
        <v>0</v>
      </c>
      <c r="D294" s="232"/>
      <c r="E294" s="61"/>
      <c r="F294" s="148">
        <f t="shared" si="389"/>
        <v>0</v>
      </c>
      <c r="G294" s="232"/>
      <c r="H294" s="264"/>
      <c r="I294" s="115">
        <f t="shared" si="390"/>
        <v>0</v>
      </c>
      <c r="J294" s="264"/>
      <c r="K294" s="61"/>
      <c r="L294" s="137">
        <f t="shared" si="391"/>
        <v>0</v>
      </c>
      <c r="M294" s="328"/>
      <c r="N294" s="61"/>
      <c r="O294" s="115">
        <f t="shared" si="392"/>
        <v>0</v>
      </c>
      <c r="P294" s="112"/>
    </row>
    <row r="295" spans="1:16" ht="12.75" hidden="1" thickTop="1" x14ac:dyDescent="0.25">
      <c r="A295" s="147" t="s">
        <v>276</v>
      </c>
      <c r="B295" s="37" t="s">
        <v>277</v>
      </c>
      <c r="C295" s="59">
        <f t="shared" si="367"/>
        <v>0</v>
      </c>
      <c r="D295" s="232"/>
      <c r="E295" s="61"/>
      <c r="F295" s="148">
        <f t="shared" si="389"/>
        <v>0</v>
      </c>
      <c r="G295" s="232"/>
      <c r="H295" s="264"/>
      <c r="I295" s="115">
        <f t="shared" si="390"/>
        <v>0</v>
      </c>
      <c r="J295" s="264"/>
      <c r="K295" s="61"/>
      <c r="L295" s="137">
        <f t="shared" si="391"/>
        <v>0</v>
      </c>
      <c r="M295" s="328"/>
      <c r="N295" s="61"/>
      <c r="O295" s="115">
        <f t="shared" si="392"/>
        <v>0</v>
      </c>
      <c r="P295" s="112"/>
    </row>
    <row r="296" spans="1:16" ht="24.75" hidden="1" thickTop="1" x14ac:dyDescent="0.25">
      <c r="A296" s="157" t="s">
        <v>278</v>
      </c>
      <c r="B296" s="158" t="s">
        <v>279</v>
      </c>
      <c r="C296" s="128">
        <f t="shared" si="367"/>
        <v>0</v>
      </c>
      <c r="D296" s="237"/>
      <c r="E296" s="130"/>
      <c r="F296" s="143">
        <f t="shared" si="389"/>
        <v>0</v>
      </c>
      <c r="G296" s="237"/>
      <c r="H296" s="268"/>
      <c r="I296" s="313">
        <f t="shared" si="390"/>
        <v>0</v>
      </c>
      <c r="J296" s="268"/>
      <c r="K296" s="130"/>
      <c r="L296" s="142">
        <f t="shared" si="391"/>
        <v>0</v>
      </c>
      <c r="M296" s="331"/>
      <c r="N296" s="130"/>
      <c r="O296" s="313">
        <f t="shared" si="392"/>
        <v>0</v>
      </c>
      <c r="P296" s="159"/>
    </row>
    <row r="297" spans="1:16" s="21" customFormat="1" ht="13.5" hidden="1" thickTop="1" thickBot="1" x14ac:dyDescent="0.3">
      <c r="A297" s="183" t="s">
        <v>280</v>
      </c>
      <c r="B297" s="183" t="s">
        <v>281</v>
      </c>
      <c r="C297" s="184">
        <f t="shared" si="367"/>
        <v>0</v>
      </c>
      <c r="D297" s="245"/>
      <c r="E297" s="185"/>
      <c r="F297" s="180">
        <f t="shared" si="389"/>
        <v>0</v>
      </c>
      <c r="G297" s="245"/>
      <c r="H297" s="275"/>
      <c r="I297" s="299">
        <f t="shared" si="390"/>
        <v>0</v>
      </c>
      <c r="J297" s="275"/>
      <c r="K297" s="185"/>
      <c r="L297" s="178">
        <f t="shared" si="391"/>
        <v>0</v>
      </c>
      <c r="M297" s="335"/>
      <c r="N297" s="185"/>
      <c r="O297" s="299">
        <f t="shared" si="392"/>
        <v>0</v>
      </c>
      <c r="P297" s="186"/>
    </row>
    <row r="298" spans="1:16" s="21" customFormat="1" ht="48.75" hidden="1" thickTop="1" x14ac:dyDescent="0.25">
      <c r="A298" s="181" t="s">
        <v>282</v>
      </c>
      <c r="B298" s="163" t="s">
        <v>283</v>
      </c>
      <c r="C298" s="164">
        <f t="shared" si="367"/>
        <v>0</v>
      </c>
      <c r="D298" s="236"/>
      <c r="E298" s="123"/>
      <c r="F298" s="287">
        <f t="shared" si="389"/>
        <v>0</v>
      </c>
      <c r="G298" s="236"/>
      <c r="H298" s="267"/>
      <c r="I298" s="118">
        <f t="shared" si="390"/>
        <v>0</v>
      </c>
      <c r="J298" s="267"/>
      <c r="K298" s="123"/>
      <c r="L298" s="127">
        <f t="shared" si="391"/>
        <v>0</v>
      </c>
      <c r="M298" s="330"/>
      <c r="N298" s="123"/>
      <c r="O298" s="118">
        <f t="shared" si="392"/>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FGNJRwlbUhR1VDFdq2gx9SbZer4lkPuyMfVfDhTDevJEK7KzCFG+GfuWURZSVgfsmDx+UwFeVJS0ZHnV6ZbREA==" saltValue="JTT4ProOTQnx4yUeZ547ug==" spinCount="100000" sheet="1" objects="1" scenarios="1" formatCells="0" formatColumns="0" formatRows="0"/>
  <autoFilter ref="A18:P298">
    <filterColumn colId="2">
      <filters blank="1">
        <filter val="1 093"/>
        <filter val="1 103"/>
        <filter val="1 200"/>
        <filter val="1 205"/>
        <filter val="1 235"/>
        <filter val="1 299"/>
        <filter val="1 390"/>
        <filter val="1 455"/>
        <filter val="1 464"/>
        <filter val="1 672"/>
        <filter val="1 921"/>
        <filter val="1 950"/>
        <filter val="10 036"/>
        <filter val="10 897"/>
        <filter val="13 794"/>
        <filter val="130"/>
        <filter val="14 858"/>
        <filter val="143"/>
        <filter val="16 866"/>
        <filter val="18"/>
        <filter val="183 091"/>
        <filter val="19 989"/>
        <filter val="194"/>
        <filter val="2 700"/>
        <filter val="2 761"/>
        <filter val="2 830"/>
        <filter val="2 877"/>
        <filter val="20"/>
        <filter val="200"/>
        <filter val="213"/>
        <filter val="213 960"/>
        <filter val="24 481"/>
        <filter val="250"/>
        <filter val="26 083"/>
        <filter val="284 608"/>
        <filter val="3 481"/>
        <filter val="3 613"/>
        <filter val="3 813"/>
        <filter val="3 883"/>
        <filter val="3 901"/>
        <filter val="324 700"/>
        <filter val="331 783"/>
        <filter val="336 077"/>
        <filter val="35"/>
        <filter val="4 153"/>
        <filter val="4 211"/>
        <filter val="4 294"/>
        <filter val="4 323"/>
        <filter val="4 341"/>
        <filter val="4 947"/>
        <filter val="460"/>
        <filter val="-460"/>
        <filter val="47 175"/>
        <filter val="50"/>
        <filter val="53 782"/>
        <filter val="580"/>
        <filter val="597"/>
        <filter val="6 388"/>
        <filter val="6 830"/>
        <filter val="60"/>
        <filter val="636"/>
        <filter val="651"/>
        <filter val="70"/>
        <filter val="70 648"/>
        <filter val="71"/>
        <filter val="715"/>
        <filter val="766"/>
        <filter val="8 276"/>
        <filter val="800"/>
        <filter val="83"/>
        <filter val="840"/>
        <filter val="861"/>
        <filter val="863"/>
        <filter val="896"/>
        <filter val="9 385"/>
        <filter val="960"/>
        <filter val="986"/>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79.pielikums Jūrmalas pilsētas domes 
2018.gada 27.septembra saistošajiem noteikumiem Nr.33
(protokols Nr.13,  23.punkts)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V2" sqref="V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606</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496</v>
      </c>
      <c r="D3" s="1713"/>
      <c r="E3" s="1713"/>
      <c r="F3" s="1713"/>
      <c r="G3" s="1713"/>
      <c r="H3" s="1713"/>
      <c r="I3" s="1713"/>
      <c r="J3" s="1713"/>
      <c r="K3" s="1713"/>
      <c r="L3" s="1713"/>
      <c r="M3" s="1713"/>
      <c r="N3" s="1713"/>
      <c r="O3" s="1713"/>
      <c r="P3" s="1714"/>
      <c r="Q3" s="382"/>
    </row>
    <row r="4" spans="1:17" ht="12.75" customHeight="1" x14ac:dyDescent="0.25">
      <c r="A4" s="4" t="s">
        <v>1</v>
      </c>
      <c r="B4" s="5"/>
      <c r="C4" s="1713" t="s">
        <v>497</v>
      </c>
      <c r="D4" s="1713"/>
      <c r="E4" s="1713"/>
      <c r="F4" s="1713"/>
      <c r="G4" s="1713"/>
      <c r="H4" s="1713"/>
      <c r="I4" s="1713"/>
      <c r="J4" s="1713"/>
      <c r="K4" s="1713"/>
      <c r="L4" s="1713"/>
      <c r="M4" s="1713"/>
      <c r="N4" s="1713"/>
      <c r="O4" s="1713"/>
      <c r="P4" s="1714"/>
      <c r="Q4" s="382"/>
    </row>
    <row r="5" spans="1:17" ht="12.75" customHeight="1" x14ac:dyDescent="0.25">
      <c r="A5" s="2" t="s">
        <v>2</v>
      </c>
      <c r="B5" s="3"/>
      <c r="C5" s="1708" t="s">
        <v>498</v>
      </c>
      <c r="D5" s="1708"/>
      <c r="E5" s="1708"/>
      <c r="F5" s="1708"/>
      <c r="G5" s="1708"/>
      <c r="H5" s="1708"/>
      <c r="I5" s="1708"/>
      <c r="J5" s="1708"/>
      <c r="K5" s="1708"/>
      <c r="L5" s="1708"/>
      <c r="M5" s="1708"/>
      <c r="N5" s="1708"/>
      <c r="O5" s="1708"/>
      <c r="P5" s="1709"/>
      <c r="Q5" s="382"/>
    </row>
    <row r="6" spans="1:17" ht="12.75" customHeight="1" x14ac:dyDescent="0.25">
      <c r="A6" s="2" t="s">
        <v>3</v>
      </c>
      <c r="B6" s="3"/>
      <c r="C6" s="1708" t="s">
        <v>540</v>
      </c>
      <c r="D6" s="1708"/>
      <c r="E6" s="1708"/>
      <c r="F6" s="1708"/>
      <c r="G6" s="1708"/>
      <c r="H6" s="1708"/>
      <c r="I6" s="1708"/>
      <c r="J6" s="1708"/>
      <c r="K6" s="1708"/>
      <c r="L6" s="1708"/>
      <c r="M6" s="1708"/>
      <c r="N6" s="1708"/>
      <c r="O6" s="1708"/>
      <c r="P6" s="1709"/>
      <c r="Q6" s="382"/>
    </row>
    <row r="7" spans="1:17" ht="15" customHeight="1" x14ac:dyDescent="0.25">
      <c r="A7" s="2" t="s">
        <v>4</v>
      </c>
      <c r="B7" s="3"/>
      <c r="C7" s="1713" t="s">
        <v>607</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500</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439950</v>
      </c>
      <c r="D20" s="213">
        <f>SUM(D21,D24,D25,D41,D43)</f>
        <v>439020</v>
      </c>
      <c r="E20" s="386">
        <f t="shared" ref="E20:F20" si="0">SUM(E21,E24,E25,E41,E43)</f>
        <v>930</v>
      </c>
      <c r="F20" s="387">
        <f t="shared" si="0"/>
        <v>439950</v>
      </c>
      <c r="G20" s="213">
        <f>SUM(G21,G24,G43)</f>
        <v>0</v>
      </c>
      <c r="H20" s="248">
        <f t="shared" ref="H20:I20" si="1">SUM(H21,H24,H43)</f>
        <v>0</v>
      </c>
      <c r="I20" s="26">
        <f t="shared" si="1"/>
        <v>0</v>
      </c>
      <c r="J20" s="248">
        <f>SUM(J21,J26,J43)</f>
        <v>0</v>
      </c>
      <c r="K20" s="25">
        <f t="shared" ref="K20:L20" si="2">SUM(K21,K26,K43)</f>
        <v>0</v>
      </c>
      <c r="L20" s="26">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88">
        <f t="shared" ref="E21" si="5">SUM(E22:E23)</f>
        <v>0</v>
      </c>
      <c r="F21" s="389">
        <f>SUM(F22:F23)</f>
        <v>0</v>
      </c>
      <c r="G21" s="214">
        <f>SUM(G22:G23)</f>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170"/>
    </row>
    <row r="24" spans="1:16" s="21" customFormat="1" ht="25.5" thickTop="1" thickBot="1" x14ac:dyDescent="0.3">
      <c r="A24" s="41">
        <v>19300</v>
      </c>
      <c r="B24" s="41" t="s">
        <v>304</v>
      </c>
      <c r="C24" s="42">
        <f>F24+I24</f>
        <v>439950</v>
      </c>
      <c r="D24" s="217">
        <v>439020</v>
      </c>
      <c r="E24" s="394">
        <f>930</f>
        <v>930</v>
      </c>
      <c r="F24" s="395">
        <f>D24+E24</f>
        <v>439950</v>
      </c>
      <c r="G24" s="217"/>
      <c r="H24" s="252"/>
      <c r="I24" s="362">
        <f>G24+H24</f>
        <v>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hidden="1" thickTop="1" x14ac:dyDescent="0.25">
      <c r="A26" s="46">
        <v>21300</v>
      </c>
      <c r="B26" s="46" t="s">
        <v>305</v>
      </c>
      <c r="C26" s="47">
        <f>L26</f>
        <v>0</v>
      </c>
      <c r="D26" s="219" t="s">
        <v>23</v>
      </c>
      <c r="E26" s="398" t="s">
        <v>23</v>
      </c>
      <c r="F26" s="399" t="s">
        <v>23</v>
      </c>
      <c r="G26" s="219" t="s">
        <v>23</v>
      </c>
      <c r="H26" s="253" t="s">
        <v>23</v>
      </c>
      <c r="I26" s="50" t="s">
        <v>23</v>
      </c>
      <c r="J26" s="107">
        <f>SUM(J27,J31,J33,J36)</f>
        <v>0</v>
      </c>
      <c r="K26" s="51">
        <f t="shared" ref="K26:L26" si="9">SUM(K27,K31,K33,K36)</f>
        <v>0</v>
      </c>
      <c r="L26" s="118">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t="12.75" hidden="1" thickTop="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t="12.75" hidden="1" thickTop="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75" hidden="1" thickTop="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75" hidden="1" thickTop="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75" hidden="1" thickTop="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t="12.75" hidden="1" thickTop="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row>
    <row r="34" spans="1:16" ht="12.75" hidden="1" thickTop="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75" hidden="1" thickTop="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row>
    <row r="37" spans="1:16" ht="24.75" hidden="1" thickTop="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t="12.75" hidden="1" thickTop="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t="12.75" hidden="1" thickTop="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75" hidden="1" thickTop="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75" hidden="1" thickTop="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row>
    <row r="44" spans="1:16" s="21" customFormat="1" ht="24.75" hidden="1" thickTop="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75" hidden="1" thickTop="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75" hidden="1" thickTop="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ht="12.75" thickTop="1"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si="4"/>
        <v>439950</v>
      </c>
      <c r="D50" s="226">
        <f>SUM(D51,D283)</f>
        <v>439020</v>
      </c>
      <c r="E50" s="422">
        <f t="shared" ref="E50:F50" si="19">SUM(E51,E283)</f>
        <v>930</v>
      </c>
      <c r="F50" s="423">
        <f t="shared" si="19"/>
        <v>439950</v>
      </c>
      <c r="G50" s="226">
        <f>SUM(G51,G283)</f>
        <v>0</v>
      </c>
      <c r="H50" s="259">
        <f t="shared" ref="H50:I50" si="20">SUM(H51,H283)</f>
        <v>0</v>
      </c>
      <c r="I50" s="92">
        <f t="shared" si="20"/>
        <v>0</v>
      </c>
      <c r="J50" s="259">
        <f>SUM(J51,J283)</f>
        <v>0</v>
      </c>
      <c r="K50" s="91">
        <f t="shared" ref="K50:L50" si="21">SUM(K51,K283)</f>
        <v>0</v>
      </c>
      <c r="L50" s="92">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439950</v>
      </c>
      <c r="D51" s="227">
        <f>SUM(D52,D194)</f>
        <v>439020</v>
      </c>
      <c r="E51" s="424">
        <f t="shared" ref="E51:F51" si="23">SUM(E52,E194)</f>
        <v>930</v>
      </c>
      <c r="F51" s="425">
        <f t="shared" si="23"/>
        <v>439950</v>
      </c>
      <c r="G51" s="227">
        <f>SUM(G52,G194)</f>
        <v>0</v>
      </c>
      <c r="H51" s="260">
        <f t="shared" ref="H51:I51" si="24">SUM(H52,H194)</f>
        <v>0</v>
      </c>
      <c r="I51" s="97">
        <f t="shared" si="24"/>
        <v>0</v>
      </c>
      <c r="J51" s="260">
        <f>SUM(J52,J194)</f>
        <v>0</v>
      </c>
      <c r="K51" s="96">
        <f t="shared" ref="K51:L51" si="25">SUM(K52,K194)</f>
        <v>0</v>
      </c>
      <c r="L51" s="97">
        <f t="shared" si="25"/>
        <v>0</v>
      </c>
      <c r="M51" s="95">
        <f>SUM(M52,M194)</f>
        <v>0</v>
      </c>
      <c r="N51" s="96">
        <f t="shared" ref="N51:O51" si="26">SUM(N52,N194)</f>
        <v>0</v>
      </c>
      <c r="O51" s="97">
        <f t="shared" si="26"/>
        <v>0</v>
      </c>
      <c r="P51" s="349"/>
    </row>
    <row r="52" spans="1:16" s="21" customFormat="1" ht="24" x14ac:dyDescent="0.25">
      <c r="A52" s="98"/>
      <c r="B52" s="16" t="s">
        <v>46</v>
      </c>
      <c r="C52" s="99">
        <f t="shared" si="4"/>
        <v>89445</v>
      </c>
      <c r="D52" s="228">
        <f>SUM(D53,D75,D173,D187)</f>
        <v>89445</v>
      </c>
      <c r="E52" s="426">
        <f t="shared" ref="E52:F52" si="27">SUM(E53,E75,E173,E187)</f>
        <v>0</v>
      </c>
      <c r="F52" s="427">
        <f t="shared" si="27"/>
        <v>89445</v>
      </c>
      <c r="G52" s="228">
        <f>SUM(G53,G75,G173,G187)</f>
        <v>0</v>
      </c>
      <c r="H52" s="261">
        <f t="shared" ref="H52:I52" si="28">SUM(H53,H75,H173,H187)</f>
        <v>0</v>
      </c>
      <c r="I52" s="101">
        <f t="shared" si="28"/>
        <v>0</v>
      </c>
      <c r="J52" s="261">
        <f>SUM(J53,J75,J173,J187)</f>
        <v>0</v>
      </c>
      <c r="K52" s="100">
        <f t="shared" ref="K52:L52" si="29">SUM(K53,K75,K173,K187)</f>
        <v>0</v>
      </c>
      <c r="L52" s="101">
        <f t="shared" si="29"/>
        <v>0</v>
      </c>
      <c r="M52" s="99">
        <f>SUM(M53,M75,M173,M187)</f>
        <v>0</v>
      </c>
      <c r="N52" s="100">
        <f t="shared" ref="N52:O52" si="30">SUM(N53,N75,N173,N187)</f>
        <v>0</v>
      </c>
      <c r="O52" s="101">
        <f t="shared" si="30"/>
        <v>0</v>
      </c>
      <c r="P52" s="350"/>
    </row>
    <row r="53" spans="1:16" s="21" customFormat="1" hidden="1" x14ac:dyDescent="0.25">
      <c r="A53" s="102">
        <v>1000</v>
      </c>
      <c r="B53" s="102" t="s">
        <v>47</v>
      </c>
      <c r="C53" s="103">
        <f t="shared" si="4"/>
        <v>0</v>
      </c>
      <c r="D53" s="229">
        <f>SUM(D54,D67)</f>
        <v>0</v>
      </c>
      <c r="E53" s="428">
        <f t="shared" ref="E53:F53" si="31">SUM(E54,E67)</f>
        <v>0</v>
      </c>
      <c r="F53" s="429">
        <f t="shared" si="31"/>
        <v>0</v>
      </c>
      <c r="G53" s="229">
        <f>SUM(G54,G67)</f>
        <v>0</v>
      </c>
      <c r="H53" s="262">
        <f t="shared" ref="H53:I53" si="32">SUM(H54,H67)</f>
        <v>0</v>
      </c>
      <c r="I53" s="105">
        <f t="shared" si="32"/>
        <v>0</v>
      </c>
      <c r="J53" s="262">
        <f>SUM(J54,J67)</f>
        <v>0</v>
      </c>
      <c r="K53" s="104">
        <f t="shared" ref="K53:L53" si="33">SUM(K54,K67)</f>
        <v>0</v>
      </c>
      <c r="L53" s="105">
        <f t="shared" si="33"/>
        <v>0</v>
      </c>
      <c r="M53" s="103">
        <f>SUM(M54,M67)</f>
        <v>0</v>
      </c>
      <c r="N53" s="104">
        <f t="shared" ref="N53:O53" si="34">SUM(N54,N67)</f>
        <v>0</v>
      </c>
      <c r="O53" s="105">
        <f t="shared" si="34"/>
        <v>0</v>
      </c>
      <c r="P53" s="351"/>
    </row>
    <row r="54" spans="1:16" hidden="1" x14ac:dyDescent="0.25">
      <c r="A54" s="46">
        <v>1100</v>
      </c>
      <c r="B54" s="106" t="s">
        <v>48</v>
      </c>
      <c r="C54" s="47">
        <f t="shared" si="4"/>
        <v>0</v>
      </c>
      <c r="D54" s="230">
        <f>SUM(D55,D58,D66)</f>
        <v>0</v>
      </c>
      <c r="E54" s="430">
        <f t="shared" ref="E54:F54" si="35">SUM(E55,E58,E66)</f>
        <v>0</v>
      </c>
      <c r="F54" s="397">
        <f t="shared" si="35"/>
        <v>0</v>
      </c>
      <c r="G54" s="230">
        <f>SUM(G55,G58,G66)</f>
        <v>0</v>
      </c>
      <c r="H54" s="107">
        <f t="shared" ref="H54:I54" si="36">SUM(H55,H58,H66)</f>
        <v>0</v>
      </c>
      <c r="I54" s="118">
        <f t="shared" si="36"/>
        <v>0</v>
      </c>
      <c r="J54" s="107">
        <f>SUM(J55,J58,J66)</f>
        <v>0</v>
      </c>
      <c r="K54" s="51">
        <f t="shared" ref="K54:L54" si="37">SUM(K55,K58,K66)</f>
        <v>0</v>
      </c>
      <c r="L54" s="118">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v>0</v>
      </c>
      <c r="E56" s="433"/>
      <c r="F56" s="434">
        <f t="shared" ref="F56:F57" si="43">D56+E56</f>
        <v>0</v>
      </c>
      <c r="G56" s="231"/>
      <c r="H56" s="263"/>
      <c r="I56" s="121">
        <f t="shared" ref="I56:I57" si="44">G56+H56</f>
        <v>0</v>
      </c>
      <c r="J56" s="263"/>
      <c r="K56" s="56"/>
      <c r="L56" s="121">
        <f t="shared" ref="L56:L57" si="45">J56+K56</f>
        <v>0</v>
      </c>
      <c r="M56" s="327"/>
      <c r="N56" s="56"/>
      <c r="O56" s="121">
        <f>M56+N56</f>
        <v>0</v>
      </c>
      <c r="P56" s="111"/>
    </row>
    <row r="57" spans="1:16" ht="24" hidden="1" customHeight="1" x14ac:dyDescent="0.25">
      <c r="A57" s="38">
        <v>1119</v>
      </c>
      <c r="B57" s="58" t="s">
        <v>51</v>
      </c>
      <c r="C57" s="59">
        <f t="shared" si="4"/>
        <v>0</v>
      </c>
      <c r="D57" s="232">
        <v>0</v>
      </c>
      <c r="E57" s="435"/>
      <c r="F57" s="393">
        <f t="shared" si="43"/>
        <v>0</v>
      </c>
      <c r="G57" s="232"/>
      <c r="H57" s="264"/>
      <c r="I57" s="115">
        <f t="shared" si="44"/>
        <v>0</v>
      </c>
      <c r="J57" s="264"/>
      <c r="K57" s="61"/>
      <c r="L57" s="115">
        <f t="shared" si="45"/>
        <v>0</v>
      </c>
      <c r="M57" s="328"/>
      <c r="N57" s="61"/>
      <c r="O57" s="115">
        <f>M57+N57</f>
        <v>0</v>
      </c>
      <c r="P57" s="112"/>
    </row>
    <row r="58" spans="1:16"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v>0</v>
      </c>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row>
    <row r="60" spans="1:16" ht="24.75" hidden="1" customHeight="1" x14ac:dyDescent="0.25">
      <c r="A60" s="38">
        <v>1142</v>
      </c>
      <c r="B60" s="58" t="s">
        <v>53</v>
      </c>
      <c r="C60" s="59">
        <f t="shared" si="4"/>
        <v>0</v>
      </c>
      <c r="D60" s="232">
        <v>0</v>
      </c>
      <c r="E60" s="435"/>
      <c r="F60" s="393">
        <f t="shared" si="50"/>
        <v>0</v>
      </c>
      <c r="G60" s="232"/>
      <c r="H60" s="264"/>
      <c r="I60" s="115">
        <f t="shared" si="51"/>
        <v>0</v>
      </c>
      <c r="J60" s="264"/>
      <c r="K60" s="61"/>
      <c r="L60" s="115">
        <f>J60+K60</f>
        <v>0</v>
      </c>
      <c r="M60" s="328"/>
      <c r="N60" s="61"/>
      <c r="O60" s="115">
        <f t="shared" si="53"/>
        <v>0</v>
      </c>
      <c r="P60" s="112"/>
    </row>
    <row r="61" spans="1:16" ht="24" hidden="1" x14ac:dyDescent="0.25">
      <c r="A61" s="38">
        <v>1145</v>
      </c>
      <c r="B61" s="58" t="s">
        <v>54</v>
      </c>
      <c r="C61" s="59">
        <f t="shared" si="4"/>
        <v>0</v>
      </c>
      <c r="D61" s="232">
        <v>0</v>
      </c>
      <c r="E61" s="435"/>
      <c r="F61" s="393">
        <f t="shared" si="50"/>
        <v>0</v>
      </c>
      <c r="G61" s="232"/>
      <c r="H61" s="264"/>
      <c r="I61" s="115">
        <f t="shared" si="51"/>
        <v>0</v>
      </c>
      <c r="J61" s="264"/>
      <c r="K61" s="61"/>
      <c r="L61" s="115">
        <f t="shared" si="52"/>
        <v>0</v>
      </c>
      <c r="M61" s="328"/>
      <c r="N61" s="61"/>
      <c r="O61" s="115">
        <f>M61+N61</f>
        <v>0</v>
      </c>
      <c r="P61" s="112"/>
    </row>
    <row r="62" spans="1:16" ht="27.75" hidden="1" customHeight="1" x14ac:dyDescent="0.25">
      <c r="A62" s="38">
        <v>1146</v>
      </c>
      <c r="B62" s="58" t="s">
        <v>55</v>
      </c>
      <c r="C62" s="59">
        <f t="shared" si="4"/>
        <v>0</v>
      </c>
      <c r="D62" s="232">
        <v>0</v>
      </c>
      <c r="E62" s="435"/>
      <c r="F62" s="393">
        <f t="shared" si="50"/>
        <v>0</v>
      </c>
      <c r="G62" s="232"/>
      <c r="H62" s="264"/>
      <c r="I62" s="115">
        <f t="shared" si="51"/>
        <v>0</v>
      </c>
      <c r="J62" s="264"/>
      <c r="K62" s="61"/>
      <c r="L62" s="115">
        <f t="shared" si="52"/>
        <v>0</v>
      </c>
      <c r="M62" s="328"/>
      <c r="N62" s="61"/>
      <c r="O62" s="115">
        <f t="shared" si="53"/>
        <v>0</v>
      </c>
      <c r="P62" s="112"/>
    </row>
    <row r="63" spans="1:16" hidden="1" x14ac:dyDescent="0.25">
      <c r="A63" s="38">
        <v>1147</v>
      </c>
      <c r="B63" s="58" t="s">
        <v>56</v>
      </c>
      <c r="C63" s="59">
        <f t="shared" si="4"/>
        <v>0</v>
      </c>
      <c r="D63" s="232">
        <v>0</v>
      </c>
      <c r="E63" s="435"/>
      <c r="F63" s="393">
        <f t="shared" si="50"/>
        <v>0</v>
      </c>
      <c r="G63" s="232"/>
      <c r="H63" s="264"/>
      <c r="I63" s="115">
        <f t="shared" si="51"/>
        <v>0</v>
      </c>
      <c r="J63" s="264"/>
      <c r="K63" s="61"/>
      <c r="L63" s="115">
        <f t="shared" si="52"/>
        <v>0</v>
      </c>
      <c r="M63" s="328"/>
      <c r="N63" s="61"/>
      <c r="O63" s="115">
        <f t="shared" si="53"/>
        <v>0</v>
      </c>
      <c r="P63" s="112"/>
    </row>
    <row r="64" spans="1:16" hidden="1" x14ac:dyDescent="0.25">
      <c r="A64" s="38">
        <v>1148</v>
      </c>
      <c r="B64" s="58" t="s">
        <v>57</v>
      </c>
      <c r="C64" s="59">
        <f t="shared" si="4"/>
        <v>0</v>
      </c>
      <c r="D64" s="232">
        <v>0</v>
      </c>
      <c r="E64" s="435"/>
      <c r="F64" s="393">
        <f t="shared" si="50"/>
        <v>0</v>
      </c>
      <c r="G64" s="232"/>
      <c r="H64" s="264"/>
      <c r="I64" s="115">
        <f t="shared" si="51"/>
        <v>0</v>
      </c>
      <c r="J64" s="264"/>
      <c r="K64" s="61"/>
      <c r="L64" s="115">
        <f t="shared" si="52"/>
        <v>0</v>
      </c>
      <c r="M64" s="328"/>
      <c r="N64" s="61"/>
      <c r="O64" s="115">
        <f t="shared" si="53"/>
        <v>0</v>
      </c>
      <c r="P64" s="112"/>
    </row>
    <row r="65" spans="1:16" ht="24" hidden="1" customHeight="1" x14ac:dyDescent="0.25">
      <c r="A65" s="38">
        <v>1149</v>
      </c>
      <c r="B65" s="58" t="s">
        <v>58</v>
      </c>
      <c r="C65" s="59">
        <f>F65+I65+L65+O65</f>
        <v>0</v>
      </c>
      <c r="D65" s="232">
        <v>0</v>
      </c>
      <c r="E65" s="435"/>
      <c r="F65" s="393">
        <f t="shared" si="50"/>
        <v>0</v>
      </c>
      <c r="G65" s="232"/>
      <c r="H65" s="264"/>
      <c r="I65" s="115">
        <f t="shared" si="51"/>
        <v>0</v>
      </c>
      <c r="J65" s="264"/>
      <c r="K65" s="61"/>
      <c r="L65" s="115">
        <f t="shared" si="52"/>
        <v>0</v>
      </c>
      <c r="M65" s="328"/>
      <c r="N65" s="61"/>
      <c r="O65" s="115">
        <f t="shared" si="53"/>
        <v>0</v>
      </c>
      <c r="P65" s="112"/>
    </row>
    <row r="66" spans="1:16" ht="36" hidden="1" x14ac:dyDescent="0.25">
      <c r="A66" s="108">
        <v>1150</v>
      </c>
      <c r="B66" s="79" t="s">
        <v>59</v>
      </c>
      <c r="C66" s="85">
        <f>F66+I66+L66+O66</f>
        <v>0</v>
      </c>
      <c r="D66" s="234">
        <v>0</v>
      </c>
      <c r="E66" s="437"/>
      <c r="F66" s="432">
        <f t="shared" si="50"/>
        <v>0</v>
      </c>
      <c r="G66" s="234"/>
      <c r="H66" s="265"/>
      <c r="I66" s="110">
        <f t="shared" si="51"/>
        <v>0</v>
      </c>
      <c r="J66" s="265"/>
      <c r="K66" s="116"/>
      <c r="L66" s="110">
        <f t="shared" si="52"/>
        <v>0</v>
      </c>
      <c r="M66" s="329"/>
      <c r="N66" s="116"/>
      <c r="O66" s="110">
        <f t="shared" si="53"/>
        <v>0</v>
      </c>
      <c r="P66" s="117"/>
    </row>
    <row r="67" spans="1:16" ht="24" hidden="1" x14ac:dyDescent="0.25">
      <c r="A67" s="46">
        <v>1200</v>
      </c>
      <c r="B67" s="106" t="s">
        <v>296</v>
      </c>
      <c r="C67" s="47">
        <f t="shared" si="4"/>
        <v>0</v>
      </c>
      <c r="D67" s="230">
        <f>SUM(D68:D69)</f>
        <v>0</v>
      </c>
      <c r="E67" s="430">
        <f t="shared" ref="E67:F67" si="54">SUM(E68:E69)</f>
        <v>0</v>
      </c>
      <c r="F67" s="397">
        <f t="shared" si="54"/>
        <v>0</v>
      </c>
      <c r="G67" s="230">
        <f>SUM(G68:G69)</f>
        <v>0</v>
      </c>
      <c r="H67" s="107">
        <f t="shared" ref="H67:I67" si="55">SUM(H68:H69)</f>
        <v>0</v>
      </c>
      <c r="I67" s="118">
        <f t="shared" si="55"/>
        <v>0</v>
      </c>
      <c r="J67" s="107">
        <f>SUM(J68:J69)</f>
        <v>0</v>
      </c>
      <c r="K67" s="51">
        <f t="shared" ref="K67:L67" si="56">SUM(K68:K69)</f>
        <v>0</v>
      </c>
      <c r="L67" s="118">
        <f t="shared" si="56"/>
        <v>0</v>
      </c>
      <c r="M67" s="47">
        <f>SUM(M68:M69)</f>
        <v>0</v>
      </c>
      <c r="N67" s="51">
        <f t="shared" ref="N67:O67" si="57">SUM(N68:N69)</f>
        <v>0</v>
      </c>
      <c r="O67" s="118">
        <f t="shared" si="57"/>
        <v>0</v>
      </c>
      <c r="P67" s="124"/>
    </row>
    <row r="68" spans="1:16" ht="24" hidden="1" x14ac:dyDescent="0.25">
      <c r="A68" s="381">
        <v>1210</v>
      </c>
      <c r="B68" s="53" t="s">
        <v>60</v>
      </c>
      <c r="C68" s="54">
        <f t="shared" si="4"/>
        <v>0</v>
      </c>
      <c r="D68" s="231">
        <v>0</v>
      </c>
      <c r="E68" s="433"/>
      <c r="F68" s="434">
        <f>D68+E68</f>
        <v>0</v>
      </c>
      <c r="G68" s="231"/>
      <c r="H68" s="263"/>
      <c r="I68" s="121">
        <f>G68+H68</f>
        <v>0</v>
      </c>
      <c r="J68" s="263"/>
      <c r="K68" s="56"/>
      <c r="L68" s="121">
        <f>J68+K68</f>
        <v>0</v>
      </c>
      <c r="M68" s="327"/>
      <c r="N68" s="56"/>
      <c r="O68" s="121">
        <f>M68+N68</f>
        <v>0</v>
      </c>
      <c r="P68" s="111"/>
    </row>
    <row r="69" spans="1:16"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v>0</v>
      </c>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row>
    <row r="71" spans="1:16" hidden="1" x14ac:dyDescent="0.25">
      <c r="A71" s="38">
        <v>1223</v>
      </c>
      <c r="B71" s="58" t="s">
        <v>62</v>
      </c>
      <c r="C71" s="59">
        <f t="shared" si="4"/>
        <v>0</v>
      </c>
      <c r="D71" s="232">
        <v>0</v>
      </c>
      <c r="E71" s="435"/>
      <c r="F71" s="393">
        <f t="shared" si="62"/>
        <v>0</v>
      </c>
      <c r="G71" s="232"/>
      <c r="H71" s="264"/>
      <c r="I71" s="115">
        <f t="shared" si="63"/>
        <v>0</v>
      </c>
      <c r="J71" s="264"/>
      <c r="K71" s="61"/>
      <c r="L71" s="115">
        <f t="shared" si="64"/>
        <v>0</v>
      </c>
      <c r="M71" s="328"/>
      <c r="N71" s="61"/>
      <c r="O71" s="115">
        <f t="shared" si="65"/>
        <v>0</v>
      </c>
      <c r="P71" s="112"/>
    </row>
    <row r="72" spans="1:16" hidden="1" x14ac:dyDescent="0.25">
      <c r="A72" s="38">
        <v>1225</v>
      </c>
      <c r="B72" s="58" t="s">
        <v>63</v>
      </c>
      <c r="C72" s="59">
        <f t="shared" si="4"/>
        <v>0</v>
      </c>
      <c r="D72" s="232">
        <v>0</v>
      </c>
      <c r="E72" s="435"/>
      <c r="F72" s="393">
        <f t="shared" si="62"/>
        <v>0</v>
      </c>
      <c r="G72" s="232"/>
      <c r="H72" s="264"/>
      <c r="I72" s="115">
        <f t="shared" si="63"/>
        <v>0</v>
      </c>
      <c r="J72" s="264"/>
      <c r="K72" s="61"/>
      <c r="L72" s="115">
        <f t="shared" si="64"/>
        <v>0</v>
      </c>
      <c r="M72" s="328"/>
      <c r="N72" s="61"/>
      <c r="O72" s="115">
        <f t="shared" si="65"/>
        <v>0</v>
      </c>
      <c r="P72" s="112"/>
    </row>
    <row r="73" spans="1:16" ht="36" hidden="1" x14ac:dyDescent="0.25">
      <c r="A73" s="38">
        <v>1227</v>
      </c>
      <c r="B73" s="58" t="s">
        <v>64</v>
      </c>
      <c r="C73" s="59">
        <f t="shared" si="4"/>
        <v>0</v>
      </c>
      <c r="D73" s="232">
        <v>0</v>
      </c>
      <c r="E73" s="435"/>
      <c r="F73" s="393">
        <f t="shared" si="62"/>
        <v>0</v>
      </c>
      <c r="G73" s="232"/>
      <c r="H73" s="264"/>
      <c r="I73" s="115">
        <f t="shared" si="63"/>
        <v>0</v>
      </c>
      <c r="J73" s="264"/>
      <c r="K73" s="61"/>
      <c r="L73" s="115">
        <f t="shared" si="64"/>
        <v>0</v>
      </c>
      <c r="M73" s="328"/>
      <c r="N73" s="61"/>
      <c r="O73" s="115">
        <f t="shared" si="65"/>
        <v>0</v>
      </c>
      <c r="P73" s="112"/>
    </row>
    <row r="74" spans="1:16" ht="48" hidden="1" x14ac:dyDescent="0.25">
      <c r="A74" s="38">
        <v>1228</v>
      </c>
      <c r="B74" s="58" t="s">
        <v>298</v>
      </c>
      <c r="C74" s="59">
        <f t="shared" si="4"/>
        <v>0</v>
      </c>
      <c r="D74" s="232">
        <v>0</v>
      </c>
      <c r="E74" s="435"/>
      <c r="F74" s="393">
        <f t="shared" si="62"/>
        <v>0</v>
      </c>
      <c r="G74" s="232"/>
      <c r="H74" s="264"/>
      <c r="I74" s="115">
        <f t="shared" si="63"/>
        <v>0</v>
      </c>
      <c r="J74" s="264"/>
      <c r="K74" s="61"/>
      <c r="L74" s="115">
        <f t="shared" si="64"/>
        <v>0</v>
      </c>
      <c r="M74" s="328"/>
      <c r="N74" s="61"/>
      <c r="O74" s="115">
        <f t="shared" si="65"/>
        <v>0</v>
      </c>
      <c r="P74" s="112"/>
    </row>
    <row r="75" spans="1:16" x14ac:dyDescent="0.25">
      <c r="A75" s="102">
        <v>2000</v>
      </c>
      <c r="B75" s="102" t="s">
        <v>65</v>
      </c>
      <c r="C75" s="103">
        <f t="shared" si="4"/>
        <v>89445</v>
      </c>
      <c r="D75" s="229">
        <f>SUM(D76,D83,D130,D164,D165,D172)</f>
        <v>89445</v>
      </c>
      <c r="E75" s="428">
        <f t="shared" ref="E75:F75" si="66">SUM(E76,E83,E130,E164,E165,E172)</f>
        <v>0</v>
      </c>
      <c r="F75" s="429">
        <f t="shared" si="66"/>
        <v>89445</v>
      </c>
      <c r="G75" s="229">
        <f>SUM(G76,G83,G130,G164,G165,G172)</f>
        <v>0</v>
      </c>
      <c r="H75" s="262">
        <f t="shared" ref="H75:I75" si="67">SUM(H76,H83,H130,H164,H165,H172)</f>
        <v>0</v>
      </c>
      <c r="I75" s="105">
        <f t="shared" si="67"/>
        <v>0</v>
      </c>
      <c r="J75" s="262">
        <f>SUM(J76,J83,J130,J164,J165,J172)</f>
        <v>0</v>
      </c>
      <c r="K75" s="104">
        <f t="shared" ref="K75:L75" si="68">SUM(K76,K83,K130,K164,K165,K172)</f>
        <v>0</v>
      </c>
      <c r="L75" s="105">
        <f t="shared" si="68"/>
        <v>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430">
        <f t="shared" ref="E76:F76" si="70">SUM(E77,E80)</f>
        <v>0</v>
      </c>
      <c r="F76" s="397">
        <f t="shared" si="70"/>
        <v>0</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row>
    <row r="77" spans="1:16" ht="24" hidden="1" x14ac:dyDescent="0.25">
      <c r="A77" s="381">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v>0</v>
      </c>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row>
    <row r="79" spans="1:16" ht="24" hidden="1" x14ac:dyDescent="0.25">
      <c r="A79" s="38">
        <v>2112</v>
      </c>
      <c r="B79" s="58" t="s">
        <v>69</v>
      </c>
      <c r="C79" s="59">
        <f t="shared" si="4"/>
        <v>0</v>
      </c>
      <c r="D79" s="232">
        <v>0</v>
      </c>
      <c r="E79" s="435"/>
      <c r="F79" s="393">
        <f t="shared" si="78"/>
        <v>0</v>
      </c>
      <c r="G79" s="232"/>
      <c r="H79" s="264"/>
      <c r="I79" s="115">
        <f t="shared" si="79"/>
        <v>0</v>
      </c>
      <c r="J79" s="264"/>
      <c r="K79" s="61"/>
      <c r="L79" s="115">
        <f t="shared" si="80"/>
        <v>0</v>
      </c>
      <c r="M79" s="328"/>
      <c r="N79" s="61"/>
      <c r="O79" s="115">
        <f t="shared" si="81"/>
        <v>0</v>
      </c>
      <c r="P79" s="112"/>
    </row>
    <row r="80" spans="1:16" ht="24" hidden="1" x14ac:dyDescent="0.25">
      <c r="A80" s="113">
        <v>2120</v>
      </c>
      <c r="B80" s="58" t="s">
        <v>70</v>
      </c>
      <c r="C80" s="59">
        <f t="shared" si="4"/>
        <v>0</v>
      </c>
      <c r="D80" s="233">
        <f>SUM(D81:D82)</f>
        <v>0</v>
      </c>
      <c r="E80" s="436">
        <f t="shared" ref="E80:F80" si="82">SUM(E81:E82)</f>
        <v>0</v>
      </c>
      <c r="F80" s="393">
        <f t="shared" si="82"/>
        <v>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v>0</v>
      </c>
      <c r="E81" s="435"/>
      <c r="F81" s="393">
        <f t="shared" ref="F81:F82" si="86">D81+E81</f>
        <v>0</v>
      </c>
      <c r="G81" s="232"/>
      <c r="H81" s="264"/>
      <c r="I81" s="115">
        <f t="shared" ref="I81:I82" si="87">G81+H81</f>
        <v>0</v>
      </c>
      <c r="J81" s="264"/>
      <c r="K81" s="61"/>
      <c r="L81" s="115">
        <f t="shared" ref="L81:L82" si="88">J81+K81</f>
        <v>0</v>
      </c>
      <c r="M81" s="328"/>
      <c r="N81" s="61"/>
      <c r="O81" s="115">
        <f t="shared" ref="O81:O82" si="89">M81+N81</f>
        <v>0</v>
      </c>
      <c r="P81" s="112"/>
    </row>
    <row r="82" spans="1:16" ht="24" hidden="1" x14ac:dyDescent="0.25">
      <c r="A82" s="38">
        <v>2122</v>
      </c>
      <c r="B82" s="58" t="s">
        <v>69</v>
      </c>
      <c r="C82" s="59">
        <f t="shared" si="4"/>
        <v>0</v>
      </c>
      <c r="D82" s="232">
        <v>0</v>
      </c>
      <c r="E82" s="435"/>
      <c r="F82" s="393">
        <f t="shared" si="86"/>
        <v>0</v>
      </c>
      <c r="G82" s="232"/>
      <c r="H82" s="264"/>
      <c r="I82" s="115">
        <f t="shared" si="87"/>
        <v>0</v>
      </c>
      <c r="J82" s="264"/>
      <c r="K82" s="61"/>
      <c r="L82" s="115">
        <f t="shared" si="88"/>
        <v>0</v>
      </c>
      <c r="M82" s="328"/>
      <c r="N82" s="61"/>
      <c r="O82" s="115">
        <f t="shared" si="89"/>
        <v>0</v>
      </c>
      <c r="P82" s="112"/>
    </row>
    <row r="83" spans="1:16" x14ac:dyDescent="0.25">
      <c r="A83" s="46">
        <v>2200</v>
      </c>
      <c r="B83" s="106" t="s">
        <v>71</v>
      </c>
      <c r="C83" s="47">
        <f t="shared" si="4"/>
        <v>82710</v>
      </c>
      <c r="D83" s="230">
        <f>SUM(D84,D89,D95,D103,D112,D116,D122,D128)</f>
        <v>82710</v>
      </c>
      <c r="E83" s="430">
        <f t="shared" ref="E83:F83" si="90">SUM(E84,E89,E95,E103,E112,E116,E122,E128)</f>
        <v>0</v>
      </c>
      <c r="F83" s="397">
        <f t="shared" si="90"/>
        <v>82710</v>
      </c>
      <c r="G83" s="230">
        <f>SUM(G84,G89,G95,G103,G112,G116,G122,G128)</f>
        <v>0</v>
      </c>
      <c r="H83" s="107">
        <f t="shared" ref="H83:I83" si="91">SUM(H84,H89,H95,H103,H112,H116,H122,H128)</f>
        <v>0</v>
      </c>
      <c r="I83" s="118">
        <f t="shared" si="91"/>
        <v>0</v>
      </c>
      <c r="J83" s="107">
        <f>SUM(J84,J89,J95,J103,J112,J116,J122,J128)</f>
        <v>0</v>
      </c>
      <c r="K83" s="51">
        <f t="shared" ref="K83:L83" si="92">SUM(K84,K89,K95,K103,K112,K116,K122,K128)</f>
        <v>0</v>
      </c>
      <c r="L83" s="118">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v>0</v>
      </c>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row>
    <row r="86" spans="1:16" ht="36" hidden="1" x14ac:dyDescent="0.25">
      <c r="A86" s="38">
        <v>2212</v>
      </c>
      <c r="B86" s="58" t="s">
        <v>74</v>
      </c>
      <c r="C86" s="59">
        <f t="shared" si="98"/>
        <v>0</v>
      </c>
      <c r="D86" s="232">
        <v>0</v>
      </c>
      <c r="E86" s="435"/>
      <c r="F86" s="393">
        <f t="shared" si="99"/>
        <v>0</v>
      </c>
      <c r="G86" s="232"/>
      <c r="H86" s="264"/>
      <c r="I86" s="115">
        <f t="shared" si="100"/>
        <v>0</v>
      </c>
      <c r="J86" s="264"/>
      <c r="K86" s="61"/>
      <c r="L86" s="115">
        <f t="shared" si="101"/>
        <v>0</v>
      </c>
      <c r="M86" s="328"/>
      <c r="N86" s="61"/>
      <c r="O86" s="115">
        <f t="shared" si="102"/>
        <v>0</v>
      </c>
      <c r="P86" s="112"/>
    </row>
    <row r="87" spans="1:16" ht="24" hidden="1" x14ac:dyDescent="0.25">
      <c r="A87" s="38">
        <v>2214</v>
      </c>
      <c r="B87" s="58" t="s">
        <v>75</v>
      </c>
      <c r="C87" s="59">
        <f t="shared" si="98"/>
        <v>0</v>
      </c>
      <c r="D87" s="232">
        <v>0</v>
      </c>
      <c r="E87" s="435"/>
      <c r="F87" s="393">
        <f t="shared" si="99"/>
        <v>0</v>
      </c>
      <c r="G87" s="232"/>
      <c r="H87" s="264"/>
      <c r="I87" s="115">
        <f t="shared" si="100"/>
        <v>0</v>
      </c>
      <c r="J87" s="264"/>
      <c r="K87" s="61"/>
      <c r="L87" s="115">
        <f t="shared" si="101"/>
        <v>0</v>
      </c>
      <c r="M87" s="328"/>
      <c r="N87" s="61"/>
      <c r="O87" s="115">
        <f t="shared" si="102"/>
        <v>0</v>
      </c>
      <c r="P87" s="112"/>
    </row>
    <row r="88" spans="1:16" hidden="1" x14ac:dyDescent="0.25">
      <c r="A88" s="38">
        <v>2219</v>
      </c>
      <c r="B88" s="58" t="s">
        <v>76</v>
      </c>
      <c r="C88" s="59">
        <f t="shared" si="98"/>
        <v>0</v>
      </c>
      <c r="D88" s="232">
        <v>0</v>
      </c>
      <c r="E88" s="435"/>
      <c r="F88" s="393">
        <f t="shared" si="99"/>
        <v>0</v>
      </c>
      <c r="G88" s="232"/>
      <c r="H88" s="264"/>
      <c r="I88" s="115">
        <f t="shared" si="100"/>
        <v>0</v>
      </c>
      <c r="J88" s="264"/>
      <c r="K88" s="61"/>
      <c r="L88" s="115">
        <f t="shared" si="101"/>
        <v>0</v>
      </c>
      <c r="M88" s="328"/>
      <c r="N88" s="61"/>
      <c r="O88" s="115">
        <f t="shared" si="102"/>
        <v>0</v>
      </c>
      <c r="P88" s="112"/>
    </row>
    <row r="89" spans="1:16" ht="24" x14ac:dyDescent="0.25">
      <c r="A89" s="113">
        <v>2220</v>
      </c>
      <c r="B89" s="58" t="s">
        <v>77</v>
      </c>
      <c r="C89" s="59">
        <f t="shared" si="98"/>
        <v>4688</v>
      </c>
      <c r="D89" s="233">
        <f>SUM(D90:D94)</f>
        <v>4688</v>
      </c>
      <c r="E89" s="436">
        <f t="shared" ref="E89:F89" si="103">SUM(E90:E94)</f>
        <v>0</v>
      </c>
      <c r="F89" s="393">
        <f t="shared" si="103"/>
        <v>4688</v>
      </c>
      <c r="G89" s="233">
        <f>SUM(G90:G94)</f>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v>0</v>
      </c>
      <c r="E90" s="435"/>
      <c r="F90" s="393">
        <f t="shared" ref="F90:F94" si="107">D90+E90</f>
        <v>0</v>
      </c>
      <c r="G90" s="232"/>
      <c r="H90" s="264"/>
      <c r="I90" s="115">
        <f t="shared" ref="I90:I94" si="108">G90+H90</f>
        <v>0</v>
      </c>
      <c r="J90" s="264"/>
      <c r="K90" s="61"/>
      <c r="L90" s="115">
        <f t="shared" ref="L90:L94" si="109">J90+K90</f>
        <v>0</v>
      </c>
      <c r="M90" s="328"/>
      <c r="N90" s="61"/>
      <c r="O90" s="115">
        <f t="shared" ref="O90:O94" si="110">M90+N90</f>
        <v>0</v>
      </c>
      <c r="P90" s="112"/>
    </row>
    <row r="91" spans="1:16" hidden="1" x14ac:dyDescent="0.25">
      <c r="A91" s="38">
        <v>2222</v>
      </c>
      <c r="B91" s="58" t="s">
        <v>78</v>
      </c>
      <c r="C91" s="59">
        <f t="shared" si="98"/>
        <v>0</v>
      </c>
      <c r="D91" s="232">
        <v>0</v>
      </c>
      <c r="E91" s="435"/>
      <c r="F91" s="393">
        <f t="shared" si="107"/>
        <v>0</v>
      </c>
      <c r="G91" s="232"/>
      <c r="H91" s="264"/>
      <c r="I91" s="115">
        <f t="shared" si="108"/>
        <v>0</v>
      </c>
      <c r="J91" s="264"/>
      <c r="K91" s="61"/>
      <c r="L91" s="115">
        <f t="shared" si="109"/>
        <v>0</v>
      </c>
      <c r="M91" s="328"/>
      <c r="N91" s="61"/>
      <c r="O91" s="115">
        <f t="shared" si="110"/>
        <v>0</v>
      </c>
      <c r="P91" s="112"/>
    </row>
    <row r="92" spans="1:16" x14ac:dyDescent="0.25">
      <c r="A92" s="38">
        <v>2223</v>
      </c>
      <c r="B92" s="58" t="s">
        <v>79</v>
      </c>
      <c r="C92" s="59">
        <f t="shared" si="98"/>
        <v>4688</v>
      </c>
      <c r="D92" s="232">
        <v>4688</v>
      </c>
      <c r="E92" s="435"/>
      <c r="F92" s="393">
        <f t="shared" si="107"/>
        <v>4688</v>
      </c>
      <c r="G92" s="232"/>
      <c r="H92" s="264"/>
      <c r="I92" s="115">
        <f t="shared" si="108"/>
        <v>0</v>
      </c>
      <c r="J92" s="264"/>
      <c r="K92" s="61"/>
      <c r="L92" s="115">
        <f t="shared" si="109"/>
        <v>0</v>
      </c>
      <c r="M92" s="328"/>
      <c r="N92" s="61"/>
      <c r="O92" s="115">
        <f t="shared" si="110"/>
        <v>0</v>
      </c>
      <c r="P92" s="112"/>
    </row>
    <row r="93" spans="1:16" ht="48" hidden="1" x14ac:dyDescent="0.25">
      <c r="A93" s="38">
        <v>2224</v>
      </c>
      <c r="B93" s="58" t="s">
        <v>299</v>
      </c>
      <c r="C93" s="59">
        <f t="shared" si="98"/>
        <v>0</v>
      </c>
      <c r="D93" s="232">
        <v>0</v>
      </c>
      <c r="E93" s="435"/>
      <c r="F93" s="393">
        <f t="shared" si="107"/>
        <v>0</v>
      </c>
      <c r="G93" s="232"/>
      <c r="H93" s="264"/>
      <c r="I93" s="115">
        <f t="shared" si="108"/>
        <v>0</v>
      </c>
      <c r="J93" s="264"/>
      <c r="K93" s="61"/>
      <c r="L93" s="115">
        <f t="shared" si="109"/>
        <v>0</v>
      </c>
      <c r="M93" s="328"/>
      <c r="N93" s="61"/>
      <c r="O93" s="115">
        <f t="shared" si="110"/>
        <v>0</v>
      </c>
      <c r="P93" s="112"/>
    </row>
    <row r="94" spans="1:16" ht="24" hidden="1" x14ac:dyDescent="0.25">
      <c r="A94" s="38">
        <v>2229</v>
      </c>
      <c r="B94" s="58" t="s">
        <v>80</v>
      </c>
      <c r="C94" s="59">
        <f t="shared" si="98"/>
        <v>0</v>
      </c>
      <c r="D94" s="232">
        <v>0</v>
      </c>
      <c r="E94" s="435"/>
      <c r="F94" s="393">
        <f t="shared" si="107"/>
        <v>0</v>
      </c>
      <c r="G94" s="232"/>
      <c r="H94" s="264"/>
      <c r="I94" s="115">
        <f t="shared" si="108"/>
        <v>0</v>
      </c>
      <c r="J94" s="264"/>
      <c r="K94" s="61"/>
      <c r="L94" s="115">
        <f t="shared" si="109"/>
        <v>0</v>
      </c>
      <c r="M94" s="328"/>
      <c r="N94" s="61"/>
      <c r="O94" s="115">
        <f t="shared" si="110"/>
        <v>0</v>
      </c>
      <c r="P94" s="112"/>
    </row>
    <row r="95" spans="1:16" ht="36" hidden="1" x14ac:dyDescent="0.25">
      <c r="A95" s="113">
        <v>2230</v>
      </c>
      <c r="B95" s="58" t="s">
        <v>81</v>
      </c>
      <c r="C95" s="59">
        <f t="shared" si="98"/>
        <v>0</v>
      </c>
      <c r="D95" s="233">
        <f>SUM(D96:D102)</f>
        <v>0</v>
      </c>
      <c r="E95" s="436">
        <f t="shared" ref="E95:F95" si="111">SUM(E96:E102)</f>
        <v>0</v>
      </c>
      <c r="F95" s="393">
        <f t="shared" si="111"/>
        <v>0</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v>0</v>
      </c>
      <c r="E96" s="435"/>
      <c r="F96" s="393">
        <f t="shared" ref="F96:F102" si="115">D96+E96</f>
        <v>0</v>
      </c>
      <c r="G96" s="232"/>
      <c r="H96" s="264"/>
      <c r="I96" s="115">
        <f t="shared" ref="I96:I102" si="116">G96+H96</f>
        <v>0</v>
      </c>
      <c r="J96" s="264"/>
      <c r="K96" s="61"/>
      <c r="L96" s="115">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v>0</v>
      </c>
      <c r="E97" s="435"/>
      <c r="F97" s="393">
        <f t="shared" si="115"/>
        <v>0</v>
      </c>
      <c r="G97" s="232"/>
      <c r="H97" s="264"/>
      <c r="I97" s="115">
        <f t="shared" si="116"/>
        <v>0</v>
      </c>
      <c r="J97" s="264"/>
      <c r="K97" s="61"/>
      <c r="L97" s="115">
        <f t="shared" si="117"/>
        <v>0</v>
      </c>
      <c r="M97" s="328"/>
      <c r="N97" s="61"/>
      <c r="O97" s="115">
        <f t="shared" si="118"/>
        <v>0</v>
      </c>
      <c r="P97" s="112"/>
    </row>
    <row r="98" spans="1:16" ht="24" hidden="1" x14ac:dyDescent="0.25">
      <c r="A98" s="33">
        <v>2233</v>
      </c>
      <c r="B98" s="53" t="s">
        <v>84</v>
      </c>
      <c r="C98" s="54">
        <f t="shared" si="98"/>
        <v>0</v>
      </c>
      <c r="D98" s="231">
        <v>0</v>
      </c>
      <c r="E98" s="433"/>
      <c r="F98" s="434">
        <f t="shared" si="115"/>
        <v>0</v>
      </c>
      <c r="G98" s="231"/>
      <c r="H98" s="263"/>
      <c r="I98" s="121">
        <f t="shared" si="116"/>
        <v>0</v>
      </c>
      <c r="J98" s="263"/>
      <c r="K98" s="56"/>
      <c r="L98" s="121">
        <f t="shared" si="117"/>
        <v>0</v>
      </c>
      <c r="M98" s="327"/>
      <c r="N98" s="56"/>
      <c r="O98" s="121">
        <f t="shared" si="118"/>
        <v>0</v>
      </c>
      <c r="P98" s="111"/>
    </row>
    <row r="99" spans="1:16" ht="36" hidden="1" x14ac:dyDescent="0.25">
      <c r="A99" s="38">
        <v>2234</v>
      </c>
      <c r="B99" s="58" t="s">
        <v>85</v>
      </c>
      <c r="C99" s="59">
        <f t="shared" si="98"/>
        <v>0</v>
      </c>
      <c r="D99" s="232">
        <v>0</v>
      </c>
      <c r="E99" s="435"/>
      <c r="F99" s="393">
        <f t="shared" si="115"/>
        <v>0</v>
      </c>
      <c r="G99" s="232"/>
      <c r="H99" s="264"/>
      <c r="I99" s="115">
        <f t="shared" si="116"/>
        <v>0</v>
      </c>
      <c r="J99" s="264"/>
      <c r="K99" s="61"/>
      <c r="L99" s="115">
        <f t="shared" si="117"/>
        <v>0</v>
      </c>
      <c r="M99" s="328"/>
      <c r="N99" s="61"/>
      <c r="O99" s="115">
        <f t="shared" si="118"/>
        <v>0</v>
      </c>
      <c r="P99" s="112"/>
    </row>
    <row r="100" spans="1:16" ht="24" hidden="1" x14ac:dyDescent="0.25">
      <c r="A100" s="38">
        <v>2235</v>
      </c>
      <c r="B100" s="58" t="s">
        <v>86</v>
      </c>
      <c r="C100" s="59">
        <f t="shared" si="98"/>
        <v>0</v>
      </c>
      <c r="D100" s="232">
        <v>0</v>
      </c>
      <c r="E100" s="435"/>
      <c r="F100" s="393">
        <f t="shared" si="115"/>
        <v>0</v>
      </c>
      <c r="G100" s="232"/>
      <c r="H100" s="264"/>
      <c r="I100" s="115">
        <f t="shared" si="116"/>
        <v>0</v>
      </c>
      <c r="J100" s="264"/>
      <c r="K100" s="61"/>
      <c r="L100" s="115">
        <f t="shared" si="117"/>
        <v>0</v>
      </c>
      <c r="M100" s="328"/>
      <c r="N100" s="61"/>
      <c r="O100" s="115">
        <f t="shared" si="118"/>
        <v>0</v>
      </c>
      <c r="P100" s="112"/>
    </row>
    <row r="101" spans="1:16" hidden="1" x14ac:dyDescent="0.25">
      <c r="A101" s="38">
        <v>2236</v>
      </c>
      <c r="B101" s="58" t="s">
        <v>87</v>
      </c>
      <c r="C101" s="59">
        <f t="shared" si="98"/>
        <v>0</v>
      </c>
      <c r="D101" s="232">
        <v>0</v>
      </c>
      <c r="E101" s="435"/>
      <c r="F101" s="393">
        <f t="shared" si="115"/>
        <v>0</v>
      </c>
      <c r="G101" s="232"/>
      <c r="H101" s="264"/>
      <c r="I101" s="115">
        <f t="shared" si="116"/>
        <v>0</v>
      </c>
      <c r="J101" s="264"/>
      <c r="K101" s="61"/>
      <c r="L101" s="115">
        <f t="shared" si="117"/>
        <v>0</v>
      </c>
      <c r="M101" s="328"/>
      <c r="N101" s="61"/>
      <c r="O101" s="115">
        <f t="shared" si="118"/>
        <v>0</v>
      </c>
      <c r="P101" s="112"/>
    </row>
    <row r="102" spans="1:16" ht="24" hidden="1" x14ac:dyDescent="0.25">
      <c r="A102" s="38">
        <v>2239</v>
      </c>
      <c r="B102" s="58" t="s">
        <v>88</v>
      </c>
      <c r="C102" s="59">
        <f t="shared" si="98"/>
        <v>0</v>
      </c>
      <c r="D102" s="232">
        <v>0</v>
      </c>
      <c r="E102" s="435"/>
      <c r="F102" s="393">
        <f t="shared" si="115"/>
        <v>0</v>
      </c>
      <c r="G102" s="232"/>
      <c r="H102" s="264"/>
      <c r="I102" s="115">
        <f t="shared" si="116"/>
        <v>0</v>
      </c>
      <c r="J102" s="264"/>
      <c r="K102" s="61"/>
      <c r="L102" s="115">
        <f t="shared" si="117"/>
        <v>0</v>
      </c>
      <c r="M102" s="328"/>
      <c r="N102" s="61"/>
      <c r="O102" s="115">
        <f t="shared" si="118"/>
        <v>0</v>
      </c>
      <c r="P102" s="112"/>
    </row>
    <row r="103" spans="1:16" ht="36" x14ac:dyDescent="0.25">
      <c r="A103" s="113">
        <v>2240</v>
      </c>
      <c r="B103" s="58" t="s">
        <v>89</v>
      </c>
      <c r="C103" s="59">
        <f t="shared" si="98"/>
        <v>78022</v>
      </c>
      <c r="D103" s="233">
        <f>SUM(D104:D111)</f>
        <v>78022</v>
      </c>
      <c r="E103" s="436">
        <f t="shared" ref="E103:F103" si="119">SUM(E104:E111)</f>
        <v>0</v>
      </c>
      <c r="F103" s="393">
        <f t="shared" si="119"/>
        <v>78022</v>
      </c>
      <c r="G103" s="233">
        <f>SUM(G104:G111)</f>
        <v>0</v>
      </c>
      <c r="H103" s="122">
        <f t="shared" ref="H103:I103" si="120">SUM(H104:H111)</f>
        <v>0</v>
      </c>
      <c r="I103" s="115">
        <f t="shared" si="120"/>
        <v>0</v>
      </c>
      <c r="J103" s="122">
        <f>SUM(J104:J111)</f>
        <v>0</v>
      </c>
      <c r="K103" s="114">
        <f t="shared" ref="K103:L103" si="121">SUM(K104:K111)</f>
        <v>0</v>
      </c>
      <c r="L103" s="115">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v>0</v>
      </c>
      <c r="E104" s="435"/>
      <c r="F104" s="393">
        <f t="shared" ref="F104:F111" si="123">D104+E104</f>
        <v>0</v>
      </c>
      <c r="G104" s="232"/>
      <c r="H104" s="264"/>
      <c r="I104" s="115">
        <f t="shared" ref="I104:I111" si="124">G104+H104</f>
        <v>0</v>
      </c>
      <c r="J104" s="264"/>
      <c r="K104" s="61"/>
      <c r="L104" s="115">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v>0</v>
      </c>
      <c r="E105" s="435"/>
      <c r="F105" s="393">
        <f t="shared" si="123"/>
        <v>0</v>
      </c>
      <c r="G105" s="232"/>
      <c r="H105" s="264"/>
      <c r="I105" s="115">
        <f t="shared" si="124"/>
        <v>0</v>
      </c>
      <c r="J105" s="264"/>
      <c r="K105" s="61"/>
      <c r="L105" s="115">
        <f t="shared" si="125"/>
        <v>0</v>
      </c>
      <c r="M105" s="328"/>
      <c r="N105" s="61"/>
      <c r="O105" s="115">
        <f t="shared" si="126"/>
        <v>0</v>
      </c>
      <c r="P105" s="112"/>
    </row>
    <row r="106" spans="1:16" ht="24" x14ac:dyDescent="0.25">
      <c r="A106" s="38">
        <v>2243</v>
      </c>
      <c r="B106" s="58" t="s">
        <v>92</v>
      </c>
      <c r="C106" s="59">
        <f t="shared" si="98"/>
        <v>62227</v>
      </c>
      <c r="D106" s="232">
        <v>62227</v>
      </c>
      <c r="E106" s="435"/>
      <c r="F106" s="393">
        <f t="shared" si="123"/>
        <v>62227</v>
      </c>
      <c r="G106" s="232"/>
      <c r="H106" s="264"/>
      <c r="I106" s="115">
        <f t="shared" si="124"/>
        <v>0</v>
      </c>
      <c r="J106" s="264"/>
      <c r="K106" s="61"/>
      <c r="L106" s="115">
        <f t="shared" si="125"/>
        <v>0</v>
      </c>
      <c r="M106" s="328"/>
      <c r="N106" s="61"/>
      <c r="O106" s="115">
        <f t="shared" si="126"/>
        <v>0</v>
      </c>
      <c r="P106" s="112"/>
    </row>
    <row r="107" spans="1:16" x14ac:dyDescent="0.25">
      <c r="A107" s="38">
        <v>2244</v>
      </c>
      <c r="B107" s="58" t="s">
        <v>93</v>
      </c>
      <c r="C107" s="59">
        <f t="shared" si="98"/>
        <v>15795</v>
      </c>
      <c r="D107" s="232">
        <v>15795</v>
      </c>
      <c r="E107" s="435"/>
      <c r="F107" s="393">
        <f t="shared" si="123"/>
        <v>15795</v>
      </c>
      <c r="G107" s="232"/>
      <c r="H107" s="264"/>
      <c r="I107" s="115">
        <f t="shared" si="124"/>
        <v>0</v>
      </c>
      <c r="J107" s="264"/>
      <c r="K107" s="61"/>
      <c r="L107" s="115">
        <f t="shared" si="125"/>
        <v>0</v>
      </c>
      <c r="M107" s="328"/>
      <c r="N107" s="61"/>
      <c r="O107" s="115">
        <f t="shared" si="126"/>
        <v>0</v>
      </c>
      <c r="P107" s="112"/>
    </row>
    <row r="108" spans="1:16" ht="24" hidden="1" x14ac:dyDescent="0.25">
      <c r="A108" s="38">
        <v>2246</v>
      </c>
      <c r="B108" s="58" t="s">
        <v>94</v>
      </c>
      <c r="C108" s="59">
        <f t="shared" si="98"/>
        <v>0</v>
      </c>
      <c r="D108" s="232">
        <v>0</v>
      </c>
      <c r="E108" s="435"/>
      <c r="F108" s="393">
        <f t="shared" si="123"/>
        <v>0</v>
      </c>
      <c r="G108" s="232"/>
      <c r="H108" s="264"/>
      <c r="I108" s="115">
        <f t="shared" si="124"/>
        <v>0</v>
      </c>
      <c r="J108" s="264"/>
      <c r="K108" s="61"/>
      <c r="L108" s="115">
        <f t="shared" si="125"/>
        <v>0</v>
      </c>
      <c r="M108" s="328"/>
      <c r="N108" s="61"/>
      <c r="O108" s="115">
        <f t="shared" si="126"/>
        <v>0</v>
      </c>
      <c r="P108" s="112"/>
    </row>
    <row r="109" spans="1:16" hidden="1" x14ac:dyDescent="0.25">
      <c r="A109" s="38">
        <v>2247</v>
      </c>
      <c r="B109" s="58" t="s">
        <v>95</v>
      </c>
      <c r="C109" s="59">
        <f t="shared" si="98"/>
        <v>0</v>
      </c>
      <c r="D109" s="232">
        <v>0</v>
      </c>
      <c r="E109" s="435"/>
      <c r="F109" s="393">
        <f t="shared" si="123"/>
        <v>0</v>
      </c>
      <c r="G109" s="232"/>
      <c r="H109" s="264"/>
      <c r="I109" s="115">
        <f t="shared" si="124"/>
        <v>0</v>
      </c>
      <c r="J109" s="264"/>
      <c r="K109" s="61"/>
      <c r="L109" s="115">
        <f t="shared" si="125"/>
        <v>0</v>
      </c>
      <c r="M109" s="328"/>
      <c r="N109" s="61"/>
      <c r="O109" s="115">
        <f t="shared" si="126"/>
        <v>0</v>
      </c>
      <c r="P109" s="112"/>
    </row>
    <row r="110" spans="1:16" ht="24" hidden="1" x14ac:dyDescent="0.25">
      <c r="A110" s="38">
        <v>2248</v>
      </c>
      <c r="B110" s="58" t="s">
        <v>300</v>
      </c>
      <c r="C110" s="59">
        <f t="shared" si="98"/>
        <v>0</v>
      </c>
      <c r="D110" s="232">
        <v>0</v>
      </c>
      <c r="E110" s="435"/>
      <c r="F110" s="393">
        <f t="shared" si="123"/>
        <v>0</v>
      </c>
      <c r="G110" s="232"/>
      <c r="H110" s="264"/>
      <c r="I110" s="115">
        <f t="shared" si="124"/>
        <v>0</v>
      </c>
      <c r="J110" s="264"/>
      <c r="K110" s="61"/>
      <c r="L110" s="115">
        <f t="shared" si="125"/>
        <v>0</v>
      </c>
      <c r="M110" s="328"/>
      <c r="N110" s="61"/>
      <c r="O110" s="115">
        <f t="shared" si="126"/>
        <v>0</v>
      </c>
      <c r="P110" s="112"/>
    </row>
    <row r="111" spans="1:16" ht="24" hidden="1" x14ac:dyDescent="0.25">
      <c r="A111" s="38">
        <v>2249</v>
      </c>
      <c r="B111" s="58" t="s">
        <v>96</v>
      </c>
      <c r="C111" s="59">
        <f t="shared" si="98"/>
        <v>0</v>
      </c>
      <c r="D111" s="232">
        <v>0</v>
      </c>
      <c r="E111" s="435"/>
      <c r="F111" s="393">
        <f t="shared" si="123"/>
        <v>0</v>
      </c>
      <c r="G111" s="232"/>
      <c r="H111" s="264"/>
      <c r="I111" s="115">
        <f t="shared" si="124"/>
        <v>0</v>
      </c>
      <c r="J111" s="264"/>
      <c r="K111" s="61"/>
      <c r="L111" s="115">
        <f t="shared" si="125"/>
        <v>0</v>
      </c>
      <c r="M111" s="328"/>
      <c r="N111" s="61"/>
      <c r="O111" s="115">
        <f t="shared" si="126"/>
        <v>0</v>
      </c>
      <c r="P111" s="112"/>
    </row>
    <row r="112" spans="1:16"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v>0</v>
      </c>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v>0</v>
      </c>
      <c r="E114" s="435"/>
      <c r="F114" s="393">
        <f t="shared" si="131"/>
        <v>0</v>
      </c>
      <c r="G114" s="232"/>
      <c r="H114" s="264"/>
      <c r="I114" s="115">
        <f t="shared" si="132"/>
        <v>0</v>
      </c>
      <c r="J114" s="264"/>
      <c r="K114" s="61"/>
      <c r="L114" s="115">
        <f t="shared" si="133"/>
        <v>0</v>
      </c>
      <c r="M114" s="328"/>
      <c r="N114" s="61"/>
      <c r="O114" s="115">
        <f t="shared" si="134"/>
        <v>0</v>
      </c>
      <c r="P114" s="112"/>
    </row>
    <row r="115" spans="1:16" ht="24" hidden="1" x14ac:dyDescent="0.25">
      <c r="A115" s="38">
        <v>2259</v>
      </c>
      <c r="B115" s="58" t="s">
        <v>100</v>
      </c>
      <c r="C115" s="59">
        <f t="shared" si="98"/>
        <v>0</v>
      </c>
      <c r="D115" s="232">
        <v>0</v>
      </c>
      <c r="E115" s="435"/>
      <c r="F115" s="393">
        <f t="shared" si="131"/>
        <v>0</v>
      </c>
      <c r="G115" s="232"/>
      <c r="H115" s="264"/>
      <c r="I115" s="115">
        <f t="shared" si="132"/>
        <v>0</v>
      </c>
      <c r="J115" s="264"/>
      <c r="K115" s="61"/>
      <c r="L115" s="115">
        <f t="shared" si="133"/>
        <v>0</v>
      </c>
      <c r="M115" s="328"/>
      <c r="N115" s="61"/>
      <c r="O115" s="115">
        <f t="shared" si="134"/>
        <v>0</v>
      </c>
      <c r="P115" s="112"/>
    </row>
    <row r="116" spans="1:16" hidden="1" x14ac:dyDescent="0.25">
      <c r="A116" s="113">
        <v>2260</v>
      </c>
      <c r="B116" s="58" t="s">
        <v>101</v>
      </c>
      <c r="C116" s="59">
        <f t="shared" si="98"/>
        <v>0</v>
      </c>
      <c r="D116" s="233">
        <f>SUM(D117:D121)</f>
        <v>0</v>
      </c>
      <c r="E116" s="436">
        <f t="shared" ref="E116:F116" si="135">SUM(E117:E121)</f>
        <v>0</v>
      </c>
      <c r="F116" s="393">
        <f t="shared" si="135"/>
        <v>0</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v>0</v>
      </c>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row>
    <row r="118" spans="1:16" hidden="1" x14ac:dyDescent="0.25">
      <c r="A118" s="38">
        <v>2262</v>
      </c>
      <c r="B118" s="58" t="s">
        <v>103</v>
      </c>
      <c r="C118" s="59">
        <f t="shared" si="98"/>
        <v>0</v>
      </c>
      <c r="D118" s="232">
        <v>0</v>
      </c>
      <c r="E118" s="435"/>
      <c r="F118" s="393">
        <f t="shared" si="139"/>
        <v>0</v>
      </c>
      <c r="G118" s="232"/>
      <c r="H118" s="264"/>
      <c r="I118" s="115">
        <f t="shared" si="140"/>
        <v>0</v>
      </c>
      <c r="J118" s="264"/>
      <c r="K118" s="61"/>
      <c r="L118" s="115">
        <f t="shared" si="141"/>
        <v>0</v>
      </c>
      <c r="M118" s="328"/>
      <c r="N118" s="61"/>
      <c r="O118" s="115">
        <f t="shared" si="142"/>
        <v>0</v>
      </c>
      <c r="P118" s="112"/>
    </row>
    <row r="119" spans="1:16" hidden="1" x14ac:dyDescent="0.25">
      <c r="A119" s="38">
        <v>2263</v>
      </c>
      <c r="B119" s="58" t="s">
        <v>104</v>
      </c>
      <c r="C119" s="59">
        <f t="shared" si="98"/>
        <v>0</v>
      </c>
      <c r="D119" s="232">
        <v>0</v>
      </c>
      <c r="E119" s="435"/>
      <c r="F119" s="393">
        <f t="shared" si="139"/>
        <v>0</v>
      </c>
      <c r="G119" s="232"/>
      <c r="H119" s="264"/>
      <c r="I119" s="115">
        <f t="shared" si="140"/>
        <v>0</v>
      </c>
      <c r="J119" s="264"/>
      <c r="K119" s="61"/>
      <c r="L119" s="115">
        <f t="shared" si="141"/>
        <v>0</v>
      </c>
      <c r="M119" s="328"/>
      <c r="N119" s="61"/>
      <c r="O119" s="115">
        <f t="shared" si="142"/>
        <v>0</v>
      </c>
      <c r="P119" s="112"/>
    </row>
    <row r="120" spans="1:16" ht="24" hidden="1" x14ac:dyDescent="0.25">
      <c r="A120" s="38">
        <v>2264</v>
      </c>
      <c r="B120" s="58" t="s">
        <v>105</v>
      </c>
      <c r="C120" s="59">
        <f t="shared" si="98"/>
        <v>0</v>
      </c>
      <c r="D120" s="232">
        <v>0</v>
      </c>
      <c r="E120" s="435"/>
      <c r="F120" s="393">
        <f t="shared" si="139"/>
        <v>0</v>
      </c>
      <c r="G120" s="232"/>
      <c r="H120" s="264"/>
      <c r="I120" s="115">
        <f t="shared" si="140"/>
        <v>0</v>
      </c>
      <c r="J120" s="264"/>
      <c r="K120" s="61"/>
      <c r="L120" s="115">
        <f t="shared" si="141"/>
        <v>0</v>
      </c>
      <c r="M120" s="328"/>
      <c r="N120" s="61"/>
      <c r="O120" s="115">
        <f t="shared" si="142"/>
        <v>0</v>
      </c>
      <c r="P120" s="112"/>
    </row>
    <row r="121" spans="1:16" hidden="1" x14ac:dyDescent="0.25">
      <c r="A121" s="38">
        <v>2269</v>
      </c>
      <c r="B121" s="58" t="s">
        <v>106</v>
      </c>
      <c r="C121" s="59">
        <f t="shared" si="98"/>
        <v>0</v>
      </c>
      <c r="D121" s="232">
        <v>0</v>
      </c>
      <c r="E121" s="435"/>
      <c r="F121" s="393">
        <f t="shared" si="139"/>
        <v>0</v>
      </c>
      <c r="G121" s="232"/>
      <c r="H121" s="264"/>
      <c r="I121" s="115">
        <f t="shared" si="140"/>
        <v>0</v>
      </c>
      <c r="J121" s="264"/>
      <c r="K121" s="61"/>
      <c r="L121" s="115">
        <f t="shared" si="141"/>
        <v>0</v>
      </c>
      <c r="M121" s="328"/>
      <c r="N121" s="61"/>
      <c r="O121" s="115">
        <f t="shared" si="142"/>
        <v>0</v>
      </c>
      <c r="P121" s="112"/>
    </row>
    <row r="122" spans="1:16" hidden="1" x14ac:dyDescent="0.25">
      <c r="A122" s="113">
        <v>2270</v>
      </c>
      <c r="B122" s="58" t="s">
        <v>107</v>
      </c>
      <c r="C122" s="59">
        <f t="shared" si="98"/>
        <v>0</v>
      </c>
      <c r="D122" s="233">
        <f>SUM(D123:D127)</f>
        <v>0</v>
      </c>
      <c r="E122" s="436">
        <f t="shared" ref="E122:F122" si="143">SUM(E123:E127)</f>
        <v>0</v>
      </c>
      <c r="F122" s="393">
        <f t="shared" si="143"/>
        <v>0</v>
      </c>
      <c r="G122" s="233">
        <f>SUM(G123:G127)</f>
        <v>0</v>
      </c>
      <c r="H122" s="122">
        <f t="shared" ref="H122:I122" si="144">SUM(H123:H127)</f>
        <v>0</v>
      </c>
      <c r="I122" s="115">
        <f t="shared" si="144"/>
        <v>0</v>
      </c>
      <c r="J122" s="122">
        <f>SUM(J123:J127)</f>
        <v>0</v>
      </c>
      <c r="K122" s="114">
        <f t="shared" ref="K122:L122" si="145">SUM(K123:K127)</f>
        <v>0</v>
      </c>
      <c r="L122" s="115">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v>0</v>
      </c>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v>0</v>
      </c>
      <c r="E124" s="435"/>
      <c r="F124" s="393">
        <f t="shared" si="147"/>
        <v>0</v>
      </c>
      <c r="G124" s="232"/>
      <c r="H124" s="264"/>
      <c r="I124" s="115">
        <f t="shared" si="148"/>
        <v>0</v>
      </c>
      <c r="J124" s="264"/>
      <c r="K124" s="61"/>
      <c r="L124" s="115">
        <f t="shared" si="149"/>
        <v>0</v>
      </c>
      <c r="M124" s="328"/>
      <c r="N124" s="61"/>
      <c r="O124" s="115">
        <f t="shared" si="150"/>
        <v>0</v>
      </c>
      <c r="P124" s="112"/>
    </row>
    <row r="125" spans="1:16" ht="24" hidden="1" x14ac:dyDescent="0.25">
      <c r="A125" s="38">
        <v>2275</v>
      </c>
      <c r="B125" s="58" t="s">
        <v>109</v>
      </c>
      <c r="C125" s="59">
        <f t="shared" si="98"/>
        <v>0</v>
      </c>
      <c r="D125" s="232">
        <v>0</v>
      </c>
      <c r="E125" s="435"/>
      <c r="F125" s="393">
        <f t="shared" si="147"/>
        <v>0</v>
      </c>
      <c r="G125" s="232"/>
      <c r="H125" s="264"/>
      <c r="I125" s="115">
        <f t="shared" si="148"/>
        <v>0</v>
      </c>
      <c r="J125" s="264"/>
      <c r="K125" s="61"/>
      <c r="L125" s="115">
        <f t="shared" si="149"/>
        <v>0</v>
      </c>
      <c r="M125" s="328"/>
      <c r="N125" s="61"/>
      <c r="O125" s="115">
        <f t="shared" si="150"/>
        <v>0</v>
      </c>
      <c r="P125" s="112"/>
    </row>
    <row r="126" spans="1:16" ht="36" hidden="1" x14ac:dyDescent="0.25">
      <c r="A126" s="38">
        <v>2276</v>
      </c>
      <c r="B126" s="58" t="s">
        <v>110</v>
      </c>
      <c r="C126" s="59">
        <f t="shared" si="98"/>
        <v>0</v>
      </c>
      <c r="D126" s="232">
        <v>0</v>
      </c>
      <c r="E126" s="435"/>
      <c r="F126" s="393">
        <f t="shared" si="147"/>
        <v>0</v>
      </c>
      <c r="G126" s="232"/>
      <c r="H126" s="264"/>
      <c r="I126" s="115">
        <f t="shared" si="148"/>
        <v>0</v>
      </c>
      <c r="J126" s="264"/>
      <c r="K126" s="61"/>
      <c r="L126" s="115">
        <f t="shared" si="149"/>
        <v>0</v>
      </c>
      <c r="M126" s="328"/>
      <c r="N126" s="61"/>
      <c r="O126" s="115">
        <f t="shared" si="150"/>
        <v>0</v>
      </c>
      <c r="P126" s="112"/>
    </row>
    <row r="127" spans="1:16" ht="24" hidden="1" x14ac:dyDescent="0.25">
      <c r="A127" s="38">
        <v>2279</v>
      </c>
      <c r="B127" s="58" t="s">
        <v>111</v>
      </c>
      <c r="C127" s="59">
        <f t="shared" si="98"/>
        <v>0</v>
      </c>
      <c r="D127" s="232">
        <v>0</v>
      </c>
      <c r="E127" s="435"/>
      <c r="F127" s="393">
        <f t="shared" si="147"/>
        <v>0</v>
      </c>
      <c r="G127" s="232"/>
      <c r="H127" s="264"/>
      <c r="I127" s="115">
        <f t="shared" si="148"/>
        <v>0</v>
      </c>
      <c r="J127" s="264"/>
      <c r="K127" s="61"/>
      <c r="L127" s="115">
        <f t="shared" si="149"/>
        <v>0</v>
      </c>
      <c r="M127" s="328"/>
      <c r="N127" s="61"/>
      <c r="O127" s="115">
        <f t="shared" si="150"/>
        <v>0</v>
      </c>
      <c r="P127" s="112"/>
    </row>
    <row r="128" spans="1:16" ht="24" hidden="1" x14ac:dyDescent="0.25">
      <c r="A128" s="381">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v>0</v>
      </c>
      <c r="E129" s="435"/>
      <c r="F129" s="393">
        <f>D129+E129</f>
        <v>0</v>
      </c>
      <c r="G129" s="232"/>
      <c r="H129" s="264"/>
      <c r="I129" s="115">
        <f>G129+H129</f>
        <v>0</v>
      </c>
      <c r="J129" s="264"/>
      <c r="K129" s="61"/>
      <c r="L129" s="115">
        <f>J129+K129</f>
        <v>0</v>
      </c>
      <c r="M129" s="328"/>
      <c r="N129" s="61"/>
      <c r="O129" s="115">
        <f>M129+N129</f>
        <v>0</v>
      </c>
      <c r="P129" s="112"/>
    </row>
    <row r="130" spans="1:16" ht="38.25" customHeight="1" x14ac:dyDescent="0.25">
      <c r="A130" s="46">
        <v>2300</v>
      </c>
      <c r="B130" s="106" t="s">
        <v>113</v>
      </c>
      <c r="C130" s="47">
        <f t="shared" si="98"/>
        <v>6735</v>
      </c>
      <c r="D130" s="230">
        <f>SUM(D131,D136,D140,D141,D144,D151,D159,D160,D163)</f>
        <v>6735</v>
      </c>
      <c r="E130" s="430">
        <f t="shared" ref="E130:F130" si="152">SUM(E131,E136,E140,E141,E144,E151,E159,E160,E163)</f>
        <v>0</v>
      </c>
      <c r="F130" s="397">
        <f t="shared" si="152"/>
        <v>6735</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18">
        <f t="shared" si="154"/>
        <v>0</v>
      </c>
      <c r="M130" s="47">
        <f>SUM(M131,M136,M140,M141,M144,M151,M159,M160,M163)</f>
        <v>0</v>
      </c>
      <c r="N130" s="51">
        <f t="shared" ref="N130:O130" si="155">SUM(N131,N136,N140,N141,N144,N151,N159,N160,N163)</f>
        <v>0</v>
      </c>
      <c r="O130" s="118">
        <f t="shared" si="155"/>
        <v>0</v>
      </c>
      <c r="P130" s="124"/>
    </row>
    <row r="131" spans="1:16" ht="24" x14ac:dyDescent="0.25">
      <c r="A131" s="381">
        <v>2310</v>
      </c>
      <c r="B131" s="53" t="s">
        <v>114</v>
      </c>
      <c r="C131" s="54">
        <f t="shared" si="98"/>
        <v>5835</v>
      </c>
      <c r="D131" s="235">
        <f t="shared" ref="D131:O131" si="156">SUM(D132:D135)</f>
        <v>5835</v>
      </c>
      <c r="E131" s="438">
        <f t="shared" si="156"/>
        <v>0</v>
      </c>
      <c r="F131" s="434">
        <f t="shared" si="156"/>
        <v>5835</v>
      </c>
      <c r="G131" s="235">
        <f t="shared" si="156"/>
        <v>0</v>
      </c>
      <c r="H131" s="266">
        <f t="shared" si="156"/>
        <v>0</v>
      </c>
      <c r="I131" s="121">
        <f t="shared" si="156"/>
        <v>0</v>
      </c>
      <c r="J131" s="266">
        <f t="shared" si="156"/>
        <v>0</v>
      </c>
      <c r="K131" s="120">
        <f t="shared" si="156"/>
        <v>0</v>
      </c>
      <c r="L131" s="121">
        <f t="shared" si="156"/>
        <v>0</v>
      </c>
      <c r="M131" s="54">
        <f t="shared" si="156"/>
        <v>0</v>
      </c>
      <c r="N131" s="120">
        <f t="shared" si="156"/>
        <v>0</v>
      </c>
      <c r="O131" s="121">
        <f t="shared" si="156"/>
        <v>0</v>
      </c>
      <c r="P131" s="111"/>
    </row>
    <row r="132" spans="1:16" hidden="1" x14ac:dyDescent="0.25">
      <c r="A132" s="38">
        <v>2311</v>
      </c>
      <c r="B132" s="58" t="s">
        <v>115</v>
      </c>
      <c r="C132" s="59">
        <f t="shared" si="98"/>
        <v>0</v>
      </c>
      <c r="D132" s="232">
        <v>0</v>
      </c>
      <c r="E132" s="435"/>
      <c r="F132" s="393">
        <f t="shared" ref="F132:F135" si="157">D132+E132</f>
        <v>0</v>
      </c>
      <c r="G132" s="232"/>
      <c r="H132" s="264"/>
      <c r="I132" s="115">
        <f t="shared" ref="I132:I135" si="158">G132+H132</f>
        <v>0</v>
      </c>
      <c r="J132" s="264"/>
      <c r="K132" s="61"/>
      <c r="L132" s="115">
        <f t="shared" ref="L132:L135" si="159">J132+K132</f>
        <v>0</v>
      </c>
      <c r="M132" s="328"/>
      <c r="N132" s="61"/>
      <c r="O132" s="115">
        <f t="shared" ref="O132:O135" si="160">M132+N132</f>
        <v>0</v>
      </c>
      <c r="P132" s="112"/>
    </row>
    <row r="133" spans="1:16" x14ac:dyDescent="0.25">
      <c r="A133" s="38">
        <v>2312</v>
      </c>
      <c r="B133" s="58" t="s">
        <v>116</v>
      </c>
      <c r="C133" s="59">
        <f t="shared" si="98"/>
        <v>5835</v>
      </c>
      <c r="D133" s="232">
        <v>5835</v>
      </c>
      <c r="E133" s="435"/>
      <c r="F133" s="393">
        <f t="shared" si="157"/>
        <v>5835</v>
      </c>
      <c r="G133" s="232"/>
      <c r="H133" s="264"/>
      <c r="I133" s="115">
        <f t="shared" si="158"/>
        <v>0</v>
      </c>
      <c r="J133" s="264"/>
      <c r="K133" s="61"/>
      <c r="L133" s="115">
        <f t="shared" si="159"/>
        <v>0</v>
      </c>
      <c r="M133" s="328"/>
      <c r="N133" s="61"/>
      <c r="O133" s="115">
        <f t="shared" si="160"/>
        <v>0</v>
      </c>
      <c r="P133" s="112"/>
    </row>
    <row r="134" spans="1:16" hidden="1" x14ac:dyDescent="0.25">
      <c r="A134" s="38">
        <v>2313</v>
      </c>
      <c r="B134" s="58" t="s">
        <v>117</v>
      </c>
      <c r="C134" s="59">
        <f t="shared" si="98"/>
        <v>0</v>
      </c>
      <c r="D134" s="232">
        <v>0</v>
      </c>
      <c r="E134" s="435"/>
      <c r="F134" s="393">
        <f t="shared" si="157"/>
        <v>0</v>
      </c>
      <c r="G134" s="232"/>
      <c r="H134" s="264"/>
      <c r="I134" s="115">
        <f t="shared" si="158"/>
        <v>0</v>
      </c>
      <c r="J134" s="264"/>
      <c r="K134" s="61"/>
      <c r="L134" s="115">
        <f t="shared" si="159"/>
        <v>0</v>
      </c>
      <c r="M134" s="328"/>
      <c r="N134" s="61"/>
      <c r="O134" s="115">
        <f t="shared" si="160"/>
        <v>0</v>
      </c>
      <c r="P134" s="112"/>
    </row>
    <row r="135" spans="1:16" ht="36" hidden="1" customHeight="1" x14ac:dyDescent="0.25">
      <c r="A135" s="38">
        <v>2314</v>
      </c>
      <c r="B135" s="58" t="s">
        <v>291</v>
      </c>
      <c r="C135" s="59">
        <f t="shared" si="98"/>
        <v>0</v>
      </c>
      <c r="D135" s="232">
        <v>0</v>
      </c>
      <c r="E135" s="435"/>
      <c r="F135" s="393">
        <f t="shared" si="157"/>
        <v>0</v>
      </c>
      <c r="G135" s="232"/>
      <c r="H135" s="264"/>
      <c r="I135" s="115">
        <f t="shared" si="158"/>
        <v>0</v>
      </c>
      <c r="J135" s="264"/>
      <c r="K135" s="61"/>
      <c r="L135" s="115">
        <f t="shared" si="159"/>
        <v>0</v>
      </c>
      <c r="M135" s="328"/>
      <c r="N135" s="61"/>
      <c r="O135" s="115">
        <f t="shared" si="160"/>
        <v>0</v>
      </c>
      <c r="P135" s="112"/>
    </row>
    <row r="136" spans="1:16" hidden="1" x14ac:dyDescent="0.25">
      <c r="A136" s="113">
        <v>2320</v>
      </c>
      <c r="B136" s="58" t="s">
        <v>118</v>
      </c>
      <c r="C136" s="59">
        <f t="shared" si="98"/>
        <v>0</v>
      </c>
      <c r="D136" s="233">
        <f>SUM(D137:D139)</f>
        <v>0</v>
      </c>
      <c r="E136" s="436">
        <f t="shared" ref="E136:F136" si="161">SUM(E137:E139)</f>
        <v>0</v>
      </c>
      <c r="F136" s="393">
        <f t="shared" si="161"/>
        <v>0</v>
      </c>
      <c r="G136" s="233">
        <f>SUM(G137:G139)</f>
        <v>0</v>
      </c>
      <c r="H136" s="122">
        <f t="shared" ref="H136:I136" si="162">SUM(H137:H139)</f>
        <v>0</v>
      </c>
      <c r="I136" s="115">
        <f t="shared" si="162"/>
        <v>0</v>
      </c>
      <c r="J136" s="122">
        <f>SUM(J137:J139)</f>
        <v>0</v>
      </c>
      <c r="K136" s="114">
        <f t="shared" ref="K136:L136" si="163">SUM(K137:K139)</f>
        <v>0</v>
      </c>
      <c r="L136" s="115">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v>0</v>
      </c>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row>
    <row r="138" spans="1:16" hidden="1" x14ac:dyDescent="0.25">
      <c r="A138" s="38">
        <v>2322</v>
      </c>
      <c r="B138" s="58" t="s">
        <v>120</v>
      </c>
      <c r="C138" s="59">
        <f t="shared" si="98"/>
        <v>0</v>
      </c>
      <c r="D138" s="232">
        <v>0</v>
      </c>
      <c r="E138" s="435"/>
      <c r="F138" s="393">
        <f t="shared" si="165"/>
        <v>0</v>
      </c>
      <c r="G138" s="232"/>
      <c r="H138" s="264"/>
      <c r="I138" s="115">
        <f t="shared" si="166"/>
        <v>0</v>
      </c>
      <c r="J138" s="264"/>
      <c r="K138" s="61"/>
      <c r="L138" s="115">
        <f t="shared" si="167"/>
        <v>0</v>
      </c>
      <c r="M138" s="328"/>
      <c r="N138" s="61"/>
      <c r="O138" s="115">
        <f t="shared" si="168"/>
        <v>0</v>
      </c>
      <c r="P138" s="112"/>
    </row>
    <row r="139" spans="1:16" ht="10.5" hidden="1" customHeight="1" x14ac:dyDescent="0.25">
      <c r="A139" s="38">
        <v>2329</v>
      </c>
      <c r="B139" s="58" t="s">
        <v>121</v>
      </c>
      <c r="C139" s="59">
        <f t="shared" si="98"/>
        <v>0</v>
      </c>
      <c r="D139" s="232">
        <v>0</v>
      </c>
      <c r="E139" s="435"/>
      <c r="F139" s="393">
        <f t="shared" si="165"/>
        <v>0</v>
      </c>
      <c r="G139" s="232"/>
      <c r="H139" s="264"/>
      <c r="I139" s="115">
        <f t="shared" si="166"/>
        <v>0</v>
      </c>
      <c r="J139" s="264"/>
      <c r="K139" s="61"/>
      <c r="L139" s="115">
        <f t="shared" si="167"/>
        <v>0</v>
      </c>
      <c r="M139" s="328"/>
      <c r="N139" s="61"/>
      <c r="O139" s="115">
        <f t="shared" si="168"/>
        <v>0</v>
      </c>
      <c r="P139" s="112"/>
    </row>
    <row r="140" spans="1:16" hidden="1" x14ac:dyDescent="0.25">
      <c r="A140" s="113">
        <v>2330</v>
      </c>
      <c r="B140" s="58" t="s">
        <v>122</v>
      </c>
      <c r="C140" s="59">
        <f t="shared" si="98"/>
        <v>0</v>
      </c>
      <c r="D140" s="232">
        <v>0</v>
      </c>
      <c r="E140" s="435"/>
      <c r="F140" s="393">
        <f t="shared" si="165"/>
        <v>0</v>
      </c>
      <c r="G140" s="232"/>
      <c r="H140" s="264"/>
      <c r="I140" s="115">
        <f t="shared" si="166"/>
        <v>0</v>
      </c>
      <c r="J140" s="264"/>
      <c r="K140" s="61"/>
      <c r="L140" s="115">
        <f t="shared" si="167"/>
        <v>0</v>
      </c>
      <c r="M140" s="328"/>
      <c r="N140" s="61"/>
      <c r="O140" s="115">
        <f t="shared" si="168"/>
        <v>0</v>
      </c>
      <c r="P140" s="112"/>
    </row>
    <row r="141" spans="1:16"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v>0</v>
      </c>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v>0</v>
      </c>
      <c r="E143" s="435"/>
      <c r="F143" s="393">
        <f t="shared" si="173"/>
        <v>0</v>
      </c>
      <c r="G143" s="232"/>
      <c r="H143" s="264"/>
      <c r="I143" s="115">
        <f t="shared" si="174"/>
        <v>0</v>
      </c>
      <c r="J143" s="264"/>
      <c r="K143" s="61"/>
      <c r="L143" s="115">
        <f t="shared" si="175"/>
        <v>0</v>
      </c>
      <c r="M143" s="328"/>
      <c r="N143" s="61"/>
      <c r="O143" s="115">
        <f t="shared" si="176"/>
        <v>0</v>
      </c>
      <c r="P143" s="112"/>
    </row>
    <row r="144" spans="1:16" ht="24" hidden="1" x14ac:dyDescent="0.25">
      <c r="A144" s="108">
        <v>2350</v>
      </c>
      <c r="B144" s="79" t="s">
        <v>125</v>
      </c>
      <c r="C144" s="85">
        <f t="shared" si="98"/>
        <v>0</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v>0</v>
      </c>
      <c r="E145" s="433"/>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row>
    <row r="146" spans="1:16" hidden="1" x14ac:dyDescent="0.25">
      <c r="A146" s="38">
        <v>2352</v>
      </c>
      <c r="B146" s="58" t="s">
        <v>127</v>
      </c>
      <c r="C146" s="59">
        <f t="shared" si="98"/>
        <v>0</v>
      </c>
      <c r="D146" s="232">
        <v>0</v>
      </c>
      <c r="E146" s="435"/>
      <c r="F146" s="393">
        <f t="shared" si="181"/>
        <v>0</v>
      </c>
      <c r="G146" s="232"/>
      <c r="H146" s="264"/>
      <c r="I146" s="115">
        <f t="shared" si="182"/>
        <v>0</v>
      </c>
      <c r="J146" s="264"/>
      <c r="K146" s="61"/>
      <c r="L146" s="115">
        <f t="shared" si="183"/>
        <v>0</v>
      </c>
      <c r="M146" s="328"/>
      <c r="N146" s="61"/>
      <c r="O146" s="115">
        <f t="shared" si="184"/>
        <v>0</v>
      </c>
      <c r="P146" s="112"/>
    </row>
    <row r="147" spans="1:16" ht="24" hidden="1" x14ac:dyDescent="0.25">
      <c r="A147" s="38">
        <v>2353</v>
      </c>
      <c r="B147" s="58" t="s">
        <v>128</v>
      </c>
      <c r="C147" s="59">
        <f t="shared" si="98"/>
        <v>0</v>
      </c>
      <c r="D147" s="232">
        <v>0</v>
      </c>
      <c r="E147" s="435"/>
      <c r="F147" s="393">
        <f t="shared" si="181"/>
        <v>0</v>
      </c>
      <c r="G147" s="232"/>
      <c r="H147" s="264"/>
      <c r="I147" s="115">
        <f t="shared" si="182"/>
        <v>0</v>
      </c>
      <c r="J147" s="264"/>
      <c r="K147" s="61"/>
      <c r="L147" s="115">
        <f t="shared" si="183"/>
        <v>0</v>
      </c>
      <c r="M147" s="328"/>
      <c r="N147" s="61"/>
      <c r="O147" s="115">
        <f t="shared" si="184"/>
        <v>0</v>
      </c>
      <c r="P147" s="112"/>
    </row>
    <row r="148" spans="1:16" ht="24" hidden="1" x14ac:dyDescent="0.25">
      <c r="A148" s="38">
        <v>2354</v>
      </c>
      <c r="B148" s="58" t="s">
        <v>129</v>
      </c>
      <c r="C148" s="59">
        <f t="shared" si="98"/>
        <v>0</v>
      </c>
      <c r="D148" s="232">
        <v>0</v>
      </c>
      <c r="E148" s="435"/>
      <c r="F148" s="393">
        <f t="shared" si="181"/>
        <v>0</v>
      </c>
      <c r="G148" s="232"/>
      <c r="H148" s="264"/>
      <c r="I148" s="115">
        <f t="shared" si="182"/>
        <v>0</v>
      </c>
      <c r="J148" s="264"/>
      <c r="K148" s="61"/>
      <c r="L148" s="115">
        <f t="shared" si="183"/>
        <v>0</v>
      </c>
      <c r="M148" s="328"/>
      <c r="N148" s="61"/>
      <c r="O148" s="115">
        <f t="shared" si="184"/>
        <v>0</v>
      </c>
      <c r="P148" s="112"/>
    </row>
    <row r="149" spans="1:16" ht="24" hidden="1" x14ac:dyDescent="0.25">
      <c r="A149" s="38">
        <v>2355</v>
      </c>
      <c r="B149" s="58" t="s">
        <v>130</v>
      </c>
      <c r="C149" s="59">
        <f t="shared" ref="C149:C212" si="185">F149+I149+L149+O149</f>
        <v>0</v>
      </c>
      <c r="D149" s="232">
        <v>0</v>
      </c>
      <c r="E149" s="435"/>
      <c r="F149" s="393">
        <f t="shared" si="181"/>
        <v>0</v>
      </c>
      <c r="G149" s="232"/>
      <c r="H149" s="264"/>
      <c r="I149" s="115">
        <f t="shared" si="182"/>
        <v>0</v>
      </c>
      <c r="J149" s="264"/>
      <c r="K149" s="61"/>
      <c r="L149" s="115">
        <f t="shared" si="183"/>
        <v>0</v>
      </c>
      <c r="M149" s="328"/>
      <c r="N149" s="61"/>
      <c r="O149" s="115">
        <f t="shared" si="184"/>
        <v>0</v>
      </c>
      <c r="P149" s="112"/>
    </row>
    <row r="150" spans="1:16" ht="24" hidden="1" x14ac:dyDescent="0.25">
      <c r="A150" s="38">
        <v>2359</v>
      </c>
      <c r="B150" s="58" t="s">
        <v>131</v>
      </c>
      <c r="C150" s="59">
        <f t="shared" si="185"/>
        <v>0</v>
      </c>
      <c r="D150" s="232">
        <v>0</v>
      </c>
      <c r="E150" s="435"/>
      <c r="F150" s="393">
        <f t="shared" si="181"/>
        <v>0</v>
      </c>
      <c r="G150" s="232"/>
      <c r="H150" s="264"/>
      <c r="I150" s="115">
        <f t="shared" si="182"/>
        <v>0</v>
      </c>
      <c r="J150" s="264"/>
      <c r="K150" s="61"/>
      <c r="L150" s="115">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v>0</v>
      </c>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v>0</v>
      </c>
      <c r="E153" s="435"/>
      <c r="F153" s="393">
        <f t="shared" si="190"/>
        <v>0</v>
      </c>
      <c r="G153" s="232"/>
      <c r="H153" s="264"/>
      <c r="I153" s="115">
        <f t="shared" si="191"/>
        <v>0</v>
      </c>
      <c r="J153" s="264"/>
      <c r="K153" s="61"/>
      <c r="L153" s="115">
        <f t="shared" si="192"/>
        <v>0</v>
      </c>
      <c r="M153" s="328"/>
      <c r="N153" s="61"/>
      <c r="O153" s="115">
        <f t="shared" si="193"/>
        <v>0</v>
      </c>
      <c r="P153" s="112"/>
    </row>
    <row r="154" spans="1:16" hidden="1" x14ac:dyDescent="0.25">
      <c r="A154" s="37">
        <v>2363</v>
      </c>
      <c r="B154" s="58" t="s">
        <v>135</v>
      </c>
      <c r="C154" s="59">
        <f t="shared" si="185"/>
        <v>0</v>
      </c>
      <c r="D154" s="232">
        <v>0</v>
      </c>
      <c r="E154" s="435"/>
      <c r="F154" s="393">
        <f t="shared" si="190"/>
        <v>0</v>
      </c>
      <c r="G154" s="232"/>
      <c r="H154" s="264"/>
      <c r="I154" s="115">
        <f t="shared" si="191"/>
        <v>0</v>
      </c>
      <c r="J154" s="264"/>
      <c r="K154" s="61"/>
      <c r="L154" s="115">
        <f t="shared" si="192"/>
        <v>0</v>
      </c>
      <c r="M154" s="328"/>
      <c r="N154" s="61"/>
      <c r="O154" s="115">
        <f t="shared" si="193"/>
        <v>0</v>
      </c>
      <c r="P154" s="112"/>
    </row>
    <row r="155" spans="1:16" hidden="1" x14ac:dyDescent="0.25">
      <c r="A155" s="37">
        <v>2364</v>
      </c>
      <c r="B155" s="58" t="s">
        <v>136</v>
      </c>
      <c r="C155" s="59">
        <f t="shared" si="185"/>
        <v>0</v>
      </c>
      <c r="D155" s="232">
        <v>0</v>
      </c>
      <c r="E155" s="435"/>
      <c r="F155" s="393">
        <f t="shared" si="190"/>
        <v>0</v>
      </c>
      <c r="G155" s="232"/>
      <c r="H155" s="264"/>
      <c r="I155" s="115">
        <f t="shared" si="191"/>
        <v>0</v>
      </c>
      <c r="J155" s="264"/>
      <c r="K155" s="61"/>
      <c r="L155" s="115">
        <f t="shared" si="192"/>
        <v>0</v>
      </c>
      <c r="M155" s="328"/>
      <c r="N155" s="61"/>
      <c r="O155" s="115">
        <f t="shared" si="193"/>
        <v>0</v>
      </c>
      <c r="P155" s="112"/>
    </row>
    <row r="156" spans="1:16" ht="12.75" hidden="1" customHeight="1" x14ac:dyDescent="0.25">
      <c r="A156" s="37">
        <v>2365</v>
      </c>
      <c r="B156" s="58" t="s">
        <v>137</v>
      </c>
      <c r="C156" s="59">
        <f t="shared" si="185"/>
        <v>0</v>
      </c>
      <c r="D156" s="232">
        <v>0</v>
      </c>
      <c r="E156" s="435"/>
      <c r="F156" s="393">
        <f t="shared" si="190"/>
        <v>0</v>
      </c>
      <c r="G156" s="232"/>
      <c r="H156" s="264"/>
      <c r="I156" s="115">
        <f t="shared" si="191"/>
        <v>0</v>
      </c>
      <c r="J156" s="264"/>
      <c r="K156" s="61"/>
      <c r="L156" s="115">
        <f t="shared" si="192"/>
        <v>0</v>
      </c>
      <c r="M156" s="328"/>
      <c r="N156" s="61"/>
      <c r="O156" s="115">
        <f t="shared" si="193"/>
        <v>0</v>
      </c>
      <c r="P156" s="112"/>
    </row>
    <row r="157" spans="1:16" ht="36" hidden="1" x14ac:dyDescent="0.25">
      <c r="A157" s="37">
        <v>2366</v>
      </c>
      <c r="B157" s="58" t="s">
        <v>138</v>
      </c>
      <c r="C157" s="59">
        <f t="shared" si="185"/>
        <v>0</v>
      </c>
      <c r="D157" s="232">
        <v>0</v>
      </c>
      <c r="E157" s="435"/>
      <c r="F157" s="393">
        <f t="shared" si="190"/>
        <v>0</v>
      </c>
      <c r="G157" s="232"/>
      <c r="H157" s="264"/>
      <c r="I157" s="115">
        <f t="shared" si="191"/>
        <v>0</v>
      </c>
      <c r="J157" s="264"/>
      <c r="K157" s="61"/>
      <c r="L157" s="115">
        <f t="shared" si="192"/>
        <v>0</v>
      </c>
      <c r="M157" s="328"/>
      <c r="N157" s="61"/>
      <c r="O157" s="115">
        <f t="shared" si="193"/>
        <v>0</v>
      </c>
      <c r="P157" s="112"/>
    </row>
    <row r="158" spans="1:16" ht="48" hidden="1" x14ac:dyDescent="0.25">
      <c r="A158" s="37">
        <v>2369</v>
      </c>
      <c r="B158" s="58" t="s">
        <v>139</v>
      </c>
      <c r="C158" s="59">
        <f t="shared" si="185"/>
        <v>0</v>
      </c>
      <c r="D158" s="232">
        <v>0</v>
      </c>
      <c r="E158" s="435"/>
      <c r="F158" s="393">
        <f t="shared" si="190"/>
        <v>0</v>
      </c>
      <c r="G158" s="232"/>
      <c r="H158" s="264"/>
      <c r="I158" s="115">
        <f t="shared" si="191"/>
        <v>0</v>
      </c>
      <c r="J158" s="264"/>
      <c r="K158" s="61"/>
      <c r="L158" s="115">
        <f t="shared" si="192"/>
        <v>0</v>
      </c>
      <c r="M158" s="328"/>
      <c r="N158" s="61"/>
      <c r="O158" s="115">
        <f t="shared" si="193"/>
        <v>0</v>
      </c>
      <c r="P158" s="112"/>
    </row>
    <row r="159" spans="1:16" hidden="1" x14ac:dyDescent="0.25">
      <c r="A159" s="108">
        <v>2370</v>
      </c>
      <c r="B159" s="79" t="s">
        <v>140</v>
      </c>
      <c r="C159" s="85">
        <f t="shared" si="185"/>
        <v>0</v>
      </c>
      <c r="D159" s="234">
        <v>0</v>
      </c>
      <c r="E159" s="437"/>
      <c r="F159" s="432">
        <f t="shared" si="190"/>
        <v>0</v>
      </c>
      <c r="G159" s="234"/>
      <c r="H159" s="265"/>
      <c r="I159" s="110">
        <f t="shared" si="191"/>
        <v>0</v>
      </c>
      <c r="J159" s="265"/>
      <c r="K159" s="116"/>
      <c r="L159" s="110">
        <f t="shared" si="192"/>
        <v>0</v>
      </c>
      <c r="M159" s="329"/>
      <c r="N159" s="116"/>
      <c r="O159" s="110">
        <f t="shared" si="193"/>
        <v>0</v>
      </c>
      <c r="P159" s="117"/>
    </row>
    <row r="160" spans="1:16"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v>0</v>
      </c>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v>0</v>
      </c>
      <c r="E162" s="435"/>
      <c r="F162" s="393">
        <f t="shared" si="198"/>
        <v>0</v>
      </c>
      <c r="G162" s="232"/>
      <c r="H162" s="264"/>
      <c r="I162" s="115">
        <f t="shared" si="199"/>
        <v>0</v>
      </c>
      <c r="J162" s="264"/>
      <c r="K162" s="61"/>
      <c r="L162" s="115">
        <f t="shared" si="200"/>
        <v>0</v>
      </c>
      <c r="M162" s="328"/>
      <c r="N162" s="61"/>
      <c r="O162" s="115">
        <f t="shared" si="201"/>
        <v>0</v>
      </c>
      <c r="P162" s="112"/>
    </row>
    <row r="163" spans="1:16" x14ac:dyDescent="0.25">
      <c r="A163" s="108">
        <v>2390</v>
      </c>
      <c r="B163" s="79" t="s">
        <v>144</v>
      </c>
      <c r="C163" s="85">
        <f t="shared" si="185"/>
        <v>900</v>
      </c>
      <c r="D163" s="234">
        <v>900</v>
      </c>
      <c r="E163" s="437"/>
      <c r="F163" s="432">
        <f t="shared" si="198"/>
        <v>900</v>
      </c>
      <c r="G163" s="234"/>
      <c r="H163" s="265"/>
      <c r="I163" s="110">
        <f t="shared" si="199"/>
        <v>0</v>
      </c>
      <c r="J163" s="265"/>
      <c r="K163" s="116"/>
      <c r="L163" s="110">
        <f t="shared" si="200"/>
        <v>0</v>
      </c>
      <c r="M163" s="329"/>
      <c r="N163" s="116"/>
      <c r="O163" s="110">
        <f t="shared" si="201"/>
        <v>0</v>
      </c>
      <c r="P163" s="117"/>
    </row>
    <row r="164" spans="1:16" hidden="1" x14ac:dyDescent="0.25">
      <c r="A164" s="46">
        <v>2400</v>
      </c>
      <c r="B164" s="106" t="s">
        <v>145</v>
      </c>
      <c r="C164" s="47">
        <f t="shared" si="185"/>
        <v>0</v>
      </c>
      <c r="D164" s="236">
        <v>0</v>
      </c>
      <c r="E164" s="439"/>
      <c r="F164" s="397">
        <f t="shared" si="198"/>
        <v>0</v>
      </c>
      <c r="G164" s="236"/>
      <c r="H164" s="267"/>
      <c r="I164" s="118">
        <f t="shared" si="199"/>
        <v>0</v>
      </c>
      <c r="J164" s="267"/>
      <c r="K164" s="123"/>
      <c r="L164" s="118">
        <f t="shared" si="200"/>
        <v>0</v>
      </c>
      <c r="M164" s="330"/>
      <c r="N164" s="123"/>
      <c r="O164" s="118">
        <f t="shared" si="201"/>
        <v>0</v>
      </c>
      <c r="P164" s="124"/>
    </row>
    <row r="165" spans="1:16" ht="24" hidden="1" x14ac:dyDescent="0.25">
      <c r="A165" s="46">
        <v>2500</v>
      </c>
      <c r="B165" s="106" t="s">
        <v>146</v>
      </c>
      <c r="C165" s="47">
        <f t="shared" si="185"/>
        <v>0</v>
      </c>
      <c r="D165" s="230">
        <f>SUM(D166,D171)</f>
        <v>0</v>
      </c>
      <c r="E165" s="430">
        <f t="shared" ref="E165:O165" si="202">SUM(E166,E171)</f>
        <v>0</v>
      </c>
      <c r="F165" s="397">
        <f t="shared" si="202"/>
        <v>0</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row>
    <row r="166" spans="1:16" ht="16.5" hidden="1" customHeight="1" x14ac:dyDescent="0.25">
      <c r="A166" s="381">
        <v>2510</v>
      </c>
      <c r="B166" s="53" t="s">
        <v>147</v>
      </c>
      <c r="C166" s="54">
        <f t="shared" si="185"/>
        <v>0</v>
      </c>
      <c r="D166" s="235">
        <f>SUM(D167:D170)</f>
        <v>0</v>
      </c>
      <c r="E166" s="438">
        <f t="shared" ref="E166:O166" si="203">SUM(E167:E170)</f>
        <v>0</v>
      </c>
      <c r="F166" s="434">
        <f t="shared" si="203"/>
        <v>0</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v>0</v>
      </c>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v>0</v>
      </c>
      <c r="E168" s="435"/>
      <c r="F168" s="393">
        <f t="shared" si="204"/>
        <v>0</v>
      </c>
      <c r="G168" s="232"/>
      <c r="H168" s="264"/>
      <c r="I168" s="115">
        <f t="shared" si="205"/>
        <v>0</v>
      </c>
      <c r="J168" s="264"/>
      <c r="K168" s="61"/>
      <c r="L168" s="115">
        <f t="shared" si="206"/>
        <v>0</v>
      </c>
      <c r="M168" s="328"/>
      <c r="N168" s="61"/>
      <c r="O168" s="115">
        <f t="shared" si="207"/>
        <v>0</v>
      </c>
      <c r="P168" s="112"/>
    </row>
    <row r="169" spans="1:16" ht="24" hidden="1" x14ac:dyDescent="0.25">
      <c r="A169" s="38">
        <v>2515</v>
      </c>
      <c r="B169" s="58" t="s">
        <v>150</v>
      </c>
      <c r="C169" s="59">
        <f t="shared" si="185"/>
        <v>0</v>
      </c>
      <c r="D169" s="232">
        <v>0</v>
      </c>
      <c r="E169" s="435"/>
      <c r="F169" s="393">
        <f t="shared" si="204"/>
        <v>0</v>
      </c>
      <c r="G169" s="232"/>
      <c r="H169" s="264"/>
      <c r="I169" s="115">
        <f t="shared" si="205"/>
        <v>0</v>
      </c>
      <c r="J169" s="264"/>
      <c r="K169" s="61"/>
      <c r="L169" s="115">
        <f t="shared" si="206"/>
        <v>0</v>
      </c>
      <c r="M169" s="328"/>
      <c r="N169" s="61"/>
      <c r="O169" s="115">
        <f t="shared" si="207"/>
        <v>0</v>
      </c>
      <c r="P169" s="112"/>
    </row>
    <row r="170" spans="1:16" ht="24" hidden="1" x14ac:dyDescent="0.25">
      <c r="A170" s="38">
        <v>2519</v>
      </c>
      <c r="B170" s="58" t="s">
        <v>151</v>
      </c>
      <c r="C170" s="59">
        <f t="shared" si="185"/>
        <v>0</v>
      </c>
      <c r="D170" s="232">
        <v>0</v>
      </c>
      <c r="E170" s="435"/>
      <c r="F170" s="393">
        <f t="shared" si="204"/>
        <v>0</v>
      </c>
      <c r="G170" s="232"/>
      <c r="H170" s="264"/>
      <c r="I170" s="115">
        <f t="shared" si="205"/>
        <v>0</v>
      </c>
      <c r="J170" s="264"/>
      <c r="K170" s="61"/>
      <c r="L170" s="115">
        <f t="shared" si="206"/>
        <v>0</v>
      </c>
      <c r="M170" s="328"/>
      <c r="N170" s="61"/>
      <c r="O170" s="115">
        <f t="shared" si="207"/>
        <v>0</v>
      </c>
      <c r="P170" s="112"/>
    </row>
    <row r="171" spans="1:16" ht="24" hidden="1" x14ac:dyDescent="0.25">
      <c r="A171" s="113">
        <v>2520</v>
      </c>
      <c r="B171" s="58" t="s">
        <v>152</v>
      </c>
      <c r="C171" s="59">
        <f t="shared" si="185"/>
        <v>0</v>
      </c>
      <c r="D171" s="232">
        <v>0</v>
      </c>
      <c r="E171" s="435"/>
      <c r="F171" s="393">
        <f t="shared" si="204"/>
        <v>0</v>
      </c>
      <c r="G171" s="232"/>
      <c r="H171" s="264"/>
      <c r="I171" s="115">
        <f t="shared" si="205"/>
        <v>0</v>
      </c>
      <c r="J171" s="264"/>
      <c r="K171" s="61"/>
      <c r="L171" s="115">
        <f t="shared" si="206"/>
        <v>0</v>
      </c>
      <c r="M171" s="328"/>
      <c r="N171" s="61"/>
      <c r="O171" s="115">
        <f t="shared" si="207"/>
        <v>0</v>
      </c>
      <c r="P171" s="112"/>
    </row>
    <row r="172" spans="1:16" s="125" customFormat="1" ht="36" hidden="1" customHeight="1" x14ac:dyDescent="0.25">
      <c r="A172" s="17">
        <v>2800</v>
      </c>
      <c r="B172" s="53" t="s">
        <v>153</v>
      </c>
      <c r="C172" s="54">
        <f t="shared" si="185"/>
        <v>0</v>
      </c>
      <c r="D172" s="215">
        <v>0</v>
      </c>
      <c r="E172" s="390"/>
      <c r="F172" s="391">
        <f t="shared" si="204"/>
        <v>0</v>
      </c>
      <c r="G172" s="215"/>
      <c r="H172" s="250"/>
      <c r="I172" s="361">
        <f t="shared" si="205"/>
        <v>0</v>
      </c>
      <c r="J172" s="250"/>
      <c r="K172" s="35"/>
      <c r="L172" s="361">
        <f t="shared" si="206"/>
        <v>0</v>
      </c>
      <c r="M172" s="318"/>
      <c r="N172" s="35"/>
      <c r="O172" s="361">
        <f t="shared" si="207"/>
        <v>0</v>
      </c>
      <c r="P172" s="36"/>
    </row>
    <row r="173" spans="1:16" hidden="1" x14ac:dyDescent="0.25">
      <c r="A173" s="102">
        <v>3000</v>
      </c>
      <c r="B173" s="102" t="s">
        <v>154</v>
      </c>
      <c r="C173" s="103">
        <f t="shared" si="185"/>
        <v>0</v>
      </c>
      <c r="D173" s="229">
        <f>SUM(D174,D184)</f>
        <v>0</v>
      </c>
      <c r="E173" s="428">
        <f t="shared" ref="E173:F173" si="208">SUM(E174,E184)</f>
        <v>0</v>
      </c>
      <c r="F173" s="429">
        <f t="shared" si="208"/>
        <v>0</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row>
    <row r="174" spans="1:16" ht="24" hidden="1" x14ac:dyDescent="0.25">
      <c r="A174" s="46">
        <v>3200</v>
      </c>
      <c r="B174" s="126" t="s">
        <v>155</v>
      </c>
      <c r="C174" s="47">
        <f t="shared" si="185"/>
        <v>0</v>
      </c>
      <c r="D174" s="230">
        <f>SUM(D175,D179)</f>
        <v>0</v>
      </c>
      <c r="E174" s="430">
        <f t="shared" ref="E174:O174" si="212">SUM(E175,E179)</f>
        <v>0</v>
      </c>
      <c r="F174" s="397">
        <f t="shared" si="212"/>
        <v>0</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row>
    <row r="175" spans="1:16" ht="36" hidden="1" x14ac:dyDescent="0.25">
      <c r="A175" s="381">
        <v>3260</v>
      </c>
      <c r="B175" s="53" t="s">
        <v>156</v>
      </c>
      <c r="C175" s="54">
        <f t="shared" si="185"/>
        <v>0</v>
      </c>
      <c r="D175" s="235">
        <f>SUM(D176:D178)</f>
        <v>0</v>
      </c>
      <c r="E175" s="438">
        <f t="shared" ref="E175:F175" si="213">SUM(E176:E178)</f>
        <v>0</v>
      </c>
      <c r="F175" s="434">
        <f t="shared" si="213"/>
        <v>0</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v>0</v>
      </c>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v>0</v>
      </c>
      <c r="E177" s="435"/>
      <c r="F177" s="393">
        <f t="shared" si="217"/>
        <v>0</v>
      </c>
      <c r="G177" s="232"/>
      <c r="H177" s="264"/>
      <c r="I177" s="115">
        <f t="shared" si="218"/>
        <v>0</v>
      </c>
      <c r="J177" s="264"/>
      <c r="K177" s="61"/>
      <c r="L177" s="115">
        <f t="shared" si="219"/>
        <v>0</v>
      </c>
      <c r="M177" s="328"/>
      <c r="N177" s="61"/>
      <c r="O177" s="115">
        <f t="shared" si="220"/>
        <v>0</v>
      </c>
      <c r="P177" s="112"/>
    </row>
    <row r="178" spans="1:16" ht="24" hidden="1" x14ac:dyDescent="0.25">
      <c r="A178" s="38">
        <v>3263</v>
      </c>
      <c r="B178" s="58" t="s">
        <v>159</v>
      </c>
      <c r="C178" s="59">
        <f t="shared" si="185"/>
        <v>0</v>
      </c>
      <c r="D178" s="232">
        <v>0</v>
      </c>
      <c r="E178" s="435"/>
      <c r="F178" s="393">
        <f t="shared" si="217"/>
        <v>0</v>
      </c>
      <c r="G178" s="232"/>
      <c r="H178" s="264"/>
      <c r="I178" s="115">
        <f t="shared" si="218"/>
        <v>0</v>
      </c>
      <c r="J178" s="264"/>
      <c r="K178" s="61"/>
      <c r="L178" s="115">
        <f t="shared" si="219"/>
        <v>0</v>
      </c>
      <c r="M178" s="328"/>
      <c r="N178" s="61"/>
      <c r="O178" s="115">
        <f t="shared" si="220"/>
        <v>0</v>
      </c>
      <c r="P178" s="112"/>
    </row>
    <row r="179" spans="1:16" ht="84" hidden="1" x14ac:dyDescent="0.25">
      <c r="A179" s="381">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v>0</v>
      </c>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v>0</v>
      </c>
      <c r="E181" s="435"/>
      <c r="F181" s="393">
        <f t="shared" si="222"/>
        <v>0</v>
      </c>
      <c r="G181" s="232"/>
      <c r="H181" s="264"/>
      <c r="I181" s="115">
        <f t="shared" si="223"/>
        <v>0</v>
      </c>
      <c r="J181" s="264"/>
      <c r="K181" s="61"/>
      <c r="L181" s="115">
        <f t="shared" si="224"/>
        <v>0</v>
      </c>
      <c r="M181" s="328"/>
      <c r="N181" s="61"/>
      <c r="O181" s="115">
        <f t="shared" si="225"/>
        <v>0</v>
      </c>
      <c r="P181" s="112"/>
    </row>
    <row r="182" spans="1:16" ht="72" hidden="1" x14ac:dyDescent="0.25">
      <c r="A182" s="38">
        <v>3293</v>
      </c>
      <c r="B182" s="58" t="s">
        <v>162</v>
      </c>
      <c r="C182" s="59">
        <f t="shared" si="185"/>
        <v>0</v>
      </c>
      <c r="D182" s="232">
        <v>0</v>
      </c>
      <c r="E182" s="435"/>
      <c r="F182" s="393">
        <f t="shared" si="222"/>
        <v>0</v>
      </c>
      <c r="G182" s="232"/>
      <c r="H182" s="264"/>
      <c r="I182" s="115">
        <f t="shared" si="223"/>
        <v>0</v>
      </c>
      <c r="J182" s="264"/>
      <c r="K182" s="61"/>
      <c r="L182" s="115">
        <f t="shared" si="224"/>
        <v>0</v>
      </c>
      <c r="M182" s="328"/>
      <c r="N182" s="61"/>
      <c r="O182" s="115">
        <f t="shared" si="225"/>
        <v>0</v>
      </c>
      <c r="P182" s="112"/>
    </row>
    <row r="183" spans="1:16" ht="60" hidden="1" x14ac:dyDescent="0.25">
      <c r="A183" s="129">
        <v>3294</v>
      </c>
      <c r="B183" s="58" t="s">
        <v>163</v>
      </c>
      <c r="C183" s="128">
        <f t="shared" si="185"/>
        <v>0</v>
      </c>
      <c r="D183" s="237">
        <v>0</v>
      </c>
      <c r="E183" s="440"/>
      <c r="F183" s="441">
        <f t="shared" si="222"/>
        <v>0</v>
      </c>
      <c r="G183" s="237"/>
      <c r="H183" s="268"/>
      <c r="I183" s="313">
        <f t="shared" si="223"/>
        <v>0</v>
      </c>
      <c r="J183" s="268"/>
      <c r="K183" s="130"/>
      <c r="L183" s="313">
        <f t="shared" si="224"/>
        <v>0</v>
      </c>
      <c r="M183" s="331"/>
      <c r="N183" s="130"/>
      <c r="O183" s="313">
        <f t="shared" si="225"/>
        <v>0</v>
      </c>
      <c r="P183" s="159"/>
    </row>
    <row r="184" spans="1:16"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v>0</v>
      </c>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v>0</v>
      </c>
      <c r="E186" s="433"/>
      <c r="F186" s="434">
        <f t="shared" si="227"/>
        <v>0</v>
      </c>
      <c r="G186" s="231"/>
      <c r="H186" s="263"/>
      <c r="I186" s="121">
        <f t="shared" si="228"/>
        <v>0</v>
      </c>
      <c r="J186" s="263"/>
      <c r="K186" s="56"/>
      <c r="L186" s="121">
        <f t="shared" si="229"/>
        <v>0</v>
      </c>
      <c r="M186" s="327"/>
      <c r="N186" s="56"/>
      <c r="O186" s="121">
        <f t="shared" si="230"/>
        <v>0</v>
      </c>
      <c r="P186" s="111"/>
    </row>
    <row r="187" spans="1:16"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row>
    <row r="189" spans="1:16" ht="36" hidden="1" x14ac:dyDescent="0.25">
      <c r="A189" s="381">
        <v>4240</v>
      </c>
      <c r="B189" s="53" t="s">
        <v>169</v>
      </c>
      <c r="C189" s="54">
        <f t="shared" si="185"/>
        <v>0</v>
      </c>
      <c r="D189" s="231">
        <v>0</v>
      </c>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v>0</v>
      </c>
      <c r="E190" s="435"/>
      <c r="F190" s="393">
        <f t="shared" si="239"/>
        <v>0</v>
      </c>
      <c r="G190" s="232"/>
      <c r="H190" s="264"/>
      <c r="I190" s="115">
        <f t="shared" si="240"/>
        <v>0</v>
      </c>
      <c r="J190" s="264"/>
      <c r="K190" s="61"/>
      <c r="L190" s="115">
        <f t="shared" si="241"/>
        <v>0</v>
      </c>
      <c r="M190" s="328"/>
      <c r="N190" s="61"/>
      <c r="O190" s="115">
        <f t="shared" si="242"/>
        <v>0</v>
      </c>
      <c r="P190" s="112"/>
    </row>
    <row r="191" spans="1:16"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row>
    <row r="192" spans="1:16" ht="24" hidden="1" x14ac:dyDescent="0.25">
      <c r="A192" s="381">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v>0</v>
      </c>
      <c r="E193" s="435"/>
      <c r="F193" s="393">
        <f>D193+E193</f>
        <v>0</v>
      </c>
      <c r="G193" s="232"/>
      <c r="H193" s="264"/>
      <c r="I193" s="115">
        <f>G193+H193</f>
        <v>0</v>
      </c>
      <c r="J193" s="264"/>
      <c r="K193" s="61"/>
      <c r="L193" s="115">
        <f>J193+K193</f>
        <v>0</v>
      </c>
      <c r="M193" s="328"/>
      <c r="N193" s="61"/>
      <c r="O193" s="115">
        <f>M193+N193</f>
        <v>0</v>
      </c>
      <c r="P193" s="112"/>
    </row>
    <row r="194" spans="1:16" s="21" customFormat="1" ht="24" x14ac:dyDescent="0.25">
      <c r="A194" s="136"/>
      <c r="B194" s="17" t="s">
        <v>174</v>
      </c>
      <c r="C194" s="99">
        <f t="shared" si="185"/>
        <v>350505</v>
      </c>
      <c r="D194" s="228">
        <f>SUM(D195,D230,D269)</f>
        <v>349575</v>
      </c>
      <c r="E194" s="426">
        <f t="shared" ref="E194:F194" si="251">SUM(E195,E230,E269)</f>
        <v>930</v>
      </c>
      <c r="F194" s="427">
        <f t="shared" si="251"/>
        <v>350505</v>
      </c>
      <c r="G194" s="228">
        <f>SUM(G195,G230,G269)</f>
        <v>0</v>
      </c>
      <c r="H194" s="261">
        <f t="shared" ref="H194:I194" si="252">SUM(H195,H230,H269)</f>
        <v>0</v>
      </c>
      <c r="I194" s="101">
        <f t="shared" si="252"/>
        <v>0</v>
      </c>
      <c r="J194" s="261">
        <f>SUM(J195,J230,J269)</f>
        <v>0</v>
      </c>
      <c r="K194" s="100">
        <f t="shared" ref="K194:L194" si="253">SUM(K195,K230,K269)</f>
        <v>0</v>
      </c>
      <c r="L194" s="101">
        <f t="shared" si="253"/>
        <v>0</v>
      </c>
      <c r="M194" s="332">
        <f>SUM(M195,M230,M269)</f>
        <v>0</v>
      </c>
      <c r="N194" s="309">
        <f t="shared" ref="N194:O194" si="254">SUM(N195,N230,N269)</f>
        <v>0</v>
      </c>
      <c r="O194" s="314">
        <f t="shared" si="254"/>
        <v>0</v>
      </c>
      <c r="P194" s="354"/>
    </row>
    <row r="195" spans="1:16" x14ac:dyDescent="0.25">
      <c r="A195" s="102">
        <v>5000</v>
      </c>
      <c r="B195" s="102" t="s">
        <v>175</v>
      </c>
      <c r="C195" s="103">
        <f t="shared" si="185"/>
        <v>350505</v>
      </c>
      <c r="D195" s="229">
        <f>D196+D204</f>
        <v>349575</v>
      </c>
      <c r="E195" s="428">
        <f t="shared" ref="E195:F195" si="255">E196+E204</f>
        <v>930</v>
      </c>
      <c r="F195" s="429">
        <f t="shared" si="255"/>
        <v>350505</v>
      </c>
      <c r="G195" s="229">
        <f>G196+G204</f>
        <v>0</v>
      </c>
      <c r="H195" s="262">
        <f t="shared" ref="H195:I195" si="256">H196+H204</f>
        <v>0</v>
      </c>
      <c r="I195" s="105">
        <f t="shared" si="256"/>
        <v>0</v>
      </c>
      <c r="J195" s="262">
        <f>J196+J204</f>
        <v>0</v>
      </c>
      <c r="K195" s="104">
        <f t="shared" ref="K195:L195" si="257">K196+K204</f>
        <v>0</v>
      </c>
      <c r="L195" s="105">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row>
    <row r="197" spans="1:16" hidden="1" x14ac:dyDescent="0.25">
      <c r="A197" s="381">
        <v>5110</v>
      </c>
      <c r="B197" s="53" t="s">
        <v>177</v>
      </c>
      <c r="C197" s="54">
        <f t="shared" si="185"/>
        <v>0</v>
      </c>
      <c r="D197" s="231">
        <v>0</v>
      </c>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v>0</v>
      </c>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v>0</v>
      </c>
      <c r="E200" s="435"/>
      <c r="F200" s="393">
        <f t="shared" si="267"/>
        <v>0</v>
      </c>
      <c r="G200" s="232"/>
      <c r="H200" s="264"/>
      <c r="I200" s="115">
        <f t="shared" si="268"/>
        <v>0</v>
      </c>
      <c r="J200" s="264"/>
      <c r="K200" s="61"/>
      <c r="L200" s="115">
        <f t="shared" si="269"/>
        <v>0</v>
      </c>
      <c r="M200" s="328"/>
      <c r="N200" s="61"/>
      <c r="O200" s="115">
        <f t="shared" si="270"/>
        <v>0</v>
      </c>
      <c r="P200" s="112"/>
    </row>
    <row r="201" spans="1:16" hidden="1" x14ac:dyDescent="0.25">
      <c r="A201" s="113">
        <v>5130</v>
      </c>
      <c r="B201" s="58" t="s">
        <v>181</v>
      </c>
      <c r="C201" s="59">
        <f t="shared" si="185"/>
        <v>0</v>
      </c>
      <c r="D201" s="232">
        <v>0</v>
      </c>
      <c r="E201" s="435"/>
      <c r="F201" s="393">
        <f t="shared" si="267"/>
        <v>0</v>
      </c>
      <c r="G201" s="232"/>
      <c r="H201" s="264"/>
      <c r="I201" s="115">
        <f t="shared" si="268"/>
        <v>0</v>
      </c>
      <c r="J201" s="264"/>
      <c r="K201" s="61"/>
      <c r="L201" s="115">
        <f t="shared" si="269"/>
        <v>0</v>
      </c>
      <c r="M201" s="328"/>
      <c r="N201" s="61"/>
      <c r="O201" s="115">
        <f t="shared" si="270"/>
        <v>0</v>
      </c>
      <c r="P201" s="112"/>
    </row>
    <row r="202" spans="1:16" hidden="1" x14ac:dyDescent="0.25">
      <c r="A202" s="113">
        <v>5140</v>
      </c>
      <c r="B202" s="58" t="s">
        <v>182</v>
      </c>
      <c r="C202" s="59">
        <f t="shared" si="185"/>
        <v>0</v>
      </c>
      <c r="D202" s="232">
        <v>0</v>
      </c>
      <c r="E202" s="435"/>
      <c r="F202" s="393">
        <f t="shared" si="267"/>
        <v>0</v>
      </c>
      <c r="G202" s="232"/>
      <c r="H202" s="264"/>
      <c r="I202" s="115">
        <f t="shared" si="268"/>
        <v>0</v>
      </c>
      <c r="J202" s="264"/>
      <c r="K202" s="61"/>
      <c r="L202" s="115">
        <f t="shared" si="269"/>
        <v>0</v>
      </c>
      <c r="M202" s="328"/>
      <c r="N202" s="61"/>
      <c r="O202" s="115">
        <f t="shared" si="270"/>
        <v>0</v>
      </c>
      <c r="P202" s="112"/>
    </row>
    <row r="203" spans="1:16" ht="24" hidden="1" x14ac:dyDescent="0.25">
      <c r="A203" s="113">
        <v>5170</v>
      </c>
      <c r="B203" s="58" t="s">
        <v>183</v>
      </c>
      <c r="C203" s="59">
        <f t="shared" si="185"/>
        <v>0</v>
      </c>
      <c r="D203" s="232">
        <v>0</v>
      </c>
      <c r="E203" s="435"/>
      <c r="F203" s="393">
        <f t="shared" si="267"/>
        <v>0</v>
      </c>
      <c r="G203" s="232"/>
      <c r="H203" s="264"/>
      <c r="I203" s="115">
        <f t="shared" si="268"/>
        <v>0</v>
      </c>
      <c r="J203" s="264"/>
      <c r="K203" s="61"/>
      <c r="L203" s="115">
        <f t="shared" si="269"/>
        <v>0</v>
      </c>
      <c r="M203" s="328"/>
      <c r="N203" s="61"/>
      <c r="O203" s="115">
        <f t="shared" si="270"/>
        <v>0</v>
      </c>
      <c r="P203" s="112"/>
    </row>
    <row r="204" spans="1:16" x14ac:dyDescent="0.25">
      <c r="A204" s="46">
        <v>5200</v>
      </c>
      <c r="B204" s="106" t="s">
        <v>184</v>
      </c>
      <c r="C204" s="47">
        <f t="shared" si="185"/>
        <v>350505</v>
      </c>
      <c r="D204" s="230">
        <f>D205+D215+D216+D225+D226+D227+D229</f>
        <v>349575</v>
      </c>
      <c r="E204" s="430">
        <f t="shared" ref="E204:F204" si="271">E205+E215+E216+E225+E226+E227+E229</f>
        <v>930</v>
      </c>
      <c r="F204" s="397">
        <f t="shared" si="271"/>
        <v>350505</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v>0</v>
      </c>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row>
    <row r="207" spans="1:16" hidden="1" x14ac:dyDescent="0.25">
      <c r="A207" s="38">
        <v>5212</v>
      </c>
      <c r="B207" s="58" t="s">
        <v>187</v>
      </c>
      <c r="C207" s="59">
        <f t="shared" si="185"/>
        <v>0</v>
      </c>
      <c r="D207" s="232">
        <v>0</v>
      </c>
      <c r="E207" s="435"/>
      <c r="F207" s="393">
        <f t="shared" si="279"/>
        <v>0</v>
      </c>
      <c r="G207" s="232"/>
      <c r="H207" s="264"/>
      <c r="I207" s="115">
        <f t="shared" si="280"/>
        <v>0</v>
      </c>
      <c r="J207" s="264"/>
      <c r="K207" s="61"/>
      <c r="L207" s="115">
        <f t="shared" si="281"/>
        <v>0</v>
      </c>
      <c r="M207" s="328"/>
      <c r="N207" s="61"/>
      <c r="O207" s="115">
        <f t="shared" si="282"/>
        <v>0</v>
      </c>
      <c r="P207" s="112"/>
    </row>
    <row r="208" spans="1:16" hidden="1" x14ac:dyDescent="0.25">
      <c r="A208" s="38">
        <v>5213</v>
      </c>
      <c r="B208" s="58" t="s">
        <v>188</v>
      </c>
      <c r="C208" s="59">
        <f t="shared" si="185"/>
        <v>0</v>
      </c>
      <c r="D208" s="232">
        <v>0</v>
      </c>
      <c r="E208" s="435"/>
      <c r="F208" s="393">
        <f t="shared" si="279"/>
        <v>0</v>
      </c>
      <c r="G208" s="232"/>
      <c r="H208" s="264"/>
      <c r="I208" s="115">
        <f t="shared" si="280"/>
        <v>0</v>
      </c>
      <c r="J208" s="264"/>
      <c r="K208" s="61"/>
      <c r="L208" s="115">
        <f t="shared" si="281"/>
        <v>0</v>
      </c>
      <c r="M208" s="328"/>
      <c r="N208" s="61"/>
      <c r="O208" s="115">
        <f t="shared" si="282"/>
        <v>0</v>
      </c>
      <c r="P208" s="112"/>
    </row>
    <row r="209" spans="1:16" hidden="1" x14ac:dyDescent="0.25">
      <c r="A209" s="38">
        <v>5214</v>
      </c>
      <c r="B209" s="58" t="s">
        <v>189</v>
      </c>
      <c r="C209" s="59">
        <f t="shared" si="185"/>
        <v>0</v>
      </c>
      <c r="D209" s="232">
        <v>0</v>
      </c>
      <c r="E209" s="435"/>
      <c r="F209" s="393">
        <f t="shared" si="279"/>
        <v>0</v>
      </c>
      <c r="G209" s="232"/>
      <c r="H209" s="264"/>
      <c r="I209" s="115">
        <f t="shared" si="280"/>
        <v>0</v>
      </c>
      <c r="J209" s="264"/>
      <c r="K209" s="61"/>
      <c r="L209" s="115">
        <f t="shared" si="281"/>
        <v>0</v>
      </c>
      <c r="M209" s="328"/>
      <c r="N209" s="61"/>
      <c r="O209" s="115">
        <f t="shared" si="282"/>
        <v>0</v>
      </c>
      <c r="P209" s="112"/>
    </row>
    <row r="210" spans="1:16" hidden="1" x14ac:dyDescent="0.25">
      <c r="A210" s="38">
        <v>5215</v>
      </c>
      <c r="B210" s="58" t="s">
        <v>190</v>
      </c>
      <c r="C210" s="59">
        <f t="shared" si="185"/>
        <v>0</v>
      </c>
      <c r="D210" s="232">
        <v>0</v>
      </c>
      <c r="E210" s="435"/>
      <c r="F210" s="393">
        <f t="shared" si="279"/>
        <v>0</v>
      </c>
      <c r="G210" s="232"/>
      <c r="H210" s="264"/>
      <c r="I210" s="115">
        <f t="shared" si="280"/>
        <v>0</v>
      </c>
      <c r="J210" s="264"/>
      <c r="K210" s="61"/>
      <c r="L210" s="115">
        <f t="shared" si="281"/>
        <v>0</v>
      </c>
      <c r="M210" s="328"/>
      <c r="N210" s="61"/>
      <c r="O210" s="115">
        <f t="shared" si="282"/>
        <v>0</v>
      </c>
      <c r="P210" s="112"/>
    </row>
    <row r="211" spans="1:16" ht="14.25" hidden="1" customHeight="1" x14ac:dyDescent="0.25">
      <c r="A211" s="38">
        <v>5216</v>
      </c>
      <c r="B211" s="58" t="s">
        <v>191</v>
      </c>
      <c r="C211" s="59">
        <f t="shared" si="185"/>
        <v>0</v>
      </c>
      <c r="D211" s="232">
        <v>0</v>
      </c>
      <c r="E211" s="435"/>
      <c r="F211" s="393">
        <f t="shared" si="279"/>
        <v>0</v>
      </c>
      <c r="G211" s="232"/>
      <c r="H211" s="264"/>
      <c r="I211" s="115">
        <f t="shared" si="280"/>
        <v>0</v>
      </c>
      <c r="J211" s="264"/>
      <c r="K211" s="61"/>
      <c r="L211" s="115">
        <f t="shared" si="281"/>
        <v>0</v>
      </c>
      <c r="M211" s="328"/>
      <c r="N211" s="61"/>
      <c r="O211" s="115">
        <f t="shared" si="282"/>
        <v>0</v>
      </c>
      <c r="P211" s="112"/>
    </row>
    <row r="212" spans="1:16" hidden="1" x14ac:dyDescent="0.25">
      <c r="A212" s="38">
        <v>5217</v>
      </c>
      <c r="B212" s="58" t="s">
        <v>192</v>
      </c>
      <c r="C212" s="59">
        <f t="shared" si="185"/>
        <v>0</v>
      </c>
      <c r="D212" s="232">
        <v>0</v>
      </c>
      <c r="E212" s="435"/>
      <c r="F212" s="393">
        <f t="shared" si="279"/>
        <v>0</v>
      </c>
      <c r="G212" s="232"/>
      <c r="H212" s="264"/>
      <c r="I212" s="115">
        <f t="shared" si="280"/>
        <v>0</v>
      </c>
      <c r="J212" s="264"/>
      <c r="K212" s="61"/>
      <c r="L212" s="115">
        <f t="shared" si="281"/>
        <v>0</v>
      </c>
      <c r="M212" s="328"/>
      <c r="N212" s="61"/>
      <c r="O212" s="115">
        <f t="shared" si="282"/>
        <v>0</v>
      </c>
      <c r="P212" s="112"/>
    </row>
    <row r="213" spans="1:16" hidden="1" x14ac:dyDescent="0.25">
      <c r="A213" s="38">
        <v>5218</v>
      </c>
      <c r="B213" s="58" t="s">
        <v>193</v>
      </c>
      <c r="C213" s="59">
        <f t="shared" ref="C213:C276" si="283">F213+I213+L213+O213</f>
        <v>0</v>
      </c>
      <c r="D213" s="232">
        <v>0</v>
      </c>
      <c r="E213" s="435"/>
      <c r="F213" s="393">
        <f t="shared" si="279"/>
        <v>0</v>
      </c>
      <c r="G213" s="232"/>
      <c r="H213" s="264"/>
      <c r="I213" s="115">
        <f t="shared" si="280"/>
        <v>0</v>
      </c>
      <c r="J213" s="264"/>
      <c r="K213" s="61"/>
      <c r="L213" s="115">
        <f t="shared" si="281"/>
        <v>0</v>
      </c>
      <c r="M213" s="328"/>
      <c r="N213" s="61"/>
      <c r="O213" s="115">
        <f t="shared" si="282"/>
        <v>0</v>
      </c>
      <c r="P213" s="112"/>
    </row>
    <row r="214" spans="1:16" hidden="1" x14ac:dyDescent="0.25">
      <c r="A214" s="38">
        <v>5219</v>
      </c>
      <c r="B214" s="58" t="s">
        <v>194</v>
      </c>
      <c r="C214" s="59">
        <f t="shared" si="283"/>
        <v>0</v>
      </c>
      <c r="D214" s="232">
        <v>0</v>
      </c>
      <c r="E214" s="435"/>
      <c r="F214" s="393">
        <f t="shared" si="279"/>
        <v>0</v>
      </c>
      <c r="G214" s="232"/>
      <c r="H214" s="264"/>
      <c r="I214" s="115">
        <f t="shared" si="280"/>
        <v>0</v>
      </c>
      <c r="J214" s="264"/>
      <c r="K214" s="61"/>
      <c r="L214" s="115">
        <f t="shared" si="281"/>
        <v>0</v>
      </c>
      <c r="M214" s="328"/>
      <c r="N214" s="61"/>
      <c r="O214" s="115">
        <f t="shared" si="282"/>
        <v>0</v>
      </c>
      <c r="P214" s="112"/>
    </row>
    <row r="215" spans="1:16" ht="13.5" hidden="1" customHeight="1" x14ac:dyDescent="0.25">
      <c r="A215" s="113">
        <v>5220</v>
      </c>
      <c r="B215" s="58" t="s">
        <v>195</v>
      </c>
      <c r="C215" s="59">
        <f t="shared" si="283"/>
        <v>0</v>
      </c>
      <c r="D215" s="232">
        <v>0</v>
      </c>
      <c r="E215" s="435"/>
      <c r="F215" s="393">
        <f t="shared" si="279"/>
        <v>0</v>
      </c>
      <c r="G215" s="232"/>
      <c r="H215" s="264"/>
      <c r="I215" s="115">
        <f t="shared" si="280"/>
        <v>0</v>
      </c>
      <c r="J215" s="264"/>
      <c r="K215" s="61"/>
      <c r="L215" s="115">
        <f t="shared" si="281"/>
        <v>0</v>
      </c>
      <c r="M215" s="328"/>
      <c r="N215" s="61"/>
      <c r="O215" s="115">
        <f t="shared" si="282"/>
        <v>0</v>
      </c>
      <c r="P215" s="112"/>
    </row>
    <row r="216" spans="1:16" x14ac:dyDescent="0.25">
      <c r="A216" s="113">
        <v>5230</v>
      </c>
      <c r="B216" s="58" t="s">
        <v>196</v>
      </c>
      <c r="C216" s="59">
        <f t="shared" si="283"/>
        <v>20505</v>
      </c>
      <c r="D216" s="233">
        <f>SUM(D217:D224)</f>
        <v>19575</v>
      </c>
      <c r="E216" s="436">
        <f t="shared" ref="E216:F216" si="284">SUM(E217:E224)</f>
        <v>930</v>
      </c>
      <c r="F216" s="393">
        <f t="shared" si="284"/>
        <v>20505</v>
      </c>
      <c r="G216" s="233">
        <f>SUM(G217:G224)</f>
        <v>0</v>
      </c>
      <c r="H216" s="122">
        <f t="shared" ref="H216:I216" si="285">SUM(H217:H224)</f>
        <v>0</v>
      </c>
      <c r="I216" s="115">
        <f t="shared" si="285"/>
        <v>0</v>
      </c>
      <c r="J216" s="122">
        <f>SUM(J217:J224)</f>
        <v>0</v>
      </c>
      <c r="K216" s="114">
        <f t="shared" ref="K216:L216" si="286">SUM(K217:K224)</f>
        <v>0</v>
      </c>
      <c r="L216" s="115">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v>0</v>
      </c>
      <c r="E217" s="435"/>
      <c r="F217" s="393">
        <f t="shared" ref="F217:F226" si="288">D217+E217</f>
        <v>0</v>
      </c>
      <c r="G217" s="232"/>
      <c r="H217" s="264"/>
      <c r="I217" s="115">
        <f t="shared" ref="I217:I226" si="289">G217+H217</f>
        <v>0</v>
      </c>
      <c r="J217" s="264"/>
      <c r="K217" s="61"/>
      <c r="L217" s="115">
        <f t="shared" ref="L217:L226" si="290">J217+K217</f>
        <v>0</v>
      </c>
      <c r="M217" s="328"/>
      <c r="N217" s="61"/>
      <c r="O217" s="115">
        <f t="shared" ref="O217:O226" si="291">M217+N217</f>
        <v>0</v>
      </c>
      <c r="P217" s="112"/>
    </row>
    <row r="218" spans="1:16" hidden="1" x14ac:dyDescent="0.25">
      <c r="A218" s="38">
        <v>5232</v>
      </c>
      <c r="B218" s="58" t="s">
        <v>198</v>
      </c>
      <c r="C218" s="59">
        <f t="shared" si="283"/>
        <v>0</v>
      </c>
      <c r="D218" s="232">
        <v>0</v>
      </c>
      <c r="E218" s="435"/>
      <c r="F218" s="393">
        <f t="shared" si="288"/>
        <v>0</v>
      </c>
      <c r="G218" s="232"/>
      <c r="H218" s="264"/>
      <c r="I218" s="115">
        <f t="shared" si="289"/>
        <v>0</v>
      </c>
      <c r="J218" s="264"/>
      <c r="K218" s="61"/>
      <c r="L218" s="115">
        <f t="shared" si="290"/>
        <v>0</v>
      </c>
      <c r="M218" s="328"/>
      <c r="N218" s="61"/>
      <c r="O218" s="115">
        <f t="shared" si="291"/>
        <v>0</v>
      </c>
      <c r="P218" s="112"/>
    </row>
    <row r="219" spans="1:16" hidden="1" x14ac:dyDescent="0.25">
      <c r="A219" s="38">
        <v>5233</v>
      </c>
      <c r="B219" s="58" t="s">
        <v>199</v>
      </c>
      <c r="C219" s="59">
        <f t="shared" si="283"/>
        <v>0</v>
      </c>
      <c r="D219" s="232">
        <v>0</v>
      </c>
      <c r="E219" s="435"/>
      <c r="F219" s="393">
        <f t="shared" si="288"/>
        <v>0</v>
      </c>
      <c r="G219" s="232"/>
      <c r="H219" s="264"/>
      <c r="I219" s="115">
        <f t="shared" si="289"/>
        <v>0</v>
      </c>
      <c r="J219" s="264"/>
      <c r="K219" s="61"/>
      <c r="L219" s="115">
        <f t="shared" si="290"/>
        <v>0</v>
      </c>
      <c r="M219" s="328"/>
      <c r="N219" s="61"/>
      <c r="O219" s="115">
        <f t="shared" si="291"/>
        <v>0</v>
      </c>
      <c r="P219" s="112"/>
    </row>
    <row r="220" spans="1:16" ht="24" hidden="1" x14ac:dyDescent="0.25">
      <c r="A220" s="38">
        <v>5234</v>
      </c>
      <c r="B220" s="58" t="s">
        <v>200</v>
      </c>
      <c r="C220" s="59">
        <f t="shared" si="283"/>
        <v>0</v>
      </c>
      <c r="D220" s="232">
        <v>0</v>
      </c>
      <c r="E220" s="435"/>
      <c r="F220" s="393">
        <f t="shared" si="288"/>
        <v>0</v>
      </c>
      <c r="G220" s="232"/>
      <c r="H220" s="264"/>
      <c r="I220" s="115">
        <f t="shared" si="289"/>
        <v>0</v>
      </c>
      <c r="J220" s="264"/>
      <c r="K220" s="61"/>
      <c r="L220" s="115">
        <f t="shared" si="290"/>
        <v>0</v>
      </c>
      <c r="M220" s="328"/>
      <c r="N220" s="61"/>
      <c r="O220" s="115">
        <f t="shared" si="291"/>
        <v>0</v>
      </c>
      <c r="P220" s="112"/>
    </row>
    <row r="221" spans="1:16" ht="14.25" hidden="1" customHeight="1" x14ac:dyDescent="0.25">
      <c r="A221" s="38">
        <v>5236</v>
      </c>
      <c r="B221" s="58" t="s">
        <v>201</v>
      </c>
      <c r="C221" s="59">
        <f t="shared" si="283"/>
        <v>0</v>
      </c>
      <c r="D221" s="232">
        <v>0</v>
      </c>
      <c r="E221" s="435"/>
      <c r="F221" s="393">
        <f t="shared" si="288"/>
        <v>0</v>
      </c>
      <c r="G221" s="232"/>
      <c r="H221" s="264"/>
      <c r="I221" s="115">
        <f t="shared" si="289"/>
        <v>0</v>
      </c>
      <c r="J221" s="264"/>
      <c r="K221" s="61"/>
      <c r="L221" s="115">
        <f t="shared" si="290"/>
        <v>0</v>
      </c>
      <c r="M221" s="328"/>
      <c r="N221" s="61"/>
      <c r="O221" s="115">
        <f t="shared" si="291"/>
        <v>0</v>
      </c>
      <c r="P221" s="112"/>
    </row>
    <row r="222" spans="1:16" ht="14.25" hidden="1" customHeight="1" x14ac:dyDescent="0.25">
      <c r="A222" s="38">
        <v>5237</v>
      </c>
      <c r="B222" s="58" t="s">
        <v>202</v>
      </c>
      <c r="C222" s="59">
        <f t="shared" si="283"/>
        <v>0</v>
      </c>
      <c r="D222" s="232">
        <v>0</v>
      </c>
      <c r="E222" s="435"/>
      <c r="F222" s="393">
        <f t="shared" si="288"/>
        <v>0</v>
      </c>
      <c r="G222" s="232"/>
      <c r="H222" s="264"/>
      <c r="I222" s="115">
        <f t="shared" si="289"/>
        <v>0</v>
      </c>
      <c r="J222" s="264"/>
      <c r="K222" s="61"/>
      <c r="L222" s="115">
        <f t="shared" si="290"/>
        <v>0</v>
      </c>
      <c r="M222" s="328"/>
      <c r="N222" s="61"/>
      <c r="O222" s="115">
        <f t="shared" si="291"/>
        <v>0</v>
      </c>
      <c r="P222" s="112"/>
    </row>
    <row r="223" spans="1:16" ht="24" hidden="1" x14ac:dyDescent="0.25">
      <c r="A223" s="38">
        <v>5238</v>
      </c>
      <c r="B223" s="58" t="s">
        <v>203</v>
      </c>
      <c r="C223" s="59">
        <f t="shared" si="283"/>
        <v>0</v>
      </c>
      <c r="D223" s="232">
        <v>0</v>
      </c>
      <c r="E223" s="435"/>
      <c r="F223" s="393">
        <f t="shared" si="288"/>
        <v>0</v>
      </c>
      <c r="G223" s="232"/>
      <c r="H223" s="264"/>
      <c r="I223" s="115">
        <f t="shared" si="289"/>
        <v>0</v>
      </c>
      <c r="J223" s="264"/>
      <c r="K223" s="61"/>
      <c r="L223" s="115">
        <f t="shared" si="290"/>
        <v>0</v>
      </c>
      <c r="M223" s="328"/>
      <c r="N223" s="61"/>
      <c r="O223" s="115">
        <f t="shared" si="291"/>
        <v>0</v>
      </c>
      <c r="P223" s="112"/>
    </row>
    <row r="224" spans="1:16" ht="24" x14ac:dyDescent="0.25">
      <c r="A224" s="38">
        <v>5239</v>
      </c>
      <c r="B224" s="58" t="s">
        <v>204</v>
      </c>
      <c r="C224" s="59">
        <f t="shared" si="283"/>
        <v>20505</v>
      </c>
      <c r="D224" s="232">
        <v>19575</v>
      </c>
      <c r="E224" s="435">
        <v>930</v>
      </c>
      <c r="F224" s="393">
        <f t="shared" si="288"/>
        <v>20505</v>
      </c>
      <c r="G224" s="232"/>
      <c r="H224" s="264"/>
      <c r="I224" s="115">
        <f t="shared" si="289"/>
        <v>0</v>
      </c>
      <c r="J224" s="264"/>
      <c r="K224" s="61"/>
      <c r="L224" s="115">
        <f t="shared" si="290"/>
        <v>0</v>
      </c>
      <c r="M224" s="328"/>
      <c r="N224" s="61"/>
      <c r="O224" s="115">
        <f t="shared" si="291"/>
        <v>0</v>
      </c>
      <c r="P224" s="112"/>
    </row>
    <row r="225" spans="1:16" ht="24" x14ac:dyDescent="0.25">
      <c r="A225" s="113">
        <v>5240</v>
      </c>
      <c r="B225" s="58" t="s">
        <v>205</v>
      </c>
      <c r="C225" s="59">
        <f t="shared" si="283"/>
        <v>330000</v>
      </c>
      <c r="D225" s="232">
        <v>330000</v>
      </c>
      <c r="E225" s="435"/>
      <c r="F225" s="393">
        <f t="shared" si="288"/>
        <v>330000</v>
      </c>
      <c r="G225" s="232"/>
      <c r="H225" s="264"/>
      <c r="I225" s="115">
        <f t="shared" si="289"/>
        <v>0</v>
      </c>
      <c r="J225" s="264"/>
      <c r="K225" s="61"/>
      <c r="L225" s="115">
        <f t="shared" si="290"/>
        <v>0</v>
      </c>
      <c r="M225" s="328"/>
      <c r="N225" s="61"/>
      <c r="O225" s="115">
        <f t="shared" si="291"/>
        <v>0</v>
      </c>
      <c r="P225" s="112"/>
    </row>
    <row r="226" spans="1:16" hidden="1" x14ac:dyDescent="0.25">
      <c r="A226" s="113">
        <v>5250</v>
      </c>
      <c r="B226" s="58" t="s">
        <v>206</v>
      </c>
      <c r="C226" s="59">
        <f t="shared" si="283"/>
        <v>0</v>
      </c>
      <c r="D226" s="232">
        <v>0</v>
      </c>
      <c r="E226" s="435"/>
      <c r="F226" s="393">
        <f t="shared" si="288"/>
        <v>0</v>
      </c>
      <c r="G226" s="232"/>
      <c r="H226" s="264"/>
      <c r="I226" s="115">
        <f t="shared" si="289"/>
        <v>0</v>
      </c>
      <c r="J226" s="264"/>
      <c r="K226" s="61"/>
      <c r="L226" s="115">
        <f t="shared" si="290"/>
        <v>0</v>
      </c>
      <c r="M226" s="328"/>
      <c r="N226" s="61"/>
      <c r="O226" s="115">
        <f t="shared" si="291"/>
        <v>0</v>
      </c>
      <c r="P226" s="112"/>
    </row>
    <row r="227" spans="1:16"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v>0</v>
      </c>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v>0</v>
      </c>
      <c r="E229" s="437"/>
      <c r="F229" s="432">
        <f t="shared" si="296"/>
        <v>0</v>
      </c>
      <c r="G229" s="234"/>
      <c r="H229" s="265"/>
      <c r="I229" s="110">
        <f t="shared" si="297"/>
        <v>0</v>
      </c>
      <c r="J229" s="265"/>
      <c r="K229" s="116"/>
      <c r="L229" s="110">
        <f t="shared" si="298"/>
        <v>0</v>
      </c>
      <c r="M229" s="329"/>
      <c r="N229" s="116"/>
      <c r="O229" s="110">
        <f t="shared" si="299"/>
        <v>0</v>
      </c>
      <c r="P229" s="117"/>
    </row>
    <row r="230" spans="1:16" hidden="1" x14ac:dyDescent="0.25">
      <c r="A230" s="102">
        <v>6000</v>
      </c>
      <c r="B230" s="102" t="s">
        <v>210</v>
      </c>
      <c r="C230" s="103">
        <f t="shared" si="283"/>
        <v>0</v>
      </c>
      <c r="D230" s="229">
        <f>D231+D251+D259</f>
        <v>0</v>
      </c>
      <c r="E230" s="428">
        <f t="shared" ref="E230:F230" si="300">E231+E251+E259</f>
        <v>0</v>
      </c>
      <c r="F230" s="429">
        <f t="shared" si="300"/>
        <v>0</v>
      </c>
      <c r="G230" s="229">
        <f>G231+G251+G259</f>
        <v>0</v>
      </c>
      <c r="H230" s="262">
        <f t="shared" ref="H230:I230" si="301">H231+H251+H259</f>
        <v>0</v>
      </c>
      <c r="I230" s="105">
        <f t="shared" si="301"/>
        <v>0</v>
      </c>
      <c r="J230" s="262">
        <f>J231+J251+J259</f>
        <v>0</v>
      </c>
      <c r="K230" s="104">
        <f t="shared" ref="K230:L230" si="302">K231+K251+K259</f>
        <v>0</v>
      </c>
      <c r="L230" s="105">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442">
        <f t="shared" ref="E231:F231" si="304">SUM(E232,E233,E235,E238,E244,E245,E246)</f>
        <v>0</v>
      </c>
      <c r="F231" s="443">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row>
    <row r="232" spans="1:16" ht="24" hidden="1" x14ac:dyDescent="0.25">
      <c r="A232" s="381">
        <v>6220</v>
      </c>
      <c r="B232" s="53" t="s">
        <v>212</v>
      </c>
      <c r="C232" s="54">
        <f t="shared" si="283"/>
        <v>0</v>
      </c>
      <c r="D232" s="231">
        <v>0</v>
      </c>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v>0</v>
      </c>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v>0</v>
      </c>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row>
    <row r="237" spans="1:16" hidden="1" x14ac:dyDescent="0.25">
      <c r="A237" s="38">
        <v>6242</v>
      </c>
      <c r="B237" s="58" t="s">
        <v>217</v>
      </c>
      <c r="C237" s="59">
        <f t="shared" si="283"/>
        <v>0</v>
      </c>
      <c r="D237" s="232">
        <v>0</v>
      </c>
      <c r="E237" s="435"/>
      <c r="F237" s="393">
        <f t="shared" si="313"/>
        <v>0</v>
      </c>
      <c r="G237" s="232"/>
      <c r="H237" s="264"/>
      <c r="I237" s="115">
        <f t="shared" si="314"/>
        <v>0</v>
      </c>
      <c r="J237" s="264"/>
      <c r="K237" s="61"/>
      <c r="L237" s="115">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436">
        <f t="shared" ref="E238:F238" si="317">SUM(E239:E243)</f>
        <v>0</v>
      </c>
      <c r="F238" s="393">
        <f t="shared" si="317"/>
        <v>0</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v>0</v>
      </c>
      <c r="E239" s="435"/>
      <c r="F239" s="393">
        <f t="shared" ref="F239:F245" si="321">D239+E239</f>
        <v>0</v>
      </c>
      <c r="G239" s="232"/>
      <c r="H239" s="264"/>
      <c r="I239" s="115">
        <f t="shared" ref="I239:I245" si="322">G239+H239</f>
        <v>0</v>
      </c>
      <c r="J239" s="264"/>
      <c r="K239" s="61"/>
      <c r="L239" s="115">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v>0</v>
      </c>
      <c r="E240" s="435"/>
      <c r="F240" s="393">
        <f t="shared" si="321"/>
        <v>0</v>
      </c>
      <c r="G240" s="232"/>
      <c r="H240" s="264"/>
      <c r="I240" s="115">
        <f t="shared" si="322"/>
        <v>0</v>
      </c>
      <c r="J240" s="264"/>
      <c r="K240" s="61"/>
      <c r="L240" s="115">
        <f t="shared" si="323"/>
        <v>0</v>
      </c>
      <c r="M240" s="328"/>
      <c r="N240" s="61"/>
      <c r="O240" s="115">
        <f t="shared" si="324"/>
        <v>0</v>
      </c>
      <c r="P240" s="112"/>
    </row>
    <row r="241" spans="1:16" ht="24" hidden="1" x14ac:dyDescent="0.25">
      <c r="A241" s="38">
        <v>6254</v>
      </c>
      <c r="B241" s="58" t="s">
        <v>221</v>
      </c>
      <c r="C241" s="59">
        <f t="shared" si="283"/>
        <v>0</v>
      </c>
      <c r="D241" s="232">
        <v>0</v>
      </c>
      <c r="E241" s="435"/>
      <c r="F241" s="393">
        <f t="shared" si="321"/>
        <v>0</v>
      </c>
      <c r="G241" s="232"/>
      <c r="H241" s="264"/>
      <c r="I241" s="115">
        <f t="shared" si="322"/>
        <v>0</v>
      </c>
      <c r="J241" s="264"/>
      <c r="K241" s="61"/>
      <c r="L241" s="115">
        <f t="shared" si="323"/>
        <v>0</v>
      </c>
      <c r="M241" s="328"/>
      <c r="N241" s="61"/>
      <c r="O241" s="115">
        <f t="shared" si="324"/>
        <v>0</v>
      </c>
      <c r="P241" s="112"/>
    </row>
    <row r="242" spans="1:16" ht="24" hidden="1" x14ac:dyDescent="0.25">
      <c r="A242" s="38">
        <v>6255</v>
      </c>
      <c r="B242" s="58" t="s">
        <v>222</v>
      </c>
      <c r="C242" s="59">
        <f t="shared" si="283"/>
        <v>0</v>
      </c>
      <c r="D242" s="232">
        <v>0</v>
      </c>
      <c r="E242" s="435"/>
      <c r="F242" s="393">
        <f t="shared" si="321"/>
        <v>0</v>
      </c>
      <c r="G242" s="232"/>
      <c r="H242" s="264"/>
      <c r="I242" s="115">
        <f t="shared" si="322"/>
        <v>0</v>
      </c>
      <c r="J242" s="264"/>
      <c r="K242" s="61"/>
      <c r="L242" s="115">
        <f t="shared" si="323"/>
        <v>0</v>
      </c>
      <c r="M242" s="328"/>
      <c r="N242" s="61"/>
      <c r="O242" s="115">
        <f t="shared" si="324"/>
        <v>0</v>
      </c>
      <c r="P242" s="112"/>
    </row>
    <row r="243" spans="1:16" hidden="1" x14ac:dyDescent="0.25">
      <c r="A243" s="38">
        <v>6259</v>
      </c>
      <c r="B243" s="58" t="s">
        <v>223</v>
      </c>
      <c r="C243" s="59">
        <f t="shared" si="283"/>
        <v>0</v>
      </c>
      <c r="D243" s="232">
        <v>0</v>
      </c>
      <c r="E243" s="435"/>
      <c r="F243" s="393">
        <f t="shared" si="321"/>
        <v>0</v>
      </c>
      <c r="G243" s="232"/>
      <c r="H243" s="264"/>
      <c r="I243" s="115">
        <f t="shared" si="322"/>
        <v>0</v>
      </c>
      <c r="J243" s="264"/>
      <c r="K243" s="61"/>
      <c r="L243" s="115">
        <f t="shared" si="323"/>
        <v>0</v>
      </c>
      <c r="M243" s="328"/>
      <c r="N243" s="61"/>
      <c r="O243" s="115">
        <f t="shared" si="324"/>
        <v>0</v>
      </c>
      <c r="P243" s="112"/>
    </row>
    <row r="244" spans="1:16" ht="24" hidden="1" x14ac:dyDescent="0.25">
      <c r="A244" s="113">
        <v>6260</v>
      </c>
      <c r="B244" s="58" t="s">
        <v>224</v>
      </c>
      <c r="C244" s="59">
        <f t="shared" si="283"/>
        <v>0</v>
      </c>
      <c r="D244" s="232">
        <v>0</v>
      </c>
      <c r="E244" s="435"/>
      <c r="F244" s="393">
        <f t="shared" si="321"/>
        <v>0</v>
      </c>
      <c r="G244" s="232"/>
      <c r="H244" s="264"/>
      <c r="I244" s="115">
        <f t="shared" si="322"/>
        <v>0</v>
      </c>
      <c r="J244" s="264"/>
      <c r="K244" s="61"/>
      <c r="L244" s="115">
        <f t="shared" si="323"/>
        <v>0</v>
      </c>
      <c r="M244" s="328"/>
      <c r="N244" s="61"/>
      <c r="O244" s="115">
        <f t="shared" si="324"/>
        <v>0</v>
      </c>
      <c r="P244" s="112"/>
    </row>
    <row r="245" spans="1:16" hidden="1" x14ac:dyDescent="0.25">
      <c r="A245" s="113">
        <v>6270</v>
      </c>
      <c r="B245" s="58" t="s">
        <v>225</v>
      </c>
      <c r="C245" s="59">
        <f t="shared" si="283"/>
        <v>0</v>
      </c>
      <c r="D245" s="232">
        <v>0</v>
      </c>
      <c r="E245" s="435"/>
      <c r="F245" s="393">
        <f t="shared" si="321"/>
        <v>0</v>
      </c>
      <c r="G245" s="232"/>
      <c r="H245" s="264"/>
      <c r="I245" s="115">
        <f t="shared" si="322"/>
        <v>0</v>
      </c>
      <c r="J245" s="264"/>
      <c r="K245" s="61"/>
      <c r="L245" s="115">
        <f t="shared" si="323"/>
        <v>0</v>
      </c>
      <c r="M245" s="328"/>
      <c r="N245" s="61"/>
      <c r="O245" s="115">
        <f t="shared" si="324"/>
        <v>0</v>
      </c>
      <c r="P245" s="112"/>
    </row>
    <row r="246" spans="1:16" ht="24" hidden="1" x14ac:dyDescent="0.25">
      <c r="A246" s="381">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v>0</v>
      </c>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row>
    <row r="248" spans="1:16" hidden="1" x14ac:dyDescent="0.25">
      <c r="A248" s="38">
        <v>6292</v>
      </c>
      <c r="B248" s="58" t="s">
        <v>228</v>
      </c>
      <c r="C248" s="59">
        <f t="shared" si="283"/>
        <v>0</v>
      </c>
      <c r="D248" s="232">
        <v>0</v>
      </c>
      <c r="E248" s="435"/>
      <c r="F248" s="393">
        <f t="shared" si="326"/>
        <v>0</v>
      </c>
      <c r="G248" s="232"/>
      <c r="H248" s="264"/>
      <c r="I248" s="115">
        <f t="shared" si="327"/>
        <v>0</v>
      </c>
      <c r="J248" s="264"/>
      <c r="K248" s="61"/>
      <c r="L248" s="115">
        <f t="shared" si="328"/>
        <v>0</v>
      </c>
      <c r="M248" s="328"/>
      <c r="N248" s="61"/>
      <c r="O248" s="115">
        <f t="shared" si="329"/>
        <v>0</v>
      </c>
      <c r="P248" s="112"/>
    </row>
    <row r="249" spans="1:16" ht="72" hidden="1" x14ac:dyDescent="0.25">
      <c r="A249" s="38">
        <v>6296</v>
      </c>
      <c r="B249" s="58" t="s">
        <v>229</v>
      </c>
      <c r="C249" s="59">
        <f t="shared" si="283"/>
        <v>0</v>
      </c>
      <c r="D249" s="232">
        <v>0</v>
      </c>
      <c r="E249" s="435"/>
      <c r="F249" s="393">
        <f t="shared" si="326"/>
        <v>0</v>
      </c>
      <c r="G249" s="232"/>
      <c r="H249" s="264"/>
      <c r="I249" s="115">
        <f t="shared" si="327"/>
        <v>0</v>
      </c>
      <c r="J249" s="264"/>
      <c r="K249" s="61"/>
      <c r="L249" s="115">
        <f t="shared" si="328"/>
        <v>0</v>
      </c>
      <c r="M249" s="328"/>
      <c r="N249" s="61"/>
      <c r="O249" s="115">
        <f t="shared" si="329"/>
        <v>0</v>
      </c>
      <c r="P249" s="112"/>
    </row>
    <row r="250" spans="1:16" ht="39.75" hidden="1" customHeight="1" x14ac:dyDescent="0.25">
      <c r="A250" s="38">
        <v>6299</v>
      </c>
      <c r="B250" s="58" t="s">
        <v>230</v>
      </c>
      <c r="C250" s="59">
        <f t="shared" si="283"/>
        <v>0</v>
      </c>
      <c r="D250" s="232">
        <v>0</v>
      </c>
      <c r="E250" s="435"/>
      <c r="F250" s="393">
        <f t="shared" si="326"/>
        <v>0</v>
      </c>
      <c r="G250" s="232"/>
      <c r="H250" s="264"/>
      <c r="I250" s="115">
        <f t="shared" si="327"/>
        <v>0</v>
      </c>
      <c r="J250" s="264"/>
      <c r="K250" s="61"/>
      <c r="L250" s="115">
        <f t="shared" si="328"/>
        <v>0</v>
      </c>
      <c r="M250" s="328"/>
      <c r="N250" s="61"/>
      <c r="O250" s="115">
        <f t="shared" si="329"/>
        <v>0</v>
      </c>
      <c r="P250" s="112"/>
    </row>
    <row r="251" spans="1:16" hidden="1" x14ac:dyDescent="0.25">
      <c r="A251" s="46">
        <v>6300</v>
      </c>
      <c r="B251" s="106" t="s">
        <v>231</v>
      </c>
      <c r="C251" s="47">
        <f t="shared" si="283"/>
        <v>0</v>
      </c>
      <c r="D251" s="230">
        <f>SUM(D252,D257,D258)</f>
        <v>0</v>
      </c>
      <c r="E251" s="430">
        <f t="shared" ref="E251:O251" si="330">SUM(E252,E257,E258)</f>
        <v>0</v>
      </c>
      <c r="F251" s="397">
        <f t="shared" si="330"/>
        <v>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row>
    <row r="252" spans="1:16" ht="24" hidden="1" x14ac:dyDescent="0.25">
      <c r="A252" s="381">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v>0</v>
      </c>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v>0</v>
      </c>
      <c r="E254" s="435"/>
      <c r="F254" s="393">
        <f t="shared" si="332"/>
        <v>0</v>
      </c>
      <c r="G254" s="232"/>
      <c r="H254" s="264"/>
      <c r="I254" s="115">
        <f t="shared" si="333"/>
        <v>0</v>
      </c>
      <c r="J254" s="264"/>
      <c r="K254" s="61"/>
      <c r="L254" s="115">
        <f t="shared" si="334"/>
        <v>0</v>
      </c>
      <c r="M254" s="328"/>
      <c r="N254" s="61"/>
      <c r="O254" s="115">
        <f t="shared" si="335"/>
        <v>0</v>
      </c>
      <c r="P254" s="112"/>
    </row>
    <row r="255" spans="1:16" ht="24" hidden="1" x14ac:dyDescent="0.25">
      <c r="A255" s="38">
        <v>6324</v>
      </c>
      <c r="B255" s="58" t="s">
        <v>287</v>
      </c>
      <c r="C255" s="59">
        <f t="shared" si="283"/>
        <v>0</v>
      </c>
      <c r="D255" s="232">
        <v>0</v>
      </c>
      <c r="E255" s="435"/>
      <c r="F255" s="393">
        <f t="shared" si="332"/>
        <v>0</v>
      </c>
      <c r="G255" s="232"/>
      <c r="H255" s="264"/>
      <c r="I255" s="115">
        <f t="shared" si="333"/>
        <v>0</v>
      </c>
      <c r="J255" s="264"/>
      <c r="K255" s="61"/>
      <c r="L255" s="115">
        <f t="shared" si="334"/>
        <v>0</v>
      </c>
      <c r="M255" s="328"/>
      <c r="N255" s="61"/>
      <c r="O255" s="115">
        <f t="shared" si="335"/>
        <v>0</v>
      </c>
      <c r="P255" s="112"/>
    </row>
    <row r="256" spans="1:16" hidden="1" x14ac:dyDescent="0.25">
      <c r="A256" s="33">
        <v>6329</v>
      </c>
      <c r="B256" s="53" t="s">
        <v>288</v>
      </c>
      <c r="C256" s="54">
        <f t="shared" si="283"/>
        <v>0</v>
      </c>
      <c r="D256" s="231">
        <v>0</v>
      </c>
      <c r="E256" s="433"/>
      <c r="F256" s="434">
        <f t="shared" si="332"/>
        <v>0</v>
      </c>
      <c r="G256" s="231"/>
      <c r="H256" s="263"/>
      <c r="I256" s="121">
        <f t="shared" si="333"/>
        <v>0</v>
      </c>
      <c r="J256" s="263"/>
      <c r="K256" s="56"/>
      <c r="L256" s="121">
        <f t="shared" si="334"/>
        <v>0</v>
      </c>
      <c r="M256" s="327"/>
      <c r="N256" s="56"/>
      <c r="O256" s="121">
        <f t="shared" si="335"/>
        <v>0</v>
      </c>
      <c r="P256" s="111"/>
    </row>
    <row r="257" spans="1:16" ht="24" hidden="1" x14ac:dyDescent="0.25">
      <c r="A257" s="144">
        <v>6330</v>
      </c>
      <c r="B257" s="145" t="s">
        <v>234</v>
      </c>
      <c r="C257" s="128">
        <f t="shared" si="283"/>
        <v>0</v>
      </c>
      <c r="D257" s="237">
        <v>0</v>
      </c>
      <c r="E257" s="440"/>
      <c r="F257" s="441">
        <f t="shared" si="332"/>
        <v>0</v>
      </c>
      <c r="G257" s="237"/>
      <c r="H257" s="268"/>
      <c r="I257" s="313">
        <f t="shared" si="333"/>
        <v>0</v>
      </c>
      <c r="J257" s="268"/>
      <c r="K257" s="130"/>
      <c r="L257" s="313">
        <f t="shared" si="334"/>
        <v>0</v>
      </c>
      <c r="M257" s="331"/>
      <c r="N257" s="130"/>
      <c r="O257" s="313">
        <f t="shared" si="335"/>
        <v>0</v>
      </c>
      <c r="P257" s="159"/>
    </row>
    <row r="258" spans="1:16" hidden="1" x14ac:dyDescent="0.25">
      <c r="A258" s="113">
        <v>6360</v>
      </c>
      <c r="B258" s="58" t="s">
        <v>235</v>
      </c>
      <c r="C258" s="59">
        <f t="shared" si="283"/>
        <v>0</v>
      </c>
      <c r="D258" s="232">
        <v>0</v>
      </c>
      <c r="E258" s="435"/>
      <c r="F258" s="393">
        <f t="shared" si="332"/>
        <v>0</v>
      </c>
      <c r="G258" s="232"/>
      <c r="H258" s="264"/>
      <c r="I258" s="115">
        <f t="shared" si="333"/>
        <v>0</v>
      </c>
      <c r="J258" s="264"/>
      <c r="K258" s="61"/>
      <c r="L258" s="115">
        <f t="shared" si="334"/>
        <v>0</v>
      </c>
      <c r="M258" s="328"/>
      <c r="N258" s="61"/>
      <c r="O258" s="115">
        <f t="shared" si="335"/>
        <v>0</v>
      </c>
      <c r="P258" s="112"/>
    </row>
    <row r="259" spans="1:16" ht="36" hidden="1" x14ac:dyDescent="0.25">
      <c r="A259" s="46">
        <v>6400</v>
      </c>
      <c r="B259" s="106" t="s">
        <v>236</v>
      </c>
      <c r="C259" s="47">
        <f t="shared" si="283"/>
        <v>0</v>
      </c>
      <c r="D259" s="230">
        <f>SUM(D260,D264)</f>
        <v>0</v>
      </c>
      <c r="E259" s="430">
        <f t="shared" ref="E259:O259" si="336">SUM(E260,E264)</f>
        <v>0</v>
      </c>
      <c r="F259" s="397">
        <f t="shared" si="336"/>
        <v>0</v>
      </c>
      <c r="G259" s="230">
        <f t="shared" si="336"/>
        <v>0</v>
      </c>
      <c r="H259" s="107">
        <f t="shared" si="336"/>
        <v>0</v>
      </c>
      <c r="I259" s="118">
        <f t="shared" si="336"/>
        <v>0</v>
      </c>
      <c r="J259" s="107">
        <f t="shared" si="336"/>
        <v>0</v>
      </c>
      <c r="K259" s="51">
        <f t="shared" si="336"/>
        <v>0</v>
      </c>
      <c r="L259" s="118">
        <f t="shared" si="336"/>
        <v>0</v>
      </c>
      <c r="M259" s="167">
        <f t="shared" si="336"/>
        <v>0</v>
      </c>
      <c r="N259" s="168">
        <f t="shared" si="336"/>
        <v>0</v>
      </c>
      <c r="O259" s="169">
        <f t="shared" si="336"/>
        <v>0</v>
      </c>
      <c r="P259" s="353"/>
    </row>
    <row r="260" spans="1:16" ht="24" hidden="1" x14ac:dyDescent="0.25">
      <c r="A260" s="381">
        <v>6410</v>
      </c>
      <c r="B260" s="53" t="s">
        <v>237</v>
      </c>
      <c r="C260" s="54">
        <f t="shared" si="283"/>
        <v>0</v>
      </c>
      <c r="D260" s="235">
        <f>SUM(D261:D263)</f>
        <v>0</v>
      </c>
      <c r="E260" s="438">
        <f t="shared" ref="E260:O260" si="337">SUM(E261:E263)</f>
        <v>0</v>
      </c>
      <c r="F260" s="434">
        <f t="shared" si="337"/>
        <v>0</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v>0</v>
      </c>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v>0</v>
      </c>
      <c r="E262" s="435"/>
      <c r="F262" s="393">
        <f t="shared" si="338"/>
        <v>0</v>
      </c>
      <c r="G262" s="232"/>
      <c r="H262" s="264"/>
      <c r="I262" s="115">
        <f t="shared" si="339"/>
        <v>0</v>
      </c>
      <c r="J262" s="264"/>
      <c r="K262" s="61"/>
      <c r="L262" s="115">
        <f t="shared" si="340"/>
        <v>0</v>
      </c>
      <c r="M262" s="328"/>
      <c r="N262" s="61"/>
      <c r="O262" s="115">
        <f t="shared" si="341"/>
        <v>0</v>
      </c>
      <c r="P262" s="112"/>
    </row>
    <row r="263" spans="1:16" ht="36" hidden="1" x14ac:dyDescent="0.25">
      <c r="A263" s="38">
        <v>6419</v>
      </c>
      <c r="B263" s="58" t="s">
        <v>240</v>
      </c>
      <c r="C263" s="59">
        <f t="shared" si="283"/>
        <v>0</v>
      </c>
      <c r="D263" s="232">
        <v>0</v>
      </c>
      <c r="E263" s="435"/>
      <c r="F263" s="393">
        <f t="shared" si="338"/>
        <v>0</v>
      </c>
      <c r="G263" s="232"/>
      <c r="H263" s="264"/>
      <c r="I263" s="115">
        <f t="shared" si="339"/>
        <v>0</v>
      </c>
      <c r="J263" s="264"/>
      <c r="K263" s="61"/>
      <c r="L263" s="115">
        <f t="shared" si="340"/>
        <v>0</v>
      </c>
      <c r="M263" s="328"/>
      <c r="N263" s="61"/>
      <c r="O263" s="115">
        <f t="shared" si="341"/>
        <v>0</v>
      </c>
      <c r="P263" s="112"/>
    </row>
    <row r="264" spans="1:16" ht="36" hidden="1" x14ac:dyDescent="0.25">
      <c r="A264" s="113">
        <v>6420</v>
      </c>
      <c r="B264" s="58" t="s">
        <v>241</v>
      </c>
      <c r="C264" s="59">
        <f t="shared" si="283"/>
        <v>0</v>
      </c>
      <c r="D264" s="233">
        <f>SUM(D265:D268)</f>
        <v>0</v>
      </c>
      <c r="E264" s="436">
        <f t="shared" ref="E264:F264" si="342">SUM(E265:E268)</f>
        <v>0</v>
      </c>
      <c r="F264" s="393">
        <f t="shared" si="342"/>
        <v>0</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v>0</v>
      </c>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row>
    <row r="266" spans="1:16" hidden="1" x14ac:dyDescent="0.25">
      <c r="A266" s="38">
        <v>6422</v>
      </c>
      <c r="B266" s="58" t="s">
        <v>243</v>
      </c>
      <c r="C266" s="59">
        <f t="shared" si="283"/>
        <v>0</v>
      </c>
      <c r="D266" s="232">
        <v>0</v>
      </c>
      <c r="E266" s="435"/>
      <c r="F266" s="393">
        <f t="shared" si="346"/>
        <v>0</v>
      </c>
      <c r="G266" s="232"/>
      <c r="H266" s="264"/>
      <c r="I266" s="115">
        <f t="shared" si="347"/>
        <v>0</v>
      </c>
      <c r="J266" s="264"/>
      <c r="K266" s="61"/>
      <c r="L266" s="115">
        <f t="shared" si="348"/>
        <v>0</v>
      </c>
      <c r="M266" s="328"/>
      <c r="N266" s="61"/>
      <c r="O266" s="115">
        <f t="shared" si="349"/>
        <v>0</v>
      </c>
      <c r="P266" s="112"/>
    </row>
    <row r="267" spans="1:16" ht="13.5" hidden="1" customHeight="1" x14ac:dyDescent="0.25">
      <c r="A267" s="38">
        <v>6423</v>
      </c>
      <c r="B267" s="58" t="s">
        <v>244</v>
      </c>
      <c r="C267" s="59">
        <f t="shared" si="283"/>
        <v>0</v>
      </c>
      <c r="D267" s="232">
        <v>0</v>
      </c>
      <c r="E267" s="435"/>
      <c r="F267" s="393">
        <f t="shared" si="346"/>
        <v>0</v>
      </c>
      <c r="G267" s="232"/>
      <c r="H267" s="264"/>
      <c r="I267" s="115">
        <f t="shared" si="347"/>
        <v>0</v>
      </c>
      <c r="J267" s="264"/>
      <c r="K267" s="61"/>
      <c r="L267" s="115">
        <f t="shared" si="348"/>
        <v>0</v>
      </c>
      <c r="M267" s="328"/>
      <c r="N267" s="61"/>
      <c r="O267" s="115">
        <f t="shared" si="349"/>
        <v>0</v>
      </c>
      <c r="P267" s="112"/>
    </row>
    <row r="268" spans="1:16" ht="36" hidden="1" x14ac:dyDescent="0.25">
      <c r="A268" s="38">
        <v>6424</v>
      </c>
      <c r="B268" s="58" t="s">
        <v>245</v>
      </c>
      <c r="C268" s="59">
        <f t="shared" si="283"/>
        <v>0</v>
      </c>
      <c r="D268" s="232">
        <v>0</v>
      </c>
      <c r="E268" s="435"/>
      <c r="F268" s="393">
        <f t="shared" si="346"/>
        <v>0</v>
      </c>
      <c r="G268" s="232"/>
      <c r="H268" s="264"/>
      <c r="I268" s="115">
        <f t="shared" si="347"/>
        <v>0</v>
      </c>
      <c r="J268" s="264"/>
      <c r="K268" s="61"/>
      <c r="L268" s="115">
        <f t="shared" si="348"/>
        <v>0</v>
      </c>
      <c r="M268" s="328"/>
      <c r="N268" s="61"/>
      <c r="O268" s="115">
        <f t="shared" si="349"/>
        <v>0</v>
      </c>
      <c r="P268" s="112"/>
    </row>
    <row r="269" spans="1:16" ht="36" hidden="1" x14ac:dyDescent="0.25">
      <c r="A269" s="150">
        <v>7000</v>
      </c>
      <c r="B269" s="150" t="s">
        <v>246</v>
      </c>
      <c r="C269" s="153">
        <f t="shared" si="283"/>
        <v>0</v>
      </c>
      <c r="D269" s="239">
        <f>SUM(D270,D281)</f>
        <v>0</v>
      </c>
      <c r="E269" s="444">
        <f t="shared" ref="E269:F269" si="350">SUM(E270,E281)</f>
        <v>0</v>
      </c>
      <c r="F269" s="445">
        <f t="shared" si="350"/>
        <v>0</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row>
    <row r="271" spans="1:16" ht="24" hidden="1" x14ac:dyDescent="0.25">
      <c r="A271" s="381">
        <v>7210</v>
      </c>
      <c r="B271" s="53" t="s">
        <v>248</v>
      </c>
      <c r="C271" s="54">
        <f t="shared" si="283"/>
        <v>0</v>
      </c>
      <c r="D271" s="231">
        <v>0</v>
      </c>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v>0</v>
      </c>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v>0</v>
      </c>
      <c r="E274" s="435"/>
      <c r="F274" s="393">
        <f t="shared" si="362"/>
        <v>0</v>
      </c>
      <c r="G274" s="232"/>
      <c r="H274" s="264"/>
      <c r="I274" s="115">
        <f t="shared" si="363"/>
        <v>0</v>
      </c>
      <c r="J274" s="264"/>
      <c r="K274" s="61"/>
      <c r="L274" s="115">
        <f t="shared" si="364"/>
        <v>0</v>
      </c>
      <c r="M274" s="328"/>
      <c r="N274" s="61"/>
      <c r="O274" s="115">
        <f t="shared" si="365"/>
        <v>0</v>
      </c>
      <c r="P274" s="112"/>
    </row>
    <row r="275" spans="1:16" ht="24" hidden="1" x14ac:dyDescent="0.25">
      <c r="A275" s="113">
        <v>7230</v>
      </c>
      <c r="B275" s="58" t="s">
        <v>292</v>
      </c>
      <c r="C275" s="59">
        <f t="shared" si="283"/>
        <v>0</v>
      </c>
      <c r="D275" s="232">
        <v>0</v>
      </c>
      <c r="E275" s="435"/>
      <c r="F275" s="393">
        <f t="shared" si="362"/>
        <v>0</v>
      </c>
      <c r="G275" s="232"/>
      <c r="H275" s="264"/>
      <c r="I275" s="115">
        <f t="shared" si="363"/>
        <v>0</v>
      </c>
      <c r="J275" s="264"/>
      <c r="K275" s="61"/>
      <c r="L275" s="115">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436">
        <f t="shared" si="366"/>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v>0</v>
      </c>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v>0</v>
      </c>
      <c r="E278" s="435"/>
      <c r="F278" s="393">
        <f t="shared" si="369"/>
        <v>0</v>
      </c>
      <c r="G278" s="232"/>
      <c r="H278" s="264"/>
      <c r="I278" s="115">
        <f t="shared" si="370"/>
        <v>0</v>
      </c>
      <c r="J278" s="264"/>
      <c r="K278" s="61"/>
      <c r="L278" s="115">
        <f t="shared" si="371"/>
        <v>0</v>
      </c>
      <c r="M278" s="328"/>
      <c r="N278" s="61"/>
      <c r="O278" s="115">
        <f t="shared" si="372"/>
        <v>0</v>
      </c>
      <c r="P278" s="112"/>
    </row>
    <row r="279" spans="1:16" ht="36" hidden="1" x14ac:dyDescent="0.25">
      <c r="A279" s="38">
        <v>7247</v>
      </c>
      <c r="B279" s="58" t="s">
        <v>309</v>
      </c>
      <c r="C279" s="59">
        <f t="shared" si="368"/>
        <v>0</v>
      </c>
      <c r="D279" s="232">
        <v>0</v>
      </c>
      <c r="E279" s="435"/>
      <c r="F279" s="393">
        <f t="shared" si="369"/>
        <v>0</v>
      </c>
      <c r="G279" s="232"/>
      <c r="H279" s="264"/>
      <c r="I279" s="115">
        <f t="shared" si="370"/>
        <v>0</v>
      </c>
      <c r="J279" s="264"/>
      <c r="K279" s="61"/>
      <c r="L279" s="115">
        <f t="shared" si="371"/>
        <v>0</v>
      </c>
      <c r="M279" s="328"/>
      <c r="N279" s="61"/>
      <c r="O279" s="115">
        <f t="shared" si="372"/>
        <v>0</v>
      </c>
      <c r="P279" s="112"/>
    </row>
    <row r="280" spans="1:16" ht="24" hidden="1" x14ac:dyDescent="0.25">
      <c r="A280" s="381">
        <v>7260</v>
      </c>
      <c r="B280" s="53" t="s">
        <v>255</v>
      </c>
      <c r="C280" s="54">
        <f t="shared" si="368"/>
        <v>0</v>
      </c>
      <c r="D280" s="231">
        <v>0</v>
      </c>
      <c r="E280" s="433"/>
      <c r="F280" s="434">
        <f t="shared" si="369"/>
        <v>0</v>
      </c>
      <c r="G280" s="231"/>
      <c r="H280" s="263"/>
      <c r="I280" s="121">
        <f t="shared" si="370"/>
        <v>0</v>
      </c>
      <c r="J280" s="263"/>
      <c r="K280" s="56"/>
      <c r="L280" s="12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446">
        <f t="shared" si="373"/>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v>0</v>
      </c>
      <c r="E282" s="447"/>
      <c r="F282" s="416">
        <f>D282+E282</f>
        <v>0</v>
      </c>
      <c r="G282" s="241"/>
      <c r="H282" s="272"/>
      <c r="I282" s="312">
        <f>G282+H282</f>
        <v>0</v>
      </c>
      <c r="J282" s="272"/>
      <c r="K282" s="67"/>
      <c r="L282" s="312">
        <f>J282+K282</f>
        <v>0</v>
      </c>
      <c r="M282" s="334"/>
      <c r="N282" s="67"/>
      <c r="O282" s="312">
        <f>M282+N282</f>
        <v>0</v>
      </c>
      <c r="P282" s="156"/>
    </row>
    <row r="283" spans="1:16" hidden="1" x14ac:dyDescent="0.25">
      <c r="A283" s="147"/>
      <c r="B283" s="58" t="s">
        <v>256</v>
      </c>
      <c r="C283" s="59">
        <f t="shared" si="368"/>
        <v>0</v>
      </c>
      <c r="D283" s="233">
        <f>SUM(D284:D285)</f>
        <v>0</v>
      </c>
      <c r="E283" s="436">
        <f t="shared" ref="E283:F283" si="374">SUM(E284:E285)</f>
        <v>0</v>
      </c>
      <c r="F283" s="393">
        <f t="shared" si="374"/>
        <v>0</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v>0</v>
      </c>
      <c r="E284" s="435"/>
      <c r="F284" s="393">
        <f t="shared" ref="F284:F285" si="378">D284+E284</f>
        <v>0</v>
      </c>
      <c r="G284" s="232"/>
      <c r="H284" s="264"/>
      <c r="I284" s="115">
        <f t="shared" ref="I284:I285" si="379">G284+H284</f>
        <v>0</v>
      </c>
      <c r="J284" s="264"/>
      <c r="K284" s="61"/>
      <c r="L284" s="115">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v>0</v>
      </c>
      <c r="E285" s="433"/>
      <c r="F285" s="434">
        <f t="shared" si="378"/>
        <v>0</v>
      </c>
      <c r="G285" s="231"/>
      <c r="H285" s="263"/>
      <c r="I285" s="121">
        <f t="shared" si="379"/>
        <v>0</v>
      </c>
      <c r="J285" s="263"/>
      <c r="K285" s="56"/>
      <c r="L285" s="121">
        <f t="shared" si="380"/>
        <v>0</v>
      </c>
      <c r="M285" s="327"/>
      <c r="N285" s="56"/>
      <c r="O285" s="121">
        <f t="shared" si="381"/>
        <v>0</v>
      </c>
      <c r="P285" s="111"/>
    </row>
    <row r="286" spans="1:16" ht="12.75" thickBot="1" x14ac:dyDescent="0.3">
      <c r="A286" s="175"/>
      <c r="B286" s="175" t="s">
        <v>261</v>
      </c>
      <c r="C286" s="316">
        <f t="shared" si="368"/>
        <v>439950</v>
      </c>
      <c r="D286" s="242">
        <f t="shared" ref="D286:O286" si="382">SUM(D283,D269,D230,D195,D187,D173,D75,D53)</f>
        <v>439020</v>
      </c>
      <c r="E286" s="448">
        <f t="shared" si="382"/>
        <v>930</v>
      </c>
      <c r="F286" s="449">
        <f t="shared" si="382"/>
        <v>439950</v>
      </c>
      <c r="G286" s="242">
        <f t="shared" si="382"/>
        <v>0</v>
      </c>
      <c r="H286" s="177">
        <f t="shared" si="382"/>
        <v>0</v>
      </c>
      <c r="I286" s="298">
        <f t="shared" si="382"/>
        <v>0</v>
      </c>
      <c r="J286" s="177">
        <f t="shared" si="382"/>
        <v>0</v>
      </c>
      <c r="K286" s="176">
        <f t="shared" si="382"/>
        <v>0</v>
      </c>
      <c r="L286" s="298">
        <f t="shared" si="382"/>
        <v>0</v>
      </c>
      <c r="M286" s="316">
        <f t="shared" si="382"/>
        <v>0</v>
      </c>
      <c r="N286" s="176">
        <f t="shared" si="382"/>
        <v>0</v>
      </c>
      <c r="O286" s="298">
        <f t="shared" si="382"/>
        <v>0</v>
      </c>
      <c r="P286" s="356"/>
    </row>
    <row r="287" spans="1:16" s="21" customFormat="1" ht="13.5" hidden="1" thickTop="1" thickBot="1" x14ac:dyDescent="0.3">
      <c r="A287" s="1670" t="s">
        <v>262</v>
      </c>
      <c r="B287" s="1671"/>
      <c r="C287" s="184">
        <f t="shared" si="368"/>
        <v>0</v>
      </c>
      <c r="D287" s="243">
        <f>SUM(D24,D25,D41)-D51</f>
        <v>0</v>
      </c>
      <c r="E287" s="450">
        <f t="shared" ref="E287:F287" si="383">SUM(E24,E25,E41)-E51</f>
        <v>0</v>
      </c>
      <c r="F287" s="451">
        <f t="shared" si="383"/>
        <v>0</v>
      </c>
      <c r="G287" s="243">
        <f>SUM(G24,G25,G41)-G51</f>
        <v>0</v>
      </c>
      <c r="H287" s="273">
        <f t="shared" ref="H287:I287" si="384">SUM(H24,H25,H41)-H51</f>
        <v>0</v>
      </c>
      <c r="I287" s="299">
        <f t="shared" si="384"/>
        <v>0</v>
      </c>
      <c r="J287" s="273">
        <f>(J26+J43)-J51</f>
        <v>0</v>
      </c>
      <c r="K287" s="179">
        <f t="shared" ref="K287:L287" si="385">(K26+K43)-K51</f>
        <v>0</v>
      </c>
      <c r="L287" s="299">
        <f t="shared" si="385"/>
        <v>0</v>
      </c>
      <c r="M287" s="184">
        <f>M45-M51</f>
        <v>0</v>
      </c>
      <c r="N287" s="179">
        <f t="shared" ref="N287:O287" si="386">N45-N51</f>
        <v>0</v>
      </c>
      <c r="O287" s="299">
        <f t="shared" si="386"/>
        <v>0</v>
      </c>
      <c r="P287" s="186"/>
    </row>
    <row r="288" spans="1:16" s="21" customFormat="1" ht="12.75" hidden="1" thickTop="1" x14ac:dyDescent="0.25">
      <c r="A288" s="1672" t="s">
        <v>263</v>
      </c>
      <c r="B288" s="1673"/>
      <c r="C288" s="164">
        <f t="shared" si="368"/>
        <v>0</v>
      </c>
      <c r="D288" s="244">
        <f t="shared" ref="D288:O288" si="387">SUM(D289,D290)-D297+D298</f>
        <v>0</v>
      </c>
      <c r="E288" s="452">
        <f t="shared" si="387"/>
        <v>0</v>
      </c>
      <c r="F288" s="453">
        <f t="shared" si="387"/>
        <v>0</v>
      </c>
      <c r="G288" s="244">
        <f t="shared" si="387"/>
        <v>0</v>
      </c>
      <c r="H288" s="274">
        <f t="shared" si="387"/>
        <v>0</v>
      </c>
      <c r="I288" s="162">
        <f t="shared" si="387"/>
        <v>0</v>
      </c>
      <c r="J288" s="274">
        <f t="shared" si="387"/>
        <v>0</v>
      </c>
      <c r="K288" s="161">
        <f t="shared" si="387"/>
        <v>0</v>
      </c>
      <c r="L288" s="162">
        <f t="shared" si="387"/>
        <v>0</v>
      </c>
      <c r="M288" s="164">
        <f t="shared" si="387"/>
        <v>0</v>
      </c>
      <c r="N288" s="161">
        <f t="shared" si="387"/>
        <v>0</v>
      </c>
      <c r="O288" s="162">
        <f t="shared" si="387"/>
        <v>0</v>
      </c>
      <c r="P288" s="357"/>
    </row>
    <row r="289" spans="1:16" s="21" customFormat="1" ht="13.5" hidden="1" thickTop="1" thickBot="1" x14ac:dyDescent="0.3">
      <c r="A289" s="89" t="s">
        <v>264</v>
      </c>
      <c r="B289" s="89" t="s">
        <v>265</v>
      </c>
      <c r="C289" s="90">
        <f t="shared" si="368"/>
        <v>0</v>
      </c>
      <c r="D289" s="226">
        <f t="shared" ref="D289:O289" si="388">D21-D283</f>
        <v>0</v>
      </c>
      <c r="E289" s="422">
        <f t="shared" si="388"/>
        <v>0</v>
      </c>
      <c r="F289" s="423">
        <f t="shared" si="388"/>
        <v>0</v>
      </c>
      <c r="G289" s="226">
        <f t="shared" si="388"/>
        <v>0</v>
      </c>
      <c r="H289" s="259">
        <f t="shared" si="388"/>
        <v>0</v>
      </c>
      <c r="I289" s="92">
        <f t="shared" si="388"/>
        <v>0</v>
      </c>
      <c r="J289" s="259">
        <f t="shared" si="388"/>
        <v>0</v>
      </c>
      <c r="K289" s="91">
        <f t="shared" si="388"/>
        <v>0</v>
      </c>
      <c r="L289" s="9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row>
    <row r="293" spans="1:16"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row>
    <row r="294" spans="1:16"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row>
    <row r="295" spans="1:16"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row>
    <row r="296" spans="1:16"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qDPcrzbmTfHtvDuy3Hzum3ofaNfqwON5D7AM0cYsDixeOmtqA/YMyYkr2zLu3himeLOlnn7sB1Z1aL684tlvig==" saltValue="e5d2NUxs7zKjS9JqnTYxTA==" spinCount="100000" sheet="1" objects="1" scenarios="1" formatCells="0" formatColumns="0" formatRows="0"/>
  <autoFilter ref="A18:P298">
    <filterColumn colId="2">
      <filters blank="1">
        <filter val="15 795"/>
        <filter val="20 505"/>
        <filter val="330 000"/>
        <filter val="350 505"/>
        <filter val="4 688"/>
        <filter val="439 950"/>
        <filter val="5 835"/>
        <filter val="6 735"/>
        <filter val="62 227"/>
        <filter val="78 022"/>
        <filter val="82 710"/>
        <filter val="89 445"/>
        <filter val="9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verticalDpi="4294967294" r:id="rId1"/>
  <headerFooter differentFirst="1">
    <oddFooter>&amp;L&amp;"Times New Roman,Regular"&amp;9&amp;D; &amp;T&amp;R&amp;"Times New Roman,Regular"&amp;9&amp;P (&amp;N)</oddFooter>
    <firstHeader xml:space="preserve">&amp;R&amp;"Times New Roman,Regular"&amp;9 8.pielikums Jūrmalas pilsētas domes 
2018.gada 27.septembra saistošajiem noteikumiem Nr.33
(protokols Nr.13,  23.punkts)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S5" sqref="S5"/>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1332</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496</v>
      </c>
      <c r="D3" s="1713"/>
      <c r="E3" s="1713"/>
      <c r="F3" s="1713"/>
      <c r="G3" s="1713"/>
      <c r="H3" s="1713"/>
      <c r="I3" s="1713"/>
      <c r="J3" s="1713"/>
      <c r="K3" s="1713"/>
      <c r="L3" s="1713"/>
      <c r="M3" s="1713"/>
      <c r="N3" s="1713"/>
      <c r="O3" s="1713"/>
      <c r="P3" s="1714"/>
      <c r="Q3" s="382"/>
    </row>
    <row r="4" spans="1:17" ht="12.75" customHeight="1" x14ac:dyDescent="0.25">
      <c r="A4" s="4" t="s">
        <v>1</v>
      </c>
      <c r="B4" s="5"/>
      <c r="C4" s="1713" t="s">
        <v>497</v>
      </c>
      <c r="D4" s="1713"/>
      <c r="E4" s="1713"/>
      <c r="F4" s="1713"/>
      <c r="G4" s="1713"/>
      <c r="H4" s="1713"/>
      <c r="I4" s="1713"/>
      <c r="J4" s="1713"/>
      <c r="K4" s="1713"/>
      <c r="L4" s="1713"/>
      <c r="M4" s="1713"/>
      <c r="N4" s="1713"/>
      <c r="O4" s="1713"/>
      <c r="P4" s="1714"/>
      <c r="Q4" s="382"/>
    </row>
    <row r="5" spans="1:17" ht="12.75" customHeight="1" x14ac:dyDescent="0.25">
      <c r="A5" s="2" t="s">
        <v>2</v>
      </c>
      <c r="B5" s="3"/>
      <c r="C5" s="1708" t="s">
        <v>498</v>
      </c>
      <c r="D5" s="1708"/>
      <c r="E5" s="1708"/>
      <c r="F5" s="1708"/>
      <c r="G5" s="1708"/>
      <c r="H5" s="1708"/>
      <c r="I5" s="1708"/>
      <c r="J5" s="1708"/>
      <c r="K5" s="1708"/>
      <c r="L5" s="1708"/>
      <c r="M5" s="1708"/>
      <c r="N5" s="1708"/>
      <c r="O5" s="1708"/>
      <c r="P5" s="1709"/>
      <c r="Q5" s="382"/>
    </row>
    <row r="6" spans="1:17" ht="12.75" customHeight="1" x14ac:dyDescent="0.25">
      <c r="A6" s="2" t="s">
        <v>3</v>
      </c>
      <c r="B6" s="3"/>
      <c r="C6" s="1708" t="s">
        <v>324</v>
      </c>
      <c r="D6" s="1708"/>
      <c r="E6" s="1708"/>
      <c r="F6" s="1708"/>
      <c r="G6" s="1708"/>
      <c r="H6" s="1708"/>
      <c r="I6" s="1708"/>
      <c r="J6" s="1708"/>
      <c r="K6" s="1708"/>
      <c r="L6" s="1708"/>
      <c r="M6" s="1708"/>
      <c r="N6" s="1708"/>
      <c r="O6" s="1708"/>
      <c r="P6" s="1709"/>
      <c r="Q6" s="382"/>
    </row>
    <row r="7" spans="1:17" ht="15" customHeight="1" x14ac:dyDescent="0.25">
      <c r="A7" s="2" t="s">
        <v>4</v>
      </c>
      <c r="B7" s="3"/>
      <c r="C7" s="1713" t="s">
        <v>1333</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500</v>
      </c>
      <c r="D9" s="1708"/>
      <c r="E9" s="1708"/>
      <c r="F9" s="1708"/>
      <c r="G9" s="1708"/>
      <c r="H9" s="1708"/>
      <c r="I9" s="1708"/>
      <c r="J9" s="1708"/>
      <c r="K9" s="1708"/>
      <c r="L9" s="1708"/>
      <c r="M9" s="1708"/>
      <c r="N9" s="1708"/>
      <c r="O9" s="1708"/>
      <c r="P9" s="1709"/>
      <c r="Q9" s="382"/>
    </row>
    <row r="10" spans="1:17" ht="12.75" customHeight="1" x14ac:dyDescent="0.25">
      <c r="A10" s="2"/>
      <c r="B10" s="3" t="s">
        <v>7</v>
      </c>
      <c r="C10" s="1708" t="s">
        <v>1334</v>
      </c>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725" t="s">
        <v>14</v>
      </c>
      <c r="G16" s="1697" t="s">
        <v>313</v>
      </c>
      <c r="H16" s="1726" t="s">
        <v>319</v>
      </c>
      <c r="I16" s="1721" t="s">
        <v>308</v>
      </c>
      <c r="J16" s="1722" t="s">
        <v>314</v>
      </c>
      <c r="K16" s="1723" t="s">
        <v>317</v>
      </c>
      <c r="L16" s="1727"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726"/>
      <c r="I17" s="1721"/>
      <c r="J17" s="1677"/>
      <c r="K17" s="1724"/>
      <c r="L17" s="1728"/>
      <c r="M17" s="1705"/>
      <c r="N17" s="1707"/>
      <c r="O17" s="1701"/>
      <c r="P17" s="1703"/>
    </row>
    <row r="18" spans="1:16" s="11" customFormat="1" ht="9.75" customHeight="1" thickTop="1" x14ac:dyDescent="0.25">
      <c r="A18" s="12" t="s">
        <v>17</v>
      </c>
      <c r="B18" s="12">
        <v>2</v>
      </c>
      <c r="C18" s="13">
        <v>3</v>
      </c>
      <c r="D18" s="211">
        <v>4</v>
      </c>
      <c r="E18" s="384">
        <v>5</v>
      </c>
      <c r="F18" s="12">
        <v>6</v>
      </c>
      <c r="G18" s="211">
        <v>7</v>
      </c>
      <c r="H18" s="197">
        <v>8</v>
      </c>
      <c r="I18" s="12">
        <v>9</v>
      </c>
      <c r="J18" s="246">
        <v>10</v>
      </c>
      <c r="K18" s="384">
        <v>11</v>
      </c>
      <c r="L18" s="12">
        <v>12</v>
      </c>
      <c r="M18" s="13">
        <v>13</v>
      </c>
      <c r="N18" s="14">
        <v>14</v>
      </c>
      <c r="O18" s="15">
        <v>15</v>
      </c>
      <c r="P18" s="15">
        <v>16</v>
      </c>
    </row>
    <row r="19" spans="1:16" s="21" customFormat="1" x14ac:dyDescent="0.25">
      <c r="A19" s="16"/>
      <c r="B19" s="17" t="s">
        <v>18</v>
      </c>
      <c r="C19" s="18"/>
      <c r="D19" s="212"/>
      <c r="E19" s="385"/>
      <c r="F19" s="98"/>
      <c r="G19" s="212"/>
      <c r="H19" s="1255"/>
      <c r="I19" s="98"/>
      <c r="J19" s="247"/>
      <c r="K19" s="385"/>
      <c r="L19" s="98"/>
      <c r="M19" s="317"/>
      <c r="N19" s="19"/>
      <c r="O19" s="360"/>
      <c r="P19" s="20"/>
    </row>
    <row r="20" spans="1:16" s="21" customFormat="1" ht="12.75" thickBot="1" x14ac:dyDescent="0.3">
      <c r="A20" s="22"/>
      <c r="B20" s="23" t="s">
        <v>19</v>
      </c>
      <c r="C20" s="24">
        <f>F20+I20+L20+O20</f>
        <v>938472</v>
      </c>
      <c r="D20" s="213">
        <f>SUM(D21,D24,D25,D41,D43)</f>
        <v>918639</v>
      </c>
      <c r="E20" s="386">
        <f t="shared" ref="E20:F20" si="0">SUM(E21,E24,E25,E41,E43)</f>
        <v>0</v>
      </c>
      <c r="F20" s="387">
        <f t="shared" si="0"/>
        <v>918639</v>
      </c>
      <c r="G20" s="213">
        <f>SUM(G21,G24,G43)</f>
        <v>19833</v>
      </c>
      <c r="H20" s="198">
        <f t="shared" ref="H20:I20" si="1">SUM(H21,H24,H43)</f>
        <v>0</v>
      </c>
      <c r="I20" s="387">
        <f t="shared" si="1"/>
        <v>19833</v>
      </c>
      <c r="J20" s="248">
        <f>SUM(J21,J26,J43)</f>
        <v>0</v>
      </c>
      <c r="K20" s="386">
        <f t="shared" ref="K20:L20" si="2">SUM(K21,K26,K43)</f>
        <v>0</v>
      </c>
      <c r="L20" s="387">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0">
        <f t="shared" ref="E21" si="5">SUM(E22:E23)</f>
        <v>0</v>
      </c>
      <c r="F21" s="276">
        <f>SUM(F22:F23)</f>
        <v>0</v>
      </c>
      <c r="G21" s="214">
        <f>SUM(G22:G23)</f>
        <v>0</v>
      </c>
      <c r="H21" s="249">
        <f t="shared" ref="H21:I21" si="6">SUM(H22:H23)</f>
        <v>0</v>
      </c>
      <c r="I21" s="31">
        <f t="shared" si="6"/>
        <v>0</v>
      </c>
      <c r="J21" s="249">
        <f>SUM(J22:J23)</f>
        <v>0</v>
      </c>
      <c r="K21" s="30">
        <f t="shared" ref="K21:L21" si="7">SUM(K22:K23)</f>
        <v>0</v>
      </c>
      <c r="L21" s="199">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5"/>
      <c r="F22" s="358">
        <f>D22+E22</f>
        <v>0</v>
      </c>
      <c r="G22" s="215"/>
      <c r="H22" s="250"/>
      <c r="I22" s="361">
        <f>G22+H22</f>
        <v>0</v>
      </c>
      <c r="J22" s="250"/>
      <c r="K22" s="35"/>
      <c r="L22" s="200">
        <f>J22+K22</f>
        <v>0</v>
      </c>
      <c r="M22" s="318"/>
      <c r="N22" s="35"/>
      <c r="O22" s="361">
        <f>M22+N22</f>
        <v>0</v>
      </c>
      <c r="P22" s="36"/>
    </row>
    <row r="23" spans="1:16" ht="12.75" hidden="1" thickTop="1" x14ac:dyDescent="0.25">
      <c r="A23" s="37"/>
      <c r="B23" s="38" t="s">
        <v>22</v>
      </c>
      <c r="C23" s="39">
        <f t="shared" si="4"/>
        <v>0</v>
      </c>
      <c r="D23" s="216"/>
      <c r="E23" s="40"/>
      <c r="F23" s="148">
        <f>D23+E23</f>
        <v>0</v>
      </c>
      <c r="G23" s="216"/>
      <c r="H23" s="251"/>
      <c r="I23" s="311">
        <f>G23+H23</f>
        <v>0</v>
      </c>
      <c r="J23" s="251"/>
      <c r="K23" s="40"/>
      <c r="L23" s="201">
        <f>J23+K23</f>
        <v>0</v>
      </c>
      <c r="M23" s="372"/>
      <c r="N23" s="40"/>
      <c r="O23" s="311">
        <f>M23+N23</f>
        <v>0</v>
      </c>
      <c r="P23" s="170"/>
    </row>
    <row r="24" spans="1:16" s="21" customFormat="1" ht="25.5" thickTop="1" thickBot="1" x14ac:dyDescent="0.3">
      <c r="A24" s="41">
        <v>19300</v>
      </c>
      <c r="B24" s="41" t="s">
        <v>304</v>
      </c>
      <c r="C24" s="42">
        <f>F24+I24</f>
        <v>938472</v>
      </c>
      <c r="D24" s="217">
        <v>918639</v>
      </c>
      <c r="E24" s="394">
        <f>458+14-209+363+484-484-58-242-2350+2100+250-326</f>
        <v>0</v>
      </c>
      <c r="F24" s="395">
        <f>D24+E24</f>
        <v>918639</v>
      </c>
      <c r="G24" s="217">
        <f>G51</f>
        <v>19833</v>
      </c>
      <c r="H24" s="1257">
        <f>-13000+1000+3100+2900+4496+35+300+120+1049</f>
        <v>0</v>
      </c>
      <c r="I24" s="395">
        <f>G24+H24</f>
        <v>19833</v>
      </c>
      <c r="J24" s="293" t="s">
        <v>23</v>
      </c>
      <c r="K24" s="1258" t="s">
        <v>23</v>
      </c>
      <c r="L24" s="1269" t="s">
        <v>23</v>
      </c>
      <c r="M24" s="319" t="s">
        <v>23</v>
      </c>
      <c r="N24" s="44" t="s">
        <v>23</v>
      </c>
      <c r="O24" s="45" t="s">
        <v>23</v>
      </c>
      <c r="P24" s="339"/>
    </row>
    <row r="25" spans="1:16" s="21" customFormat="1" ht="24.75" hidden="1" thickTop="1" x14ac:dyDescent="0.25">
      <c r="A25" s="188"/>
      <c r="B25" s="46" t="s">
        <v>24</v>
      </c>
      <c r="C25" s="47">
        <f>F25</f>
        <v>0</v>
      </c>
      <c r="D25" s="218"/>
      <c r="E25" s="48"/>
      <c r="F25" s="287">
        <f>D25+E25</f>
        <v>0</v>
      </c>
      <c r="G25" s="219" t="s">
        <v>23</v>
      </c>
      <c r="H25" s="253" t="s">
        <v>23</v>
      </c>
      <c r="I25" s="50" t="s">
        <v>23</v>
      </c>
      <c r="J25" s="253" t="s">
        <v>23</v>
      </c>
      <c r="K25" s="49" t="s">
        <v>23</v>
      </c>
      <c r="L25" s="301" t="s">
        <v>23</v>
      </c>
      <c r="M25" s="320" t="s">
        <v>23</v>
      </c>
      <c r="N25" s="49" t="s">
        <v>23</v>
      </c>
      <c r="O25" s="50" t="s">
        <v>23</v>
      </c>
      <c r="P25" s="340"/>
    </row>
    <row r="26" spans="1:16" s="21" customFormat="1" ht="36.75" hidden="1" thickTop="1" x14ac:dyDescent="0.25">
      <c r="A26" s="46">
        <v>21300</v>
      </c>
      <c r="B26" s="46" t="s">
        <v>305</v>
      </c>
      <c r="C26" s="47">
        <f>L26</f>
        <v>0</v>
      </c>
      <c r="D26" s="219" t="s">
        <v>23</v>
      </c>
      <c r="E26" s="49" t="s">
        <v>23</v>
      </c>
      <c r="F26" s="277" t="s">
        <v>23</v>
      </c>
      <c r="G26" s="219" t="s">
        <v>23</v>
      </c>
      <c r="H26" s="253" t="s">
        <v>23</v>
      </c>
      <c r="I26" s="50" t="s">
        <v>23</v>
      </c>
      <c r="J26" s="107">
        <f>SUM(J27,J31,J33,J36)</f>
        <v>0</v>
      </c>
      <c r="K26" s="51">
        <f t="shared" ref="K26:L26" si="9">SUM(K27,K31,K33,K36)</f>
        <v>0</v>
      </c>
      <c r="L26" s="127">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49" t="s">
        <v>23</v>
      </c>
      <c r="F27" s="277" t="s">
        <v>23</v>
      </c>
      <c r="G27" s="219" t="s">
        <v>23</v>
      </c>
      <c r="H27" s="253" t="s">
        <v>23</v>
      </c>
      <c r="I27" s="50" t="s">
        <v>23</v>
      </c>
      <c r="J27" s="107">
        <f>SUM(J28:J30)</f>
        <v>0</v>
      </c>
      <c r="K27" s="51">
        <f t="shared" ref="K27:L27" si="11">SUM(K28:K30)</f>
        <v>0</v>
      </c>
      <c r="L27" s="127">
        <f t="shared" si="11"/>
        <v>0</v>
      </c>
      <c r="M27" s="320" t="s">
        <v>23</v>
      </c>
      <c r="N27" s="49" t="s">
        <v>23</v>
      </c>
      <c r="O27" s="50" t="s">
        <v>23</v>
      </c>
      <c r="P27" s="340"/>
    </row>
    <row r="28" spans="1:16" ht="12.75" hidden="1" thickTop="1" x14ac:dyDescent="0.25">
      <c r="A28" s="32">
        <v>21351</v>
      </c>
      <c r="B28" s="53" t="s">
        <v>26</v>
      </c>
      <c r="C28" s="54">
        <f t="shared" si="10"/>
        <v>0</v>
      </c>
      <c r="D28" s="220" t="s">
        <v>23</v>
      </c>
      <c r="E28" s="55" t="s">
        <v>23</v>
      </c>
      <c r="F28" s="278" t="s">
        <v>23</v>
      </c>
      <c r="G28" s="220" t="s">
        <v>23</v>
      </c>
      <c r="H28" s="254" t="s">
        <v>23</v>
      </c>
      <c r="I28" s="57" t="s">
        <v>23</v>
      </c>
      <c r="J28" s="263"/>
      <c r="K28" s="56"/>
      <c r="L28" s="200">
        <f>J28+K28</f>
        <v>0</v>
      </c>
      <c r="M28" s="321" t="s">
        <v>23</v>
      </c>
      <c r="N28" s="55" t="s">
        <v>23</v>
      </c>
      <c r="O28" s="57" t="s">
        <v>23</v>
      </c>
      <c r="P28" s="341"/>
    </row>
    <row r="29" spans="1:16" ht="12.75" hidden="1" thickTop="1" x14ac:dyDescent="0.25">
      <c r="A29" s="37">
        <v>21352</v>
      </c>
      <c r="B29" s="58" t="s">
        <v>27</v>
      </c>
      <c r="C29" s="59">
        <f t="shared" si="10"/>
        <v>0</v>
      </c>
      <c r="D29" s="221" t="s">
        <v>23</v>
      </c>
      <c r="E29" s="60" t="s">
        <v>23</v>
      </c>
      <c r="F29" s="279" t="s">
        <v>23</v>
      </c>
      <c r="G29" s="221" t="s">
        <v>23</v>
      </c>
      <c r="H29" s="255" t="s">
        <v>23</v>
      </c>
      <c r="I29" s="62" t="s">
        <v>23</v>
      </c>
      <c r="J29" s="264"/>
      <c r="K29" s="61"/>
      <c r="L29" s="201">
        <f>J29+K29</f>
        <v>0</v>
      </c>
      <c r="M29" s="322" t="s">
        <v>23</v>
      </c>
      <c r="N29" s="60" t="s">
        <v>23</v>
      </c>
      <c r="O29" s="62" t="s">
        <v>23</v>
      </c>
      <c r="P29" s="342"/>
    </row>
    <row r="30" spans="1:16" ht="24.75" hidden="1" thickTop="1" x14ac:dyDescent="0.25">
      <c r="A30" s="37">
        <v>21359</v>
      </c>
      <c r="B30" s="58" t="s">
        <v>28</v>
      </c>
      <c r="C30" s="59">
        <f t="shared" si="10"/>
        <v>0</v>
      </c>
      <c r="D30" s="221" t="s">
        <v>23</v>
      </c>
      <c r="E30" s="60" t="s">
        <v>23</v>
      </c>
      <c r="F30" s="279" t="s">
        <v>23</v>
      </c>
      <c r="G30" s="221" t="s">
        <v>23</v>
      </c>
      <c r="H30" s="255" t="s">
        <v>23</v>
      </c>
      <c r="I30" s="62" t="s">
        <v>23</v>
      </c>
      <c r="J30" s="264"/>
      <c r="K30" s="61"/>
      <c r="L30" s="201">
        <f>J30+K30</f>
        <v>0</v>
      </c>
      <c r="M30" s="322" t="s">
        <v>23</v>
      </c>
      <c r="N30" s="60" t="s">
        <v>23</v>
      </c>
      <c r="O30" s="62" t="s">
        <v>23</v>
      </c>
      <c r="P30" s="342"/>
    </row>
    <row r="31" spans="1:16" s="21" customFormat="1" ht="36.75" hidden="1" thickTop="1" x14ac:dyDescent="0.25">
      <c r="A31" s="52">
        <v>21370</v>
      </c>
      <c r="B31" s="46" t="s">
        <v>29</v>
      </c>
      <c r="C31" s="47">
        <f t="shared" si="10"/>
        <v>0</v>
      </c>
      <c r="D31" s="219" t="s">
        <v>23</v>
      </c>
      <c r="E31" s="49" t="s">
        <v>23</v>
      </c>
      <c r="F31" s="277" t="s">
        <v>23</v>
      </c>
      <c r="G31" s="219" t="s">
        <v>23</v>
      </c>
      <c r="H31" s="253" t="s">
        <v>23</v>
      </c>
      <c r="I31" s="50" t="s">
        <v>23</v>
      </c>
      <c r="J31" s="107">
        <f>SUM(J32)</f>
        <v>0</v>
      </c>
      <c r="K31" s="51">
        <f t="shared" ref="K31:L31" si="12">SUM(K32)</f>
        <v>0</v>
      </c>
      <c r="L31" s="127">
        <f t="shared" si="12"/>
        <v>0</v>
      </c>
      <c r="M31" s="320" t="s">
        <v>23</v>
      </c>
      <c r="N31" s="49" t="s">
        <v>23</v>
      </c>
      <c r="O31" s="50" t="s">
        <v>23</v>
      </c>
      <c r="P31" s="340"/>
    </row>
    <row r="32" spans="1:16" ht="36.75" hidden="1" thickTop="1" x14ac:dyDescent="0.25">
      <c r="A32" s="63">
        <v>21379</v>
      </c>
      <c r="B32" s="64" t="s">
        <v>30</v>
      </c>
      <c r="C32" s="65">
        <f t="shared" si="10"/>
        <v>0</v>
      </c>
      <c r="D32" s="222" t="s">
        <v>23</v>
      </c>
      <c r="E32" s="66" t="s">
        <v>23</v>
      </c>
      <c r="F32" s="72" t="s">
        <v>23</v>
      </c>
      <c r="G32" s="222" t="s">
        <v>23</v>
      </c>
      <c r="H32" s="256" t="s">
        <v>23</v>
      </c>
      <c r="I32" s="68" t="s">
        <v>23</v>
      </c>
      <c r="J32" s="272"/>
      <c r="K32" s="67"/>
      <c r="L32" s="364">
        <f>J32+K32</f>
        <v>0</v>
      </c>
      <c r="M32" s="323" t="s">
        <v>23</v>
      </c>
      <c r="N32" s="66" t="s">
        <v>23</v>
      </c>
      <c r="O32" s="68" t="s">
        <v>23</v>
      </c>
      <c r="P32" s="343"/>
    </row>
    <row r="33" spans="1:16" s="21" customFormat="1" ht="12.75" hidden="1" thickTop="1" x14ac:dyDescent="0.25">
      <c r="A33" s="52">
        <v>21380</v>
      </c>
      <c r="B33" s="46" t="s">
        <v>31</v>
      </c>
      <c r="C33" s="47">
        <f t="shared" si="10"/>
        <v>0</v>
      </c>
      <c r="D33" s="219" t="s">
        <v>23</v>
      </c>
      <c r="E33" s="49" t="s">
        <v>23</v>
      </c>
      <c r="F33" s="277" t="s">
        <v>23</v>
      </c>
      <c r="G33" s="219" t="s">
        <v>23</v>
      </c>
      <c r="H33" s="253" t="s">
        <v>23</v>
      </c>
      <c r="I33" s="50" t="s">
        <v>23</v>
      </c>
      <c r="J33" s="107">
        <f>SUM(J34:J35)</f>
        <v>0</v>
      </c>
      <c r="K33" s="51">
        <f t="shared" ref="K33:L33" si="13">SUM(K34:K35)</f>
        <v>0</v>
      </c>
      <c r="L33" s="127">
        <f t="shared" si="13"/>
        <v>0</v>
      </c>
      <c r="M33" s="320" t="s">
        <v>23</v>
      </c>
      <c r="N33" s="49" t="s">
        <v>23</v>
      </c>
      <c r="O33" s="50" t="s">
        <v>23</v>
      </c>
      <c r="P33" s="340"/>
    </row>
    <row r="34" spans="1:16" ht="12.75" hidden="1" thickTop="1" x14ac:dyDescent="0.25">
      <c r="A34" s="33">
        <v>21381</v>
      </c>
      <c r="B34" s="53" t="s">
        <v>306</v>
      </c>
      <c r="C34" s="54">
        <f t="shared" si="10"/>
        <v>0</v>
      </c>
      <c r="D34" s="220" t="s">
        <v>23</v>
      </c>
      <c r="E34" s="55" t="s">
        <v>23</v>
      </c>
      <c r="F34" s="278" t="s">
        <v>23</v>
      </c>
      <c r="G34" s="220" t="s">
        <v>23</v>
      </c>
      <c r="H34" s="254" t="s">
        <v>23</v>
      </c>
      <c r="I34" s="57" t="s">
        <v>23</v>
      </c>
      <c r="J34" s="263"/>
      <c r="K34" s="56"/>
      <c r="L34" s="200">
        <f>J34+K34</f>
        <v>0</v>
      </c>
      <c r="M34" s="321" t="s">
        <v>23</v>
      </c>
      <c r="N34" s="55" t="s">
        <v>23</v>
      </c>
      <c r="O34" s="57" t="s">
        <v>23</v>
      </c>
      <c r="P34" s="341"/>
    </row>
    <row r="35" spans="1:16" ht="24.75" hidden="1" thickTop="1" x14ac:dyDescent="0.25">
      <c r="A35" s="38">
        <v>21383</v>
      </c>
      <c r="B35" s="58" t="s">
        <v>32</v>
      </c>
      <c r="C35" s="59">
        <f t="shared" si="10"/>
        <v>0</v>
      </c>
      <c r="D35" s="221" t="s">
        <v>23</v>
      </c>
      <c r="E35" s="60" t="s">
        <v>23</v>
      </c>
      <c r="F35" s="279" t="s">
        <v>23</v>
      </c>
      <c r="G35" s="221" t="s">
        <v>23</v>
      </c>
      <c r="H35" s="255" t="s">
        <v>23</v>
      </c>
      <c r="I35" s="62" t="s">
        <v>23</v>
      </c>
      <c r="J35" s="264"/>
      <c r="K35" s="61"/>
      <c r="L35" s="20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49" t="s">
        <v>23</v>
      </c>
      <c r="F36" s="277" t="s">
        <v>23</v>
      </c>
      <c r="G36" s="219" t="s">
        <v>23</v>
      </c>
      <c r="H36" s="253" t="s">
        <v>23</v>
      </c>
      <c r="I36" s="50" t="s">
        <v>23</v>
      </c>
      <c r="J36" s="107">
        <f>SUM(J37:J40)</f>
        <v>0</v>
      </c>
      <c r="K36" s="51">
        <f t="shared" ref="K36:L36" si="14">SUM(K37:K40)</f>
        <v>0</v>
      </c>
      <c r="L36" s="127">
        <f t="shared" si="14"/>
        <v>0</v>
      </c>
      <c r="M36" s="320" t="s">
        <v>23</v>
      </c>
      <c r="N36" s="49" t="s">
        <v>23</v>
      </c>
      <c r="O36" s="50" t="s">
        <v>23</v>
      </c>
      <c r="P36" s="340"/>
    </row>
    <row r="37" spans="1:16" ht="24.75" hidden="1" thickTop="1" x14ac:dyDescent="0.25">
      <c r="A37" s="33">
        <v>21391</v>
      </c>
      <c r="B37" s="53" t="s">
        <v>33</v>
      </c>
      <c r="C37" s="54">
        <f t="shared" si="10"/>
        <v>0</v>
      </c>
      <c r="D37" s="220" t="s">
        <v>23</v>
      </c>
      <c r="E37" s="55" t="s">
        <v>23</v>
      </c>
      <c r="F37" s="278" t="s">
        <v>23</v>
      </c>
      <c r="G37" s="220" t="s">
        <v>23</v>
      </c>
      <c r="H37" s="254" t="s">
        <v>23</v>
      </c>
      <c r="I37" s="57" t="s">
        <v>23</v>
      </c>
      <c r="J37" s="263"/>
      <c r="K37" s="56"/>
      <c r="L37" s="200">
        <f>J37+K37</f>
        <v>0</v>
      </c>
      <c r="M37" s="321" t="s">
        <v>23</v>
      </c>
      <c r="N37" s="55" t="s">
        <v>23</v>
      </c>
      <c r="O37" s="57" t="s">
        <v>23</v>
      </c>
      <c r="P37" s="341"/>
    </row>
    <row r="38" spans="1:16" ht="12.75" hidden="1" thickTop="1" x14ac:dyDescent="0.25">
      <c r="A38" s="38">
        <v>21393</v>
      </c>
      <c r="B38" s="58" t="s">
        <v>34</v>
      </c>
      <c r="C38" s="59">
        <f t="shared" si="10"/>
        <v>0</v>
      </c>
      <c r="D38" s="221" t="s">
        <v>23</v>
      </c>
      <c r="E38" s="60" t="s">
        <v>23</v>
      </c>
      <c r="F38" s="279" t="s">
        <v>23</v>
      </c>
      <c r="G38" s="221" t="s">
        <v>23</v>
      </c>
      <c r="H38" s="255" t="s">
        <v>23</v>
      </c>
      <c r="I38" s="62" t="s">
        <v>23</v>
      </c>
      <c r="J38" s="264"/>
      <c r="K38" s="61"/>
      <c r="L38" s="201">
        <f>J38+K38</f>
        <v>0</v>
      </c>
      <c r="M38" s="322" t="s">
        <v>23</v>
      </c>
      <c r="N38" s="60" t="s">
        <v>23</v>
      </c>
      <c r="O38" s="62" t="s">
        <v>23</v>
      </c>
      <c r="P38" s="342"/>
    </row>
    <row r="39" spans="1:16" ht="12.75" hidden="1" thickTop="1" x14ac:dyDescent="0.25">
      <c r="A39" s="38">
        <v>21395</v>
      </c>
      <c r="B39" s="58" t="s">
        <v>35</v>
      </c>
      <c r="C39" s="59">
        <f t="shared" si="10"/>
        <v>0</v>
      </c>
      <c r="D39" s="221" t="s">
        <v>23</v>
      </c>
      <c r="E39" s="60" t="s">
        <v>23</v>
      </c>
      <c r="F39" s="279" t="s">
        <v>23</v>
      </c>
      <c r="G39" s="221" t="s">
        <v>23</v>
      </c>
      <c r="H39" s="255" t="s">
        <v>23</v>
      </c>
      <c r="I39" s="62" t="s">
        <v>23</v>
      </c>
      <c r="J39" s="264"/>
      <c r="K39" s="61"/>
      <c r="L39" s="201">
        <f>J39+K39</f>
        <v>0</v>
      </c>
      <c r="M39" s="322" t="s">
        <v>23</v>
      </c>
      <c r="N39" s="60" t="s">
        <v>23</v>
      </c>
      <c r="O39" s="62" t="s">
        <v>23</v>
      </c>
      <c r="P39" s="342"/>
    </row>
    <row r="40" spans="1:16" ht="24.75" hidden="1" thickTop="1" x14ac:dyDescent="0.25">
      <c r="A40" s="191">
        <v>21399</v>
      </c>
      <c r="B40" s="166" t="s">
        <v>36</v>
      </c>
      <c r="C40" s="167">
        <f t="shared" si="10"/>
        <v>0</v>
      </c>
      <c r="D40" s="223" t="s">
        <v>23</v>
      </c>
      <c r="E40" s="77" t="s">
        <v>23</v>
      </c>
      <c r="F40" s="280" t="s">
        <v>23</v>
      </c>
      <c r="G40" s="223" t="s">
        <v>23</v>
      </c>
      <c r="H40" s="257" t="s">
        <v>23</v>
      </c>
      <c r="I40" s="193" t="s">
        <v>23</v>
      </c>
      <c r="J40" s="294"/>
      <c r="K40" s="192"/>
      <c r="L40" s="365">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171">
        <f t="shared" ref="E41:F41" si="15">SUM(E42)</f>
        <v>0</v>
      </c>
      <c r="F41" s="281">
        <f t="shared" si="15"/>
        <v>0</v>
      </c>
      <c r="G41" s="225" t="s">
        <v>23</v>
      </c>
      <c r="H41" s="258" t="s">
        <v>23</v>
      </c>
      <c r="I41" s="190" t="s">
        <v>23</v>
      </c>
      <c r="J41" s="258" t="s">
        <v>23</v>
      </c>
      <c r="K41" s="81" t="s">
        <v>23</v>
      </c>
      <c r="L41" s="302" t="s">
        <v>23</v>
      </c>
      <c r="M41" s="325" t="s">
        <v>23</v>
      </c>
      <c r="N41" s="81" t="s">
        <v>23</v>
      </c>
      <c r="O41" s="190" t="s">
        <v>23</v>
      </c>
      <c r="P41" s="345"/>
    </row>
    <row r="42" spans="1:16" s="21" customFormat="1" ht="26.25" hidden="1" customHeight="1" x14ac:dyDescent="0.25">
      <c r="A42" s="191">
        <v>21429</v>
      </c>
      <c r="B42" s="166" t="s">
        <v>310</v>
      </c>
      <c r="C42" s="167">
        <f>F42</f>
        <v>0</v>
      </c>
      <c r="D42" s="224"/>
      <c r="E42" s="196"/>
      <c r="F42" s="292">
        <f>D42+E42</f>
        <v>0</v>
      </c>
      <c r="G42" s="223" t="s">
        <v>23</v>
      </c>
      <c r="H42" s="257" t="s">
        <v>23</v>
      </c>
      <c r="I42" s="193" t="s">
        <v>23</v>
      </c>
      <c r="J42" s="257" t="s">
        <v>23</v>
      </c>
      <c r="K42" s="77" t="s">
        <v>23</v>
      </c>
      <c r="L42" s="303" t="s">
        <v>23</v>
      </c>
      <c r="M42" s="324" t="s">
        <v>23</v>
      </c>
      <c r="N42" s="77" t="s">
        <v>23</v>
      </c>
      <c r="O42" s="193" t="s">
        <v>23</v>
      </c>
      <c r="P42" s="344"/>
    </row>
    <row r="43" spans="1:16" s="21" customFormat="1" ht="24.75" hidden="1" thickTop="1" x14ac:dyDescent="0.25">
      <c r="A43" s="52">
        <v>21490</v>
      </c>
      <c r="B43" s="46" t="s">
        <v>38</v>
      </c>
      <c r="C43" s="69">
        <f>F43+I43+L43</f>
        <v>0</v>
      </c>
      <c r="D43" s="75">
        <f>D44</f>
        <v>0</v>
      </c>
      <c r="E43" s="76">
        <f t="shared" ref="E43:L43" si="16">E44</f>
        <v>0</v>
      </c>
      <c r="F43" s="282">
        <f t="shared" si="16"/>
        <v>0</v>
      </c>
      <c r="G43" s="75">
        <f t="shared" si="16"/>
        <v>0</v>
      </c>
      <c r="H43" s="205">
        <f t="shared" si="16"/>
        <v>0</v>
      </c>
      <c r="I43" s="295">
        <f t="shared" si="16"/>
        <v>0</v>
      </c>
      <c r="J43" s="205">
        <f t="shared" si="16"/>
        <v>0</v>
      </c>
      <c r="K43" s="76">
        <f t="shared" si="16"/>
        <v>0</v>
      </c>
      <c r="L43" s="204">
        <f t="shared" si="16"/>
        <v>0</v>
      </c>
      <c r="M43" s="320" t="s">
        <v>23</v>
      </c>
      <c r="N43" s="49" t="s">
        <v>23</v>
      </c>
      <c r="O43" s="50" t="s">
        <v>23</v>
      </c>
      <c r="P43" s="340"/>
    </row>
    <row r="44" spans="1:16" s="21" customFormat="1" ht="24.75" hidden="1" thickTop="1" x14ac:dyDescent="0.25">
      <c r="A44" s="38">
        <v>21499</v>
      </c>
      <c r="B44" s="58" t="s">
        <v>39</v>
      </c>
      <c r="C44" s="209">
        <f>F44+I44+L44</f>
        <v>0</v>
      </c>
      <c r="D44" s="304"/>
      <c r="E44" s="71"/>
      <c r="F44" s="146">
        <f>D44+E44</f>
        <v>0</v>
      </c>
      <c r="G44" s="304"/>
      <c r="H44" s="305"/>
      <c r="I44" s="363">
        <f>G44+H44</f>
        <v>0</v>
      </c>
      <c r="J44" s="305"/>
      <c r="K44" s="71"/>
      <c r="L44" s="364">
        <f>J44+K44</f>
        <v>0</v>
      </c>
      <c r="M44" s="323" t="s">
        <v>23</v>
      </c>
      <c r="N44" s="66" t="s">
        <v>23</v>
      </c>
      <c r="O44" s="68" t="s">
        <v>23</v>
      </c>
      <c r="P44" s="343"/>
    </row>
    <row r="45" spans="1:16" ht="12.75" hidden="1" customHeight="1" x14ac:dyDescent="0.25">
      <c r="A45" s="73">
        <v>23000</v>
      </c>
      <c r="B45" s="74" t="s">
        <v>40</v>
      </c>
      <c r="C45" s="69">
        <f>O45</f>
        <v>0</v>
      </c>
      <c r="D45" s="219" t="s">
        <v>23</v>
      </c>
      <c r="E45" s="49" t="s">
        <v>23</v>
      </c>
      <c r="F45" s="277" t="s">
        <v>23</v>
      </c>
      <c r="G45" s="219" t="s">
        <v>23</v>
      </c>
      <c r="H45" s="253" t="s">
        <v>23</v>
      </c>
      <c r="I45" s="50" t="s">
        <v>23</v>
      </c>
      <c r="J45" s="253" t="s">
        <v>23</v>
      </c>
      <c r="K45" s="49" t="s">
        <v>23</v>
      </c>
      <c r="L45" s="301" t="s">
        <v>23</v>
      </c>
      <c r="M45" s="69">
        <f>SUM(M46:M47)</f>
        <v>0</v>
      </c>
      <c r="N45" s="76">
        <f t="shared" ref="N45:O45" si="17">SUM(N46:N47)</f>
        <v>0</v>
      </c>
      <c r="O45" s="295">
        <f t="shared" si="17"/>
        <v>0</v>
      </c>
      <c r="P45" s="346"/>
    </row>
    <row r="46" spans="1:16" ht="24.75" hidden="1" thickTop="1" x14ac:dyDescent="0.25">
      <c r="A46" s="78">
        <v>23410</v>
      </c>
      <c r="B46" s="79" t="s">
        <v>41</v>
      </c>
      <c r="C46" s="83">
        <f t="shared" ref="C46:C47" si="18">O46</f>
        <v>0</v>
      </c>
      <c r="D46" s="225" t="s">
        <v>23</v>
      </c>
      <c r="E46" s="81" t="s">
        <v>23</v>
      </c>
      <c r="F46" s="283" t="s">
        <v>23</v>
      </c>
      <c r="G46" s="225" t="s">
        <v>23</v>
      </c>
      <c r="H46" s="258" t="s">
        <v>23</v>
      </c>
      <c r="I46" s="190" t="s">
        <v>23</v>
      </c>
      <c r="J46" s="258" t="s">
        <v>23</v>
      </c>
      <c r="K46" s="81" t="s">
        <v>23</v>
      </c>
      <c r="L46" s="302" t="s">
        <v>23</v>
      </c>
      <c r="M46" s="326"/>
      <c r="N46" s="306"/>
      <c r="O46" s="172">
        <f>M46+N46</f>
        <v>0</v>
      </c>
      <c r="P46" s="82"/>
    </row>
    <row r="47" spans="1:16" ht="24.75" hidden="1" thickTop="1" x14ac:dyDescent="0.25">
      <c r="A47" s="78">
        <v>23510</v>
      </c>
      <c r="B47" s="79" t="s">
        <v>42</v>
      </c>
      <c r="C47" s="83">
        <f t="shared" si="18"/>
        <v>0</v>
      </c>
      <c r="D47" s="225" t="s">
        <v>23</v>
      </c>
      <c r="E47" s="81" t="s">
        <v>23</v>
      </c>
      <c r="F47" s="283" t="s">
        <v>23</v>
      </c>
      <c r="G47" s="225" t="s">
        <v>23</v>
      </c>
      <c r="H47" s="258" t="s">
        <v>23</v>
      </c>
      <c r="I47" s="190" t="s">
        <v>23</v>
      </c>
      <c r="J47" s="258" t="s">
        <v>23</v>
      </c>
      <c r="K47" s="81" t="s">
        <v>23</v>
      </c>
      <c r="L47" s="302" t="s">
        <v>23</v>
      </c>
      <c r="M47" s="326"/>
      <c r="N47" s="306"/>
      <c r="O47" s="172">
        <f>M47+N47</f>
        <v>0</v>
      </c>
      <c r="P47" s="82"/>
    </row>
    <row r="48" spans="1:16" ht="12.75" thickTop="1" x14ac:dyDescent="0.25">
      <c r="A48" s="84"/>
      <c r="B48" s="79"/>
      <c r="C48" s="85"/>
      <c r="D48" s="366"/>
      <c r="E48" s="419"/>
      <c r="F48" s="418"/>
      <c r="G48" s="366"/>
      <c r="H48" s="1261"/>
      <c r="I48" s="1268"/>
      <c r="J48" s="371"/>
      <c r="K48" s="1263"/>
      <c r="L48" s="410"/>
      <c r="M48" s="326"/>
      <c r="N48" s="306"/>
      <c r="O48" s="172"/>
      <c r="P48" s="82"/>
    </row>
    <row r="49" spans="1:16" s="21" customFormat="1" x14ac:dyDescent="0.25">
      <c r="A49" s="86"/>
      <c r="B49" s="87" t="s">
        <v>43</v>
      </c>
      <c r="C49" s="88"/>
      <c r="D49" s="367"/>
      <c r="E49" s="420"/>
      <c r="F49" s="421"/>
      <c r="G49" s="367"/>
      <c r="H49" s="1262"/>
      <c r="I49" s="421"/>
      <c r="J49" s="370"/>
      <c r="K49" s="420"/>
      <c r="L49" s="421"/>
      <c r="M49" s="373"/>
      <c r="N49" s="368"/>
      <c r="O49" s="173"/>
      <c r="P49" s="347"/>
    </row>
    <row r="50" spans="1:16" s="21" customFormat="1" ht="12.75" thickBot="1" x14ac:dyDescent="0.3">
      <c r="A50" s="89"/>
      <c r="B50" s="22" t="s">
        <v>44</v>
      </c>
      <c r="C50" s="90">
        <f t="shared" si="4"/>
        <v>938472</v>
      </c>
      <c r="D50" s="226">
        <f>SUM(D51,D283)</f>
        <v>918639</v>
      </c>
      <c r="E50" s="422">
        <f t="shared" ref="E50:F50" si="19">SUM(E51,E283)</f>
        <v>0</v>
      </c>
      <c r="F50" s="423">
        <f t="shared" si="19"/>
        <v>918639</v>
      </c>
      <c r="G50" s="226">
        <f>SUM(G51,G283)</f>
        <v>19833</v>
      </c>
      <c r="H50" s="182">
        <f t="shared" ref="H50:I50" si="20">SUM(H51,H283)</f>
        <v>0</v>
      </c>
      <c r="I50" s="423">
        <f t="shared" si="20"/>
        <v>19833</v>
      </c>
      <c r="J50" s="259">
        <f>SUM(J51,J283)</f>
        <v>0</v>
      </c>
      <c r="K50" s="422">
        <f t="shared" ref="K50:L50" si="21">SUM(K51,K283)</f>
        <v>0</v>
      </c>
      <c r="L50" s="423">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938472</v>
      </c>
      <c r="D51" s="227">
        <f>SUM(D52,D194)</f>
        <v>918639</v>
      </c>
      <c r="E51" s="424">
        <f t="shared" ref="E51:F51" si="23">SUM(E52,E194)</f>
        <v>0</v>
      </c>
      <c r="F51" s="425">
        <f t="shared" si="23"/>
        <v>918639</v>
      </c>
      <c r="G51" s="227">
        <f>SUM(G52,G194)</f>
        <v>19833</v>
      </c>
      <c r="H51" s="206">
        <f t="shared" ref="H51:I51" si="24">SUM(H52,H194)</f>
        <v>0</v>
      </c>
      <c r="I51" s="425">
        <f t="shared" si="24"/>
        <v>19833</v>
      </c>
      <c r="J51" s="260">
        <f>SUM(J52,J194)</f>
        <v>0</v>
      </c>
      <c r="K51" s="424">
        <f t="shared" ref="K51:L51" si="25">SUM(K52,K194)</f>
        <v>0</v>
      </c>
      <c r="L51" s="425">
        <f t="shared" si="25"/>
        <v>0</v>
      </c>
      <c r="M51" s="95">
        <f>SUM(M52,M194)</f>
        <v>0</v>
      </c>
      <c r="N51" s="96">
        <f t="shared" ref="N51:O51" si="26">SUM(N52,N194)</f>
        <v>0</v>
      </c>
      <c r="O51" s="97">
        <f t="shared" si="26"/>
        <v>0</v>
      </c>
      <c r="P51" s="349"/>
    </row>
    <row r="52" spans="1:16" s="21" customFormat="1" ht="24" x14ac:dyDescent="0.25">
      <c r="A52" s="98"/>
      <c r="B52" s="16" t="s">
        <v>46</v>
      </c>
      <c r="C52" s="99">
        <f t="shared" si="4"/>
        <v>879397</v>
      </c>
      <c r="D52" s="228">
        <f>SUM(D53,D75,D173,D187)</f>
        <v>877863</v>
      </c>
      <c r="E52" s="426">
        <f t="shared" ref="E52:F52" si="27">SUM(E53,E75,E173,E187)</f>
        <v>-11692</v>
      </c>
      <c r="F52" s="427">
        <f t="shared" si="27"/>
        <v>866171</v>
      </c>
      <c r="G52" s="228">
        <f>SUM(G53,G75,G173,G187)</f>
        <v>13226</v>
      </c>
      <c r="H52" s="207">
        <f t="shared" ref="H52:I52" si="28">SUM(H53,H75,H173,H187)</f>
        <v>0</v>
      </c>
      <c r="I52" s="427">
        <f t="shared" si="28"/>
        <v>13226</v>
      </c>
      <c r="J52" s="261">
        <f>SUM(J53,J75,J173,J187)</f>
        <v>0</v>
      </c>
      <c r="K52" s="426">
        <f t="shared" ref="K52:L52" si="29">SUM(K53,K75,K173,K187)</f>
        <v>0</v>
      </c>
      <c r="L52" s="427">
        <f t="shared" si="29"/>
        <v>0</v>
      </c>
      <c r="M52" s="99">
        <f>SUM(M53,M75,M173,M187)</f>
        <v>0</v>
      </c>
      <c r="N52" s="100">
        <f t="shared" ref="N52:O52" si="30">SUM(N53,N75,N173,N187)</f>
        <v>0</v>
      </c>
      <c r="O52" s="101">
        <f t="shared" si="30"/>
        <v>0</v>
      </c>
      <c r="P52" s="350"/>
    </row>
    <row r="53" spans="1:16" s="21" customFormat="1" x14ac:dyDescent="0.25">
      <c r="A53" s="102">
        <v>1000</v>
      </c>
      <c r="B53" s="102" t="s">
        <v>47</v>
      </c>
      <c r="C53" s="103">
        <f t="shared" si="4"/>
        <v>24283</v>
      </c>
      <c r="D53" s="229">
        <f>SUM(D54,D67)</f>
        <v>20081</v>
      </c>
      <c r="E53" s="428">
        <f t="shared" ref="E53:F53" si="31">SUM(E54,E67)</f>
        <v>1302</v>
      </c>
      <c r="F53" s="429">
        <f t="shared" si="31"/>
        <v>21383</v>
      </c>
      <c r="G53" s="229">
        <f>SUM(G54,G67)</f>
        <v>2900</v>
      </c>
      <c r="H53" s="139">
        <f t="shared" ref="H53:I53" si="32">SUM(H54,H67)</f>
        <v>0</v>
      </c>
      <c r="I53" s="429">
        <f t="shared" si="32"/>
        <v>2900</v>
      </c>
      <c r="J53" s="262">
        <f>SUM(J54,J67)</f>
        <v>0</v>
      </c>
      <c r="K53" s="428">
        <f t="shared" ref="K53:L53" si="33">SUM(K54,K67)</f>
        <v>0</v>
      </c>
      <c r="L53" s="429">
        <f t="shared" si="33"/>
        <v>0</v>
      </c>
      <c r="M53" s="103">
        <f>SUM(M54,M67)</f>
        <v>0</v>
      </c>
      <c r="N53" s="104">
        <f t="shared" ref="N53:O53" si="34">SUM(N54,N67)</f>
        <v>0</v>
      </c>
      <c r="O53" s="105">
        <f t="shared" si="34"/>
        <v>0</v>
      </c>
      <c r="P53" s="351"/>
    </row>
    <row r="54" spans="1:16" x14ac:dyDescent="0.25">
      <c r="A54" s="46">
        <v>1100</v>
      </c>
      <c r="B54" s="106" t="s">
        <v>48</v>
      </c>
      <c r="C54" s="47">
        <f t="shared" si="4"/>
        <v>22438</v>
      </c>
      <c r="D54" s="230">
        <f>SUM(D55,D58,D66)</f>
        <v>18298</v>
      </c>
      <c r="E54" s="430">
        <f t="shared" ref="E54:F54" si="35">SUM(E55,E58,E66)</f>
        <v>1240</v>
      </c>
      <c r="F54" s="397">
        <f t="shared" si="35"/>
        <v>19538</v>
      </c>
      <c r="G54" s="230">
        <f>SUM(G55,G58,G66)</f>
        <v>2900</v>
      </c>
      <c r="H54" s="127">
        <f t="shared" ref="H54:I54" si="36">SUM(H55,H58,H66)</f>
        <v>0</v>
      </c>
      <c r="I54" s="397">
        <f t="shared" si="36"/>
        <v>2900</v>
      </c>
      <c r="J54" s="107">
        <f>SUM(J55,J58,J66)</f>
        <v>0</v>
      </c>
      <c r="K54" s="430">
        <f t="shared" ref="K54:L54" si="37">SUM(K55,K58,K66)</f>
        <v>0</v>
      </c>
      <c r="L54" s="397">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109">
        <f t="shared" ref="E55:F55" si="39">SUM(E56:E57)</f>
        <v>0</v>
      </c>
      <c r="F55" s="288">
        <f t="shared" si="39"/>
        <v>0</v>
      </c>
      <c r="G55" s="133">
        <f>SUM(G56:G57)</f>
        <v>0</v>
      </c>
      <c r="H55" s="208">
        <f t="shared" ref="H55:I55" si="40">SUM(H56:H57)</f>
        <v>0</v>
      </c>
      <c r="I55" s="110">
        <f t="shared" si="40"/>
        <v>0</v>
      </c>
      <c r="J55" s="208">
        <f>SUM(J56:J57)</f>
        <v>0</v>
      </c>
      <c r="K55" s="109">
        <f t="shared" ref="K55:L55" si="41">SUM(K56:K57)</f>
        <v>0</v>
      </c>
      <c r="L55" s="138">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v>0</v>
      </c>
      <c r="E56" s="56"/>
      <c r="F56" s="289">
        <f t="shared" ref="F56:F57" si="43">D56+E56</f>
        <v>0</v>
      </c>
      <c r="G56" s="231"/>
      <c r="H56" s="263"/>
      <c r="I56" s="121">
        <f t="shared" ref="I56:I57" si="44">G56+H56</f>
        <v>0</v>
      </c>
      <c r="J56" s="263"/>
      <c r="K56" s="56"/>
      <c r="L56" s="141">
        <f t="shared" ref="L56:L57" si="45">J56+K56</f>
        <v>0</v>
      </c>
      <c r="M56" s="327"/>
      <c r="N56" s="56"/>
      <c r="O56" s="121">
        <f>M56+N56</f>
        <v>0</v>
      </c>
      <c r="P56" s="111"/>
    </row>
    <row r="57" spans="1:16" ht="24" hidden="1" customHeight="1" x14ac:dyDescent="0.25">
      <c r="A57" s="38">
        <v>1119</v>
      </c>
      <c r="B57" s="58" t="s">
        <v>51</v>
      </c>
      <c r="C57" s="59">
        <f t="shared" si="4"/>
        <v>0</v>
      </c>
      <c r="D57" s="232">
        <v>0</v>
      </c>
      <c r="E57" s="61"/>
      <c r="F57" s="148">
        <f t="shared" si="43"/>
        <v>0</v>
      </c>
      <c r="G57" s="232"/>
      <c r="H57" s="264"/>
      <c r="I57" s="115">
        <f t="shared" si="44"/>
        <v>0</v>
      </c>
      <c r="J57" s="264"/>
      <c r="K57" s="61"/>
      <c r="L57" s="137">
        <f t="shared" si="45"/>
        <v>0</v>
      </c>
      <c r="M57" s="328"/>
      <c r="N57" s="61"/>
      <c r="O57" s="115">
        <f>M57+N57</f>
        <v>0</v>
      </c>
      <c r="P57" s="112"/>
    </row>
    <row r="58" spans="1:16" hidden="1" x14ac:dyDescent="0.25">
      <c r="A58" s="113">
        <v>1140</v>
      </c>
      <c r="B58" s="58" t="s">
        <v>295</v>
      </c>
      <c r="C58" s="59">
        <f t="shared" si="4"/>
        <v>0</v>
      </c>
      <c r="D58" s="233">
        <f>SUM(D59:D65)</f>
        <v>0</v>
      </c>
      <c r="E58" s="114">
        <f t="shared" ref="E58:F58" si="46">SUM(E59:E65)</f>
        <v>0</v>
      </c>
      <c r="F58" s="148">
        <f t="shared" si="46"/>
        <v>0</v>
      </c>
      <c r="G58" s="233">
        <f>SUM(G59:G65)</f>
        <v>0</v>
      </c>
      <c r="H58" s="122">
        <f t="shared" ref="H58:I58" si="47">SUM(H59:H65)</f>
        <v>0</v>
      </c>
      <c r="I58" s="115">
        <f t="shared" si="47"/>
        <v>0</v>
      </c>
      <c r="J58" s="122">
        <f>SUM(J59:J65)</f>
        <v>0</v>
      </c>
      <c r="K58" s="114">
        <f t="shared" ref="K58:L58" si="48">SUM(K59:K65)</f>
        <v>0</v>
      </c>
      <c r="L58" s="137">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v>0</v>
      </c>
      <c r="E59" s="61"/>
      <c r="F59" s="148">
        <f t="shared" ref="F59:F66" si="50">D59+E59</f>
        <v>0</v>
      </c>
      <c r="G59" s="232"/>
      <c r="H59" s="264"/>
      <c r="I59" s="115">
        <f t="shared" ref="I59:I66" si="51">G59+H59</f>
        <v>0</v>
      </c>
      <c r="J59" s="264"/>
      <c r="K59" s="61"/>
      <c r="L59" s="137">
        <f t="shared" ref="L59:L66" si="52">J59+K59</f>
        <v>0</v>
      </c>
      <c r="M59" s="328"/>
      <c r="N59" s="61"/>
      <c r="O59" s="115">
        <f t="shared" ref="O59:O66" si="53">M59+N59</f>
        <v>0</v>
      </c>
      <c r="P59" s="112"/>
    </row>
    <row r="60" spans="1:16" ht="24.75" hidden="1" customHeight="1" x14ac:dyDescent="0.25">
      <c r="A60" s="38">
        <v>1142</v>
      </c>
      <c r="B60" s="58" t="s">
        <v>53</v>
      </c>
      <c r="C60" s="59">
        <f t="shared" si="4"/>
        <v>0</v>
      </c>
      <c r="D60" s="232">
        <v>0</v>
      </c>
      <c r="E60" s="61"/>
      <c r="F60" s="148">
        <f t="shared" si="50"/>
        <v>0</v>
      </c>
      <c r="G60" s="232"/>
      <c r="H60" s="264"/>
      <c r="I60" s="115">
        <f t="shared" si="51"/>
        <v>0</v>
      </c>
      <c r="J60" s="264"/>
      <c r="K60" s="61"/>
      <c r="L60" s="137">
        <f>J60+K60</f>
        <v>0</v>
      </c>
      <c r="M60" s="328"/>
      <c r="N60" s="61"/>
      <c r="O60" s="115">
        <f t="shared" si="53"/>
        <v>0</v>
      </c>
      <c r="P60" s="112"/>
    </row>
    <row r="61" spans="1:16" ht="24" hidden="1" x14ac:dyDescent="0.25">
      <c r="A61" s="38">
        <v>1145</v>
      </c>
      <c r="B61" s="58" t="s">
        <v>54</v>
      </c>
      <c r="C61" s="59">
        <f t="shared" si="4"/>
        <v>0</v>
      </c>
      <c r="D61" s="232">
        <v>0</v>
      </c>
      <c r="E61" s="61"/>
      <c r="F61" s="148">
        <f t="shared" si="50"/>
        <v>0</v>
      </c>
      <c r="G61" s="232"/>
      <c r="H61" s="264"/>
      <c r="I61" s="115">
        <f t="shared" si="51"/>
        <v>0</v>
      </c>
      <c r="J61" s="264"/>
      <c r="K61" s="61"/>
      <c r="L61" s="137">
        <f t="shared" si="52"/>
        <v>0</v>
      </c>
      <c r="M61" s="328"/>
      <c r="N61" s="61"/>
      <c r="O61" s="115">
        <f>M61+N61</f>
        <v>0</v>
      </c>
      <c r="P61" s="112"/>
    </row>
    <row r="62" spans="1:16" ht="27.75" hidden="1" customHeight="1" x14ac:dyDescent="0.25">
      <c r="A62" s="38">
        <v>1146</v>
      </c>
      <c r="B62" s="58" t="s">
        <v>55</v>
      </c>
      <c r="C62" s="59">
        <f t="shared" si="4"/>
        <v>0</v>
      </c>
      <c r="D62" s="232">
        <v>0</v>
      </c>
      <c r="E62" s="61"/>
      <c r="F62" s="148">
        <f t="shared" si="50"/>
        <v>0</v>
      </c>
      <c r="G62" s="232"/>
      <c r="H62" s="264"/>
      <c r="I62" s="115">
        <f t="shared" si="51"/>
        <v>0</v>
      </c>
      <c r="J62" s="264"/>
      <c r="K62" s="61"/>
      <c r="L62" s="137">
        <f t="shared" si="52"/>
        <v>0</v>
      </c>
      <c r="M62" s="328"/>
      <c r="N62" s="61"/>
      <c r="O62" s="115">
        <f t="shared" si="53"/>
        <v>0</v>
      </c>
      <c r="P62" s="112"/>
    </row>
    <row r="63" spans="1:16" hidden="1" x14ac:dyDescent="0.25">
      <c r="A63" s="38">
        <v>1147</v>
      </c>
      <c r="B63" s="58" t="s">
        <v>56</v>
      </c>
      <c r="C63" s="59">
        <f t="shared" si="4"/>
        <v>0</v>
      </c>
      <c r="D63" s="232">
        <v>0</v>
      </c>
      <c r="E63" s="61"/>
      <c r="F63" s="148">
        <f t="shared" si="50"/>
        <v>0</v>
      </c>
      <c r="G63" s="232"/>
      <c r="H63" s="264"/>
      <c r="I63" s="115">
        <f t="shared" si="51"/>
        <v>0</v>
      </c>
      <c r="J63" s="264"/>
      <c r="K63" s="61"/>
      <c r="L63" s="137">
        <f t="shared" si="52"/>
        <v>0</v>
      </c>
      <c r="M63" s="328"/>
      <c r="N63" s="61"/>
      <c r="O63" s="115">
        <f t="shared" si="53"/>
        <v>0</v>
      </c>
      <c r="P63" s="112"/>
    </row>
    <row r="64" spans="1:16" hidden="1" x14ac:dyDescent="0.25">
      <c r="A64" s="38">
        <v>1148</v>
      </c>
      <c r="B64" s="58" t="s">
        <v>57</v>
      </c>
      <c r="C64" s="59">
        <f t="shared" si="4"/>
        <v>0</v>
      </c>
      <c r="D64" s="232">
        <v>0</v>
      </c>
      <c r="E64" s="61"/>
      <c r="F64" s="148">
        <f t="shared" si="50"/>
        <v>0</v>
      </c>
      <c r="G64" s="232"/>
      <c r="H64" s="264"/>
      <c r="I64" s="115">
        <f t="shared" si="51"/>
        <v>0</v>
      </c>
      <c r="J64" s="264"/>
      <c r="K64" s="61"/>
      <c r="L64" s="137">
        <f t="shared" si="52"/>
        <v>0</v>
      </c>
      <c r="M64" s="328"/>
      <c r="N64" s="61"/>
      <c r="O64" s="115">
        <f t="shared" si="53"/>
        <v>0</v>
      </c>
      <c r="P64" s="112"/>
    </row>
    <row r="65" spans="1:16" ht="24" hidden="1" customHeight="1" x14ac:dyDescent="0.25">
      <c r="A65" s="38">
        <v>1149</v>
      </c>
      <c r="B65" s="58" t="s">
        <v>58</v>
      </c>
      <c r="C65" s="59">
        <f>F65+I65+L65+O65</f>
        <v>0</v>
      </c>
      <c r="D65" s="232">
        <v>0</v>
      </c>
      <c r="E65" s="61"/>
      <c r="F65" s="148">
        <f t="shared" si="50"/>
        <v>0</v>
      </c>
      <c r="G65" s="232"/>
      <c r="H65" s="264"/>
      <c r="I65" s="115">
        <f t="shared" si="51"/>
        <v>0</v>
      </c>
      <c r="J65" s="264"/>
      <c r="K65" s="61"/>
      <c r="L65" s="137">
        <f t="shared" si="52"/>
        <v>0</v>
      </c>
      <c r="M65" s="328"/>
      <c r="N65" s="61"/>
      <c r="O65" s="115">
        <f t="shared" si="53"/>
        <v>0</v>
      </c>
      <c r="P65" s="112"/>
    </row>
    <row r="66" spans="1:16" ht="36" x14ac:dyDescent="0.25">
      <c r="A66" s="108">
        <v>1150</v>
      </c>
      <c r="B66" s="79" t="s">
        <v>59</v>
      </c>
      <c r="C66" s="85">
        <f>F66+I66+L66+O66</f>
        <v>22438</v>
      </c>
      <c r="D66" s="234">
        <f>15740+2558</f>
        <v>18298</v>
      </c>
      <c r="E66" s="1307">
        <v>1240</v>
      </c>
      <c r="F66" s="432">
        <f t="shared" si="50"/>
        <v>19538</v>
      </c>
      <c r="G66" s="234">
        <v>2900</v>
      </c>
      <c r="H66" s="1265"/>
      <c r="I66" s="432">
        <f t="shared" si="51"/>
        <v>2900</v>
      </c>
      <c r="J66" s="265"/>
      <c r="K66" s="437"/>
      <c r="L66" s="432">
        <f t="shared" si="52"/>
        <v>0</v>
      </c>
      <c r="M66" s="329"/>
      <c r="N66" s="116"/>
      <c r="O66" s="110">
        <f t="shared" si="53"/>
        <v>0</v>
      </c>
      <c r="P66" s="117"/>
    </row>
    <row r="67" spans="1:16" ht="24" x14ac:dyDescent="0.25">
      <c r="A67" s="46">
        <v>1200</v>
      </c>
      <c r="B67" s="106" t="s">
        <v>296</v>
      </c>
      <c r="C67" s="47">
        <f t="shared" si="4"/>
        <v>1845</v>
      </c>
      <c r="D67" s="230">
        <f>SUM(D68:D69)</f>
        <v>1783</v>
      </c>
      <c r="E67" s="430">
        <f t="shared" ref="E67:F67" si="54">SUM(E68:E69)</f>
        <v>62</v>
      </c>
      <c r="F67" s="397">
        <f t="shared" si="54"/>
        <v>1845</v>
      </c>
      <c r="G67" s="230">
        <f>SUM(G68:G69)</f>
        <v>0</v>
      </c>
      <c r="H67" s="127">
        <f t="shared" ref="H67:I67" si="55">SUM(H68:H69)</f>
        <v>0</v>
      </c>
      <c r="I67" s="397">
        <f t="shared" si="55"/>
        <v>0</v>
      </c>
      <c r="J67" s="107">
        <f>SUM(J68:J69)</f>
        <v>0</v>
      </c>
      <c r="K67" s="430">
        <f t="shared" ref="K67:L67" si="56">SUM(K68:K69)</f>
        <v>0</v>
      </c>
      <c r="L67" s="397">
        <f t="shared" si="56"/>
        <v>0</v>
      </c>
      <c r="M67" s="47">
        <f>SUM(M68:M69)</f>
        <v>0</v>
      </c>
      <c r="N67" s="51">
        <f t="shared" ref="N67:O67" si="57">SUM(N68:N69)</f>
        <v>0</v>
      </c>
      <c r="O67" s="118">
        <f t="shared" si="57"/>
        <v>0</v>
      </c>
      <c r="P67" s="124"/>
    </row>
    <row r="68" spans="1:16" ht="24" x14ac:dyDescent="0.25">
      <c r="A68" s="1244">
        <v>1210</v>
      </c>
      <c r="B68" s="53" t="s">
        <v>60</v>
      </c>
      <c r="C68" s="54">
        <f t="shared" si="4"/>
        <v>1845</v>
      </c>
      <c r="D68" s="231">
        <f>1519+264</f>
        <v>1783</v>
      </c>
      <c r="E68" s="1308">
        <v>62</v>
      </c>
      <c r="F68" s="434">
        <f>D68+E68</f>
        <v>1845</v>
      </c>
      <c r="G68" s="231"/>
      <c r="H68" s="1266"/>
      <c r="I68" s="434">
        <f>G68+H68</f>
        <v>0</v>
      </c>
      <c r="J68" s="263"/>
      <c r="K68" s="433"/>
      <c r="L68" s="434">
        <f>J68+K68</f>
        <v>0</v>
      </c>
      <c r="M68" s="327"/>
      <c r="N68" s="56"/>
      <c r="O68" s="121">
        <f>M68+N68</f>
        <v>0</v>
      </c>
      <c r="P68" s="111"/>
    </row>
    <row r="69" spans="1:16" ht="24" hidden="1" x14ac:dyDescent="0.25">
      <c r="A69" s="113">
        <v>1220</v>
      </c>
      <c r="B69" s="58" t="s">
        <v>61</v>
      </c>
      <c r="C69" s="59">
        <f t="shared" si="4"/>
        <v>0</v>
      </c>
      <c r="D69" s="233">
        <f>SUM(D70:D74)</f>
        <v>0</v>
      </c>
      <c r="E69" s="114">
        <f t="shared" ref="E69:F69" si="58">SUM(E70:E74)</f>
        <v>0</v>
      </c>
      <c r="F69" s="148">
        <f t="shared" si="58"/>
        <v>0</v>
      </c>
      <c r="G69" s="233">
        <f>SUM(G70:G74)</f>
        <v>0</v>
      </c>
      <c r="H69" s="122">
        <f t="shared" ref="H69:I69" si="59">SUM(H70:H74)</f>
        <v>0</v>
      </c>
      <c r="I69" s="115">
        <f t="shared" si="59"/>
        <v>0</v>
      </c>
      <c r="J69" s="122">
        <f>SUM(J70:J74)</f>
        <v>0</v>
      </c>
      <c r="K69" s="114">
        <f t="shared" ref="K69:L69" si="60">SUM(K70:K74)</f>
        <v>0</v>
      </c>
      <c r="L69" s="137">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v>0</v>
      </c>
      <c r="E70" s="61"/>
      <c r="F70" s="148">
        <f t="shared" ref="F70:F74" si="62">D70+E70</f>
        <v>0</v>
      </c>
      <c r="G70" s="232"/>
      <c r="H70" s="264"/>
      <c r="I70" s="115">
        <f t="shared" ref="I70:I74" si="63">G70+H70</f>
        <v>0</v>
      </c>
      <c r="J70" s="264"/>
      <c r="K70" s="61"/>
      <c r="L70" s="137">
        <f t="shared" ref="L70:L74" si="64">J70+K70</f>
        <v>0</v>
      </c>
      <c r="M70" s="328"/>
      <c r="N70" s="61"/>
      <c r="O70" s="115">
        <f t="shared" ref="O70:O74" si="65">M70+N70</f>
        <v>0</v>
      </c>
      <c r="P70" s="112"/>
    </row>
    <row r="71" spans="1:16" hidden="1" x14ac:dyDescent="0.25">
      <c r="A71" s="38">
        <v>1223</v>
      </c>
      <c r="B71" s="58" t="s">
        <v>62</v>
      </c>
      <c r="C71" s="59">
        <f t="shared" si="4"/>
        <v>0</v>
      </c>
      <c r="D71" s="232">
        <v>0</v>
      </c>
      <c r="E71" s="61"/>
      <c r="F71" s="148">
        <f t="shared" si="62"/>
        <v>0</v>
      </c>
      <c r="G71" s="232"/>
      <c r="H71" s="264"/>
      <c r="I71" s="115">
        <f t="shared" si="63"/>
        <v>0</v>
      </c>
      <c r="J71" s="264"/>
      <c r="K71" s="61"/>
      <c r="L71" s="137">
        <f t="shared" si="64"/>
        <v>0</v>
      </c>
      <c r="M71" s="328"/>
      <c r="N71" s="61"/>
      <c r="O71" s="115">
        <f t="shared" si="65"/>
        <v>0</v>
      </c>
      <c r="P71" s="112"/>
    </row>
    <row r="72" spans="1:16" hidden="1" x14ac:dyDescent="0.25">
      <c r="A72" s="38">
        <v>1225</v>
      </c>
      <c r="B72" s="58" t="s">
        <v>63</v>
      </c>
      <c r="C72" s="59">
        <f t="shared" si="4"/>
        <v>0</v>
      </c>
      <c r="D72" s="232">
        <v>0</v>
      </c>
      <c r="E72" s="61"/>
      <c r="F72" s="148">
        <f t="shared" si="62"/>
        <v>0</v>
      </c>
      <c r="G72" s="232"/>
      <c r="H72" s="264"/>
      <c r="I72" s="115">
        <f t="shared" si="63"/>
        <v>0</v>
      </c>
      <c r="J72" s="264"/>
      <c r="K72" s="61"/>
      <c r="L72" s="137">
        <f t="shared" si="64"/>
        <v>0</v>
      </c>
      <c r="M72" s="328"/>
      <c r="N72" s="61"/>
      <c r="O72" s="115">
        <f t="shared" si="65"/>
        <v>0</v>
      </c>
      <c r="P72" s="112"/>
    </row>
    <row r="73" spans="1:16" ht="36" hidden="1" x14ac:dyDescent="0.25">
      <c r="A73" s="38">
        <v>1227</v>
      </c>
      <c r="B73" s="58" t="s">
        <v>64</v>
      </c>
      <c r="C73" s="59">
        <f t="shared" si="4"/>
        <v>0</v>
      </c>
      <c r="D73" s="232">
        <v>0</v>
      </c>
      <c r="E73" s="61"/>
      <c r="F73" s="148">
        <f t="shared" si="62"/>
        <v>0</v>
      </c>
      <c r="G73" s="232"/>
      <c r="H73" s="264"/>
      <c r="I73" s="115">
        <f t="shared" si="63"/>
        <v>0</v>
      </c>
      <c r="J73" s="264"/>
      <c r="K73" s="61"/>
      <c r="L73" s="137">
        <f t="shared" si="64"/>
        <v>0</v>
      </c>
      <c r="M73" s="328"/>
      <c r="N73" s="61"/>
      <c r="O73" s="115">
        <f t="shared" si="65"/>
        <v>0</v>
      </c>
      <c r="P73" s="112"/>
    </row>
    <row r="74" spans="1:16" ht="48" hidden="1" x14ac:dyDescent="0.25">
      <c r="A74" s="38">
        <v>1228</v>
      </c>
      <c r="B74" s="58" t="s">
        <v>298</v>
      </c>
      <c r="C74" s="59">
        <f t="shared" si="4"/>
        <v>0</v>
      </c>
      <c r="D74" s="232">
        <v>0</v>
      </c>
      <c r="E74" s="61"/>
      <c r="F74" s="148">
        <f t="shared" si="62"/>
        <v>0</v>
      </c>
      <c r="G74" s="232"/>
      <c r="H74" s="264"/>
      <c r="I74" s="115">
        <f t="shared" si="63"/>
        <v>0</v>
      </c>
      <c r="J74" s="264"/>
      <c r="K74" s="61"/>
      <c r="L74" s="137">
        <f t="shared" si="64"/>
        <v>0</v>
      </c>
      <c r="M74" s="328"/>
      <c r="N74" s="61"/>
      <c r="O74" s="115">
        <f t="shared" si="65"/>
        <v>0</v>
      </c>
      <c r="P74" s="112"/>
    </row>
    <row r="75" spans="1:16" x14ac:dyDescent="0.25">
      <c r="A75" s="102">
        <v>2000</v>
      </c>
      <c r="B75" s="102" t="s">
        <v>65</v>
      </c>
      <c r="C75" s="103">
        <f t="shared" si="4"/>
        <v>586066</v>
      </c>
      <c r="D75" s="229">
        <f>SUM(D76,D83,D130,D164,D165,D172)</f>
        <v>588734</v>
      </c>
      <c r="E75" s="428">
        <f t="shared" ref="E75:F75" si="66">SUM(E76,E83,E130,E164,E165,E172)</f>
        <v>-12994</v>
      </c>
      <c r="F75" s="429">
        <f t="shared" si="66"/>
        <v>575740</v>
      </c>
      <c r="G75" s="229">
        <f>SUM(G76,G83,G130,G164,G165,G172)</f>
        <v>10326</v>
      </c>
      <c r="H75" s="139">
        <f t="shared" ref="H75:I75" si="67">SUM(H76,H83,H130,H164,H165,H172)</f>
        <v>0</v>
      </c>
      <c r="I75" s="429">
        <f t="shared" si="67"/>
        <v>10326</v>
      </c>
      <c r="J75" s="262">
        <f>SUM(J76,J83,J130,J164,J165,J172)</f>
        <v>0</v>
      </c>
      <c r="K75" s="428">
        <f t="shared" ref="K75:L75" si="68">SUM(K76,K83,K130,K164,K165,K172)</f>
        <v>0</v>
      </c>
      <c r="L75" s="429">
        <f t="shared" si="68"/>
        <v>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51">
        <f t="shared" ref="E76:F76" si="70">SUM(E77,E80)</f>
        <v>0</v>
      </c>
      <c r="F76" s="287">
        <f t="shared" si="70"/>
        <v>0</v>
      </c>
      <c r="G76" s="230">
        <f>SUM(G77,G80)</f>
        <v>0</v>
      </c>
      <c r="H76" s="107">
        <f t="shared" ref="H76:I76" si="71">SUM(H77,H80)</f>
        <v>0</v>
      </c>
      <c r="I76" s="118">
        <f t="shared" si="71"/>
        <v>0</v>
      </c>
      <c r="J76" s="107">
        <f>SUM(J77,J80)</f>
        <v>0</v>
      </c>
      <c r="K76" s="51">
        <f t="shared" ref="K76:L76" si="72">SUM(K77,K80)</f>
        <v>0</v>
      </c>
      <c r="L76" s="127">
        <f t="shared" si="72"/>
        <v>0</v>
      </c>
      <c r="M76" s="47">
        <f>SUM(M77,M80)</f>
        <v>0</v>
      </c>
      <c r="N76" s="51">
        <f t="shared" ref="N76:O76" si="73">SUM(N77,N80)</f>
        <v>0</v>
      </c>
      <c r="O76" s="118">
        <f t="shared" si="73"/>
        <v>0</v>
      </c>
      <c r="P76" s="124"/>
    </row>
    <row r="77" spans="1:16" ht="24" hidden="1" x14ac:dyDescent="0.25">
      <c r="A77" s="1244">
        <v>2110</v>
      </c>
      <c r="B77" s="53" t="s">
        <v>67</v>
      </c>
      <c r="C77" s="54">
        <f t="shared" si="4"/>
        <v>0</v>
      </c>
      <c r="D77" s="235">
        <f>SUM(D78:D79)</f>
        <v>0</v>
      </c>
      <c r="E77" s="120">
        <f t="shared" ref="E77:F77" si="74">SUM(E78:E79)</f>
        <v>0</v>
      </c>
      <c r="F77" s="289">
        <f t="shared" si="74"/>
        <v>0</v>
      </c>
      <c r="G77" s="235">
        <f>SUM(G78:G79)</f>
        <v>0</v>
      </c>
      <c r="H77" s="266">
        <f t="shared" ref="H77:I77" si="75">SUM(H78:H79)</f>
        <v>0</v>
      </c>
      <c r="I77" s="121">
        <f t="shared" si="75"/>
        <v>0</v>
      </c>
      <c r="J77" s="266">
        <f>SUM(J78:J79)</f>
        <v>0</v>
      </c>
      <c r="K77" s="120">
        <f t="shared" ref="K77:L77" si="76">SUM(K78:K79)</f>
        <v>0</v>
      </c>
      <c r="L77" s="14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v>0</v>
      </c>
      <c r="E78" s="61"/>
      <c r="F78" s="148">
        <f t="shared" ref="F78:F79" si="78">D78+E78</f>
        <v>0</v>
      </c>
      <c r="G78" s="232"/>
      <c r="H78" s="264"/>
      <c r="I78" s="115">
        <f t="shared" ref="I78:I79" si="79">G78+H78</f>
        <v>0</v>
      </c>
      <c r="J78" s="264"/>
      <c r="K78" s="61"/>
      <c r="L78" s="137">
        <f t="shared" ref="L78:L79" si="80">J78+K78</f>
        <v>0</v>
      </c>
      <c r="M78" s="328"/>
      <c r="N78" s="61"/>
      <c r="O78" s="115">
        <f t="shared" ref="O78:O79" si="81">M78+N78</f>
        <v>0</v>
      </c>
      <c r="P78" s="112"/>
    </row>
    <row r="79" spans="1:16" ht="24" hidden="1" x14ac:dyDescent="0.25">
      <c r="A79" s="38">
        <v>2112</v>
      </c>
      <c r="B79" s="58" t="s">
        <v>69</v>
      </c>
      <c r="C79" s="59">
        <f t="shared" si="4"/>
        <v>0</v>
      </c>
      <c r="D79" s="232">
        <v>0</v>
      </c>
      <c r="E79" s="61"/>
      <c r="F79" s="148">
        <f t="shared" si="78"/>
        <v>0</v>
      </c>
      <c r="G79" s="232"/>
      <c r="H79" s="264"/>
      <c r="I79" s="115">
        <f t="shared" si="79"/>
        <v>0</v>
      </c>
      <c r="J79" s="264"/>
      <c r="K79" s="61"/>
      <c r="L79" s="137">
        <f t="shared" si="80"/>
        <v>0</v>
      </c>
      <c r="M79" s="328"/>
      <c r="N79" s="61"/>
      <c r="O79" s="115">
        <f t="shared" si="81"/>
        <v>0</v>
      </c>
      <c r="P79" s="112"/>
    </row>
    <row r="80" spans="1:16" ht="24" hidden="1" x14ac:dyDescent="0.25">
      <c r="A80" s="113">
        <v>2120</v>
      </c>
      <c r="B80" s="58" t="s">
        <v>70</v>
      </c>
      <c r="C80" s="59">
        <f t="shared" si="4"/>
        <v>0</v>
      </c>
      <c r="D80" s="233">
        <f>SUM(D81:D82)</f>
        <v>0</v>
      </c>
      <c r="E80" s="114">
        <f t="shared" ref="E80:F80" si="82">SUM(E81:E82)</f>
        <v>0</v>
      </c>
      <c r="F80" s="148">
        <f t="shared" si="82"/>
        <v>0</v>
      </c>
      <c r="G80" s="233">
        <f>SUM(G81:G82)</f>
        <v>0</v>
      </c>
      <c r="H80" s="122">
        <f t="shared" ref="H80:I80" si="83">SUM(H81:H82)</f>
        <v>0</v>
      </c>
      <c r="I80" s="115">
        <f t="shared" si="83"/>
        <v>0</v>
      </c>
      <c r="J80" s="122">
        <f>SUM(J81:J82)</f>
        <v>0</v>
      </c>
      <c r="K80" s="114">
        <f t="shared" ref="K80:L80" si="84">SUM(K81:K82)</f>
        <v>0</v>
      </c>
      <c r="L80" s="137">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v>0</v>
      </c>
      <c r="E81" s="61"/>
      <c r="F81" s="148">
        <f t="shared" ref="F81:F82" si="86">D81+E81</f>
        <v>0</v>
      </c>
      <c r="G81" s="232"/>
      <c r="H81" s="264"/>
      <c r="I81" s="115">
        <f t="shared" ref="I81:I82" si="87">G81+H81</f>
        <v>0</v>
      </c>
      <c r="J81" s="264"/>
      <c r="K81" s="61"/>
      <c r="L81" s="137">
        <f t="shared" ref="L81:L82" si="88">J81+K81</f>
        <v>0</v>
      </c>
      <c r="M81" s="328"/>
      <c r="N81" s="61"/>
      <c r="O81" s="115">
        <f t="shared" ref="O81:O82" si="89">M81+N81</f>
        <v>0</v>
      </c>
      <c r="P81" s="112"/>
    </row>
    <row r="82" spans="1:16" ht="24" hidden="1" x14ac:dyDescent="0.25">
      <c r="A82" s="38">
        <v>2122</v>
      </c>
      <c r="B82" s="58" t="s">
        <v>69</v>
      </c>
      <c r="C82" s="59">
        <f t="shared" si="4"/>
        <v>0</v>
      </c>
      <c r="D82" s="232">
        <v>0</v>
      </c>
      <c r="E82" s="61"/>
      <c r="F82" s="148">
        <f t="shared" si="86"/>
        <v>0</v>
      </c>
      <c r="G82" s="232"/>
      <c r="H82" s="264"/>
      <c r="I82" s="115">
        <f t="shared" si="87"/>
        <v>0</v>
      </c>
      <c r="J82" s="264"/>
      <c r="K82" s="61"/>
      <c r="L82" s="137">
        <f t="shared" si="88"/>
        <v>0</v>
      </c>
      <c r="M82" s="328"/>
      <c r="N82" s="61"/>
      <c r="O82" s="115">
        <f t="shared" si="89"/>
        <v>0</v>
      </c>
      <c r="P82" s="112"/>
    </row>
    <row r="83" spans="1:16" x14ac:dyDescent="0.25">
      <c r="A83" s="46">
        <v>2200</v>
      </c>
      <c r="B83" s="106" t="s">
        <v>71</v>
      </c>
      <c r="C83" s="47">
        <f t="shared" si="4"/>
        <v>571496</v>
      </c>
      <c r="D83" s="230">
        <f>SUM(D84,D89,D95,D103,D112,D116,D122,D128)</f>
        <v>582133</v>
      </c>
      <c r="E83" s="430">
        <f t="shared" ref="E83:F83" si="90">SUM(E84,E89,E95,E103,E112,E116,E122,E128)</f>
        <v>-17017</v>
      </c>
      <c r="F83" s="397">
        <f t="shared" si="90"/>
        <v>565116</v>
      </c>
      <c r="G83" s="230">
        <f>SUM(G84,G89,G95,G103,G112,G116,G122,G128)</f>
        <v>6380</v>
      </c>
      <c r="H83" s="127">
        <f t="shared" ref="H83:I83" si="91">SUM(H84,H89,H95,H103,H112,H116,H122,H128)</f>
        <v>0</v>
      </c>
      <c r="I83" s="397">
        <f t="shared" si="91"/>
        <v>6380</v>
      </c>
      <c r="J83" s="107">
        <f>SUM(J84,J89,J95,J103,J112,J116,J122,J128)</f>
        <v>0</v>
      </c>
      <c r="K83" s="430">
        <f t="shared" ref="K83:L83" si="92">SUM(K84,K89,K95,K103,K112,K116,K122,K128)</f>
        <v>0</v>
      </c>
      <c r="L83" s="397">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109">
        <f t="shared" ref="E84:F84" si="94">SUM(E85:E88)</f>
        <v>0</v>
      </c>
      <c r="F84" s="288">
        <f t="shared" si="94"/>
        <v>0</v>
      </c>
      <c r="G84" s="133">
        <f>SUM(G85:G88)</f>
        <v>0</v>
      </c>
      <c r="H84" s="208">
        <f t="shared" ref="H84:I84" si="95">SUM(H85:H88)</f>
        <v>0</v>
      </c>
      <c r="I84" s="110">
        <f t="shared" si="95"/>
        <v>0</v>
      </c>
      <c r="J84" s="208">
        <f>SUM(J85:J88)</f>
        <v>0</v>
      </c>
      <c r="K84" s="109">
        <f t="shared" ref="K84:L84" si="96">SUM(K85:K88)</f>
        <v>0</v>
      </c>
      <c r="L84" s="138">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v>0</v>
      </c>
      <c r="E85" s="56"/>
      <c r="F85" s="289">
        <f t="shared" ref="F85:F88" si="99">D85+E85</f>
        <v>0</v>
      </c>
      <c r="G85" s="231"/>
      <c r="H85" s="263"/>
      <c r="I85" s="121">
        <f t="shared" ref="I85:I88" si="100">G85+H85</f>
        <v>0</v>
      </c>
      <c r="J85" s="263"/>
      <c r="K85" s="56"/>
      <c r="L85" s="141">
        <f t="shared" ref="L85:L88" si="101">J85+K85</f>
        <v>0</v>
      </c>
      <c r="M85" s="327"/>
      <c r="N85" s="56"/>
      <c r="O85" s="121">
        <f t="shared" ref="O85:O88" si="102">M85+N85</f>
        <v>0</v>
      </c>
      <c r="P85" s="111"/>
    </row>
    <row r="86" spans="1:16" ht="36" hidden="1" x14ac:dyDescent="0.25">
      <c r="A86" s="38">
        <v>2212</v>
      </c>
      <c r="B86" s="58" t="s">
        <v>74</v>
      </c>
      <c r="C86" s="59">
        <f t="shared" si="98"/>
        <v>0</v>
      </c>
      <c r="D86" s="232">
        <v>0</v>
      </c>
      <c r="E86" s="61"/>
      <c r="F86" s="148">
        <f t="shared" si="99"/>
        <v>0</v>
      </c>
      <c r="G86" s="232"/>
      <c r="H86" s="264"/>
      <c r="I86" s="115">
        <f t="shared" si="100"/>
        <v>0</v>
      </c>
      <c r="J86" s="264"/>
      <c r="K86" s="61"/>
      <c r="L86" s="137">
        <f t="shared" si="101"/>
        <v>0</v>
      </c>
      <c r="M86" s="328"/>
      <c r="N86" s="61"/>
      <c r="O86" s="115">
        <f t="shared" si="102"/>
        <v>0</v>
      </c>
      <c r="P86" s="112"/>
    </row>
    <row r="87" spans="1:16" ht="24" hidden="1" x14ac:dyDescent="0.25">
      <c r="A87" s="38">
        <v>2214</v>
      </c>
      <c r="B87" s="58" t="s">
        <v>75</v>
      </c>
      <c r="C87" s="59">
        <f t="shared" si="98"/>
        <v>0</v>
      </c>
      <c r="D87" s="232">
        <v>0</v>
      </c>
      <c r="E87" s="61"/>
      <c r="F87" s="148">
        <f t="shared" si="99"/>
        <v>0</v>
      </c>
      <c r="G87" s="232"/>
      <c r="H87" s="264"/>
      <c r="I87" s="115">
        <f t="shared" si="100"/>
        <v>0</v>
      </c>
      <c r="J87" s="264"/>
      <c r="K87" s="61"/>
      <c r="L87" s="137">
        <f t="shared" si="101"/>
        <v>0</v>
      </c>
      <c r="M87" s="328"/>
      <c r="N87" s="61"/>
      <c r="O87" s="115">
        <f t="shared" si="102"/>
        <v>0</v>
      </c>
      <c r="P87" s="112"/>
    </row>
    <row r="88" spans="1:16" hidden="1" x14ac:dyDescent="0.25">
      <c r="A88" s="38">
        <v>2219</v>
      </c>
      <c r="B88" s="58" t="s">
        <v>76</v>
      </c>
      <c r="C88" s="59">
        <f t="shared" si="98"/>
        <v>0</v>
      </c>
      <c r="D88" s="232">
        <v>0</v>
      </c>
      <c r="E88" s="61"/>
      <c r="F88" s="148">
        <f t="shared" si="99"/>
        <v>0</v>
      </c>
      <c r="G88" s="232"/>
      <c r="H88" s="264"/>
      <c r="I88" s="115">
        <f t="shared" si="100"/>
        <v>0</v>
      </c>
      <c r="J88" s="264"/>
      <c r="K88" s="61"/>
      <c r="L88" s="137">
        <f t="shared" si="101"/>
        <v>0</v>
      </c>
      <c r="M88" s="328"/>
      <c r="N88" s="61"/>
      <c r="O88" s="115">
        <f t="shared" si="102"/>
        <v>0</v>
      </c>
      <c r="P88" s="112"/>
    </row>
    <row r="89" spans="1:16" ht="24" hidden="1" x14ac:dyDescent="0.25">
      <c r="A89" s="113">
        <v>2220</v>
      </c>
      <c r="B89" s="58" t="s">
        <v>77</v>
      </c>
      <c r="C89" s="59">
        <f t="shared" si="98"/>
        <v>0</v>
      </c>
      <c r="D89" s="233">
        <f>SUM(D90:D94)</f>
        <v>0</v>
      </c>
      <c r="E89" s="114">
        <f t="shared" ref="E89:F89" si="103">SUM(E90:E94)</f>
        <v>0</v>
      </c>
      <c r="F89" s="148">
        <f t="shared" si="103"/>
        <v>0</v>
      </c>
      <c r="G89" s="233">
        <f>SUM(G90:G94)</f>
        <v>0</v>
      </c>
      <c r="H89" s="122">
        <f t="shared" ref="H89:I89" si="104">SUM(H90:H94)</f>
        <v>0</v>
      </c>
      <c r="I89" s="115">
        <f t="shared" si="104"/>
        <v>0</v>
      </c>
      <c r="J89" s="122">
        <f>SUM(J90:J94)</f>
        <v>0</v>
      </c>
      <c r="K89" s="114">
        <f t="shared" ref="K89:L89" si="105">SUM(K90:K94)</f>
        <v>0</v>
      </c>
      <c r="L89" s="137">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v>0</v>
      </c>
      <c r="E90" s="61"/>
      <c r="F90" s="148">
        <f t="shared" ref="F90:F94" si="107">D90+E90</f>
        <v>0</v>
      </c>
      <c r="G90" s="232"/>
      <c r="H90" s="264"/>
      <c r="I90" s="115">
        <f t="shared" ref="I90:I94" si="108">G90+H90</f>
        <v>0</v>
      </c>
      <c r="J90" s="264"/>
      <c r="K90" s="61"/>
      <c r="L90" s="137">
        <f t="shared" ref="L90:L94" si="109">J90+K90</f>
        <v>0</v>
      </c>
      <c r="M90" s="328"/>
      <c r="N90" s="61"/>
      <c r="O90" s="115">
        <f t="shared" ref="O90:O94" si="110">M90+N90</f>
        <v>0</v>
      </c>
      <c r="P90" s="112"/>
    </row>
    <row r="91" spans="1:16" hidden="1" x14ac:dyDescent="0.25">
      <c r="A91" s="38">
        <v>2222</v>
      </c>
      <c r="B91" s="58" t="s">
        <v>78</v>
      </c>
      <c r="C91" s="59">
        <f t="shared" si="98"/>
        <v>0</v>
      </c>
      <c r="D91" s="232">
        <v>0</v>
      </c>
      <c r="E91" s="61"/>
      <c r="F91" s="148">
        <f t="shared" si="107"/>
        <v>0</v>
      </c>
      <c r="G91" s="232"/>
      <c r="H91" s="264"/>
      <c r="I91" s="115">
        <f t="shared" si="108"/>
        <v>0</v>
      </c>
      <c r="J91" s="264"/>
      <c r="K91" s="61"/>
      <c r="L91" s="137">
        <f t="shared" si="109"/>
        <v>0</v>
      </c>
      <c r="M91" s="328"/>
      <c r="N91" s="61"/>
      <c r="O91" s="115">
        <f t="shared" si="110"/>
        <v>0</v>
      </c>
      <c r="P91" s="112"/>
    </row>
    <row r="92" spans="1:16" hidden="1" x14ac:dyDescent="0.25">
      <c r="A92" s="38">
        <v>2223</v>
      </c>
      <c r="B92" s="58" t="s">
        <v>79</v>
      </c>
      <c r="C92" s="59">
        <f t="shared" si="98"/>
        <v>0</v>
      </c>
      <c r="D92" s="232">
        <v>0</v>
      </c>
      <c r="E92" s="61"/>
      <c r="F92" s="148">
        <f t="shared" si="107"/>
        <v>0</v>
      </c>
      <c r="G92" s="232"/>
      <c r="H92" s="264"/>
      <c r="I92" s="115">
        <f t="shared" si="108"/>
        <v>0</v>
      </c>
      <c r="J92" s="264"/>
      <c r="K92" s="61"/>
      <c r="L92" s="137">
        <f t="shared" si="109"/>
        <v>0</v>
      </c>
      <c r="M92" s="328"/>
      <c r="N92" s="61"/>
      <c r="O92" s="115">
        <f t="shared" si="110"/>
        <v>0</v>
      </c>
      <c r="P92" s="112"/>
    </row>
    <row r="93" spans="1:16" ht="48" hidden="1" x14ac:dyDescent="0.25">
      <c r="A93" s="38">
        <v>2224</v>
      </c>
      <c r="B93" s="58" t="s">
        <v>299</v>
      </c>
      <c r="C93" s="59">
        <f t="shared" si="98"/>
        <v>0</v>
      </c>
      <c r="D93" s="232">
        <v>0</v>
      </c>
      <c r="E93" s="61"/>
      <c r="F93" s="148">
        <f t="shared" si="107"/>
        <v>0</v>
      </c>
      <c r="G93" s="232"/>
      <c r="H93" s="264"/>
      <c r="I93" s="115">
        <f t="shared" si="108"/>
        <v>0</v>
      </c>
      <c r="J93" s="264"/>
      <c r="K93" s="61"/>
      <c r="L93" s="137">
        <f t="shared" si="109"/>
        <v>0</v>
      </c>
      <c r="M93" s="328"/>
      <c r="N93" s="61"/>
      <c r="O93" s="115">
        <f t="shared" si="110"/>
        <v>0</v>
      </c>
      <c r="P93" s="112"/>
    </row>
    <row r="94" spans="1:16" ht="24" hidden="1" x14ac:dyDescent="0.25">
      <c r="A94" s="38">
        <v>2229</v>
      </c>
      <c r="B94" s="58" t="s">
        <v>80</v>
      </c>
      <c r="C94" s="59">
        <f t="shared" si="98"/>
        <v>0</v>
      </c>
      <c r="D94" s="232">
        <v>0</v>
      </c>
      <c r="E94" s="61"/>
      <c r="F94" s="148">
        <f t="shared" si="107"/>
        <v>0</v>
      </c>
      <c r="G94" s="232"/>
      <c r="H94" s="264"/>
      <c r="I94" s="115">
        <f t="shared" si="108"/>
        <v>0</v>
      </c>
      <c r="J94" s="264"/>
      <c r="K94" s="61"/>
      <c r="L94" s="137">
        <f t="shared" si="109"/>
        <v>0</v>
      </c>
      <c r="M94" s="328"/>
      <c r="N94" s="61"/>
      <c r="O94" s="115">
        <f t="shared" si="110"/>
        <v>0</v>
      </c>
      <c r="P94" s="112"/>
    </row>
    <row r="95" spans="1:16" ht="36" x14ac:dyDescent="0.25">
      <c r="A95" s="113">
        <v>2230</v>
      </c>
      <c r="B95" s="58" t="s">
        <v>81</v>
      </c>
      <c r="C95" s="59">
        <f t="shared" si="98"/>
        <v>5584</v>
      </c>
      <c r="D95" s="233">
        <f>SUM(D96:D102)</f>
        <v>5284</v>
      </c>
      <c r="E95" s="436">
        <f t="shared" ref="E95:F95" si="111">SUM(E96:E102)</f>
        <v>0</v>
      </c>
      <c r="F95" s="393">
        <f t="shared" si="111"/>
        <v>5284</v>
      </c>
      <c r="G95" s="233">
        <f>SUM(G96:G102)</f>
        <v>300</v>
      </c>
      <c r="H95" s="137">
        <f t="shared" ref="H95:I95" si="112">SUM(H96:H102)</f>
        <v>0</v>
      </c>
      <c r="I95" s="393">
        <f t="shared" si="112"/>
        <v>300</v>
      </c>
      <c r="J95" s="122">
        <f>SUM(J96:J102)</f>
        <v>0</v>
      </c>
      <c r="K95" s="436">
        <f t="shared" ref="K95:L95" si="113">SUM(K96:K102)</f>
        <v>0</v>
      </c>
      <c r="L95" s="393">
        <f t="shared" si="113"/>
        <v>0</v>
      </c>
      <c r="M95" s="59">
        <f>SUM(M96:M102)</f>
        <v>0</v>
      </c>
      <c r="N95" s="114">
        <f t="shared" ref="N95:O95" si="114">SUM(N96:N102)</f>
        <v>0</v>
      </c>
      <c r="O95" s="115">
        <f t="shared" si="114"/>
        <v>0</v>
      </c>
      <c r="P95" s="112"/>
    </row>
    <row r="96" spans="1:16" ht="24" x14ac:dyDescent="0.25">
      <c r="A96" s="38">
        <v>2231</v>
      </c>
      <c r="B96" s="58" t="s">
        <v>82</v>
      </c>
      <c r="C96" s="59">
        <f t="shared" si="98"/>
        <v>5584</v>
      </c>
      <c r="D96" s="232">
        <f>4800+484</f>
        <v>5284</v>
      </c>
      <c r="E96" s="435"/>
      <c r="F96" s="393">
        <f t="shared" ref="F96:F102" si="115">D96+E96</f>
        <v>5284</v>
      </c>
      <c r="G96" s="232">
        <v>300</v>
      </c>
      <c r="H96" s="1264"/>
      <c r="I96" s="393">
        <f t="shared" ref="I96:I102" si="116">G96+H96</f>
        <v>300</v>
      </c>
      <c r="J96" s="264"/>
      <c r="K96" s="435"/>
      <c r="L96" s="393">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v>0</v>
      </c>
      <c r="E97" s="61"/>
      <c r="F97" s="148">
        <f t="shared" si="115"/>
        <v>0</v>
      </c>
      <c r="G97" s="232"/>
      <c r="H97" s="264"/>
      <c r="I97" s="115">
        <f t="shared" si="116"/>
        <v>0</v>
      </c>
      <c r="J97" s="264"/>
      <c r="K97" s="61"/>
      <c r="L97" s="137">
        <f t="shared" si="117"/>
        <v>0</v>
      </c>
      <c r="M97" s="328"/>
      <c r="N97" s="61"/>
      <c r="O97" s="115">
        <f t="shared" si="118"/>
        <v>0</v>
      </c>
      <c r="P97" s="112"/>
    </row>
    <row r="98" spans="1:16" ht="24" hidden="1" x14ac:dyDescent="0.25">
      <c r="A98" s="33">
        <v>2233</v>
      </c>
      <c r="B98" s="53" t="s">
        <v>84</v>
      </c>
      <c r="C98" s="54">
        <f t="shared" si="98"/>
        <v>0</v>
      </c>
      <c r="D98" s="231">
        <v>0</v>
      </c>
      <c r="E98" s="56"/>
      <c r="F98" s="289">
        <f t="shared" si="115"/>
        <v>0</v>
      </c>
      <c r="G98" s="231"/>
      <c r="H98" s="263"/>
      <c r="I98" s="121">
        <f t="shared" si="116"/>
        <v>0</v>
      </c>
      <c r="J98" s="263"/>
      <c r="K98" s="56"/>
      <c r="L98" s="141">
        <f t="shared" si="117"/>
        <v>0</v>
      </c>
      <c r="M98" s="327"/>
      <c r="N98" s="56"/>
      <c r="O98" s="121">
        <f t="shared" si="118"/>
        <v>0</v>
      </c>
      <c r="P98" s="111"/>
    </row>
    <row r="99" spans="1:16" ht="36" hidden="1" x14ac:dyDescent="0.25">
      <c r="A99" s="38">
        <v>2234</v>
      </c>
      <c r="B99" s="58" t="s">
        <v>85</v>
      </c>
      <c r="C99" s="59">
        <f t="shared" si="98"/>
        <v>0</v>
      </c>
      <c r="D99" s="232">
        <v>0</v>
      </c>
      <c r="E99" s="61"/>
      <c r="F99" s="148">
        <f t="shared" si="115"/>
        <v>0</v>
      </c>
      <c r="G99" s="232"/>
      <c r="H99" s="264"/>
      <c r="I99" s="115">
        <f t="shared" si="116"/>
        <v>0</v>
      </c>
      <c r="J99" s="264"/>
      <c r="K99" s="61"/>
      <c r="L99" s="137">
        <f t="shared" si="117"/>
        <v>0</v>
      </c>
      <c r="M99" s="328"/>
      <c r="N99" s="61"/>
      <c r="O99" s="115">
        <f t="shared" si="118"/>
        <v>0</v>
      </c>
      <c r="P99" s="112"/>
    </row>
    <row r="100" spans="1:16" ht="24" hidden="1" x14ac:dyDescent="0.25">
      <c r="A100" s="38">
        <v>2235</v>
      </c>
      <c r="B100" s="58" t="s">
        <v>86</v>
      </c>
      <c r="C100" s="59">
        <f t="shared" si="98"/>
        <v>0</v>
      </c>
      <c r="D100" s="232">
        <v>0</v>
      </c>
      <c r="E100" s="61"/>
      <c r="F100" s="148">
        <f t="shared" si="115"/>
        <v>0</v>
      </c>
      <c r="G100" s="232"/>
      <c r="H100" s="264"/>
      <c r="I100" s="115">
        <f t="shared" si="116"/>
        <v>0</v>
      </c>
      <c r="J100" s="264"/>
      <c r="K100" s="61"/>
      <c r="L100" s="137">
        <f t="shared" si="117"/>
        <v>0</v>
      </c>
      <c r="M100" s="328"/>
      <c r="N100" s="61"/>
      <c r="O100" s="115">
        <f t="shared" si="118"/>
        <v>0</v>
      </c>
      <c r="P100" s="112"/>
    </row>
    <row r="101" spans="1:16" hidden="1" x14ac:dyDescent="0.25">
      <c r="A101" s="38">
        <v>2236</v>
      </c>
      <c r="B101" s="58" t="s">
        <v>87</v>
      </c>
      <c r="C101" s="59">
        <f t="shared" si="98"/>
        <v>0</v>
      </c>
      <c r="D101" s="232">
        <v>0</v>
      </c>
      <c r="E101" s="61"/>
      <c r="F101" s="148">
        <f t="shared" si="115"/>
        <v>0</v>
      </c>
      <c r="G101" s="232"/>
      <c r="H101" s="264"/>
      <c r="I101" s="115">
        <f t="shared" si="116"/>
        <v>0</v>
      </c>
      <c r="J101" s="264"/>
      <c r="K101" s="61"/>
      <c r="L101" s="137">
        <f t="shared" si="117"/>
        <v>0</v>
      </c>
      <c r="M101" s="328"/>
      <c r="N101" s="61"/>
      <c r="O101" s="115">
        <f t="shared" si="118"/>
        <v>0</v>
      </c>
      <c r="P101" s="112"/>
    </row>
    <row r="102" spans="1:16" ht="24" hidden="1" x14ac:dyDescent="0.25">
      <c r="A102" s="38">
        <v>2239</v>
      </c>
      <c r="B102" s="58" t="s">
        <v>88</v>
      </c>
      <c r="C102" s="59">
        <f t="shared" si="98"/>
        <v>0</v>
      </c>
      <c r="D102" s="232">
        <v>0</v>
      </c>
      <c r="E102" s="61"/>
      <c r="F102" s="148">
        <f t="shared" si="115"/>
        <v>0</v>
      </c>
      <c r="G102" s="232"/>
      <c r="H102" s="264"/>
      <c r="I102" s="115">
        <f t="shared" si="116"/>
        <v>0</v>
      </c>
      <c r="J102" s="264"/>
      <c r="K102" s="61"/>
      <c r="L102" s="137">
        <f t="shared" si="117"/>
        <v>0</v>
      </c>
      <c r="M102" s="328"/>
      <c r="N102" s="61"/>
      <c r="O102" s="115">
        <f t="shared" si="118"/>
        <v>0</v>
      </c>
      <c r="P102" s="112"/>
    </row>
    <row r="103" spans="1:16" ht="36" x14ac:dyDescent="0.25">
      <c r="A103" s="113">
        <v>2240</v>
      </c>
      <c r="B103" s="58" t="s">
        <v>89</v>
      </c>
      <c r="C103" s="59">
        <f t="shared" si="98"/>
        <v>217</v>
      </c>
      <c r="D103" s="233">
        <f>SUM(D104:D111)</f>
        <v>182</v>
      </c>
      <c r="E103" s="436">
        <f t="shared" ref="E103:F103" si="119">SUM(E104:E111)</f>
        <v>0</v>
      </c>
      <c r="F103" s="393">
        <f t="shared" si="119"/>
        <v>182</v>
      </c>
      <c r="G103" s="233">
        <f>SUM(G104:G111)</f>
        <v>35</v>
      </c>
      <c r="H103" s="137">
        <f t="shared" ref="H103:I103" si="120">SUM(H104:H111)</f>
        <v>0</v>
      </c>
      <c r="I103" s="393">
        <f t="shared" si="120"/>
        <v>35</v>
      </c>
      <c r="J103" s="122">
        <f>SUM(J104:J111)</f>
        <v>0</v>
      </c>
      <c r="K103" s="436">
        <f t="shared" ref="K103:L103" si="121">SUM(K104:K111)</f>
        <v>0</v>
      </c>
      <c r="L103" s="393">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v>0</v>
      </c>
      <c r="E104" s="61"/>
      <c r="F104" s="148">
        <f t="shared" ref="F104:F111" si="123">D104+E104</f>
        <v>0</v>
      </c>
      <c r="G104" s="232"/>
      <c r="H104" s="264"/>
      <c r="I104" s="115">
        <f t="shared" ref="I104:I111" si="124">G104+H104</f>
        <v>0</v>
      </c>
      <c r="J104" s="264"/>
      <c r="K104" s="61"/>
      <c r="L104" s="137">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v>0</v>
      </c>
      <c r="E105" s="61"/>
      <c r="F105" s="148">
        <f t="shared" si="123"/>
        <v>0</v>
      </c>
      <c r="G105" s="232"/>
      <c r="H105" s="264"/>
      <c r="I105" s="115">
        <f t="shared" si="124"/>
        <v>0</v>
      </c>
      <c r="J105" s="264"/>
      <c r="K105" s="61"/>
      <c r="L105" s="137">
        <f t="shared" si="125"/>
        <v>0</v>
      </c>
      <c r="M105" s="328"/>
      <c r="N105" s="61"/>
      <c r="O105" s="115">
        <f t="shared" si="126"/>
        <v>0</v>
      </c>
      <c r="P105" s="112"/>
    </row>
    <row r="106" spans="1:16" ht="24" x14ac:dyDescent="0.25">
      <c r="A106" s="38">
        <v>2243</v>
      </c>
      <c r="B106" s="58" t="s">
        <v>92</v>
      </c>
      <c r="C106" s="59">
        <f t="shared" si="98"/>
        <v>182</v>
      </c>
      <c r="D106" s="232">
        <v>182</v>
      </c>
      <c r="E106" s="435"/>
      <c r="F106" s="393">
        <f t="shared" si="123"/>
        <v>182</v>
      </c>
      <c r="G106" s="232"/>
      <c r="H106" s="1264"/>
      <c r="I106" s="393">
        <f t="shared" si="124"/>
        <v>0</v>
      </c>
      <c r="J106" s="264"/>
      <c r="K106" s="435"/>
      <c r="L106" s="393">
        <f t="shared" si="125"/>
        <v>0</v>
      </c>
      <c r="M106" s="328"/>
      <c r="N106" s="61"/>
      <c r="O106" s="115">
        <f t="shared" si="126"/>
        <v>0</v>
      </c>
      <c r="P106" s="112"/>
    </row>
    <row r="107" spans="1:16" hidden="1" x14ac:dyDescent="0.25">
      <c r="A107" s="38">
        <v>2244</v>
      </c>
      <c r="B107" s="58" t="s">
        <v>93</v>
      </c>
      <c r="C107" s="59">
        <f t="shared" si="98"/>
        <v>0</v>
      </c>
      <c r="D107" s="232">
        <v>0</v>
      </c>
      <c r="E107" s="61"/>
      <c r="F107" s="148">
        <f t="shared" si="123"/>
        <v>0</v>
      </c>
      <c r="G107" s="232"/>
      <c r="H107" s="264"/>
      <c r="I107" s="115">
        <f t="shared" si="124"/>
        <v>0</v>
      </c>
      <c r="J107" s="264"/>
      <c r="K107" s="61"/>
      <c r="L107" s="137">
        <f t="shared" si="125"/>
        <v>0</v>
      </c>
      <c r="M107" s="328"/>
      <c r="N107" s="61"/>
      <c r="O107" s="115">
        <f t="shared" si="126"/>
        <v>0</v>
      </c>
      <c r="P107" s="112"/>
    </row>
    <row r="108" spans="1:16" ht="24" hidden="1" x14ac:dyDescent="0.25">
      <c r="A108" s="38">
        <v>2246</v>
      </c>
      <c r="B108" s="58" t="s">
        <v>94</v>
      </c>
      <c r="C108" s="59">
        <f t="shared" si="98"/>
        <v>0</v>
      </c>
      <c r="D108" s="232">
        <v>0</v>
      </c>
      <c r="E108" s="61"/>
      <c r="F108" s="148">
        <f t="shared" si="123"/>
        <v>0</v>
      </c>
      <c r="G108" s="232"/>
      <c r="H108" s="264"/>
      <c r="I108" s="115">
        <f t="shared" si="124"/>
        <v>0</v>
      </c>
      <c r="J108" s="264"/>
      <c r="K108" s="61"/>
      <c r="L108" s="137">
        <f t="shared" si="125"/>
        <v>0</v>
      </c>
      <c r="M108" s="328"/>
      <c r="N108" s="61"/>
      <c r="O108" s="115">
        <f t="shared" si="126"/>
        <v>0</v>
      </c>
      <c r="P108" s="112"/>
    </row>
    <row r="109" spans="1:16" hidden="1" x14ac:dyDescent="0.25">
      <c r="A109" s="38">
        <v>2247</v>
      </c>
      <c r="B109" s="58" t="s">
        <v>95</v>
      </c>
      <c r="C109" s="59">
        <f t="shared" si="98"/>
        <v>0</v>
      </c>
      <c r="D109" s="232">
        <v>0</v>
      </c>
      <c r="E109" s="61"/>
      <c r="F109" s="148">
        <f t="shared" si="123"/>
        <v>0</v>
      </c>
      <c r="G109" s="232"/>
      <c r="H109" s="264"/>
      <c r="I109" s="115">
        <f t="shared" si="124"/>
        <v>0</v>
      </c>
      <c r="J109" s="264"/>
      <c r="K109" s="61"/>
      <c r="L109" s="137">
        <f t="shared" si="125"/>
        <v>0</v>
      </c>
      <c r="M109" s="328"/>
      <c r="N109" s="61"/>
      <c r="O109" s="115">
        <f t="shared" si="126"/>
        <v>0</v>
      </c>
      <c r="P109" s="112"/>
    </row>
    <row r="110" spans="1:16" ht="24" x14ac:dyDescent="0.25">
      <c r="A110" s="38">
        <v>2248</v>
      </c>
      <c r="B110" s="58" t="s">
        <v>300</v>
      </c>
      <c r="C110" s="59">
        <f t="shared" si="98"/>
        <v>35</v>
      </c>
      <c r="D110" s="232">
        <v>0</v>
      </c>
      <c r="E110" s="435"/>
      <c r="F110" s="393">
        <f t="shared" si="123"/>
        <v>0</v>
      </c>
      <c r="G110" s="232">
        <v>35</v>
      </c>
      <c r="H110" s="1264"/>
      <c r="I110" s="393">
        <f t="shared" si="124"/>
        <v>35</v>
      </c>
      <c r="J110" s="264"/>
      <c r="K110" s="435"/>
      <c r="L110" s="393">
        <f t="shared" si="125"/>
        <v>0</v>
      </c>
      <c r="M110" s="328"/>
      <c r="N110" s="61"/>
      <c r="O110" s="115">
        <f t="shared" si="126"/>
        <v>0</v>
      </c>
      <c r="P110" s="112"/>
    </row>
    <row r="111" spans="1:16" ht="24" hidden="1" x14ac:dyDescent="0.25">
      <c r="A111" s="38">
        <v>2249</v>
      </c>
      <c r="B111" s="58" t="s">
        <v>96</v>
      </c>
      <c r="C111" s="59">
        <f t="shared" si="98"/>
        <v>0</v>
      </c>
      <c r="D111" s="232">
        <v>0</v>
      </c>
      <c r="E111" s="61"/>
      <c r="F111" s="148">
        <f t="shared" si="123"/>
        <v>0</v>
      </c>
      <c r="G111" s="232"/>
      <c r="H111" s="264"/>
      <c r="I111" s="115">
        <f t="shared" si="124"/>
        <v>0</v>
      </c>
      <c r="J111" s="264"/>
      <c r="K111" s="61"/>
      <c r="L111" s="137">
        <f t="shared" si="125"/>
        <v>0</v>
      </c>
      <c r="M111" s="328"/>
      <c r="N111" s="61"/>
      <c r="O111" s="115">
        <f t="shared" si="126"/>
        <v>0</v>
      </c>
      <c r="P111" s="112"/>
    </row>
    <row r="112" spans="1:16" hidden="1" x14ac:dyDescent="0.25">
      <c r="A112" s="113">
        <v>2250</v>
      </c>
      <c r="B112" s="58" t="s">
        <v>97</v>
      </c>
      <c r="C112" s="59">
        <f t="shared" si="98"/>
        <v>0</v>
      </c>
      <c r="D112" s="233">
        <f>SUM(D113:D115)</f>
        <v>0</v>
      </c>
      <c r="E112" s="114">
        <f t="shared" ref="E112:F112" si="127">SUM(E113:E115)</f>
        <v>0</v>
      </c>
      <c r="F112" s="148">
        <f t="shared" si="127"/>
        <v>0</v>
      </c>
      <c r="G112" s="233">
        <f>SUM(G113:G115)</f>
        <v>0</v>
      </c>
      <c r="H112" s="122">
        <f t="shared" ref="H112:I112" si="128">SUM(H113:H115)</f>
        <v>0</v>
      </c>
      <c r="I112" s="115">
        <f t="shared" si="128"/>
        <v>0</v>
      </c>
      <c r="J112" s="122">
        <f>SUM(J113:J115)</f>
        <v>0</v>
      </c>
      <c r="K112" s="114">
        <f t="shared" ref="K112:L112" si="129">SUM(K113:K115)</f>
        <v>0</v>
      </c>
      <c r="L112" s="137">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v>0</v>
      </c>
      <c r="E113" s="61"/>
      <c r="F113" s="148">
        <f t="shared" ref="F113:F115" si="131">D113+E113</f>
        <v>0</v>
      </c>
      <c r="G113" s="232"/>
      <c r="H113" s="264"/>
      <c r="I113" s="115">
        <f t="shared" ref="I113:I115" si="132">G113+H113</f>
        <v>0</v>
      </c>
      <c r="J113" s="264"/>
      <c r="K113" s="61"/>
      <c r="L113" s="137">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v>0</v>
      </c>
      <c r="E114" s="61"/>
      <c r="F114" s="148">
        <f t="shared" si="131"/>
        <v>0</v>
      </c>
      <c r="G114" s="232"/>
      <c r="H114" s="264"/>
      <c r="I114" s="115">
        <f t="shared" si="132"/>
        <v>0</v>
      </c>
      <c r="J114" s="264"/>
      <c r="K114" s="61"/>
      <c r="L114" s="137">
        <f t="shared" si="133"/>
        <v>0</v>
      </c>
      <c r="M114" s="328"/>
      <c r="N114" s="61"/>
      <c r="O114" s="115">
        <f t="shared" si="134"/>
        <v>0</v>
      </c>
      <c r="P114" s="112"/>
    </row>
    <row r="115" spans="1:16" ht="24" hidden="1" x14ac:dyDescent="0.25">
      <c r="A115" s="38">
        <v>2259</v>
      </c>
      <c r="B115" s="58" t="s">
        <v>100</v>
      </c>
      <c r="C115" s="59">
        <f t="shared" si="98"/>
        <v>0</v>
      </c>
      <c r="D115" s="232">
        <v>0</v>
      </c>
      <c r="E115" s="61"/>
      <c r="F115" s="148">
        <f t="shared" si="131"/>
        <v>0</v>
      </c>
      <c r="G115" s="232"/>
      <c r="H115" s="264"/>
      <c r="I115" s="115">
        <f t="shared" si="132"/>
        <v>0</v>
      </c>
      <c r="J115" s="264"/>
      <c r="K115" s="61"/>
      <c r="L115" s="137">
        <f t="shared" si="133"/>
        <v>0</v>
      </c>
      <c r="M115" s="328"/>
      <c r="N115" s="61"/>
      <c r="O115" s="115">
        <f t="shared" si="134"/>
        <v>0</v>
      </c>
      <c r="P115" s="112"/>
    </row>
    <row r="116" spans="1:16" x14ac:dyDescent="0.25">
      <c r="A116" s="113">
        <v>2260</v>
      </c>
      <c r="B116" s="58" t="s">
        <v>101</v>
      </c>
      <c r="C116" s="59">
        <f t="shared" si="98"/>
        <v>6380</v>
      </c>
      <c r="D116" s="233">
        <f>SUM(D117:D121)</f>
        <v>4831</v>
      </c>
      <c r="E116" s="436">
        <f t="shared" ref="E116:F116" si="135">SUM(E117:E121)</f>
        <v>0</v>
      </c>
      <c r="F116" s="393">
        <f t="shared" si="135"/>
        <v>4831</v>
      </c>
      <c r="G116" s="233">
        <f>SUM(G117:G121)</f>
        <v>1549</v>
      </c>
      <c r="H116" s="137">
        <f t="shared" ref="H116:I116" si="136">SUM(H117:H121)</f>
        <v>0</v>
      </c>
      <c r="I116" s="393">
        <f t="shared" si="136"/>
        <v>1549</v>
      </c>
      <c r="J116" s="122">
        <f>SUM(J117:J121)</f>
        <v>0</v>
      </c>
      <c r="K116" s="436">
        <f t="shared" ref="K116:L116" si="137">SUM(K117:K121)</f>
        <v>0</v>
      </c>
      <c r="L116" s="393">
        <f t="shared" si="137"/>
        <v>0</v>
      </c>
      <c r="M116" s="59">
        <f>SUM(M117:M121)</f>
        <v>0</v>
      </c>
      <c r="N116" s="114">
        <f t="shared" ref="N116:O116" si="138">SUM(N117:N121)</f>
        <v>0</v>
      </c>
      <c r="O116" s="115">
        <f t="shared" si="138"/>
        <v>0</v>
      </c>
      <c r="P116" s="112"/>
    </row>
    <row r="117" spans="1:16" x14ac:dyDescent="0.25">
      <c r="A117" s="38">
        <v>2261</v>
      </c>
      <c r="B117" s="58" t="s">
        <v>102</v>
      </c>
      <c r="C117" s="59">
        <f t="shared" si="98"/>
        <v>742</v>
      </c>
      <c r="D117" s="232">
        <f>800-58</f>
        <v>742</v>
      </c>
      <c r="E117" s="435"/>
      <c r="F117" s="393">
        <f t="shared" ref="F117:F121" si="139">D117+E117</f>
        <v>742</v>
      </c>
      <c r="G117" s="232"/>
      <c r="H117" s="1264"/>
      <c r="I117" s="393">
        <f t="shared" ref="I117:I121" si="140">G117+H117</f>
        <v>0</v>
      </c>
      <c r="J117" s="264"/>
      <c r="K117" s="435"/>
      <c r="L117" s="393">
        <f t="shared" ref="L117:L121" si="141">J117+K117</f>
        <v>0</v>
      </c>
      <c r="M117" s="328"/>
      <c r="N117" s="61"/>
      <c r="O117" s="115">
        <f t="shared" ref="O117:O121" si="142">M117+N117</f>
        <v>0</v>
      </c>
      <c r="P117" s="112"/>
    </row>
    <row r="118" spans="1:16" x14ac:dyDescent="0.25">
      <c r="A118" s="38">
        <v>2262</v>
      </c>
      <c r="B118" s="58" t="s">
        <v>103</v>
      </c>
      <c r="C118" s="59">
        <f t="shared" si="98"/>
        <v>600</v>
      </c>
      <c r="D118" s="232">
        <v>600</v>
      </c>
      <c r="E118" s="435"/>
      <c r="F118" s="393">
        <f t="shared" si="139"/>
        <v>600</v>
      </c>
      <c r="G118" s="232"/>
      <c r="H118" s="1264"/>
      <c r="I118" s="393">
        <f t="shared" si="140"/>
        <v>0</v>
      </c>
      <c r="J118" s="264"/>
      <c r="K118" s="435"/>
      <c r="L118" s="393">
        <f t="shared" si="141"/>
        <v>0</v>
      </c>
      <c r="M118" s="328"/>
      <c r="N118" s="61"/>
      <c r="O118" s="115">
        <f t="shared" si="142"/>
        <v>0</v>
      </c>
      <c r="P118" s="112"/>
    </row>
    <row r="119" spans="1:16" hidden="1" x14ac:dyDescent="0.25">
      <c r="A119" s="38">
        <v>2263</v>
      </c>
      <c r="B119" s="58" t="s">
        <v>104</v>
      </c>
      <c r="C119" s="59">
        <f t="shared" si="98"/>
        <v>0</v>
      </c>
      <c r="D119" s="232">
        <v>0</v>
      </c>
      <c r="E119" s="61"/>
      <c r="F119" s="148">
        <f t="shared" si="139"/>
        <v>0</v>
      </c>
      <c r="G119" s="232"/>
      <c r="H119" s="264"/>
      <c r="I119" s="115">
        <f t="shared" si="140"/>
        <v>0</v>
      </c>
      <c r="J119" s="264"/>
      <c r="K119" s="61"/>
      <c r="L119" s="137">
        <f t="shared" si="141"/>
        <v>0</v>
      </c>
      <c r="M119" s="328"/>
      <c r="N119" s="61"/>
      <c r="O119" s="115">
        <f t="shared" si="142"/>
        <v>0</v>
      </c>
      <c r="P119" s="112"/>
    </row>
    <row r="120" spans="1:16" ht="24" x14ac:dyDescent="0.25">
      <c r="A120" s="38">
        <v>2264</v>
      </c>
      <c r="B120" s="58" t="s">
        <v>105</v>
      </c>
      <c r="C120" s="59">
        <f t="shared" si="98"/>
        <v>5038</v>
      </c>
      <c r="D120" s="232">
        <f>3126+363</f>
        <v>3489</v>
      </c>
      <c r="E120" s="435"/>
      <c r="F120" s="393">
        <f t="shared" si="139"/>
        <v>3489</v>
      </c>
      <c r="G120" s="232">
        <f>500+1049</f>
        <v>1549</v>
      </c>
      <c r="H120" s="1264"/>
      <c r="I120" s="393">
        <f t="shared" si="140"/>
        <v>1549</v>
      </c>
      <c r="J120" s="264"/>
      <c r="K120" s="435"/>
      <c r="L120" s="393">
        <f t="shared" si="141"/>
        <v>0</v>
      </c>
      <c r="M120" s="328"/>
      <c r="N120" s="61"/>
      <c r="O120" s="115">
        <f t="shared" si="142"/>
        <v>0</v>
      </c>
      <c r="P120" s="112"/>
    </row>
    <row r="121" spans="1:16" hidden="1" x14ac:dyDescent="0.25">
      <c r="A121" s="38">
        <v>2269</v>
      </c>
      <c r="B121" s="58" t="s">
        <v>106</v>
      </c>
      <c r="C121" s="59">
        <f t="shared" si="98"/>
        <v>0</v>
      </c>
      <c r="D121" s="232">
        <v>0</v>
      </c>
      <c r="E121" s="61"/>
      <c r="F121" s="148">
        <f t="shared" si="139"/>
        <v>0</v>
      </c>
      <c r="G121" s="232"/>
      <c r="H121" s="264"/>
      <c r="I121" s="115">
        <f t="shared" si="140"/>
        <v>0</v>
      </c>
      <c r="J121" s="264"/>
      <c r="K121" s="61"/>
      <c r="L121" s="137">
        <f t="shared" si="141"/>
        <v>0</v>
      </c>
      <c r="M121" s="328"/>
      <c r="N121" s="61"/>
      <c r="O121" s="115">
        <f t="shared" si="142"/>
        <v>0</v>
      </c>
      <c r="P121" s="112"/>
    </row>
    <row r="122" spans="1:16" x14ac:dyDescent="0.25">
      <c r="A122" s="113">
        <v>2270</v>
      </c>
      <c r="B122" s="58" t="s">
        <v>107</v>
      </c>
      <c r="C122" s="59">
        <f t="shared" si="98"/>
        <v>559315</v>
      </c>
      <c r="D122" s="233">
        <f>SUM(D123:D127)</f>
        <v>571836</v>
      </c>
      <c r="E122" s="436">
        <f t="shared" ref="E122:F122" si="143">SUM(E123:E127)</f>
        <v>-17017</v>
      </c>
      <c r="F122" s="393">
        <f t="shared" si="143"/>
        <v>554819</v>
      </c>
      <c r="G122" s="233">
        <f>SUM(G123:G127)</f>
        <v>4496</v>
      </c>
      <c r="H122" s="137">
        <f t="shared" ref="H122:I122" si="144">SUM(H123:H127)</f>
        <v>0</v>
      </c>
      <c r="I122" s="393">
        <f t="shared" si="144"/>
        <v>4496</v>
      </c>
      <c r="J122" s="122">
        <f>SUM(J123:J127)</f>
        <v>0</v>
      </c>
      <c r="K122" s="436">
        <f t="shared" ref="K122:L122" si="145">SUM(K123:K127)</f>
        <v>0</v>
      </c>
      <c r="L122" s="393">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v>0</v>
      </c>
      <c r="E123" s="61"/>
      <c r="F123" s="148">
        <f t="shared" ref="F123:F127" si="147">D123+E123</f>
        <v>0</v>
      </c>
      <c r="G123" s="232"/>
      <c r="H123" s="264"/>
      <c r="I123" s="115">
        <f t="shared" ref="I123:I127" si="148">G123+H123</f>
        <v>0</v>
      </c>
      <c r="J123" s="264"/>
      <c r="K123" s="61"/>
      <c r="L123" s="137">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v>0</v>
      </c>
      <c r="E124" s="61"/>
      <c r="F124" s="148">
        <f t="shared" si="147"/>
        <v>0</v>
      </c>
      <c r="G124" s="232"/>
      <c r="H124" s="264"/>
      <c r="I124" s="115">
        <f t="shared" si="148"/>
        <v>0</v>
      </c>
      <c r="J124" s="264"/>
      <c r="K124" s="61"/>
      <c r="L124" s="137">
        <f t="shared" si="149"/>
        <v>0</v>
      </c>
      <c r="M124" s="328"/>
      <c r="N124" s="61"/>
      <c r="O124" s="115">
        <f t="shared" si="150"/>
        <v>0</v>
      </c>
      <c r="P124" s="112"/>
    </row>
    <row r="125" spans="1:16" ht="24" hidden="1" x14ac:dyDescent="0.25">
      <c r="A125" s="38">
        <v>2275</v>
      </c>
      <c r="B125" s="58" t="s">
        <v>109</v>
      </c>
      <c r="C125" s="59">
        <f t="shared" si="98"/>
        <v>0</v>
      </c>
      <c r="D125" s="232">
        <f>24367-2350</f>
        <v>22017</v>
      </c>
      <c r="E125" s="1285">
        <v>-22017</v>
      </c>
      <c r="F125" s="148">
        <f t="shared" si="147"/>
        <v>0</v>
      </c>
      <c r="G125" s="232">
        <f>13000-13000</f>
        <v>0</v>
      </c>
      <c r="H125" s="264"/>
      <c r="I125" s="115">
        <f t="shared" si="148"/>
        <v>0</v>
      </c>
      <c r="J125" s="264"/>
      <c r="K125" s="61"/>
      <c r="L125" s="137">
        <f t="shared" si="149"/>
        <v>0</v>
      </c>
      <c r="M125" s="328"/>
      <c r="N125" s="61"/>
      <c r="O125" s="115">
        <f t="shared" si="150"/>
        <v>0</v>
      </c>
      <c r="P125" s="112"/>
    </row>
    <row r="126" spans="1:16" ht="36" hidden="1" x14ac:dyDescent="0.25">
      <c r="A126" s="38">
        <v>2276</v>
      </c>
      <c r="B126" s="58" t="s">
        <v>110</v>
      </c>
      <c r="C126" s="59">
        <f t="shared" si="98"/>
        <v>0</v>
      </c>
      <c r="D126" s="232">
        <v>0</v>
      </c>
      <c r="E126" s="61"/>
      <c r="F126" s="148">
        <f t="shared" si="147"/>
        <v>0</v>
      </c>
      <c r="G126" s="232"/>
      <c r="H126" s="264"/>
      <c r="I126" s="115">
        <f t="shared" si="148"/>
        <v>0</v>
      </c>
      <c r="J126" s="264"/>
      <c r="K126" s="61"/>
      <c r="L126" s="137">
        <f t="shared" si="149"/>
        <v>0</v>
      </c>
      <c r="M126" s="328"/>
      <c r="N126" s="61"/>
      <c r="O126" s="115">
        <f t="shared" si="150"/>
        <v>0</v>
      </c>
      <c r="P126" s="112"/>
    </row>
    <row r="127" spans="1:16" ht="24" x14ac:dyDescent="0.25">
      <c r="A127" s="38">
        <v>2279</v>
      </c>
      <c r="B127" s="58" t="s">
        <v>111</v>
      </c>
      <c r="C127" s="59">
        <f t="shared" si="98"/>
        <v>559315</v>
      </c>
      <c r="D127" s="232">
        <f>550028-209</f>
        <v>549819</v>
      </c>
      <c r="E127" s="1306">
        <v>5000</v>
      </c>
      <c r="F127" s="393">
        <f t="shared" si="147"/>
        <v>554819</v>
      </c>
      <c r="G127" s="232">
        <v>4496</v>
      </c>
      <c r="H127" s="1264"/>
      <c r="I127" s="393">
        <f t="shared" si="148"/>
        <v>4496</v>
      </c>
      <c r="J127" s="264"/>
      <c r="K127" s="435"/>
      <c r="L127" s="393">
        <f t="shared" si="149"/>
        <v>0</v>
      </c>
      <c r="M127" s="328"/>
      <c r="N127" s="61"/>
      <c r="O127" s="115">
        <f t="shared" si="150"/>
        <v>0</v>
      </c>
      <c r="P127" s="112"/>
    </row>
    <row r="128" spans="1:16" ht="24" hidden="1" x14ac:dyDescent="0.25">
      <c r="A128" s="1244">
        <v>2280</v>
      </c>
      <c r="B128" s="53" t="s">
        <v>301</v>
      </c>
      <c r="C128" s="54">
        <f t="shared" si="98"/>
        <v>0</v>
      </c>
      <c r="D128" s="235">
        <f t="shared" ref="D128:O128" si="151">SUM(D129)</f>
        <v>0</v>
      </c>
      <c r="E128" s="120">
        <f t="shared" si="151"/>
        <v>0</v>
      </c>
      <c r="F128" s="289">
        <f t="shared" si="151"/>
        <v>0</v>
      </c>
      <c r="G128" s="235">
        <f t="shared" si="151"/>
        <v>0</v>
      </c>
      <c r="H128" s="266">
        <f t="shared" si="151"/>
        <v>0</v>
      </c>
      <c r="I128" s="121">
        <f t="shared" si="151"/>
        <v>0</v>
      </c>
      <c r="J128" s="266">
        <f t="shared" si="151"/>
        <v>0</v>
      </c>
      <c r="K128" s="120">
        <f t="shared" si="151"/>
        <v>0</v>
      </c>
      <c r="L128" s="14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v>0</v>
      </c>
      <c r="E129" s="61"/>
      <c r="F129" s="148">
        <f>D129+E129</f>
        <v>0</v>
      </c>
      <c r="G129" s="232"/>
      <c r="H129" s="264"/>
      <c r="I129" s="115">
        <f>G129+H129</f>
        <v>0</v>
      </c>
      <c r="J129" s="264"/>
      <c r="K129" s="61"/>
      <c r="L129" s="137">
        <f>J129+K129</f>
        <v>0</v>
      </c>
      <c r="M129" s="328"/>
      <c r="N129" s="61"/>
      <c r="O129" s="115">
        <f>M129+N129</f>
        <v>0</v>
      </c>
      <c r="P129" s="112"/>
    </row>
    <row r="130" spans="1:16" ht="38.25" customHeight="1" x14ac:dyDescent="0.25">
      <c r="A130" s="46">
        <v>2300</v>
      </c>
      <c r="B130" s="106" t="s">
        <v>113</v>
      </c>
      <c r="C130" s="47">
        <f t="shared" si="98"/>
        <v>14570</v>
      </c>
      <c r="D130" s="230">
        <f>SUM(D131,D136,D140,D141,D144,D151,D159,D160,D163)</f>
        <v>6601</v>
      </c>
      <c r="E130" s="430">
        <f t="shared" ref="E130:F130" si="152">SUM(E131,E136,E140,E141,E144,E151,E159,E160,E163)</f>
        <v>4023</v>
      </c>
      <c r="F130" s="397">
        <f t="shared" si="152"/>
        <v>10624</v>
      </c>
      <c r="G130" s="230">
        <f>SUM(G131,G136,G140,G141,G144,G151,G159,G160,G163)</f>
        <v>3946</v>
      </c>
      <c r="H130" s="127">
        <f t="shared" ref="H130:I130" si="153">SUM(H131,H136,H140,H141,H144,H151,H159,H160,H163)</f>
        <v>0</v>
      </c>
      <c r="I130" s="397">
        <f t="shared" si="153"/>
        <v>3946</v>
      </c>
      <c r="J130" s="107">
        <f>SUM(J131,J136,J140,J141,J144,J151,J159,J160,J163)</f>
        <v>0</v>
      </c>
      <c r="K130" s="430">
        <f t="shared" ref="K130:L130" si="154">SUM(K131,K136,K140,K141,K144,K151,K159,K160,K163)</f>
        <v>0</v>
      </c>
      <c r="L130" s="397">
        <f t="shared" si="154"/>
        <v>0</v>
      </c>
      <c r="M130" s="47">
        <f>SUM(M131,M136,M140,M141,M144,M151,M159,M160,M163)</f>
        <v>0</v>
      </c>
      <c r="N130" s="51">
        <f t="shared" ref="N130:O130" si="155">SUM(N131,N136,N140,N141,N144,N151,N159,N160,N163)</f>
        <v>0</v>
      </c>
      <c r="O130" s="118">
        <f t="shared" si="155"/>
        <v>0</v>
      </c>
      <c r="P130" s="124"/>
    </row>
    <row r="131" spans="1:16" ht="24" x14ac:dyDescent="0.25">
      <c r="A131" s="1244">
        <v>2310</v>
      </c>
      <c r="B131" s="53" t="s">
        <v>114</v>
      </c>
      <c r="C131" s="54">
        <f t="shared" si="98"/>
        <v>14570</v>
      </c>
      <c r="D131" s="235">
        <f t="shared" ref="D131:O131" si="156">SUM(D132:D135)</f>
        <v>6601</v>
      </c>
      <c r="E131" s="438">
        <f t="shared" si="156"/>
        <v>4023</v>
      </c>
      <c r="F131" s="434">
        <f t="shared" si="156"/>
        <v>10624</v>
      </c>
      <c r="G131" s="235">
        <f t="shared" si="156"/>
        <v>3946</v>
      </c>
      <c r="H131" s="141">
        <f t="shared" si="156"/>
        <v>0</v>
      </c>
      <c r="I131" s="434">
        <f t="shared" si="156"/>
        <v>3946</v>
      </c>
      <c r="J131" s="266">
        <f t="shared" si="156"/>
        <v>0</v>
      </c>
      <c r="K131" s="438">
        <f t="shared" si="156"/>
        <v>0</v>
      </c>
      <c r="L131" s="434">
        <f t="shared" si="156"/>
        <v>0</v>
      </c>
      <c r="M131" s="54">
        <f t="shared" si="156"/>
        <v>0</v>
      </c>
      <c r="N131" s="120">
        <f t="shared" si="156"/>
        <v>0</v>
      </c>
      <c r="O131" s="121">
        <f t="shared" si="156"/>
        <v>0</v>
      </c>
      <c r="P131" s="111"/>
    </row>
    <row r="132" spans="1:16" hidden="1" x14ac:dyDescent="0.25">
      <c r="A132" s="38">
        <v>2311</v>
      </c>
      <c r="B132" s="58" t="s">
        <v>115</v>
      </c>
      <c r="C132" s="59">
        <f t="shared" si="98"/>
        <v>0</v>
      </c>
      <c r="D132" s="232">
        <v>0</v>
      </c>
      <c r="E132" s="61"/>
      <c r="F132" s="148">
        <f t="shared" ref="F132:F135" si="157">D132+E132</f>
        <v>0</v>
      </c>
      <c r="G132" s="232"/>
      <c r="H132" s="264"/>
      <c r="I132" s="115">
        <f t="shared" ref="I132:I135" si="158">G132+H132</f>
        <v>0</v>
      </c>
      <c r="J132" s="264"/>
      <c r="K132" s="61"/>
      <c r="L132" s="137">
        <f t="shared" ref="L132:L135" si="159">J132+K132</f>
        <v>0</v>
      </c>
      <c r="M132" s="328"/>
      <c r="N132" s="61"/>
      <c r="O132" s="115">
        <f t="shared" ref="O132:O135" si="160">M132+N132</f>
        <v>0</v>
      </c>
      <c r="P132" s="112"/>
    </row>
    <row r="133" spans="1:16" x14ac:dyDescent="0.25">
      <c r="A133" s="38">
        <v>2312</v>
      </c>
      <c r="B133" s="58" t="s">
        <v>116</v>
      </c>
      <c r="C133" s="59">
        <f t="shared" si="98"/>
        <v>3211</v>
      </c>
      <c r="D133" s="232">
        <v>0</v>
      </c>
      <c r="E133" s="1306">
        <v>111</v>
      </c>
      <c r="F133" s="393">
        <f t="shared" si="157"/>
        <v>111</v>
      </c>
      <c r="G133" s="232">
        <v>3100</v>
      </c>
      <c r="H133" s="1264"/>
      <c r="I133" s="393">
        <f t="shared" si="158"/>
        <v>3100</v>
      </c>
      <c r="J133" s="264"/>
      <c r="K133" s="435"/>
      <c r="L133" s="393">
        <f t="shared" si="159"/>
        <v>0</v>
      </c>
      <c r="M133" s="328"/>
      <c r="N133" s="61"/>
      <c r="O133" s="115">
        <f t="shared" si="160"/>
        <v>0</v>
      </c>
      <c r="P133" s="112"/>
    </row>
    <row r="134" spans="1:16" hidden="1" x14ac:dyDescent="0.25">
      <c r="A134" s="38">
        <v>2313</v>
      </c>
      <c r="B134" s="58" t="s">
        <v>117</v>
      </c>
      <c r="C134" s="59">
        <f t="shared" si="98"/>
        <v>0</v>
      </c>
      <c r="D134" s="232">
        <v>0</v>
      </c>
      <c r="E134" s="61"/>
      <c r="F134" s="148">
        <f t="shared" si="157"/>
        <v>0</v>
      </c>
      <c r="G134" s="232"/>
      <c r="H134" s="264"/>
      <c r="I134" s="115">
        <f t="shared" si="158"/>
        <v>0</v>
      </c>
      <c r="J134" s="264"/>
      <c r="K134" s="61"/>
      <c r="L134" s="137">
        <f t="shared" si="159"/>
        <v>0</v>
      </c>
      <c r="M134" s="328"/>
      <c r="N134" s="61"/>
      <c r="O134" s="115">
        <f t="shared" si="160"/>
        <v>0</v>
      </c>
      <c r="P134" s="112"/>
    </row>
    <row r="135" spans="1:16" ht="36" customHeight="1" x14ac:dyDescent="0.25">
      <c r="A135" s="38">
        <v>2314</v>
      </c>
      <c r="B135" s="58" t="s">
        <v>291</v>
      </c>
      <c r="C135" s="59">
        <f t="shared" si="98"/>
        <v>11359</v>
      </c>
      <c r="D135" s="232">
        <f>7085-484</f>
        <v>6601</v>
      </c>
      <c r="E135" s="1306">
        <v>3912</v>
      </c>
      <c r="F135" s="393">
        <f t="shared" si="157"/>
        <v>10513</v>
      </c>
      <c r="G135" s="232">
        <f>726+120</f>
        <v>846</v>
      </c>
      <c r="H135" s="1264"/>
      <c r="I135" s="393">
        <f t="shared" si="158"/>
        <v>846</v>
      </c>
      <c r="J135" s="264"/>
      <c r="K135" s="435"/>
      <c r="L135" s="393">
        <f t="shared" si="159"/>
        <v>0</v>
      </c>
      <c r="M135" s="328"/>
      <c r="N135" s="61"/>
      <c r="O135" s="115">
        <f t="shared" si="160"/>
        <v>0</v>
      </c>
      <c r="P135" s="112"/>
    </row>
    <row r="136" spans="1:16" hidden="1" x14ac:dyDescent="0.25">
      <c r="A136" s="113">
        <v>2320</v>
      </c>
      <c r="B136" s="58" t="s">
        <v>118</v>
      </c>
      <c r="C136" s="59">
        <f t="shared" si="98"/>
        <v>0</v>
      </c>
      <c r="D136" s="233">
        <f>SUM(D137:D139)</f>
        <v>0</v>
      </c>
      <c r="E136" s="114">
        <f t="shared" ref="E136:F136" si="161">SUM(E137:E139)</f>
        <v>0</v>
      </c>
      <c r="F136" s="148">
        <f t="shared" si="161"/>
        <v>0</v>
      </c>
      <c r="G136" s="233">
        <f>SUM(G137:G139)</f>
        <v>0</v>
      </c>
      <c r="H136" s="122">
        <f t="shared" ref="H136:I136" si="162">SUM(H137:H139)</f>
        <v>0</v>
      </c>
      <c r="I136" s="115">
        <f t="shared" si="162"/>
        <v>0</v>
      </c>
      <c r="J136" s="122">
        <f>SUM(J137:J139)</f>
        <v>0</v>
      </c>
      <c r="K136" s="114">
        <f t="shared" ref="K136:L136" si="163">SUM(K137:K139)</f>
        <v>0</v>
      </c>
      <c r="L136" s="137">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v>0</v>
      </c>
      <c r="E137" s="61"/>
      <c r="F137" s="148">
        <f t="shared" ref="F137:F140" si="165">D137+E137</f>
        <v>0</v>
      </c>
      <c r="G137" s="232"/>
      <c r="H137" s="264"/>
      <c r="I137" s="115">
        <f t="shared" ref="I137:I140" si="166">G137+H137</f>
        <v>0</v>
      </c>
      <c r="J137" s="264"/>
      <c r="K137" s="61"/>
      <c r="L137" s="137">
        <f t="shared" ref="L137:L140" si="167">J137+K137</f>
        <v>0</v>
      </c>
      <c r="M137" s="328"/>
      <c r="N137" s="61"/>
      <c r="O137" s="115">
        <f t="shared" ref="O137:O140" si="168">M137+N137</f>
        <v>0</v>
      </c>
      <c r="P137" s="112"/>
    </row>
    <row r="138" spans="1:16" hidden="1" x14ac:dyDescent="0.25">
      <c r="A138" s="38">
        <v>2322</v>
      </c>
      <c r="B138" s="58" t="s">
        <v>120</v>
      </c>
      <c r="C138" s="59">
        <f t="shared" si="98"/>
        <v>0</v>
      </c>
      <c r="D138" s="232">
        <v>0</v>
      </c>
      <c r="E138" s="61"/>
      <c r="F138" s="148">
        <f t="shared" si="165"/>
        <v>0</v>
      </c>
      <c r="G138" s="232"/>
      <c r="H138" s="264"/>
      <c r="I138" s="115">
        <f t="shared" si="166"/>
        <v>0</v>
      </c>
      <c r="J138" s="264"/>
      <c r="K138" s="61"/>
      <c r="L138" s="137">
        <f t="shared" si="167"/>
        <v>0</v>
      </c>
      <c r="M138" s="328"/>
      <c r="N138" s="61"/>
      <c r="O138" s="115">
        <f t="shared" si="168"/>
        <v>0</v>
      </c>
      <c r="P138" s="112"/>
    </row>
    <row r="139" spans="1:16" ht="10.5" hidden="1" customHeight="1" x14ac:dyDescent="0.25">
      <c r="A139" s="38">
        <v>2329</v>
      </c>
      <c r="B139" s="58" t="s">
        <v>121</v>
      </c>
      <c r="C139" s="59">
        <f t="shared" si="98"/>
        <v>0</v>
      </c>
      <c r="D139" s="232">
        <v>0</v>
      </c>
      <c r="E139" s="61"/>
      <c r="F139" s="148">
        <f t="shared" si="165"/>
        <v>0</v>
      </c>
      <c r="G139" s="232"/>
      <c r="H139" s="264"/>
      <c r="I139" s="115">
        <f t="shared" si="166"/>
        <v>0</v>
      </c>
      <c r="J139" s="264"/>
      <c r="K139" s="61"/>
      <c r="L139" s="137">
        <f t="shared" si="167"/>
        <v>0</v>
      </c>
      <c r="M139" s="328"/>
      <c r="N139" s="61"/>
      <c r="O139" s="115">
        <f t="shared" si="168"/>
        <v>0</v>
      </c>
      <c r="P139" s="112"/>
    </row>
    <row r="140" spans="1:16" hidden="1" x14ac:dyDescent="0.25">
      <c r="A140" s="113">
        <v>2330</v>
      </c>
      <c r="B140" s="58" t="s">
        <v>122</v>
      </c>
      <c r="C140" s="59">
        <f t="shared" si="98"/>
        <v>0</v>
      </c>
      <c r="D140" s="232">
        <v>0</v>
      </c>
      <c r="E140" s="61"/>
      <c r="F140" s="148">
        <f t="shared" si="165"/>
        <v>0</v>
      </c>
      <c r="G140" s="232"/>
      <c r="H140" s="264"/>
      <c r="I140" s="115">
        <f t="shared" si="166"/>
        <v>0</v>
      </c>
      <c r="J140" s="264"/>
      <c r="K140" s="61"/>
      <c r="L140" s="137">
        <f t="shared" si="167"/>
        <v>0</v>
      </c>
      <c r="M140" s="328"/>
      <c r="N140" s="61"/>
      <c r="O140" s="115">
        <f t="shared" si="168"/>
        <v>0</v>
      </c>
      <c r="P140" s="112"/>
    </row>
    <row r="141" spans="1:16" ht="48" hidden="1" x14ac:dyDescent="0.25">
      <c r="A141" s="113">
        <v>2340</v>
      </c>
      <c r="B141" s="58" t="s">
        <v>302</v>
      </c>
      <c r="C141" s="59">
        <f t="shared" si="98"/>
        <v>0</v>
      </c>
      <c r="D141" s="233">
        <f>SUM(D142:D143)</f>
        <v>0</v>
      </c>
      <c r="E141" s="114">
        <f t="shared" ref="E141:F141" si="169">SUM(E142:E143)</f>
        <v>0</v>
      </c>
      <c r="F141" s="148">
        <f t="shared" si="169"/>
        <v>0</v>
      </c>
      <c r="G141" s="233">
        <f>SUM(G142:G143)</f>
        <v>0</v>
      </c>
      <c r="H141" s="122">
        <f t="shared" ref="H141:I141" si="170">SUM(H142:H143)</f>
        <v>0</v>
      </c>
      <c r="I141" s="115">
        <f t="shared" si="170"/>
        <v>0</v>
      </c>
      <c r="J141" s="122">
        <f>SUM(J142:J143)</f>
        <v>0</v>
      </c>
      <c r="K141" s="114">
        <f t="shared" ref="K141:L141" si="171">SUM(K142:K143)</f>
        <v>0</v>
      </c>
      <c r="L141" s="137">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v>0</v>
      </c>
      <c r="E142" s="61"/>
      <c r="F142" s="148">
        <f t="shared" ref="F142:F143" si="173">D142+E142</f>
        <v>0</v>
      </c>
      <c r="G142" s="232"/>
      <c r="H142" s="264"/>
      <c r="I142" s="115">
        <f t="shared" ref="I142:I143" si="174">G142+H142</f>
        <v>0</v>
      </c>
      <c r="J142" s="264"/>
      <c r="K142" s="61"/>
      <c r="L142" s="137">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v>0</v>
      </c>
      <c r="E143" s="61"/>
      <c r="F143" s="148">
        <f t="shared" si="173"/>
        <v>0</v>
      </c>
      <c r="G143" s="232"/>
      <c r="H143" s="264"/>
      <c r="I143" s="115">
        <f t="shared" si="174"/>
        <v>0</v>
      </c>
      <c r="J143" s="264"/>
      <c r="K143" s="61"/>
      <c r="L143" s="137">
        <f t="shared" si="175"/>
        <v>0</v>
      </c>
      <c r="M143" s="328"/>
      <c r="N143" s="61"/>
      <c r="O143" s="115">
        <f t="shared" si="176"/>
        <v>0</v>
      </c>
      <c r="P143" s="112"/>
    </row>
    <row r="144" spans="1:16" ht="24" hidden="1" x14ac:dyDescent="0.25">
      <c r="A144" s="108">
        <v>2350</v>
      </c>
      <c r="B144" s="79" t="s">
        <v>125</v>
      </c>
      <c r="C144" s="85">
        <f t="shared" si="98"/>
        <v>0</v>
      </c>
      <c r="D144" s="133">
        <f>SUM(D145:D150)</f>
        <v>0</v>
      </c>
      <c r="E144" s="109">
        <f t="shared" ref="E144:F144" si="177">SUM(E145:E150)</f>
        <v>0</v>
      </c>
      <c r="F144" s="288">
        <f t="shared" si="177"/>
        <v>0</v>
      </c>
      <c r="G144" s="133">
        <f>SUM(G145:G150)</f>
        <v>0</v>
      </c>
      <c r="H144" s="208">
        <f t="shared" ref="H144:I144" si="178">SUM(H145:H150)</f>
        <v>0</v>
      </c>
      <c r="I144" s="110">
        <f t="shared" si="178"/>
        <v>0</v>
      </c>
      <c r="J144" s="208">
        <f>SUM(J145:J150)</f>
        <v>0</v>
      </c>
      <c r="K144" s="109">
        <f t="shared" ref="K144:L144" si="179">SUM(K145:K150)</f>
        <v>0</v>
      </c>
      <c r="L144" s="138">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v>0</v>
      </c>
      <c r="E145" s="56"/>
      <c r="F145" s="289">
        <f t="shared" ref="F145:F150" si="181">D145+E145</f>
        <v>0</v>
      </c>
      <c r="G145" s="231"/>
      <c r="H145" s="263"/>
      <c r="I145" s="121">
        <f t="shared" ref="I145:I150" si="182">G145+H145</f>
        <v>0</v>
      </c>
      <c r="J145" s="263"/>
      <c r="K145" s="56"/>
      <c r="L145" s="141">
        <f t="shared" ref="L145:L150" si="183">J145+K145</f>
        <v>0</v>
      </c>
      <c r="M145" s="327"/>
      <c r="N145" s="56"/>
      <c r="O145" s="121">
        <f t="shared" ref="O145:O150" si="184">M145+N145</f>
        <v>0</v>
      </c>
      <c r="P145" s="111"/>
    </row>
    <row r="146" spans="1:16" hidden="1" x14ac:dyDescent="0.25">
      <c r="A146" s="38">
        <v>2352</v>
      </c>
      <c r="B146" s="58" t="s">
        <v>127</v>
      </c>
      <c r="C146" s="59">
        <f t="shared" si="98"/>
        <v>0</v>
      </c>
      <c r="D146" s="232">
        <v>0</v>
      </c>
      <c r="E146" s="61"/>
      <c r="F146" s="148">
        <f t="shared" si="181"/>
        <v>0</v>
      </c>
      <c r="G146" s="232"/>
      <c r="H146" s="264"/>
      <c r="I146" s="115">
        <f t="shared" si="182"/>
        <v>0</v>
      </c>
      <c r="J146" s="264"/>
      <c r="K146" s="61"/>
      <c r="L146" s="137">
        <f t="shared" si="183"/>
        <v>0</v>
      </c>
      <c r="M146" s="328"/>
      <c r="N146" s="61"/>
      <c r="O146" s="115">
        <f t="shared" si="184"/>
        <v>0</v>
      </c>
      <c r="P146" s="112"/>
    </row>
    <row r="147" spans="1:16" ht="24" hidden="1" x14ac:dyDescent="0.25">
      <c r="A147" s="38">
        <v>2353</v>
      </c>
      <c r="B147" s="58" t="s">
        <v>128</v>
      </c>
      <c r="C147" s="59">
        <f t="shared" si="98"/>
        <v>0</v>
      </c>
      <c r="D147" s="232">
        <v>0</v>
      </c>
      <c r="E147" s="61"/>
      <c r="F147" s="148">
        <f t="shared" si="181"/>
        <v>0</v>
      </c>
      <c r="G147" s="232"/>
      <c r="H147" s="264"/>
      <c r="I147" s="115">
        <f t="shared" si="182"/>
        <v>0</v>
      </c>
      <c r="J147" s="264"/>
      <c r="K147" s="61"/>
      <c r="L147" s="137">
        <f t="shared" si="183"/>
        <v>0</v>
      </c>
      <c r="M147" s="328"/>
      <c r="N147" s="61"/>
      <c r="O147" s="115">
        <f t="shared" si="184"/>
        <v>0</v>
      </c>
      <c r="P147" s="112"/>
    </row>
    <row r="148" spans="1:16" ht="24" hidden="1" x14ac:dyDescent="0.25">
      <c r="A148" s="38">
        <v>2354</v>
      </c>
      <c r="B148" s="58" t="s">
        <v>129</v>
      </c>
      <c r="C148" s="59">
        <f t="shared" si="98"/>
        <v>0</v>
      </c>
      <c r="D148" s="232">
        <v>0</v>
      </c>
      <c r="E148" s="61"/>
      <c r="F148" s="148">
        <f t="shared" si="181"/>
        <v>0</v>
      </c>
      <c r="G148" s="232"/>
      <c r="H148" s="264"/>
      <c r="I148" s="115">
        <f t="shared" si="182"/>
        <v>0</v>
      </c>
      <c r="J148" s="264"/>
      <c r="K148" s="61"/>
      <c r="L148" s="137">
        <f t="shared" si="183"/>
        <v>0</v>
      </c>
      <c r="M148" s="328"/>
      <c r="N148" s="61"/>
      <c r="O148" s="115">
        <f t="shared" si="184"/>
        <v>0</v>
      </c>
      <c r="P148" s="112"/>
    </row>
    <row r="149" spans="1:16" ht="24" hidden="1" x14ac:dyDescent="0.25">
      <c r="A149" s="38">
        <v>2355</v>
      </c>
      <c r="B149" s="58" t="s">
        <v>130</v>
      </c>
      <c r="C149" s="59">
        <f t="shared" ref="C149:C212" si="185">F149+I149+L149+O149</f>
        <v>0</v>
      </c>
      <c r="D149" s="232">
        <v>0</v>
      </c>
      <c r="E149" s="61"/>
      <c r="F149" s="148">
        <f t="shared" si="181"/>
        <v>0</v>
      </c>
      <c r="G149" s="232"/>
      <c r="H149" s="264"/>
      <c r="I149" s="115">
        <f t="shared" si="182"/>
        <v>0</v>
      </c>
      <c r="J149" s="264"/>
      <c r="K149" s="61"/>
      <c r="L149" s="137">
        <f t="shared" si="183"/>
        <v>0</v>
      </c>
      <c r="M149" s="328"/>
      <c r="N149" s="61"/>
      <c r="O149" s="115">
        <f t="shared" si="184"/>
        <v>0</v>
      </c>
      <c r="P149" s="112"/>
    </row>
    <row r="150" spans="1:16" ht="24" hidden="1" x14ac:dyDescent="0.25">
      <c r="A150" s="38">
        <v>2359</v>
      </c>
      <c r="B150" s="58" t="s">
        <v>131</v>
      </c>
      <c r="C150" s="59">
        <f t="shared" si="185"/>
        <v>0</v>
      </c>
      <c r="D150" s="232">
        <v>0</v>
      </c>
      <c r="E150" s="61"/>
      <c r="F150" s="148">
        <f t="shared" si="181"/>
        <v>0</v>
      </c>
      <c r="G150" s="232"/>
      <c r="H150" s="264"/>
      <c r="I150" s="115">
        <f t="shared" si="182"/>
        <v>0</v>
      </c>
      <c r="J150" s="264"/>
      <c r="K150" s="61"/>
      <c r="L150" s="137">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114">
        <f t="shared" ref="E151:F151" si="186">SUM(E152:E158)</f>
        <v>0</v>
      </c>
      <c r="F151" s="148">
        <f t="shared" si="186"/>
        <v>0</v>
      </c>
      <c r="G151" s="233">
        <f>SUM(G152:G158)</f>
        <v>0</v>
      </c>
      <c r="H151" s="122">
        <f t="shared" ref="H151:I151" si="187">SUM(H152:H158)</f>
        <v>0</v>
      </c>
      <c r="I151" s="115">
        <f t="shared" si="187"/>
        <v>0</v>
      </c>
      <c r="J151" s="122">
        <f>SUM(J152:J158)</f>
        <v>0</v>
      </c>
      <c r="K151" s="114">
        <f t="shared" ref="K151:L151" si="188">SUM(K152:K158)</f>
        <v>0</v>
      </c>
      <c r="L151" s="137">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v>0</v>
      </c>
      <c r="E152" s="61"/>
      <c r="F152" s="148">
        <f t="shared" ref="F152:F159" si="190">D152+E152</f>
        <v>0</v>
      </c>
      <c r="G152" s="232"/>
      <c r="H152" s="264"/>
      <c r="I152" s="115">
        <f t="shared" ref="I152:I159" si="191">G152+H152</f>
        <v>0</v>
      </c>
      <c r="J152" s="264"/>
      <c r="K152" s="61"/>
      <c r="L152" s="137">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v>0</v>
      </c>
      <c r="E153" s="61"/>
      <c r="F153" s="148">
        <f t="shared" si="190"/>
        <v>0</v>
      </c>
      <c r="G153" s="232"/>
      <c r="H153" s="264"/>
      <c r="I153" s="115">
        <f t="shared" si="191"/>
        <v>0</v>
      </c>
      <c r="J153" s="264"/>
      <c r="K153" s="61"/>
      <c r="L153" s="137">
        <f t="shared" si="192"/>
        <v>0</v>
      </c>
      <c r="M153" s="328"/>
      <c r="N153" s="61"/>
      <c r="O153" s="115">
        <f t="shared" si="193"/>
        <v>0</v>
      </c>
      <c r="P153" s="112"/>
    </row>
    <row r="154" spans="1:16" hidden="1" x14ac:dyDescent="0.25">
      <c r="A154" s="37">
        <v>2363</v>
      </c>
      <c r="B154" s="58" t="s">
        <v>135</v>
      </c>
      <c r="C154" s="59">
        <f t="shared" si="185"/>
        <v>0</v>
      </c>
      <c r="D154" s="232">
        <v>0</v>
      </c>
      <c r="E154" s="61"/>
      <c r="F154" s="148">
        <f t="shared" si="190"/>
        <v>0</v>
      </c>
      <c r="G154" s="232"/>
      <c r="H154" s="264"/>
      <c r="I154" s="115">
        <f t="shared" si="191"/>
        <v>0</v>
      </c>
      <c r="J154" s="264"/>
      <c r="K154" s="61"/>
      <c r="L154" s="137">
        <f t="shared" si="192"/>
        <v>0</v>
      </c>
      <c r="M154" s="328"/>
      <c r="N154" s="61"/>
      <c r="O154" s="115">
        <f t="shared" si="193"/>
        <v>0</v>
      </c>
      <c r="P154" s="112"/>
    </row>
    <row r="155" spans="1:16" hidden="1" x14ac:dyDescent="0.25">
      <c r="A155" s="37">
        <v>2364</v>
      </c>
      <c r="B155" s="58" t="s">
        <v>136</v>
      </c>
      <c r="C155" s="59">
        <f t="shared" si="185"/>
        <v>0</v>
      </c>
      <c r="D155" s="232">
        <v>0</v>
      </c>
      <c r="E155" s="61"/>
      <c r="F155" s="148">
        <f t="shared" si="190"/>
        <v>0</v>
      </c>
      <c r="G155" s="232"/>
      <c r="H155" s="264"/>
      <c r="I155" s="115">
        <f t="shared" si="191"/>
        <v>0</v>
      </c>
      <c r="J155" s="264"/>
      <c r="K155" s="61"/>
      <c r="L155" s="137">
        <f t="shared" si="192"/>
        <v>0</v>
      </c>
      <c r="M155" s="328"/>
      <c r="N155" s="61"/>
      <c r="O155" s="115">
        <f t="shared" si="193"/>
        <v>0</v>
      </c>
      <c r="P155" s="112"/>
    </row>
    <row r="156" spans="1:16" ht="12.75" hidden="1" customHeight="1" x14ac:dyDescent="0.25">
      <c r="A156" s="37">
        <v>2365</v>
      </c>
      <c r="B156" s="58" t="s">
        <v>137</v>
      </c>
      <c r="C156" s="59">
        <f t="shared" si="185"/>
        <v>0</v>
      </c>
      <c r="D156" s="232">
        <v>0</v>
      </c>
      <c r="E156" s="61"/>
      <c r="F156" s="148">
        <f t="shared" si="190"/>
        <v>0</v>
      </c>
      <c r="G156" s="232"/>
      <c r="H156" s="264"/>
      <c r="I156" s="115">
        <f t="shared" si="191"/>
        <v>0</v>
      </c>
      <c r="J156" s="264"/>
      <c r="K156" s="61"/>
      <c r="L156" s="137">
        <f t="shared" si="192"/>
        <v>0</v>
      </c>
      <c r="M156" s="328"/>
      <c r="N156" s="61"/>
      <c r="O156" s="115">
        <f t="shared" si="193"/>
        <v>0</v>
      </c>
      <c r="P156" s="112"/>
    </row>
    <row r="157" spans="1:16" ht="36" hidden="1" x14ac:dyDescent="0.25">
      <c r="A157" s="37">
        <v>2366</v>
      </c>
      <c r="B157" s="58" t="s">
        <v>138</v>
      </c>
      <c r="C157" s="59">
        <f t="shared" si="185"/>
        <v>0</v>
      </c>
      <c r="D157" s="232">
        <v>0</v>
      </c>
      <c r="E157" s="61"/>
      <c r="F157" s="148">
        <f t="shared" si="190"/>
        <v>0</v>
      </c>
      <c r="G157" s="232"/>
      <c r="H157" s="264"/>
      <c r="I157" s="115">
        <f t="shared" si="191"/>
        <v>0</v>
      </c>
      <c r="J157" s="264"/>
      <c r="K157" s="61"/>
      <c r="L157" s="137">
        <f t="shared" si="192"/>
        <v>0</v>
      </c>
      <c r="M157" s="328"/>
      <c r="N157" s="61"/>
      <c r="O157" s="115">
        <f t="shared" si="193"/>
        <v>0</v>
      </c>
      <c r="P157" s="112"/>
    </row>
    <row r="158" spans="1:16" ht="48" hidden="1" x14ac:dyDescent="0.25">
      <c r="A158" s="37">
        <v>2369</v>
      </c>
      <c r="B158" s="58" t="s">
        <v>139</v>
      </c>
      <c r="C158" s="59">
        <f t="shared" si="185"/>
        <v>0</v>
      </c>
      <c r="D158" s="232">
        <v>0</v>
      </c>
      <c r="E158" s="61"/>
      <c r="F158" s="148">
        <f t="shared" si="190"/>
        <v>0</v>
      </c>
      <c r="G158" s="232"/>
      <c r="H158" s="264"/>
      <c r="I158" s="115">
        <f t="shared" si="191"/>
        <v>0</v>
      </c>
      <c r="J158" s="264"/>
      <c r="K158" s="61"/>
      <c r="L158" s="137">
        <f t="shared" si="192"/>
        <v>0</v>
      </c>
      <c r="M158" s="328"/>
      <c r="N158" s="61"/>
      <c r="O158" s="115">
        <f t="shared" si="193"/>
        <v>0</v>
      </c>
      <c r="P158" s="112"/>
    </row>
    <row r="159" spans="1:16" hidden="1" x14ac:dyDescent="0.25">
      <c r="A159" s="108">
        <v>2370</v>
      </c>
      <c r="B159" s="79" t="s">
        <v>140</v>
      </c>
      <c r="C159" s="85">
        <f t="shared" si="185"/>
        <v>0</v>
      </c>
      <c r="D159" s="234">
        <v>0</v>
      </c>
      <c r="E159" s="116"/>
      <c r="F159" s="288">
        <f t="shared" si="190"/>
        <v>0</v>
      </c>
      <c r="G159" s="234"/>
      <c r="H159" s="265"/>
      <c r="I159" s="110">
        <f t="shared" si="191"/>
        <v>0</v>
      </c>
      <c r="J159" s="265"/>
      <c r="K159" s="116"/>
      <c r="L159" s="138">
        <f t="shared" si="192"/>
        <v>0</v>
      </c>
      <c r="M159" s="329"/>
      <c r="N159" s="116"/>
      <c r="O159" s="110">
        <f t="shared" si="193"/>
        <v>0</v>
      </c>
      <c r="P159" s="117"/>
    </row>
    <row r="160" spans="1:16" hidden="1" x14ac:dyDescent="0.25">
      <c r="A160" s="108">
        <v>2380</v>
      </c>
      <c r="B160" s="79" t="s">
        <v>141</v>
      </c>
      <c r="C160" s="85">
        <f t="shared" si="185"/>
        <v>0</v>
      </c>
      <c r="D160" s="133">
        <f>SUM(D161:D162)</f>
        <v>0</v>
      </c>
      <c r="E160" s="109">
        <f t="shared" ref="E160:F160" si="194">SUM(E161:E162)</f>
        <v>0</v>
      </c>
      <c r="F160" s="288">
        <f t="shared" si="194"/>
        <v>0</v>
      </c>
      <c r="G160" s="133">
        <f>SUM(G161:G162)</f>
        <v>0</v>
      </c>
      <c r="H160" s="208">
        <f t="shared" ref="H160:I160" si="195">SUM(H161:H162)</f>
        <v>0</v>
      </c>
      <c r="I160" s="110">
        <f t="shared" si="195"/>
        <v>0</v>
      </c>
      <c r="J160" s="208">
        <f>SUM(J161:J162)</f>
        <v>0</v>
      </c>
      <c r="K160" s="109">
        <f t="shared" ref="K160:L160" si="196">SUM(K161:K162)</f>
        <v>0</v>
      </c>
      <c r="L160" s="138">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v>0</v>
      </c>
      <c r="E161" s="56"/>
      <c r="F161" s="289">
        <f t="shared" ref="F161:F164" si="198">D161+E161</f>
        <v>0</v>
      </c>
      <c r="G161" s="231"/>
      <c r="H161" s="263"/>
      <c r="I161" s="121">
        <f t="shared" ref="I161:I164" si="199">G161+H161</f>
        <v>0</v>
      </c>
      <c r="J161" s="263"/>
      <c r="K161" s="56"/>
      <c r="L161" s="14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v>0</v>
      </c>
      <c r="E162" s="61"/>
      <c r="F162" s="148">
        <f t="shared" si="198"/>
        <v>0</v>
      </c>
      <c r="G162" s="232"/>
      <c r="H162" s="264"/>
      <c r="I162" s="115">
        <f t="shared" si="199"/>
        <v>0</v>
      </c>
      <c r="J162" s="264"/>
      <c r="K162" s="61"/>
      <c r="L162" s="137">
        <f t="shared" si="200"/>
        <v>0</v>
      </c>
      <c r="M162" s="328"/>
      <c r="N162" s="61"/>
      <c r="O162" s="115">
        <f t="shared" si="201"/>
        <v>0</v>
      </c>
      <c r="P162" s="112"/>
    </row>
    <row r="163" spans="1:16" hidden="1" x14ac:dyDescent="0.25">
      <c r="A163" s="108">
        <v>2390</v>
      </c>
      <c r="B163" s="79" t="s">
        <v>144</v>
      </c>
      <c r="C163" s="85">
        <f t="shared" si="185"/>
        <v>0</v>
      </c>
      <c r="D163" s="234">
        <v>0</v>
      </c>
      <c r="E163" s="116"/>
      <c r="F163" s="288">
        <f t="shared" si="198"/>
        <v>0</v>
      </c>
      <c r="G163" s="234"/>
      <c r="H163" s="265"/>
      <c r="I163" s="110">
        <f t="shared" si="199"/>
        <v>0</v>
      </c>
      <c r="J163" s="265"/>
      <c r="K163" s="116"/>
      <c r="L163" s="138">
        <f t="shared" si="200"/>
        <v>0</v>
      </c>
      <c r="M163" s="329"/>
      <c r="N163" s="116"/>
      <c r="O163" s="110">
        <f t="shared" si="201"/>
        <v>0</v>
      </c>
      <c r="P163" s="117"/>
    </row>
    <row r="164" spans="1:16" hidden="1" x14ac:dyDescent="0.25">
      <c r="A164" s="46">
        <v>2400</v>
      </c>
      <c r="B164" s="106" t="s">
        <v>145</v>
      </c>
      <c r="C164" s="47">
        <f t="shared" si="185"/>
        <v>0</v>
      </c>
      <c r="D164" s="236">
        <v>0</v>
      </c>
      <c r="E164" s="123"/>
      <c r="F164" s="287">
        <f t="shared" si="198"/>
        <v>0</v>
      </c>
      <c r="G164" s="236"/>
      <c r="H164" s="267"/>
      <c r="I164" s="118">
        <f t="shared" si="199"/>
        <v>0</v>
      </c>
      <c r="J164" s="267"/>
      <c r="K164" s="123"/>
      <c r="L164" s="127">
        <f t="shared" si="200"/>
        <v>0</v>
      </c>
      <c r="M164" s="330"/>
      <c r="N164" s="123"/>
      <c r="O164" s="118">
        <f t="shared" si="201"/>
        <v>0</v>
      </c>
      <c r="P164" s="124"/>
    </row>
    <row r="165" spans="1:16" ht="24" hidden="1" x14ac:dyDescent="0.25">
      <c r="A165" s="46">
        <v>2500</v>
      </c>
      <c r="B165" s="106" t="s">
        <v>146</v>
      </c>
      <c r="C165" s="47">
        <f t="shared" si="185"/>
        <v>0</v>
      </c>
      <c r="D165" s="230">
        <f>SUM(D166,D171)</f>
        <v>0</v>
      </c>
      <c r="E165" s="51">
        <f t="shared" ref="E165:O165" si="202">SUM(E166,E171)</f>
        <v>0</v>
      </c>
      <c r="F165" s="287">
        <f t="shared" si="202"/>
        <v>0</v>
      </c>
      <c r="G165" s="230">
        <f t="shared" si="202"/>
        <v>0</v>
      </c>
      <c r="H165" s="107">
        <f t="shared" si="202"/>
        <v>0</v>
      </c>
      <c r="I165" s="118">
        <f t="shared" si="202"/>
        <v>0</v>
      </c>
      <c r="J165" s="107">
        <f t="shared" si="202"/>
        <v>0</v>
      </c>
      <c r="K165" s="51">
        <f t="shared" si="202"/>
        <v>0</v>
      </c>
      <c r="L165" s="127">
        <f t="shared" si="202"/>
        <v>0</v>
      </c>
      <c r="M165" s="131">
        <f t="shared" si="202"/>
        <v>0</v>
      </c>
      <c r="N165" s="132">
        <f t="shared" si="202"/>
        <v>0</v>
      </c>
      <c r="O165" s="296">
        <f t="shared" si="202"/>
        <v>0</v>
      </c>
      <c r="P165" s="352"/>
    </row>
    <row r="166" spans="1:16" ht="16.5" hidden="1" customHeight="1" x14ac:dyDescent="0.25">
      <c r="A166" s="1244">
        <v>2510</v>
      </c>
      <c r="B166" s="53" t="s">
        <v>147</v>
      </c>
      <c r="C166" s="54">
        <f t="shared" si="185"/>
        <v>0</v>
      </c>
      <c r="D166" s="235">
        <f>SUM(D167:D170)</f>
        <v>0</v>
      </c>
      <c r="E166" s="120">
        <f t="shared" ref="E166:O166" si="203">SUM(E167:E170)</f>
        <v>0</v>
      </c>
      <c r="F166" s="289">
        <f t="shared" si="203"/>
        <v>0</v>
      </c>
      <c r="G166" s="235">
        <f t="shared" si="203"/>
        <v>0</v>
      </c>
      <c r="H166" s="266">
        <f t="shared" si="203"/>
        <v>0</v>
      </c>
      <c r="I166" s="121">
        <f t="shared" si="203"/>
        <v>0</v>
      </c>
      <c r="J166" s="266">
        <f t="shared" si="203"/>
        <v>0</v>
      </c>
      <c r="K166" s="120">
        <f t="shared" si="203"/>
        <v>0</v>
      </c>
      <c r="L166" s="14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v>0</v>
      </c>
      <c r="E167" s="61"/>
      <c r="F167" s="148">
        <f t="shared" ref="F167:F172" si="204">D167+E167</f>
        <v>0</v>
      </c>
      <c r="G167" s="232"/>
      <c r="H167" s="264"/>
      <c r="I167" s="115">
        <f t="shared" ref="I167:I172" si="205">G167+H167</f>
        <v>0</v>
      </c>
      <c r="J167" s="264"/>
      <c r="K167" s="61"/>
      <c r="L167" s="137">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v>0</v>
      </c>
      <c r="E168" s="61"/>
      <c r="F168" s="148">
        <f t="shared" si="204"/>
        <v>0</v>
      </c>
      <c r="G168" s="232"/>
      <c r="H168" s="264"/>
      <c r="I168" s="115">
        <f t="shared" si="205"/>
        <v>0</v>
      </c>
      <c r="J168" s="264"/>
      <c r="K168" s="61"/>
      <c r="L168" s="137">
        <f t="shared" si="206"/>
        <v>0</v>
      </c>
      <c r="M168" s="328"/>
      <c r="N168" s="61"/>
      <c r="O168" s="115">
        <f t="shared" si="207"/>
        <v>0</v>
      </c>
      <c r="P168" s="112"/>
    </row>
    <row r="169" spans="1:16" ht="24" hidden="1" x14ac:dyDescent="0.25">
      <c r="A169" s="38">
        <v>2515</v>
      </c>
      <c r="B169" s="58" t="s">
        <v>150</v>
      </c>
      <c r="C169" s="59">
        <f t="shared" si="185"/>
        <v>0</v>
      </c>
      <c r="D169" s="232">
        <v>0</v>
      </c>
      <c r="E169" s="61"/>
      <c r="F169" s="148">
        <f t="shared" si="204"/>
        <v>0</v>
      </c>
      <c r="G169" s="232"/>
      <c r="H169" s="264"/>
      <c r="I169" s="115">
        <f t="shared" si="205"/>
        <v>0</v>
      </c>
      <c r="J169" s="264"/>
      <c r="K169" s="61"/>
      <c r="L169" s="137">
        <f t="shared" si="206"/>
        <v>0</v>
      </c>
      <c r="M169" s="328"/>
      <c r="N169" s="61"/>
      <c r="O169" s="115">
        <f t="shared" si="207"/>
        <v>0</v>
      </c>
      <c r="P169" s="112"/>
    </row>
    <row r="170" spans="1:16" ht="24" hidden="1" x14ac:dyDescent="0.25">
      <c r="A170" s="38">
        <v>2519</v>
      </c>
      <c r="B170" s="58" t="s">
        <v>151</v>
      </c>
      <c r="C170" s="59">
        <f t="shared" si="185"/>
        <v>0</v>
      </c>
      <c r="D170" s="232">
        <v>0</v>
      </c>
      <c r="E170" s="61"/>
      <c r="F170" s="148">
        <f t="shared" si="204"/>
        <v>0</v>
      </c>
      <c r="G170" s="232"/>
      <c r="H170" s="264"/>
      <c r="I170" s="115">
        <f t="shared" si="205"/>
        <v>0</v>
      </c>
      <c r="J170" s="264"/>
      <c r="K170" s="61"/>
      <c r="L170" s="137">
        <f t="shared" si="206"/>
        <v>0</v>
      </c>
      <c r="M170" s="328"/>
      <c r="N170" s="61"/>
      <c r="O170" s="115">
        <f t="shared" si="207"/>
        <v>0</v>
      </c>
      <c r="P170" s="112"/>
    </row>
    <row r="171" spans="1:16" ht="24" hidden="1" x14ac:dyDescent="0.25">
      <c r="A171" s="113">
        <v>2520</v>
      </c>
      <c r="B171" s="58" t="s">
        <v>152</v>
      </c>
      <c r="C171" s="59">
        <f t="shared" si="185"/>
        <v>0</v>
      </c>
      <c r="D171" s="232">
        <v>0</v>
      </c>
      <c r="E171" s="61"/>
      <c r="F171" s="148">
        <f t="shared" si="204"/>
        <v>0</v>
      </c>
      <c r="G171" s="232"/>
      <c r="H171" s="264"/>
      <c r="I171" s="115">
        <f t="shared" si="205"/>
        <v>0</v>
      </c>
      <c r="J171" s="264"/>
      <c r="K171" s="61"/>
      <c r="L171" s="137">
        <f t="shared" si="206"/>
        <v>0</v>
      </c>
      <c r="M171" s="328"/>
      <c r="N171" s="61"/>
      <c r="O171" s="115">
        <f t="shared" si="207"/>
        <v>0</v>
      </c>
      <c r="P171" s="112"/>
    </row>
    <row r="172" spans="1:16" s="125" customFormat="1" ht="36" hidden="1" customHeight="1" x14ac:dyDescent="0.25">
      <c r="A172" s="17">
        <v>2800</v>
      </c>
      <c r="B172" s="53" t="s">
        <v>153</v>
      </c>
      <c r="C172" s="54">
        <f t="shared" si="185"/>
        <v>0</v>
      </c>
      <c r="D172" s="215">
        <v>0</v>
      </c>
      <c r="E172" s="35"/>
      <c r="F172" s="358">
        <f t="shared" si="204"/>
        <v>0</v>
      </c>
      <c r="G172" s="215"/>
      <c r="H172" s="250"/>
      <c r="I172" s="361">
        <f t="shared" si="205"/>
        <v>0</v>
      </c>
      <c r="J172" s="250"/>
      <c r="K172" s="35"/>
      <c r="L172" s="200">
        <f t="shared" si="206"/>
        <v>0</v>
      </c>
      <c r="M172" s="318"/>
      <c r="N172" s="35"/>
      <c r="O172" s="361">
        <f t="shared" si="207"/>
        <v>0</v>
      </c>
      <c r="P172" s="36"/>
    </row>
    <row r="173" spans="1:16" x14ac:dyDescent="0.25">
      <c r="A173" s="102">
        <v>3000</v>
      </c>
      <c r="B173" s="102" t="s">
        <v>154</v>
      </c>
      <c r="C173" s="103">
        <f t="shared" si="185"/>
        <v>269048</v>
      </c>
      <c r="D173" s="229">
        <f>SUM(D174,D184)</f>
        <v>269048</v>
      </c>
      <c r="E173" s="428">
        <f t="shared" ref="E173:F173" si="208">SUM(E174,E184)</f>
        <v>0</v>
      </c>
      <c r="F173" s="429">
        <f t="shared" si="208"/>
        <v>269048</v>
      </c>
      <c r="G173" s="229">
        <f>SUM(G174,G184)</f>
        <v>0</v>
      </c>
      <c r="H173" s="139">
        <f t="shared" ref="H173:I173" si="209">SUM(H174,H184)</f>
        <v>0</v>
      </c>
      <c r="I173" s="429">
        <f t="shared" si="209"/>
        <v>0</v>
      </c>
      <c r="J173" s="262">
        <f>SUM(J174,J184)</f>
        <v>0</v>
      </c>
      <c r="K173" s="428">
        <f t="shared" ref="K173:L173" si="210">SUM(K174,K184)</f>
        <v>0</v>
      </c>
      <c r="L173" s="429">
        <f t="shared" si="210"/>
        <v>0</v>
      </c>
      <c r="M173" s="103">
        <f>SUM(M174,M184)</f>
        <v>0</v>
      </c>
      <c r="N173" s="104">
        <f t="shared" ref="N173:O173" si="211">SUM(N174,N184)</f>
        <v>0</v>
      </c>
      <c r="O173" s="105">
        <f t="shared" si="211"/>
        <v>0</v>
      </c>
      <c r="P173" s="351"/>
    </row>
    <row r="174" spans="1:16" ht="24" x14ac:dyDescent="0.25">
      <c r="A174" s="46">
        <v>3200</v>
      </c>
      <c r="B174" s="126" t="s">
        <v>155</v>
      </c>
      <c r="C174" s="47">
        <f t="shared" si="185"/>
        <v>269048</v>
      </c>
      <c r="D174" s="230">
        <f>SUM(D175,D179)</f>
        <v>269048</v>
      </c>
      <c r="E174" s="430">
        <f t="shared" ref="E174:O174" si="212">SUM(E175,E179)</f>
        <v>0</v>
      </c>
      <c r="F174" s="397">
        <f t="shared" si="212"/>
        <v>269048</v>
      </c>
      <c r="G174" s="230">
        <f t="shared" si="212"/>
        <v>0</v>
      </c>
      <c r="H174" s="127">
        <f t="shared" si="212"/>
        <v>0</v>
      </c>
      <c r="I174" s="397">
        <f t="shared" si="212"/>
        <v>0</v>
      </c>
      <c r="J174" s="107">
        <f t="shared" si="212"/>
        <v>0</v>
      </c>
      <c r="K174" s="430">
        <f t="shared" si="212"/>
        <v>0</v>
      </c>
      <c r="L174" s="397">
        <f t="shared" si="212"/>
        <v>0</v>
      </c>
      <c r="M174" s="131">
        <f t="shared" si="212"/>
        <v>0</v>
      </c>
      <c r="N174" s="132">
        <f t="shared" si="212"/>
        <v>0</v>
      </c>
      <c r="O174" s="296">
        <f t="shared" si="212"/>
        <v>0</v>
      </c>
      <c r="P174" s="352"/>
    </row>
    <row r="175" spans="1:16" ht="36" x14ac:dyDescent="0.25">
      <c r="A175" s="1244">
        <v>3260</v>
      </c>
      <c r="B175" s="53" t="s">
        <v>156</v>
      </c>
      <c r="C175" s="54">
        <f t="shared" si="185"/>
        <v>269048</v>
      </c>
      <c r="D175" s="235">
        <f>SUM(D176:D178)</f>
        <v>269048</v>
      </c>
      <c r="E175" s="438">
        <f t="shared" ref="E175:F175" si="213">SUM(E176:E178)</f>
        <v>0</v>
      </c>
      <c r="F175" s="434">
        <f t="shared" si="213"/>
        <v>269048</v>
      </c>
      <c r="G175" s="235">
        <f>SUM(G176:G178)</f>
        <v>0</v>
      </c>
      <c r="H175" s="141">
        <f t="shared" ref="H175:I175" si="214">SUM(H176:H178)</f>
        <v>0</v>
      </c>
      <c r="I175" s="434">
        <f t="shared" si="214"/>
        <v>0</v>
      </c>
      <c r="J175" s="266">
        <f>SUM(J176:J178)</f>
        <v>0</v>
      </c>
      <c r="K175" s="438">
        <f t="shared" ref="K175:L175" si="215">SUM(K176:K178)</f>
        <v>0</v>
      </c>
      <c r="L175" s="434">
        <f t="shared" si="215"/>
        <v>0</v>
      </c>
      <c r="M175" s="54">
        <f>SUM(M176:M178)</f>
        <v>0</v>
      </c>
      <c r="N175" s="120">
        <f t="shared" ref="N175:O175" si="216">SUM(N176:N178)</f>
        <v>0</v>
      </c>
      <c r="O175" s="121">
        <f t="shared" si="216"/>
        <v>0</v>
      </c>
      <c r="P175" s="111"/>
    </row>
    <row r="176" spans="1:16" ht="24" x14ac:dyDescent="0.25">
      <c r="A176" s="38">
        <v>3261</v>
      </c>
      <c r="B176" s="58" t="s">
        <v>157</v>
      </c>
      <c r="C176" s="59">
        <f t="shared" si="185"/>
        <v>38580</v>
      </c>
      <c r="D176" s="232">
        <v>38580</v>
      </c>
      <c r="E176" s="435"/>
      <c r="F176" s="393">
        <f t="shared" ref="F176:F178" si="217">D176+E176</f>
        <v>38580</v>
      </c>
      <c r="G176" s="232"/>
      <c r="H176" s="1264"/>
      <c r="I176" s="393">
        <f t="shared" ref="I176:I178" si="218">G176+H176</f>
        <v>0</v>
      </c>
      <c r="J176" s="264"/>
      <c r="K176" s="435"/>
      <c r="L176" s="393">
        <f t="shared" ref="L176:L178" si="219">J176+K176</f>
        <v>0</v>
      </c>
      <c r="M176" s="328"/>
      <c r="N176" s="61"/>
      <c r="O176" s="115">
        <f t="shared" ref="O176:O178" si="220">M176+N176</f>
        <v>0</v>
      </c>
      <c r="P176" s="112"/>
    </row>
    <row r="177" spans="1:16" ht="36" x14ac:dyDescent="0.25">
      <c r="A177" s="38">
        <v>3262</v>
      </c>
      <c r="B177" s="58" t="s">
        <v>158</v>
      </c>
      <c r="C177" s="59">
        <f t="shared" si="185"/>
        <v>38972</v>
      </c>
      <c r="D177" s="232">
        <v>38972</v>
      </c>
      <c r="E177" s="435"/>
      <c r="F177" s="393">
        <f t="shared" si="217"/>
        <v>38972</v>
      </c>
      <c r="G177" s="232"/>
      <c r="H177" s="1264"/>
      <c r="I177" s="393">
        <f t="shared" si="218"/>
        <v>0</v>
      </c>
      <c r="J177" s="264"/>
      <c r="K177" s="435"/>
      <c r="L177" s="393">
        <f t="shared" si="219"/>
        <v>0</v>
      </c>
      <c r="M177" s="328"/>
      <c r="N177" s="61"/>
      <c r="O177" s="115">
        <f t="shared" si="220"/>
        <v>0</v>
      </c>
      <c r="P177" s="112"/>
    </row>
    <row r="178" spans="1:16" ht="24" x14ac:dyDescent="0.25">
      <c r="A178" s="38">
        <v>3263</v>
      </c>
      <c r="B178" s="58" t="s">
        <v>159</v>
      </c>
      <c r="C178" s="59">
        <f t="shared" si="185"/>
        <v>191496</v>
      </c>
      <c r="D178" s="232">
        <v>191496</v>
      </c>
      <c r="E178" s="435"/>
      <c r="F178" s="393">
        <f t="shared" si="217"/>
        <v>191496</v>
      </c>
      <c r="G178" s="232"/>
      <c r="H178" s="1264"/>
      <c r="I178" s="393">
        <f t="shared" si="218"/>
        <v>0</v>
      </c>
      <c r="J178" s="264"/>
      <c r="K178" s="435"/>
      <c r="L178" s="393">
        <f t="shared" si="219"/>
        <v>0</v>
      </c>
      <c r="M178" s="328"/>
      <c r="N178" s="61"/>
      <c r="O178" s="115">
        <f t="shared" si="220"/>
        <v>0</v>
      </c>
      <c r="P178" s="112"/>
    </row>
    <row r="179" spans="1:16" ht="84" hidden="1" x14ac:dyDescent="0.25">
      <c r="A179" s="1244">
        <v>3290</v>
      </c>
      <c r="B179" s="53" t="s">
        <v>286</v>
      </c>
      <c r="C179" s="128">
        <f t="shared" si="185"/>
        <v>0</v>
      </c>
      <c r="D179" s="235">
        <f>SUM(D180:D183)</f>
        <v>0</v>
      </c>
      <c r="E179" s="120">
        <f t="shared" ref="E179:O179" si="221">SUM(E180:E183)</f>
        <v>0</v>
      </c>
      <c r="F179" s="289">
        <f t="shared" si="221"/>
        <v>0</v>
      </c>
      <c r="G179" s="235">
        <f t="shared" si="221"/>
        <v>0</v>
      </c>
      <c r="H179" s="266">
        <f t="shared" si="221"/>
        <v>0</v>
      </c>
      <c r="I179" s="121">
        <f t="shared" si="221"/>
        <v>0</v>
      </c>
      <c r="J179" s="266">
        <f t="shared" si="221"/>
        <v>0</v>
      </c>
      <c r="K179" s="120">
        <f t="shared" si="221"/>
        <v>0</v>
      </c>
      <c r="L179" s="14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v>0</v>
      </c>
      <c r="E180" s="61"/>
      <c r="F180" s="148">
        <f t="shared" ref="F180:F183" si="222">D180+E180</f>
        <v>0</v>
      </c>
      <c r="G180" s="232"/>
      <c r="H180" s="264"/>
      <c r="I180" s="115">
        <f t="shared" ref="I180:I183" si="223">G180+H180</f>
        <v>0</v>
      </c>
      <c r="J180" s="264"/>
      <c r="K180" s="61"/>
      <c r="L180" s="137">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v>0</v>
      </c>
      <c r="E181" s="61"/>
      <c r="F181" s="148">
        <f t="shared" si="222"/>
        <v>0</v>
      </c>
      <c r="G181" s="232"/>
      <c r="H181" s="264"/>
      <c r="I181" s="115">
        <f t="shared" si="223"/>
        <v>0</v>
      </c>
      <c r="J181" s="264"/>
      <c r="K181" s="61"/>
      <c r="L181" s="137">
        <f t="shared" si="224"/>
        <v>0</v>
      </c>
      <c r="M181" s="328"/>
      <c r="N181" s="61"/>
      <c r="O181" s="115">
        <f t="shared" si="225"/>
        <v>0</v>
      </c>
      <c r="P181" s="112"/>
    </row>
    <row r="182" spans="1:16" ht="72" hidden="1" x14ac:dyDescent="0.25">
      <c r="A182" s="38">
        <v>3293</v>
      </c>
      <c r="B182" s="58" t="s">
        <v>162</v>
      </c>
      <c r="C182" s="59">
        <f t="shared" si="185"/>
        <v>0</v>
      </c>
      <c r="D182" s="232">
        <v>0</v>
      </c>
      <c r="E182" s="61"/>
      <c r="F182" s="148">
        <f t="shared" si="222"/>
        <v>0</v>
      </c>
      <c r="G182" s="232"/>
      <c r="H182" s="264"/>
      <c r="I182" s="115">
        <f t="shared" si="223"/>
        <v>0</v>
      </c>
      <c r="J182" s="264"/>
      <c r="K182" s="61"/>
      <c r="L182" s="137">
        <f t="shared" si="224"/>
        <v>0</v>
      </c>
      <c r="M182" s="328"/>
      <c r="N182" s="61"/>
      <c r="O182" s="115">
        <f t="shared" si="225"/>
        <v>0</v>
      </c>
      <c r="P182" s="112"/>
    </row>
    <row r="183" spans="1:16" ht="60" hidden="1" x14ac:dyDescent="0.25">
      <c r="A183" s="129">
        <v>3294</v>
      </c>
      <c r="B183" s="58" t="s">
        <v>163</v>
      </c>
      <c r="C183" s="128">
        <f t="shared" si="185"/>
        <v>0</v>
      </c>
      <c r="D183" s="237">
        <v>0</v>
      </c>
      <c r="E183" s="130"/>
      <c r="F183" s="143">
        <f t="shared" si="222"/>
        <v>0</v>
      </c>
      <c r="G183" s="237"/>
      <c r="H183" s="268"/>
      <c r="I183" s="313">
        <f t="shared" si="223"/>
        <v>0</v>
      </c>
      <c r="J183" s="268"/>
      <c r="K183" s="130"/>
      <c r="L183" s="142">
        <f t="shared" si="224"/>
        <v>0</v>
      </c>
      <c r="M183" s="331"/>
      <c r="N183" s="130"/>
      <c r="O183" s="313">
        <f t="shared" si="225"/>
        <v>0</v>
      </c>
      <c r="P183" s="159"/>
    </row>
    <row r="184" spans="1:16" ht="48" hidden="1" x14ac:dyDescent="0.25">
      <c r="A184" s="70">
        <v>3300</v>
      </c>
      <c r="B184" s="126" t="s">
        <v>164</v>
      </c>
      <c r="C184" s="131">
        <f t="shared" si="185"/>
        <v>0</v>
      </c>
      <c r="D184" s="238">
        <f>SUM(D185:D186)</f>
        <v>0</v>
      </c>
      <c r="E184" s="132">
        <f t="shared" ref="E184:O184" si="226">SUM(E185:E186)</f>
        <v>0</v>
      </c>
      <c r="F184" s="290">
        <f t="shared" si="226"/>
        <v>0</v>
      </c>
      <c r="G184" s="238">
        <f t="shared" si="226"/>
        <v>0</v>
      </c>
      <c r="H184" s="269">
        <f t="shared" si="226"/>
        <v>0</v>
      </c>
      <c r="I184" s="296">
        <f t="shared" si="226"/>
        <v>0</v>
      </c>
      <c r="J184" s="269">
        <f t="shared" si="226"/>
        <v>0</v>
      </c>
      <c r="K184" s="132">
        <f t="shared" si="226"/>
        <v>0</v>
      </c>
      <c r="L184" s="140">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v>0</v>
      </c>
      <c r="E185" s="116"/>
      <c r="F185" s="288">
        <f t="shared" ref="F185:F186" si="227">D185+E185</f>
        <v>0</v>
      </c>
      <c r="G185" s="234"/>
      <c r="H185" s="265"/>
      <c r="I185" s="110">
        <f t="shared" ref="I185:I186" si="228">G185+H185</f>
        <v>0</v>
      </c>
      <c r="J185" s="265"/>
      <c r="K185" s="116"/>
      <c r="L185" s="138">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v>0</v>
      </c>
      <c r="E186" s="56"/>
      <c r="F186" s="289">
        <f t="shared" si="227"/>
        <v>0</v>
      </c>
      <c r="G186" s="231"/>
      <c r="H186" s="263"/>
      <c r="I186" s="121">
        <f t="shared" si="228"/>
        <v>0</v>
      </c>
      <c r="J186" s="263"/>
      <c r="K186" s="56"/>
      <c r="L186" s="141">
        <f t="shared" si="229"/>
        <v>0</v>
      </c>
      <c r="M186" s="327"/>
      <c r="N186" s="56"/>
      <c r="O186" s="121">
        <f t="shared" si="230"/>
        <v>0</v>
      </c>
      <c r="P186" s="111"/>
    </row>
    <row r="187" spans="1:16" hidden="1" x14ac:dyDescent="0.25">
      <c r="A187" s="134">
        <v>4000</v>
      </c>
      <c r="B187" s="102" t="s">
        <v>167</v>
      </c>
      <c r="C187" s="103">
        <f t="shared" si="185"/>
        <v>0</v>
      </c>
      <c r="D187" s="229">
        <f>SUM(D188,D191)</f>
        <v>0</v>
      </c>
      <c r="E187" s="104">
        <f t="shared" ref="E187:F187" si="231">SUM(E188,E191)</f>
        <v>0</v>
      </c>
      <c r="F187" s="286">
        <f t="shared" si="231"/>
        <v>0</v>
      </c>
      <c r="G187" s="229">
        <f>SUM(G188,G191)</f>
        <v>0</v>
      </c>
      <c r="H187" s="262">
        <f t="shared" ref="H187:I187" si="232">SUM(H188,H191)</f>
        <v>0</v>
      </c>
      <c r="I187" s="105">
        <f t="shared" si="232"/>
        <v>0</v>
      </c>
      <c r="J187" s="262">
        <f>SUM(J188,J191)</f>
        <v>0</v>
      </c>
      <c r="K187" s="104">
        <f t="shared" ref="K187:L187" si="233">SUM(K188,K191)</f>
        <v>0</v>
      </c>
      <c r="L187" s="139">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51">
        <f t="shared" ref="E188:F188" si="235">SUM(E189,E190)</f>
        <v>0</v>
      </c>
      <c r="F188" s="287">
        <f t="shared" si="235"/>
        <v>0</v>
      </c>
      <c r="G188" s="230">
        <f>SUM(G189,G190)</f>
        <v>0</v>
      </c>
      <c r="H188" s="107">
        <f t="shared" ref="H188:I188" si="236">SUM(H189,H190)</f>
        <v>0</v>
      </c>
      <c r="I188" s="118">
        <f t="shared" si="236"/>
        <v>0</v>
      </c>
      <c r="J188" s="107">
        <f>SUM(J189,J190)</f>
        <v>0</v>
      </c>
      <c r="K188" s="51">
        <f t="shared" ref="K188:L188" si="237">SUM(K189,K190)</f>
        <v>0</v>
      </c>
      <c r="L188" s="127">
        <f t="shared" si="237"/>
        <v>0</v>
      </c>
      <c r="M188" s="47">
        <f>SUM(M189,M190)</f>
        <v>0</v>
      </c>
      <c r="N188" s="51">
        <f t="shared" ref="N188:O188" si="238">SUM(N189,N190)</f>
        <v>0</v>
      </c>
      <c r="O188" s="118">
        <f t="shared" si="238"/>
        <v>0</v>
      </c>
      <c r="P188" s="124"/>
    </row>
    <row r="189" spans="1:16" ht="36" hidden="1" x14ac:dyDescent="0.25">
      <c r="A189" s="1244">
        <v>4240</v>
      </c>
      <c r="B189" s="53" t="s">
        <v>169</v>
      </c>
      <c r="C189" s="54">
        <f t="shared" si="185"/>
        <v>0</v>
      </c>
      <c r="D189" s="231">
        <v>0</v>
      </c>
      <c r="E189" s="56"/>
      <c r="F189" s="289">
        <f t="shared" ref="F189:F190" si="239">D189+E189</f>
        <v>0</v>
      </c>
      <c r="G189" s="231"/>
      <c r="H189" s="263"/>
      <c r="I189" s="121">
        <f t="shared" ref="I189:I190" si="240">G189+H189</f>
        <v>0</v>
      </c>
      <c r="J189" s="263"/>
      <c r="K189" s="56"/>
      <c r="L189" s="14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v>0</v>
      </c>
      <c r="E190" s="61"/>
      <c r="F190" s="148">
        <f t="shared" si="239"/>
        <v>0</v>
      </c>
      <c r="G190" s="232"/>
      <c r="H190" s="264"/>
      <c r="I190" s="115">
        <f t="shared" si="240"/>
        <v>0</v>
      </c>
      <c r="J190" s="264"/>
      <c r="K190" s="61"/>
      <c r="L190" s="137">
        <f t="shared" si="241"/>
        <v>0</v>
      </c>
      <c r="M190" s="328"/>
      <c r="N190" s="61"/>
      <c r="O190" s="115">
        <f t="shared" si="242"/>
        <v>0</v>
      </c>
      <c r="P190" s="112"/>
    </row>
    <row r="191" spans="1:16" hidden="1" x14ac:dyDescent="0.25">
      <c r="A191" s="46">
        <v>4300</v>
      </c>
      <c r="B191" s="106" t="s">
        <v>171</v>
      </c>
      <c r="C191" s="47">
        <f t="shared" si="185"/>
        <v>0</v>
      </c>
      <c r="D191" s="230">
        <f>SUM(D192)</f>
        <v>0</v>
      </c>
      <c r="E191" s="51">
        <f t="shared" ref="E191:F191" si="243">SUM(E192)</f>
        <v>0</v>
      </c>
      <c r="F191" s="287">
        <f t="shared" si="243"/>
        <v>0</v>
      </c>
      <c r="G191" s="230">
        <f>SUM(G192)</f>
        <v>0</v>
      </c>
      <c r="H191" s="107">
        <f t="shared" ref="H191:I191" si="244">SUM(H192)</f>
        <v>0</v>
      </c>
      <c r="I191" s="118">
        <f t="shared" si="244"/>
        <v>0</v>
      </c>
      <c r="J191" s="107">
        <f>SUM(J192)</f>
        <v>0</v>
      </c>
      <c r="K191" s="51">
        <f t="shared" ref="K191:L191" si="245">SUM(K192)</f>
        <v>0</v>
      </c>
      <c r="L191" s="127">
        <f t="shared" si="245"/>
        <v>0</v>
      </c>
      <c r="M191" s="47">
        <f>SUM(M192)</f>
        <v>0</v>
      </c>
      <c r="N191" s="51">
        <f t="shared" ref="N191:O191" si="246">SUM(N192)</f>
        <v>0</v>
      </c>
      <c r="O191" s="118">
        <f t="shared" si="246"/>
        <v>0</v>
      </c>
      <c r="P191" s="124"/>
    </row>
    <row r="192" spans="1:16" ht="24" hidden="1" x14ac:dyDescent="0.25">
      <c r="A192" s="1244">
        <v>4310</v>
      </c>
      <c r="B192" s="53" t="s">
        <v>172</v>
      </c>
      <c r="C192" s="54">
        <f t="shared" si="185"/>
        <v>0</v>
      </c>
      <c r="D192" s="235">
        <f>SUM(D193:D193)</f>
        <v>0</v>
      </c>
      <c r="E192" s="120">
        <f t="shared" ref="E192:F192" si="247">SUM(E193:E193)</f>
        <v>0</v>
      </c>
      <c r="F192" s="289">
        <f t="shared" si="247"/>
        <v>0</v>
      </c>
      <c r="G192" s="235">
        <f>SUM(G193:G193)</f>
        <v>0</v>
      </c>
      <c r="H192" s="266">
        <f t="shared" ref="H192:I192" si="248">SUM(H193:H193)</f>
        <v>0</v>
      </c>
      <c r="I192" s="121">
        <f t="shared" si="248"/>
        <v>0</v>
      </c>
      <c r="J192" s="266">
        <f>SUM(J193:J193)</f>
        <v>0</v>
      </c>
      <c r="K192" s="120">
        <f t="shared" ref="K192:L192" si="249">SUM(K193:K193)</f>
        <v>0</v>
      </c>
      <c r="L192" s="14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v>0</v>
      </c>
      <c r="E193" s="61"/>
      <c r="F193" s="148">
        <f>D193+E193</f>
        <v>0</v>
      </c>
      <c r="G193" s="232"/>
      <c r="H193" s="264"/>
      <c r="I193" s="115">
        <f>G193+H193</f>
        <v>0</v>
      </c>
      <c r="J193" s="264"/>
      <c r="K193" s="61"/>
      <c r="L193" s="137">
        <f>J193+K193</f>
        <v>0</v>
      </c>
      <c r="M193" s="328"/>
      <c r="N193" s="61"/>
      <c r="O193" s="115">
        <f>M193+N193</f>
        <v>0</v>
      </c>
      <c r="P193" s="112"/>
    </row>
    <row r="194" spans="1:16" s="21" customFormat="1" ht="24" x14ac:dyDescent="0.25">
      <c r="A194" s="136"/>
      <c r="B194" s="17" t="s">
        <v>174</v>
      </c>
      <c r="C194" s="99">
        <f t="shared" si="185"/>
        <v>59075</v>
      </c>
      <c r="D194" s="228">
        <f>SUM(D195,D230,D269)</f>
        <v>40776</v>
      </c>
      <c r="E194" s="426">
        <f t="shared" ref="E194:F194" si="251">SUM(E195,E230,E269)</f>
        <v>11692</v>
      </c>
      <c r="F194" s="427">
        <f t="shared" si="251"/>
        <v>52468</v>
      </c>
      <c r="G194" s="228">
        <f>SUM(G195,G230,G269)</f>
        <v>6607</v>
      </c>
      <c r="H194" s="207">
        <f t="shared" ref="H194:I194" si="252">SUM(H195,H230,H269)</f>
        <v>0</v>
      </c>
      <c r="I194" s="427">
        <f t="shared" si="252"/>
        <v>6607</v>
      </c>
      <c r="J194" s="261">
        <f>SUM(J195,J230,J269)</f>
        <v>0</v>
      </c>
      <c r="K194" s="426">
        <f t="shared" ref="K194:L194" si="253">SUM(K195,K230,K269)</f>
        <v>0</v>
      </c>
      <c r="L194" s="427">
        <f t="shared" si="253"/>
        <v>0</v>
      </c>
      <c r="M194" s="332">
        <f>SUM(M195,M230,M269)</f>
        <v>0</v>
      </c>
      <c r="N194" s="309">
        <f t="shared" ref="N194:O194" si="254">SUM(N195,N230,N269)</f>
        <v>0</v>
      </c>
      <c r="O194" s="314">
        <f t="shared" si="254"/>
        <v>0</v>
      </c>
      <c r="P194" s="354"/>
    </row>
    <row r="195" spans="1:16" x14ac:dyDescent="0.25">
      <c r="A195" s="102">
        <v>5000</v>
      </c>
      <c r="B195" s="102" t="s">
        <v>175</v>
      </c>
      <c r="C195" s="103">
        <f t="shared" si="185"/>
        <v>53511</v>
      </c>
      <c r="D195" s="229">
        <f>D196+D204</f>
        <v>35212</v>
      </c>
      <c r="E195" s="428">
        <f t="shared" ref="E195:F195" si="255">E196+E204</f>
        <v>11692</v>
      </c>
      <c r="F195" s="429">
        <f t="shared" si="255"/>
        <v>46904</v>
      </c>
      <c r="G195" s="229">
        <f>G196+G204</f>
        <v>6607</v>
      </c>
      <c r="H195" s="139">
        <f t="shared" ref="H195:I195" si="256">H196+H204</f>
        <v>0</v>
      </c>
      <c r="I195" s="429">
        <f t="shared" si="256"/>
        <v>6607</v>
      </c>
      <c r="J195" s="262">
        <f>J196+J204</f>
        <v>0</v>
      </c>
      <c r="K195" s="428">
        <f t="shared" ref="K195:L195" si="257">K196+K204</f>
        <v>0</v>
      </c>
      <c r="L195" s="429">
        <f t="shared" si="257"/>
        <v>0</v>
      </c>
      <c r="M195" s="103">
        <f>M196+M204</f>
        <v>0</v>
      </c>
      <c r="N195" s="104">
        <f t="shared" ref="N195:O195" si="258">N196+N204</f>
        <v>0</v>
      </c>
      <c r="O195" s="105">
        <f t="shared" si="258"/>
        <v>0</v>
      </c>
      <c r="P195" s="351"/>
    </row>
    <row r="196" spans="1:16" x14ac:dyDescent="0.25">
      <c r="A196" s="46">
        <v>5100</v>
      </c>
      <c r="B196" s="106" t="s">
        <v>176</v>
      </c>
      <c r="C196" s="47">
        <f t="shared" si="185"/>
        <v>4264</v>
      </c>
      <c r="D196" s="230">
        <f>D197+D198+D201+D202+D203</f>
        <v>6474</v>
      </c>
      <c r="E196" s="430">
        <f t="shared" ref="E196:F196" si="259">E197+E198+E201+E202+E203</f>
        <v>-2210</v>
      </c>
      <c r="F196" s="397">
        <f t="shared" si="259"/>
        <v>4264</v>
      </c>
      <c r="G196" s="230">
        <f>G197+G198+G201+G202+G203</f>
        <v>0</v>
      </c>
      <c r="H196" s="127">
        <f t="shared" ref="H196:I196" si="260">H197+H198+H201+H202+H203</f>
        <v>0</v>
      </c>
      <c r="I196" s="397">
        <f t="shared" si="260"/>
        <v>0</v>
      </c>
      <c r="J196" s="107">
        <f>J197+J198+J201+J202+J203</f>
        <v>0</v>
      </c>
      <c r="K196" s="430">
        <f t="shared" ref="K196:L196" si="261">K197+K198+K201+K202+K203</f>
        <v>0</v>
      </c>
      <c r="L196" s="397">
        <f t="shared" si="261"/>
        <v>0</v>
      </c>
      <c r="M196" s="47">
        <f>M197+M198+M201+M202+M203</f>
        <v>0</v>
      </c>
      <c r="N196" s="51">
        <f t="shared" ref="N196:O196" si="262">N197+N198+N201+N202+N203</f>
        <v>0</v>
      </c>
      <c r="O196" s="118">
        <f t="shared" si="262"/>
        <v>0</v>
      </c>
      <c r="P196" s="124"/>
    </row>
    <row r="197" spans="1:16" hidden="1" x14ac:dyDescent="0.25">
      <c r="A197" s="1244">
        <v>5110</v>
      </c>
      <c r="B197" s="53" t="s">
        <v>177</v>
      </c>
      <c r="C197" s="54">
        <f t="shared" si="185"/>
        <v>0</v>
      </c>
      <c r="D197" s="231">
        <v>0</v>
      </c>
      <c r="E197" s="56"/>
      <c r="F197" s="289">
        <f>D197+E197</f>
        <v>0</v>
      </c>
      <c r="G197" s="231"/>
      <c r="H197" s="263"/>
      <c r="I197" s="121">
        <f>G197+H197</f>
        <v>0</v>
      </c>
      <c r="J197" s="263"/>
      <c r="K197" s="56"/>
      <c r="L197" s="141">
        <f>J197+K197</f>
        <v>0</v>
      </c>
      <c r="M197" s="327"/>
      <c r="N197" s="56"/>
      <c r="O197" s="121">
        <f>M197+N197</f>
        <v>0</v>
      </c>
      <c r="P197" s="111"/>
    </row>
    <row r="198" spans="1:16" ht="24" hidden="1" x14ac:dyDescent="0.25">
      <c r="A198" s="113">
        <v>5120</v>
      </c>
      <c r="B198" s="58" t="s">
        <v>178</v>
      </c>
      <c r="C198" s="59">
        <f t="shared" si="185"/>
        <v>0</v>
      </c>
      <c r="D198" s="233">
        <f>D199+D200</f>
        <v>0</v>
      </c>
      <c r="E198" s="114">
        <f t="shared" ref="E198:F198" si="263">E199+E200</f>
        <v>0</v>
      </c>
      <c r="F198" s="148">
        <f t="shared" si="263"/>
        <v>0</v>
      </c>
      <c r="G198" s="233">
        <f>G199+G200</f>
        <v>0</v>
      </c>
      <c r="H198" s="122">
        <f t="shared" ref="H198:I198" si="264">H199+H200</f>
        <v>0</v>
      </c>
      <c r="I198" s="115">
        <f t="shared" si="264"/>
        <v>0</v>
      </c>
      <c r="J198" s="122">
        <f>J199+J200</f>
        <v>0</v>
      </c>
      <c r="K198" s="114">
        <f t="shared" ref="K198:L198" si="265">K199+K200</f>
        <v>0</v>
      </c>
      <c r="L198" s="137">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v>0</v>
      </c>
      <c r="E199" s="61"/>
      <c r="F199" s="148">
        <f t="shared" ref="F199:F203" si="267">D199+E199</f>
        <v>0</v>
      </c>
      <c r="G199" s="232"/>
      <c r="H199" s="264"/>
      <c r="I199" s="115">
        <f t="shared" ref="I199:I203" si="268">G199+H199</f>
        <v>0</v>
      </c>
      <c r="J199" s="264"/>
      <c r="K199" s="61"/>
      <c r="L199" s="137">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v>0</v>
      </c>
      <c r="E200" s="61"/>
      <c r="F200" s="148">
        <f t="shared" si="267"/>
        <v>0</v>
      </c>
      <c r="G200" s="232"/>
      <c r="H200" s="264"/>
      <c r="I200" s="115">
        <f t="shared" si="268"/>
        <v>0</v>
      </c>
      <c r="J200" s="264"/>
      <c r="K200" s="61"/>
      <c r="L200" s="137">
        <f t="shared" si="269"/>
        <v>0</v>
      </c>
      <c r="M200" s="328"/>
      <c r="N200" s="61"/>
      <c r="O200" s="115">
        <f t="shared" si="270"/>
        <v>0</v>
      </c>
      <c r="P200" s="112"/>
    </row>
    <row r="201" spans="1:16" hidden="1" x14ac:dyDescent="0.25">
      <c r="A201" s="113">
        <v>5130</v>
      </c>
      <c r="B201" s="58" t="s">
        <v>181</v>
      </c>
      <c r="C201" s="59">
        <f t="shared" si="185"/>
        <v>0</v>
      </c>
      <c r="D201" s="232">
        <v>0</v>
      </c>
      <c r="E201" s="61"/>
      <c r="F201" s="148">
        <f t="shared" si="267"/>
        <v>0</v>
      </c>
      <c r="G201" s="232"/>
      <c r="H201" s="264"/>
      <c r="I201" s="115">
        <f t="shared" si="268"/>
        <v>0</v>
      </c>
      <c r="J201" s="264"/>
      <c r="K201" s="61"/>
      <c r="L201" s="137">
        <f t="shared" si="269"/>
        <v>0</v>
      </c>
      <c r="M201" s="328"/>
      <c r="N201" s="61"/>
      <c r="O201" s="115">
        <f t="shared" si="270"/>
        <v>0</v>
      </c>
      <c r="P201" s="112"/>
    </row>
    <row r="202" spans="1:16" x14ac:dyDescent="0.25">
      <c r="A202" s="113">
        <v>5140</v>
      </c>
      <c r="B202" s="58" t="s">
        <v>182</v>
      </c>
      <c r="C202" s="59">
        <f t="shared" si="185"/>
        <v>4264</v>
      </c>
      <c r="D202" s="232">
        <f>6800-326</f>
        <v>6474</v>
      </c>
      <c r="E202" s="1306">
        <v>-2210</v>
      </c>
      <c r="F202" s="393">
        <f t="shared" si="267"/>
        <v>4264</v>
      </c>
      <c r="G202" s="232"/>
      <c r="H202" s="1264"/>
      <c r="I202" s="393">
        <f t="shared" si="268"/>
        <v>0</v>
      </c>
      <c r="J202" s="264"/>
      <c r="K202" s="435"/>
      <c r="L202" s="393">
        <f t="shared" si="269"/>
        <v>0</v>
      </c>
      <c r="M202" s="328"/>
      <c r="N202" s="61"/>
      <c r="O202" s="115">
        <f t="shared" si="270"/>
        <v>0</v>
      </c>
      <c r="P202" s="112"/>
    </row>
    <row r="203" spans="1:16" ht="24" hidden="1" x14ac:dyDescent="0.25">
      <c r="A203" s="113">
        <v>5170</v>
      </c>
      <c r="B203" s="58" t="s">
        <v>183</v>
      </c>
      <c r="C203" s="59">
        <f t="shared" si="185"/>
        <v>0</v>
      </c>
      <c r="D203" s="232">
        <v>0</v>
      </c>
      <c r="E203" s="61"/>
      <c r="F203" s="148">
        <f t="shared" si="267"/>
        <v>0</v>
      </c>
      <c r="G203" s="232"/>
      <c r="H203" s="264"/>
      <c r="I203" s="115">
        <f t="shared" si="268"/>
        <v>0</v>
      </c>
      <c r="J203" s="264"/>
      <c r="K203" s="61"/>
      <c r="L203" s="137">
        <f t="shared" si="269"/>
        <v>0</v>
      </c>
      <c r="M203" s="328"/>
      <c r="N203" s="61"/>
      <c r="O203" s="115">
        <f t="shared" si="270"/>
        <v>0</v>
      </c>
      <c r="P203" s="112"/>
    </row>
    <row r="204" spans="1:16" x14ac:dyDescent="0.25">
      <c r="A204" s="46">
        <v>5200</v>
      </c>
      <c r="B204" s="106" t="s">
        <v>184</v>
      </c>
      <c r="C204" s="47">
        <f t="shared" si="185"/>
        <v>49247</v>
      </c>
      <c r="D204" s="230">
        <f>D205+D215+D216+D225+D226+D227+D229</f>
        <v>28738</v>
      </c>
      <c r="E204" s="430">
        <f t="shared" ref="E204:F204" si="271">E205+E215+E216+E225+E226+E227+E229</f>
        <v>13902</v>
      </c>
      <c r="F204" s="397">
        <f t="shared" si="271"/>
        <v>42640</v>
      </c>
      <c r="G204" s="230">
        <f>G205+G215+G216+G225+G226+G227+G229</f>
        <v>6607</v>
      </c>
      <c r="H204" s="127">
        <f t="shared" ref="H204:I204" si="272">H205+H215+H216+H225+H226+H227+H229</f>
        <v>0</v>
      </c>
      <c r="I204" s="397">
        <f t="shared" si="272"/>
        <v>6607</v>
      </c>
      <c r="J204" s="107">
        <f>J205+J215+J216+J225+J226+J227+J229</f>
        <v>0</v>
      </c>
      <c r="K204" s="430">
        <f t="shared" ref="K204:L204" si="273">K205+K215+K216+K225+K226+K227+K229</f>
        <v>0</v>
      </c>
      <c r="L204" s="397">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109">
        <f t="shared" ref="E205:F205" si="275">SUM(E206:E214)</f>
        <v>0</v>
      </c>
      <c r="F205" s="288">
        <f t="shared" si="275"/>
        <v>0</v>
      </c>
      <c r="G205" s="133">
        <f>SUM(G206:G214)</f>
        <v>0</v>
      </c>
      <c r="H205" s="208">
        <f t="shared" ref="H205:I205" si="276">SUM(H206:H214)</f>
        <v>0</v>
      </c>
      <c r="I205" s="110">
        <f t="shared" si="276"/>
        <v>0</v>
      </c>
      <c r="J205" s="208">
        <f>SUM(J206:J214)</f>
        <v>0</v>
      </c>
      <c r="K205" s="109">
        <f t="shared" ref="K205:L205" si="277">SUM(K206:K214)</f>
        <v>0</v>
      </c>
      <c r="L205" s="138">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v>0</v>
      </c>
      <c r="E206" s="56"/>
      <c r="F206" s="289">
        <f t="shared" ref="F206:F215" si="279">D206+E206</f>
        <v>0</v>
      </c>
      <c r="G206" s="231"/>
      <c r="H206" s="263"/>
      <c r="I206" s="121">
        <f t="shared" ref="I206:I215" si="280">G206+H206</f>
        <v>0</v>
      </c>
      <c r="J206" s="263"/>
      <c r="K206" s="56"/>
      <c r="L206" s="141">
        <f t="shared" ref="L206:L215" si="281">J206+K206</f>
        <v>0</v>
      </c>
      <c r="M206" s="327"/>
      <c r="N206" s="56"/>
      <c r="O206" s="121">
        <f t="shared" ref="O206:O215" si="282">M206+N206</f>
        <v>0</v>
      </c>
      <c r="P206" s="111"/>
    </row>
    <row r="207" spans="1:16" hidden="1" x14ac:dyDescent="0.25">
      <c r="A207" s="38">
        <v>5212</v>
      </c>
      <c r="B207" s="58" t="s">
        <v>187</v>
      </c>
      <c r="C207" s="59">
        <f t="shared" si="185"/>
        <v>0</v>
      </c>
      <c r="D207" s="232">
        <v>0</v>
      </c>
      <c r="E207" s="61"/>
      <c r="F207" s="148">
        <f t="shared" si="279"/>
        <v>0</v>
      </c>
      <c r="G207" s="232"/>
      <c r="H207" s="264"/>
      <c r="I207" s="115">
        <f t="shared" si="280"/>
        <v>0</v>
      </c>
      <c r="J207" s="264"/>
      <c r="K207" s="61"/>
      <c r="L207" s="137">
        <f t="shared" si="281"/>
        <v>0</v>
      </c>
      <c r="M207" s="328"/>
      <c r="N207" s="61"/>
      <c r="O207" s="115">
        <f t="shared" si="282"/>
        <v>0</v>
      </c>
      <c r="P207" s="112"/>
    </row>
    <row r="208" spans="1:16" hidden="1" x14ac:dyDescent="0.25">
      <c r="A208" s="38">
        <v>5213</v>
      </c>
      <c r="B208" s="58" t="s">
        <v>188</v>
      </c>
      <c r="C208" s="59">
        <f t="shared" si="185"/>
        <v>0</v>
      </c>
      <c r="D208" s="232">
        <v>0</v>
      </c>
      <c r="E208" s="61"/>
      <c r="F208" s="148">
        <f t="shared" si="279"/>
        <v>0</v>
      </c>
      <c r="G208" s="232"/>
      <c r="H208" s="264"/>
      <c r="I208" s="115">
        <f t="shared" si="280"/>
        <v>0</v>
      </c>
      <c r="J208" s="264"/>
      <c r="K208" s="61"/>
      <c r="L208" s="137">
        <f t="shared" si="281"/>
        <v>0</v>
      </c>
      <c r="M208" s="328"/>
      <c r="N208" s="61"/>
      <c r="O208" s="115">
        <f t="shared" si="282"/>
        <v>0</v>
      </c>
      <c r="P208" s="112"/>
    </row>
    <row r="209" spans="1:16" hidden="1" x14ac:dyDescent="0.25">
      <c r="A209" s="38">
        <v>5214</v>
      </c>
      <c r="B209" s="58" t="s">
        <v>189</v>
      </c>
      <c r="C209" s="59">
        <f t="shared" si="185"/>
        <v>0</v>
      </c>
      <c r="D209" s="232">
        <v>0</v>
      </c>
      <c r="E209" s="61"/>
      <c r="F209" s="148">
        <f t="shared" si="279"/>
        <v>0</v>
      </c>
      <c r="G209" s="232"/>
      <c r="H209" s="264"/>
      <c r="I209" s="115">
        <f t="shared" si="280"/>
        <v>0</v>
      </c>
      <c r="J209" s="264"/>
      <c r="K209" s="61"/>
      <c r="L209" s="137">
        <f t="shared" si="281"/>
        <v>0</v>
      </c>
      <c r="M209" s="328"/>
      <c r="N209" s="61"/>
      <c r="O209" s="115">
        <f t="shared" si="282"/>
        <v>0</v>
      </c>
      <c r="P209" s="112"/>
    </row>
    <row r="210" spans="1:16" hidden="1" x14ac:dyDescent="0.25">
      <c r="A210" s="38">
        <v>5215</v>
      </c>
      <c r="B210" s="58" t="s">
        <v>190</v>
      </c>
      <c r="C210" s="59">
        <f t="shared" si="185"/>
        <v>0</v>
      </c>
      <c r="D210" s="232">
        <v>0</v>
      </c>
      <c r="E210" s="61"/>
      <c r="F210" s="148">
        <f t="shared" si="279"/>
        <v>0</v>
      </c>
      <c r="G210" s="232"/>
      <c r="H210" s="264"/>
      <c r="I210" s="115">
        <f t="shared" si="280"/>
        <v>0</v>
      </c>
      <c r="J210" s="264"/>
      <c r="K210" s="61"/>
      <c r="L210" s="137">
        <f t="shared" si="281"/>
        <v>0</v>
      </c>
      <c r="M210" s="328"/>
      <c r="N210" s="61"/>
      <c r="O210" s="115">
        <f t="shared" si="282"/>
        <v>0</v>
      </c>
      <c r="P210" s="112"/>
    </row>
    <row r="211" spans="1:16" ht="14.25" hidden="1" customHeight="1" x14ac:dyDescent="0.25">
      <c r="A211" s="38">
        <v>5216</v>
      </c>
      <c r="B211" s="58" t="s">
        <v>191</v>
      </c>
      <c r="C211" s="59">
        <f t="shared" si="185"/>
        <v>0</v>
      </c>
      <c r="D211" s="232">
        <v>0</v>
      </c>
      <c r="E211" s="61"/>
      <c r="F211" s="148">
        <f t="shared" si="279"/>
        <v>0</v>
      </c>
      <c r="G211" s="232"/>
      <c r="H211" s="264"/>
      <c r="I211" s="115">
        <f t="shared" si="280"/>
        <v>0</v>
      </c>
      <c r="J211" s="264"/>
      <c r="K211" s="61"/>
      <c r="L211" s="137">
        <f t="shared" si="281"/>
        <v>0</v>
      </c>
      <c r="M211" s="328"/>
      <c r="N211" s="61"/>
      <c r="O211" s="115">
        <f t="shared" si="282"/>
        <v>0</v>
      </c>
      <c r="P211" s="112"/>
    </row>
    <row r="212" spans="1:16" hidden="1" x14ac:dyDescent="0.25">
      <c r="A212" s="38">
        <v>5217</v>
      </c>
      <c r="B212" s="58" t="s">
        <v>192</v>
      </c>
      <c r="C212" s="59">
        <f t="shared" si="185"/>
        <v>0</v>
      </c>
      <c r="D212" s="232">
        <v>0</v>
      </c>
      <c r="E212" s="61"/>
      <c r="F212" s="148">
        <f t="shared" si="279"/>
        <v>0</v>
      </c>
      <c r="G212" s="232"/>
      <c r="H212" s="264"/>
      <c r="I212" s="115">
        <f t="shared" si="280"/>
        <v>0</v>
      </c>
      <c r="J212" s="264"/>
      <c r="K212" s="61"/>
      <c r="L212" s="137">
        <f t="shared" si="281"/>
        <v>0</v>
      </c>
      <c r="M212" s="328"/>
      <c r="N212" s="61"/>
      <c r="O212" s="115">
        <f t="shared" si="282"/>
        <v>0</v>
      </c>
      <c r="P212" s="112"/>
    </row>
    <row r="213" spans="1:16" hidden="1" x14ac:dyDescent="0.25">
      <c r="A213" s="38">
        <v>5218</v>
      </c>
      <c r="B213" s="58" t="s">
        <v>193</v>
      </c>
      <c r="C213" s="59">
        <f t="shared" ref="C213:C276" si="283">F213+I213+L213+O213</f>
        <v>0</v>
      </c>
      <c r="D213" s="232">
        <v>0</v>
      </c>
      <c r="E213" s="61"/>
      <c r="F213" s="148">
        <f t="shared" si="279"/>
        <v>0</v>
      </c>
      <c r="G213" s="232"/>
      <c r="H213" s="264"/>
      <c r="I213" s="115">
        <f t="shared" si="280"/>
        <v>0</v>
      </c>
      <c r="J213" s="264"/>
      <c r="K213" s="61"/>
      <c r="L213" s="137">
        <f t="shared" si="281"/>
        <v>0</v>
      </c>
      <c r="M213" s="328"/>
      <c r="N213" s="61"/>
      <c r="O213" s="115">
        <f t="shared" si="282"/>
        <v>0</v>
      </c>
      <c r="P213" s="112"/>
    </row>
    <row r="214" spans="1:16" hidden="1" x14ac:dyDescent="0.25">
      <c r="A214" s="38">
        <v>5219</v>
      </c>
      <c r="B214" s="58" t="s">
        <v>194</v>
      </c>
      <c r="C214" s="59">
        <f t="shared" si="283"/>
        <v>0</v>
      </c>
      <c r="D214" s="232">
        <v>0</v>
      </c>
      <c r="E214" s="61"/>
      <c r="F214" s="148">
        <f t="shared" si="279"/>
        <v>0</v>
      </c>
      <c r="G214" s="232"/>
      <c r="H214" s="264"/>
      <c r="I214" s="115">
        <f t="shared" si="280"/>
        <v>0</v>
      </c>
      <c r="J214" s="264"/>
      <c r="K214" s="61"/>
      <c r="L214" s="137">
        <f t="shared" si="281"/>
        <v>0</v>
      </c>
      <c r="M214" s="328"/>
      <c r="N214" s="61"/>
      <c r="O214" s="115">
        <f t="shared" si="282"/>
        <v>0</v>
      </c>
      <c r="P214" s="112"/>
    </row>
    <row r="215" spans="1:16" ht="13.5" hidden="1" customHeight="1" x14ac:dyDescent="0.25">
      <c r="A215" s="113">
        <v>5220</v>
      </c>
      <c r="B215" s="58" t="s">
        <v>195</v>
      </c>
      <c r="C215" s="59">
        <f t="shared" si="283"/>
        <v>0</v>
      </c>
      <c r="D215" s="232">
        <v>0</v>
      </c>
      <c r="E215" s="61"/>
      <c r="F215" s="148">
        <f t="shared" si="279"/>
        <v>0</v>
      </c>
      <c r="G215" s="232"/>
      <c r="H215" s="264"/>
      <c r="I215" s="115">
        <f t="shared" si="280"/>
        <v>0</v>
      </c>
      <c r="J215" s="264"/>
      <c r="K215" s="61"/>
      <c r="L215" s="137">
        <f t="shared" si="281"/>
        <v>0</v>
      </c>
      <c r="M215" s="328"/>
      <c r="N215" s="61"/>
      <c r="O215" s="115">
        <f t="shared" si="282"/>
        <v>0</v>
      </c>
      <c r="P215" s="112"/>
    </row>
    <row r="216" spans="1:16" x14ac:dyDescent="0.25">
      <c r="A216" s="113">
        <v>5230</v>
      </c>
      <c r="B216" s="58" t="s">
        <v>196</v>
      </c>
      <c r="C216" s="59">
        <f t="shared" si="283"/>
        <v>22176</v>
      </c>
      <c r="D216" s="233">
        <f>SUM(D217:D224)</f>
        <v>1667</v>
      </c>
      <c r="E216" s="436">
        <f t="shared" ref="E216:F216" si="284">SUM(E217:E224)</f>
        <v>13902</v>
      </c>
      <c r="F216" s="393">
        <f t="shared" si="284"/>
        <v>15569</v>
      </c>
      <c r="G216" s="233">
        <f>SUM(G217:G224)</f>
        <v>6607</v>
      </c>
      <c r="H216" s="137">
        <f t="shared" ref="H216:I216" si="285">SUM(H217:H224)</f>
        <v>0</v>
      </c>
      <c r="I216" s="393">
        <f t="shared" si="285"/>
        <v>6607</v>
      </c>
      <c r="J216" s="122">
        <f>SUM(J217:J224)</f>
        <v>0</v>
      </c>
      <c r="K216" s="436">
        <f t="shared" ref="K216:L216" si="286">SUM(K217:K224)</f>
        <v>0</v>
      </c>
      <c r="L216" s="393">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v>0</v>
      </c>
      <c r="E217" s="61"/>
      <c r="F217" s="148">
        <f t="shared" ref="F217:F226" si="288">D217+E217</f>
        <v>0</v>
      </c>
      <c r="G217" s="232"/>
      <c r="H217" s="264"/>
      <c r="I217" s="115">
        <f t="shared" ref="I217:I226" si="289">G217+H217</f>
        <v>0</v>
      </c>
      <c r="J217" s="264"/>
      <c r="K217" s="61"/>
      <c r="L217" s="137">
        <f t="shared" ref="L217:L226" si="290">J217+K217</f>
        <v>0</v>
      </c>
      <c r="M217" s="328"/>
      <c r="N217" s="61"/>
      <c r="O217" s="115">
        <f t="shared" ref="O217:O226" si="291">M217+N217</f>
        <v>0</v>
      </c>
      <c r="P217" s="112"/>
    </row>
    <row r="218" spans="1:16" hidden="1" x14ac:dyDescent="0.25">
      <c r="A218" s="38">
        <v>5232</v>
      </c>
      <c r="B218" s="58" t="s">
        <v>198</v>
      </c>
      <c r="C218" s="59">
        <f t="shared" si="283"/>
        <v>0</v>
      </c>
      <c r="D218" s="232">
        <v>0</v>
      </c>
      <c r="E218" s="61"/>
      <c r="F218" s="148">
        <f t="shared" si="288"/>
        <v>0</v>
      </c>
      <c r="G218" s="232"/>
      <c r="H218" s="264"/>
      <c r="I218" s="115">
        <f t="shared" si="289"/>
        <v>0</v>
      </c>
      <c r="J218" s="264"/>
      <c r="K218" s="61"/>
      <c r="L218" s="137">
        <f t="shared" si="290"/>
        <v>0</v>
      </c>
      <c r="M218" s="328"/>
      <c r="N218" s="61"/>
      <c r="O218" s="115">
        <f t="shared" si="291"/>
        <v>0</v>
      </c>
      <c r="P218" s="112"/>
    </row>
    <row r="219" spans="1:16" hidden="1" x14ac:dyDescent="0.25">
      <c r="A219" s="38">
        <v>5233</v>
      </c>
      <c r="B219" s="58" t="s">
        <v>199</v>
      </c>
      <c r="C219" s="59">
        <f t="shared" si="283"/>
        <v>0</v>
      </c>
      <c r="D219" s="232">
        <v>0</v>
      </c>
      <c r="E219" s="61"/>
      <c r="F219" s="148">
        <f t="shared" si="288"/>
        <v>0</v>
      </c>
      <c r="G219" s="232"/>
      <c r="H219" s="264"/>
      <c r="I219" s="115">
        <f t="shared" si="289"/>
        <v>0</v>
      </c>
      <c r="J219" s="264"/>
      <c r="K219" s="61"/>
      <c r="L219" s="137">
        <f t="shared" si="290"/>
        <v>0</v>
      </c>
      <c r="M219" s="328"/>
      <c r="N219" s="61"/>
      <c r="O219" s="115">
        <f t="shared" si="291"/>
        <v>0</v>
      </c>
      <c r="P219" s="112"/>
    </row>
    <row r="220" spans="1:16" ht="24" hidden="1" x14ac:dyDescent="0.25">
      <c r="A220" s="38">
        <v>5234</v>
      </c>
      <c r="B220" s="58" t="s">
        <v>200</v>
      </c>
      <c r="C220" s="59">
        <f t="shared" si="283"/>
        <v>0</v>
      </c>
      <c r="D220" s="232">
        <v>0</v>
      </c>
      <c r="E220" s="61"/>
      <c r="F220" s="148">
        <f t="shared" si="288"/>
        <v>0</v>
      </c>
      <c r="G220" s="232"/>
      <c r="H220" s="264"/>
      <c r="I220" s="115">
        <f t="shared" si="289"/>
        <v>0</v>
      </c>
      <c r="J220" s="264"/>
      <c r="K220" s="61"/>
      <c r="L220" s="137">
        <f t="shared" si="290"/>
        <v>0</v>
      </c>
      <c r="M220" s="328"/>
      <c r="N220" s="61"/>
      <c r="O220" s="115">
        <f t="shared" si="291"/>
        <v>0</v>
      </c>
      <c r="P220" s="112"/>
    </row>
    <row r="221" spans="1:16" ht="14.25" hidden="1" customHeight="1" x14ac:dyDescent="0.25">
      <c r="A221" s="38">
        <v>5236</v>
      </c>
      <c r="B221" s="58" t="s">
        <v>201</v>
      </c>
      <c r="C221" s="59">
        <f t="shared" si="283"/>
        <v>0</v>
      </c>
      <c r="D221" s="232">
        <v>0</v>
      </c>
      <c r="E221" s="61"/>
      <c r="F221" s="148">
        <f t="shared" si="288"/>
        <v>0</v>
      </c>
      <c r="G221" s="232"/>
      <c r="H221" s="264"/>
      <c r="I221" s="115">
        <f t="shared" si="289"/>
        <v>0</v>
      </c>
      <c r="J221" s="264"/>
      <c r="K221" s="61"/>
      <c r="L221" s="137">
        <f t="shared" si="290"/>
        <v>0</v>
      </c>
      <c r="M221" s="328"/>
      <c r="N221" s="61"/>
      <c r="O221" s="115">
        <f t="shared" si="291"/>
        <v>0</v>
      </c>
      <c r="P221" s="112"/>
    </row>
    <row r="222" spans="1:16" ht="14.25" hidden="1" customHeight="1" x14ac:dyDescent="0.25">
      <c r="A222" s="38">
        <v>5237</v>
      </c>
      <c r="B222" s="58" t="s">
        <v>202</v>
      </c>
      <c r="C222" s="59">
        <f t="shared" si="283"/>
        <v>0</v>
      </c>
      <c r="D222" s="232">
        <v>0</v>
      </c>
      <c r="E222" s="61"/>
      <c r="F222" s="148">
        <f t="shared" si="288"/>
        <v>0</v>
      </c>
      <c r="G222" s="232"/>
      <c r="H222" s="264"/>
      <c r="I222" s="115">
        <f t="shared" si="289"/>
        <v>0</v>
      </c>
      <c r="J222" s="264"/>
      <c r="K222" s="61"/>
      <c r="L222" s="137">
        <f t="shared" si="290"/>
        <v>0</v>
      </c>
      <c r="M222" s="328"/>
      <c r="N222" s="61"/>
      <c r="O222" s="115">
        <f t="shared" si="291"/>
        <v>0</v>
      </c>
      <c r="P222" s="112"/>
    </row>
    <row r="223" spans="1:16" ht="24" x14ac:dyDescent="0.25">
      <c r="A223" s="38">
        <v>5238</v>
      </c>
      <c r="B223" s="58" t="s">
        <v>203</v>
      </c>
      <c r="C223" s="59">
        <f t="shared" si="283"/>
        <v>1400</v>
      </c>
      <c r="D223" s="232">
        <v>0</v>
      </c>
      <c r="E223" s="1306">
        <v>1400</v>
      </c>
      <c r="F223" s="393">
        <f t="shared" si="288"/>
        <v>1400</v>
      </c>
      <c r="G223" s="232"/>
      <c r="H223" s="1264"/>
      <c r="I223" s="393">
        <f t="shared" si="289"/>
        <v>0</v>
      </c>
      <c r="J223" s="264"/>
      <c r="K223" s="435"/>
      <c r="L223" s="393">
        <f t="shared" si="290"/>
        <v>0</v>
      </c>
      <c r="M223" s="328"/>
      <c r="N223" s="61"/>
      <c r="O223" s="115">
        <f t="shared" si="291"/>
        <v>0</v>
      </c>
      <c r="P223" s="112"/>
    </row>
    <row r="224" spans="1:16" ht="24" x14ac:dyDescent="0.25">
      <c r="A224" s="38">
        <v>5239</v>
      </c>
      <c r="B224" s="58" t="s">
        <v>204</v>
      </c>
      <c r="C224" s="59">
        <f t="shared" si="283"/>
        <v>20776</v>
      </c>
      <c r="D224" s="232">
        <v>1667</v>
      </c>
      <c r="E224" s="1306">
        <v>12502</v>
      </c>
      <c r="F224" s="393">
        <f t="shared" si="288"/>
        <v>14169</v>
      </c>
      <c r="G224" s="232">
        <f>5607+1000</f>
        <v>6607</v>
      </c>
      <c r="H224" s="1264"/>
      <c r="I224" s="393">
        <f t="shared" si="289"/>
        <v>6607</v>
      </c>
      <c r="J224" s="264"/>
      <c r="K224" s="435"/>
      <c r="L224" s="393">
        <f t="shared" si="290"/>
        <v>0</v>
      </c>
      <c r="M224" s="328"/>
      <c r="N224" s="61"/>
      <c r="O224" s="115">
        <f t="shared" si="291"/>
        <v>0</v>
      </c>
      <c r="P224" s="112"/>
    </row>
    <row r="225" spans="1:16" ht="24" x14ac:dyDescent="0.25">
      <c r="A225" s="113">
        <v>5240</v>
      </c>
      <c r="B225" s="58" t="s">
        <v>205</v>
      </c>
      <c r="C225" s="59">
        <f t="shared" si="283"/>
        <v>27071</v>
      </c>
      <c r="D225" s="232">
        <v>27071</v>
      </c>
      <c r="E225" s="435"/>
      <c r="F225" s="393">
        <f t="shared" si="288"/>
        <v>27071</v>
      </c>
      <c r="G225" s="232"/>
      <c r="H225" s="1264"/>
      <c r="I225" s="393">
        <f t="shared" si="289"/>
        <v>0</v>
      </c>
      <c r="J225" s="264"/>
      <c r="K225" s="435"/>
      <c r="L225" s="393">
        <f t="shared" si="290"/>
        <v>0</v>
      </c>
      <c r="M225" s="328"/>
      <c r="N225" s="61"/>
      <c r="O225" s="115">
        <f t="shared" si="291"/>
        <v>0</v>
      </c>
      <c r="P225" s="112"/>
    </row>
    <row r="226" spans="1:16" hidden="1" x14ac:dyDescent="0.25">
      <c r="A226" s="113">
        <v>5250</v>
      </c>
      <c r="B226" s="58" t="s">
        <v>206</v>
      </c>
      <c r="C226" s="59">
        <f t="shared" si="283"/>
        <v>0</v>
      </c>
      <c r="D226" s="232">
        <v>0</v>
      </c>
      <c r="E226" s="61"/>
      <c r="F226" s="148">
        <f t="shared" si="288"/>
        <v>0</v>
      </c>
      <c r="G226" s="232"/>
      <c r="H226" s="264"/>
      <c r="I226" s="115">
        <f t="shared" si="289"/>
        <v>0</v>
      </c>
      <c r="J226" s="264"/>
      <c r="K226" s="61"/>
      <c r="L226" s="137">
        <f t="shared" si="290"/>
        <v>0</v>
      </c>
      <c r="M226" s="328"/>
      <c r="N226" s="61"/>
      <c r="O226" s="115">
        <f t="shared" si="291"/>
        <v>0</v>
      </c>
      <c r="P226" s="112"/>
    </row>
    <row r="227" spans="1:16" hidden="1" x14ac:dyDescent="0.25">
      <c r="A227" s="113">
        <v>5260</v>
      </c>
      <c r="B227" s="58" t="s">
        <v>207</v>
      </c>
      <c r="C227" s="59">
        <f t="shared" si="283"/>
        <v>0</v>
      </c>
      <c r="D227" s="233">
        <f>SUM(D228)</f>
        <v>0</v>
      </c>
      <c r="E227" s="114">
        <f t="shared" ref="E227:F227" si="292">SUM(E228)</f>
        <v>0</v>
      </c>
      <c r="F227" s="148">
        <f t="shared" si="292"/>
        <v>0</v>
      </c>
      <c r="G227" s="233">
        <f>SUM(G228)</f>
        <v>0</v>
      </c>
      <c r="H227" s="122">
        <f t="shared" ref="H227:I227" si="293">SUM(H228)</f>
        <v>0</v>
      </c>
      <c r="I227" s="115">
        <f t="shared" si="293"/>
        <v>0</v>
      </c>
      <c r="J227" s="122">
        <f>SUM(J228)</f>
        <v>0</v>
      </c>
      <c r="K227" s="114">
        <f t="shared" ref="K227:L227" si="294">SUM(K228)</f>
        <v>0</v>
      </c>
      <c r="L227" s="137">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v>0</v>
      </c>
      <c r="E228" s="61"/>
      <c r="F228" s="148">
        <f t="shared" ref="F228:F229" si="296">D228+E228</f>
        <v>0</v>
      </c>
      <c r="G228" s="232"/>
      <c r="H228" s="264"/>
      <c r="I228" s="115">
        <f t="shared" ref="I228:I229" si="297">G228+H228</f>
        <v>0</v>
      </c>
      <c r="J228" s="264"/>
      <c r="K228" s="61"/>
      <c r="L228" s="137">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v>0</v>
      </c>
      <c r="E229" s="116"/>
      <c r="F229" s="288">
        <f t="shared" si="296"/>
        <v>0</v>
      </c>
      <c r="G229" s="234"/>
      <c r="H229" s="265"/>
      <c r="I229" s="110">
        <f t="shared" si="297"/>
        <v>0</v>
      </c>
      <c r="J229" s="265"/>
      <c r="K229" s="116"/>
      <c r="L229" s="138">
        <f t="shared" si="298"/>
        <v>0</v>
      </c>
      <c r="M229" s="329"/>
      <c r="N229" s="116"/>
      <c r="O229" s="110">
        <f t="shared" si="299"/>
        <v>0</v>
      </c>
      <c r="P229" s="117"/>
    </row>
    <row r="230" spans="1:16" x14ac:dyDescent="0.25">
      <c r="A230" s="102">
        <v>6000</v>
      </c>
      <c r="B230" s="102" t="s">
        <v>210</v>
      </c>
      <c r="C230" s="103">
        <f t="shared" si="283"/>
        <v>5564</v>
      </c>
      <c r="D230" s="229">
        <f>D231+D251+D259</f>
        <v>5564</v>
      </c>
      <c r="E230" s="428">
        <f t="shared" ref="E230:F230" si="300">E231+E251+E259</f>
        <v>0</v>
      </c>
      <c r="F230" s="429">
        <f t="shared" si="300"/>
        <v>5564</v>
      </c>
      <c r="G230" s="229">
        <f>G231+G251+G259</f>
        <v>0</v>
      </c>
      <c r="H230" s="139">
        <f t="shared" ref="H230:I230" si="301">H231+H251+H259</f>
        <v>0</v>
      </c>
      <c r="I230" s="429">
        <f t="shared" si="301"/>
        <v>0</v>
      </c>
      <c r="J230" s="262">
        <f>J231+J251+J259</f>
        <v>0</v>
      </c>
      <c r="K230" s="428">
        <f t="shared" ref="K230:L230" si="302">K231+K251+K259</f>
        <v>0</v>
      </c>
      <c r="L230" s="429">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132">
        <f t="shared" ref="E231:F231" si="304">SUM(E232,E233,E235,E238,E244,E245,E246)</f>
        <v>0</v>
      </c>
      <c r="F231" s="290">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140">
        <f t="shared" si="306"/>
        <v>0</v>
      </c>
      <c r="M231" s="131">
        <f>SUM(M232,M233,M235,M238,M244,M245,M246)</f>
        <v>0</v>
      </c>
      <c r="N231" s="132">
        <f t="shared" ref="N231:O231" si="307">SUM(N232,N233,N235,N238,N244,N245,N246)</f>
        <v>0</v>
      </c>
      <c r="O231" s="296">
        <f t="shared" si="307"/>
        <v>0</v>
      </c>
      <c r="P231" s="352"/>
    </row>
    <row r="232" spans="1:16" ht="24" hidden="1" x14ac:dyDescent="0.25">
      <c r="A232" s="1244">
        <v>6220</v>
      </c>
      <c r="B232" s="53" t="s">
        <v>212</v>
      </c>
      <c r="C232" s="54">
        <f t="shared" si="283"/>
        <v>0</v>
      </c>
      <c r="D232" s="231">
        <v>0</v>
      </c>
      <c r="E232" s="56"/>
      <c r="F232" s="289">
        <f>D232+E232</f>
        <v>0</v>
      </c>
      <c r="G232" s="231"/>
      <c r="H232" s="263"/>
      <c r="I232" s="121">
        <f>G232+H232</f>
        <v>0</v>
      </c>
      <c r="J232" s="263"/>
      <c r="K232" s="56"/>
      <c r="L232" s="141">
        <f>J232+K232</f>
        <v>0</v>
      </c>
      <c r="M232" s="327"/>
      <c r="N232" s="56"/>
      <c r="O232" s="121">
        <f>M232+N232</f>
        <v>0</v>
      </c>
      <c r="P232" s="111"/>
    </row>
    <row r="233" spans="1:16" hidden="1" x14ac:dyDescent="0.25">
      <c r="A233" s="113">
        <v>6230</v>
      </c>
      <c r="B233" s="58" t="s">
        <v>213</v>
      </c>
      <c r="C233" s="59">
        <f t="shared" si="283"/>
        <v>0</v>
      </c>
      <c r="D233" s="233">
        <f t="shared" ref="D233:O233" si="308">SUM(D234)</f>
        <v>0</v>
      </c>
      <c r="E233" s="114">
        <f t="shared" si="308"/>
        <v>0</v>
      </c>
      <c r="F233" s="148">
        <f t="shared" si="308"/>
        <v>0</v>
      </c>
      <c r="G233" s="233">
        <f t="shared" si="308"/>
        <v>0</v>
      </c>
      <c r="H233" s="122">
        <f t="shared" si="308"/>
        <v>0</v>
      </c>
      <c r="I233" s="115">
        <f t="shared" si="308"/>
        <v>0</v>
      </c>
      <c r="J233" s="122">
        <f t="shared" si="308"/>
        <v>0</v>
      </c>
      <c r="K233" s="114">
        <f t="shared" si="308"/>
        <v>0</v>
      </c>
      <c r="L233" s="137">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v>0</v>
      </c>
      <c r="E234" s="56"/>
      <c r="F234" s="289">
        <f>D234+E234</f>
        <v>0</v>
      </c>
      <c r="G234" s="231"/>
      <c r="H234" s="263"/>
      <c r="I234" s="121">
        <f>G234+H234</f>
        <v>0</v>
      </c>
      <c r="J234" s="263"/>
      <c r="K234" s="56"/>
      <c r="L234" s="141">
        <f>J234+K234</f>
        <v>0</v>
      </c>
      <c r="M234" s="327"/>
      <c r="N234" s="56"/>
      <c r="O234" s="121">
        <f>M234+N234</f>
        <v>0</v>
      </c>
      <c r="P234" s="111"/>
    </row>
    <row r="235" spans="1:16" ht="24" hidden="1" x14ac:dyDescent="0.25">
      <c r="A235" s="113">
        <v>6240</v>
      </c>
      <c r="B235" s="58" t="s">
        <v>215</v>
      </c>
      <c r="C235" s="59">
        <f t="shared" si="283"/>
        <v>0</v>
      </c>
      <c r="D235" s="233">
        <f>SUM(D236:D237)</f>
        <v>0</v>
      </c>
      <c r="E235" s="114">
        <f t="shared" ref="E235:F235" si="309">SUM(E236:E237)</f>
        <v>0</v>
      </c>
      <c r="F235" s="148">
        <f t="shared" si="309"/>
        <v>0</v>
      </c>
      <c r="G235" s="233">
        <f>SUM(G236:G237)</f>
        <v>0</v>
      </c>
      <c r="H235" s="122">
        <f t="shared" ref="H235:I235" si="310">SUM(H236:H237)</f>
        <v>0</v>
      </c>
      <c r="I235" s="115">
        <f t="shared" si="310"/>
        <v>0</v>
      </c>
      <c r="J235" s="122">
        <f>SUM(J236:J237)</f>
        <v>0</v>
      </c>
      <c r="K235" s="114">
        <f t="shared" ref="K235:L235" si="311">SUM(K236:K237)</f>
        <v>0</v>
      </c>
      <c r="L235" s="137">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v>0</v>
      </c>
      <c r="E236" s="61"/>
      <c r="F236" s="148">
        <f t="shared" ref="F236:F237" si="313">D236+E236</f>
        <v>0</v>
      </c>
      <c r="G236" s="232"/>
      <c r="H236" s="264"/>
      <c r="I236" s="115">
        <f t="shared" ref="I236:I237" si="314">G236+H236</f>
        <v>0</v>
      </c>
      <c r="J236" s="264"/>
      <c r="K236" s="61"/>
      <c r="L236" s="137">
        <f t="shared" ref="L236:L237" si="315">J236+K236</f>
        <v>0</v>
      </c>
      <c r="M236" s="328"/>
      <c r="N236" s="61"/>
      <c r="O236" s="115">
        <f t="shared" ref="O236:O237" si="316">M236+N236</f>
        <v>0</v>
      </c>
      <c r="P236" s="112"/>
    </row>
    <row r="237" spans="1:16" hidden="1" x14ac:dyDescent="0.25">
      <c r="A237" s="38">
        <v>6242</v>
      </c>
      <c r="B237" s="58" t="s">
        <v>217</v>
      </c>
      <c r="C237" s="59">
        <f t="shared" si="283"/>
        <v>0</v>
      </c>
      <c r="D237" s="232">
        <v>0</v>
      </c>
      <c r="E237" s="61"/>
      <c r="F237" s="148">
        <f t="shared" si="313"/>
        <v>0</v>
      </c>
      <c r="G237" s="232"/>
      <c r="H237" s="264"/>
      <c r="I237" s="115">
        <f t="shared" si="314"/>
        <v>0</v>
      </c>
      <c r="J237" s="264"/>
      <c r="K237" s="61"/>
      <c r="L237" s="137">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114">
        <f t="shared" ref="E238:F238" si="317">SUM(E239:E243)</f>
        <v>0</v>
      </c>
      <c r="F238" s="148">
        <f t="shared" si="317"/>
        <v>0</v>
      </c>
      <c r="G238" s="233">
        <f>SUM(G239:G243)</f>
        <v>0</v>
      </c>
      <c r="H238" s="122">
        <f t="shared" ref="H238:I238" si="318">SUM(H239:H243)</f>
        <v>0</v>
      </c>
      <c r="I238" s="115">
        <f t="shared" si="318"/>
        <v>0</v>
      </c>
      <c r="J238" s="122">
        <f>SUM(J239:J243)</f>
        <v>0</v>
      </c>
      <c r="K238" s="114">
        <f t="shared" ref="K238:L238" si="319">SUM(K239:K243)</f>
        <v>0</v>
      </c>
      <c r="L238" s="137">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v>0</v>
      </c>
      <c r="E239" s="61"/>
      <c r="F239" s="148">
        <f t="shared" ref="F239:F245" si="321">D239+E239</f>
        <v>0</v>
      </c>
      <c r="G239" s="232"/>
      <c r="H239" s="264"/>
      <c r="I239" s="115">
        <f t="shared" ref="I239:I245" si="322">G239+H239</f>
        <v>0</v>
      </c>
      <c r="J239" s="264"/>
      <c r="K239" s="61"/>
      <c r="L239" s="137">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v>0</v>
      </c>
      <c r="E240" s="61"/>
      <c r="F240" s="148">
        <f t="shared" si="321"/>
        <v>0</v>
      </c>
      <c r="G240" s="232"/>
      <c r="H240" s="264"/>
      <c r="I240" s="115">
        <f t="shared" si="322"/>
        <v>0</v>
      </c>
      <c r="J240" s="264"/>
      <c r="K240" s="61"/>
      <c r="L240" s="137">
        <f t="shared" si="323"/>
        <v>0</v>
      </c>
      <c r="M240" s="328"/>
      <c r="N240" s="61"/>
      <c r="O240" s="115">
        <f t="shared" si="324"/>
        <v>0</v>
      </c>
      <c r="P240" s="112"/>
    </row>
    <row r="241" spans="1:16" ht="24" hidden="1" x14ac:dyDescent="0.25">
      <c r="A241" s="38">
        <v>6254</v>
      </c>
      <c r="B241" s="58" t="s">
        <v>221</v>
      </c>
      <c r="C241" s="59">
        <f t="shared" si="283"/>
        <v>0</v>
      </c>
      <c r="D241" s="232">
        <v>0</v>
      </c>
      <c r="E241" s="61"/>
      <c r="F241" s="148">
        <f t="shared" si="321"/>
        <v>0</v>
      </c>
      <c r="G241" s="232"/>
      <c r="H241" s="264"/>
      <c r="I241" s="115">
        <f t="shared" si="322"/>
        <v>0</v>
      </c>
      <c r="J241" s="264"/>
      <c r="K241" s="61"/>
      <c r="L241" s="137">
        <f t="shared" si="323"/>
        <v>0</v>
      </c>
      <c r="M241" s="328"/>
      <c r="N241" s="61"/>
      <c r="O241" s="115">
        <f t="shared" si="324"/>
        <v>0</v>
      </c>
      <c r="P241" s="112"/>
    </row>
    <row r="242" spans="1:16" ht="24" hidden="1" x14ac:dyDescent="0.25">
      <c r="A242" s="38">
        <v>6255</v>
      </c>
      <c r="B242" s="58" t="s">
        <v>222</v>
      </c>
      <c r="C242" s="59">
        <f t="shared" si="283"/>
        <v>0</v>
      </c>
      <c r="D242" s="232">
        <v>0</v>
      </c>
      <c r="E242" s="61"/>
      <c r="F242" s="148">
        <f t="shared" si="321"/>
        <v>0</v>
      </c>
      <c r="G242" s="232"/>
      <c r="H242" s="264"/>
      <c r="I242" s="115">
        <f t="shared" si="322"/>
        <v>0</v>
      </c>
      <c r="J242" s="264"/>
      <c r="K242" s="61"/>
      <c r="L242" s="137">
        <f t="shared" si="323"/>
        <v>0</v>
      </c>
      <c r="M242" s="328"/>
      <c r="N242" s="61"/>
      <c r="O242" s="115">
        <f t="shared" si="324"/>
        <v>0</v>
      </c>
      <c r="P242" s="112"/>
    </row>
    <row r="243" spans="1:16" hidden="1" x14ac:dyDescent="0.25">
      <c r="A243" s="38">
        <v>6259</v>
      </c>
      <c r="B243" s="58" t="s">
        <v>223</v>
      </c>
      <c r="C243" s="59">
        <f t="shared" si="283"/>
        <v>0</v>
      </c>
      <c r="D243" s="232">
        <v>0</v>
      </c>
      <c r="E243" s="61"/>
      <c r="F243" s="148">
        <f t="shared" si="321"/>
        <v>0</v>
      </c>
      <c r="G243" s="232"/>
      <c r="H243" s="264"/>
      <c r="I243" s="115">
        <f t="shared" si="322"/>
        <v>0</v>
      </c>
      <c r="J243" s="264"/>
      <c r="K243" s="61"/>
      <c r="L243" s="137">
        <f t="shared" si="323"/>
        <v>0</v>
      </c>
      <c r="M243" s="328"/>
      <c r="N243" s="61"/>
      <c r="O243" s="115">
        <f t="shared" si="324"/>
        <v>0</v>
      </c>
      <c r="P243" s="112"/>
    </row>
    <row r="244" spans="1:16" ht="24" hidden="1" x14ac:dyDescent="0.25">
      <c r="A244" s="113">
        <v>6260</v>
      </c>
      <c r="B244" s="58" t="s">
        <v>224</v>
      </c>
      <c r="C244" s="59">
        <f t="shared" si="283"/>
        <v>0</v>
      </c>
      <c r="D244" s="232">
        <v>0</v>
      </c>
      <c r="E244" s="61"/>
      <c r="F244" s="148">
        <f t="shared" si="321"/>
        <v>0</v>
      </c>
      <c r="G244" s="232"/>
      <c r="H244" s="264"/>
      <c r="I244" s="115">
        <f t="shared" si="322"/>
        <v>0</v>
      </c>
      <c r="J244" s="264"/>
      <c r="K244" s="61"/>
      <c r="L244" s="137">
        <f t="shared" si="323"/>
        <v>0</v>
      </c>
      <c r="M244" s="328"/>
      <c r="N244" s="61"/>
      <c r="O244" s="115">
        <f t="shared" si="324"/>
        <v>0</v>
      </c>
      <c r="P244" s="112"/>
    </row>
    <row r="245" spans="1:16" hidden="1" x14ac:dyDescent="0.25">
      <c r="A245" s="113">
        <v>6270</v>
      </c>
      <c r="B245" s="58" t="s">
        <v>225</v>
      </c>
      <c r="C245" s="59">
        <f t="shared" si="283"/>
        <v>0</v>
      </c>
      <c r="D245" s="232">
        <v>0</v>
      </c>
      <c r="E245" s="61"/>
      <c r="F245" s="148">
        <f t="shared" si="321"/>
        <v>0</v>
      </c>
      <c r="G245" s="232"/>
      <c r="H245" s="264"/>
      <c r="I245" s="115">
        <f t="shared" si="322"/>
        <v>0</v>
      </c>
      <c r="J245" s="264"/>
      <c r="K245" s="61"/>
      <c r="L245" s="137">
        <f t="shared" si="323"/>
        <v>0</v>
      </c>
      <c r="M245" s="328"/>
      <c r="N245" s="61"/>
      <c r="O245" s="115">
        <f t="shared" si="324"/>
        <v>0</v>
      </c>
      <c r="P245" s="112"/>
    </row>
    <row r="246" spans="1:16" ht="24" hidden="1" x14ac:dyDescent="0.25">
      <c r="A246" s="1244">
        <v>6290</v>
      </c>
      <c r="B246" s="53" t="s">
        <v>226</v>
      </c>
      <c r="C246" s="128">
        <f t="shared" si="283"/>
        <v>0</v>
      </c>
      <c r="D246" s="235">
        <f>SUM(D247:D250)</f>
        <v>0</v>
      </c>
      <c r="E246" s="120">
        <f t="shared" ref="E246:O246" si="325">SUM(E247:E250)</f>
        <v>0</v>
      </c>
      <c r="F246" s="289">
        <f t="shared" si="325"/>
        <v>0</v>
      </c>
      <c r="G246" s="235">
        <f t="shared" si="325"/>
        <v>0</v>
      </c>
      <c r="H246" s="266">
        <f t="shared" si="325"/>
        <v>0</v>
      </c>
      <c r="I246" s="121">
        <f t="shared" si="325"/>
        <v>0</v>
      </c>
      <c r="J246" s="266">
        <f t="shared" si="325"/>
        <v>0</v>
      </c>
      <c r="K246" s="120">
        <f t="shared" si="325"/>
        <v>0</v>
      </c>
      <c r="L246" s="14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v>0</v>
      </c>
      <c r="E247" s="61"/>
      <c r="F247" s="148">
        <f t="shared" ref="F247:F250" si="326">D247+E247</f>
        <v>0</v>
      </c>
      <c r="G247" s="232"/>
      <c r="H247" s="264"/>
      <c r="I247" s="115">
        <f t="shared" ref="I247:I250" si="327">G247+H247</f>
        <v>0</v>
      </c>
      <c r="J247" s="264"/>
      <c r="K247" s="61"/>
      <c r="L247" s="137">
        <f t="shared" ref="L247:L250" si="328">J247+K247</f>
        <v>0</v>
      </c>
      <c r="M247" s="328"/>
      <c r="N247" s="61"/>
      <c r="O247" s="115">
        <f t="shared" ref="O247:O250" si="329">M247+N247</f>
        <v>0</v>
      </c>
      <c r="P247" s="112"/>
    </row>
    <row r="248" spans="1:16" hidden="1" x14ac:dyDescent="0.25">
      <c r="A248" s="38">
        <v>6292</v>
      </c>
      <c r="B248" s="58" t="s">
        <v>228</v>
      </c>
      <c r="C248" s="59">
        <f t="shared" si="283"/>
        <v>0</v>
      </c>
      <c r="D248" s="232">
        <v>0</v>
      </c>
      <c r="E248" s="61"/>
      <c r="F248" s="148">
        <f t="shared" si="326"/>
        <v>0</v>
      </c>
      <c r="G248" s="232"/>
      <c r="H248" s="264"/>
      <c r="I248" s="115">
        <f t="shared" si="327"/>
        <v>0</v>
      </c>
      <c r="J248" s="264"/>
      <c r="K248" s="61"/>
      <c r="L248" s="137">
        <f t="shared" si="328"/>
        <v>0</v>
      </c>
      <c r="M248" s="328"/>
      <c r="N248" s="61"/>
      <c r="O248" s="115">
        <f t="shared" si="329"/>
        <v>0</v>
      </c>
      <c r="P248" s="112"/>
    </row>
    <row r="249" spans="1:16" ht="72" hidden="1" x14ac:dyDescent="0.25">
      <c r="A249" s="38">
        <v>6296</v>
      </c>
      <c r="B249" s="58" t="s">
        <v>229</v>
      </c>
      <c r="C249" s="59">
        <f t="shared" si="283"/>
        <v>0</v>
      </c>
      <c r="D249" s="232">
        <v>0</v>
      </c>
      <c r="E249" s="61"/>
      <c r="F249" s="148">
        <f t="shared" si="326"/>
        <v>0</v>
      </c>
      <c r="G249" s="232"/>
      <c r="H249" s="264"/>
      <c r="I249" s="115">
        <f t="shared" si="327"/>
        <v>0</v>
      </c>
      <c r="J249" s="264"/>
      <c r="K249" s="61"/>
      <c r="L249" s="137">
        <f t="shared" si="328"/>
        <v>0</v>
      </c>
      <c r="M249" s="328"/>
      <c r="N249" s="61"/>
      <c r="O249" s="115">
        <f t="shared" si="329"/>
        <v>0</v>
      </c>
      <c r="P249" s="112"/>
    </row>
    <row r="250" spans="1:16" ht="39.75" hidden="1" customHeight="1" x14ac:dyDescent="0.25">
      <c r="A250" s="38">
        <v>6299</v>
      </c>
      <c r="B250" s="58" t="s">
        <v>230</v>
      </c>
      <c r="C250" s="59">
        <f t="shared" si="283"/>
        <v>0</v>
      </c>
      <c r="D250" s="232">
        <v>0</v>
      </c>
      <c r="E250" s="61"/>
      <c r="F250" s="148">
        <f t="shared" si="326"/>
        <v>0</v>
      </c>
      <c r="G250" s="232"/>
      <c r="H250" s="264"/>
      <c r="I250" s="115">
        <f t="shared" si="327"/>
        <v>0</v>
      </c>
      <c r="J250" s="264"/>
      <c r="K250" s="61"/>
      <c r="L250" s="137">
        <f t="shared" si="328"/>
        <v>0</v>
      </c>
      <c r="M250" s="328"/>
      <c r="N250" s="61"/>
      <c r="O250" s="115">
        <f t="shared" si="329"/>
        <v>0</v>
      </c>
      <c r="P250" s="112"/>
    </row>
    <row r="251" spans="1:16" hidden="1" x14ac:dyDescent="0.25">
      <c r="A251" s="46">
        <v>6300</v>
      </c>
      <c r="B251" s="106" t="s">
        <v>231</v>
      </c>
      <c r="C251" s="47">
        <f t="shared" si="283"/>
        <v>0</v>
      </c>
      <c r="D251" s="230">
        <f>SUM(D252,D257,D258)</f>
        <v>0</v>
      </c>
      <c r="E251" s="51">
        <f t="shared" ref="E251:O251" si="330">SUM(E252,E257,E258)</f>
        <v>0</v>
      </c>
      <c r="F251" s="287">
        <f t="shared" si="330"/>
        <v>0</v>
      </c>
      <c r="G251" s="230">
        <f t="shared" si="330"/>
        <v>0</v>
      </c>
      <c r="H251" s="107">
        <f t="shared" si="330"/>
        <v>0</v>
      </c>
      <c r="I251" s="118">
        <f t="shared" si="330"/>
        <v>0</v>
      </c>
      <c r="J251" s="107">
        <f t="shared" si="330"/>
        <v>0</v>
      </c>
      <c r="K251" s="51">
        <f t="shared" si="330"/>
        <v>0</v>
      </c>
      <c r="L251" s="127">
        <f t="shared" si="330"/>
        <v>0</v>
      </c>
      <c r="M251" s="167">
        <f t="shared" si="330"/>
        <v>0</v>
      </c>
      <c r="N251" s="168">
        <f t="shared" si="330"/>
        <v>0</v>
      </c>
      <c r="O251" s="169">
        <f t="shared" si="330"/>
        <v>0</v>
      </c>
      <c r="P251" s="353"/>
    </row>
    <row r="252" spans="1:16" ht="24" hidden="1" x14ac:dyDescent="0.25">
      <c r="A252" s="1244">
        <v>6320</v>
      </c>
      <c r="B252" s="53" t="s">
        <v>303</v>
      </c>
      <c r="C252" s="128">
        <f t="shared" si="283"/>
        <v>0</v>
      </c>
      <c r="D252" s="235">
        <f>SUM(D253:D256)</f>
        <v>0</v>
      </c>
      <c r="E252" s="120">
        <f t="shared" ref="E252:O252" si="331">SUM(E253:E256)</f>
        <v>0</v>
      </c>
      <c r="F252" s="289">
        <f t="shared" si="331"/>
        <v>0</v>
      </c>
      <c r="G252" s="235">
        <f t="shared" si="331"/>
        <v>0</v>
      </c>
      <c r="H252" s="266">
        <f t="shared" si="331"/>
        <v>0</v>
      </c>
      <c r="I252" s="121">
        <f t="shared" si="331"/>
        <v>0</v>
      </c>
      <c r="J252" s="266">
        <f t="shared" si="331"/>
        <v>0</v>
      </c>
      <c r="K252" s="120">
        <f t="shared" si="331"/>
        <v>0</v>
      </c>
      <c r="L252" s="14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v>0</v>
      </c>
      <c r="E253" s="61"/>
      <c r="F253" s="148">
        <f t="shared" ref="F253:F258" si="332">D253+E253</f>
        <v>0</v>
      </c>
      <c r="G253" s="232"/>
      <c r="H253" s="264"/>
      <c r="I253" s="115">
        <f t="shared" ref="I253:I258" si="333">G253+H253</f>
        <v>0</v>
      </c>
      <c r="J253" s="264"/>
      <c r="K253" s="61"/>
      <c r="L253" s="137">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v>0</v>
      </c>
      <c r="E254" s="61"/>
      <c r="F254" s="148">
        <f t="shared" si="332"/>
        <v>0</v>
      </c>
      <c r="G254" s="232"/>
      <c r="H254" s="264"/>
      <c r="I254" s="115">
        <f t="shared" si="333"/>
        <v>0</v>
      </c>
      <c r="J254" s="264"/>
      <c r="K254" s="61"/>
      <c r="L254" s="137">
        <f t="shared" si="334"/>
        <v>0</v>
      </c>
      <c r="M254" s="328"/>
      <c r="N254" s="61"/>
      <c r="O254" s="115">
        <f t="shared" si="335"/>
        <v>0</v>
      </c>
      <c r="P254" s="112"/>
    </row>
    <row r="255" spans="1:16" ht="24" hidden="1" x14ac:dyDescent="0.25">
      <c r="A255" s="38">
        <v>6324</v>
      </c>
      <c r="B255" s="58" t="s">
        <v>287</v>
      </c>
      <c r="C255" s="59">
        <f t="shared" si="283"/>
        <v>0</v>
      </c>
      <c r="D255" s="232">
        <v>0</v>
      </c>
      <c r="E255" s="61"/>
      <c r="F255" s="148">
        <f t="shared" si="332"/>
        <v>0</v>
      </c>
      <c r="G255" s="232"/>
      <c r="H255" s="264"/>
      <c r="I255" s="115">
        <f t="shared" si="333"/>
        <v>0</v>
      </c>
      <c r="J255" s="264"/>
      <c r="K255" s="61"/>
      <c r="L255" s="137">
        <f t="shared" si="334"/>
        <v>0</v>
      </c>
      <c r="M255" s="328"/>
      <c r="N255" s="61"/>
      <c r="O255" s="115">
        <f t="shared" si="335"/>
        <v>0</v>
      </c>
      <c r="P255" s="112"/>
    </row>
    <row r="256" spans="1:16" hidden="1" x14ac:dyDescent="0.25">
      <c r="A256" s="33">
        <v>6329</v>
      </c>
      <c r="B256" s="53" t="s">
        <v>288</v>
      </c>
      <c r="C256" s="54">
        <f t="shared" si="283"/>
        <v>0</v>
      </c>
      <c r="D256" s="231">
        <v>0</v>
      </c>
      <c r="E256" s="56"/>
      <c r="F256" s="289">
        <f t="shared" si="332"/>
        <v>0</v>
      </c>
      <c r="G256" s="231"/>
      <c r="H256" s="263"/>
      <c r="I256" s="121">
        <f t="shared" si="333"/>
        <v>0</v>
      </c>
      <c r="J256" s="263"/>
      <c r="K256" s="56"/>
      <c r="L256" s="141">
        <f t="shared" si="334"/>
        <v>0</v>
      </c>
      <c r="M256" s="327"/>
      <c r="N256" s="56"/>
      <c r="O256" s="121">
        <f t="shared" si="335"/>
        <v>0</v>
      </c>
      <c r="P256" s="111"/>
    </row>
    <row r="257" spans="1:16" ht="24" hidden="1" x14ac:dyDescent="0.25">
      <c r="A257" s="144">
        <v>6330</v>
      </c>
      <c r="B257" s="145" t="s">
        <v>234</v>
      </c>
      <c r="C257" s="128">
        <f t="shared" si="283"/>
        <v>0</v>
      </c>
      <c r="D257" s="237">
        <v>0</v>
      </c>
      <c r="E257" s="130"/>
      <c r="F257" s="143">
        <f t="shared" si="332"/>
        <v>0</v>
      </c>
      <c r="G257" s="237"/>
      <c r="H257" s="268"/>
      <c r="I257" s="313">
        <f t="shared" si="333"/>
        <v>0</v>
      </c>
      <c r="J257" s="268"/>
      <c r="K257" s="130"/>
      <c r="L257" s="142">
        <f t="shared" si="334"/>
        <v>0</v>
      </c>
      <c r="M257" s="331"/>
      <c r="N257" s="130"/>
      <c r="O257" s="313">
        <f t="shared" si="335"/>
        <v>0</v>
      </c>
      <c r="P257" s="159"/>
    </row>
    <row r="258" spans="1:16" hidden="1" x14ac:dyDescent="0.25">
      <c r="A258" s="113">
        <v>6360</v>
      </c>
      <c r="B258" s="58" t="s">
        <v>235</v>
      </c>
      <c r="C258" s="59">
        <f t="shared" si="283"/>
        <v>0</v>
      </c>
      <c r="D258" s="232">
        <v>0</v>
      </c>
      <c r="E258" s="61"/>
      <c r="F258" s="148">
        <f t="shared" si="332"/>
        <v>0</v>
      </c>
      <c r="G258" s="232"/>
      <c r="H258" s="264"/>
      <c r="I258" s="115">
        <f t="shared" si="333"/>
        <v>0</v>
      </c>
      <c r="J258" s="264"/>
      <c r="K258" s="61"/>
      <c r="L258" s="137">
        <f t="shared" si="334"/>
        <v>0</v>
      </c>
      <c r="M258" s="328"/>
      <c r="N258" s="61"/>
      <c r="O258" s="115">
        <f t="shared" si="335"/>
        <v>0</v>
      </c>
      <c r="P258" s="112"/>
    </row>
    <row r="259" spans="1:16" ht="36" x14ac:dyDescent="0.25">
      <c r="A259" s="46">
        <v>6400</v>
      </c>
      <c r="B259" s="106" t="s">
        <v>236</v>
      </c>
      <c r="C259" s="47">
        <f t="shared" si="283"/>
        <v>5564</v>
      </c>
      <c r="D259" s="230">
        <f>SUM(D260,D264)</f>
        <v>5564</v>
      </c>
      <c r="E259" s="430">
        <f t="shared" ref="E259:O259" si="336">SUM(E260,E264)</f>
        <v>0</v>
      </c>
      <c r="F259" s="397">
        <f t="shared" si="336"/>
        <v>5564</v>
      </c>
      <c r="G259" s="230">
        <f t="shared" si="336"/>
        <v>0</v>
      </c>
      <c r="H259" s="127">
        <f t="shared" si="336"/>
        <v>0</v>
      </c>
      <c r="I259" s="397">
        <f t="shared" si="336"/>
        <v>0</v>
      </c>
      <c r="J259" s="107">
        <f t="shared" si="336"/>
        <v>0</v>
      </c>
      <c r="K259" s="430">
        <f t="shared" si="336"/>
        <v>0</v>
      </c>
      <c r="L259" s="397">
        <f t="shared" si="336"/>
        <v>0</v>
      </c>
      <c r="M259" s="167">
        <f t="shared" si="336"/>
        <v>0</v>
      </c>
      <c r="N259" s="168">
        <f t="shared" si="336"/>
        <v>0</v>
      </c>
      <c r="O259" s="169">
        <f t="shared" si="336"/>
        <v>0</v>
      </c>
      <c r="P259" s="353"/>
    </row>
    <row r="260" spans="1:16" ht="24" hidden="1" x14ac:dyDescent="0.25">
      <c r="A260" s="1244">
        <v>6410</v>
      </c>
      <c r="B260" s="53" t="s">
        <v>237</v>
      </c>
      <c r="C260" s="54">
        <f t="shared" si="283"/>
        <v>0</v>
      </c>
      <c r="D260" s="235">
        <f>SUM(D261:D263)</f>
        <v>0</v>
      </c>
      <c r="E260" s="120">
        <f t="shared" ref="E260:O260" si="337">SUM(E261:E263)</f>
        <v>0</v>
      </c>
      <c r="F260" s="289">
        <f t="shared" si="337"/>
        <v>0</v>
      </c>
      <c r="G260" s="235">
        <f t="shared" si="337"/>
        <v>0</v>
      </c>
      <c r="H260" s="266">
        <f t="shared" si="337"/>
        <v>0</v>
      </c>
      <c r="I260" s="121">
        <f t="shared" si="337"/>
        <v>0</v>
      </c>
      <c r="J260" s="266">
        <f t="shared" si="337"/>
        <v>0</v>
      </c>
      <c r="K260" s="120">
        <f t="shared" si="337"/>
        <v>0</v>
      </c>
      <c r="L260" s="14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v>0</v>
      </c>
      <c r="E261" s="61"/>
      <c r="F261" s="148">
        <f t="shared" ref="F261:F263" si="338">D261+E261</f>
        <v>0</v>
      </c>
      <c r="G261" s="232"/>
      <c r="H261" s="264"/>
      <c r="I261" s="115">
        <f t="shared" ref="I261:I263" si="339">G261+H261</f>
        <v>0</v>
      </c>
      <c r="J261" s="264"/>
      <c r="K261" s="61"/>
      <c r="L261" s="137">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v>0</v>
      </c>
      <c r="E262" s="61"/>
      <c r="F262" s="148">
        <f t="shared" si="338"/>
        <v>0</v>
      </c>
      <c r="G262" s="232"/>
      <c r="H262" s="264"/>
      <c r="I262" s="115">
        <f t="shared" si="339"/>
        <v>0</v>
      </c>
      <c r="J262" s="264"/>
      <c r="K262" s="61"/>
      <c r="L262" s="137">
        <f t="shared" si="340"/>
        <v>0</v>
      </c>
      <c r="M262" s="328"/>
      <c r="N262" s="61"/>
      <c r="O262" s="115">
        <f t="shared" si="341"/>
        <v>0</v>
      </c>
      <c r="P262" s="112"/>
    </row>
    <row r="263" spans="1:16" ht="36" hidden="1" x14ac:dyDescent="0.25">
      <c r="A263" s="38">
        <v>6419</v>
      </c>
      <c r="B263" s="58" t="s">
        <v>240</v>
      </c>
      <c r="C263" s="59">
        <f t="shared" si="283"/>
        <v>0</v>
      </c>
      <c r="D263" s="232">
        <v>0</v>
      </c>
      <c r="E263" s="61"/>
      <c r="F263" s="148">
        <f t="shared" si="338"/>
        <v>0</v>
      </c>
      <c r="G263" s="232"/>
      <c r="H263" s="264"/>
      <c r="I263" s="115">
        <f t="shared" si="339"/>
        <v>0</v>
      </c>
      <c r="J263" s="264"/>
      <c r="K263" s="61"/>
      <c r="L263" s="137">
        <f t="shared" si="340"/>
        <v>0</v>
      </c>
      <c r="M263" s="328"/>
      <c r="N263" s="61"/>
      <c r="O263" s="115">
        <f t="shared" si="341"/>
        <v>0</v>
      </c>
      <c r="P263" s="112"/>
    </row>
    <row r="264" spans="1:16" ht="36" x14ac:dyDescent="0.25">
      <c r="A264" s="113">
        <v>6420</v>
      </c>
      <c r="B264" s="58" t="s">
        <v>241</v>
      </c>
      <c r="C264" s="59">
        <f t="shared" si="283"/>
        <v>5564</v>
      </c>
      <c r="D264" s="233">
        <f>SUM(D265:D268)</f>
        <v>5564</v>
      </c>
      <c r="E264" s="436">
        <f t="shared" ref="E264:F264" si="342">SUM(E265:E268)</f>
        <v>0</v>
      </c>
      <c r="F264" s="393">
        <f t="shared" si="342"/>
        <v>5564</v>
      </c>
      <c r="G264" s="233">
        <f>SUM(G265:G268)</f>
        <v>0</v>
      </c>
      <c r="H264" s="137">
        <f t="shared" ref="H264:I264" si="343">SUM(H265:H268)</f>
        <v>0</v>
      </c>
      <c r="I264" s="393">
        <f t="shared" si="343"/>
        <v>0</v>
      </c>
      <c r="J264" s="122">
        <f>SUM(J265:J268)</f>
        <v>0</v>
      </c>
      <c r="K264" s="436">
        <f t="shared" ref="K264:L264" si="344">SUM(K265:K268)</f>
        <v>0</v>
      </c>
      <c r="L264" s="393">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v>0</v>
      </c>
      <c r="E265" s="61"/>
      <c r="F265" s="148">
        <f t="shared" ref="F265:F268" si="346">D265+E265</f>
        <v>0</v>
      </c>
      <c r="G265" s="232"/>
      <c r="H265" s="264"/>
      <c r="I265" s="115">
        <f t="shared" ref="I265:I268" si="347">G265+H265</f>
        <v>0</v>
      </c>
      <c r="J265" s="264"/>
      <c r="K265" s="61"/>
      <c r="L265" s="137">
        <f t="shared" ref="L265:L268" si="348">J265+K265</f>
        <v>0</v>
      </c>
      <c r="M265" s="328"/>
      <c r="N265" s="61"/>
      <c r="O265" s="115">
        <f t="shared" ref="O265:O268" si="349">M265+N265</f>
        <v>0</v>
      </c>
      <c r="P265" s="112"/>
    </row>
    <row r="266" spans="1:16" x14ac:dyDescent="0.25">
      <c r="A266" s="38">
        <v>6422</v>
      </c>
      <c r="B266" s="58" t="s">
        <v>243</v>
      </c>
      <c r="C266" s="59">
        <f t="shared" si="283"/>
        <v>4806</v>
      </c>
      <c r="D266" s="232">
        <v>4806</v>
      </c>
      <c r="E266" s="435"/>
      <c r="F266" s="393">
        <f t="shared" si="346"/>
        <v>4806</v>
      </c>
      <c r="G266" s="232"/>
      <c r="H266" s="1264"/>
      <c r="I266" s="393">
        <f t="shared" si="347"/>
        <v>0</v>
      </c>
      <c r="J266" s="264"/>
      <c r="K266" s="435"/>
      <c r="L266" s="393">
        <f t="shared" si="348"/>
        <v>0</v>
      </c>
      <c r="M266" s="328"/>
      <c r="N266" s="61"/>
      <c r="O266" s="115">
        <f t="shared" si="349"/>
        <v>0</v>
      </c>
      <c r="P266" s="112"/>
    </row>
    <row r="267" spans="1:16" ht="13.5" customHeight="1" x14ac:dyDescent="0.25">
      <c r="A267" s="38">
        <v>6423</v>
      </c>
      <c r="B267" s="58" t="s">
        <v>244</v>
      </c>
      <c r="C267" s="59">
        <f t="shared" si="283"/>
        <v>758</v>
      </c>
      <c r="D267" s="232">
        <f>1000-242</f>
        <v>758</v>
      </c>
      <c r="E267" s="435"/>
      <c r="F267" s="393">
        <f t="shared" si="346"/>
        <v>758</v>
      </c>
      <c r="G267" s="232"/>
      <c r="H267" s="1264"/>
      <c r="I267" s="393">
        <f t="shared" si="347"/>
        <v>0</v>
      </c>
      <c r="J267" s="264"/>
      <c r="K267" s="435"/>
      <c r="L267" s="393">
        <f t="shared" si="348"/>
        <v>0</v>
      </c>
      <c r="M267" s="328"/>
      <c r="N267" s="61"/>
      <c r="O267" s="115">
        <f t="shared" si="349"/>
        <v>0</v>
      </c>
      <c r="P267" s="112"/>
    </row>
    <row r="268" spans="1:16" ht="36" hidden="1" x14ac:dyDescent="0.25">
      <c r="A268" s="38">
        <v>6424</v>
      </c>
      <c r="B268" s="58" t="s">
        <v>245</v>
      </c>
      <c r="C268" s="59">
        <f t="shared" si="283"/>
        <v>0</v>
      </c>
      <c r="D268" s="232">
        <v>0</v>
      </c>
      <c r="E268" s="61"/>
      <c r="F268" s="148">
        <f t="shared" si="346"/>
        <v>0</v>
      </c>
      <c r="G268" s="232"/>
      <c r="H268" s="264"/>
      <c r="I268" s="115">
        <f t="shared" si="347"/>
        <v>0</v>
      </c>
      <c r="J268" s="264"/>
      <c r="K268" s="61"/>
      <c r="L268" s="137">
        <f t="shared" si="348"/>
        <v>0</v>
      </c>
      <c r="M268" s="328"/>
      <c r="N268" s="61"/>
      <c r="O268" s="115">
        <f t="shared" si="349"/>
        <v>0</v>
      </c>
      <c r="P268" s="112"/>
    </row>
    <row r="269" spans="1:16" ht="36" hidden="1" x14ac:dyDescent="0.25">
      <c r="A269" s="150">
        <v>7000</v>
      </c>
      <c r="B269" s="150" t="s">
        <v>246</v>
      </c>
      <c r="C269" s="153">
        <f t="shared" si="283"/>
        <v>0</v>
      </c>
      <c r="D269" s="239">
        <f>SUM(D270,D281)</f>
        <v>0</v>
      </c>
      <c r="E269" s="152">
        <f t="shared" ref="E269:F269" si="350">SUM(E270,E281)</f>
        <v>0</v>
      </c>
      <c r="F269" s="291">
        <f t="shared" si="350"/>
        <v>0</v>
      </c>
      <c r="G269" s="239">
        <f>SUM(G270,G281)</f>
        <v>0</v>
      </c>
      <c r="H269" s="270">
        <f t="shared" ref="H269:I269" si="351">SUM(H270,H281)</f>
        <v>0</v>
      </c>
      <c r="I269" s="297">
        <f t="shared" si="351"/>
        <v>0</v>
      </c>
      <c r="J269" s="270">
        <f>SUM(J270,J281)</f>
        <v>0</v>
      </c>
      <c r="K269" s="152">
        <f t="shared" ref="K269:L269" si="352">SUM(K270,K281)</f>
        <v>0</v>
      </c>
      <c r="L269" s="151">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51">
        <f t="shared" ref="E270:F270" si="354">SUM(E271,E272,E275,E276,E280)</f>
        <v>0</v>
      </c>
      <c r="F270" s="28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27">
        <f t="shared" si="356"/>
        <v>0</v>
      </c>
      <c r="M270" s="131">
        <f>SUM(M271,M272,M275,M276,M280)</f>
        <v>0</v>
      </c>
      <c r="N270" s="132">
        <f t="shared" ref="N270:O270" si="357">SUM(N271,N272,N275,N276,N280)</f>
        <v>0</v>
      </c>
      <c r="O270" s="296">
        <f t="shared" si="357"/>
        <v>0</v>
      </c>
      <c r="P270" s="352"/>
    </row>
    <row r="271" spans="1:16" ht="24" hidden="1" x14ac:dyDescent="0.25">
      <c r="A271" s="1244">
        <v>7210</v>
      </c>
      <c r="B271" s="53" t="s">
        <v>248</v>
      </c>
      <c r="C271" s="54">
        <f t="shared" si="283"/>
        <v>0</v>
      </c>
      <c r="D271" s="231">
        <v>0</v>
      </c>
      <c r="E271" s="56"/>
      <c r="F271" s="289">
        <f>D271+E271</f>
        <v>0</v>
      </c>
      <c r="G271" s="231"/>
      <c r="H271" s="263"/>
      <c r="I271" s="121">
        <f>G271+H271</f>
        <v>0</v>
      </c>
      <c r="J271" s="263"/>
      <c r="K271" s="56"/>
      <c r="L271" s="14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114">
        <f t="shared" ref="E272:F272" si="358">SUM(E273:E274)</f>
        <v>0</v>
      </c>
      <c r="F272" s="148">
        <f t="shared" si="358"/>
        <v>0</v>
      </c>
      <c r="G272" s="233">
        <f>SUM(G273:G274)</f>
        <v>0</v>
      </c>
      <c r="H272" s="122">
        <f t="shared" ref="H272:I272" si="359">SUM(H273:H274)</f>
        <v>0</v>
      </c>
      <c r="I272" s="115">
        <f t="shared" si="359"/>
        <v>0</v>
      </c>
      <c r="J272" s="122">
        <f>SUM(J273:J274)</f>
        <v>0</v>
      </c>
      <c r="K272" s="114">
        <f t="shared" ref="K272:L272" si="360">SUM(K273:K274)</f>
        <v>0</v>
      </c>
      <c r="L272" s="137">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v>0</v>
      </c>
      <c r="E273" s="61"/>
      <c r="F273" s="148">
        <f t="shared" ref="F273:F275" si="362">D273+E273</f>
        <v>0</v>
      </c>
      <c r="G273" s="232"/>
      <c r="H273" s="264"/>
      <c r="I273" s="115">
        <f t="shared" ref="I273:I275" si="363">G273+H273</f>
        <v>0</v>
      </c>
      <c r="J273" s="264"/>
      <c r="K273" s="61"/>
      <c r="L273" s="137">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v>0</v>
      </c>
      <c r="E274" s="61"/>
      <c r="F274" s="148">
        <f t="shared" si="362"/>
        <v>0</v>
      </c>
      <c r="G274" s="232"/>
      <c r="H274" s="264"/>
      <c r="I274" s="115">
        <f t="shared" si="363"/>
        <v>0</v>
      </c>
      <c r="J274" s="264"/>
      <c r="K274" s="61"/>
      <c r="L274" s="137">
        <f t="shared" si="364"/>
        <v>0</v>
      </c>
      <c r="M274" s="328"/>
      <c r="N274" s="61"/>
      <c r="O274" s="115">
        <f t="shared" si="365"/>
        <v>0</v>
      </c>
      <c r="P274" s="112"/>
    </row>
    <row r="275" spans="1:16" ht="24" hidden="1" x14ac:dyDescent="0.25">
      <c r="A275" s="113">
        <v>7230</v>
      </c>
      <c r="B275" s="58" t="s">
        <v>292</v>
      </c>
      <c r="C275" s="59">
        <f t="shared" si="283"/>
        <v>0</v>
      </c>
      <c r="D275" s="232">
        <v>0</v>
      </c>
      <c r="E275" s="61"/>
      <c r="F275" s="148">
        <f t="shared" si="362"/>
        <v>0</v>
      </c>
      <c r="G275" s="232"/>
      <c r="H275" s="264"/>
      <c r="I275" s="115">
        <f t="shared" si="363"/>
        <v>0</v>
      </c>
      <c r="J275" s="264"/>
      <c r="K275" s="61"/>
      <c r="L275" s="137">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114">
        <f t="shared" si="366"/>
        <v>0</v>
      </c>
      <c r="F276" s="148">
        <f t="shared" si="366"/>
        <v>0</v>
      </c>
      <c r="G276" s="233">
        <f t="shared" si="366"/>
        <v>0</v>
      </c>
      <c r="H276" s="122">
        <f t="shared" si="366"/>
        <v>0</v>
      </c>
      <c r="I276" s="115">
        <f t="shared" si="366"/>
        <v>0</v>
      </c>
      <c r="J276" s="122">
        <f>SUM(J277:J279)</f>
        <v>0</v>
      </c>
      <c r="K276" s="114">
        <f t="shared" ref="K276:L276" si="367">SUM(K277:K279)</f>
        <v>0</v>
      </c>
      <c r="L276" s="137">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v>0</v>
      </c>
      <c r="E277" s="61"/>
      <c r="F277" s="148">
        <f t="shared" ref="F277:F280" si="369">D277+E277</f>
        <v>0</v>
      </c>
      <c r="G277" s="232"/>
      <c r="H277" s="264"/>
      <c r="I277" s="115">
        <f t="shared" ref="I277:I280" si="370">G277+H277</f>
        <v>0</v>
      </c>
      <c r="J277" s="264"/>
      <c r="K277" s="61"/>
      <c r="L277" s="137">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v>0</v>
      </c>
      <c r="E278" s="61"/>
      <c r="F278" s="148">
        <f t="shared" si="369"/>
        <v>0</v>
      </c>
      <c r="G278" s="232"/>
      <c r="H278" s="264"/>
      <c r="I278" s="115">
        <f t="shared" si="370"/>
        <v>0</v>
      </c>
      <c r="J278" s="264"/>
      <c r="K278" s="61"/>
      <c r="L278" s="137">
        <f t="shared" si="371"/>
        <v>0</v>
      </c>
      <c r="M278" s="328"/>
      <c r="N278" s="61"/>
      <c r="O278" s="115">
        <f t="shared" si="372"/>
        <v>0</v>
      </c>
      <c r="P278" s="112"/>
    </row>
    <row r="279" spans="1:16" ht="36" hidden="1" x14ac:dyDescent="0.25">
      <c r="A279" s="38">
        <v>7247</v>
      </c>
      <c r="B279" s="58" t="s">
        <v>309</v>
      </c>
      <c r="C279" s="59">
        <f t="shared" si="368"/>
        <v>0</v>
      </c>
      <c r="D279" s="232">
        <v>0</v>
      </c>
      <c r="E279" s="61"/>
      <c r="F279" s="148">
        <f t="shared" si="369"/>
        <v>0</v>
      </c>
      <c r="G279" s="232"/>
      <c r="H279" s="264"/>
      <c r="I279" s="115">
        <f t="shared" si="370"/>
        <v>0</v>
      </c>
      <c r="J279" s="264"/>
      <c r="K279" s="61"/>
      <c r="L279" s="137">
        <f t="shared" si="371"/>
        <v>0</v>
      </c>
      <c r="M279" s="328"/>
      <c r="N279" s="61"/>
      <c r="O279" s="115">
        <f t="shared" si="372"/>
        <v>0</v>
      </c>
      <c r="P279" s="112"/>
    </row>
    <row r="280" spans="1:16" ht="24" hidden="1" x14ac:dyDescent="0.25">
      <c r="A280" s="1244">
        <v>7260</v>
      </c>
      <c r="B280" s="53" t="s">
        <v>255</v>
      </c>
      <c r="C280" s="54">
        <f t="shared" si="368"/>
        <v>0</v>
      </c>
      <c r="D280" s="231">
        <v>0</v>
      </c>
      <c r="E280" s="56"/>
      <c r="F280" s="289">
        <f t="shared" si="369"/>
        <v>0</v>
      </c>
      <c r="G280" s="231"/>
      <c r="H280" s="263"/>
      <c r="I280" s="121">
        <f t="shared" si="370"/>
        <v>0</v>
      </c>
      <c r="J280" s="263"/>
      <c r="K280" s="56"/>
      <c r="L280" s="14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168">
        <f t="shared" si="373"/>
        <v>0</v>
      </c>
      <c r="F281" s="292">
        <f t="shared" si="373"/>
        <v>0</v>
      </c>
      <c r="G281" s="240">
        <f t="shared" si="373"/>
        <v>0</v>
      </c>
      <c r="H281" s="271">
        <f t="shared" si="373"/>
        <v>0</v>
      </c>
      <c r="I281" s="169">
        <f t="shared" si="373"/>
        <v>0</v>
      </c>
      <c r="J281" s="271">
        <f t="shared" si="373"/>
        <v>0</v>
      </c>
      <c r="K281" s="168">
        <f t="shared" si="373"/>
        <v>0</v>
      </c>
      <c r="L281" s="203">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v>0</v>
      </c>
      <c r="E282" s="67"/>
      <c r="F282" s="146">
        <f>D282+E282</f>
        <v>0</v>
      </c>
      <c r="G282" s="241"/>
      <c r="H282" s="272"/>
      <c r="I282" s="312">
        <f>G282+H282</f>
        <v>0</v>
      </c>
      <c r="J282" s="272"/>
      <c r="K282" s="67"/>
      <c r="L282" s="202">
        <f>J282+K282</f>
        <v>0</v>
      </c>
      <c r="M282" s="334"/>
      <c r="N282" s="67"/>
      <c r="O282" s="312">
        <f>M282+N282</f>
        <v>0</v>
      </c>
      <c r="P282" s="156"/>
    </row>
    <row r="283" spans="1:16" hidden="1" x14ac:dyDescent="0.25">
      <c r="A283" s="147"/>
      <c r="B283" s="58" t="s">
        <v>256</v>
      </c>
      <c r="C283" s="59">
        <f t="shared" si="368"/>
        <v>0</v>
      </c>
      <c r="D283" s="233">
        <f>SUM(D284:D285)</f>
        <v>0</v>
      </c>
      <c r="E283" s="114">
        <f t="shared" ref="E283:F283" si="374">SUM(E284:E285)</f>
        <v>0</v>
      </c>
      <c r="F283" s="148">
        <f t="shared" si="374"/>
        <v>0</v>
      </c>
      <c r="G283" s="233">
        <f>SUM(G284:G285)</f>
        <v>0</v>
      </c>
      <c r="H283" s="122">
        <f t="shared" ref="H283:I283" si="375">SUM(H284:H285)</f>
        <v>0</v>
      </c>
      <c r="I283" s="115">
        <f t="shared" si="375"/>
        <v>0</v>
      </c>
      <c r="J283" s="122">
        <f>SUM(J284:J285)</f>
        <v>0</v>
      </c>
      <c r="K283" s="114">
        <f t="shared" ref="K283:L283" si="376">SUM(K284:K285)</f>
        <v>0</v>
      </c>
      <c r="L283" s="137">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v>0</v>
      </c>
      <c r="E284" s="61"/>
      <c r="F284" s="148">
        <f t="shared" ref="F284:F285" si="378">D284+E284</f>
        <v>0</v>
      </c>
      <c r="G284" s="232"/>
      <c r="H284" s="264"/>
      <c r="I284" s="115">
        <f t="shared" ref="I284:I285" si="379">G284+H284</f>
        <v>0</v>
      </c>
      <c r="J284" s="264"/>
      <c r="K284" s="61"/>
      <c r="L284" s="137">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v>0</v>
      </c>
      <c r="E285" s="56"/>
      <c r="F285" s="289">
        <f t="shared" si="378"/>
        <v>0</v>
      </c>
      <c r="G285" s="231"/>
      <c r="H285" s="263"/>
      <c r="I285" s="121">
        <f t="shared" si="379"/>
        <v>0</v>
      </c>
      <c r="J285" s="263"/>
      <c r="K285" s="56"/>
      <c r="L285" s="141">
        <f t="shared" si="380"/>
        <v>0</v>
      </c>
      <c r="M285" s="327"/>
      <c r="N285" s="56"/>
      <c r="O285" s="121">
        <f t="shared" si="381"/>
        <v>0</v>
      </c>
      <c r="P285" s="111"/>
    </row>
    <row r="286" spans="1:16" ht="12.75" thickBot="1" x14ac:dyDescent="0.3">
      <c r="A286" s="175"/>
      <c r="B286" s="175" t="s">
        <v>261</v>
      </c>
      <c r="C286" s="316">
        <f t="shared" si="368"/>
        <v>938472</v>
      </c>
      <c r="D286" s="242">
        <f t="shared" ref="D286:O286" si="382">SUM(D283,D269,D230,D195,D187,D173,D75,D53)</f>
        <v>918639</v>
      </c>
      <c r="E286" s="448">
        <f t="shared" si="382"/>
        <v>0</v>
      </c>
      <c r="F286" s="449">
        <f t="shared" si="382"/>
        <v>918639</v>
      </c>
      <c r="G286" s="242">
        <f t="shared" si="382"/>
        <v>19833</v>
      </c>
      <c r="H286" s="210">
        <f t="shared" si="382"/>
        <v>0</v>
      </c>
      <c r="I286" s="449">
        <f t="shared" si="382"/>
        <v>19833</v>
      </c>
      <c r="J286" s="177">
        <f t="shared" si="382"/>
        <v>0</v>
      </c>
      <c r="K286" s="448">
        <f t="shared" si="382"/>
        <v>0</v>
      </c>
      <c r="L286" s="449">
        <f t="shared" si="382"/>
        <v>0</v>
      </c>
      <c r="M286" s="316">
        <f t="shared" si="382"/>
        <v>0</v>
      </c>
      <c r="N286" s="176">
        <f t="shared" si="382"/>
        <v>0</v>
      </c>
      <c r="O286" s="298">
        <f t="shared" si="382"/>
        <v>0</v>
      </c>
      <c r="P286" s="356"/>
    </row>
    <row r="287" spans="1:16" s="21" customFormat="1" ht="13.5" hidden="1" thickTop="1" thickBot="1" x14ac:dyDescent="0.3">
      <c r="A287" s="1670" t="s">
        <v>262</v>
      </c>
      <c r="B287" s="1671"/>
      <c r="C287" s="184">
        <f t="shared" si="368"/>
        <v>0</v>
      </c>
      <c r="D287" s="243">
        <f>SUM(D24,D25,D41)-D51</f>
        <v>0</v>
      </c>
      <c r="E287" s="179">
        <f t="shared" ref="E287:F287" si="383">SUM(E24,E25,E41)-E51</f>
        <v>0</v>
      </c>
      <c r="F287" s="180">
        <f t="shared" si="383"/>
        <v>0</v>
      </c>
      <c r="G287" s="243">
        <f>SUM(G24,G25,G41)-G51</f>
        <v>0</v>
      </c>
      <c r="H287" s="273">
        <f t="shared" ref="H287:I287" si="384">SUM(H24,H25,H41)-H51</f>
        <v>0</v>
      </c>
      <c r="I287" s="299">
        <f t="shared" si="384"/>
        <v>0</v>
      </c>
      <c r="J287" s="273">
        <f>(J26+J43)-J51</f>
        <v>0</v>
      </c>
      <c r="K287" s="179">
        <f t="shared" ref="K287:L287" si="385">(K26+K43)-K51</f>
        <v>0</v>
      </c>
      <c r="L287" s="178">
        <f t="shared" si="385"/>
        <v>0</v>
      </c>
      <c r="M287" s="184">
        <f>M45-M51</f>
        <v>0</v>
      </c>
      <c r="N287" s="179">
        <f t="shared" ref="N287:O287" si="386">N45-N51</f>
        <v>0</v>
      </c>
      <c r="O287" s="299">
        <f t="shared" si="386"/>
        <v>0</v>
      </c>
      <c r="P287" s="186"/>
    </row>
    <row r="288" spans="1:16" s="21" customFormat="1" ht="12.75" hidden="1" thickTop="1" x14ac:dyDescent="0.25">
      <c r="A288" s="1672" t="s">
        <v>263</v>
      </c>
      <c r="B288" s="1673"/>
      <c r="C288" s="164">
        <f t="shared" si="368"/>
        <v>0</v>
      </c>
      <c r="D288" s="244">
        <f t="shared" ref="D288:O288" si="387">SUM(D289,D290)-D297+D298</f>
        <v>0</v>
      </c>
      <c r="E288" s="161">
        <f t="shared" si="387"/>
        <v>0</v>
      </c>
      <c r="F288" s="174">
        <f t="shared" si="387"/>
        <v>0</v>
      </c>
      <c r="G288" s="244">
        <f t="shared" si="387"/>
        <v>0</v>
      </c>
      <c r="H288" s="274">
        <f t="shared" si="387"/>
        <v>0</v>
      </c>
      <c r="I288" s="162">
        <f t="shared" si="387"/>
        <v>0</v>
      </c>
      <c r="J288" s="274">
        <f t="shared" si="387"/>
        <v>0</v>
      </c>
      <c r="K288" s="161">
        <f t="shared" si="387"/>
        <v>0</v>
      </c>
      <c r="L288" s="160">
        <f t="shared" si="387"/>
        <v>0</v>
      </c>
      <c r="M288" s="164">
        <f t="shared" si="387"/>
        <v>0</v>
      </c>
      <c r="N288" s="161">
        <f t="shared" si="387"/>
        <v>0</v>
      </c>
      <c r="O288" s="162">
        <f t="shared" si="387"/>
        <v>0</v>
      </c>
      <c r="P288" s="357"/>
    </row>
    <row r="289" spans="1:16" s="21" customFormat="1" ht="13.5" hidden="1" thickTop="1" thickBot="1" x14ac:dyDescent="0.3">
      <c r="A289" s="89" t="s">
        <v>264</v>
      </c>
      <c r="B289" s="89" t="s">
        <v>265</v>
      </c>
      <c r="C289" s="90">
        <f t="shared" si="368"/>
        <v>0</v>
      </c>
      <c r="D289" s="226">
        <f t="shared" ref="D289:O289" si="388">D21-D283</f>
        <v>0</v>
      </c>
      <c r="E289" s="91">
        <f t="shared" si="388"/>
        <v>0</v>
      </c>
      <c r="F289" s="284">
        <f t="shared" si="388"/>
        <v>0</v>
      </c>
      <c r="G289" s="226">
        <f t="shared" si="388"/>
        <v>0</v>
      </c>
      <c r="H289" s="259">
        <f t="shared" si="388"/>
        <v>0</v>
      </c>
      <c r="I289" s="92">
        <f t="shared" si="388"/>
        <v>0</v>
      </c>
      <c r="J289" s="259">
        <f t="shared" si="388"/>
        <v>0</v>
      </c>
      <c r="K289" s="91">
        <f t="shared" si="388"/>
        <v>0</v>
      </c>
      <c r="L289" s="18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161">
        <f t="shared" si="389"/>
        <v>0</v>
      </c>
      <c r="F290" s="174">
        <f t="shared" si="389"/>
        <v>0</v>
      </c>
      <c r="G290" s="244">
        <f t="shared" si="389"/>
        <v>0</v>
      </c>
      <c r="H290" s="274">
        <f t="shared" si="389"/>
        <v>0</v>
      </c>
      <c r="I290" s="162">
        <f t="shared" si="389"/>
        <v>0</v>
      </c>
      <c r="J290" s="274">
        <f t="shared" si="389"/>
        <v>0</v>
      </c>
      <c r="K290" s="161">
        <f t="shared" si="389"/>
        <v>0</v>
      </c>
      <c r="L290" s="160">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67"/>
      <c r="F291" s="146">
        <f t="shared" ref="F291:F298" si="390">D291+E291</f>
        <v>0</v>
      </c>
      <c r="G291" s="241"/>
      <c r="H291" s="272"/>
      <c r="I291" s="312">
        <f t="shared" ref="I291:I298" si="391">G291+H291</f>
        <v>0</v>
      </c>
      <c r="J291" s="272"/>
      <c r="K291" s="67"/>
      <c r="L291" s="20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61"/>
      <c r="F292" s="148">
        <f t="shared" si="390"/>
        <v>0</v>
      </c>
      <c r="G292" s="232"/>
      <c r="H292" s="264"/>
      <c r="I292" s="115">
        <f t="shared" si="391"/>
        <v>0</v>
      </c>
      <c r="J292" s="264"/>
      <c r="K292" s="61"/>
      <c r="L292" s="137">
        <f t="shared" si="392"/>
        <v>0</v>
      </c>
      <c r="M292" s="328"/>
      <c r="N292" s="61"/>
      <c r="O292" s="115">
        <f t="shared" si="393"/>
        <v>0</v>
      </c>
      <c r="P292" s="112"/>
    </row>
    <row r="293" spans="1:16" ht="12.75" hidden="1" thickTop="1" x14ac:dyDescent="0.25">
      <c r="A293" s="147" t="s">
        <v>272</v>
      </c>
      <c r="B293" s="37" t="s">
        <v>273</v>
      </c>
      <c r="C293" s="59">
        <f t="shared" si="368"/>
        <v>0</v>
      </c>
      <c r="D293" s="232"/>
      <c r="E293" s="61"/>
      <c r="F293" s="148">
        <f t="shared" si="390"/>
        <v>0</v>
      </c>
      <c r="G293" s="232"/>
      <c r="H293" s="264"/>
      <c r="I293" s="115">
        <f t="shared" si="391"/>
        <v>0</v>
      </c>
      <c r="J293" s="264"/>
      <c r="K293" s="61"/>
      <c r="L293" s="137">
        <f t="shared" si="392"/>
        <v>0</v>
      </c>
      <c r="M293" s="328"/>
      <c r="N293" s="61"/>
      <c r="O293" s="115">
        <f t="shared" si="393"/>
        <v>0</v>
      </c>
      <c r="P293" s="112"/>
    </row>
    <row r="294" spans="1:16" ht="24.75" hidden="1" thickTop="1" x14ac:dyDescent="0.25">
      <c r="A294" s="147" t="s">
        <v>274</v>
      </c>
      <c r="B294" s="37" t="s">
        <v>275</v>
      </c>
      <c r="C294" s="59">
        <f>F294+I294+L294+O294</f>
        <v>0</v>
      </c>
      <c r="D294" s="232"/>
      <c r="E294" s="61"/>
      <c r="F294" s="148">
        <f t="shared" si="390"/>
        <v>0</v>
      </c>
      <c r="G294" s="232"/>
      <c r="H294" s="264"/>
      <c r="I294" s="115">
        <f t="shared" si="391"/>
        <v>0</v>
      </c>
      <c r="J294" s="264"/>
      <c r="K294" s="61"/>
      <c r="L294" s="137">
        <f t="shared" si="392"/>
        <v>0</v>
      </c>
      <c r="M294" s="328"/>
      <c r="N294" s="61"/>
      <c r="O294" s="115">
        <f t="shared" si="393"/>
        <v>0</v>
      </c>
      <c r="P294" s="112"/>
    </row>
    <row r="295" spans="1:16" ht="12.75" hidden="1" thickTop="1" x14ac:dyDescent="0.25">
      <c r="A295" s="147" t="s">
        <v>276</v>
      </c>
      <c r="B295" s="37" t="s">
        <v>277</v>
      </c>
      <c r="C295" s="59">
        <f t="shared" si="368"/>
        <v>0</v>
      </c>
      <c r="D295" s="232"/>
      <c r="E295" s="61"/>
      <c r="F295" s="148">
        <f t="shared" si="390"/>
        <v>0</v>
      </c>
      <c r="G295" s="232"/>
      <c r="H295" s="264"/>
      <c r="I295" s="115">
        <f t="shared" si="391"/>
        <v>0</v>
      </c>
      <c r="J295" s="264"/>
      <c r="K295" s="61"/>
      <c r="L295" s="137">
        <f t="shared" si="392"/>
        <v>0</v>
      </c>
      <c r="M295" s="328"/>
      <c r="N295" s="61"/>
      <c r="O295" s="115">
        <f t="shared" si="393"/>
        <v>0</v>
      </c>
      <c r="P295" s="112"/>
    </row>
    <row r="296" spans="1:16" ht="24.75" hidden="1" thickTop="1" x14ac:dyDescent="0.25">
      <c r="A296" s="157" t="s">
        <v>278</v>
      </c>
      <c r="B296" s="158" t="s">
        <v>279</v>
      </c>
      <c r="C296" s="128">
        <f t="shared" si="368"/>
        <v>0</v>
      </c>
      <c r="D296" s="237"/>
      <c r="E296" s="130"/>
      <c r="F296" s="143">
        <f t="shared" si="390"/>
        <v>0</v>
      </c>
      <c r="G296" s="237"/>
      <c r="H296" s="268"/>
      <c r="I296" s="313">
        <f t="shared" si="391"/>
        <v>0</v>
      </c>
      <c r="J296" s="268"/>
      <c r="K296" s="130"/>
      <c r="L296" s="142">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185"/>
      <c r="F297" s="180">
        <f t="shared" si="390"/>
        <v>0</v>
      </c>
      <c r="G297" s="245"/>
      <c r="H297" s="275"/>
      <c r="I297" s="299">
        <f t="shared" si="391"/>
        <v>0</v>
      </c>
      <c r="J297" s="275"/>
      <c r="K297" s="185"/>
      <c r="L297" s="178">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123"/>
      <c r="F298" s="287">
        <f t="shared" si="390"/>
        <v>0</v>
      </c>
      <c r="G298" s="236"/>
      <c r="H298" s="267"/>
      <c r="I298" s="118">
        <f t="shared" si="391"/>
        <v>0</v>
      </c>
      <c r="J298" s="267"/>
      <c r="K298" s="123"/>
      <c r="L298" s="127">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wdTPt/28d9l+6J1tWSff+2BWi7d2MsgI4NPEOCEAgZlxZSeFquF5xbpwE4s6wVne5JXdNLU4QVSFDpV55U/ykQ==" saltValue="atc4eoW+PrBW+2QPHSEg/g==" spinCount="100000" sheet="1" objects="1" scenarios="1" formatCells="0" formatColumns="0" formatRows="0"/>
  <autoFilter ref="A18:P298">
    <filterColumn colId="2">
      <filters blank="1">
        <filter val="1 400"/>
        <filter val="1 845"/>
        <filter val="11 359"/>
        <filter val="14 570"/>
        <filter val="182"/>
        <filter val="191 496"/>
        <filter val="20 776"/>
        <filter val="217"/>
        <filter val="22 176"/>
        <filter val="22 438"/>
        <filter val="24 283"/>
        <filter val="269 048"/>
        <filter val="27 071"/>
        <filter val="3 211"/>
        <filter val="35"/>
        <filter val="38 580"/>
        <filter val="38 972"/>
        <filter val="4 264"/>
        <filter val="4 806"/>
        <filter val="49 247"/>
        <filter val="5 038"/>
        <filter val="5 564"/>
        <filter val="5 584"/>
        <filter val="53 511"/>
        <filter val="559 315"/>
        <filter val="571 496"/>
        <filter val="586 066"/>
        <filter val="59 075"/>
        <filter val="6 380"/>
        <filter val="600"/>
        <filter val="742"/>
        <filter val="758"/>
        <filter val="879 397"/>
        <filter val="938 47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verticalDpi="4294967294" r:id="rId1"/>
  <headerFooter differentFirst="1">
    <oddFooter>&amp;L&amp;"Times New Roman,Regular"&amp;9&amp;D; &amp;T&amp;R&amp;"Times New Roman,Regular"&amp;9&amp;P (&amp;N)</oddFooter>
    <firstHeader xml:space="preserve">&amp;R&amp;"Times New Roman,Regular"&amp;9 9.pielikums Jūrmalas pilsētas domes 
2018.gada 27.septembra saistošajiem noteikumiem Nr.33
(protokols Nr.13,  23.punkts)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1" sqref="T1"/>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1505</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496</v>
      </c>
      <c r="D3" s="1713"/>
      <c r="E3" s="1713"/>
      <c r="F3" s="1713"/>
      <c r="G3" s="1713"/>
      <c r="H3" s="1713"/>
      <c r="I3" s="1713"/>
      <c r="J3" s="1713"/>
      <c r="K3" s="1713"/>
      <c r="L3" s="1713"/>
      <c r="M3" s="1713"/>
      <c r="N3" s="1713"/>
      <c r="O3" s="1713"/>
      <c r="P3" s="1714"/>
      <c r="Q3" s="382"/>
    </row>
    <row r="4" spans="1:17" ht="12.75" customHeight="1" x14ac:dyDescent="0.25">
      <c r="A4" s="4" t="s">
        <v>1</v>
      </c>
      <c r="B4" s="5"/>
      <c r="C4" s="1713" t="s">
        <v>497</v>
      </c>
      <c r="D4" s="1713"/>
      <c r="E4" s="1713"/>
      <c r="F4" s="1713"/>
      <c r="G4" s="1713"/>
      <c r="H4" s="1713"/>
      <c r="I4" s="1713"/>
      <c r="J4" s="1713"/>
      <c r="K4" s="1713"/>
      <c r="L4" s="1713"/>
      <c r="M4" s="1713"/>
      <c r="N4" s="1713"/>
      <c r="O4" s="1713"/>
      <c r="P4" s="1714"/>
      <c r="Q4" s="382"/>
    </row>
    <row r="5" spans="1:17" ht="12.75" customHeight="1" x14ac:dyDescent="0.25">
      <c r="A5" s="2" t="s">
        <v>2</v>
      </c>
      <c r="B5" s="3"/>
      <c r="C5" s="1708" t="s">
        <v>498</v>
      </c>
      <c r="D5" s="1708"/>
      <c r="E5" s="1708"/>
      <c r="F5" s="1708"/>
      <c r="G5" s="1708"/>
      <c r="H5" s="1708"/>
      <c r="I5" s="1708"/>
      <c r="J5" s="1708"/>
      <c r="K5" s="1708"/>
      <c r="L5" s="1708"/>
      <c r="M5" s="1708"/>
      <c r="N5" s="1708"/>
      <c r="O5" s="1708"/>
      <c r="P5" s="1709"/>
      <c r="Q5" s="382"/>
    </row>
    <row r="6" spans="1:17" ht="12.75" customHeight="1" x14ac:dyDescent="0.25">
      <c r="A6" s="2" t="s">
        <v>3</v>
      </c>
      <c r="B6" s="3"/>
      <c r="C6" s="1708" t="s">
        <v>561</v>
      </c>
      <c r="D6" s="1708"/>
      <c r="E6" s="1708"/>
      <c r="F6" s="1708"/>
      <c r="G6" s="1708"/>
      <c r="H6" s="1708"/>
      <c r="I6" s="1708"/>
      <c r="J6" s="1708"/>
      <c r="K6" s="1708"/>
      <c r="L6" s="1708"/>
      <c r="M6" s="1708"/>
      <c r="N6" s="1708"/>
      <c r="O6" s="1708"/>
      <c r="P6" s="1709"/>
      <c r="Q6" s="382"/>
    </row>
    <row r="7" spans="1:17" ht="15" customHeight="1" x14ac:dyDescent="0.25">
      <c r="A7" s="2" t="s">
        <v>4</v>
      </c>
      <c r="B7" s="3"/>
      <c r="C7" s="1713" t="s">
        <v>1506</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500</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790351</v>
      </c>
      <c r="D20" s="213">
        <f>SUM(D21,D24,D25,D41,D43)</f>
        <v>790351</v>
      </c>
      <c r="E20" s="386">
        <f>SUM(E21,E24,E25,E41,E43)</f>
        <v>0</v>
      </c>
      <c r="F20" s="387">
        <f>SUM(F21,F24,F25,F41,F43)</f>
        <v>790351</v>
      </c>
      <c r="G20" s="213">
        <f>SUM(G21,G24,G43)</f>
        <v>0</v>
      </c>
      <c r="H20" s="248">
        <f>SUM(H21,H24,H43)</f>
        <v>0</v>
      </c>
      <c r="I20" s="26">
        <f>SUM(I21,I24,I43)</f>
        <v>0</v>
      </c>
      <c r="J20" s="248">
        <f>SUM(J21,J26,J43)</f>
        <v>0</v>
      </c>
      <c r="K20" s="25">
        <f>SUM(K21,K26,K43)</f>
        <v>0</v>
      </c>
      <c r="L20" s="26">
        <f>SUM(L21,L26,L43)</f>
        <v>0</v>
      </c>
      <c r="M20" s="24">
        <f>SUM(M21,M45)</f>
        <v>0</v>
      </c>
      <c r="N20" s="25">
        <f>SUM(N21,N45)</f>
        <v>0</v>
      </c>
      <c r="O20" s="26">
        <f>SUM(O21,O45)</f>
        <v>0</v>
      </c>
      <c r="P20" s="337"/>
    </row>
    <row r="21" spans="1:16" ht="12.75" hidden="1" thickTop="1" x14ac:dyDescent="0.25">
      <c r="A21" s="27"/>
      <c r="B21" s="28" t="s">
        <v>20</v>
      </c>
      <c r="C21" s="29">
        <f>F21+I21+L21+O21</f>
        <v>0</v>
      </c>
      <c r="D21" s="214">
        <f t="shared" ref="D21:O21" si="0">SUM(D22:D23)</f>
        <v>0</v>
      </c>
      <c r="E21" s="388">
        <f t="shared" si="0"/>
        <v>0</v>
      </c>
      <c r="F21" s="389">
        <f t="shared" si="0"/>
        <v>0</v>
      </c>
      <c r="G21" s="214">
        <f t="shared" si="0"/>
        <v>0</v>
      </c>
      <c r="H21" s="249">
        <f t="shared" si="0"/>
        <v>0</v>
      </c>
      <c r="I21" s="31">
        <f t="shared" si="0"/>
        <v>0</v>
      </c>
      <c r="J21" s="249">
        <f t="shared" si="0"/>
        <v>0</v>
      </c>
      <c r="K21" s="30">
        <f t="shared" si="0"/>
        <v>0</v>
      </c>
      <c r="L21" s="31">
        <f t="shared" si="0"/>
        <v>0</v>
      </c>
      <c r="M21" s="29">
        <f t="shared" si="0"/>
        <v>0</v>
      </c>
      <c r="N21" s="30">
        <f t="shared" si="0"/>
        <v>0</v>
      </c>
      <c r="O21" s="31">
        <f t="shared" si="0"/>
        <v>0</v>
      </c>
      <c r="P21" s="338"/>
    </row>
    <row r="22" spans="1:16" ht="12.75" hidden="1" thickTop="1" x14ac:dyDescent="0.25">
      <c r="A22" s="32"/>
      <c r="B22" s="33" t="s">
        <v>21</v>
      </c>
      <c r="C22" s="34">
        <f>F22+I22+L22+O22</f>
        <v>0</v>
      </c>
      <c r="D22" s="215"/>
      <c r="E22" s="390"/>
      <c r="F22" s="391">
        <f>D22+E22</f>
        <v>0</v>
      </c>
      <c r="G22" s="215"/>
      <c r="H22" s="250"/>
      <c r="I22" s="361">
        <f>G22+H22</f>
        <v>0</v>
      </c>
      <c r="J22" s="250"/>
      <c r="K22" s="35"/>
      <c r="L22" s="361">
        <f>J22+K22</f>
        <v>0</v>
      </c>
      <c r="M22" s="318"/>
      <c r="N22" s="35"/>
      <c r="O22" s="361">
        <f>M22+N22</f>
        <v>0</v>
      </c>
      <c r="P22" s="36"/>
    </row>
    <row r="23" spans="1:16" ht="12.75" hidden="1" thickTop="1" x14ac:dyDescent="0.25">
      <c r="A23" s="37"/>
      <c r="B23" s="38" t="s">
        <v>22</v>
      </c>
      <c r="C23" s="39">
        <f>F23+I23+L23+O23</f>
        <v>0</v>
      </c>
      <c r="D23" s="216"/>
      <c r="E23" s="392"/>
      <c r="F23" s="393">
        <f>D23+E23</f>
        <v>0</v>
      </c>
      <c r="G23" s="216"/>
      <c r="H23" s="251"/>
      <c r="I23" s="311">
        <f>G23+H23</f>
        <v>0</v>
      </c>
      <c r="J23" s="251"/>
      <c r="K23" s="40"/>
      <c r="L23" s="311">
        <f>J23+K23</f>
        <v>0</v>
      </c>
      <c r="M23" s="372"/>
      <c r="N23" s="40"/>
      <c r="O23" s="311">
        <f>M23+N23</f>
        <v>0</v>
      </c>
      <c r="P23" s="170"/>
    </row>
    <row r="24" spans="1:16" s="21" customFormat="1" ht="25.5" thickTop="1" thickBot="1" x14ac:dyDescent="0.3">
      <c r="A24" s="41">
        <v>19300</v>
      </c>
      <c r="B24" s="41" t="s">
        <v>304</v>
      </c>
      <c r="C24" s="42">
        <f>F24+I24</f>
        <v>790351</v>
      </c>
      <c r="D24" s="217">
        <f>D51</f>
        <v>790351</v>
      </c>
      <c r="E24" s="394"/>
      <c r="F24" s="395">
        <f>D24+E24</f>
        <v>790351</v>
      </c>
      <c r="G24" s="217"/>
      <c r="H24" s="252"/>
      <c r="I24" s="362">
        <f>G24+H24</f>
        <v>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hidden="1" thickTop="1" x14ac:dyDescent="0.25">
      <c r="A26" s="46">
        <v>21300</v>
      </c>
      <c r="B26" s="46" t="s">
        <v>305</v>
      </c>
      <c r="C26" s="47">
        <f t="shared" ref="C26:C40" si="1">L26</f>
        <v>0</v>
      </c>
      <c r="D26" s="219" t="s">
        <v>23</v>
      </c>
      <c r="E26" s="398" t="s">
        <v>23</v>
      </c>
      <c r="F26" s="399" t="s">
        <v>23</v>
      </c>
      <c r="G26" s="219" t="s">
        <v>23</v>
      </c>
      <c r="H26" s="253" t="s">
        <v>23</v>
      </c>
      <c r="I26" s="50" t="s">
        <v>23</v>
      </c>
      <c r="J26" s="107">
        <f>SUM(J27,J31,J33,J36)</f>
        <v>0</v>
      </c>
      <c r="K26" s="51">
        <f>SUM(K27,K31,K33,K36)</f>
        <v>0</v>
      </c>
      <c r="L26" s="118">
        <f>SUM(L27,L31,L33,L36)</f>
        <v>0</v>
      </c>
      <c r="M26" s="320" t="s">
        <v>23</v>
      </c>
      <c r="N26" s="49" t="s">
        <v>23</v>
      </c>
      <c r="O26" s="50" t="s">
        <v>23</v>
      </c>
      <c r="P26" s="340"/>
    </row>
    <row r="27" spans="1:16" s="21" customFormat="1" ht="24.75" hidden="1" thickTop="1" x14ac:dyDescent="0.25">
      <c r="A27" s="52">
        <v>21350</v>
      </c>
      <c r="B27" s="46" t="s">
        <v>25</v>
      </c>
      <c r="C27" s="47">
        <f t="shared" si="1"/>
        <v>0</v>
      </c>
      <c r="D27" s="219" t="s">
        <v>23</v>
      </c>
      <c r="E27" s="398" t="s">
        <v>23</v>
      </c>
      <c r="F27" s="399" t="s">
        <v>23</v>
      </c>
      <c r="G27" s="219" t="s">
        <v>23</v>
      </c>
      <c r="H27" s="253" t="s">
        <v>23</v>
      </c>
      <c r="I27" s="50" t="s">
        <v>23</v>
      </c>
      <c r="J27" s="107">
        <f>SUM(J28:J30)</f>
        <v>0</v>
      </c>
      <c r="K27" s="51">
        <f>SUM(K28:K30)</f>
        <v>0</v>
      </c>
      <c r="L27" s="118">
        <f>SUM(L28:L30)</f>
        <v>0</v>
      </c>
      <c r="M27" s="320" t="s">
        <v>23</v>
      </c>
      <c r="N27" s="49" t="s">
        <v>23</v>
      </c>
      <c r="O27" s="50" t="s">
        <v>23</v>
      </c>
      <c r="P27" s="340"/>
    </row>
    <row r="28" spans="1:16" ht="12.75" hidden="1" thickTop="1" x14ac:dyDescent="0.25">
      <c r="A28" s="32">
        <v>21351</v>
      </c>
      <c r="B28" s="53" t="s">
        <v>26</v>
      </c>
      <c r="C28" s="54">
        <f t="shared" si="1"/>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t="12.75" hidden="1" thickTop="1" x14ac:dyDescent="0.25">
      <c r="A29" s="37">
        <v>21352</v>
      </c>
      <c r="B29" s="58" t="s">
        <v>27</v>
      </c>
      <c r="C29" s="59">
        <f t="shared" si="1"/>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75" hidden="1" thickTop="1" x14ac:dyDescent="0.25">
      <c r="A30" s="37">
        <v>21359</v>
      </c>
      <c r="B30" s="58" t="s">
        <v>28</v>
      </c>
      <c r="C30" s="59">
        <f t="shared" si="1"/>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75" hidden="1" thickTop="1" x14ac:dyDescent="0.25">
      <c r="A31" s="52">
        <v>21370</v>
      </c>
      <c r="B31" s="46" t="s">
        <v>29</v>
      </c>
      <c r="C31" s="47">
        <f t="shared" si="1"/>
        <v>0</v>
      </c>
      <c r="D31" s="219" t="s">
        <v>23</v>
      </c>
      <c r="E31" s="398" t="s">
        <v>23</v>
      </c>
      <c r="F31" s="399" t="s">
        <v>23</v>
      </c>
      <c r="G31" s="219" t="s">
        <v>23</v>
      </c>
      <c r="H31" s="253" t="s">
        <v>23</v>
      </c>
      <c r="I31" s="50" t="s">
        <v>23</v>
      </c>
      <c r="J31" s="107">
        <f>SUM(J32)</f>
        <v>0</v>
      </c>
      <c r="K31" s="51">
        <f>SUM(K32)</f>
        <v>0</v>
      </c>
      <c r="L31" s="118">
        <f>SUM(L32)</f>
        <v>0</v>
      </c>
      <c r="M31" s="320" t="s">
        <v>23</v>
      </c>
      <c r="N31" s="49" t="s">
        <v>23</v>
      </c>
      <c r="O31" s="50" t="s">
        <v>23</v>
      </c>
      <c r="P31" s="340"/>
    </row>
    <row r="32" spans="1:16" ht="36.75" hidden="1" thickTop="1" x14ac:dyDescent="0.25">
      <c r="A32" s="63">
        <v>21379</v>
      </c>
      <c r="B32" s="64" t="s">
        <v>30</v>
      </c>
      <c r="C32" s="65">
        <f t="shared" si="1"/>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t="12.75" hidden="1" thickTop="1" x14ac:dyDescent="0.25">
      <c r="A33" s="52">
        <v>21380</v>
      </c>
      <c r="B33" s="46" t="s">
        <v>31</v>
      </c>
      <c r="C33" s="47">
        <f t="shared" si="1"/>
        <v>0</v>
      </c>
      <c r="D33" s="219" t="s">
        <v>23</v>
      </c>
      <c r="E33" s="398" t="s">
        <v>23</v>
      </c>
      <c r="F33" s="399" t="s">
        <v>23</v>
      </c>
      <c r="G33" s="219" t="s">
        <v>23</v>
      </c>
      <c r="H33" s="253" t="s">
        <v>23</v>
      </c>
      <c r="I33" s="50" t="s">
        <v>23</v>
      </c>
      <c r="J33" s="107">
        <f>SUM(J34:J35)</f>
        <v>0</v>
      </c>
      <c r="K33" s="51">
        <f>SUM(K34:K35)</f>
        <v>0</v>
      </c>
      <c r="L33" s="118">
        <f>SUM(L34:L35)</f>
        <v>0</v>
      </c>
      <c r="M33" s="320" t="s">
        <v>23</v>
      </c>
      <c r="N33" s="49" t="s">
        <v>23</v>
      </c>
      <c r="O33" s="50" t="s">
        <v>23</v>
      </c>
      <c r="P33" s="340"/>
    </row>
    <row r="34" spans="1:16" ht="12.75" hidden="1" thickTop="1" x14ac:dyDescent="0.25">
      <c r="A34" s="33">
        <v>21381</v>
      </c>
      <c r="B34" s="53" t="s">
        <v>306</v>
      </c>
      <c r="C34" s="54">
        <f t="shared" si="1"/>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75" hidden="1" thickTop="1" x14ac:dyDescent="0.25">
      <c r="A35" s="38">
        <v>21383</v>
      </c>
      <c r="B35" s="58" t="s">
        <v>32</v>
      </c>
      <c r="C35" s="59">
        <f t="shared" si="1"/>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
        <v>0</v>
      </c>
      <c r="D36" s="219" t="s">
        <v>23</v>
      </c>
      <c r="E36" s="398" t="s">
        <v>23</v>
      </c>
      <c r="F36" s="399" t="s">
        <v>23</v>
      </c>
      <c r="G36" s="219" t="s">
        <v>23</v>
      </c>
      <c r="H36" s="253" t="s">
        <v>23</v>
      </c>
      <c r="I36" s="50" t="s">
        <v>23</v>
      </c>
      <c r="J36" s="107">
        <f>SUM(J37:J40)</f>
        <v>0</v>
      </c>
      <c r="K36" s="51">
        <f>SUM(K37:K40)</f>
        <v>0</v>
      </c>
      <c r="L36" s="118">
        <f>SUM(L37:L40)</f>
        <v>0</v>
      </c>
      <c r="M36" s="320" t="s">
        <v>23</v>
      </c>
      <c r="N36" s="49" t="s">
        <v>23</v>
      </c>
      <c r="O36" s="50" t="s">
        <v>23</v>
      </c>
      <c r="P36" s="340"/>
    </row>
    <row r="37" spans="1:16" ht="24.75" hidden="1" thickTop="1" x14ac:dyDescent="0.25">
      <c r="A37" s="33">
        <v>21391</v>
      </c>
      <c r="B37" s="53" t="s">
        <v>33</v>
      </c>
      <c r="C37" s="54">
        <f t="shared" si="1"/>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t="12.75" hidden="1" thickTop="1" x14ac:dyDescent="0.25">
      <c r="A38" s="38">
        <v>21393</v>
      </c>
      <c r="B38" s="58" t="s">
        <v>34</v>
      </c>
      <c r="C38" s="59">
        <f t="shared" si="1"/>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t="12.75" hidden="1" thickTop="1" x14ac:dyDescent="0.25">
      <c r="A39" s="38">
        <v>21395</v>
      </c>
      <c r="B39" s="58" t="s">
        <v>35</v>
      </c>
      <c r="C39" s="59">
        <f t="shared" si="1"/>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75" hidden="1" thickTop="1" x14ac:dyDescent="0.25">
      <c r="A40" s="191">
        <v>21399</v>
      </c>
      <c r="B40" s="166" t="s">
        <v>36</v>
      </c>
      <c r="C40" s="167">
        <f t="shared" si="1"/>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SUM(E42)</f>
        <v>0</v>
      </c>
      <c r="F41" s="410">
        <f>SUM(F42)</f>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75" hidden="1" thickTop="1" x14ac:dyDescent="0.25">
      <c r="A43" s="52">
        <v>21490</v>
      </c>
      <c r="B43" s="46" t="s">
        <v>38</v>
      </c>
      <c r="C43" s="69">
        <f>F43+I43+L43</f>
        <v>0</v>
      </c>
      <c r="D43" s="75">
        <f t="shared" ref="D43:L43" si="2">D44</f>
        <v>0</v>
      </c>
      <c r="E43" s="413">
        <f t="shared" si="2"/>
        <v>0</v>
      </c>
      <c r="F43" s="414">
        <f t="shared" si="2"/>
        <v>0</v>
      </c>
      <c r="G43" s="75">
        <f t="shared" si="2"/>
        <v>0</v>
      </c>
      <c r="H43" s="205">
        <f t="shared" si="2"/>
        <v>0</v>
      </c>
      <c r="I43" s="295">
        <f t="shared" si="2"/>
        <v>0</v>
      </c>
      <c r="J43" s="205">
        <f t="shared" si="2"/>
        <v>0</v>
      </c>
      <c r="K43" s="76">
        <f t="shared" si="2"/>
        <v>0</v>
      </c>
      <c r="L43" s="295">
        <f t="shared" si="2"/>
        <v>0</v>
      </c>
      <c r="M43" s="320" t="s">
        <v>23</v>
      </c>
      <c r="N43" s="49" t="s">
        <v>23</v>
      </c>
      <c r="O43" s="50" t="s">
        <v>23</v>
      </c>
      <c r="P43" s="340"/>
    </row>
    <row r="44" spans="1:16" s="21" customFormat="1" ht="24.75" hidden="1" thickTop="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SUM(N46:N47)</f>
        <v>0</v>
      </c>
      <c r="O45" s="295">
        <f>SUM(O46:O47)</f>
        <v>0</v>
      </c>
      <c r="P45" s="346"/>
    </row>
    <row r="46" spans="1:16" ht="24.75" hidden="1" thickTop="1" x14ac:dyDescent="0.25">
      <c r="A46" s="78">
        <v>23410</v>
      </c>
      <c r="B46" s="79" t="s">
        <v>41</v>
      </c>
      <c r="C46" s="83">
        <f>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75" hidden="1" thickTop="1" x14ac:dyDescent="0.25">
      <c r="A47" s="78">
        <v>23510</v>
      </c>
      <c r="B47" s="79" t="s">
        <v>42</v>
      </c>
      <c r="C47" s="83">
        <f>O47</f>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ht="12.75" thickTop="1"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ref="C50:C113" si="3">F50+I50+L50+O50</f>
        <v>790351</v>
      </c>
      <c r="D50" s="226">
        <f t="shared" ref="D50:O50" si="4">SUM(D51,D283)</f>
        <v>790351</v>
      </c>
      <c r="E50" s="422">
        <f t="shared" si="4"/>
        <v>0</v>
      </c>
      <c r="F50" s="423">
        <f t="shared" si="4"/>
        <v>790351</v>
      </c>
      <c r="G50" s="226">
        <f t="shared" si="4"/>
        <v>0</v>
      </c>
      <c r="H50" s="259">
        <f t="shared" si="4"/>
        <v>0</v>
      </c>
      <c r="I50" s="92">
        <f t="shared" si="4"/>
        <v>0</v>
      </c>
      <c r="J50" s="259">
        <f t="shared" si="4"/>
        <v>0</v>
      </c>
      <c r="K50" s="91">
        <f t="shared" si="4"/>
        <v>0</v>
      </c>
      <c r="L50" s="92">
        <f t="shared" si="4"/>
        <v>0</v>
      </c>
      <c r="M50" s="90">
        <f t="shared" si="4"/>
        <v>0</v>
      </c>
      <c r="N50" s="91">
        <f t="shared" si="4"/>
        <v>0</v>
      </c>
      <c r="O50" s="92">
        <f t="shared" si="4"/>
        <v>0</v>
      </c>
      <c r="P50" s="348"/>
    </row>
    <row r="51" spans="1:16" s="21" customFormat="1" ht="36.75" thickTop="1" x14ac:dyDescent="0.25">
      <c r="A51" s="93"/>
      <c r="B51" s="94" t="s">
        <v>45</v>
      </c>
      <c r="C51" s="95">
        <f t="shared" si="3"/>
        <v>790351</v>
      </c>
      <c r="D51" s="227">
        <f t="shared" ref="D51:O51" si="5">SUM(D52,D194)</f>
        <v>790351</v>
      </c>
      <c r="E51" s="424">
        <f t="shared" si="5"/>
        <v>0</v>
      </c>
      <c r="F51" s="425">
        <f t="shared" si="5"/>
        <v>790351</v>
      </c>
      <c r="G51" s="227">
        <f t="shared" si="5"/>
        <v>0</v>
      </c>
      <c r="H51" s="260">
        <f t="shared" si="5"/>
        <v>0</v>
      </c>
      <c r="I51" s="97">
        <f t="shared" si="5"/>
        <v>0</v>
      </c>
      <c r="J51" s="260">
        <f t="shared" si="5"/>
        <v>0</v>
      </c>
      <c r="K51" s="96">
        <f t="shared" si="5"/>
        <v>0</v>
      </c>
      <c r="L51" s="97">
        <f t="shared" si="5"/>
        <v>0</v>
      </c>
      <c r="M51" s="95">
        <f t="shared" si="5"/>
        <v>0</v>
      </c>
      <c r="N51" s="96">
        <f t="shared" si="5"/>
        <v>0</v>
      </c>
      <c r="O51" s="97">
        <f t="shared" si="5"/>
        <v>0</v>
      </c>
      <c r="P51" s="349"/>
    </row>
    <row r="52" spans="1:16" s="21" customFormat="1" ht="24" x14ac:dyDescent="0.25">
      <c r="A52" s="98"/>
      <c r="B52" s="16" t="s">
        <v>46</v>
      </c>
      <c r="C52" s="99">
        <f t="shared" si="3"/>
        <v>790351</v>
      </c>
      <c r="D52" s="228">
        <f t="shared" ref="D52:O52" si="6">SUM(D53,D75,D173,D187)</f>
        <v>790351</v>
      </c>
      <c r="E52" s="426">
        <f t="shared" si="6"/>
        <v>0</v>
      </c>
      <c r="F52" s="427">
        <f t="shared" si="6"/>
        <v>790351</v>
      </c>
      <c r="G52" s="228">
        <f t="shared" si="6"/>
        <v>0</v>
      </c>
      <c r="H52" s="261">
        <f t="shared" si="6"/>
        <v>0</v>
      </c>
      <c r="I52" s="101">
        <f t="shared" si="6"/>
        <v>0</v>
      </c>
      <c r="J52" s="261">
        <f t="shared" si="6"/>
        <v>0</v>
      </c>
      <c r="K52" s="100">
        <f t="shared" si="6"/>
        <v>0</v>
      </c>
      <c r="L52" s="101">
        <f t="shared" si="6"/>
        <v>0</v>
      </c>
      <c r="M52" s="99">
        <f t="shared" si="6"/>
        <v>0</v>
      </c>
      <c r="N52" s="100">
        <f t="shared" si="6"/>
        <v>0</v>
      </c>
      <c r="O52" s="101">
        <f t="shared" si="6"/>
        <v>0</v>
      </c>
      <c r="P52" s="350"/>
    </row>
    <row r="53" spans="1:16" s="21" customFormat="1" hidden="1" x14ac:dyDescent="0.25">
      <c r="A53" s="102">
        <v>1000</v>
      </c>
      <c r="B53" s="102" t="s">
        <v>47</v>
      </c>
      <c r="C53" s="103">
        <f t="shared" si="3"/>
        <v>0</v>
      </c>
      <c r="D53" s="229">
        <f t="shared" ref="D53:O53" si="7">SUM(D54,D67)</f>
        <v>0</v>
      </c>
      <c r="E53" s="428">
        <f t="shared" si="7"/>
        <v>0</v>
      </c>
      <c r="F53" s="429">
        <f t="shared" si="7"/>
        <v>0</v>
      </c>
      <c r="G53" s="229">
        <f t="shared" si="7"/>
        <v>0</v>
      </c>
      <c r="H53" s="262">
        <f t="shared" si="7"/>
        <v>0</v>
      </c>
      <c r="I53" s="105">
        <f t="shared" si="7"/>
        <v>0</v>
      </c>
      <c r="J53" s="262">
        <f t="shared" si="7"/>
        <v>0</v>
      </c>
      <c r="K53" s="104">
        <f t="shared" si="7"/>
        <v>0</v>
      </c>
      <c r="L53" s="105">
        <f t="shared" si="7"/>
        <v>0</v>
      </c>
      <c r="M53" s="103">
        <f t="shared" si="7"/>
        <v>0</v>
      </c>
      <c r="N53" s="104">
        <f t="shared" si="7"/>
        <v>0</v>
      </c>
      <c r="O53" s="105">
        <f t="shared" si="7"/>
        <v>0</v>
      </c>
      <c r="P53" s="351"/>
    </row>
    <row r="54" spans="1:16" hidden="1" x14ac:dyDescent="0.25">
      <c r="A54" s="46">
        <v>1100</v>
      </c>
      <c r="B54" s="106" t="s">
        <v>48</v>
      </c>
      <c r="C54" s="47">
        <f t="shared" si="3"/>
        <v>0</v>
      </c>
      <c r="D54" s="230">
        <f t="shared" ref="D54:O54" si="8">SUM(D55,D58,D66)</f>
        <v>0</v>
      </c>
      <c r="E54" s="430">
        <f t="shared" si="8"/>
        <v>0</v>
      </c>
      <c r="F54" s="397">
        <f t="shared" si="8"/>
        <v>0</v>
      </c>
      <c r="G54" s="230">
        <f t="shared" si="8"/>
        <v>0</v>
      </c>
      <c r="H54" s="107">
        <f t="shared" si="8"/>
        <v>0</v>
      </c>
      <c r="I54" s="118">
        <f t="shared" si="8"/>
        <v>0</v>
      </c>
      <c r="J54" s="107">
        <f t="shared" si="8"/>
        <v>0</v>
      </c>
      <c r="K54" s="51">
        <f t="shared" si="8"/>
        <v>0</v>
      </c>
      <c r="L54" s="118">
        <f t="shared" si="8"/>
        <v>0</v>
      </c>
      <c r="M54" s="131">
        <f t="shared" si="8"/>
        <v>0</v>
      </c>
      <c r="N54" s="132">
        <f t="shared" si="8"/>
        <v>0</v>
      </c>
      <c r="O54" s="296">
        <f t="shared" si="8"/>
        <v>0</v>
      </c>
      <c r="P54" s="352"/>
    </row>
    <row r="55" spans="1:16" hidden="1" x14ac:dyDescent="0.25">
      <c r="A55" s="108">
        <v>1110</v>
      </c>
      <c r="B55" s="79" t="s">
        <v>49</v>
      </c>
      <c r="C55" s="85">
        <f t="shared" si="3"/>
        <v>0</v>
      </c>
      <c r="D55" s="133">
        <f t="shared" ref="D55:O55" si="9">SUM(D56:D57)</f>
        <v>0</v>
      </c>
      <c r="E55" s="431">
        <f t="shared" si="9"/>
        <v>0</v>
      </c>
      <c r="F55" s="432">
        <f t="shared" si="9"/>
        <v>0</v>
      </c>
      <c r="G55" s="133">
        <f t="shared" si="9"/>
        <v>0</v>
      </c>
      <c r="H55" s="208">
        <f t="shared" si="9"/>
        <v>0</v>
      </c>
      <c r="I55" s="110">
        <f t="shared" si="9"/>
        <v>0</v>
      </c>
      <c r="J55" s="208">
        <f t="shared" si="9"/>
        <v>0</v>
      </c>
      <c r="K55" s="109">
        <f t="shared" si="9"/>
        <v>0</v>
      </c>
      <c r="L55" s="110">
        <f t="shared" si="9"/>
        <v>0</v>
      </c>
      <c r="M55" s="85">
        <f t="shared" si="9"/>
        <v>0</v>
      </c>
      <c r="N55" s="109">
        <f t="shared" si="9"/>
        <v>0</v>
      </c>
      <c r="O55" s="110">
        <f t="shared" si="9"/>
        <v>0</v>
      </c>
      <c r="P55" s="117"/>
    </row>
    <row r="56" spans="1:16" hidden="1" x14ac:dyDescent="0.25">
      <c r="A56" s="33">
        <v>1111</v>
      </c>
      <c r="B56" s="53" t="s">
        <v>50</v>
      </c>
      <c r="C56" s="54">
        <f t="shared" si="3"/>
        <v>0</v>
      </c>
      <c r="D56" s="231">
        <v>0</v>
      </c>
      <c r="E56" s="433"/>
      <c r="F56" s="434">
        <f>D56+E56</f>
        <v>0</v>
      </c>
      <c r="G56" s="231"/>
      <c r="H56" s="263"/>
      <c r="I56" s="121">
        <f>G56+H56</f>
        <v>0</v>
      </c>
      <c r="J56" s="263"/>
      <c r="K56" s="56"/>
      <c r="L56" s="121">
        <f>J56+K56</f>
        <v>0</v>
      </c>
      <c r="M56" s="327"/>
      <c r="N56" s="56"/>
      <c r="O56" s="121">
        <f>M56+N56</f>
        <v>0</v>
      </c>
      <c r="P56" s="111"/>
    </row>
    <row r="57" spans="1:16" ht="24" hidden="1" customHeight="1" x14ac:dyDescent="0.25">
      <c r="A57" s="38">
        <v>1119</v>
      </c>
      <c r="B57" s="58" t="s">
        <v>51</v>
      </c>
      <c r="C57" s="59">
        <f t="shared" si="3"/>
        <v>0</v>
      </c>
      <c r="D57" s="232">
        <v>0</v>
      </c>
      <c r="E57" s="435"/>
      <c r="F57" s="393">
        <f>D57+E57</f>
        <v>0</v>
      </c>
      <c r="G57" s="232"/>
      <c r="H57" s="264"/>
      <c r="I57" s="115">
        <f>G57+H57</f>
        <v>0</v>
      </c>
      <c r="J57" s="264"/>
      <c r="K57" s="61"/>
      <c r="L57" s="115">
        <f>J57+K57</f>
        <v>0</v>
      </c>
      <c r="M57" s="328"/>
      <c r="N57" s="61"/>
      <c r="O57" s="115">
        <f>M57+N57</f>
        <v>0</v>
      </c>
      <c r="P57" s="112"/>
    </row>
    <row r="58" spans="1:16" hidden="1" x14ac:dyDescent="0.25">
      <c r="A58" s="113">
        <v>1140</v>
      </c>
      <c r="B58" s="58" t="s">
        <v>295</v>
      </c>
      <c r="C58" s="59">
        <f t="shared" si="3"/>
        <v>0</v>
      </c>
      <c r="D58" s="233">
        <f t="shared" ref="D58:O58" si="10">SUM(D59:D65)</f>
        <v>0</v>
      </c>
      <c r="E58" s="436">
        <f t="shared" si="10"/>
        <v>0</v>
      </c>
      <c r="F58" s="393">
        <f t="shared" si="10"/>
        <v>0</v>
      </c>
      <c r="G58" s="233">
        <f t="shared" si="10"/>
        <v>0</v>
      </c>
      <c r="H58" s="122">
        <f t="shared" si="10"/>
        <v>0</v>
      </c>
      <c r="I58" s="115">
        <f t="shared" si="10"/>
        <v>0</v>
      </c>
      <c r="J58" s="122">
        <f t="shared" si="10"/>
        <v>0</v>
      </c>
      <c r="K58" s="114">
        <f t="shared" si="10"/>
        <v>0</v>
      </c>
      <c r="L58" s="115">
        <f t="shared" si="10"/>
        <v>0</v>
      </c>
      <c r="M58" s="59">
        <f t="shared" si="10"/>
        <v>0</v>
      </c>
      <c r="N58" s="114">
        <f t="shared" si="10"/>
        <v>0</v>
      </c>
      <c r="O58" s="115">
        <f t="shared" si="10"/>
        <v>0</v>
      </c>
      <c r="P58" s="112"/>
    </row>
    <row r="59" spans="1:16" hidden="1" x14ac:dyDescent="0.25">
      <c r="A59" s="38">
        <v>1141</v>
      </c>
      <c r="B59" s="58" t="s">
        <v>52</v>
      </c>
      <c r="C59" s="59">
        <f t="shared" si="3"/>
        <v>0</v>
      </c>
      <c r="D59" s="232">
        <v>0</v>
      </c>
      <c r="E59" s="435"/>
      <c r="F59" s="393">
        <f t="shared" ref="F59:F66" si="11">D59+E59</f>
        <v>0</v>
      </c>
      <c r="G59" s="232"/>
      <c r="H59" s="264"/>
      <c r="I59" s="115">
        <f t="shared" ref="I59:I66" si="12">G59+H59</f>
        <v>0</v>
      </c>
      <c r="J59" s="264"/>
      <c r="K59" s="61"/>
      <c r="L59" s="115">
        <f t="shared" ref="L59:L66" si="13">J59+K59</f>
        <v>0</v>
      </c>
      <c r="M59" s="328"/>
      <c r="N59" s="61"/>
      <c r="O59" s="115">
        <f t="shared" ref="O59:O66" si="14">M59+N59</f>
        <v>0</v>
      </c>
      <c r="P59" s="112"/>
    </row>
    <row r="60" spans="1:16" ht="24.75" hidden="1" customHeight="1" x14ac:dyDescent="0.25">
      <c r="A60" s="38">
        <v>1142</v>
      </c>
      <c r="B60" s="58" t="s">
        <v>53</v>
      </c>
      <c r="C60" s="59">
        <f t="shared" si="3"/>
        <v>0</v>
      </c>
      <c r="D60" s="232">
        <v>0</v>
      </c>
      <c r="E60" s="435"/>
      <c r="F60" s="393">
        <f t="shared" si="11"/>
        <v>0</v>
      </c>
      <c r="G60" s="232"/>
      <c r="H60" s="264"/>
      <c r="I60" s="115">
        <f t="shared" si="12"/>
        <v>0</v>
      </c>
      <c r="J60" s="264"/>
      <c r="K60" s="61"/>
      <c r="L60" s="115">
        <f t="shared" si="13"/>
        <v>0</v>
      </c>
      <c r="M60" s="328"/>
      <c r="N60" s="61"/>
      <c r="O60" s="115">
        <f t="shared" si="14"/>
        <v>0</v>
      </c>
      <c r="P60" s="112"/>
    </row>
    <row r="61" spans="1:16" ht="24" hidden="1" x14ac:dyDescent="0.25">
      <c r="A61" s="38">
        <v>1145</v>
      </c>
      <c r="B61" s="58" t="s">
        <v>54</v>
      </c>
      <c r="C61" s="59">
        <f t="shared" si="3"/>
        <v>0</v>
      </c>
      <c r="D61" s="232">
        <v>0</v>
      </c>
      <c r="E61" s="435"/>
      <c r="F61" s="393">
        <f t="shared" si="11"/>
        <v>0</v>
      </c>
      <c r="G61" s="232"/>
      <c r="H61" s="264"/>
      <c r="I61" s="115">
        <f t="shared" si="12"/>
        <v>0</v>
      </c>
      <c r="J61" s="264"/>
      <c r="K61" s="61"/>
      <c r="L61" s="115">
        <f t="shared" si="13"/>
        <v>0</v>
      </c>
      <c r="M61" s="328"/>
      <c r="N61" s="61"/>
      <c r="O61" s="115">
        <f t="shared" si="14"/>
        <v>0</v>
      </c>
      <c r="P61" s="112"/>
    </row>
    <row r="62" spans="1:16" ht="27.75" hidden="1" customHeight="1" x14ac:dyDescent="0.25">
      <c r="A62" s="38">
        <v>1146</v>
      </c>
      <c r="B62" s="58" t="s">
        <v>55</v>
      </c>
      <c r="C62" s="59">
        <f t="shared" si="3"/>
        <v>0</v>
      </c>
      <c r="D62" s="232">
        <v>0</v>
      </c>
      <c r="E62" s="435"/>
      <c r="F62" s="393">
        <f t="shared" si="11"/>
        <v>0</v>
      </c>
      <c r="G62" s="232"/>
      <c r="H62" s="264"/>
      <c r="I62" s="115">
        <f t="shared" si="12"/>
        <v>0</v>
      </c>
      <c r="J62" s="264"/>
      <c r="K62" s="61"/>
      <c r="L62" s="115">
        <f t="shared" si="13"/>
        <v>0</v>
      </c>
      <c r="M62" s="328"/>
      <c r="N62" s="61"/>
      <c r="O62" s="115">
        <f t="shared" si="14"/>
        <v>0</v>
      </c>
      <c r="P62" s="112"/>
    </row>
    <row r="63" spans="1:16" hidden="1" x14ac:dyDescent="0.25">
      <c r="A63" s="38">
        <v>1147</v>
      </c>
      <c r="B63" s="58" t="s">
        <v>56</v>
      </c>
      <c r="C63" s="59">
        <f t="shared" si="3"/>
        <v>0</v>
      </c>
      <c r="D63" s="232">
        <v>0</v>
      </c>
      <c r="E63" s="435"/>
      <c r="F63" s="393">
        <f t="shared" si="11"/>
        <v>0</v>
      </c>
      <c r="G63" s="232"/>
      <c r="H63" s="264"/>
      <c r="I63" s="115">
        <f t="shared" si="12"/>
        <v>0</v>
      </c>
      <c r="J63" s="264"/>
      <c r="K63" s="61"/>
      <c r="L63" s="115">
        <f t="shared" si="13"/>
        <v>0</v>
      </c>
      <c r="M63" s="328"/>
      <c r="N63" s="61"/>
      <c r="O63" s="115">
        <f t="shared" si="14"/>
        <v>0</v>
      </c>
      <c r="P63" s="112"/>
    </row>
    <row r="64" spans="1:16" hidden="1" x14ac:dyDescent="0.25">
      <c r="A64" s="38">
        <v>1148</v>
      </c>
      <c r="B64" s="58" t="s">
        <v>57</v>
      </c>
      <c r="C64" s="59">
        <f t="shared" si="3"/>
        <v>0</v>
      </c>
      <c r="D64" s="232">
        <v>0</v>
      </c>
      <c r="E64" s="435"/>
      <c r="F64" s="393">
        <f t="shared" si="11"/>
        <v>0</v>
      </c>
      <c r="G64" s="232"/>
      <c r="H64" s="264"/>
      <c r="I64" s="115">
        <f t="shared" si="12"/>
        <v>0</v>
      </c>
      <c r="J64" s="264"/>
      <c r="K64" s="61"/>
      <c r="L64" s="115">
        <f t="shared" si="13"/>
        <v>0</v>
      </c>
      <c r="M64" s="328"/>
      <c r="N64" s="61"/>
      <c r="O64" s="115">
        <f t="shared" si="14"/>
        <v>0</v>
      </c>
      <c r="P64" s="112"/>
    </row>
    <row r="65" spans="1:16" ht="24" hidden="1" customHeight="1" x14ac:dyDescent="0.25">
      <c r="A65" s="38">
        <v>1149</v>
      </c>
      <c r="B65" s="58" t="s">
        <v>58</v>
      </c>
      <c r="C65" s="59">
        <f t="shared" si="3"/>
        <v>0</v>
      </c>
      <c r="D65" s="232">
        <v>0</v>
      </c>
      <c r="E65" s="435"/>
      <c r="F65" s="393">
        <f t="shared" si="11"/>
        <v>0</v>
      </c>
      <c r="G65" s="232"/>
      <c r="H65" s="264"/>
      <c r="I65" s="115">
        <f t="shared" si="12"/>
        <v>0</v>
      </c>
      <c r="J65" s="264"/>
      <c r="K65" s="61"/>
      <c r="L65" s="115">
        <f t="shared" si="13"/>
        <v>0</v>
      </c>
      <c r="M65" s="328"/>
      <c r="N65" s="61"/>
      <c r="O65" s="115">
        <f t="shared" si="14"/>
        <v>0</v>
      </c>
      <c r="P65" s="112"/>
    </row>
    <row r="66" spans="1:16" ht="36" hidden="1" x14ac:dyDescent="0.25">
      <c r="A66" s="108">
        <v>1150</v>
      </c>
      <c r="B66" s="79" t="s">
        <v>59</v>
      </c>
      <c r="C66" s="85">
        <f t="shared" si="3"/>
        <v>0</v>
      </c>
      <c r="D66" s="234">
        <v>0</v>
      </c>
      <c r="E66" s="437"/>
      <c r="F66" s="432">
        <f t="shared" si="11"/>
        <v>0</v>
      </c>
      <c r="G66" s="234"/>
      <c r="H66" s="265"/>
      <c r="I66" s="110">
        <f t="shared" si="12"/>
        <v>0</v>
      </c>
      <c r="J66" s="265"/>
      <c r="K66" s="116"/>
      <c r="L66" s="110">
        <f t="shared" si="13"/>
        <v>0</v>
      </c>
      <c r="M66" s="329"/>
      <c r="N66" s="116"/>
      <c r="O66" s="110">
        <f t="shared" si="14"/>
        <v>0</v>
      </c>
      <c r="P66" s="117"/>
    </row>
    <row r="67" spans="1:16" ht="24" hidden="1" x14ac:dyDescent="0.25">
      <c r="A67" s="46">
        <v>1200</v>
      </c>
      <c r="B67" s="106" t="s">
        <v>296</v>
      </c>
      <c r="C67" s="47">
        <f t="shared" si="3"/>
        <v>0</v>
      </c>
      <c r="D67" s="230">
        <f t="shared" ref="D67:O67" si="15">SUM(D68:D69)</f>
        <v>0</v>
      </c>
      <c r="E67" s="430">
        <f t="shared" si="15"/>
        <v>0</v>
      </c>
      <c r="F67" s="397">
        <f t="shared" si="15"/>
        <v>0</v>
      </c>
      <c r="G67" s="230">
        <f t="shared" si="15"/>
        <v>0</v>
      </c>
      <c r="H67" s="107">
        <f t="shared" si="15"/>
        <v>0</v>
      </c>
      <c r="I67" s="118">
        <f t="shared" si="15"/>
        <v>0</v>
      </c>
      <c r="J67" s="107">
        <f t="shared" si="15"/>
        <v>0</v>
      </c>
      <c r="K67" s="51">
        <f t="shared" si="15"/>
        <v>0</v>
      </c>
      <c r="L67" s="118">
        <f t="shared" si="15"/>
        <v>0</v>
      </c>
      <c r="M67" s="47">
        <f t="shared" si="15"/>
        <v>0</v>
      </c>
      <c r="N67" s="51">
        <f t="shared" si="15"/>
        <v>0</v>
      </c>
      <c r="O67" s="118">
        <f t="shared" si="15"/>
        <v>0</v>
      </c>
      <c r="P67" s="124"/>
    </row>
    <row r="68" spans="1:16" ht="24" hidden="1" x14ac:dyDescent="0.25">
      <c r="A68" s="1244">
        <v>1210</v>
      </c>
      <c r="B68" s="53" t="s">
        <v>60</v>
      </c>
      <c r="C68" s="54">
        <f t="shared" si="3"/>
        <v>0</v>
      </c>
      <c r="D68" s="231">
        <v>0</v>
      </c>
      <c r="E68" s="433"/>
      <c r="F68" s="434">
        <f>D68+E68</f>
        <v>0</v>
      </c>
      <c r="G68" s="231"/>
      <c r="H68" s="263"/>
      <c r="I68" s="121">
        <f>G68+H68</f>
        <v>0</v>
      </c>
      <c r="J68" s="263"/>
      <c r="K68" s="56"/>
      <c r="L68" s="121">
        <f>J68+K68</f>
        <v>0</v>
      </c>
      <c r="M68" s="327"/>
      <c r="N68" s="56"/>
      <c r="O68" s="121">
        <f>M68+N68</f>
        <v>0</v>
      </c>
      <c r="P68" s="111"/>
    </row>
    <row r="69" spans="1:16" ht="24" hidden="1" x14ac:dyDescent="0.25">
      <c r="A69" s="113">
        <v>1220</v>
      </c>
      <c r="B69" s="58" t="s">
        <v>61</v>
      </c>
      <c r="C69" s="59">
        <f t="shared" si="3"/>
        <v>0</v>
      </c>
      <c r="D69" s="233">
        <f t="shared" ref="D69:O69" si="16">SUM(D70:D74)</f>
        <v>0</v>
      </c>
      <c r="E69" s="436">
        <f t="shared" si="16"/>
        <v>0</v>
      </c>
      <c r="F69" s="393">
        <f t="shared" si="16"/>
        <v>0</v>
      </c>
      <c r="G69" s="233">
        <f t="shared" si="16"/>
        <v>0</v>
      </c>
      <c r="H69" s="122">
        <f t="shared" si="16"/>
        <v>0</v>
      </c>
      <c r="I69" s="115">
        <f t="shared" si="16"/>
        <v>0</v>
      </c>
      <c r="J69" s="122">
        <f t="shared" si="16"/>
        <v>0</v>
      </c>
      <c r="K69" s="114">
        <f t="shared" si="16"/>
        <v>0</v>
      </c>
      <c r="L69" s="115">
        <f t="shared" si="16"/>
        <v>0</v>
      </c>
      <c r="M69" s="59">
        <f t="shared" si="16"/>
        <v>0</v>
      </c>
      <c r="N69" s="114">
        <f t="shared" si="16"/>
        <v>0</v>
      </c>
      <c r="O69" s="115">
        <f t="shared" si="16"/>
        <v>0</v>
      </c>
      <c r="P69" s="112"/>
    </row>
    <row r="70" spans="1:16" ht="48" hidden="1" x14ac:dyDescent="0.25">
      <c r="A70" s="38">
        <v>1221</v>
      </c>
      <c r="B70" s="58" t="s">
        <v>297</v>
      </c>
      <c r="C70" s="59">
        <f t="shared" si="3"/>
        <v>0</v>
      </c>
      <c r="D70" s="232">
        <v>0</v>
      </c>
      <c r="E70" s="435"/>
      <c r="F70" s="393">
        <f>D70+E70</f>
        <v>0</v>
      </c>
      <c r="G70" s="232"/>
      <c r="H70" s="264"/>
      <c r="I70" s="115">
        <f>G70+H70</f>
        <v>0</v>
      </c>
      <c r="J70" s="264"/>
      <c r="K70" s="61"/>
      <c r="L70" s="115">
        <f>J70+K70</f>
        <v>0</v>
      </c>
      <c r="M70" s="328"/>
      <c r="N70" s="61"/>
      <c r="O70" s="115">
        <f>M70+N70</f>
        <v>0</v>
      </c>
      <c r="P70" s="112"/>
    </row>
    <row r="71" spans="1:16" hidden="1" x14ac:dyDescent="0.25">
      <c r="A71" s="38">
        <v>1223</v>
      </c>
      <c r="B71" s="58" t="s">
        <v>62</v>
      </c>
      <c r="C71" s="59">
        <f t="shared" si="3"/>
        <v>0</v>
      </c>
      <c r="D71" s="232">
        <v>0</v>
      </c>
      <c r="E71" s="435"/>
      <c r="F71" s="393">
        <f>D71+E71</f>
        <v>0</v>
      </c>
      <c r="G71" s="232"/>
      <c r="H71" s="264"/>
      <c r="I71" s="115">
        <f>G71+H71</f>
        <v>0</v>
      </c>
      <c r="J71" s="264"/>
      <c r="K71" s="61"/>
      <c r="L71" s="115">
        <f>J71+K71</f>
        <v>0</v>
      </c>
      <c r="M71" s="328"/>
      <c r="N71" s="61"/>
      <c r="O71" s="115">
        <f>M71+N71</f>
        <v>0</v>
      </c>
      <c r="P71" s="112"/>
    </row>
    <row r="72" spans="1:16" hidden="1" x14ac:dyDescent="0.25">
      <c r="A72" s="38">
        <v>1225</v>
      </c>
      <c r="B72" s="58" t="s">
        <v>63</v>
      </c>
      <c r="C72" s="59">
        <f t="shared" si="3"/>
        <v>0</v>
      </c>
      <c r="D72" s="232">
        <v>0</v>
      </c>
      <c r="E72" s="435"/>
      <c r="F72" s="393">
        <f>D72+E72</f>
        <v>0</v>
      </c>
      <c r="G72" s="232"/>
      <c r="H72" s="264"/>
      <c r="I72" s="115">
        <f>G72+H72</f>
        <v>0</v>
      </c>
      <c r="J72" s="264"/>
      <c r="K72" s="61"/>
      <c r="L72" s="115">
        <f>J72+K72</f>
        <v>0</v>
      </c>
      <c r="M72" s="328"/>
      <c r="N72" s="61"/>
      <c r="O72" s="115">
        <f>M72+N72</f>
        <v>0</v>
      </c>
      <c r="P72" s="112"/>
    </row>
    <row r="73" spans="1:16" ht="36" hidden="1" x14ac:dyDescent="0.25">
      <c r="A73" s="38">
        <v>1227</v>
      </c>
      <c r="B73" s="58" t="s">
        <v>64</v>
      </c>
      <c r="C73" s="59">
        <f t="shared" si="3"/>
        <v>0</v>
      </c>
      <c r="D73" s="232">
        <v>0</v>
      </c>
      <c r="E73" s="435"/>
      <c r="F73" s="393">
        <f>D73+E73</f>
        <v>0</v>
      </c>
      <c r="G73" s="232"/>
      <c r="H73" s="264"/>
      <c r="I73" s="115">
        <f>G73+H73</f>
        <v>0</v>
      </c>
      <c r="J73" s="264"/>
      <c r="K73" s="61"/>
      <c r="L73" s="115">
        <f>J73+K73</f>
        <v>0</v>
      </c>
      <c r="M73" s="328"/>
      <c r="N73" s="61"/>
      <c r="O73" s="115">
        <f>M73+N73</f>
        <v>0</v>
      </c>
      <c r="P73" s="112"/>
    </row>
    <row r="74" spans="1:16" ht="48" hidden="1" x14ac:dyDescent="0.25">
      <c r="A74" s="38">
        <v>1228</v>
      </c>
      <c r="B74" s="58" t="s">
        <v>298</v>
      </c>
      <c r="C74" s="59">
        <f t="shared" si="3"/>
        <v>0</v>
      </c>
      <c r="D74" s="232">
        <v>0</v>
      </c>
      <c r="E74" s="435"/>
      <c r="F74" s="393">
        <f>D74+E74</f>
        <v>0</v>
      </c>
      <c r="G74" s="232"/>
      <c r="H74" s="264"/>
      <c r="I74" s="115">
        <f>G74+H74</f>
        <v>0</v>
      </c>
      <c r="J74" s="264"/>
      <c r="K74" s="61"/>
      <c r="L74" s="115">
        <f>J74+K74</f>
        <v>0</v>
      </c>
      <c r="M74" s="328"/>
      <c r="N74" s="61"/>
      <c r="O74" s="115">
        <f>M74+N74</f>
        <v>0</v>
      </c>
      <c r="P74" s="112"/>
    </row>
    <row r="75" spans="1:16" x14ac:dyDescent="0.25">
      <c r="A75" s="102">
        <v>2000</v>
      </c>
      <c r="B75" s="102" t="s">
        <v>65</v>
      </c>
      <c r="C75" s="103">
        <f t="shared" si="3"/>
        <v>622649</v>
      </c>
      <c r="D75" s="229">
        <f t="shared" ref="D75:O75" si="17">SUM(D76,D83,D130,D164,D165,D172)</f>
        <v>581509</v>
      </c>
      <c r="E75" s="428">
        <f t="shared" si="17"/>
        <v>41140</v>
      </c>
      <c r="F75" s="429">
        <f t="shared" si="17"/>
        <v>622649</v>
      </c>
      <c r="G75" s="229">
        <f t="shared" si="17"/>
        <v>0</v>
      </c>
      <c r="H75" s="262">
        <f t="shared" si="17"/>
        <v>0</v>
      </c>
      <c r="I75" s="105">
        <f t="shared" si="17"/>
        <v>0</v>
      </c>
      <c r="J75" s="262">
        <f t="shared" si="17"/>
        <v>0</v>
      </c>
      <c r="K75" s="104">
        <f t="shared" si="17"/>
        <v>0</v>
      </c>
      <c r="L75" s="105">
        <f t="shared" si="17"/>
        <v>0</v>
      </c>
      <c r="M75" s="103">
        <f t="shared" si="17"/>
        <v>0</v>
      </c>
      <c r="N75" s="104">
        <f t="shared" si="17"/>
        <v>0</v>
      </c>
      <c r="O75" s="105">
        <f t="shared" si="17"/>
        <v>0</v>
      </c>
      <c r="P75" s="351"/>
    </row>
    <row r="76" spans="1:16" ht="24" hidden="1" x14ac:dyDescent="0.25">
      <c r="A76" s="46">
        <v>2100</v>
      </c>
      <c r="B76" s="106" t="s">
        <v>66</v>
      </c>
      <c r="C76" s="47">
        <f t="shared" si="3"/>
        <v>0</v>
      </c>
      <c r="D76" s="230">
        <f t="shared" ref="D76:O76" si="18">SUM(D77,D80)</f>
        <v>0</v>
      </c>
      <c r="E76" s="430">
        <f t="shared" si="18"/>
        <v>0</v>
      </c>
      <c r="F76" s="397">
        <f t="shared" si="18"/>
        <v>0</v>
      </c>
      <c r="G76" s="230">
        <f t="shared" si="18"/>
        <v>0</v>
      </c>
      <c r="H76" s="107">
        <f t="shared" si="18"/>
        <v>0</v>
      </c>
      <c r="I76" s="118">
        <f t="shared" si="18"/>
        <v>0</v>
      </c>
      <c r="J76" s="107">
        <f t="shared" si="18"/>
        <v>0</v>
      </c>
      <c r="K76" s="51">
        <f t="shared" si="18"/>
        <v>0</v>
      </c>
      <c r="L76" s="118">
        <f t="shared" si="18"/>
        <v>0</v>
      </c>
      <c r="M76" s="47">
        <f t="shared" si="18"/>
        <v>0</v>
      </c>
      <c r="N76" s="51">
        <f t="shared" si="18"/>
        <v>0</v>
      </c>
      <c r="O76" s="118">
        <f t="shared" si="18"/>
        <v>0</v>
      </c>
      <c r="P76" s="124"/>
    </row>
    <row r="77" spans="1:16" ht="24" hidden="1" x14ac:dyDescent="0.25">
      <c r="A77" s="1244">
        <v>2110</v>
      </c>
      <c r="B77" s="53" t="s">
        <v>67</v>
      </c>
      <c r="C77" s="54">
        <f t="shared" si="3"/>
        <v>0</v>
      </c>
      <c r="D77" s="235">
        <f t="shared" ref="D77:O77" si="19">SUM(D78:D79)</f>
        <v>0</v>
      </c>
      <c r="E77" s="438">
        <f t="shared" si="19"/>
        <v>0</v>
      </c>
      <c r="F77" s="434">
        <f t="shared" si="19"/>
        <v>0</v>
      </c>
      <c r="G77" s="235">
        <f t="shared" si="19"/>
        <v>0</v>
      </c>
      <c r="H77" s="266">
        <f t="shared" si="19"/>
        <v>0</v>
      </c>
      <c r="I77" s="121">
        <f t="shared" si="19"/>
        <v>0</v>
      </c>
      <c r="J77" s="266">
        <f t="shared" si="19"/>
        <v>0</v>
      </c>
      <c r="K77" s="120">
        <f t="shared" si="19"/>
        <v>0</v>
      </c>
      <c r="L77" s="121">
        <f t="shared" si="19"/>
        <v>0</v>
      </c>
      <c r="M77" s="54">
        <f t="shared" si="19"/>
        <v>0</v>
      </c>
      <c r="N77" s="120">
        <f t="shared" si="19"/>
        <v>0</v>
      </c>
      <c r="O77" s="121">
        <f t="shared" si="19"/>
        <v>0</v>
      </c>
      <c r="P77" s="111"/>
    </row>
    <row r="78" spans="1:16" hidden="1" x14ac:dyDescent="0.25">
      <c r="A78" s="38">
        <v>2111</v>
      </c>
      <c r="B78" s="58" t="s">
        <v>68</v>
      </c>
      <c r="C78" s="59">
        <f t="shared" si="3"/>
        <v>0</v>
      </c>
      <c r="D78" s="232">
        <v>0</v>
      </c>
      <c r="E78" s="435"/>
      <c r="F78" s="393">
        <f>D78+E78</f>
        <v>0</v>
      </c>
      <c r="G78" s="232"/>
      <c r="H78" s="264"/>
      <c r="I78" s="115">
        <f>G78+H78</f>
        <v>0</v>
      </c>
      <c r="J78" s="264"/>
      <c r="K78" s="61"/>
      <c r="L78" s="115">
        <f>J78+K78</f>
        <v>0</v>
      </c>
      <c r="M78" s="328"/>
      <c r="N78" s="61"/>
      <c r="O78" s="115">
        <f>M78+N78</f>
        <v>0</v>
      </c>
      <c r="P78" s="112"/>
    </row>
    <row r="79" spans="1:16" ht="24" hidden="1" x14ac:dyDescent="0.25">
      <c r="A79" s="38">
        <v>2112</v>
      </c>
      <c r="B79" s="58" t="s">
        <v>69</v>
      </c>
      <c r="C79" s="59">
        <f t="shared" si="3"/>
        <v>0</v>
      </c>
      <c r="D79" s="232">
        <v>0</v>
      </c>
      <c r="E79" s="435"/>
      <c r="F79" s="393">
        <f>D79+E79</f>
        <v>0</v>
      </c>
      <c r="G79" s="232"/>
      <c r="H79" s="264"/>
      <c r="I79" s="115">
        <f>G79+H79</f>
        <v>0</v>
      </c>
      <c r="J79" s="264"/>
      <c r="K79" s="61"/>
      <c r="L79" s="115">
        <f>J79+K79</f>
        <v>0</v>
      </c>
      <c r="M79" s="328"/>
      <c r="N79" s="61"/>
      <c r="O79" s="115">
        <f>M79+N79</f>
        <v>0</v>
      </c>
      <c r="P79" s="112"/>
    </row>
    <row r="80" spans="1:16" ht="24" hidden="1" x14ac:dyDescent="0.25">
      <c r="A80" s="113">
        <v>2120</v>
      </c>
      <c r="B80" s="58" t="s">
        <v>70</v>
      </c>
      <c r="C80" s="59">
        <f t="shared" si="3"/>
        <v>0</v>
      </c>
      <c r="D80" s="233">
        <f t="shared" ref="D80:O80" si="20">SUM(D81:D82)</f>
        <v>0</v>
      </c>
      <c r="E80" s="436">
        <f t="shared" si="20"/>
        <v>0</v>
      </c>
      <c r="F80" s="393">
        <f t="shared" si="20"/>
        <v>0</v>
      </c>
      <c r="G80" s="233">
        <f t="shared" si="20"/>
        <v>0</v>
      </c>
      <c r="H80" s="122">
        <f t="shared" si="20"/>
        <v>0</v>
      </c>
      <c r="I80" s="115">
        <f t="shared" si="20"/>
        <v>0</v>
      </c>
      <c r="J80" s="122">
        <f t="shared" si="20"/>
        <v>0</v>
      </c>
      <c r="K80" s="114">
        <f t="shared" si="20"/>
        <v>0</v>
      </c>
      <c r="L80" s="115">
        <f t="shared" si="20"/>
        <v>0</v>
      </c>
      <c r="M80" s="59">
        <f t="shared" si="20"/>
        <v>0</v>
      </c>
      <c r="N80" s="114">
        <f t="shared" si="20"/>
        <v>0</v>
      </c>
      <c r="O80" s="115">
        <f t="shared" si="20"/>
        <v>0</v>
      </c>
      <c r="P80" s="112"/>
    </row>
    <row r="81" spans="1:16" hidden="1" x14ac:dyDescent="0.25">
      <c r="A81" s="38">
        <v>2121</v>
      </c>
      <c r="B81" s="58" t="s">
        <v>68</v>
      </c>
      <c r="C81" s="59">
        <f t="shared" si="3"/>
        <v>0</v>
      </c>
      <c r="D81" s="232">
        <v>0</v>
      </c>
      <c r="E81" s="435"/>
      <c r="F81" s="393">
        <f>D81+E81</f>
        <v>0</v>
      </c>
      <c r="G81" s="232"/>
      <c r="H81" s="264"/>
      <c r="I81" s="115">
        <f>G81+H81</f>
        <v>0</v>
      </c>
      <c r="J81" s="264"/>
      <c r="K81" s="61"/>
      <c r="L81" s="115">
        <f>J81+K81</f>
        <v>0</v>
      </c>
      <c r="M81" s="328"/>
      <c r="N81" s="61"/>
      <c r="O81" s="115">
        <f>M81+N81</f>
        <v>0</v>
      </c>
      <c r="P81" s="112"/>
    </row>
    <row r="82" spans="1:16" ht="24" hidden="1" x14ac:dyDescent="0.25">
      <c r="A82" s="38">
        <v>2122</v>
      </c>
      <c r="B82" s="58" t="s">
        <v>69</v>
      </c>
      <c r="C82" s="59">
        <f t="shared" si="3"/>
        <v>0</v>
      </c>
      <c r="D82" s="232">
        <v>0</v>
      </c>
      <c r="E82" s="435"/>
      <c r="F82" s="393">
        <f>D82+E82</f>
        <v>0</v>
      </c>
      <c r="G82" s="232"/>
      <c r="H82" s="264"/>
      <c r="I82" s="115">
        <f>G82+H82</f>
        <v>0</v>
      </c>
      <c r="J82" s="264"/>
      <c r="K82" s="61"/>
      <c r="L82" s="115">
        <f>J82+K82</f>
        <v>0</v>
      </c>
      <c r="M82" s="328"/>
      <c r="N82" s="61"/>
      <c r="O82" s="115">
        <f>M82+N82</f>
        <v>0</v>
      </c>
      <c r="P82" s="112"/>
    </row>
    <row r="83" spans="1:16" x14ac:dyDescent="0.25">
      <c r="A83" s="46">
        <v>2200</v>
      </c>
      <c r="B83" s="106" t="s">
        <v>71</v>
      </c>
      <c r="C83" s="47">
        <f t="shared" si="3"/>
        <v>621149</v>
      </c>
      <c r="D83" s="230">
        <f t="shared" ref="D83:O83" si="21">SUM(D84,D89,D95,D103,D112,D116,D122,D128)</f>
        <v>580009</v>
      </c>
      <c r="E83" s="430">
        <f t="shared" si="21"/>
        <v>41140</v>
      </c>
      <c r="F83" s="397">
        <f t="shared" si="21"/>
        <v>621149</v>
      </c>
      <c r="G83" s="230">
        <f t="shared" si="21"/>
        <v>0</v>
      </c>
      <c r="H83" s="107">
        <f t="shared" si="21"/>
        <v>0</v>
      </c>
      <c r="I83" s="118">
        <f t="shared" si="21"/>
        <v>0</v>
      </c>
      <c r="J83" s="107">
        <f t="shared" si="21"/>
        <v>0</v>
      </c>
      <c r="K83" s="51">
        <f t="shared" si="21"/>
        <v>0</v>
      </c>
      <c r="L83" s="118">
        <f t="shared" si="21"/>
        <v>0</v>
      </c>
      <c r="M83" s="167">
        <f t="shared" si="21"/>
        <v>0</v>
      </c>
      <c r="N83" s="168">
        <f t="shared" si="21"/>
        <v>0</v>
      </c>
      <c r="O83" s="169">
        <f t="shared" si="21"/>
        <v>0</v>
      </c>
      <c r="P83" s="353"/>
    </row>
    <row r="84" spans="1:16" ht="24" hidden="1" x14ac:dyDescent="0.25">
      <c r="A84" s="108">
        <v>2210</v>
      </c>
      <c r="B84" s="79" t="s">
        <v>72</v>
      </c>
      <c r="C84" s="85">
        <f t="shared" si="3"/>
        <v>0</v>
      </c>
      <c r="D84" s="133">
        <f t="shared" ref="D84:O84" si="22">SUM(D85:D88)</f>
        <v>0</v>
      </c>
      <c r="E84" s="431">
        <f t="shared" si="22"/>
        <v>0</v>
      </c>
      <c r="F84" s="432">
        <f t="shared" si="22"/>
        <v>0</v>
      </c>
      <c r="G84" s="133">
        <f t="shared" si="22"/>
        <v>0</v>
      </c>
      <c r="H84" s="208">
        <f t="shared" si="22"/>
        <v>0</v>
      </c>
      <c r="I84" s="110">
        <f t="shared" si="22"/>
        <v>0</v>
      </c>
      <c r="J84" s="208">
        <f t="shared" si="22"/>
        <v>0</v>
      </c>
      <c r="K84" s="109">
        <f t="shared" si="22"/>
        <v>0</v>
      </c>
      <c r="L84" s="110">
        <f t="shared" si="22"/>
        <v>0</v>
      </c>
      <c r="M84" s="85">
        <f t="shared" si="22"/>
        <v>0</v>
      </c>
      <c r="N84" s="109">
        <f t="shared" si="22"/>
        <v>0</v>
      </c>
      <c r="O84" s="110">
        <f t="shared" si="22"/>
        <v>0</v>
      </c>
      <c r="P84" s="117"/>
    </row>
    <row r="85" spans="1:16" ht="24" hidden="1" x14ac:dyDescent="0.25">
      <c r="A85" s="33">
        <v>2211</v>
      </c>
      <c r="B85" s="53" t="s">
        <v>73</v>
      </c>
      <c r="C85" s="54">
        <f t="shared" si="3"/>
        <v>0</v>
      </c>
      <c r="D85" s="231">
        <v>0</v>
      </c>
      <c r="E85" s="433"/>
      <c r="F85" s="434">
        <f>D85+E85</f>
        <v>0</v>
      </c>
      <c r="G85" s="231"/>
      <c r="H85" s="263"/>
      <c r="I85" s="121">
        <f>G85+H85</f>
        <v>0</v>
      </c>
      <c r="J85" s="263"/>
      <c r="K85" s="56"/>
      <c r="L85" s="121">
        <f>J85+K85</f>
        <v>0</v>
      </c>
      <c r="M85" s="327"/>
      <c r="N85" s="56"/>
      <c r="O85" s="121">
        <f>M85+N85</f>
        <v>0</v>
      </c>
      <c r="P85" s="111"/>
    </row>
    <row r="86" spans="1:16" ht="36" hidden="1" x14ac:dyDescent="0.25">
      <c r="A86" s="38">
        <v>2212</v>
      </c>
      <c r="B86" s="58" t="s">
        <v>74</v>
      </c>
      <c r="C86" s="59">
        <f t="shared" si="3"/>
        <v>0</v>
      </c>
      <c r="D86" s="232">
        <v>0</v>
      </c>
      <c r="E86" s="435"/>
      <c r="F86" s="393">
        <f>D86+E86</f>
        <v>0</v>
      </c>
      <c r="G86" s="232"/>
      <c r="H86" s="264"/>
      <c r="I86" s="115">
        <f>G86+H86</f>
        <v>0</v>
      </c>
      <c r="J86" s="264"/>
      <c r="K86" s="61"/>
      <c r="L86" s="115">
        <f>J86+K86</f>
        <v>0</v>
      </c>
      <c r="M86" s="328"/>
      <c r="N86" s="61"/>
      <c r="O86" s="115">
        <f>M86+N86</f>
        <v>0</v>
      </c>
      <c r="P86" s="112"/>
    </row>
    <row r="87" spans="1:16" ht="24" hidden="1" x14ac:dyDescent="0.25">
      <c r="A87" s="38">
        <v>2214</v>
      </c>
      <c r="B87" s="58" t="s">
        <v>75</v>
      </c>
      <c r="C87" s="59">
        <f t="shared" si="3"/>
        <v>0</v>
      </c>
      <c r="D87" s="232">
        <v>0</v>
      </c>
      <c r="E87" s="435"/>
      <c r="F87" s="393">
        <f>D87+E87</f>
        <v>0</v>
      </c>
      <c r="G87" s="232"/>
      <c r="H87" s="264"/>
      <c r="I87" s="115">
        <f>G87+H87</f>
        <v>0</v>
      </c>
      <c r="J87" s="264"/>
      <c r="K87" s="61"/>
      <c r="L87" s="115">
        <f>J87+K87</f>
        <v>0</v>
      </c>
      <c r="M87" s="328"/>
      <c r="N87" s="61"/>
      <c r="O87" s="115">
        <f>M87+N87</f>
        <v>0</v>
      </c>
      <c r="P87" s="112"/>
    </row>
    <row r="88" spans="1:16" hidden="1" x14ac:dyDescent="0.25">
      <c r="A88" s="38">
        <v>2219</v>
      </c>
      <c r="B88" s="58" t="s">
        <v>76</v>
      </c>
      <c r="C88" s="59">
        <f t="shared" si="3"/>
        <v>0</v>
      </c>
      <c r="D88" s="232">
        <v>0</v>
      </c>
      <c r="E88" s="435"/>
      <c r="F88" s="393">
        <f>D88+E88</f>
        <v>0</v>
      </c>
      <c r="G88" s="232"/>
      <c r="H88" s="264"/>
      <c r="I88" s="115">
        <f>G88+H88</f>
        <v>0</v>
      </c>
      <c r="J88" s="264"/>
      <c r="K88" s="61"/>
      <c r="L88" s="115">
        <f>J88+K88</f>
        <v>0</v>
      </c>
      <c r="M88" s="328"/>
      <c r="N88" s="61"/>
      <c r="O88" s="115">
        <f>M88+N88</f>
        <v>0</v>
      </c>
      <c r="P88" s="112"/>
    </row>
    <row r="89" spans="1:16" ht="24" hidden="1" x14ac:dyDescent="0.25">
      <c r="A89" s="113">
        <v>2220</v>
      </c>
      <c r="B89" s="58" t="s">
        <v>77</v>
      </c>
      <c r="C89" s="59">
        <f t="shared" si="3"/>
        <v>0</v>
      </c>
      <c r="D89" s="233">
        <f t="shared" ref="D89:O89" si="23">SUM(D90:D94)</f>
        <v>0</v>
      </c>
      <c r="E89" s="436">
        <f t="shared" si="23"/>
        <v>0</v>
      </c>
      <c r="F89" s="393">
        <f t="shared" si="23"/>
        <v>0</v>
      </c>
      <c r="G89" s="233">
        <f t="shared" si="23"/>
        <v>0</v>
      </c>
      <c r="H89" s="122">
        <f t="shared" si="23"/>
        <v>0</v>
      </c>
      <c r="I89" s="115">
        <f t="shared" si="23"/>
        <v>0</v>
      </c>
      <c r="J89" s="122">
        <f t="shared" si="23"/>
        <v>0</v>
      </c>
      <c r="K89" s="114">
        <f t="shared" si="23"/>
        <v>0</v>
      </c>
      <c r="L89" s="115">
        <f t="shared" si="23"/>
        <v>0</v>
      </c>
      <c r="M89" s="59">
        <f t="shared" si="23"/>
        <v>0</v>
      </c>
      <c r="N89" s="114">
        <f t="shared" si="23"/>
        <v>0</v>
      </c>
      <c r="O89" s="115">
        <f t="shared" si="23"/>
        <v>0</v>
      </c>
      <c r="P89" s="112"/>
    </row>
    <row r="90" spans="1:16" ht="24" hidden="1" x14ac:dyDescent="0.25">
      <c r="A90" s="38">
        <v>2221</v>
      </c>
      <c r="B90" s="58" t="s">
        <v>289</v>
      </c>
      <c r="C90" s="59">
        <f t="shared" si="3"/>
        <v>0</v>
      </c>
      <c r="D90" s="232">
        <v>0</v>
      </c>
      <c r="E90" s="435"/>
      <c r="F90" s="393">
        <f>D90+E90</f>
        <v>0</v>
      </c>
      <c r="G90" s="232"/>
      <c r="H90" s="264"/>
      <c r="I90" s="115">
        <f>G90+H90</f>
        <v>0</v>
      </c>
      <c r="J90" s="264"/>
      <c r="K90" s="61"/>
      <c r="L90" s="115">
        <f>J90+K90</f>
        <v>0</v>
      </c>
      <c r="M90" s="328"/>
      <c r="N90" s="61"/>
      <c r="O90" s="115">
        <f>M90+N90</f>
        <v>0</v>
      </c>
      <c r="P90" s="112"/>
    </row>
    <row r="91" spans="1:16" hidden="1" x14ac:dyDescent="0.25">
      <c r="A91" s="38">
        <v>2222</v>
      </c>
      <c r="B91" s="58" t="s">
        <v>78</v>
      </c>
      <c r="C91" s="59">
        <f t="shared" si="3"/>
        <v>0</v>
      </c>
      <c r="D91" s="232">
        <v>0</v>
      </c>
      <c r="E91" s="435"/>
      <c r="F91" s="393">
        <f>D91+E91</f>
        <v>0</v>
      </c>
      <c r="G91" s="232"/>
      <c r="H91" s="264"/>
      <c r="I91" s="115">
        <f>G91+H91</f>
        <v>0</v>
      </c>
      <c r="J91" s="264"/>
      <c r="K91" s="61"/>
      <c r="L91" s="115">
        <f>J91+K91</f>
        <v>0</v>
      </c>
      <c r="M91" s="328"/>
      <c r="N91" s="61"/>
      <c r="O91" s="115">
        <f>M91+N91</f>
        <v>0</v>
      </c>
      <c r="P91" s="112"/>
    </row>
    <row r="92" spans="1:16" hidden="1" x14ac:dyDescent="0.25">
      <c r="A92" s="38">
        <v>2223</v>
      </c>
      <c r="B92" s="58" t="s">
        <v>79</v>
      </c>
      <c r="C92" s="59">
        <f t="shared" si="3"/>
        <v>0</v>
      </c>
      <c r="D92" s="232">
        <v>0</v>
      </c>
      <c r="E92" s="435"/>
      <c r="F92" s="393">
        <f>D92+E92</f>
        <v>0</v>
      </c>
      <c r="G92" s="232"/>
      <c r="H92" s="264"/>
      <c r="I92" s="115">
        <f>G92+H92</f>
        <v>0</v>
      </c>
      <c r="J92" s="264"/>
      <c r="K92" s="61"/>
      <c r="L92" s="115">
        <f>J92+K92</f>
        <v>0</v>
      </c>
      <c r="M92" s="328"/>
      <c r="N92" s="61"/>
      <c r="O92" s="115">
        <f>M92+N92</f>
        <v>0</v>
      </c>
      <c r="P92" s="112"/>
    </row>
    <row r="93" spans="1:16" ht="48" hidden="1" x14ac:dyDescent="0.25">
      <c r="A93" s="38">
        <v>2224</v>
      </c>
      <c r="B93" s="58" t="s">
        <v>299</v>
      </c>
      <c r="C93" s="59">
        <f t="shared" si="3"/>
        <v>0</v>
      </c>
      <c r="D93" s="232">
        <v>0</v>
      </c>
      <c r="E93" s="435"/>
      <c r="F93" s="393">
        <f>D93+E93</f>
        <v>0</v>
      </c>
      <c r="G93" s="232"/>
      <c r="H93" s="264"/>
      <c r="I93" s="115">
        <f>G93+H93</f>
        <v>0</v>
      </c>
      <c r="J93" s="264"/>
      <c r="K93" s="61"/>
      <c r="L93" s="115">
        <f>J93+K93</f>
        <v>0</v>
      </c>
      <c r="M93" s="328"/>
      <c r="N93" s="61"/>
      <c r="O93" s="115">
        <f>M93+N93</f>
        <v>0</v>
      </c>
      <c r="P93" s="112"/>
    </row>
    <row r="94" spans="1:16" ht="24" hidden="1" x14ac:dyDescent="0.25">
      <c r="A94" s="38">
        <v>2229</v>
      </c>
      <c r="B94" s="58" t="s">
        <v>80</v>
      </c>
      <c r="C94" s="59">
        <f t="shared" si="3"/>
        <v>0</v>
      </c>
      <c r="D94" s="232">
        <v>0</v>
      </c>
      <c r="E94" s="435"/>
      <c r="F94" s="393">
        <f>D94+E94</f>
        <v>0</v>
      </c>
      <c r="G94" s="232"/>
      <c r="H94" s="264"/>
      <c r="I94" s="115">
        <f>G94+H94</f>
        <v>0</v>
      </c>
      <c r="J94" s="264"/>
      <c r="K94" s="61"/>
      <c r="L94" s="115">
        <f>J94+K94</f>
        <v>0</v>
      </c>
      <c r="M94" s="328"/>
      <c r="N94" s="61"/>
      <c r="O94" s="115">
        <f>M94+N94</f>
        <v>0</v>
      </c>
      <c r="P94" s="112"/>
    </row>
    <row r="95" spans="1:16" ht="36" hidden="1" x14ac:dyDescent="0.25">
      <c r="A95" s="113">
        <v>2230</v>
      </c>
      <c r="B95" s="58" t="s">
        <v>81</v>
      </c>
      <c r="C95" s="59">
        <f t="shared" si="3"/>
        <v>0</v>
      </c>
      <c r="D95" s="233">
        <f t="shared" ref="D95:O95" si="24">SUM(D96:D102)</f>
        <v>0</v>
      </c>
      <c r="E95" s="436">
        <f t="shared" si="24"/>
        <v>0</v>
      </c>
      <c r="F95" s="393">
        <f t="shared" si="24"/>
        <v>0</v>
      </c>
      <c r="G95" s="233">
        <f t="shared" si="24"/>
        <v>0</v>
      </c>
      <c r="H95" s="122">
        <f t="shared" si="24"/>
        <v>0</v>
      </c>
      <c r="I95" s="115">
        <f t="shared" si="24"/>
        <v>0</v>
      </c>
      <c r="J95" s="122">
        <f t="shared" si="24"/>
        <v>0</v>
      </c>
      <c r="K95" s="114">
        <f t="shared" si="24"/>
        <v>0</v>
      </c>
      <c r="L95" s="115">
        <f t="shared" si="24"/>
        <v>0</v>
      </c>
      <c r="M95" s="59">
        <f t="shared" si="24"/>
        <v>0</v>
      </c>
      <c r="N95" s="114">
        <f t="shared" si="24"/>
        <v>0</v>
      </c>
      <c r="O95" s="115">
        <f t="shared" si="24"/>
        <v>0</v>
      </c>
      <c r="P95" s="112"/>
    </row>
    <row r="96" spans="1:16" ht="24" hidden="1" x14ac:dyDescent="0.25">
      <c r="A96" s="38">
        <v>2231</v>
      </c>
      <c r="B96" s="58" t="s">
        <v>82</v>
      </c>
      <c r="C96" s="59">
        <f t="shared" si="3"/>
        <v>0</v>
      </c>
      <c r="D96" s="232">
        <v>0</v>
      </c>
      <c r="E96" s="435"/>
      <c r="F96" s="393">
        <f t="shared" ref="F96:F102" si="25">D96+E96</f>
        <v>0</v>
      </c>
      <c r="G96" s="232"/>
      <c r="H96" s="264"/>
      <c r="I96" s="115">
        <f t="shared" ref="I96:I102" si="26">G96+H96</f>
        <v>0</v>
      </c>
      <c r="J96" s="264"/>
      <c r="K96" s="61"/>
      <c r="L96" s="115">
        <f t="shared" ref="L96:L102" si="27">J96+K96</f>
        <v>0</v>
      </c>
      <c r="M96" s="328"/>
      <c r="N96" s="61"/>
      <c r="O96" s="115">
        <f t="shared" ref="O96:O102" si="28">M96+N96</f>
        <v>0</v>
      </c>
      <c r="P96" s="112"/>
    </row>
    <row r="97" spans="1:16" ht="24.75" hidden="1" customHeight="1" x14ac:dyDescent="0.25">
      <c r="A97" s="38">
        <v>2232</v>
      </c>
      <c r="B97" s="58" t="s">
        <v>83</v>
      </c>
      <c r="C97" s="59">
        <f t="shared" si="3"/>
        <v>0</v>
      </c>
      <c r="D97" s="232">
        <v>0</v>
      </c>
      <c r="E97" s="435"/>
      <c r="F97" s="393">
        <f t="shared" si="25"/>
        <v>0</v>
      </c>
      <c r="G97" s="232"/>
      <c r="H97" s="264"/>
      <c r="I97" s="115">
        <f t="shared" si="26"/>
        <v>0</v>
      </c>
      <c r="J97" s="264"/>
      <c r="K97" s="61"/>
      <c r="L97" s="115">
        <f t="shared" si="27"/>
        <v>0</v>
      </c>
      <c r="M97" s="328"/>
      <c r="N97" s="61"/>
      <c r="O97" s="115">
        <f t="shared" si="28"/>
        <v>0</v>
      </c>
      <c r="P97" s="112"/>
    </row>
    <row r="98" spans="1:16" ht="24" hidden="1" x14ac:dyDescent="0.25">
      <c r="A98" s="33">
        <v>2233</v>
      </c>
      <c r="B98" s="53" t="s">
        <v>84</v>
      </c>
      <c r="C98" s="54">
        <f t="shared" si="3"/>
        <v>0</v>
      </c>
      <c r="D98" s="231">
        <v>0</v>
      </c>
      <c r="E98" s="433"/>
      <c r="F98" s="434">
        <f t="shared" si="25"/>
        <v>0</v>
      </c>
      <c r="G98" s="231"/>
      <c r="H98" s="263"/>
      <c r="I98" s="121">
        <f t="shared" si="26"/>
        <v>0</v>
      </c>
      <c r="J98" s="263"/>
      <c r="K98" s="56"/>
      <c r="L98" s="121">
        <f t="shared" si="27"/>
        <v>0</v>
      </c>
      <c r="M98" s="327"/>
      <c r="N98" s="56"/>
      <c r="O98" s="121">
        <f t="shared" si="28"/>
        <v>0</v>
      </c>
      <c r="P98" s="111"/>
    </row>
    <row r="99" spans="1:16" ht="36" hidden="1" x14ac:dyDescent="0.25">
      <c r="A99" s="38">
        <v>2234</v>
      </c>
      <c r="B99" s="58" t="s">
        <v>85</v>
      </c>
      <c r="C99" s="59">
        <f t="shared" si="3"/>
        <v>0</v>
      </c>
      <c r="D99" s="232">
        <v>0</v>
      </c>
      <c r="E99" s="435"/>
      <c r="F99" s="393">
        <f t="shared" si="25"/>
        <v>0</v>
      </c>
      <c r="G99" s="232"/>
      <c r="H99" s="264"/>
      <c r="I99" s="115">
        <f t="shared" si="26"/>
        <v>0</v>
      </c>
      <c r="J99" s="264"/>
      <c r="K99" s="61"/>
      <c r="L99" s="115">
        <f t="shared" si="27"/>
        <v>0</v>
      </c>
      <c r="M99" s="328"/>
      <c r="N99" s="61"/>
      <c r="O99" s="115">
        <f t="shared" si="28"/>
        <v>0</v>
      </c>
      <c r="P99" s="112"/>
    </row>
    <row r="100" spans="1:16" ht="24" hidden="1" x14ac:dyDescent="0.25">
      <c r="A100" s="38">
        <v>2235</v>
      </c>
      <c r="B100" s="58" t="s">
        <v>86</v>
      </c>
      <c r="C100" s="59">
        <f t="shared" si="3"/>
        <v>0</v>
      </c>
      <c r="D100" s="232">
        <v>0</v>
      </c>
      <c r="E100" s="435"/>
      <c r="F100" s="393">
        <f t="shared" si="25"/>
        <v>0</v>
      </c>
      <c r="G100" s="232"/>
      <c r="H100" s="264"/>
      <c r="I100" s="115">
        <f t="shared" si="26"/>
        <v>0</v>
      </c>
      <c r="J100" s="264"/>
      <c r="K100" s="61"/>
      <c r="L100" s="115">
        <f t="shared" si="27"/>
        <v>0</v>
      </c>
      <c r="M100" s="328"/>
      <c r="N100" s="61"/>
      <c r="O100" s="115">
        <f t="shared" si="28"/>
        <v>0</v>
      </c>
      <c r="P100" s="112"/>
    </row>
    <row r="101" spans="1:16" hidden="1" x14ac:dyDescent="0.25">
      <c r="A101" s="38">
        <v>2236</v>
      </c>
      <c r="B101" s="58" t="s">
        <v>87</v>
      </c>
      <c r="C101" s="59">
        <f t="shared" si="3"/>
        <v>0</v>
      </c>
      <c r="D101" s="232">
        <v>0</v>
      </c>
      <c r="E101" s="435"/>
      <c r="F101" s="393">
        <f t="shared" si="25"/>
        <v>0</v>
      </c>
      <c r="G101" s="232"/>
      <c r="H101" s="264"/>
      <c r="I101" s="115">
        <f t="shared" si="26"/>
        <v>0</v>
      </c>
      <c r="J101" s="264"/>
      <c r="K101" s="61"/>
      <c r="L101" s="115">
        <f t="shared" si="27"/>
        <v>0</v>
      </c>
      <c r="M101" s="328"/>
      <c r="N101" s="61"/>
      <c r="O101" s="115">
        <f t="shared" si="28"/>
        <v>0</v>
      </c>
      <c r="P101" s="112"/>
    </row>
    <row r="102" spans="1:16" ht="24" hidden="1" x14ac:dyDescent="0.25">
      <c r="A102" s="38">
        <v>2239</v>
      </c>
      <c r="B102" s="58" t="s">
        <v>88</v>
      </c>
      <c r="C102" s="59">
        <f t="shared" si="3"/>
        <v>0</v>
      </c>
      <c r="D102" s="232">
        <v>0</v>
      </c>
      <c r="E102" s="435"/>
      <c r="F102" s="393">
        <f t="shared" si="25"/>
        <v>0</v>
      </c>
      <c r="G102" s="232"/>
      <c r="H102" s="264"/>
      <c r="I102" s="115">
        <f t="shared" si="26"/>
        <v>0</v>
      </c>
      <c r="J102" s="264"/>
      <c r="K102" s="61"/>
      <c r="L102" s="115">
        <f t="shared" si="27"/>
        <v>0</v>
      </c>
      <c r="M102" s="328"/>
      <c r="N102" s="61"/>
      <c r="O102" s="115">
        <f t="shared" si="28"/>
        <v>0</v>
      </c>
      <c r="P102" s="112"/>
    </row>
    <row r="103" spans="1:16" ht="36" hidden="1" x14ac:dyDescent="0.25">
      <c r="A103" s="113">
        <v>2240</v>
      </c>
      <c r="B103" s="58" t="s">
        <v>89</v>
      </c>
      <c r="C103" s="59">
        <f t="shared" si="3"/>
        <v>0</v>
      </c>
      <c r="D103" s="233">
        <f t="shared" ref="D103:O103" si="29">SUM(D104:D111)</f>
        <v>0</v>
      </c>
      <c r="E103" s="436">
        <f t="shared" si="29"/>
        <v>0</v>
      </c>
      <c r="F103" s="393">
        <f t="shared" si="29"/>
        <v>0</v>
      </c>
      <c r="G103" s="233">
        <f t="shared" si="29"/>
        <v>0</v>
      </c>
      <c r="H103" s="122">
        <f t="shared" si="29"/>
        <v>0</v>
      </c>
      <c r="I103" s="115">
        <f t="shared" si="29"/>
        <v>0</v>
      </c>
      <c r="J103" s="122">
        <f t="shared" si="29"/>
        <v>0</v>
      </c>
      <c r="K103" s="114">
        <f t="shared" si="29"/>
        <v>0</v>
      </c>
      <c r="L103" s="115">
        <f t="shared" si="29"/>
        <v>0</v>
      </c>
      <c r="M103" s="59">
        <f t="shared" si="29"/>
        <v>0</v>
      </c>
      <c r="N103" s="114">
        <f t="shared" si="29"/>
        <v>0</v>
      </c>
      <c r="O103" s="115">
        <f t="shared" si="29"/>
        <v>0</v>
      </c>
      <c r="P103" s="112"/>
    </row>
    <row r="104" spans="1:16" hidden="1" x14ac:dyDescent="0.25">
      <c r="A104" s="38">
        <v>2241</v>
      </c>
      <c r="B104" s="58" t="s">
        <v>90</v>
      </c>
      <c r="C104" s="59">
        <f t="shared" si="3"/>
        <v>0</v>
      </c>
      <c r="D104" s="232">
        <v>0</v>
      </c>
      <c r="E104" s="435"/>
      <c r="F104" s="393">
        <f t="shared" ref="F104:F111" si="30">D104+E104</f>
        <v>0</v>
      </c>
      <c r="G104" s="232"/>
      <c r="H104" s="264"/>
      <c r="I104" s="115">
        <f t="shared" ref="I104:I111" si="31">G104+H104</f>
        <v>0</v>
      </c>
      <c r="J104" s="264"/>
      <c r="K104" s="61"/>
      <c r="L104" s="115">
        <f t="shared" ref="L104:L111" si="32">J104+K104</f>
        <v>0</v>
      </c>
      <c r="M104" s="328"/>
      <c r="N104" s="61"/>
      <c r="O104" s="115">
        <f t="shared" ref="O104:O111" si="33">M104+N104</f>
        <v>0</v>
      </c>
      <c r="P104" s="112"/>
    </row>
    <row r="105" spans="1:16" ht="24" hidden="1" x14ac:dyDescent="0.25">
      <c r="A105" s="38">
        <v>2242</v>
      </c>
      <c r="B105" s="58" t="s">
        <v>91</v>
      </c>
      <c r="C105" s="59">
        <f t="shared" si="3"/>
        <v>0</v>
      </c>
      <c r="D105" s="232">
        <v>0</v>
      </c>
      <c r="E105" s="435"/>
      <c r="F105" s="393">
        <f t="shared" si="30"/>
        <v>0</v>
      </c>
      <c r="G105" s="232"/>
      <c r="H105" s="264"/>
      <c r="I105" s="115">
        <f t="shared" si="31"/>
        <v>0</v>
      </c>
      <c r="J105" s="264"/>
      <c r="K105" s="61"/>
      <c r="L105" s="115">
        <f t="shared" si="32"/>
        <v>0</v>
      </c>
      <c r="M105" s="328"/>
      <c r="N105" s="61"/>
      <c r="O105" s="115">
        <f t="shared" si="33"/>
        <v>0</v>
      </c>
      <c r="P105" s="112"/>
    </row>
    <row r="106" spans="1:16" ht="24" hidden="1" x14ac:dyDescent="0.25">
      <c r="A106" s="38">
        <v>2243</v>
      </c>
      <c r="B106" s="58" t="s">
        <v>92</v>
      </c>
      <c r="C106" s="59">
        <f t="shared" si="3"/>
        <v>0</v>
      </c>
      <c r="D106" s="232">
        <v>0</v>
      </c>
      <c r="E106" s="435"/>
      <c r="F106" s="393">
        <f t="shared" si="30"/>
        <v>0</v>
      </c>
      <c r="G106" s="232"/>
      <c r="H106" s="264"/>
      <c r="I106" s="115">
        <f t="shared" si="31"/>
        <v>0</v>
      </c>
      <c r="J106" s="264"/>
      <c r="K106" s="61"/>
      <c r="L106" s="115">
        <f t="shared" si="32"/>
        <v>0</v>
      </c>
      <c r="M106" s="328"/>
      <c r="N106" s="61"/>
      <c r="O106" s="115">
        <f t="shared" si="33"/>
        <v>0</v>
      </c>
      <c r="P106" s="112"/>
    </row>
    <row r="107" spans="1:16" hidden="1" x14ac:dyDescent="0.25">
      <c r="A107" s="38">
        <v>2244</v>
      </c>
      <c r="B107" s="58" t="s">
        <v>93</v>
      </c>
      <c r="C107" s="59">
        <f t="shared" si="3"/>
        <v>0</v>
      </c>
      <c r="D107" s="232">
        <v>0</v>
      </c>
      <c r="E107" s="435"/>
      <c r="F107" s="393">
        <f t="shared" si="30"/>
        <v>0</v>
      </c>
      <c r="G107" s="232"/>
      <c r="H107" s="264"/>
      <c r="I107" s="115">
        <f t="shared" si="31"/>
        <v>0</v>
      </c>
      <c r="J107" s="264"/>
      <c r="K107" s="61"/>
      <c r="L107" s="115">
        <f t="shared" si="32"/>
        <v>0</v>
      </c>
      <c r="M107" s="328"/>
      <c r="N107" s="61"/>
      <c r="O107" s="115">
        <f t="shared" si="33"/>
        <v>0</v>
      </c>
      <c r="P107" s="112"/>
    </row>
    <row r="108" spans="1:16" ht="24" hidden="1" x14ac:dyDescent="0.25">
      <c r="A108" s="38">
        <v>2246</v>
      </c>
      <c r="B108" s="58" t="s">
        <v>94</v>
      </c>
      <c r="C108" s="59">
        <f t="shared" si="3"/>
        <v>0</v>
      </c>
      <c r="D108" s="232">
        <v>0</v>
      </c>
      <c r="E108" s="435"/>
      <c r="F108" s="393">
        <f t="shared" si="30"/>
        <v>0</v>
      </c>
      <c r="G108" s="232"/>
      <c r="H108" s="264"/>
      <c r="I108" s="115">
        <f t="shared" si="31"/>
        <v>0</v>
      </c>
      <c r="J108" s="264"/>
      <c r="K108" s="61"/>
      <c r="L108" s="115">
        <f t="shared" si="32"/>
        <v>0</v>
      </c>
      <c r="M108" s="328"/>
      <c r="N108" s="61"/>
      <c r="O108" s="115">
        <f t="shared" si="33"/>
        <v>0</v>
      </c>
      <c r="P108" s="112"/>
    </row>
    <row r="109" spans="1:16" hidden="1" x14ac:dyDescent="0.25">
      <c r="A109" s="38">
        <v>2247</v>
      </c>
      <c r="B109" s="58" t="s">
        <v>95</v>
      </c>
      <c r="C109" s="59">
        <f t="shared" si="3"/>
        <v>0</v>
      </c>
      <c r="D109" s="232">
        <v>0</v>
      </c>
      <c r="E109" s="435"/>
      <c r="F109" s="393">
        <f t="shared" si="30"/>
        <v>0</v>
      </c>
      <c r="G109" s="232"/>
      <c r="H109" s="264"/>
      <c r="I109" s="115">
        <f t="shared" si="31"/>
        <v>0</v>
      </c>
      <c r="J109" s="264"/>
      <c r="K109" s="61"/>
      <c r="L109" s="115">
        <f t="shared" si="32"/>
        <v>0</v>
      </c>
      <c r="M109" s="328"/>
      <c r="N109" s="61"/>
      <c r="O109" s="115">
        <f t="shared" si="33"/>
        <v>0</v>
      </c>
      <c r="P109" s="112"/>
    </row>
    <row r="110" spans="1:16" ht="24" hidden="1" x14ac:dyDescent="0.25">
      <c r="A110" s="38">
        <v>2248</v>
      </c>
      <c r="B110" s="58" t="s">
        <v>300</v>
      </c>
      <c r="C110" s="59">
        <f t="shared" si="3"/>
        <v>0</v>
      </c>
      <c r="D110" s="232">
        <v>0</v>
      </c>
      <c r="E110" s="435"/>
      <c r="F110" s="393">
        <f t="shared" si="30"/>
        <v>0</v>
      </c>
      <c r="G110" s="232"/>
      <c r="H110" s="264"/>
      <c r="I110" s="115">
        <f t="shared" si="31"/>
        <v>0</v>
      </c>
      <c r="J110" s="264"/>
      <c r="K110" s="61"/>
      <c r="L110" s="115">
        <f t="shared" si="32"/>
        <v>0</v>
      </c>
      <c r="M110" s="328"/>
      <c r="N110" s="61"/>
      <c r="O110" s="115">
        <f t="shared" si="33"/>
        <v>0</v>
      </c>
      <c r="P110" s="112"/>
    </row>
    <row r="111" spans="1:16" ht="24" hidden="1" x14ac:dyDescent="0.25">
      <c r="A111" s="38">
        <v>2249</v>
      </c>
      <c r="B111" s="58" t="s">
        <v>96</v>
      </c>
      <c r="C111" s="59">
        <f t="shared" si="3"/>
        <v>0</v>
      </c>
      <c r="D111" s="232">
        <v>0</v>
      </c>
      <c r="E111" s="435"/>
      <c r="F111" s="393">
        <f t="shared" si="30"/>
        <v>0</v>
      </c>
      <c r="G111" s="232"/>
      <c r="H111" s="264"/>
      <c r="I111" s="115">
        <f t="shared" si="31"/>
        <v>0</v>
      </c>
      <c r="J111" s="264"/>
      <c r="K111" s="61"/>
      <c r="L111" s="115">
        <f t="shared" si="32"/>
        <v>0</v>
      </c>
      <c r="M111" s="328"/>
      <c r="N111" s="61"/>
      <c r="O111" s="115">
        <f t="shared" si="33"/>
        <v>0</v>
      </c>
      <c r="P111" s="112"/>
    </row>
    <row r="112" spans="1:16" hidden="1" x14ac:dyDescent="0.25">
      <c r="A112" s="113">
        <v>2250</v>
      </c>
      <c r="B112" s="58" t="s">
        <v>97</v>
      </c>
      <c r="C112" s="59">
        <f t="shared" si="3"/>
        <v>0</v>
      </c>
      <c r="D112" s="233">
        <f t="shared" ref="D112:O112" si="34">SUM(D113:D115)</f>
        <v>0</v>
      </c>
      <c r="E112" s="436">
        <f t="shared" si="34"/>
        <v>0</v>
      </c>
      <c r="F112" s="393">
        <f t="shared" si="34"/>
        <v>0</v>
      </c>
      <c r="G112" s="233">
        <f t="shared" si="34"/>
        <v>0</v>
      </c>
      <c r="H112" s="122">
        <f t="shared" si="34"/>
        <v>0</v>
      </c>
      <c r="I112" s="115">
        <f t="shared" si="34"/>
        <v>0</v>
      </c>
      <c r="J112" s="122">
        <f t="shared" si="34"/>
        <v>0</v>
      </c>
      <c r="K112" s="114">
        <f t="shared" si="34"/>
        <v>0</v>
      </c>
      <c r="L112" s="115">
        <f t="shared" si="34"/>
        <v>0</v>
      </c>
      <c r="M112" s="59">
        <f t="shared" si="34"/>
        <v>0</v>
      </c>
      <c r="N112" s="114">
        <f t="shared" si="34"/>
        <v>0</v>
      </c>
      <c r="O112" s="115">
        <f t="shared" si="34"/>
        <v>0</v>
      </c>
      <c r="P112" s="112"/>
    </row>
    <row r="113" spans="1:16" hidden="1" x14ac:dyDescent="0.25">
      <c r="A113" s="38">
        <v>2251</v>
      </c>
      <c r="B113" s="58" t="s">
        <v>98</v>
      </c>
      <c r="C113" s="59">
        <f t="shared" si="3"/>
        <v>0</v>
      </c>
      <c r="D113" s="232">
        <v>0</v>
      </c>
      <c r="E113" s="435"/>
      <c r="F113" s="393">
        <f>D113+E113</f>
        <v>0</v>
      </c>
      <c r="G113" s="232"/>
      <c r="H113" s="264"/>
      <c r="I113" s="115">
        <f>G113+H113</f>
        <v>0</v>
      </c>
      <c r="J113" s="264"/>
      <c r="K113" s="61"/>
      <c r="L113" s="115">
        <f>J113+K113</f>
        <v>0</v>
      </c>
      <c r="M113" s="328"/>
      <c r="N113" s="61"/>
      <c r="O113" s="115">
        <f>M113+N113</f>
        <v>0</v>
      </c>
      <c r="P113" s="112"/>
    </row>
    <row r="114" spans="1:16" ht="24" hidden="1" x14ac:dyDescent="0.25">
      <c r="A114" s="38">
        <v>2252</v>
      </c>
      <c r="B114" s="58" t="s">
        <v>99</v>
      </c>
      <c r="C114" s="59">
        <f t="shared" ref="C114:C177" si="35">F114+I114+L114+O114</f>
        <v>0</v>
      </c>
      <c r="D114" s="232">
        <v>0</v>
      </c>
      <c r="E114" s="435"/>
      <c r="F114" s="393">
        <f>D114+E114</f>
        <v>0</v>
      </c>
      <c r="G114" s="232"/>
      <c r="H114" s="264"/>
      <c r="I114" s="115">
        <f>G114+H114</f>
        <v>0</v>
      </c>
      <c r="J114" s="264"/>
      <c r="K114" s="61"/>
      <c r="L114" s="115">
        <f>J114+K114</f>
        <v>0</v>
      </c>
      <c r="M114" s="328"/>
      <c r="N114" s="61"/>
      <c r="O114" s="115">
        <f>M114+N114</f>
        <v>0</v>
      </c>
      <c r="P114" s="112"/>
    </row>
    <row r="115" spans="1:16" ht="24" hidden="1" x14ac:dyDescent="0.25">
      <c r="A115" s="38">
        <v>2259</v>
      </c>
      <c r="B115" s="58" t="s">
        <v>100</v>
      </c>
      <c r="C115" s="59">
        <f t="shared" si="35"/>
        <v>0</v>
      </c>
      <c r="D115" s="232">
        <v>0</v>
      </c>
      <c r="E115" s="435"/>
      <c r="F115" s="393">
        <f>D115+E115</f>
        <v>0</v>
      </c>
      <c r="G115" s="232"/>
      <c r="H115" s="264"/>
      <c r="I115" s="115">
        <f>G115+H115</f>
        <v>0</v>
      </c>
      <c r="J115" s="264"/>
      <c r="K115" s="61"/>
      <c r="L115" s="115">
        <f>J115+K115</f>
        <v>0</v>
      </c>
      <c r="M115" s="328"/>
      <c r="N115" s="61"/>
      <c r="O115" s="115">
        <f>M115+N115</f>
        <v>0</v>
      </c>
      <c r="P115" s="112"/>
    </row>
    <row r="116" spans="1:16" x14ac:dyDescent="0.25">
      <c r="A116" s="113">
        <v>2260</v>
      </c>
      <c r="B116" s="58" t="s">
        <v>101</v>
      </c>
      <c r="C116" s="59">
        <f t="shared" si="35"/>
        <v>600</v>
      </c>
      <c r="D116" s="233">
        <f t="shared" ref="D116:O116" si="36">SUM(D117:D121)</f>
        <v>600</v>
      </c>
      <c r="E116" s="436">
        <f t="shared" si="36"/>
        <v>0</v>
      </c>
      <c r="F116" s="393">
        <f t="shared" si="36"/>
        <v>600</v>
      </c>
      <c r="G116" s="233">
        <f t="shared" si="36"/>
        <v>0</v>
      </c>
      <c r="H116" s="122">
        <f t="shared" si="36"/>
        <v>0</v>
      </c>
      <c r="I116" s="115">
        <f t="shared" si="36"/>
        <v>0</v>
      </c>
      <c r="J116" s="122">
        <f t="shared" si="36"/>
        <v>0</v>
      </c>
      <c r="K116" s="114">
        <f t="shared" si="36"/>
        <v>0</v>
      </c>
      <c r="L116" s="115">
        <f t="shared" si="36"/>
        <v>0</v>
      </c>
      <c r="M116" s="59">
        <f t="shared" si="36"/>
        <v>0</v>
      </c>
      <c r="N116" s="114">
        <f t="shared" si="36"/>
        <v>0</v>
      </c>
      <c r="O116" s="115">
        <f t="shared" si="36"/>
        <v>0</v>
      </c>
      <c r="P116" s="112"/>
    </row>
    <row r="117" spans="1:16" hidden="1" x14ac:dyDescent="0.25">
      <c r="A117" s="38">
        <v>2261</v>
      </c>
      <c r="B117" s="58" t="s">
        <v>102</v>
      </c>
      <c r="C117" s="59">
        <f t="shared" si="35"/>
        <v>0</v>
      </c>
      <c r="D117" s="232">
        <v>0</v>
      </c>
      <c r="E117" s="435"/>
      <c r="F117" s="393">
        <f>D117+E117</f>
        <v>0</v>
      </c>
      <c r="G117" s="232"/>
      <c r="H117" s="264"/>
      <c r="I117" s="115">
        <f>G117+H117</f>
        <v>0</v>
      </c>
      <c r="J117" s="264"/>
      <c r="K117" s="61"/>
      <c r="L117" s="115">
        <f>J117+K117</f>
        <v>0</v>
      </c>
      <c r="M117" s="328"/>
      <c r="N117" s="61"/>
      <c r="O117" s="115">
        <f>M117+N117</f>
        <v>0</v>
      </c>
      <c r="P117" s="112"/>
    </row>
    <row r="118" spans="1:16" hidden="1" x14ac:dyDescent="0.25">
      <c r="A118" s="38">
        <v>2262</v>
      </c>
      <c r="B118" s="58" t="s">
        <v>103</v>
      </c>
      <c r="C118" s="59">
        <f t="shared" si="35"/>
        <v>0</v>
      </c>
      <c r="D118" s="232">
        <v>0</v>
      </c>
      <c r="E118" s="435"/>
      <c r="F118" s="393">
        <f>D118+E118</f>
        <v>0</v>
      </c>
      <c r="G118" s="232"/>
      <c r="H118" s="264"/>
      <c r="I118" s="115">
        <f>G118+H118</f>
        <v>0</v>
      </c>
      <c r="J118" s="264"/>
      <c r="K118" s="61"/>
      <c r="L118" s="115">
        <f>J118+K118</f>
        <v>0</v>
      </c>
      <c r="M118" s="328"/>
      <c r="N118" s="61"/>
      <c r="O118" s="115">
        <f>M118+N118</f>
        <v>0</v>
      </c>
      <c r="P118" s="112"/>
    </row>
    <row r="119" spans="1:16" hidden="1" x14ac:dyDescent="0.25">
      <c r="A119" s="38">
        <v>2263</v>
      </c>
      <c r="B119" s="58" t="s">
        <v>104</v>
      </c>
      <c r="C119" s="59">
        <f t="shared" si="35"/>
        <v>0</v>
      </c>
      <c r="D119" s="232">
        <v>0</v>
      </c>
      <c r="E119" s="435"/>
      <c r="F119" s="393">
        <f>D119+E119</f>
        <v>0</v>
      </c>
      <c r="G119" s="232"/>
      <c r="H119" s="264"/>
      <c r="I119" s="115">
        <f>G119+H119</f>
        <v>0</v>
      </c>
      <c r="J119" s="264"/>
      <c r="K119" s="61"/>
      <c r="L119" s="115">
        <f>J119+K119</f>
        <v>0</v>
      </c>
      <c r="M119" s="328"/>
      <c r="N119" s="61"/>
      <c r="O119" s="115">
        <f>M119+N119</f>
        <v>0</v>
      </c>
      <c r="P119" s="112"/>
    </row>
    <row r="120" spans="1:16" ht="24" x14ac:dyDescent="0.25">
      <c r="A120" s="38">
        <v>2264</v>
      </c>
      <c r="B120" s="58" t="s">
        <v>105</v>
      </c>
      <c r="C120" s="59">
        <f t="shared" si="35"/>
        <v>600</v>
      </c>
      <c r="D120" s="232">
        <v>600</v>
      </c>
      <c r="E120" s="435"/>
      <c r="F120" s="393">
        <f>D120+E120</f>
        <v>600</v>
      </c>
      <c r="G120" s="232"/>
      <c r="H120" s="264"/>
      <c r="I120" s="115">
        <f>G120+H120</f>
        <v>0</v>
      </c>
      <c r="J120" s="264"/>
      <c r="K120" s="61"/>
      <c r="L120" s="115">
        <f>J120+K120</f>
        <v>0</v>
      </c>
      <c r="M120" s="328"/>
      <c r="N120" s="61"/>
      <c r="O120" s="115">
        <f>M120+N120</f>
        <v>0</v>
      </c>
      <c r="P120" s="112"/>
    </row>
    <row r="121" spans="1:16" hidden="1" x14ac:dyDescent="0.25">
      <c r="A121" s="38">
        <v>2269</v>
      </c>
      <c r="B121" s="58" t="s">
        <v>106</v>
      </c>
      <c r="C121" s="59">
        <f t="shared" si="35"/>
        <v>0</v>
      </c>
      <c r="D121" s="232">
        <v>0</v>
      </c>
      <c r="E121" s="435"/>
      <c r="F121" s="393">
        <f>D121+E121</f>
        <v>0</v>
      </c>
      <c r="G121" s="232"/>
      <c r="H121" s="264"/>
      <c r="I121" s="115">
        <f>G121+H121</f>
        <v>0</v>
      </c>
      <c r="J121" s="264"/>
      <c r="K121" s="61"/>
      <c r="L121" s="115">
        <f>J121+K121</f>
        <v>0</v>
      </c>
      <c r="M121" s="328"/>
      <c r="N121" s="61"/>
      <c r="O121" s="115">
        <f>M121+N121</f>
        <v>0</v>
      </c>
      <c r="P121" s="112"/>
    </row>
    <row r="122" spans="1:16" x14ac:dyDescent="0.25">
      <c r="A122" s="113">
        <v>2270</v>
      </c>
      <c r="B122" s="58" t="s">
        <v>107</v>
      </c>
      <c r="C122" s="59">
        <f t="shared" si="35"/>
        <v>620549</v>
      </c>
      <c r="D122" s="233">
        <v>579409</v>
      </c>
      <c r="E122" s="436">
        <f t="shared" ref="E122:O122" si="37">SUM(E123:E127)</f>
        <v>41140</v>
      </c>
      <c r="F122" s="393">
        <f t="shared" si="37"/>
        <v>620549</v>
      </c>
      <c r="G122" s="233">
        <f t="shared" si="37"/>
        <v>0</v>
      </c>
      <c r="H122" s="122">
        <f t="shared" si="37"/>
        <v>0</v>
      </c>
      <c r="I122" s="115">
        <f t="shared" si="37"/>
        <v>0</v>
      </c>
      <c r="J122" s="122">
        <f t="shared" si="37"/>
        <v>0</v>
      </c>
      <c r="K122" s="114">
        <f t="shared" si="37"/>
        <v>0</v>
      </c>
      <c r="L122" s="115">
        <f t="shared" si="37"/>
        <v>0</v>
      </c>
      <c r="M122" s="59">
        <f t="shared" si="37"/>
        <v>0</v>
      </c>
      <c r="N122" s="114">
        <f t="shared" si="37"/>
        <v>0</v>
      </c>
      <c r="O122" s="115">
        <f t="shared" si="37"/>
        <v>0</v>
      </c>
      <c r="P122" s="112"/>
    </row>
    <row r="123" spans="1:16" hidden="1" x14ac:dyDescent="0.25">
      <c r="A123" s="38">
        <v>2272</v>
      </c>
      <c r="B123" s="147" t="s">
        <v>108</v>
      </c>
      <c r="C123" s="59">
        <f t="shared" si="35"/>
        <v>0</v>
      </c>
      <c r="D123" s="232">
        <v>0</v>
      </c>
      <c r="E123" s="435"/>
      <c r="F123" s="393">
        <f>D123+E123</f>
        <v>0</v>
      </c>
      <c r="G123" s="232"/>
      <c r="H123" s="264"/>
      <c r="I123" s="115">
        <f>G123+H123</f>
        <v>0</v>
      </c>
      <c r="J123" s="264"/>
      <c r="K123" s="61"/>
      <c r="L123" s="115">
        <f>J123+K123</f>
        <v>0</v>
      </c>
      <c r="M123" s="328"/>
      <c r="N123" s="61"/>
      <c r="O123" s="115">
        <f>M123+N123</f>
        <v>0</v>
      </c>
      <c r="P123" s="112"/>
    </row>
    <row r="124" spans="1:16" ht="24" hidden="1" x14ac:dyDescent="0.25">
      <c r="A124" s="38">
        <v>2274</v>
      </c>
      <c r="B124" s="187" t="s">
        <v>290</v>
      </c>
      <c r="C124" s="59">
        <f t="shared" si="35"/>
        <v>0</v>
      </c>
      <c r="D124" s="232">
        <v>0</v>
      </c>
      <c r="E124" s="435"/>
      <c r="F124" s="393">
        <f>D124+E124</f>
        <v>0</v>
      </c>
      <c r="G124" s="232"/>
      <c r="H124" s="264"/>
      <c r="I124" s="115">
        <f>G124+H124</f>
        <v>0</v>
      </c>
      <c r="J124" s="264"/>
      <c r="K124" s="61"/>
      <c r="L124" s="115">
        <f>J124+K124</f>
        <v>0</v>
      </c>
      <c r="M124" s="328"/>
      <c r="N124" s="61"/>
      <c r="O124" s="115">
        <f>M124+N124</f>
        <v>0</v>
      </c>
      <c r="P124" s="112"/>
    </row>
    <row r="125" spans="1:16" ht="24" hidden="1" x14ac:dyDescent="0.25">
      <c r="A125" s="38">
        <v>2275</v>
      </c>
      <c r="B125" s="58" t="s">
        <v>109</v>
      </c>
      <c r="C125" s="59">
        <f t="shared" si="35"/>
        <v>0</v>
      </c>
      <c r="D125" s="232"/>
      <c r="E125" s="435"/>
      <c r="F125" s="393">
        <f>D125+E125</f>
        <v>0</v>
      </c>
      <c r="G125" s="232"/>
      <c r="H125" s="264"/>
      <c r="I125" s="115">
        <f>G125+H125</f>
        <v>0</v>
      </c>
      <c r="J125" s="264"/>
      <c r="K125" s="61"/>
      <c r="L125" s="115">
        <f>J125+K125</f>
        <v>0</v>
      </c>
      <c r="M125" s="328"/>
      <c r="N125" s="61"/>
      <c r="O125" s="115">
        <f>M125+N125</f>
        <v>0</v>
      </c>
      <c r="P125" s="112"/>
    </row>
    <row r="126" spans="1:16" ht="36" hidden="1" x14ac:dyDescent="0.25">
      <c r="A126" s="38">
        <v>2276</v>
      </c>
      <c r="B126" s="58" t="s">
        <v>110</v>
      </c>
      <c r="C126" s="59">
        <f t="shared" si="35"/>
        <v>0</v>
      </c>
      <c r="D126" s="232">
        <v>0</v>
      </c>
      <c r="E126" s="435"/>
      <c r="F126" s="393">
        <f>D126+E126</f>
        <v>0</v>
      </c>
      <c r="G126" s="232"/>
      <c r="H126" s="264"/>
      <c r="I126" s="115">
        <f>G126+H126</f>
        <v>0</v>
      </c>
      <c r="J126" s="264"/>
      <c r="K126" s="61"/>
      <c r="L126" s="115">
        <f>J126+K126</f>
        <v>0</v>
      </c>
      <c r="M126" s="328"/>
      <c r="N126" s="61"/>
      <c r="O126" s="115">
        <f>M126+N126</f>
        <v>0</v>
      </c>
      <c r="P126" s="112"/>
    </row>
    <row r="127" spans="1:16" ht="24" x14ac:dyDescent="0.25">
      <c r="A127" s="38">
        <v>2279</v>
      </c>
      <c r="B127" s="58" t="s">
        <v>111</v>
      </c>
      <c r="C127" s="59">
        <f t="shared" si="35"/>
        <v>620549</v>
      </c>
      <c r="D127" s="232">
        <v>579409</v>
      </c>
      <c r="E127" s="435">
        <v>41140</v>
      </c>
      <c r="F127" s="393">
        <f>D127+E127</f>
        <v>620549</v>
      </c>
      <c r="G127" s="232"/>
      <c r="H127" s="264"/>
      <c r="I127" s="115">
        <f>G127+H127</f>
        <v>0</v>
      </c>
      <c r="J127" s="264"/>
      <c r="K127" s="61"/>
      <c r="L127" s="115">
        <f>J127+K127</f>
        <v>0</v>
      </c>
      <c r="M127" s="328"/>
      <c r="N127" s="61"/>
      <c r="O127" s="115">
        <f>M127+N127</f>
        <v>0</v>
      </c>
      <c r="P127" s="112"/>
    </row>
    <row r="128" spans="1:16" ht="24" hidden="1" x14ac:dyDescent="0.25">
      <c r="A128" s="1244">
        <v>2280</v>
      </c>
      <c r="B128" s="53" t="s">
        <v>301</v>
      </c>
      <c r="C128" s="54">
        <f t="shared" si="35"/>
        <v>0</v>
      </c>
      <c r="D128" s="235">
        <f t="shared" ref="D128:O128" si="38">SUM(D129)</f>
        <v>0</v>
      </c>
      <c r="E128" s="438">
        <f t="shared" si="38"/>
        <v>0</v>
      </c>
      <c r="F128" s="434">
        <f t="shared" si="38"/>
        <v>0</v>
      </c>
      <c r="G128" s="235">
        <f t="shared" si="38"/>
        <v>0</v>
      </c>
      <c r="H128" s="266">
        <f t="shared" si="38"/>
        <v>0</v>
      </c>
      <c r="I128" s="121">
        <f t="shared" si="38"/>
        <v>0</v>
      </c>
      <c r="J128" s="266">
        <f t="shared" si="38"/>
        <v>0</v>
      </c>
      <c r="K128" s="120">
        <f t="shared" si="38"/>
        <v>0</v>
      </c>
      <c r="L128" s="121">
        <f t="shared" si="38"/>
        <v>0</v>
      </c>
      <c r="M128" s="59">
        <f t="shared" si="38"/>
        <v>0</v>
      </c>
      <c r="N128" s="114">
        <f t="shared" si="38"/>
        <v>0</v>
      </c>
      <c r="O128" s="115">
        <f t="shared" si="38"/>
        <v>0</v>
      </c>
      <c r="P128" s="112"/>
    </row>
    <row r="129" spans="1:16" ht="24" hidden="1" x14ac:dyDescent="0.25">
      <c r="A129" s="38">
        <v>2283</v>
      </c>
      <c r="B129" s="58" t="s">
        <v>112</v>
      </c>
      <c r="C129" s="59">
        <f t="shared" si="35"/>
        <v>0</v>
      </c>
      <c r="D129" s="232">
        <v>0</v>
      </c>
      <c r="E129" s="435"/>
      <c r="F129" s="393">
        <f>D129+E129</f>
        <v>0</v>
      </c>
      <c r="G129" s="232"/>
      <c r="H129" s="264"/>
      <c r="I129" s="115">
        <f>G129+H129</f>
        <v>0</v>
      </c>
      <c r="J129" s="264"/>
      <c r="K129" s="61"/>
      <c r="L129" s="115">
        <f>J129+K129</f>
        <v>0</v>
      </c>
      <c r="M129" s="328"/>
      <c r="N129" s="61"/>
      <c r="O129" s="115">
        <f>M129+N129</f>
        <v>0</v>
      </c>
      <c r="P129" s="112"/>
    </row>
    <row r="130" spans="1:16" ht="38.25" customHeight="1" x14ac:dyDescent="0.25">
      <c r="A130" s="46">
        <v>2300</v>
      </c>
      <c r="B130" s="106" t="s">
        <v>113</v>
      </c>
      <c r="C130" s="47">
        <f t="shared" si="35"/>
        <v>1500</v>
      </c>
      <c r="D130" s="230">
        <f t="shared" ref="D130:O130" si="39">SUM(D131,D136,D140,D141,D144,D151,D159,D160,D163)</f>
        <v>1500</v>
      </c>
      <c r="E130" s="430">
        <f t="shared" si="39"/>
        <v>0</v>
      </c>
      <c r="F130" s="397">
        <f t="shared" si="39"/>
        <v>1500</v>
      </c>
      <c r="G130" s="230">
        <f t="shared" si="39"/>
        <v>0</v>
      </c>
      <c r="H130" s="107">
        <f t="shared" si="39"/>
        <v>0</v>
      </c>
      <c r="I130" s="118">
        <f t="shared" si="39"/>
        <v>0</v>
      </c>
      <c r="J130" s="107">
        <f t="shared" si="39"/>
        <v>0</v>
      </c>
      <c r="K130" s="51">
        <f t="shared" si="39"/>
        <v>0</v>
      </c>
      <c r="L130" s="118">
        <f t="shared" si="39"/>
        <v>0</v>
      </c>
      <c r="M130" s="47">
        <f t="shared" si="39"/>
        <v>0</v>
      </c>
      <c r="N130" s="51">
        <f t="shared" si="39"/>
        <v>0</v>
      </c>
      <c r="O130" s="118">
        <f t="shared" si="39"/>
        <v>0</v>
      </c>
      <c r="P130" s="124"/>
    </row>
    <row r="131" spans="1:16" ht="24" x14ac:dyDescent="0.25">
      <c r="A131" s="1244">
        <v>2310</v>
      </c>
      <c r="B131" s="53" t="s">
        <v>114</v>
      </c>
      <c r="C131" s="54">
        <f t="shared" si="35"/>
        <v>1500</v>
      </c>
      <c r="D131" s="235">
        <f t="shared" ref="D131:O131" si="40">SUM(D132:D135)</f>
        <v>1500</v>
      </c>
      <c r="E131" s="438">
        <f t="shared" si="40"/>
        <v>0</v>
      </c>
      <c r="F131" s="434">
        <f t="shared" si="40"/>
        <v>1500</v>
      </c>
      <c r="G131" s="235">
        <f t="shared" si="40"/>
        <v>0</v>
      </c>
      <c r="H131" s="266">
        <f t="shared" si="40"/>
        <v>0</v>
      </c>
      <c r="I131" s="121">
        <f t="shared" si="40"/>
        <v>0</v>
      </c>
      <c r="J131" s="266">
        <f t="shared" si="40"/>
        <v>0</v>
      </c>
      <c r="K131" s="120">
        <f t="shared" si="40"/>
        <v>0</v>
      </c>
      <c r="L131" s="121">
        <f t="shared" si="40"/>
        <v>0</v>
      </c>
      <c r="M131" s="54">
        <f t="shared" si="40"/>
        <v>0</v>
      </c>
      <c r="N131" s="120">
        <f t="shared" si="40"/>
        <v>0</v>
      </c>
      <c r="O131" s="121">
        <f t="shared" si="40"/>
        <v>0</v>
      </c>
      <c r="P131" s="111"/>
    </row>
    <row r="132" spans="1:16" hidden="1" x14ac:dyDescent="0.25">
      <c r="A132" s="38">
        <v>2311</v>
      </c>
      <c r="B132" s="58" t="s">
        <v>115</v>
      </c>
      <c r="C132" s="59">
        <f t="shared" si="35"/>
        <v>0</v>
      </c>
      <c r="D132" s="232">
        <v>0</v>
      </c>
      <c r="E132" s="435"/>
      <c r="F132" s="393">
        <f>D132+E132</f>
        <v>0</v>
      </c>
      <c r="G132" s="232"/>
      <c r="H132" s="264"/>
      <c r="I132" s="115">
        <f>G132+H132</f>
        <v>0</v>
      </c>
      <c r="J132" s="264"/>
      <c r="K132" s="61"/>
      <c r="L132" s="115">
        <f>J132+K132</f>
        <v>0</v>
      </c>
      <c r="M132" s="328"/>
      <c r="N132" s="61"/>
      <c r="O132" s="115">
        <f>M132+N132</f>
        <v>0</v>
      </c>
      <c r="P132" s="112"/>
    </row>
    <row r="133" spans="1:16" hidden="1" x14ac:dyDescent="0.25">
      <c r="A133" s="38">
        <v>2312</v>
      </c>
      <c r="B133" s="58" t="s">
        <v>116</v>
      </c>
      <c r="C133" s="59">
        <f t="shared" si="35"/>
        <v>0</v>
      </c>
      <c r="D133" s="232">
        <v>0</v>
      </c>
      <c r="E133" s="435"/>
      <c r="F133" s="393">
        <f>D133+E133</f>
        <v>0</v>
      </c>
      <c r="G133" s="232"/>
      <c r="H133" s="264"/>
      <c r="I133" s="115">
        <f>G133+H133</f>
        <v>0</v>
      </c>
      <c r="J133" s="264"/>
      <c r="K133" s="61"/>
      <c r="L133" s="115">
        <f>J133+K133</f>
        <v>0</v>
      </c>
      <c r="M133" s="328"/>
      <c r="N133" s="61"/>
      <c r="O133" s="115">
        <f>M133+N133</f>
        <v>0</v>
      </c>
      <c r="P133" s="112"/>
    </row>
    <row r="134" spans="1:16" hidden="1" x14ac:dyDescent="0.25">
      <c r="A134" s="38">
        <v>2313</v>
      </c>
      <c r="B134" s="58" t="s">
        <v>117</v>
      </c>
      <c r="C134" s="59">
        <f t="shared" si="35"/>
        <v>0</v>
      </c>
      <c r="D134" s="232">
        <v>0</v>
      </c>
      <c r="E134" s="435"/>
      <c r="F134" s="393">
        <f>D134+E134</f>
        <v>0</v>
      </c>
      <c r="G134" s="232"/>
      <c r="H134" s="264"/>
      <c r="I134" s="115">
        <f>G134+H134</f>
        <v>0</v>
      </c>
      <c r="J134" s="264"/>
      <c r="K134" s="61"/>
      <c r="L134" s="115">
        <f>J134+K134</f>
        <v>0</v>
      </c>
      <c r="M134" s="328"/>
      <c r="N134" s="61"/>
      <c r="O134" s="115">
        <f>M134+N134</f>
        <v>0</v>
      </c>
      <c r="P134" s="112"/>
    </row>
    <row r="135" spans="1:16" ht="36" customHeight="1" x14ac:dyDescent="0.25">
      <c r="A135" s="38">
        <v>2314</v>
      </c>
      <c r="B135" s="58" t="s">
        <v>291</v>
      </c>
      <c r="C135" s="59">
        <f t="shared" si="35"/>
        <v>1500</v>
      </c>
      <c r="D135" s="232">
        <v>1500</v>
      </c>
      <c r="E135" s="435"/>
      <c r="F135" s="393">
        <f>D135+E135</f>
        <v>1500</v>
      </c>
      <c r="G135" s="232"/>
      <c r="H135" s="264"/>
      <c r="I135" s="115">
        <f>G135+H135</f>
        <v>0</v>
      </c>
      <c r="J135" s="264"/>
      <c r="K135" s="61"/>
      <c r="L135" s="115">
        <f>J135+K135</f>
        <v>0</v>
      </c>
      <c r="M135" s="328"/>
      <c r="N135" s="61"/>
      <c r="O135" s="115">
        <f>M135+N135</f>
        <v>0</v>
      </c>
      <c r="P135" s="112"/>
    </row>
    <row r="136" spans="1:16" hidden="1" x14ac:dyDescent="0.25">
      <c r="A136" s="113">
        <v>2320</v>
      </c>
      <c r="B136" s="58" t="s">
        <v>118</v>
      </c>
      <c r="C136" s="59">
        <f t="shared" si="35"/>
        <v>0</v>
      </c>
      <c r="D136" s="233">
        <f t="shared" ref="D136:O136" si="41">SUM(D137:D139)</f>
        <v>0</v>
      </c>
      <c r="E136" s="436">
        <f t="shared" si="41"/>
        <v>0</v>
      </c>
      <c r="F136" s="393">
        <f t="shared" si="41"/>
        <v>0</v>
      </c>
      <c r="G136" s="233">
        <f t="shared" si="41"/>
        <v>0</v>
      </c>
      <c r="H136" s="122">
        <f t="shared" si="41"/>
        <v>0</v>
      </c>
      <c r="I136" s="115">
        <f t="shared" si="41"/>
        <v>0</v>
      </c>
      <c r="J136" s="122">
        <f t="shared" si="41"/>
        <v>0</v>
      </c>
      <c r="K136" s="114">
        <f t="shared" si="41"/>
        <v>0</v>
      </c>
      <c r="L136" s="115">
        <f t="shared" si="41"/>
        <v>0</v>
      </c>
      <c r="M136" s="59">
        <f t="shared" si="41"/>
        <v>0</v>
      </c>
      <c r="N136" s="114">
        <f t="shared" si="41"/>
        <v>0</v>
      </c>
      <c r="O136" s="115">
        <f t="shared" si="41"/>
        <v>0</v>
      </c>
      <c r="P136" s="112"/>
    </row>
    <row r="137" spans="1:16" hidden="1" x14ac:dyDescent="0.25">
      <c r="A137" s="38">
        <v>2321</v>
      </c>
      <c r="B137" s="58" t="s">
        <v>119</v>
      </c>
      <c r="C137" s="59">
        <f t="shared" si="35"/>
        <v>0</v>
      </c>
      <c r="D137" s="232">
        <v>0</v>
      </c>
      <c r="E137" s="435"/>
      <c r="F137" s="393">
        <f>D137+E137</f>
        <v>0</v>
      </c>
      <c r="G137" s="232"/>
      <c r="H137" s="264"/>
      <c r="I137" s="115">
        <f>G137+H137</f>
        <v>0</v>
      </c>
      <c r="J137" s="264"/>
      <c r="K137" s="61"/>
      <c r="L137" s="115">
        <f>J137+K137</f>
        <v>0</v>
      </c>
      <c r="M137" s="328"/>
      <c r="N137" s="61"/>
      <c r="O137" s="115">
        <f>M137+N137</f>
        <v>0</v>
      </c>
      <c r="P137" s="112"/>
    </row>
    <row r="138" spans="1:16" hidden="1" x14ac:dyDescent="0.25">
      <c r="A138" s="38">
        <v>2322</v>
      </c>
      <c r="B138" s="58" t="s">
        <v>120</v>
      </c>
      <c r="C138" s="59">
        <f t="shared" si="35"/>
        <v>0</v>
      </c>
      <c r="D138" s="232">
        <v>0</v>
      </c>
      <c r="E138" s="435"/>
      <c r="F138" s="393">
        <f>D138+E138</f>
        <v>0</v>
      </c>
      <c r="G138" s="232"/>
      <c r="H138" s="264"/>
      <c r="I138" s="115">
        <f>G138+H138</f>
        <v>0</v>
      </c>
      <c r="J138" s="264"/>
      <c r="K138" s="61"/>
      <c r="L138" s="115">
        <f>J138+K138</f>
        <v>0</v>
      </c>
      <c r="M138" s="328"/>
      <c r="N138" s="61"/>
      <c r="O138" s="115">
        <f>M138+N138</f>
        <v>0</v>
      </c>
      <c r="P138" s="112"/>
    </row>
    <row r="139" spans="1:16" ht="10.5" hidden="1" customHeight="1" x14ac:dyDescent="0.25">
      <c r="A139" s="38">
        <v>2329</v>
      </c>
      <c r="B139" s="58" t="s">
        <v>121</v>
      </c>
      <c r="C139" s="59">
        <f t="shared" si="35"/>
        <v>0</v>
      </c>
      <c r="D139" s="232">
        <v>0</v>
      </c>
      <c r="E139" s="435"/>
      <c r="F139" s="393">
        <f>D139+E139</f>
        <v>0</v>
      </c>
      <c r="G139" s="232"/>
      <c r="H139" s="264"/>
      <c r="I139" s="115">
        <f>G139+H139</f>
        <v>0</v>
      </c>
      <c r="J139" s="264"/>
      <c r="K139" s="61"/>
      <c r="L139" s="115">
        <f>J139+K139</f>
        <v>0</v>
      </c>
      <c r="M139" s="328"/>
      <c r="N139" s="61"/>
      <c r="O139" s="115">
        <f>M139+N139</f>
        <v>0</v>
      </c>
      <c r="P139" s="112"/>
    </row>
    <row r="140" spans="1:16" hidden="1" x14ac:dyDescent="0.25">
      <c r="A140" s="113">
        <v>2330</v>
      </c>
      <c r="B140" s="58" t="s">
        <v>122</v>
      </c>
      <c r="C140" s="59">
        <f t="shared" si="35"/>
        <v>0</v>
      </c>
      <c r="D140" s="232">
        <v>0</v>
      </c>
      <c r="E140" s="435"/>
      <c r="F140" s="393">
        <f>D140+E140</f>
        <v>0</v>
      </c>
      <c r="G140" s="232"/>
      <c r="H140" s="264"/>
      <c r="I140" s="115">
        <f>G140+H140</f>
        <v>0</v>
      </c>
      <c r="J140" s="264"/>
      <c r="K140" s="61"/>
      <c r="L140" s="115">
        <f>J140+K140</f>
        <v>0</v>
      </c>
      <c r="M140" s="328"/>
      <c r="N140" s="61"/>
      <c r="O140" s="115">
        <f>M140+N140</f>
        <v>0</v>
      </c>
      <c r="P140" s="112"/>
    </row>
    <row r="141" spans="1:16" ht="48" hidden="1" x14ac:dyDescent="0.25">
      <c r="A141" s="113">
        <v>2340</v>
      </c>
      <c r="B141" s="58" t="s">
        <v>302</v>
      </c>
      <c r="C141" s="59">
        <f t="shared" si="35"/>
        <v>0</v>
      </c>
      <c r="D141" s="233">
        <f t="shared" ref="D141:O141" si="42">SUM(D142:D143)</f>
        <v>0</v>
      </c>
      <c r="E141" s="436">
        <f t="shared" si="42"/>
        <v>0</v>
      </c>
      <c r="F141" s="393">
        <f t="shared" si="42"/>
        <v>0</v>
      </c>
      <c r="G141" s="233">
        <f t="shared" si="42"/>
        <v>0</v>
      </c>
      <c r="H141" s="122">
        <f t="shared" si="42"/>
        <v>0</v>
      </c>
      <c r="I141" s="115">
        <f t="shared" si="42"/>
        <v>0</v>
      </c>
      <c r="J141" s="122">
        <f t="shared" si="42"/>
        <v>0</v>
      </c>
      <c r="K141" s="114">
        <f t="shared" si="42"/>
        <v>0</v>
      </c>
      <c r="L141" s="115">
        <f t="shared" si="42"/>
        <v>0</v>
      </c>
      <c r="M141" s="59">
        <f t="shared" si="42"/>
        <v>0</v>
      </c>
      <c r="N141" s="114">
        <f t="shared" si="42"/>
        <v>0</v>
      </c>
      <c r="O141" s="115">
        <f t="shared" si="42"/>
        <v>0</v>
      </c>
      <c r="P141" s="112"/>
    </row>
    <row r="142" spans="1:16" hidden="1" x14ac:dyDescent="0.25">
      <c r="A142" s="38">
        <v>2341</v>
      </c>
      <c r="B142" s="58" t="s">
        <v>123</v>
      </c>
      <c r="C142" s="59">
        <f t="shared" si="35"/>
        <v>0</v>
      </c>
      <c r="D142" s="232">
        <v>0</v>
      </c>
      <c r="E142" s="435"/>
      <c r="F142" s="393">
        <f>D142+E142</f>
        <v>0</v>
      </c>
      <c r="G142" s="232"/>
      <c r="H142" s="264"/>
      <c r="I142" s="115">
        <f>G142+H142</f>
        <v>0</v>
      </c>
      <c r="J142" s="264"/>
      <c r="K142" s="61"/>
      <c r="L142" s="115">
        <f>J142+K142</f>
        <v>0</v>
      </c>
      <c r="M142" s="328"/>
      <c r="N142" s="61"/>
      <c r="O142" s="115">
        <f>M142+N142</f>
        <v>0</v>
      </c>
      <c r="P142" s="112"/>
    </row>
    <row r="143" spans="1:16" ht="24" hidden="1" x14ac:dyDescent="0.25">
      <c r="A143" s="38">
        <v>2344</v>
      </c>
      <c r="B143" s="58" t="s">
        <v>124</v>
      </c>
      <c r="C143" s="59">
        <f t="shared" si="35"/>
        <v>0</v>
      </c>
      <c r="D143" s="232">
        <v>0</v>
      </c>
      <c r="E143" s="435"/>
      <c r="F143" s="393">
        <f>D143+E143</f>
        <v>0</v>
      </c>
      <c r="G143" s="232"/>
      <c r="H143" s="264"/>
      <c r="I143" s="115">
        <f>G143+H143</f>
        <v>0</v>
      </c>
      <c r="J143" s="264"/>
      <c r="K143" s="61"/>
      <c r="L143" s="115">
        <f>J143+K143</f>
        <v>0</v>
      </c>
      <c r="M143" s="328"/>
      <c r="N143" s="61"/>
      <c r="O143" s="115">
        <f>M143+N143</f>
        <v>0</v>
      </c>
      <c r="P143" s="112"/>
    </row>
    <row r="144" spans="1:16" ht="24" hidden="1" x14ac:dyDescent="0.25">
      <c r="A144" s="108">
        <v>2350</v>
      </c>
      <c r="B144" s="79" t="s">
        <v>125</v>
      </c>
      <c r="C144" s="85">
        <f t="shared" si="35"/>
        <v>0</v>
      </c>
      <c r="D144" s="133">
        <f t="shared" ref="D144:O144" si="43">SUM(D145:D150)</f>
        <v>0</v>
      </c>
      <c r="E144" s="431">
        <f t="shared" si="43"/>
        <v>0</v>
      </c>
      <c r="F144" s="432">
        <f t="shared" si="43"/>
        <v>0</v>
      </c>
      <c r="G144" s="133">
        <f t="shared" si="43"/>
        <v>0</v>
      </c>
      <c r="H144" s="208">
        <f t="shared" si="43"/>
        <v>0</v>
      </c>
      <c r="I144" s="110">
        <f t="shared" si="43"/>
        <v>0</v>
      </c>
      <c r="J144" s="208">
        <f t="shared" si="43"/>
        <v>0</v>
      </c>
      <c r="K144" s="109">
        <f t="shared" si="43"/>
        <v>0</v>
      </c>
      <c r="L144" s="110">
        <f t="shared" si="43"/>
        <v>0</v>
      </c>
      <c r="M144" s="85">
        <f t="shared" si="43"/>
        <v>0</v>
      </c>
      <c r="N144" s="109">
        <f t="shared" si="43"/>
        <v>0</v>
      </c>
      <c r="O144" s="110">
        <f t="shared" si="43"/>
        <v>0</v>
      </c>
      <c r="P144" s="117"/>
    </row>
    <row r="145" spans="1:16" hidden="1" x14ac:dyDescent="0.25">
      <c r="A145" s="33">
        <v>2351</v>
      </c>
      <c r="B145" s="53" t="s">
        <v>126</v>
      </c>
      <c r="C145" s="54">
        <f t="shared" si="35"/>
        <v>0</v>
      </c>
      <c r="D145" s="231">
        <v>0</v>
      </c>
      <c r="E145" s="433"/>
      <c r="F145" s="434">
        <f t="shared" ref="F145:F150" si="44">D145+E145</f>
        <v>0</v>
      </c>
      <c r="G145" s="231"/>
      <c r="H145" s="263"/>
      <c r="I145" s="121">
        <f t="shared" ref="I145:I150" si="45">G145+H145</f>
        <v>0</v>
      </c>
      <c r="J145" s="263"/>
      <c r="K145" s="56"/>
      <c r="L145" s="121">
        <f t="shared" ref="L145:L150" si="46">J145+K145</f>
        <v>0</v>
      </c>
      <c r="M145" s="327"/>
      <c r="N145" s="56"/>
      <c r="O145" s="121">
        <f t="shared" ref="O145:O150" si="47">M145+N145</f>
        <v>0</v>
      </c>
      <c r="P145" s="111"/>
    </row>
    <row r="146" spans="1:16" hidden="1" x14ac:dyDescent="0.25">
      <c r="A146" s="38">
        <v>2352</v>
      </c>
      <c r="B146" s="58" t="s">
        <v>127</v>
      </c>
      <c r="C146" s="59">
        <f t="shared" si="35"/>
        <v>0</v>
      </c>
      <c r="D146" s="232">
        <v>0</v>
      </c>
      <c r="E146" s="435"/>
      <c r="F146" s="393">
        <f t="shared" si="44"/>
        <v>0</v>
      </c>
      <c r="G146" s="232"/>
      <c r="H146" s="264"/>
      <c r="I146" s="115">
        <f t="shared" si="45"/>
        <v>0</v>
      </c>
      <c r="J146" s="264"/>
      <c r="K146" s="61"/>
      <c r="L146" s="115">
        <f t="shared" si="46"/>
        <v>0</v>
      </c>
      <c r="M146" s="328"/>
      <c r="N146" s="61"/>
      <c r="O146" s="115">
        <f t="shared" si="47"/>
        <v>0</v>
      </c>
      <c r="P146" s="112"/>
    </row>
    <row r="147" spans="1:16" ht="24" hidden="1" x14ac:dyDescent="0.25">
      <c r="A147" s="38">
        <v>2353</v>
      </c>
      <c r="B147" s="58" t="s">
        <v>128</v>
      </c>
      <c r="C147" s="59">
        <f t="shared" si="35"/>
        <v>0</v>
      </c>
      <c r="D147" s="232">
        <v>0</v>
      </c>
      <c r="E147" s="435"/>
      <c r="F147" s="393">
        <f t="shared" si="44"/>
        <v>0</v>
      </c>
      <c r="G147" s="232"/>
      <c r="H147" s="264"/>
      <c r="I147" s="115">
        <f t="shared" si="45"/>
        <v>0</v>
      </c>
      <c r="J147" s="264"/>
      <c r="K147" s="61"/>
      <c r="L147" s="115">
        <f t="shared" si="46"/>
        <v>0</v>
      </c>
      <c r="M147" s="328"/>
      <c r="N147" s="61"/>
      <c r="O147" s="115">
        <f t="shared" si="47"/>
        <v>0</v>
      </c>
      <c r="P147" s="112"/>
    </row>
    <row r="148" spans="1:16" ht="24" hidden="1" x14ac:dyDescent="0.25">
      <c r="A148" s="38">
        <v>2354</v>
      </c>
      <c r="B148" s="58" t="s">
        <v>129</v>
      </c>
      <c r="C148" s="59">
        <f t="shared" si="35"/>
        <v>0</v>
      </c>
      <c r="D148" s="232">
        <v>0</v>
      </c>
      <c r="E148" s="435"/>
      <c r="F148" s="393">
        <f t="shared" si="44"/>
        <v>0</v>
      </c>
      <c r="G148" s="232"/>
      <c r="H148" s="264"/>
      <c r="I148" s="115">
        <f t="shared" si="45"/>
        <v>0</v>
      </c>
      <c r="J148" s="264"/>
      <c r="K148" s="61"/>
      <c r="L148" s="115">
        <f t="shared" si="46"/>
        <v>0</v>
      </c>
      <c r="M148" s="328"/>
      <c r="N148" s="61"/>
      <c r="O148" s="115">
        <f t="shared" si="47"/>
        <v>0</v>
      </c>
      <c r="P148" s="112"/>
    </row>
    <row r="149" spans="1:16" ht="24" hidden="1" x14ac:dyDescent="0.25">
      <c r="A149" s="38">
        <v>2355</v>
      </c>
      <c r="B149" s="58" t="s">
        <v>130</v>
      </c>
      <c r="C149" s="59">
        <f t="shared" si="35"/>
        <v>0</v>
      </c>
      <c r="D149" s="232">
        <v>0</v>
      </c>
      <c r="E149" s="435"/>
      <c r="F149" s="393">
        <f t="shared" si="44"/>
        <v>0</v>
      </c>
      <c r="G149" s="232"/>
      <c r="H149" s="264"/>
      <c r="I149" s="115">
        <f t="shared" si="45"/>
        <v>0</v>
      </c>
      <c r="J149" s="264"/>
      <c r="K149" s="61"/>
      <c r="L149" s="115">
        <f t="shared" si="46"/>
        <v>0</v>
      </c>
      <c r="M149" s="328"/>
      <c r="N149" s="61"/>
      <c r="O149" s="115">
        <f t="shared" si="47"/>
        <v>0</v>
      </c>
      <c r="P149" s="112"/>
    </row>
    <row r="150" spans="1:16" ht="24" hidden="1" x14ac:dyDescent="0.25">
      <c r="A150" s="38">
        <v>2359</v>
      </c>
      <c r="B150" s="58" t="s">
        <v>131</v>
      </c>
      <c r="C150" s="59">
        <f t="shared" si="35"/>
        <v>0</v>
      </c>
      <c r="D150" s="232">
        <v>0</v>
      </c>
      <c r="E150" s="435"/>
      <c r="F150" s="393">
        <f t="shared" si="44"/>
        <v>0</v>
      </c>
      <c r="G150" s="232"/>
      <c r="H150" s="264"/>
      <c r="I150" s="115">
        <f t="shared" si="45"/>
        <v>0</v>
      </c>
      <c r="J150" s="264"/>
      <c r="K150" s="61"/>
      <c r="L150" s="115">
        <f t="shared" si="46"/>
        <v>0</v>
      </c>
      <c r="M150" s="328"/>
      <c r="N150" s="61"/>
      <c r="O150" s="115">
        <f t="shared" si="47"/>
        <v>0</v>
      </c>
      <c r="P150" s="112"/>
    </row>
    <row r="151" spans="1:16" ht="24.75" hidden="1" customHeight="1" x14ac:dyDescent="0.25">
      <c r="A151" s="113">
        <v>2360</v>
      </c>
      <c r="B151" s="58" t="s">
        <v>132</v>
      </c>
      <c r="C151" s="59">
        <f t="shared" si="35"/>
        <v>0</v>
      </c>
      <c r="D151" s="233">
        <f t="shared" ref="D151:O151" si="48">SUM(D152:D158)</f>
        <v>0</v>
      </c>
      <c r="E151" s="436">
        <f t="shared" si="48"/>
        <v>0</v>
      </c>
      <c r="F151" s="393">
        <f t="shared" si="48"/>
        <v>0</v>
      </c>
      <c r="G151" s="233">
        <f t="shared" si="48"/>
        <v>0</v>
      </c>
      <c r="H151" s="122">
        <f t="shared" si="48"/>
        <v>0</v>
      </c>
      <c r="I151" s="115">
        <f t="shared" si="48"/>
        <v>0</v>
      </c>
      <c r="J151" s="122">
        <f t="shared" si="48"/>
        <v>0</v>
      </c>
      <c r="K151" s="114">
        <f t="shared" si="48"/>
        <v>0</v>
      </c>
      <c r="L151" s="115">
        <f t="shared" si="48"/>
        <v>0</v>
      </c>
      <c r="M151" s="59">
        <f t="shared" si="48"/>
        <v>0</v>
      </c>
      <c r="N151" s="114">
        <f t="shared" si="48"/>
        <v>0</v>
      </c>
      <c r="O151" s="115">
        <f t="shared" si="48"/>
        <v>0</v>
      </c>
      <c r="P151" s="112"/>
    </row>
    <row r="152" spans="1:16" hidden="1" x14ac:dyDescent="0.25">
      <c r="A152" s="37">
        <v>2361</v>
      </c>
      <c r="B152" s="58" t="s">
        <v>133</v>
      </c>
      <c r="C152" s="59">
        <f t="shared" si="35"/>
        <v>0</v>
      </c>
      <c r="D152" s="232">
        <v>0</v>
      </c>
      <c r="E152" s="435"/>
      <c r="F152" s="393">
        <f t="shared" ref="F152:F159" si="49">D152+E152</f>
        <v>0</v>
      </c>
      <c r="G152" s="232"/>
      <c r="H152" s="264"/>
      <c r="I152" s="115">
        <f t="shared" ref="I152:I159" si="50">G152+H152</f>
        <v>0</v>
      </c>
      <c r="J152" s="264"/>
      <c r="K152" s="61"/>
      <c r="L152" s="115">
        <f t="shared" ref="L152:L159" si="51">J152+K152</f>
        <v>0</v>
      </c>
      <c r="M152" s="328"/>
      <c r="N152" s="61"/>
      <c r="O152" s="115">
        <f t="shared" ref="O152:O159" si="52">M152+N152</f>
        <v>0</v>
      </c>
      <c r="P152" s="112"/>
    </row>
    <row r="153" spans="1:16" ht="24" hidden="1" x14ac:dyDescent="0.25">
      <c r="A153" s="37">
        <v>2362</v>
      </c>
      <c r="B153" s="58" t="s">
        <v>134</v>
      </c>
      <c r="C153" s="59">
        <f t="shared" si="35"/>
        <v>0</v>
      </c>
      <c r="D153" s="232">
        <v>0</v>
      </c>
      <c r="E153" s="435"/>
      <c r="F153" s="393">
        <f t="shared" si="49"/>
        <v>0</v>
      </c>
      <c r="G153" s="232"/>
      <c r="H153" s="264"/>
      <c r="I153" s="115">
        <f t="shared" si="50"/>
        <v>0</v>
      </c>
      <c r="J153" s="264"/>
      <c r="K153" s="61"/>
      <c r="L153" s="115">
        <f t="shared" si="51"/>
        <v>0</v>
      </c>
      <c r="M153" s="328"/>
      <c r="N153" s="61"/>
      <c r="O153" s="115">
        <f t="shared" si="52"/>
        <v>0</v>
      </c>
      <c r="P153" s="112"/>
    </row>
    <row r="154" spans="1:16" hidden="1" x14ac:dyDescent="0.25">
      <c r="A154" s="37">
        <v>2363</v>
      </c>
      <c r="B154" s="58" t="s">
        <v>135</v>
      </c>
      <c r="C154" s="59">
        <f t="shared" si="35"/>
        <v>0</v>
      </c>
      <c r="D154" s="232">
        <v>0</v>
      </c>
      <c r="E154" s="435"/>
      <c r="F154" s="393">
        <f t="shared" si="49"/>
        <v>0</v>
      </c>
      <c r="G154" s="232"/>
      <c r="H154" s="264"/>
      <c r="I154" s="115">
        <f t="shared" si="50"/>
        <v>0</v>
      </c>
      <c r="J154" s="264"/>
      <c r="K154" s="61"/>
      <c r="L154" s="115">
        <f t="shared" si="51"/>
        <v>0</v>
      </c>
      <c r="M154" s="328"/>
      <c r="N154" s="61"/>
      <c r="O154" s="115">
        <f t="shared" si="52"/>
        <v>0</v>
      </c>
      <c r="P154" s="112"/>
    </row>
    <row r="155" spans="1:16" hidden="1" x14ac:dyDescent="0.25">
      <c r="A155" s="37">
        <v>2364</v>
      </c>
      <c r="B155" s="58" t="s">
        <v>136</v>
      </c>
      <c r="C155" s="59">
        <f t="shared" si="35"/>
        <v>0</v>
      </c>
      <c r="D155" s="232">
        <v>0</v>
      </c>
      <c r="E155" s="435"/>
      <c r="F155" s="393">
        <f t="shared" si="49"/>
        <v>0</v>
      </c>
      <c r="G155" s="232"/>
      <c r="H155" s="264"/>
      <c r="I155" s="115">
        <f t="shared" si="50"/>
        <v>0</v>
      </c>
      <c r="J155" s="264"/>
      <c r="K155" s="61"/>
      <c r="L155" s="115">
        <f t="shared" si="51"/>
        <v>0</v>
      </c>
      <c r="M155" s="328"/>
      <c r="N155" s="61"/>
      <c r="O155" s="115">
        <f t="shared" si="52"/>
        <v>0</v>
      </c>
      <c r="P155" s="112"/>
    </row>
    <row r="156" spans="1:16" ht="12.75" hidden="1" customHeight="1" x14ac:dyDescent="0.25">
      <c r="A156" s="37">
        <v>2365</v>
      </c>
      <c r="B156" s="58" t="s">
        <v>137</v>
      </c>
      <c r="C156" s="59">
        <f t="shared" si="35"/>
        <v>0</v>
      </c>
      <c r="D156" s="232">
        <v>0</v>
      </c>
      <c r="E156" s="435"/>
      <c r="F156" s="393">
        <f t="shared" si="49"/>
        <v>0</v>
      </c>
      <c r="G156" s="232"/>
      <c r="H156" s="264"/>
      <c r="I156" s="115">
        <f t="shared" si="50"/>
        <v>0</v>
      </c>
      <c r="J156" s="264"/>
      <c r="K156" s="61"/>
      <c r="L156" s="115">
        <f t="shared" si="51"/>
        <v>0</v>
      </c>
      <c r="M156" s="328"/>
      <c r="N156" s="61"/>
      <c r="O156" s="115">
        <f t="shared" si="52"/>
        <v>0</v>
      </c>
      <c r="P156" s="112"/>
    </row>
    <row r="157" spans="1:16" ht="36" hidden="1" x14ac:dyDescent="0.25">
      <c r="A157" s="37">
        <v>2366</v>
      </c>
      <c r="B157" s="58" t="s">
        <v>138</v>
      </c>
      <c r="C157" s="59">
        <f t="shared" si="35"/>
        <v>0</v>
      </c>
      <c r="D157" s="232">
        <v>0</v>
      </c>
      <c r="E157" s="435"/>
      <c r="F157" s="393">
        <f t="shared" si="49"/>
        <v>0</v>
      </c>
      <c r="G157" s="232"/>
      <c r="H157" s="264"/>
      <c r="I157" s="115">
        <f t="shared" si="50"/>
        <v>0</v>
      </c>
      <c r="J157" s="264"/>
      <c r="K157" s="61"/>
      <c r="L157" s="115">
        <f t="shared" si="51"/>
        <v>0</v>
      </c>
      <c r="M157" s="328"/>
      <c r="N157" s="61"/>
      <c r="O157" s="115">
        <f t="shared" si="52"/>
        <v>0</v>
      </c>
      <c r="P157" s="112"/>
    </row>
    <row r="158" spans="1:16" ht="48" hidden="1" x14ac:dyDescent="0.25">
      <c r="A158" s="37">
        <v>2369</v>
      </c>
      <c r="B158" s="58" t="s">
        <v>139</v>
      </c>
      <c r="C158" s="59">
        <f t="shared" si="35"/>
        <v>0</v>
      </c>
      <c r="D158" s="232">
        <v>0</v>
      </c>
      <c r="E158" s="435"/>
      <c r="F158" s="393">
        <f t="shared" si="49"/>
        <v>0</v>
      </c>
      <c r="G158" s="232"/>
      <c r="H158" s="264"/>
      <c r="I158" s="115">
        <f t="shared" si="50"/>
        <v>0</v>
      </c>
      <c r="J158" s="264"/>
      <c r="K158" s="61"/>
      <c r="L158" s="115">
        <f t="shared" si="51"/>
        <v>0</v>
      </c>
      <c r="M158" s="328"/>
      <c r="N158" s="61"/>
      <c r="O158" s="115">
        <f t="shared" si="52"/>
        <v>0</v>
      </c>
      <c r="P158" s="112"/>
    </row>
    <row r="159" spans="1:16" hidden="1" x14ac:dyDescent="0.25">
      <c r="A159" s="108">
        <v>2370</v>
      </c>
      <c r="B159" s="79" t="s">
        <v>140</v>
      </c>
      <c r="C159" s="85">
        <f t="shared" si="35"/>
        <v>0</v>
      </c>
      <c r="D159" s="234">
        <v>0</v>
      </c>
      <c r="E159" s="437"/>
      <c r="F159" s="432">
        <f t="shared" si="49"/>
        <v>0</v>
      </c>
      <c r="G159" s="234"/>
      <c r="H159" s="265"/>
      <c r="I159" s="110">
        <f t="shared" si="50"/>
        <v>0</v>
      </c>
      <c r="J159" s="265"/>
      <c r="K159" s="116"/>
      <c r="L159" s="110">
        <f t="shared" si="51"/>
        <v>0</v>
      </c>
      <c r="M159" s="329"/>
      <c r="N159" s="116"/>
      <c r="O159" s="110">
        <f t="shared" si="52"/>
        <v>0</v>
      </c>
      <c r="P159" s="117"/>
    </row>
    <row r="160" spans="1:16" hidden="1" x14ac:dyDescent="0.25">
      <c r="A160" s="108">
        <v>2380</v>
      </c>
      <c r="B160" s="79" t="s">
        <v>141</v>
      </c>
      <c r="C160" s="85">
        <f t="shared" si="35"/>
        <v>0</v>
      </c>
      <c r="D160" s="133">
        <f t="shared" ref="D160:O160" si="53">SUM(D161:D162)</f>
        <v>0</v>
      </c>
      <c r="E160" s="431">
        <f t="shared" si="53"/>
        <v>0</v>
      </c>
      <c r="F160" s="432">
        <f t="shared" si="53"/>
        <v>0</v>
      </c>
      <c r="G160" s="133">
        <f t="shared" si="53"/>
        <v>0</v>
      </c>
      <c r="H160" s="208">
        <f t="shared" si="53"/>
        <v>0</v>
      </c>
      <c r="I160" s="110">
        <f t="shared" si="53"/>
        <v>0</v>
      </c>
      <c r="J160" s="208">
        <f t="shared" si="53"/>
        <v>0</v>
      </c>
      <c r="K160" s="109">
        <f t="shared" si="53"/>
        <v>0</v>
      </c>
      <c r="L160" s="110">
        <f t="shared" si="53"/>
        <v>0</v>
      </c>
      <c r="M160" s="85">
        <f t="shared" si="53"/>
        <v>0</v>
      </c>
      <c r="N160" s="109">
        <f t="shared" si="53"/>
        <v>0</v>
      </c>
      <c r="O160" s="110">
        <f t="shared" si="53"/>
        <v>0</v>
      </c>
      <c r="P160" s="117"/>
    </row>
    <row r="161" spans="1:16" hidden="1" x14ac:dyDescent="0.25">
      <c r="A161" s="32">
        <v>2381</v>
      </c>
      <c r="B161" s="53" t="s">
        <v>142</v>
      </c>
      <c r="C161" s="54">
        <f t="shared" si="35"/>
        <v>0</v>
      </c>
      <c r="D161" s="231">
        <v>0</v>
      </c>
      <c r="E161" s="433"/>
      <c r="F161" s="434">
        <f>D161+E161</f>
        <v>0</v>
      </c>
      <c r="G161" s="231"/>
      <c r="H161" s="263"/>
      <c r="I161" s="121">
        <f>G161+H161</f>
        <v>0</v>
      </c>
      <c r="J161" s="263"/>
      <c r="K161" s="56"/>
      <c r="L161" s="121">
        <f>J161+K161</f>
        <v>0</v>
      </c>
      <c r="M161" s="327"/>
      <c r="N161" s="56"/>
      <c r="O161" s="121">
        <f>M161+N161</f>
        <v>0</v>
      </c>
      <c r="P161" s="111"/>
    </row>
    <row r="162" spans="1:16" ht="24" hidden="1" x14ac:dyDescent="0.25">
      <c r="A162" s="37">
        <v>2389</v>
      </c>
      <c r="B162" s="58" t="s">
        <v>143</v>
      </c>
      <c r="C162" s="59">
        <f t="shared" si="35"/>
        <v>0</v>
      </c>
      <c r="D162" s="232">
        <v>0</v>
      </c>
      <c r="E162" s="435"/>
      <c r="F162" s="393">
        <f>D162+E162</f>
        <v>0</v>
      </c>
      <c r="G162" s="232"/>
      <c r="H162" s="264"/>
      <c r="I162" s="115">
        <f>G162+H162</f>
        <v>0</v>
      </c>
      <c r="J162" s="264"/>
      <c r="K162" s="61"/>
      <c r="L162" s="115">
        <f>J162+K162</f>
        <v>0</v>
      </c>
      <c r="M162" s="328"/>
      <c r="N162" s="61"/>
      <c r="O162" s="115">
        <f>M162+N162</f>
        <v>0</v>
      </c>
      <c r="P162" s="112"/>
    </row>
    <row r="163" spans="1:16" hidden="1" x14ac:dyDescent="0.25">
      <c r="A163" s="108">
        <v>2390</v>
      </c>
      <c r="B163" s="79" t="s">
        <v>144</v>
      </c>
      <c r="C163" s="85">
        <f t="shared" si="35"/>
        <v>0</v>
      </c>
      <c r="D163" s="234">
        <v>0</v>
      </c>
      <c r="E163" s="437"/>
      <c r="F163" s="432">
        <f>D163+E163</f>
        <v>0</v>
      </c>
      <c r="G163" s="234"/>
      <c r="H163" s="265"/>
      <c r="I163" s="110">
        <f>G163+H163</f>
        <v>0</v>
      </c>
      <c r="J163" s="265"/>
      <c r="K163" s="116"/>
      <c r="L163" s="110">
        <f>J163+K163</f>
        <v>0</v>
      </c>
      <c r="M163" s="329"/>
      <c r="N163" s="116"/>
      <c r="O163" s="110">
        <f>M163+N163</f>
        <v>0</v>
      </c>
      <c r="P163" s="117"/>
    </row>
    <row r="164" spans="1:16" hidden="1" x14ac:dyDescent="0.25">
      <c r="A164" s="46">
        <v>2400</v>
      </c>
      <c r="B164" s="106" t="s">
        <v>145</v>
      </c>
      <c r="C164" s="47">
        <f t="shared" si="35"/>
        <v>0</v>
      </c>
      <c r="D164" s="236">
        <v>0</v>
      </c>
      <c r="E164" s="439"/>
      <c r="F164" s="397">
        <f>D164+E164</f>
        <v>0</v>
      </c>
      <c r="G164" s="236"/>
      <c r="H164" s="267"/>
      <c r="I164" s="118">
        <f>G164+H164</f>
        <v>0</v>
      </c>
      <c r="J164" s="267"/>
      <c r="K164" s="123"/>
      <c r="L164" s="118">
        <f>J164+K164</f>
        <v>0</v>
      </c>
      <c r="M164" s="330"/>
      <c r="N164" s="123"/>
      <c r="O164" s="118">
        <f>M164+N164</f>
        <v>0</v>
      </c>
      <c r="P164" s="124"/>
    </row>
    <row r="165" spans="1:16" ht="24" hidden="1" x14ac:dyDescent="0.25">
      <c r="A165" s="46">
        <v>2500</v>
      </c>
      <c r="B165" s="106" t="s">
        <v>146</v>
      </c>
      <c r="C165" s="47">
        <f t="shared" si="35"/>
        <v>0</v>
      </c>
      <c r="D165" s="230">
        <f t="shared" ref="D165:O165" si="54">SUM(D166,D171)</f>
        <v>0</v>
      </c>
      <c r="E165" s="430">
        <f t="shared" si="54"/>
        <v>0</v>
      </c>
      <c r="F165" s="397">
        <f t="shared" si="54"/>
        <v>0</v>
      </c>
      <c r="G165" s="230">
        <f t="shared" si="54"/>
        <v>0</v>
      </c>
      <c r="H165" s="107">
        <f t="shared" si="54"/>
        <v>0</v>
      </c>
      <c r="I165" s="118">
        <f t="shared" si="54"/>
        <v>0</v>
      </c>
      <c r="J165" s="107">
        <f t="shared" si="54"/>
        <v>0</v>
      </c>
      <c r="K165" s="51">
        <f t="shared" si="54"/>
        <v>0</v>
      </c>
      <c r="L165" s="118">
        <f t="shared" si="54"/>
        <v>0</v>
      </c>
      <c r="M165" s="131">
        <f t="shared" si="54"/>
        <v>0</v>
      </c>
      <c r="N165" s="132">
        <f t="shared" si="54"/>
        <v>0</v>
      </c>
      <c r="O165" s="296">
        <f t="shared" si="54"/>
        <v>0</v>
      </c>
      <c r="P165" s="352"/>
    </row>
    <row r="166" spans="1:16" ht="16.5" hidden="1" customHeight="1" x14ac:dyDescent="0.25">
      <c r="A166" s="1244">
        <v>2510</v>
      </c>
      <c r="B166" s="53" t="s">
        <v>147</v>
      </c>
      <c r="C166" s="54">
        <f t="shared" si="35"/>
        <v>0</v>
      </c>
      <c r="D166" s="235">
        <f t="shared" ref="D166:O166" si="55">SUM(D167:D170)</f>
        <v>0</v>
      </c>
      <c r="E166" s="438">
        <f t="shared" si="55"/>
        <v>0</v>
      </c>
      <c r="F166" s="434">
        <f t="shared" si="55"/>
        <v>0</v>
      </c>
      <c r="G166" s="235">
        <f t="shared" si="55"/>
        <v>0</v>
      </c>
      <c r="H166" s="266">
        <f t="shared" si="55"/>
        <v>0</v>
      </c>
      <c r="I166" s="121">
        <f t="shared" si="55"/>
        <v>0</v>
      </c>
      <c r="J166" s="266">
        <f t="shared" si="55"/>
        <v>0</v>
      </c>
      <c r="K166" s="120">
        <f t="shared" si="55"/>
        <v>0</v>
      </c>
      <c r="L166" s="121">
        <f t="shared" si="55"/>
        <v>0</v>
      </c>
      <c r="M166" s="65">
        <f t="shared" si="55"/>
        <v>0</v>
      </c>
      <c r="N166" s="307">
        <f t="shared" si="55"/>
        <v>0</v>
      </c>
      <c r="O166" s="312">
        <f t="shared" si="55"/>
        <v>0</v>
      </c>
      <c r="P166" s="156"/>
    </row>
    <row r="167" spans="1:16" ht="24" hidden="1" x14ac:dyDescent="0.25">
      <c r="A167" s="38">
        <v>2512</v>
      </c>
      <c r="B167" s="58" t="s">
        <v>148</v>
      </c>
      <c r="C167" s="59">
        <f t="shared" si="35"/>
        <v>0</v>
      </c>
      <c r="D167" s="232">
        <v>0</v>
      </c>
      <c r="E167" s="435"/>
      <c r="F167" s="393">
        <f t="shared" ref="F167:F172" si="56">D167+E167</f>
        <v>0</v>
      </c>
      <c r="G167" s="232"/>
      <c r="H167" s="264"/>
      <c r="I167" s="115">
        <f t="shared" ref="I167:I172" si="57">G167+H167</f>
        <v>0</v>
      </c>
      <c r="J167" s="264"/>
      <c r="K167" s="61"/>
      <c r="L167" s="115">
        <f t="shared" ref="L167:L172" si="58">J167+K167</f>
        <v>0</v>
      </c>
      <c r="M167" s="328"/>
      <c r="N167" s="61"/>
      <c r="O167" s="115">
        <f t="shared" ref="O167:O172" si="59">M167+N167</f>
        <v>0</v>
      </c>
      <c r="P167" s="112"/>
    </row>
    <row r="168" spans="1:16" ht="36" hidden="1" x14ac:dyDescent="0.25">
      <c r="A168" s="38">
        <v>2513</v>
      </c>
      <c r="B168" s="58" t="s">
        <v>149</v>
      </c>
      <c r="C168" s="59">
        <f t="shared" si="35"/>
        <v>0</v>
      </c>
      <c r="D168" s="232">
        <v>0</v>
      </c>
      <c r="E168" s="435"/>
      <c r="F168" s="393">
        <f t="shared" si="56"/>
        <v>0</v>
      </c>
      <c r="G168" s="232"/>
      <c r="H168" s="264"/>
      <c r="I168" s="115">
        <f t="shared" si="57"/>
        <v>0</v>
      </c>
      <c r="J168" s="264"/>
      <c r="K168" s="61"/>
      <c r="L168" s="115">
        <f t="shared" si="58"/>
        <v>0</v>
      </c>
      <c r="M168" s="328"/>
      <c r="N168" s="61"/>
      <c r="O168" s="115">
        <f t="shared" si="59"/>
        <v>0</v>
      </c>
      <c r="P168" s="112"/>
    </row>
    <row r="169" spans="1:16" ht="24" hidden="1" x14ac:dyDescent="0.25">
      <c r="A169" s="38">
        <v>2515</v>
      </c>
      <c r="B169" s="58" t="s">
        <v>150</v>
      </c>
      <c r="C169" s="59">
        <f t="shared" si="35"/>
        <v>0</v>
      </c>
      <c r="D169" s="232">
        <v>0</v>
      </c>
      <c r="E169" s="435"/>
      <c r="F169" s="393">
        <f t="shared" si="56"/>
        <v>0</v>
      </c>
      <c r="G169" s="232"/>
      <c r="H169" s="264"/>
      <c r="I169" s="115">
        <f t="shared" si="57"/>
        <v>0</v>
      </c>
      <c r="J169" s="264"/>
      <c r="K169" s="61"/>
      <c r="L169" s="115">
        <f t="shared" si="58"/>
        <v>0</v>
      </c>
      <c r="M169" s="328"/>
      <c r="N169" s="61"/>
      <c r="O169" s="115">
        <f t="shared" si="59"/>
        <v>0</v>
      </c>
      <c r="P169" s="112"/>
    </row>
    <row r="170" spans="1:16" ht="24" hidden="1" x14ac:dyDescent="0.25">
      <c r="A170" s="38">
        <v>2519</v>
      </c>
      <c r="B170" s="58" t="s">
        <v>151</v>
      </c>
      <c r="C170" s="59">
        <f t="shared" si="35"/>
        <v>0</v>
      </c>
      <c r="D170" s="232">
        <v>0</v>
      </c>
      <c r="E170" s="435"/>
      <c r="F170" s="393">
        <f t="shared" si="56"/>
        <v>0</v>
      </c>
      <c r="G170" s="232"/>
      <c r="H170" s="264"/>
      <c r="I170" s="115">
        <f t="shared" si="57"/>
        <v>0</v>
      </c>
      <c r="J170" s="264"/>
      <c r="K170" s="61"/>
      <c r="L170" s="115">
        <f t="shared" si="58"/>
        <v>0</v>
      </c>
      <c r="M170" s="328"/>
      <c r="N170" s="61"/>
      <c r="O170" s="115">
        <f t="shared" si="59"/>
        <v>0</v>
      </c>
      <c r="P170" s="112"/>
    </row>
    <row r="171" spans="1:16" ht="24" hidden="1" x14ac:dyDescent="0.25">
      <c r="A171" s="113">
        <v>2520</v>
      </c>
      <c r="B171" s="58" t="s">
        <v>152</v>
      </c>
      <c r="C171" s="59">
        <f t="shared" si="35"/>
        <v>0</v>
      </c>
      <c r="D171" s="232">
        <v>0</v>
      </c>
      <c r="E171" s="435"/>
      <c r="F171" s="393">
        <f t="shared" si="56"/>
        <v>0</v>
      </c>
      <c r="G171" s="232"/>
      <c r="H171" s="264"/>
      <c r="I171" s="115">
        <f t="shared" si="57"/>
        <v>0</v>
      </c>
      <c r="J171" s="264"/>
      <c r="K171" s="61"/>
      <c r="L171" s="115">
        <f t="shared" si="58"/>
        <v>0</v>
      </c>
      <c r="M171" s="328"/>
      <c r="N171" s="61"/>
      <c r="O171" s="115">
        <f t="shared" si="59"/>
        <v>0</v>
      </c>
      <c r="P171" s="112"/>
    </row>
    <row r="172" spans="1:16" s="125" customFormat="1" ht="36" hidden="1" customHeight="1" x14ac:dyDescent="0.25">
      <c r="A172" s="17">
        <v>2800</v>
      </c>
      <c r="B172" s="53" t="s">
        <v>153</v>
      </c>
      <c r="C172" s="54">
        <f t="shared" si="35"/>
        <v>0</v>
      </c>
      <c r="D172" s="215">
        <v>0</v>
      </c>
      <c r="E172" s="390"/>
      <c r="F172" s="391">
        <f t="shared" si="56"/>
        <v>0</v>
      </c>
      <c r="G172" s="215"/>
      <c r="H172" s="250"/>
      <c r="I172" s="361">
        <f t="shared" si="57"/>
        <v>0</v>
      </c>
      <c r="J172" s="250"/>
      <c r="K172" s="35"/>
      <c r="L172" s="361">
        <f t="shared" si="58"/>
        <v>0</v>
      </c>
      <c r="M172" s="318"/>
      <c r="N172" s="35"/>
      <c r="O172" s="361">
        <f t="shared" si="59"/>
        <v>0</v>
      </c>
      <c r="P172" s="36"/>
    </row>
    <row r="173" spans="1:16" x14ac:dyDescent="0.25">
      <c r="A173" s="102">
        <v>3000</v>
      </c>
      <c r="B173" s="102" t="s">
        <v>154</v>
      </c>
      <c r="C173" s="103">
        <f t="shared" si="35"/>
        <v>167702</v>
      </c>
      <c r="D173" s="229">
        <f t="shared" ref="D173:O173" si="60">SUM(D174,D184)</f>
        <v>208842</v>
      </c>
      <c r="E173" s="428">
        <f t="shared" si="60"/>
        <v>-41140</v>
      </c>
      <c r="F173" s="429">
        <f t="shared" si="60"/>
        <v>167702</v>
      </c>
      <c r="G173" s="229">
        <f t="shared" si="60"/>
        <v>0</v>
      </c>
      <c r="H173" s="262">
        <f t="shared" si="60"/>
        <v>0</v>
      </c>
      <c r="I173" s="105">
        <f t="shared" si="60"/>
        <v>0</v>
      </c>
      <c r="J173" s="262">
        <f t="shared" si="60"/>
        <v>0</v>
      </c>
      <c r="K173" s="104">
        <f t="shared" si="60"/>
        <v>0</v>
      </c>
      <c r="L173" s="105">
        <f t="shared" si="60"/>
        <v>0</v>
      </c>
      <c r="M173" s="103">
        <f t="shared" si="60"/>
        <v>0</v>
      </c>
      <c r="N173" s="104">
        <f t="shared" si="60"/>
        <v>0</v>
      </c>
      <c r="O173" s="105">
        <f t="shared" si="60"/>
        <v>0</v>
      </c>
      <c r="P173" s="351"/>
    </row>
    <row r="174" spans="1:16" ht="24" x14ac:dyDescent="0.25">
      <c r="A174" s="46">
        <v>3200</v>
      </c>
      <c r="B174" s="126" t="s">
        <v>155</v>
      </c>
      <c r="C174" s="47">
        <f t="shared" si="35"/>
        <v>167702</v>
      </c>
      <c r="D174" s="230">
        <f t="shared" ref="D174:O174" si="61">SUM(D175,D179)</f>
        <v>208842</v>
      </c>
      <c r="E174" s="430">
        <f t="shared" si="61"/>
        <v>-41140</v>
      </c>
      <c r="F174" s="397">
        <f t="shared" si="61"/>
        <v>167702</v>
      </c>
      <c r="G174" s="230">
        <f t="shared" si="61"/>
        <v>0</v>
      </c>
      <c r="H174" s="107">
        <f t="shared" si="61"/>
        <v>0</v>
      </c>
      <c r="I174" s="118">
        <f t="shared" si="61"/>
        <v>0</v>
      </c>
      <c r="J174" s="107">
        <f t="shared" si="61"/>
        <v>0</v>
      </c>
      <c r="K174" s="51">
        <f t="shared" si="61"/>
        <v>0</v>
      </c>
      <c r="L174" s="118">
        <f t="shared" si="61"/>
        <v>0</v>
      </c>
      <c r="M174" s="131">
        <f t="shared" si="61"/>
        <v>0</v>
      </c>
      <c r="N174" s="132">
        <f t="shared" si="61"/>
        <v>0</v>
      </c>
      <c r="O174" s="296">
        <f t="shared" si="61"/>
        <v>0</v>
      </c>
      <c r="P174" s="352"/>
    </row>
    <row r="175" spans="1:16" ht="36" x14ac:dyDescent="0.25">
      <c r="A175" s="1244">
        <v>3260</v>
      </c>
      <c r="B175" s="53" t="s">
        <v>156</v>
      </c>
      <c r="C175" s="54">
        <f t="shared" si="35"/>
        <v>167702</v>
      </c>
      <c r="D175" s="235">
        <f t="shared" ref="D175:O175" si="62">SUM(D176:D178)</f>
        <v>208842</v>
      </c>
      <c r="E175" s="438">
        <f t="shared" si="62"/>
        <v>-41140</v>
      </c>
      <c r="F175" s="434">
        <f t="shared" si="62"/>
        <v>167702</v>
      </c>
      <c r="G175" s="235">
        <f t="shared" si="62"/>
        <v>0</v>
      </c>
      <c r="H175" s="266">
        <f t="shared" si="62"/>
        <v>0</v>
      </c>
      <c r="I175" s="121">
        <f t="shared" si="62"/>
        <v>0</v>
      </c>
      <c r="J175" s="266">
        <f t="shared" si="62"/>
        <v>0</v>
      </c>
      <c r="K175" s="120">
        <f t="shared" si="62"/>
        <v>0</v>
      </c>
      <c r="L175" s="121">
        <f t="shared" si="62"/>
        <v>0</v>
      </c>
      <c r="M175" s="54">
        <f t="shared" si="62"/>
        <v>0</v>
      </c>
      <c r="N175" s="120">
        <f t="shared" si="62"/>
        <v>0</v>
      </c>
      <c r="O175" s="121">
        <f t="shared" si="62"/>
        <v>0</v>
      </c>
      <c r="P175" s="111"/>
    </row>
    <row r="176" spans="1:16" ht="24" hidden="1" x14ac:dyDescent="0.25">
      <c r="A176" s="38">
        <v>3261</v>
      </c>
      <c r="B176" s="58" t="s">
        <v>157</v>
      </c>
      <c r="C176" s="59">
        <f t="shared" si="35"/>
        <v>0</v>
      </c>
      <c r="D176" s="232">
        <v>0</v>
      </c>
      <c r="E176" s="435"/>
      <c r="F176" s="393">
        <f>D176+E176</f>
        <v>0</v>
      </c>
      <c r="G176" s="232"/>
      <c r="H176" s="264"/>
      <c r="I176" s="115">
        <f>G176+H176</f>
        <v>0</v>
      </c>
      <c r="J176" s="264"/>
      <c r="K176" s="61"/>
      <c r="L176" s="115">
        <f>J176+K176</f>
        <v>0</v>
      </c>
      <c r="M176" s="328"/>
      <c r="N176" s="61"/>
      <c r="O176" s="115">
        <f>M176+N176</f>
        <v>0</v>
      </c>
      <c r="P176" s="112"/>
    </row>
    <row r="177" spans="1:16" ht="36" hidden="1" x14ac:dyDescent="0.25">
      <c r="A177" s="38">
        <v>3262</v>
      </c>
      <c r="B177" s="58" t="s">
        <v>158</v>
      </c>
      <c r="C177" s="59">
        <f t="shared" si="35"/>
        <v>0</v>
      </c>
      <c r="D177" s="232">
        <v>0</v>
      </c>
      <c r="E177" s="435"/>
      <c r="F177" s="393">
        <f>D177+E177</f>
        <v>0</v>
      </c>
      <c r="G177" s="232"/>
      <c r="H177" s="264"/>
      <c r="I177" s="115">
        <f>G177+H177</f>
        <v>0</v>
      </c>
      <c r="J177" s="264"/>
      <c r="K177" s="61"/>
      <c r="L177" s="115">
        <f>J177+K177</f>
        <v>0</v>
      </c>
      <c r="M177" s="328"/>
      <c r="N177" s="61"/>
      <c r="O177" s="115">
        <f>M177+N177</f>
        <v>0</v>
      </c>
      <c r="P177" s="112"/>
    </row>
    <row r="178" spans="1:16" ht="24" x14ac:dyDescent="0.25">
      <c r="A178" s="38">
        <v>3263</v>
      </c>
      <c r="B178" s="58" t="s">
        <v>159</v>
      </c>
      <c r="C178" s="59">
        <f t="shared" ref="C178:C241" si="63">F178+I178+L178+O178</f>
        <v>167702</v>
      </c>
      <c r="D178" s="232">
        <v>208842</v>
      </c>
      <c r="E178" s="435">
        <v>-41140</v>
      </c>
      <c r="F178" s="393">
        <f>D178+E178</f>
        <v>167702</v>
      </c>
      <c r="G178" s="232"/>
      <c r="H178" s="264"/>
      <c r="I178" s="115">
        <f>G178+H178</f>
        <v>0</v>
      </c>
      <c r="J178" s="264"/>
      <c r="K178" s="61"/>
      <c r="L178" s="115">
        <f>J178+K178</f>
        <v>0</v>
      </c>
      <c r="M178" s="328"/>
      <c r="N178" s="61"/>
      <c r="O178" s="115">
        <f>M178+N178</f>
        <v>0</v>
      </c>
      <c r="P178" s="112"/>
    </row>
    <row r="179" spans="1:16" ht="84" hidden="1" x14ac:dyDescent="0.25">
      <c r="A179" s="1244">
        <v>3290</v>
      </c>
      <c r="B179" s="53" t="s">
        <v>286</v>
      </c>
      <c r="C179" s="128">
        <f t="shared" si="63"/>
        <v>0</v>
      </c>
      <c r="D179" s="235">
        <f t="shared" ref="D179:O179" si="64">SUM(D180:D183)</f>
        <v>0</v>
      </c>
      <c r="E179" s="438">
        <f t="shared" si="64"/>
        <v>0</v>
      </c>
      <c r="F179" s="434">
        <f t="shared" si="64"/>
        <v>0</v>
      </c>
      <c r="G179" s="235">
        <f t="shared" si="64"/>
        <v>0</v>
      </c>
      <c r="H179" s="266">
        <f t="shared" si="64"/>
        <v>0</v>
      </c>
      <c r="I179" s="121">
        <f t="shared" si="64"/>
        <v>0</v>
      </c>
      <c r="J179" s="266">
        <f t="shared" si="64"/>
        <v>0</v>
      </c>
      <c r="K179" s="120">
        <f t="shared" si="64"/>
        <v>0</v>
      </c>
      <c r="L179" s="121">
        <f t="shared" si="64"/>
        <v>0</v>
      </c>
      <c r="M179" s="128">
        <f t="shared" si="64"/>
        <v>0</v>
      </c>
      <c r="N179" s="308">
        <f t="shared" si="64"/>
        <v>0</v>
      </c>
      <c r="O179" s="313">
        <f t="shared" si="64"/>
        <v>0</v>
      </c>
      <c r="P179" s="159"/>
    </row>
    <row r="180" spans="1:16" ht="72" hidden="1" x14ac:dyDescent="0.25">
      <c r="A180" s="38">
        <v>3291</v>
      </c>
      <c r="B180" s="58" t="s">
        <v>160</v>
      </c>
      <c r="C180" s="59">
        <f t="shared" si="63"/>
        <v>0</v>
      </c>
      <c r="D180" s="232">
        <v>0</v>
      </c>
      <c r="E180" s="435"/>
      <c r="F180" s="393">
        <f>D180+E180</f>
        <v>0</v>
      </c>
      <c r="G180" s="232"/>
      <c r="H180" s="264"/>
      <c r="I180" s="115">
        <f>G180+H180</f>
        <v>0</v>
      </c>
      <c r="J180" s="264"/>
      <c r="K180" s="61"/>
      <c r="L180" s="115">
        <f>J180+K180</f>
        <v>0</v>
      </c>
      <c r="M180" s="328"/>
      <c r="N180" s="61"/>
      <c r="O180" s="115">
        <f>M180+N180</f>
        <v>0</v>
      </c>
      <c r="P180" s="112"/>
    </row>
    <row r="181" spans="1:16" ht="72" hidden="1" x14ac:dyDescent="0.25">
      <c r="A181" s="38">
        <v>3292</v>
      </c>
      <c r="B181" s="58" t="s">
        <v>161</v>
      </c>
      <c r="C181" s="59">
        <f t="shared" si="63"/>
        <v>0</v>
      </c>
      <c r="D181" s="232">
        <v>0</v>
      </c>
      <c r="E181" s="435"/>
      <c r="F181" s="393">
        <f>D181+E181</f>
        <v>0</v>
      </c>
      <c r="G181" s="232"/>
      <c r="H181" s="264"/>
      <c r="I181" s="115">
        <f>G181+H181</f>
        <v>0</v>
      </c>
      <c r="J181" s="264"/>
      <c r="K181" s="61"/>
      <c r="L181" s="115">
        <f>J181+K181</f>
        <v>0</v>
      </c>
      <c r="M181" s="328"/>
      <c r="N181" s="61"/>
      <c r="O181" s="115">
        <f>M181+N181</f>
        <v>0</v>
      </c>
      <c r="P181" s="112"/>
    </row>
    <row r="182" spans="1:16" ht="72" hidden="1" x14ac:dyDescent="0.25">
      <c r="A182" s="38">
        <v>3293</v>
      </c>
      <c r="B182" s="58" t="s">
        <v>162</v>
      </c>
      <c r="C182" s="59">
        <f t="shared" si="63"/>
        <v>0</v>
      </c>
      <c r="D182" s="232">
        <v>0</v>
      </c>
      <c r="E182" s="435"/>
      <c r="F182" s="393">
        <f>D182+E182</f>
        <v>0</v>
      </c>
      <c r="G182" s="232"/>
      <c r="H182" s="264"/>
      <c r="I182" s="115">
        <f>G182+H182</f>
        <v>0</v>
      </c>
      <c r="J182" s="264"/>
      <c r="K182" s="61"/>
      <c r="L182" s="115">
        <f>J182+K182</f>
        <v>0</v>
      </c>
      <c r="M182" s="328"/>
      <c r="N182" s="61"/>
      <c r="O182" s="115">
        <f>M182+N182</f>
        <v>0</v>
      </c>
      <c r="P182" s="112"/>
    </row>
    <row r="183" spans="1:16" ht="60" hidden="1" x14ac:dyDescent="0.25">
      <c r="A183" s="129">
        <v>3294</v>
      </c>
      <c r="B183" s="58" t="s">
        <v>163</v>
      </c>
      <c r="C183" s="128">
        <f t="shared" si="63"/>
        <v>0</v>
      </c>
      <c r="D183" s="237">
        <v>0</v>
      </c>
      <c r="E183" s="440"/>
      <c r="F183" s="441">
        <f>D183+E183</f>
        <v>0</v>
      </c>
      <c r="G183" s="237"/>
      <c r="H183" s="268"/>
      <c r="I183" s="313">
        <f>G183+H183</f>
        <v>0</v>
      </c>
      <c r="J183" s="268"/>
      <c r="K183" s="130"/>
      <c r="L183" s="313">
        <f>J183+K183</f>
        <v>0</v>
      </c>
      <c r="M183" s="331"/>
      <c r="N183" s="130"/>
      <c r="O183" s="313">
        <f>M183+N183</f>
        <v>0</v>
      </c>
      <c r="P183" s="159"/>
    </row>
    <row r="184" spans="1:16" ht="48" hidden="1" x14ac:dyDescent="0.25">
      <c r="A184" s="70">
        <v>3300</v>
      </c>
      <c r="B184" s="126" t="s">
        <v>164</v>
      </c>
      <c r="C184" s="131">
        <f t="shared" si="63"/>
        <v>0</v>
      </c>
      <c r="D184" s="238">
        <f t="shared" ref="D184:O184" si="65">SUM(D185:D186)</f>
        <v>0</v>
      </c>
      <c r="E184" s="442">
        <f t="shared" si="65"/>
        <v>0</v>
      </c>
      <c r="F184" s="443">
        <f t="shared" si="65"/>
        <v>0</v>
      </c>
      <c r="G184" s="238">
        <f t="shared" si="65"/>
        <v>0</v>
      </c>
      <c r="H184" s="269">
        <f t="shared" si="65"/>
        <v>0</v>
      </c>
      <c r="I184" s="296">
        <f t="shared" si="65"/>
        <v>0</v>
      </c>
      <c r="J184" s="269">
        <f t="shared" si="65"/>
        <v>0</v>
      </c>
      <c r="K184" s="132">
        <f t="shared" si="65"/>
        <v>0</v>
      </c>
      <c r="L184" s="296">
        <f t="shared" si="65"/>
        <v>0</v>
      </c>
      <c r="M184" s="131">
        <f t="shared" si="65"/>
        <v>0</v>
      </c>
      <c r="N184" s="132">
        <f t="shared" si="65"/>
        <v>0</v>
      </c>
      <c r="O184" s="296">
        <f t="shared" si="65"/>
        <v>0</v>
      </c>
      <c r="P184" s="352"/>
    </row>
    <row r="185" spans="1:16" ht="48" hidden="1" x14ac:dyDescent="0.25">
      <c r="A185" s="78">
        <v>3310</v>
      </c>
      <c r="B185" s="79" t="s">
        <v>165</v>
      </c>
      <c r="C185" s="85">
        <f t="shared" si="63"/>
        <v>0</v>
      </c>
      <c r="D185" s="234">
        <v>0</v>
      </c>
      <c r="E185" s="437"/>
      <c r="F185" s="432">
        <f>D185+E185</f>
        <v>0</v>
      </c>
      <c r="G185" s="234"/>
      <c r="H185" s="265"/>
      <c r="I185" s="110">
        <f>G185+H185</f>
        <v>0</v>
      </c>
      <c r="J185" s="265"/>
      <c r="K185" s="116"/>
      <c r="L185" s="110">
        <f>J185+K185</f>
        <v>0</v>
      </c>
      <c r="M185" s="329"/>
      <c r="N185" s="116"/>
      <c r="O185" s="110">
        <f>M185+N185</f>
        <v>0</v>
      </c>
      <c r="P185" s="117"/>
    </row>
    <row r="186" spans="1:16" ht="48.75" hidden="1" customHeight="1" x14ac:dyDescent="0.25">
      <c r="A186" s="33">
        <v>3320</v>
      </c>
      <c r="B186" s="53" t="s">
        <v>166</v>
      </c>
      <c r="C186" s="54">
        <f t="shared" si="63"/>
        <v>0</v>
      </c>
      <c r="D186" s="231">
        <v>0</v>
      </c>
      <c r="E186" s="433"/>
      <c r="F186" s="434">
        <f>D186+E186</f>
        <v>0</v>
      </c>
      <c r="G186" s="231"/>
      <c r="H186" s="263"/>
      <c r="I186" s="121">
        <f>G186+H186</f>
        <v>0</v>
      </c>
      <c r="J186" s="263"/>
      <c r="K186" s="56"/>
      <c r="L186" s="121">
        <f>J186+K186</f>
        <v>0</v>
      </c>
      <c r="M186" s="327"/>
      <c r="N186" s="56"/>
      <c r="O186" s="121">
        <f>M186+N186</f>
        <v>0</v>
      </c>
      <c r="P186" s="111"/>
    </row>
    <row r="187" spans="1:16" hidden="1" x14ac:dyDescent="0.25">
      <c r="A187" s="134">
        <v>4000</v>
      </c>
      <c r="B187" s="102" t="s">
        <v>167</v>
      </c>
      <c r="C187" s="103">
        <f t="shared" si="63"/>
        <v>0</v>
      </c>
      <c r="D187" s="229">
        <f t="shared" ref="D187:O187" si="66">SUM(D188,D191)</f>
        <v>0</v>
      </c>
      <c r="E187" s="428">
        <f t="shared" si="66"/>
        <v>0</v>
      </c>
      <c r="F187" s="429">
        <f t="shared" si="66"/>
        <v>0</v>
      </c>
      <c r="G187" s="229">
        <f t="shared" si="66"/>
        <v>0</v>
      </c>
      <c r="H187" s="262">
        <f t="shared" si="66"/>
        <v>0</v>
      </c>
      <c r="I187" s="105">
        <f t="shared" si="66"/>
        <v>0</v>
      </c>
      <c r="J187" s="262">
        <f t="shared" si="66"/>
        <v>0</v>
      </c>
      <c r="K187" s="104">
        <f t="shared" si="66"/>
        <v>0</v>
      </c>
      <c r="L187" s="105">
        <f t="shared" si="66"/>
        <v>0</v>
      </c>
      <c r="M187" s="103">
        <f t="shared" si="66"/>
        <v>0</v>
      </c>
      <c r="N187" s="104">
        <f t="shared" si="66"/>
        <v>0</v>
      </c>
      <c r="O187" s="105">
        <f t="shared" si="66"/>
        <v>0</v>
      </c>
      <c r="P187" s="351"/>
    </row>
    <row r="188" spans="1:16" ht="24" hidden="1" x14ac:dyDescent="0.25">
      <c r="A188" s="135">
        <v>4200</v>
      </c>
      <c r="B188" s="106" t="s">
        <v>168</v>
      </c>
      <c r="C188" s="47">
        <f t="shared" si="63"/>
        <v>0</v>
      </c>
      <c r="D188" s="230">
        <f t="shared" ref="D188:O188" si="67">SUM(D189,D190)</f>
        <v>0</v>
      </c>
      <c r="E188" s="430">
        <f t="shared" si="67"/>
        <v>0</v>
      </c>
      <c r="F188" s="397">
        <f t="shared" si="67"/>
        <v>0</v>
      </c>
      <c r="G188" s="230">
        <f t="shared" si="67"/>
        <v>0</v>
      </c>
      <c r="H188" s="107">
        <f t="shared" si="67"/>
        <v>0</v>
      </c>
      <c r="I188" s="118">
        <f t="shared" si="67"/>
        <v>0</v>
      </c>
      <c r="J188" s="107">
        <f t="shared" si="67"/>
        <v>0</v>
      </c>
      <c r="K188" s="51">
        <f t="shared" si="67"/>
        <v>0</v>
      </c>
      <c r="L188" s="118">
        <f t="shared" si="67"/>
        <v>0</v>
      </c>
      <c r="M188" s="47">
        <f t="shared" si="67"/>
        <v>0</v>
      </c>
      <c r="N188" s="51">
        <f t="shared" si="67"/>
        <v>0</v>
      </c>
      <c r="O188" s="118">
        <f t="shared" si="67"/>
        <v>0</v>
      </c>
      <c r="P188" s="124"/>
    </row>
    <row r="189" spans="1:16" ht="36" hidden="1" x14ac:dyDescent="0.25">
      <c r="A189" s="1244">
        <v>4240</v>
      </c>
      <c r="B189" s="53" t="s">
        <v>169</v>
      </c>
      <c r="C189" s="54">
        <f t="shared" si="63"/>
        <v>0</v>
      </c>
      <c r="D189" s="231">
        <v>0</v>
      </c>
      <c r="E189" s="433"/>
      <c r="F189" s="434">
        <f>D189+E189</f>
        <v>0</v>
      </c>
      <c r="G189" s="231"/>
      <c r="H189" s="263"/>
      <c r="I189" s="121">
        <f>G189+H189</f>
        <v>0</v>
      </c>
      <c r="J189" s="263"/>
      <c r="K189" s="56"/>
      <c r="L189" s="121">
        <f>J189+K189</f>
        <v>0</v>
      </c>
      <c r="M189" s="327"/>
      <c r="N189" s="56"/>
      <c r="O189" s="121">
        <f>M189+N189</f>
        <v>0</v>
      </c>
      <c r="P189" s="111"/>
    </row>
    <row r="190" spans="1:16" ht="24" hidden="1" x14ac:dyDescent="0.25">
      <c r="A190" s="113">
        <v>4250</v>
      </c>
      <c r="B190" s="58" t="s">
        <v>170</v>
      </c>
      <c r="C190" s="59">
        <f t="shared" si="63"/>
        <v>0</v>
      </c>
      <c r="D190" s="232">
        <v>0</v>
      </c>
      <c r="E190" s="435"/>
      <c r="F190" s="393">
        <f>D190+E190</f>
        <v>0</v>
      </c>
      <c r="G190" s="232"/>
      <c r="H190" s="264"/>
      <c r="I190" s="115">
        <f>G190+H190</f>
        <v>0</v>
      </c>
      <c r="J190" s="264"/>
      <c r="K190" s="61"/>
      <c r="L190" s="115">
        <f>J190+K190</f>
        <v>0</v>
      </c>
      <c r="M190" s="328"/>
      <c r="N190" s="61"/>
      <c r="O190" s="115">
        <f>M190+N190</f>
        <v>0</v>
      </c>
      <c r="P190" s="112"/>
    </row>
    <row r="191" spans="1:16" hidden="1" x14ac:dyDescent="0.25">
      <c r="A191" s="46">
        <v>4300</v>
      </c>
      <c r="B191" s="106" t="s">
        <v>171</v>
      </c>
      <c r="C191" s="47">
        <f t="shared" si="63"/>
        <v>0</v>
      </c>
      <c r="D191" s="230">
        <f t="shared" ref="D191:O191" si="68">SUM(D192)</f>
        <v>0</v>
      </c>
      <c r="E191" s="430">
        <f t="shared" si="68"/>
        <v>0</v>
      </c>
      <c r="F191" s="397">
        <f t="shared" si="68"/>
        <v>0</v>
      </c>
      <c r="G191" s="230">
        <f t="shared" si="68"/>
        <v>0</v>
      </c>
      <c r="H191" s="107">
        <f t="shared" si="68"/>
        <v>0</v>
      </c>
      <c r="I191" s="118">
        <f t="shared" si="68"/>
        <v>0</v>
      </c>
      <c r="J191" s="107">
        <f t="shared" si="68"/>
        <v>0</v>
      </c>
      <c r="K191" s="51">
        <f t="shared" si="68"/>
        <v>0</v>
      </c>
      <c r="L191" s="118">
        <f t="shared" si="68"/>
        <v>0</v>
      </c>
      <c r="M191" s="47">
        <f t="shared" si="68"/>
        <v>0</v>
      </c>
      <c r="N191" s="51">
        <f t="shared" si="68"/>
        <v>0</v>
      </c>
      <c r="O191" s="118">
        <f t="shared" si="68"/>
        <v>0</v>
      </c>
      <c r="P191" s="124"/>
    </row>
    <row r="192" spans="1:16" ht="24" hidden="1" x14ac:dyDescent="0.25">
      <c r="A192" s="1244">
        <v>4310</v>
      </c>
      <c r="B192" s="53" t="s">
        <v>172</v>
      </c>
      <c r="C192" s="54">
        <f t="shared" si="63"/>
        <v>0</v>
      </c>
      <c r="D192" s="235">
        <f t="shared" ref="D192:O192" si="69">SUM(D193:D193)</f>
        <v>0</v>
      </c>
      <c r="E192" s="438">
        <f t="shared" si="69"/>
        <v>0</v>
      </c>
      <c r="F192" s="434">
        <f t="shared" si="69"/>
        <v>0</v>
      </c>
      <c r="G192" s="235">
        <f t="shared" si="69"/>
        <v>0</v>
      </c>
      <c r="H192" s="266">
        <f t="shared" si="69"/>
        <v>0</v>
      </c>
      <c r="I192" s="121">
        <f t="shared" si="69"/>
        <v>0</v>
      </c>
      <c r="J192" s="266">
        <f t="shared" si="69"/>
        <v>0</v>
      </c>
      <c r="K192" s="120">
        <f t="shared" si="69"/>
        <v>0</v>
      </c>
      <c r="L192" s="121">
        <f t="shared" si="69"/>
        <v>0</v>
      </c>
      <c r="M192" s="54">
        <f t="shared" si="69"/>
        <v>0</v>
      </c>
      <c r="N192" s="120">
        <f t="shared" si="69"/>
        <v>0</v>
      </c>
      <c r="O192" s="121">
        <f t="shared" si="69"/>
        <v>0</v>
      </c>
      <c r="P192" s="111"/>
    </row>
    <row r="193" spans="1:16" ht="36" hidden="1" x14ac:dyDescent="0.25">
      <c r="A193" s="38">
        <v>4311</v>
      </c>
      <c r="B193" s="58" t="s">
        <v>173</v>
      </c>
      <c r="C193" s="59">
        <f t="shared" si="63"/>
        <v>0</v>
      </c>
      <c r="D193" s="232">
        <v>0</v>
      </c>
      <c r="E193" s="435"/>
      <c r="F193" s="393">
        <f>D193+E193</f>
        <v>0</v>
      </c>
      <c r="G193" s="232"/>
      <c r="H193" s="264"/>
      <c r="I193" s="115">
        <f>G193+H193</f>
        <v>0</v>
      </c>
      <c r="J193" s="264"/>
      <c r="K193" s="61"/>
      <c r="L193" s="115">
        <f>J193+K193</f>
        <v>0</v>
      </c>
      <c r="M193" s="328"/>
      <c r="N193" s="61"/>
      <c r="O193" s="115">
        <f>M193+N193</f>
        <v>0</v>
      </c>
      <c r="P193" s="112"/>
    </row>
    <row r="194" spans="1:16" s="21" customFormat="1" ht="24" hidden="1" x14ac:dyDescent="0.25">
      <c r="A194" s="136"/>
      <c r="B194" s="17" t="s">
        <v>174</v>
      </c>
      <c r="C194" s="99">
        <f t="shared" si="63"/>
        <v>0</v>
      </c>
      <c r="D194" s="228">
        <f t="shared" ref="D194:O194" si="70">SUM(D195,D230,D269)</f>
        <v>0</v>
      </c>
      <c r="E194" s="426">
        <f t="shared" si="70"/>
        <v>0</v>
      </c>
      <c r="F194" s="427">
        <f t="shared" si="70"/>
        <v>0</v>
      </c>
      <c r="G194" s="228">
        <f t="shared" si="70"/>
        <v>0</v>
      </c>
      <c r="H194" s="261">
        <f t="shared" si="70"/>
        <v>0</v>
      </c>
      <c r="I194" s="101">
        <f t="shared" si="70"/>
        <v>0</v>
      </c>
      <c r="J194" s="261">
        <f t="shared" si="70"/>
        <v>0</v>
      </c>
      <c r="K194" s="100">
        <f t="shared" si="70"/>
        <v>0</v>
      </c>
      <c r="L194" s="101">
        <f t="shared" si="70"/>
        <v>0</v>
      </c>
      <c r="M194" s="332">
        <f t="shared" si="70"/>
        <v>0</v>
      </c>
      <c r="N194" s="309">
        <f t="shared" si="70"/>
        <v>0</v>
      </c>
      <c r="O194" s="314">
        <f t="shared" si="70"/>
        <v>0</v>
      </c>
      <c r="P194" s="354"/>
    </row>
    <row r="195" spans="1:16" hidden="1" x14ac:dyDescent="0.25">
      <c r="A195" s="102">
        <v>5000</v>
      </c>
      <c r="B195" s="102" t="s">
        <v>175</v>
      </c>
      <c r="C195" s="103">
        <f t="shared" si="63"/>
        <v>0</v>
      </c>
      <c r="D195" s="229">
        <f t="shared" ref="D195:O195" si="71">D196+D204</f>
        <v>0</v>
      </c>
      <c r="E195" s="428">
        <f t="shared" si="71"/>
        <v>0</v>
      </c>
      <c r="F195" s="429">
        <f t="shared" si="71"/>
        <v>0</v>
      </c>
      <c r="G195" s="229">
        <f t="shared" si="71"/>
        <v>0</v>
      </c>
      <c r="H195" s="262">
        <f t="shared" si="71"/>
        <v>0</v>
      </c>
      <c r="I195" s="105">
        <f t="shared" si="71"/>
        <v>0</v>
      </c>
      <c r="J195" s="262">
        <f t="shared" si="71"/>
        <v>0</v>
      </c>
      <c r="K195" s="104">
        <f t="shared" si="71"/>
        <v>0</v>
      </c>
      <c r="L195" s="105">
        <f t="shared" si="71"/>
        <v>0</v>
      </c>
      <c r="M195" s="103">
        <f t="shared" si="71"/>
        <v>0</v>
      </c>
      <c r="N195" s="104">
        <f t="shared" si="71"/>
        <v>0</v>
      </c>
      <c r="O195" s="105">
        <f t="shared" si="71"/>
        <v>0</v>
      </c>
      <c r="P195" s="351"/>
    </row>
    <row r="196" spans="1:16" hidden="1" x14ac:dyDescent="0.25">
      <c r="A196" s="46">
        <v>5100</v>
      </c>
      <c r="B196" s="106" t="s">
        <v>176</v>
      </c>
      <c r="C196" s="47">
        <f t="shared" si="63"/>
        <v>0</v>
      </c>
      <c r="D196" s="230">
        <f t="shared" ref="D196:O196" si="72">D197+D198+D201+D202+D203</f>
        <v>0</v>
      </c>
      <c r="E196" s="430">
        <f t="shared" si="72"/>
        <v>0</v>
      </c>
      <c r="F196" s="397">
        <f t="shared" si="72"/>
        <v>0</v>
      </c>
      <c r="G196" s="230">
        <f t="shared" si="72"/>
        <v>0</v>
      </c>
      <c r="H196" s="107">
        <f t="shared" si="72"/>
        <v>0</v>
      </c>
      <c r="I196" s="118">
        <f t="shared" si="72"/>
        <v>0</v>
      </c>
      <c r="J196" s="107">
        <f t="shared" si="72"/>
        <v>0</v>
      </c>
      <c r="K196" s="51">
        <f t="shared" si="72"/>
        <v>0</v>
      </c>
      <c r="L196" s="118">
        <f t="shared" si="72"/>
        <v>0</v>
      </c>
      <c r="M196" s="47">
        <f t="shared" si="72"/>
        <v>0</v>
      </c>
      <c r="N196" s="51">
        <f t="shared" si="72"/>
        <v>0</v>
      </c>
      <c r="O196" s="118">
        <f t="shared" si="72"/>
        <v>0</v>
      </c>
      <c r="P196" s="124"/>
    </row>
    <row r="197" spans="1:16" hidden="1" x14ac:dyDescent="0.25">
      <c r="A197" s="1244">
        <v>5110</v>
      </c>
      <c r="B197" s="53" t="s">
        <v>177</v>
      </c>
      <c r="C197" s="54">
        <f t="shared" si="63"/>
        <v>0</v>
      </c>
      <c r="D197" s="231">
        <v>0</v>
      </c>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63"/>
        <v>0</v>
      </c>
      <c r="D198" s="233">
        <f t="shared" ref="D198:O198" si="73">D199+D200</f>
        <v>0</v>
      </c>
      <c r="E198" s="436">
        <f t="shared" si="73"/>
        <v>0</v>
      </c>
      <c r="F198" s="393">
        <f t="shared" si="73"/>
        <v>0</v>
      </c>
      <c r="G198" s="233">
        <f t="shared" si="73"/>
        <v>0</v>
      </c>
      <c r="H198" s="122">
        <f t="shared" si="73"/>
        <v>0</v>
      </c>
      <c r="I198" s="115">
        <f t="shared" si="73"/>
        <v>0</v>
      </c>
      <c r="J198" s="122">
        <f t="shared" si="73"/>
        <v>0</v>
      </c>
      <c r="K198" s="114">
        <f t="shared" si="73"/>
        <v>0</v>
      </c>
      <c r="L198" s="115">
        <f t="shared" si="73"/>
        <v>0</v>
      </c>
      <c r="M198" s="59">
        <f t="shared" si="73"/>
        <v>0</v>
      </c>
      <c r="N198" s="114">
        <f t="shared" si="73"/>
        <v>0</v>
      </c>
      <c r="O198" s="115">
        <f t="shared" si="73"/>
        <v>0</v>
      </c>
      <c r="P198" s="112"/>
    </row>
    <row r="199" spans="1:16" hidden="1" x14ac:dyDescent="0.25">
      <c r="A199" s="38">
        <v>5121</v>
      </c>
      <c r="B199" s="58" t="s">
        <v>179</v>
      </c>
      <c r="C199" s="59">
        <f t="shared" si="63"/>
        <v>0</v>
      </c>
      <c r="D199" s="232">
        <v>0</v>
      </c>
      <c r="E199" s="435"/>
      <c r="F199" s="393">
        <f>D199+E199</f>
        <v>0</v>
      </c>
      <c r="G199" s="232"/>
      <c r="H199" s="264"/>
      <c r="I199" s="115">
        <f>G199+H199</f>
        <v>0</v>
      </c>
      <c r="J199" s="264"/>
      <c r="K199" s="61"/>
      <c r="L199" s="115">
        <f>J199+K199</f>
        <v>0</v>
      </c>
      <c r="M199" s="328"/>
      <c r="N199" s="61"/>
      <c r="O199" s="115">
        <f>M199+N199</f>
        <v>0</v>
      </c>
      <c r="P199" s="112"/>
    </row>
    <row r="200" spans="1:16" ht="24" hidden="1" x14ac:dyDescent="0.25">
      <c r="A200" s="38">
        <v>5129</v>
      </c>
      <c r="B200" s="58" t="s">
        <v>180</v>
      </c>
      <c r="C200" s="59">
        <f t="shared" si="63"/>
        <v>0</v>
      </c>
      <c r="D200" s="232">
        <v>0</v>
      </c>
      <c r="E200" s="435"/>
      <c r="F200" s="393">
        <f>D200+E200</f>
        <v>0</v>
      </c>
      <c r="G200" s="232"/>
      <c r="H200" s="264"/>
      <c r="I200" s="115">
        <f>G200+H200</f>
        <v>0</v>
      </c>
      <c r="J200" s="264"/>
      <c r="K200" s="61"/>
      <c r="L200" s="115">
        <f>J200+K200</f>
        <v>0</v>
      </c>
      <c r="M200" s="328"/>
      <c r="N200" s="61"/>
      <c r="O200" s="115">
        <f>M200+N200</f>
        <v>0</v>
      </c>
      <c r="P200" s="112"/>
    </row>
    <row r="201" spans="1:16" hidden="1" x14ac:dyDescent="0.25">
      <c r="A201" s="113">
        <v>5130</v>
      </c>
      <c r="B201" s="58" t="s">
        <v>181</v>
      </c>
      <c r="C201" s="59">
        <f t="shared" si="63"/>
        <v>0</v>
      </c>
      <c r="D201" s="232">
        <v>0</v>
      </c>
      <c r="E201" s="435"/>
      <c r="F201" s="393">
        <f>D201+E201</f>
        <v>0</v>
      </c>
      <c r="G201" s="232"/>
      <c r="H201" s="264"/>
      <c r="I201" s="115">
        <f>G201+H201</f>
        <v>0</v>
      </c>
      <c r="J201" s="264"/>
      <c r="K201" s="61"/>
      <c r="L201" s="115">
        <f>J201+K201</f>
        <v>0</v>
      </c>
      <c r="M201" s="328"/>
      <c r="N201" s="61"/>
      <c r="O201" s="115">
        <f>M201+N201</f>
        <v>0</v>
      </c>
      <c r="P201" s="112"/>
    </row>
    <row r="202" spans="1:16" hidden="1" x14ac:dyDescent="0.25">
      <c r="A202" s="113">
        <v>5140</v>
      </c>
      <c r="B202" s="58" t="s">
        <v>182</v>
      </c>
      <c r="C202" s="59">
        <f t="shared" si="63"/>
        <v>0</v>
      </c>
      <c r="D202" s="232">
        <v>0</v>
      </c>
      <c r="E202" s="435"/>
      <c r="F202" s="393">
        <f>D202+E202</f>
        <v>0</v>
      </c>
      <c r="G202" s="232"/>
      <c r="H202" s="264"/>
      <c r="I202" s="115">
        <f>G202+H202</f>
        <v>0</v>
      </c>
      <c r="J202" s="264"/>
      <c r="K202" s="61"/>
      <c r="L202" s="115">
        <f>J202+K202</f>
        <v>0</v>
      </c>
      <c r="M202" s="328"/>
      <c r="N202" s="61"/>
      <c r="O202" s="115">
        <f>M202+N202</f>
        <v>0</v>
      </c>
      <c r="P202" s="112"/>
    </row>
    <row r="203" spans="1:16" ht="24" hidden="1" x14ac:dyDescent="0.25">
      <c r="A203" s="113">
        <v>5170</v>
      </c>
      <c r="B203" s="58" t="s">
        <v>183</v>
      </c>
      <c r="C203" s="59">
        <f t="shared" si="63"/>
        <v>0</v>
      </c>
      <c r="D203" s="232">
        <v>0</v>
      </c>
      <c r="E203" s="435"/>
      <c r="F203" s="393">
        <f>D203+E203</f>
        <v>0</v>
      </c>
      <c r="G203" s="232"/>
      <c r="H203" s="264"/>
      <c r="I203" s="115">
        <f>G203+H203</f>
        <v>0</v>
      </c>
      <c r="J203" s="264"/>
      <c r="K203" s="61"/>
      <c r="L203" s="115">
        <f>J203+K203</f>
        <v>0</v>
      </c>
      <c r="M203" s="328"/>
      <c r="N203" s="61"/>
      <c r="O203" s="115">
        <f>M203+N203</f>
        <v>0</v>
      </c>
      <c r="P203" s="112"/>
    </row>
    <row r="204" spans="1:16" hidden="1" x14ac:dyDescent="0.25">
      <c r="A204" s="46">
        <v>5200</v>
      </c>
      <c r="B204" s="106" t="s">
        <v>184</v>
      </c>
      <c r="C204" s="47">
        <f t="shared" si="63"/>
        <v>0</v>
      </c>
      <c r="D204" s="230">
        <f t="shared" ref="D204:O204" si="74">D205+D215+D216+D225+D226+D227+D229</f>
        <v>0</v>
      </c>
      <c r="E204" s="430">
        <f t="shared" si="74"/>
        <v>0</v>
      </c>
      <c r="F204" s="397">
        <f t="shared" si="74"/>
        <v>0</v>
      </c>
      <c r="G204" s="230">
        <f t="shared" si="74"/>
        <v>0</v>
      </c>
      <c r="H204" s="107">
        <f t="shared" si="74"/>
        <v>0</v>
      </c>
      <c r="I204" s="118">
        <f t="shared" si="74"/>
        <v>0</v>
      </c>
      <c r="J204" s="107">
        <f t="shared" si="74"/>
        <v>0</v>
      </c>
      <c r="K204" s="51">
        <f t="shared" si="74"/>
        <v>0</v>
      </c>
      <c r="L204" s="118">
        <f t="shared" si="74"/>
        <v>0</v>
      </c>
      <c r="M204" s="47">
        <f t="shared" si="74"/>
        <v>0</v>
      </c>
      <c r="N204" s="51">
        <f t="shared" si="74"/>
        <v>0</v>
      </c>
      <c r="O204" s="118">
        <f t="shared" si="74"/>
        <v>0</v>
      </c>
      <c r="P204" s="124"/>
    </row>
    <row r="205" spans="1:16" hidden="1" x14ac:dyDescent="0.25">
      <c r="A205" s="108">
        <v>5210</v>
      </c>
      <c r="B205" s="79" t="s">
        <v>185</v>
      </c>
      <c r="C205" s="85">
        <f t="shared" si="63"/>
        <v>0</v>
      </c>
      <c r="D205" s="133">
        <f t="shared" ref="D205:O205" si="75">SUM(D206:D214)</f>
        <v>0</v>
      </c>
      <c r="E205" s="431">
        <f t="shared" si="75"/>
        <v>0</v>
      </c>
      <c r="F205" s="432">
        <f t="shared" si="75"/>
        <v>0</v>
      </c>
      <c r="G205" s="133">
        <f t="shared" si="75"/>
        <v>0</v>
      </c>
      <c r="H205" s="208">
        <f t="shared" si="75"/>
        <v>0</v>
      </c>
      <c r="I205" s="110">
        <f t="shared" si="75"/>
        <v>0</v>
      </c>
      <c r="J205" s="208">
        <f t="shared" si="75"/>
        <v>0</v>
      </c>
      <c r="K205" s="109">
        <f t="shared" si="75"/>
        <v>0</v>
      </c>
      <c r="L205" s="110">
        <f t="shared" si="75"/>
        <v>0</v>
      </c>
      <c r="M205" s="85">
        <f t="shared" si="75"/>
        <v>0</v>
      </c>
      <c r="N205" s="109">
        <f t="shared" si="75"/>
        <v>0</v>
      </c>
      <c r="O205" s="110">
        <f t="shared" si="75"/>
        <v>0</v>
      </c>
      <c r="P205" s="117"/>
    </row>
    <row r="206" spans="1:16" hidden="1" x14ac:dyDescent="0.25">
      <c r="A206" s="33">
        <v>5211</v>
      </c>
      <c r="B206" s="53" t="s">
        <v>186</v>
      </c>
      <c r="C206" s="54">
        <f t="shared" si="63"/>
        <v>0</v>
      </c>
      <c r="D206" s="231">
        <v>0</v>
      </c>
      <c r="E206" s="433"/>
      <c r="F206" s="434">
        <f t="shared" ref="F206:F215" si="76">D206+E206</f>
        <v>0</v>
      </c>
      <c r="G206" s="231"/>
      <c r="H206" s="263"/>
      <c r="I206" s="121">
        <f t="shared" ref="I206:I215" si="77">G206+H206</f>
        <v>0</v>
      </c>
      <c r="J206" s="263"/>
      <c r="K206" s="56"/>
      <c r="L206" s="121">
        <f t="shared" ref="L206:L215" si="78">J206+K206</f>
        <v>0</v>
      </c>
      <c r="M206" s="327"/>
      <c r="N206" s="56"/>
      <c r="O206" s="121">
        <f t="shared" ref="O206:O215" si="79">M206+N206</f>
        <v>0</v>
      </c>
      <c r="P206" s="111"/>
    </row>
    <row r="207" spans="1:16" hidden="1" x14ac:dyDescent="0.25">
      <c r="A207" s="38">
        <v>5212</v>
      </c>
      <c r="B207" s="58" t="s">
        <v>187</v>
      </c>
      <c r="C207" s="59">
        <f t="shared" si="63"/>
        <v>0</v>
      </c>
      <c r="D207" s="232">
        <v>0</v>
      </c>
      <c r="E207" s="435"/>
      <c r="F207" s="393">
        <f t="shared" si="76"/>
        <v>0</v>
      </c>
      <c r="G207" s="232"/>
      <c r="H207" s="264"/>
      <c r="I207" s="115">
        <f t="shared" si="77"/>
        <v>0</v>
      </c>
      <c r="J207" s="264"/>
      <c r="K207" s="61"/>
      <c r="L207" s="115">
        <f t="shared" si="78"/>
        <v>0</v>
      </c>
      <c r="M207" s="328"/>
      <c r="N207" s="61"/>
      <c r="O207" s="115">
        <f t="shared" si="79"/>
        <v>0</v>
      </c>
      <c r="P207" s="112"/>
    </row>
    <row r="208" spans="1:16" hidden="1" x14ac:dyDescent="0.25">
      <c r="A208" s="38">
        <v>5213</v>
      </c>
      <c r="B208" s="58" t="s">
        <v>188</v>
      </c>
      <c r="C208" s="59">
        <f t="shared" si="63"/>
        <v>0</v>
      </c>
      <c r="D208" s="232">
        <v>0</v>
      </c>
      <c r="E208" s="435"/>
      <c r="F208" s="393">
        <f t="shared" si="76"/>
        <v>0</v>
      </c>
      <c r="G208" s="232"/>
      <c r="H208" s="264"/>
      <c r="I208" s="115">
        <f t="shared" si="77"/>
        <v>0</v>
      </c>
      <c r="J208" s="264"/>
      <c r="K208" s="61"/>
      <c r="L208" s="115">
        <f t="shared" si="78"/>
        <v>0</v>
      </c>
      <c r="M208" s="328"/>
      <c r="N208" s="61"/>
      <c r="O208" s="115">
        <f t="shared" si="79"/>
        <v>0</v>
      </c>
      <c r="P208" s="112"/>
    </row>
    <row r="209" spans="1:16" hidden="1" x14ac:dyDescent="0.25">
      <c r="A209" s="38">
        <v>5214</v>
      </c>
      <c r="B209" s="58" t="s">
        <v>189</v>
      </c>
      <c r="C209" s="59">
        <f t="shared" si="63"/>
        <v>0</v>
      </c>
      <c r="D209" s="232">
        <v>0</v>
      </c>
      <c r="E209" s="435"/>
      <c r="F209" s="393">
        <f t="shared" si="76"/>
        <v>0</v>
      </c>
      <c r="G209" s="232"/>
      <c r="H209" s="264"/>
      <c r="I209" s="115">
        <f t="shared" si="77"/>
        <v>0</v>
      </c>
      <c r="J209" s="264"/>
      <c r="K209" s="61"/>
      <c r="L209" s="115">
        <f t="shared" si="78"/>
        <v>0</v>
      </c>
      <c r="M209" s="328"/>
      <c r="N209" s="61"/>
      <c r="O209" s="115">
        <f t="shared" si="79"/>
        <v>0</v>
      </c>
      <c r="P209" s="112"/>
    </row>
    <row r="210" spans="1:16" hidden="1" x14ac:dyDescent="0.25">
      <c r="A210" s="38">
        <v>5215</v>
      </c>
      <c r="B210" s="58" t="s">
        <v>190</v>
      </c>
      <c r="C210" s="59">
        <f t="shared" si="63"/>
        <v>0</v>
      </c>
      <c r="D210" s="232">
        <v>0</v>
      </c>
      <c r="E210" s="435"/>
      <c r="F210" s="393">
        <f t="shared" si="76"/>
        <v>0</v>
      </c>
      <c r="G210" s="232"/>
      <c r="H210" s="264"/>
      <c r="I210" s="115">
        <f t="shared" si="77"/>
        <v>0</v>
      </c>
      <c r="J210" s="264"/>
      <c r="K210" s="61"/>
      <c r="L210" s="115">
        <f t="shared" si="78"/>
        <v>0</v>
      </c>
      <c r="M210" s="328"/>
      <c r="N210" s="61"/>
      <c r="O210" s="115">
        <f t="shared" si="79"/>
        <v>0</v>
      </c>
      <c r="P210" s="112"/>
    </row>
    <row r="211" spans="1:16" ht="14.25" hidden="1" customHeight="1" x14ac:dyDescent="0.25">
      <c r="A211" s="38">
        <v>5216</v>
      </c>
      <c r="B211" s="58" t="s">
        <v>191</v>
      </c>
      <c r="C211" s="59">
        <f t="shared" si="63"/>
        <v>0</v>
      </c>
      <c r="D211" s="232">
        <v>0</v>
      </c>
      <c r="E211" s="435"/>
      <c r="F211" s="393">
        <f t="shared" si="76"/>
        <v>0</v>
      </c>
      <c r="G211" s="232"/>
      <c r="H211" s="264"/>
      <c r="I211" s="115">
        <f t="shared" si="77"/>
        <v>0</v>
      </c>
      <c r="J211" s="264"/>
      <c r="K211" s="61"/>
      <c r="L211" s="115">
        <f t="shared" si="78"/>
        <v>0</v>
      </c>
      <c r="M211" s="328"/>
      <c r="N211" s="61"/>
      <c r="O211" s="115">
        <f t="shared" si="79"/>
        <v>0</v>
      </c>
      <c r="P211" s="112"/>
    </row>
    <row r="212" spans="1:16" hidden="1" x14ac:dyDescent="0.25">
      <c r="A212" s="38">
        <v>5217</v>
      </c>
      <c r="B212" s="58" t="s">
        <v>192</v>
      </c>
      <c r="C212" s="59">
        <f t="shared" si="63"/>
        <v>0</v>
      </c>
      <c r="D212" s="232">
        <v>0</v>
      </c>
      <c r="E212" s="435"/>
      <c r="F212" s="393">
        <f t="shared" si="76"/>
        <v>0</v>
      </c>
      <c r="G212" s="232"/>
      <c r="H212" s="264"/>
      <c r="I212" s="115">
        <f t="shared" si="77"/>
        <v>0</v>
      </c>
      <c r="J212" s="264"/>
      <c r="K212" s="61"/>
      <c r="L212" s="115">
        <f t="shared" si="78"/>
        <v>0</v>
      </c>
      <c r="M212" s="328"/>
      <c r="N212" s="61"/>
      <c r="O212" s="115">
        <f t="shared" si="79"/>
        <v>0</v>
      </c>
      <c r="P212" s="112"/>
    </row>
    <row r="213" spans="1:16" hidden="1" x14ac:dyDescent="0.25">
      <c r="A213" s="38">
        <v>5218</v>
      </c>
      <c r="B213" s="58" t="s">
        <v>193</v>
      </c>
      <c r="C213" s="59">
        <f t="shared" si="63"/>
        <v>0</v>
      </c>
      <c r="D213" s="232">
        <v>0</v>
      </c>
      <c r="E213" s="435"/>
      <c r="F213" s="393">
        <f t="shared" si="76"/>
        <v>0</v>
      </c>
      <c r="G213" s="232"/>
      <c r="H213" s="264"/>
      <c r="I213" s="115">
        <f t="shared" si="77"/>
        <v>0</v>
      </c>
      <c r="J213" s="264"/>
      <c r="K213" s="61"/>
      <c r="L213" s="115">
        <f t="shared" si="78"/>
        <v>0</v>
      </c>
      <c r="M213" s="328"/>
      <c r="N213" s="61"/>
      <c r="O213" s="115">
        <f t="shared" si="79"/>
        <v>0</v>
      </c>
      <c r="P213" s="112"/>
    </row>
    <row r="214" spans="1:16" hidden="1" x14ac:dyDescent="0.25">
      <c r="A214" s="38">
        <v>5219</v>
      </c>
      <c r="B214" s="58" t="s">
        <v>194</v>
      </c>
      <c r="C214" s="59">
        <f t="shared" si="63"/>
        <v>0</v>
      </c>
      <c r="D214" s="232">
        <v>0</v>
      </c>
      <c r="E214" s="435"/>
      <c r="F214" s="393">
        <f t="shared" si="76"/>
        <v>0</v>
      </c>
      <c r="G214" s="232"/>
      <c r="H214" s="264"/>
      <c r="I214" s="115">
        <f t="shared" si="77"/>
        <v>0</v>
      </c>
      <c r="J214" s="264"/>
      <c r="K214" s="61"/>
      <c r="L214" s="115">
        <f t="shared" si="78"/>
        <v>0</v>
      </c>
      <c r="M214" s="328"/>
      <c r="N214" s="61"/>
      <c r="O214" s="115">
        <f t="shared" si="79"/>
        <v>0</v>
      </c>
      <c r="P214" s="112"/>
    </row>
    <row r="215" spans="1:16" ht="13.5" hidden="1" customHeight="1" x14ac:dyDescent="0.25">
      <c r="A215" s="113">
        <v>5220</v>
      </c>
      <c r="B215" s="58" t="s">
        <v>195</v>
      </c>
      <c r="C215" s="59">
        <f t="shared" si="63"/>
        <v>0</v>
      </c>
      <c r="D215" s="232">
        <v>0</v>
      </c>
      <c r="E215" s="435"/>
      <c r="F215" s="393">
        <f t="shared" si="76"/>
        <v>0</v>
      </c>
      <c r="G215" s="232"/>
      <c r="H215" s="264"/>
      <c r="I215" s="115">
        <f t="shared" si="77"/>
        <v>0</v>
      </c>
      <c r="J215" s="264"/>
      <c r="K215" s="61"/>
      <c r="L215" s="115">
        <f t="shared" si="78"/>
        <v>0</v>
      </c>
      <c r="M215" s="328"/>
      <c r="N215" s="61"/>
      <c r="O215" s="115">
        <f t="shared" si="79"/>
        <v>0</v>
      </c>
      <c r="P215" s="112"/>
    </row>
    <row r="216" spans="1:16" hidden="1" x14ac:dyDescent="0.25">
      <c r="A216" s="113">
        <v>5230</v>
      </c>
      <c r="B216" s="58" t="s">
        <v>196</v>
      </c>
      <c r="C216" s="59">
        <f t="shared" si="63"/>
        <v>0</v>
      </c>
      <c r="D216" s="233">
        <f t="shared" ref="D216:O216" si="80">SUM(D217:D224)</f>
        <v>0</v>
      </c>
      <c r="E216" s="436">
        <f t="shared" si="80"/>
        <v>0</v>
      </c>
      <c r="F216" s="393">
        <f t="shared" si="80"/>
        <v>0</v>
      </c>
      <c r="G216" s="233">
        <f t="shared" si="80"/>
        <v>0</v>
      </c>
      <c r="H216" s="122">
        <f t="shared" si="80"/>
        <v>0</v>
      </c>
      <c r="I216" s="115">
        <f t="shared" si="80"/>
        <v>0</v>
      </c>
      <c r="J216" s="122">
        <f t="shared" si="80"/>
        <v>0</v>
      </c>
      <c r="K216" s="114">
        <f t="shared" si="80"/>
        <v>0</v>
      </c>
      <c r="L216" s="115">
        <f t="shared" si="80"/>
        <v>0</v>
      </c>
      <c r="M216" s="59">
        <f t="shared" si="80"/>
        <v>0</v>
      </c>
      <c r="N216" s="114">
        <f t="shared" si="80"/>
        <v>0</v>
      </c>
      <c r="O216" s="115">
        <f t="shared" si="80"/>
        <v>0</v>
      </c>
      <c r="P216" s="112"/>
    </row>
    <row r="217" spans="1:16" hidden="1" x14ac:dyDescent="0.25">
      <c r="A217" s="38">
        <v>5231</v>
      </c>
      <c r="B217" s="58" t="s">
        <v>197</v>
      </c>
      <c r="C217" s="59">
        <f t="shared" si="63"/>
        <v>0</v>
      </c>
      <c r="D217" s="232">
        <v>0</v>
      </c>
      <c r="E217" s="435"/>
      <c r="F217" s="393">
        <f t="shared" ref="F217:F226" si="81">D217+E217</f>
        <v>0</v>
      </c>
      <c r="G217" s="232"/>
      <c r="H217" s="264"/>
      <c r="I217" s="115">
        <f t="shared" ref="I217:I226" si="82">G217+H217</f>
        <v>0</v>
      </c>
      <c r="J217" s="264"/>
      <c r="K217" s="61"/>
      <c r="L217" s="115">
        <f t="shared" ref="L217:L226" si="83">J217+K217</f>
        <v>0</v>
      </c>
      <c r="M217" s="328"/>
      <c r="N217" s="61"/>
      <c r="O217" s="115">
        <f t="shared" ref="O217:O226" si="84">M217+N217</f>
        <v>0</v>
      </c>
      <c r="P217" s="112"/>
    </row>
    <row r="218" spans="1:16" hidden="1" x14ac:dyDescent="0.25">
      <c r="A218" s="38">
        <v>5232</v>
      </c>
      <c r="B218" s="58" t="s">
        <v>198</v>
      </c>
      <c r="C218" s="59">
        <f t="shared" si="63"/>
        <v>0</v>
      </c>
      <c r="D218" s="232">
        <v>0</v>
      </c>
      <c r="E218" s="435"/>
      <c r="F218" s="393">
        <f t="shared" si="81"/>
        <v>0</v>
      </c>
      <c r="G218" s="232"/>
      <c r="H218" s="264"/>
      <c r="I218" s="115">
        <f t="shared" si="82"/>
        <v>0</v>
      </c>
      <c r="J218" s="264"/>
      <c r="K218" s="61"/>
      <c r="L218" s="115">
        <f t="shared" si="83"/>
        <v>0</v>
      </c>
      <c r="M218" s="328"/>
      <c r="N218" s="61"/>
      <c r="O218" s="115">
        <f t="shared" si="84"/>
        <v>0</v>
      </c>
      <c r="P218" s="112"/>
    </row>
    <row r="219" spans="1:16" hidden="1" x14ac:dyDescent="0.25">
      <c r="A219" s="38">
        <v>5233</v>
      </c>
      <c r="B219" s="58" t="s">
        <v>199</v>
      </c>
      <c r="C219" s="59">
        <f t="shared" si="63"/>
        <v>0</v>
      </c>
      <c r="D219" s="232">
        <v>0</v>
      </c>
      <c r="E219" s="435"/>
      <c r="F219" s="393">
        <f t="shared" si="81"/>
        <v>0</v>
      </c>
      <c r="G219" s="232"/>
      <c r="H219" s="264"/>
      <c r="I219" s="115">
        <f t="shared" si="82"/>
        <v>0</v>
      </c>
      <c r="J219" s="264"/>
      <c r="K219" s="61"/>
      <c r="L219" s="115">
        <f t="shared" si="83"/>
        <v>0</v>
      </c>
      <c r="M219" s="328"/>
      <c r="N219" s="61"/>
      <c r="O219" s="115">
        <f t="shared" si="84"/>
        <v>0</v>
      </c>
      <c r="P219" s="112"/>
    </row>
    <row r="220" spans="1:16" ht="24" hidden="1" x14ac:dyDescent="0.25">
      <c r="A220" s="38">
        <v>5234</v>
      </c>
      <c r="B220" s="58" t="s">
        <v>200</v>
      </c>
      <c r="C220" s="59">
        <f t="shared" si="63"/>
        <v>0</v>
      </c>
      <c r="D220" s="232">
        <v>0</v>
      </c>
      <c r="E220" s="435"/>
      <c r="F220" s="393">
        <f t="shared" si="81"/>
        <v>0</v>
      </c>
      <c r="G220" s="232"/>
      <c r="H220" s="264"/>
      <c r="I220" s="115">
        <f t="shared" si="82"/>
        <v>0</v>
      </c>
      <c r="J220" s="264"/>
      <c r="K220" s="61"/>
      <c r="L220" s="115">
        <f t="shared" si="83"/>
        <v>0</v>
      </c>
      <c r="M220" s="328"/>
      <c r="N220" s="61"/>
      <c r="O220" s="115">
        <f t="shared" si="84"/>
        <v>0</v>
      </c>
      <c r="P220" s="112"/>
    </row>
    <row r="221" spans="1:16" ht="14.25" hidden="1" customHeight="1" x14ac:dyDescent="0.25">
      <c r="A221" s="38">
        <v>5236</v>
      </c>
      <c r="B221" s="58" t="s">
        <v>201</v>
      </c>
      <c r="C221" s="59">
        <f t="shared" si="63"/>
        <v>0</v>
      </c>
      <c r="D221" s="232">
        <v>0</v>
      </c>
      <c r="E221" s="435"/>
      <c r="F221" s="393">
        <f t="shared" si="81"/>
        <v>0</v>
      </c>
      <c r="G221" s="232"/>
      <c r="H221" s="264"/>
      <c r="I221" s="115">
        <f t="shared" si="82"/>
        <v>0</v>
      </c>
      <c r="J221" s="264"/>
      <c r="K221" s="61"/>
      <c r="L221" s="115">
        <f t="shared" si="83"/>
        <v>0</v>
      </c>
      <c r="M221" s="328"/>
      <c r="N221" s="61"/>
      <c r="O221" s="115">
        <f t="shared" si="84"/>
        <v>0</v>
      </c>
      <c r="P221" s="112"/>
    </row>
    <row r="222" spans="1:16" ht="14.25" hidden="1" customHeight="1" x14ac:dyDescent="0.25">
      <c r="A222" s="38">
        <v>5237</v>
      </c>
      <c r="B222" s="58" t="s">
        <v>202</v>
      </c>
      <c r="C222" s="59">
        <f t="shared" si="63"/>
        <v>0</v>
      </c>
      <c r="D222" s="232">
        <v>0</v>
      </c>
      <c r="E222" s="435"/>
      <c r="F222" s="393">
        <f t="shared" si="81"/>
        <v>0</v>
      </c>
      <c r="G222" s="232"/>
      <c r="H222" s="264"/>
      <c r="I222" s="115">
        <f t="shared" si="82"/>
        <v>0</v>
      </c>
      <c r="J222" s="264"/>
      <c r="K222" s="61"/>
      <c r="L222" s="115">
        <f t="shared" si="83"/>
        <v>0</v>
      </c>
      <c r="M222" s="328"/>
      <c r="N222" s="61"/>
      <c r="O222" s="115">
        <f t="shared" si="84"/>
        <v>0</v>
      </c>
      <c r="P222" s="112"/>
    </row>
    <row r="223" spans="1:16" ht="24" hidden="1" x14ac:dyDescent="0.25">
      <c r="A223" s="38">
        <v>5238</v>
      </c>
      <c r="B223" s="58" t="s">
        <v>203</v>
      </c>
      <c r="C223" s="59">
        <f t="shared" si="63"/>
        <v>0</v>
      </c>
      <c r="D223" s="232">
        <v>0</v>
      </c>
      <c r="E223" s="435"/>
      <c r="F223" s="393">
        <f t="shared" si="81"/>
        <v>0</v>
      </c>
      <c r="G223" s="232"/>
      <c r="H223" s="264"/>
      <c r="I223" s="115">
        <f t="shared" si="82"/>
        <v>0</v>
      </c>
      <c r="J223" s="264"/>
      <c r="K223" s="61"/>
      <c r="L223" s="115">
        <f t="shared" si="83"/>
        <v>0</v>
      </c>
      <c r="M223" s="328"/>
      <c r="N223" s="61"/>
      <c r="O223" s="115">
        <f t="shared" si="84"/>
        <v>0</v>
      </c>
      <c r="P223" s="112"/>
    </row>
    <row r="224" spans="1:16" ht="24" hidden="1" x14ac:dyDescent="0.25">
      <c r="A224" s="38">
        <v>5239</v>
      </c>
      <c r="B224" s="58" t="s">
        <v>204</v>
      </c>
      <c r="C224" s="59">
        <f t="shared" si="63"/>
        <v>0</v>
      </c>
      <c r="D224" s="232">
        <v>0</v>
      </c>
      <c r="E224" s="435"/>
      <c r="F224" s="393">
        <f t="shared" si="81"/>
        <v>0</v>
      </c>
      <c r="G224" s="232"/>
      <c r="H224" s="264"/>
      <c r="I224" s="115">
        <f t="shared" si="82"/>
        <v>0</v>
      </c>
      <c r="J224" s="264"/>
      <c r="K224" s="61"/>
      <c r="L224" s="115">
        <f t="shared" si="83"/>
        <v>0</v>
      </c>
      <c r="M224" s="328"/>
      <c r="N224" s="61"/>
      <c r="O224" s="115">
        <f t="shared" si="84"/>
        <v>0</v>
      </c>
      <c r="P224" s="112"/>
    </row>
    <row r="225" spans="1:16" ht="24" hidden="1" x14ac:dyDescent="0.25">
      <c r="A225" s="113">
        <v>5240</v>
      </c>
      <c r="B225" s="58" t="s">
        <v>205</v>
      </c>
      <c r="C225" s="59">
        <f t="shared" si="63"/>
        <v>0</v>
      </c>
      <c r="D225" s="232">
        <v>0</v>
      </c>
      <c r="E225" s="435"/>
      <c r="F225" s="393">
        <f t="shared" si="81"/>
        <v>0</v>
      </c>
      <c r="G225" s="232"/>
      <c r="H225" s="264"/>
      <c r="I225" s="115">
        <f t="shared" si="82"/>
        <v>0</v>
      </c>
      <c r="J225" s="264"/>
      <c r="K225" s="61"/>
      <c r="L225" s="115">
        <f t="shared" si="83"/>
        <v>0</v>
      </c>
      <c r="M225" s="328"/>
      <c r="N225" s="61"/>
      <c r="O225" s="115">
        <f t="shared" si="84"/>
        <v>0</v>
      </c>
      <c r="P225" s="112"/>
    </row>
    <row r="226" spans="1:16" hidden="1" x14ac:dyDescent="0.25">
      <c r="A226" s="113">
        <v>5250</v>
      </c>
      <c r="B226" s="58" t="s">
        <v>206</v>
      </c>
      <c r="C226" s="59">
        <f t="shared" si="63"/>
        <v>0</v>
      </c>
      <c r="D226" s="232">
        <v>0</v>
      </c>
      <c r="E226" s="435"/>
      <c r="F226" s="393">
        <f t="shared" si="81"/>
        <v>0</v>
      </c>
      <c r="G226" s="232"/>
      <c r="H226" s="264"/>
      <c r="I226" s="115">
        <f t="shared" si="82"/>
        <v>0</v>
      </c>
      <c r="J226" s="264"/>
      <c r="K226" s="61"/>
      <c r="L226" s="115">
        <f t="shared" si="83"/>
        <v>0</v>
      </c>
      <c r="M226" s="328"/>
      <c r="N226" s="61"/>
      <c r="O226" s="115">
        <f t="shared" si="84"/>
        <v>0</v>
      </c>
      <c r="P226" s="112"/>
    </row>
    <row r="227" spans="1:16" hidden="1" x14ac:dyDescent="0.25">
      <c r="A227" s="113">
        <v>5260</v>
      </c>
      <c r="B227" s="58" t="s">
        <v>207</v>
      </c>
      <c r="C227" s="59">
        <f t="shared" si="63"/>
        <v>0</v>
      </c>
      <c r="D227" s="233">
        <f t="shared" ref="D227:O227" si="85">SUM(D228)</f>
        <v>0</v>
      </c>
      <c r="E227" s="436">
        <f t="shared" si="85"/>
        <v>0</v>
      </c>
      <c r="F227" s="393">
        <f t="shared" si="85"/>
        <v>0</v>
      </c>
      <c r="G227" s="233">
        <f t="shared" si="85"/>
        <v>0</v>
      </c>
      <c r="H227" s="122">
        <f t="shared" si="85"/>
        <v>0</v>
      </c>
      <c r="I227" s="115">
        <f t="shared" si="85"/>
        <v>0</v>
      </c>
      <c r="J227" s="122">
        <f t="shared" si="85"/>
        <v>0</v>
      </c>
      <c r="K227" s="114">
        <f t="shared" si="85"/>
        <v>0</v>
      </c>
      <c r="L227" s="115">
        <f t="shared" si="85"/>
        <v>0</v>
      </c>
      <c r="M227" s="59">
        <f t="shared" si="85"/>
        <v>0</v>
      </c>
      <c r="N227" s="114">
        <f t="shared" si="85"/>
        <v>0</v>
      </c>
      <c r="O227" s="115">
        <f t="shared" si="85"/>
        <v>0</v>
      </c>
      <c r="P227" s="112"/>
    </row>
    <row r="228" spans="1:16" ht="24" hidden="1" x14ac:dyDescent="0.25">
      <c r="A228" s="38">
        <v>5269</v>
      </c>
      <c r="B228" s="58" t="s">
        <v>208</v>
      </c>
      <c r="C228" s="59">
        <f t="shared" si="63"/>
        <v>0</v>
      </c>
      <c r="D228" s="232">
        <v>0</v>
      </c>
      <c r="E228" s="435"/>
      <c r="F228" s="393">
        <f>D228+E228</f>
        <v>0</v>
      </c>
      <c r="G228" s="232"/>
      <c r="H228" s="264"/>
      <c r="I228" s="115">
        <f>G228+H228</f>
        <v>0</v>
      </c>
      <c r="J228" s="264"/>
      <c r="K228" s="61"/>
      <c r="L228" s="115">
        <f>J228+K228</f>
        <v>0</v>
      </c>
      <c r="M228" s="328"/>
      <c r="N228" s="61"/>
      <c r="O228" s="115">
        <f>M228+N228</f>
        <v>0</v>
      </c>
      <c r="P228" s="112"/>
    </row>
    <row r="229" spans="1:16" ht="24" hidden="1" x14ac:dyDescent="0.25">
      <c r="A229" s="108">
        <v>5270</v>
      </c>
      <c r="B229" s="79" t="s">
        <v>209</v>
      </c>
      <c r="C229" s="85">
        <f t="shared" si="63"/>
        <v>0</v>
      </c>
      <c r="D229" s="234">
        <v>0</v>
      </c>
      <c r="E229" s="437"/>
      <c r="F229" s="432">
        <f>D229+E229</f>
        <v>0</v>
      </c>
      <c r="G229" s="234"/>
      <c r="H229" s="265"/>
      <c r="I229" s="110">
        <f>G229+H229</f>
        <v>0</v>
      </c>
      <c r="J229" s="265"/>
      <c r="K229" s="116"/>
      <c r="L229" s="110">
        <f>J229+K229</f>
        <v>0</v>
      </c>
      <c r="M229" s="329"/>
      <c r="N229" s="116"/>
      <c r="O229" s="110">
        <f>M229+N229</f>
        <v>0</v>
      </c>
      <c r="P229" s="117"/>
    </row>
    <row r="230" spans="1:16" hidden="1" x14ac:dyDescent="0.25">
      <c r="A230" s="102">
        <v>6000</v>
      </c>
      <c r="B230" s="102" t="s">
        <v>210</v>
      </c>
      <c r="C230" s="103">
        <f t="shared" si="63"/>
        <v>0</v>
      </c>
      <c r="D230" s="229">
        <f t="shared" ref="D230:O230" si="86">D231+D251+D259</f>
        <v>0</v>
      </c>
      <c r="E230" s="428">
        <f t="shared" si="86"/>
        <v>0</v>
      </c>
      <c r="F230" s="429">
        <f t="shared" si="86"/>
        <v>0</v>
      </c>
      <c r="G230" s="229">
        <f t="shared" si="86"/>
        <v>0</v>
      </c>
      <c r="H230" s="262">
        <f t="shared" si="86"/>
        <v>0</v>
      </c>
      <c r="I230" s="105">
        <f t="shared" si="86"/>
        <v>0</v>
      </c>
      <c r="J230" s="262">
        <f t="shared" si="86"/>
        <v>0</v>
      </c>
      <c r="K230" s="104">
        <f t="shared" si="86"/>
        <v>0</v>
      </c>
      <c r="L230" s="105">
        <f t="shared" si="86"/>
        <v>0</v>
      </c>
      <c r="M230" s="103">
        <f t="shared" si="86"/>
        <v>0</v>
      </c>
      <c r="N230" s="104">
        <f t="shared" si="86"/>
        <v>0</v>
      </c>
      <c r="O230" s="105">
        <f t="shared" si="86"/>
        <v>0</v>
      </c>
      <c r="P230" s="351"/>
    </row>
    <row r="231" spans="1:16" ht="14.25" hidden="1" customHeight="1" x14ac:dyDescent="0.25">
      <c r="A231" s="70">
        <v>6200</v>
      </c>
      <c r="B231" s="126" t="s">
        <v>211</v>
      </c>
      <c r="C231" s="131">
        <f t="shared" si="63"/>
        <v>0</v>
      </c>
      <c r="D231" s="238">
        <f t="shared" ref="D231:O231" si="87">SUM(D232,D233,D235,D238,D244,D245,D246)</f>
        <v>0</v>
      </c>
      <c r="E231" s="442">
        <f t="shared" si="87"/>
        <v>0</v>
      </c>
      <c r="F231" s="443">
        <f t="shared" si="87"/>
        <v>0</v>
      </c>
      <c r="G231" s="238">
        <f t="shared" si="87"/>
        <v>0</v>
      </c>
      <c r="H231" s="269">
        <f t="shared" si="87"/>
        <v>0</v>
      </c>
      <c r="I231" s="296">
        <f t="shared" si="87"/>
        <v>0</v>
      </c>
      <c r="J231" s="269">
        <f t="shared" si="87"/>
        <v>0</v>
      </c>
      <c r="K231" s="132">
        <f t="shared" si="87"/>
        <v>0</v>
      </c>
      <c r="L231" s="296">
        <f t="shared" si="87"/>
        <v>0</v>
      </c>
      <c r="M231" s="131">
        <f t="shared" si="87"/>
        <v>0</v>
      </c>
      <c r="N231" s="132">
        <f t="shared" si="87"/>
        <v>0</v>
      </c>
      <c r="O231" s="296">
        <f t="shared" si="87"/>
        <v>0</v>
      </c>
      <c r="P231" s="352"/>
    </row>
    <row r="232" spans="1:16" ht="24" hidden="1" x14ac:dyDescent="0.25">
      <c r="A232" s="1244">
        <v>6220</v>
      </c>
      <c r="B232" s="53" t="s">
        <v>212</v>
      </c>
      <c r="C232" s="54">
        <f t="shared" si="63"/>
        <v>0</v>
      </c>
      <c r="D232" s="231">
        <v>0</v>
      </c>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63"/>
        <v>0</v>
      </c>
      <c r="D233" s="233">
        <f t="shared" ref="D233:O233" si="88">SUM(D234)</f>
        <v>0</v>
      </c>
      <c r="E233" s="436">
        <f t="shared" si="88"/>
        <v>0</v>
      </c>
      <c r="F233" s="393">
        <f t="shared" si="88"/>
        <v>0</v>
      </c>
      <c r="G233" s="233">
        <f t="shared" si="88"/>
        <v>0</v>
      </c>
      <c r="H233" s="122">
        <f t="shared" si="88"/>
        <v>0</v>
      </c>
      <c r="I233" s="115">
        <f t="shared" si="88"/>
        <v>0</v>
      </c>
      <c r="J233" s="122">
        <f t="shared" si="88"/>
        <v>0</v>
      </c>
      <c r="K233" s="114">
        <f t="shared" si="88"/>
        <v>0</v>
      </c>
      <c r="L233" s="115">
        <f t="shared" si="88"/>
        <v>0</v>
      </c>
      <c r="M233" s="59">
        <f t="shared" si="88"/>
        <v>0</v>
      </c>
      <c r="N233" s="114">
        <f t="shared" si="88"/>
        <v>0</v>
      </c>
      <c r="O233" s="115">
        <f t="shared" si="88"/>
        <v>0</v>
      </c>
      <c r="P233" s="112"/>
    </row>
    <row r="234" spans="1:16" ht="24" hidden="1" x14ac:dyDescent="0.25">
      <c r="A234" s="38">
        <v>6239</v>
      </c>
      <c r="B234" s="53" t="s">
        <v>214</v>
      </c>
      <c r="C234" s="59">
        <f t="shared" si="63"/>
        <v>0</v>
      </c>
      <c r="D234" s="231">
        <v>0</v>
      </c>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63"/>
        <v>0</v>
      </c>
      <c r="D235" s="233">
        <f t="shared" ref="D235:O235" si="89">SUM(D236:D237)</f>
        <v>0</v>
      </c>
      <c r="E235" s="436">
        <f t="shared" si="89"/>
        <v>0</v>
      </c>
      <c r="F235" s="393">
        <f t="shared" si="89"/>
        <v>0</v>
      </c>
      <c r="G235" s="233">
        <f t="shared" si="89"/>
        <v>0</v>
      </c>
      <c r="H235" s="122">
        <f t="shared" si="89"/>
        <v>0</v>
      </c>
      <c r="I235" s="115">
        <f t="shared" si="89"/>
        <v>0</v>
      </c>
      <c r="J235" s="122">
        <f t="shared" si="89"/>
        <v>0</v>
      </c>
      <c r="K235" s="114">
        <f t="shared" si="89"/>
        <v>0</v>
      </c>
      <c r="L235" s="115">
        <f t="shared" si="89"/>
        <v>0</v>
      </c>
      <c r="M235" s="59">
        <f t="shared" si="89"/>
        <v>0</v>
      </c>
      <c r="N235" s="114">
        <f t="shared" si="89"/>
        <v>0</v>
      </c>
      <c r="O235" s="115">
        <f t="shared" si="89"/>
        <v>0</v>
      </c>
      <c r="P235" s="112"/>
    </row>
    <row r="236" spans="1:16" hidden="1" x14ac:dyDescent="0.25">
      <c r="A236" s="38">
        <v>6241</v>
      </c>
      <c r="B236" s="58" t="s">
        <v>216</v>
      </c>
      <c r="C236" s="59">
        <f t="shared" si="63"/>
        <v>0</v>
      </c>
      <c r="D236" s="232">
        <v>0</v>
      </c>
      <c r="E236" s="435"/>
      <c r="F236" s="393">
        <f>D236+E236</f>
        <v>0</v>
      </c>
      <c r="G236" s="232"/>
      <c r="H236" s="264"/>
      <c r="I236" s="115">
        <f>G236+H236</f>
        <v>0</v>
      </c>
      <c r="J236" s="264"/>
      <c r="K236" s="61"/>
      <c r="L236" s="115">
        <f>J236+K236</f>
        <v>0</v>
      </c>
      <c r="M236" s="328"/>
      <c r="N236" s="61"/>
      <c r="O236" s="115">
        <f>M236+N236</f>
        <v>0</v>
      </c>
      <c r="P236" s="112"/>
    </row>
    <row r="237" spans="1:16" hidden="1" x14ac:dyDescent="0.25">
      <c r="A237" s="38">
        <v>6242</v>
      </c>
      <c r="B237" s="58" t="s">
        <v>217</v>
      </c>
      <c r="C237" s="59">
        <f t="shared" si="63"/>
        <v>0</v>
      </c>
      <c r="D237" s="232">
        <v>0</v>
      </c>
      <c r="E237" s="435"/>
      <c r="F237" s="393">
        <f>D237+E237</f>
        <v>0</v>
      </c>
      <c r="G237" s="232"/>
      <c r="H237" s="264"/>
      <c r="I237" s="115">
        <f>G237+H237</f>
        <v>0</v>
      </c>
      <c r="J237" s="264"/>
      <c r="K237" s="61"/>
      <c r="L237" s="115">
        <f>J237+K237</f>
        <v>0</v>
      </c>
      <c r="M237" s="328"/>
      <c r="N237" s="61"/>
      <c r="O237" s="115">
        <f>M237+N237</f>
        <v>0</v>
      </c>
      <c r="P237" s="112"/>
    </row>
    <row r="238" spans="1:16" ht="25.5" hidden="1" customHeight="1" x14ac:dyDescent="0.25">
      <c r="A238" s="113">
        <v>6250</v>
      </c>
      <c r="B238" s="58" t="s">
        <v>218</v>
      </c>
      <c r="C238" s="59">
        <f t="shared" si="63"/>
        <v>0</v>
      </c>
      <c r="D238" s="233">
        <f t="shared" ref="D238:O238" si="90">SUM(D239:D243)</f>
        <v>0</v>
      </c>
      <c r="E238" s="436">
        <f t="shared" si="90"/>
        <v>0</v>
      </c>
      <c r="F238" s="393">
        <f t="shared" si="90"/>
        <v>0</v>
      </c>
      <c r="G238" s="233">
        <f t="shared" si="90"/>
        <v>0</v>
      </c>
      <c r="H238" s="122">
        <f t="shared" si="90"/>
        <v>0</v>
      </c>
      <c r="I238" s="115">
        <f t="shared" si="90"/>
        <v>0</v>
      </c>
      <c r="J238" s="122">
        <f t="shared" si="90"/>
        <v>0</v>
      </c>
      <c r="K238" s="114">
        <f t="shared" si="90"/>
        <v>0</v>
      </c>
      <c r="L238" s="115">
        <f t="shared" si="90"/>
        <v>0</v>
      </c>
      <c r="M238" s="59">
        <f t="shared" si="90"/>
        <v>0</v>
      </c>
      <c r="N238" s="114">
        <f t="shared" si="90"/>
        <v>0</v>
      </c>
      <c r="O238" s="115">
        <f t="shared" si="90"/>
        <v>0</v>
      </c>
      <c r="P238" s="112"/>
    </row>
    <row r="239" spans="1:16" ht="14.25" hidden="1" customHeight="1" x14ac:dyDescent="0.25">
      <c r="A239" s="38">
        <v>6252</v>
      </c>
      <c r="B239" s="58" t="s">
        <v>219</v>
      </c>
      <c r="C239" s="59">
        <f t="shared" si="63"/>
        <v>0</v>
      </c>
      <c r="D239" s="232">
        <v>0</v>
      </c>
      <c r="E239" s="435"/>
      <c r="F239" s="393">
        <f t="shared" ref="F239:F245" si="91">D239+E239</f>
        <v>0</v>
      </c>
      <c r="G239" s="232"/>
      <c r="H239" s="264"/>
      <c r="I239" s="115">
        <f t="shared" ref="I239:I245" si="92">G239+H239</f>
        <v>0</v>
      </c>
      <c r="J239" s="264"/>
      <c r="K239" s="61"/>
      <c r="L239" s="115">
        <f t="shared" ref="L239:L245" si="93">J239+K239</f>
        <v>0</v>
      </c>
      <c r="M239" s="328"/>
      <c r="N239" s="61"/>
      <c r="O239" s="115">
        <f t="shared" ref="O239:O245" si="94">M239+N239</f>
        <v>0</v>
      </c>
      <c r="P239" s="112"/>
    </row>
    <row r="240" spans="1:16" ht="14.25" hidden="1" customHeight="1" x14ac:dyDescent="0.25">
      <c r="A240" s="38">
        <v>6253</v>
      </c>
      <c r="B240" s="58" t="s">
        <v>220</v>
      </c>
      <c r="C240" s="59">
        <f t="shared" si="63"/>
        <v>0</v>
      </c>
      <c r="D240" s="232">
        <v>0</v>
      </c>
      <c r="E240" s="435"/>
      <c r="F240" s="393">
        <f t="shared" si="91"/>
        <v>0</v>
      </c>
      <c r="G240" s="232"/>
      <c r="H240" s="264"/>
      <c r="I240" s="115">
        <f t="shared" si="92"/>
        <v>0</v>
      </c>
      <c r="J240" s="264"/>
      <c r="K240" s="61"/>
      <c r="L240" s="115">
        <f t="shared" si="93"/>
        <v>0</v>
      </c>
      <c r="M240" s="328"/>
      <c r="N240" s="61"/>
      <c r="O240" s="115">
        <f t="shared" si="94"/>
        <v>0</v>
      </c>
      <c r="P240" s="112"/>
    </row>
    <row r="241" spans="1:16" ht="24" hidden="1" x14ac:dyDescent="0.25">
      <c r="A241" s="38">
        <v>6254</v>
      </c>
      <c r="B241" s="58" t="s">
        <v>221</v>
      </c>
      <c r="C241" s="59">
        <f t="shared" si="63"/>
        <v>0</v>
      </c>
      <c r="D241" s="232">
        <v>0</v>
      </c>
      <c r="E241" s="435"/>
      <c r="F241" s="393">
        <f t="shared" si="91"/>
        <v>0</v>
      </c>
      <c r="G241" s="232"/>
      <c r="H241" s="264"/>
      <c r="I241" s="115">
        <f t="shared" si="92"/>
        <v>0</v>
      </c>
      <c r="J241" s="264"/>
      <c r="K241" s="61"/>
      <c r="L241" s="115">
        <f t="shared" si="93"/>
        <v>0</v>
      </c>
      <c r="M241" s="328"/>
      <c r="N241" s="61"/>
      <c r="O241" s="115">
        <f t="shared" si="94"/>
        <v>0</v>
      </c>
      <c r="P241" s="112"/>
    </row>
    <row r="242" spans="1:16" ht="24" hidden="1" x14ac:dyDescent="0.25">
      <c r="A242" s="38">
        <v>6255</v>
      </c>
      <c r="B242" s="58" t="s">
        <v>222</v>
      </c>
      <c r="C242" s="59">
        <f t="shared" ref="C242:C298" si="95">F242+I242+L242+O242</f>
        <v>0</v>
      </c>
      <c r="D242" s="232">
        <v>0</v>
      </c>
      <c r="E242" s="435"/>
      <c r="F242" s="393">
        <f t="shared" si="91"/>
        <v>0</v>
      </c>
      <c r="G242" s="232"/>
      <c r="H242" s="264"/>
      <c r="I242" s="115">
        <f t="shared" si="92"/>
        <v>0</v>
      </c>
      <c r="J242" s="264"/>
      <c r="K242" s="61"/>
      <c r="L242" s="115">
        <f t="shared" si="93"/>
        <v>0</v>
      </c>
      <c r="M242" s="328"/>
      <c r="N242" s="61"/>
      <c r="O242" s="115">
        <f t="shared" si="94"/>
        <v>0</v>
      </c>
      <c r="P242" s="112"/>
    </row>
    <row r="243" spans="1:16" hidden="1" x14ac:dyDescent="0.25">
      <c r="A243" s="38">
        <v>6259</v>
      </c>
      <c r="B243" s="58" t="s">
        <v>223</v>
      </c>
      <c r="C243" s="59">
        <f t="shared" si="95"/>
        <v>0</v>
      </c>
      <c r="D243" s="232">
        <v>0</v>
      </c>
      <c r="E243" s="435"/>
      <c r="F243" s="393">
        <f t="shared" si="91"/>
        <v>0</v>
      </c>
      <c r="G243" s="232"/>
      <c r="H243" s="264"/>
      <c r="I243" s="115">
        <f t="shared" si="92"/>
        <v>0</v>
      </c>
      <c r="J243" s="264"/>
      <c r="K243" s="61"/>
      <c r="L243" s="115">
        <f t="shared" si="93"/>
        <v>0</v>
      </c>
      <c r="M243" s="328"/>
      <c r="N243" s="61"/>
      <c r="O243" s="115">
        <f t="shared" si="94"/>
        <v>0</v>
      </c>
      <c r="P243" s="112"/>
    </row>
    <row r="244" spans="1:16" ht="24" hidden="1" x14ac:dyDescent="0.25">
      <c r="A244" s="113">
        <v>6260</v>
      </c>
      <c r="B244" s="58" t="s">
        <v>224</v>
      </c>
      <c r="C244" s="59">
        <f t="shared" si="95"/>
        <v>0</v>
      </c>
      <c r="D244" s="232">
        <v>0</v>
      </c>
      <c r="E244" s="435"/>
      <c r="F244" s="393">
        <f t="shared" si="91"/>
        <v>0</v>
      </c>
      <c r="G244" s="232"/>
      <c r="H244" s="264"/>
      <c r="I244" s="115">
        <f t="shared" si="92"/>
        <v>0</v>
      </c>
      <c r="J244" s="264"/>
      <c r="K244" s="61"/>
      <c r="L244" s="115">
        <f t="shared" si="93"/>
        <v>0</v>
      </c>
      <c r="M244" s="328"/>
      <c r="N244" s="61"/>
      <c r="O244" s="115">
        <f t="shared" si="94"/>
        <v>0</v>
      </c>
      <c r="P244" s="112"/>
    </row>
    <row r="245" spans="1:16" hidden="1" x14ac:dyDescent="0.25">
      <c r="A245" s="113">
        <v>6270</v>
      </c>
      <c r="B245" s="58" t="s">
        <v>225</v>
      </c>
      <c r="C245" s="59">
        <f t="shared" si="95"/>
        <v>0</v>
      </c>
      <c r="D245" s="232">
        <v>0</v>
      </c>
      <c r="E245" s="435"/>
      <c r="F245" s="393">
        <f t="shared" si="91"/>
        <v>0</v>
      </c>
      <c r="G245" s="232"/>
      <c r="H245" s="264"/>
      <c r="I245" s="115">
        <f t="shared" si="92"/>
        <v>0</v>
      </c>
      <c r="J245" s="264"/>
      <c r="K245" s="61"/>
      <c r="L245" s="115">
        <f t="shared" si="93"/>
        <v>0</v>
      </c>
      <c r="M245" s="328"/>
      <c r="N245" s="61"/>
      <c r="O245" s="115">
        <f t="shared" si="94"/>
        <v>0</v>
      </c>
      <c r="P245" s="112"/>
    </row>
    <row r="246" spans="1:16" ht="24" hidden="1" x14ac:dyDescent="0.25">
      <c r="A246" s="1244">
        <v>6290</v>
      </c>
      <c r="B246" s="53" t="s">
        <v>226</v>
      </c>
      <c r="C246" s="128">
        <f t="shared" si="95"/>
        <v>0</v>
      </c>
      <c r="D246" s="235">
        <f t="shared" ref="D246:O246" si="96">SUM(D247:D250)</f>
        <v>0</v>
      </c>
      <c r="E246" s="438">
        <f t="shared" si="96"/>
        <v>0</v>
      </c>
      <c r="F246" s="434">
        <f t="shared" si="96"/>
        <v>0</v>
      </c>
      <c r="G246" s="235">
        <f t="shared" si="96"/>
        <v>0</v>
      </c>
      <c r="H246" s="266">
        <f t="shared" si="96"/>
        <v>0</v>
      </c>
      <c r="I246" s="121">
        <f t="shared" si="96"/>
        <v>0</v>
      </c>
      <c r="J246" s="266">
        <f t="shared" si="96"/>
        <v>0</v>
      </c>
      <c r="K246" s="120">
        <f t="shared" si="96"/>
        <v>0</v>
      </c>
      <c r="L246" s="121">
        <f t="shared" si="96"/>
        <v>0</v>
      </c>
      <c r="M246" s="128">
        <f t="shared" si="96"/>
        <v>0</v>
      </c>
      <c r="N246" s="308">
        <f t="shared" si="96"/>
        <v>0</v>
      </c>
      <c r="O246" s="313">
        <f t="shared" si="96"/>
        <v>0</v>
      </c>
      <c r="P246" s="159"/>
    </row>
    <row r="247" spans="1:16" hidden="1" x14ac:dyDescent="0.25">
      <c r="A247" s="38">
        <v>6291</v>
      </c>
      <c r="B247" s="58" t="s">
        <v>227</v>
      </c>
      <c r="C247" s="59">
        <f t="shared" si="95"/>
        <v>0</v>
      </c>
      <c r="D247" s="232">
        <v>0</v>
      </c>
      <c r="E247" s="435"/>
      <c r="F247" s="393">
        <f>D247+E247</f>
        <v>0</v>
      </c>
      <c r="G247" s="232"/>
      <c r="H247" s="264"/>
      <c r="I247" s="115">
        <f>G247+H247</f>
        <v>0</v>
      </c>
      <c r="J247" s="264"/>
      <c r="K247" s="61"/>
      <c r="L247" s="115">
        <f>J247+K247</f>
        <v>0</v>
      </c>
      <c r="M247" s="328"/>
      <c r="N247" s="61"/>
      <c r="O247" s="115">
        <f>M247+N247</f>
        <v>0</v>
      </c>
      <c r="P247" s="112"/>
    </row>
    <row r="248" spans="1:16" hidden="1" x14ac:dyDescent="0.25">
      <c r="A248" s="38">
        <v>6292</v>
      </c>
      <c r="B248" s="58" t="s">
        <v>228</v>
      </c>
      <c r="C248" s="59">
        <f t="shared" si="95"/>
        <v>0</v>
      </c>
      <c r="D248" s="232">
        <v>0</v>
      </c>
      <c r="E248" s="435"/>
      <c r="F248" s="393">
        <f>D248+E248</f>
        <v>0</v>
      </c>
      <c r="G248" s="232"/>
      <c r="H248" s="264"/>
      <c r="I248" s="115">
        <f>G248+H248</f>
        <v>0</v>
      </c>
      <c r="J248" s="264"/>
      <c r="K248" s="61"/>
      <c r="L248" s="115">
        <f>J248+K248</f>
        <v>0</v>
      </c>
      <c r="M248" s="328"/>
      <c r="N248" s="61"/>
      <c r="O248" s="115">
        <f>M248+N248</f>
        <v>0</v>
      </c>
      <c r="P248" s="112"/>
    </row>
    <row r="249" spans="1:16" ht="72" hidden="1" x14ac:dyDescent="0.25">
      <c r="A249" s="38">
        <v>6296</v>
      </c>
      <c r="B249" s="58" t="s">
        <v>229</v>
      </c>
      <c r="C249" s="59">
        <f t="shared" si="95"/>
        <v>0</v>
      </c>
      <c r="D249" s="232">
        <v>0</v>
      </c>
      <c r="E249" s="435"/>
      <c r="F249" s="393">
        <f>D249+E249</f>
        <v>0</v>
      </c>
      <c r="G249" s="232"/>
      <c r="H249" s="264"/>
      <c r="I249" s="115">
        <f>G249+H249</f>
        <v>0</v>
      </c>
      <c r="J249" s="264"/>
      <c r="K249" s="61"/>
      <c r="L249" s="115">
        <f>J249+K249</f>
        <v>0</v>
      </c>
      <c r="M249" s="328"/>
      <c r="N249" s="61"/>
      <c r="O249" s="115">
        <f>M249+N249</f>
        <v>0</v>
      </c>
      <c r="P249" s="112"/>
    </row>
    <row r="250" spans="1:16" ht="39.75" hidden="1" customHeight="1" x14ac:dyDescent="0.25">
      <c r="A250" s="38">
        <v>6299</v>
      </c>
      <c r="B250" s="58" t="s">
        <v>230</v>
      </c>
      <c r="C250" s="59">
        <f t="shared" si="95"/>
        <v>0</v>
      </c>
      <c r="D250" s="232">
        <v>0</v>
      </c>
      <c r="E250" s="435"/>
      <c r="F250" s="393">
        <f>D250+E250</f>
        <v>0</v>
      </c>
      <c r="G250" s="232"/>
      <c r="H250" s="264"/>
      <c r="I250" s="115">
        <f>G250+H250</f>
        <v>0</v>
      </c>
      <c r="J250" s="264"/>
      <c r="K250" s="61"/>
      <c r="L250" s="115">
        <f>J250+K250</f>
        <v>0</v>
      </c>
      <c r="M250" s="328"/>
      <c r="N250" s="61"/>
      <c r="O250" s="115">
        <f>M250+N250</f>
        <v>0</v>
      </c>
      <c r="P250" s="112"/>
    </row>
    <row r="251" spans="1:16" hidden="1" x14ac:dyDescent="0.25">
      <c r="A251" s="46">
        <v>6300</v>
      </c>
      <c r="B251" s="106" t="s">
        <v>231</v>
      </c>
      <c r="C251" s="47">
        <f t="shared" si="95"/>
        <v>0</v>
      </c>
      <c r="D251" s="230">
        <f t="shared" ref="D251:O251" si="97">SUM(D252,D257,D258)</f>
        <v>0</v>
      </c>
      <c r="E251" s="430">
        <f t="shared" si="97"/>
        <v>0</v>
      </c>
      <c r="F251" s="397">
        <f t="shared" si="97"/>
        <v>0</v>
      </c>
      <c r="G251" s="230">
        <f t="shared" si="97"/>
        <v>0</v>
      </c>
      <c r="H251" s="107">
        <f t="shared" si="97"/>
        <v>0</v>
      </c>
      <c r="I251" s="118">
        <f t="shared" si="97"/>
        <v>0</v>
      </c>
      <c r="J251" s="107">
        <f t="shared" si="97"/>
        <v>0</v>
      </c>
      <c r="K251" s="51">
        <f t="shared" si="97"/>
        <v>0</v>
      </c>
      <c r="L251" s="118">
        <f t="shared" si="97"/>
        <v>0</v>
      </c>
      <c r="M251" s="167">
        <f t="shared" si="97"/>
        <v>0</v>
      </c>
      <c r="N251" s="168">
        <f t="shared" si="97"/>
        <v>0</v>
      </c>
      <c r="O251" s="169">
        <f t="shared" si="97"/>
        <v>0</v>
      </c>
      <c r="P251" s="353"/>
    </row>
    <row r="252" spans="1:16" ht="24" hidden="1" x14ac:dyDescent="0.25">
      <c r="A252" s="1244">
        <v>6320</v>
      </c>
      <c r="B252" s="53" t="s">
        <v>303</v>
      </c>
      <c r="C252" s="128">
        <f t="shared" si="95"/>
        <v>0</v>
      </c>
      <c r="D252" s="235">
        <f t="shared" ref="D252:O252" si="98">SUM(D253:D256)</f>
        <v>0</v>
      </c>
      <c r="E252" s="438">
        <f t="shared" si="98"/>
        <v>0</v>
      </c>
      <c r="F252" s="434">
        <f t="shared" si="98"/>
        <v>0</v>
      </c>
      <c r="G252" s="235">
        <f t="shared" si="98"/>
        <v>0</v>
      </c>
      <c r="H252" s="266">
        <f t="shared" si="98"/>
        <v>0</v>
      </c>
      <c r="I252" s="121">
        <f t="shared" si="98"/>
        <v>0</v>
      </c>
      <c r="J252" s="266">
        <f t="shared" si="98"/>
        <v>0</v>
      </c>
      <c r="K252" s="120">
        <f t="shared" si="98"/>
        <v>0</v>
      </c>
      <c r="L252" s="121">
        <f t="shared" si="98"/>
        <v>0</v>
      </c>
      <c r="M252" s="54">
        <f t="shared" si="98"/>
        <v>0</v>
      </c>
      <c r="N252" s="120">
        <f t="shared" si="98"/>
        <v>0</v>
      </c>
      <c r="O252" s="121">
        <f t="shared" si="98"/>
        <v>0</v>
      </c>
      <c r="P252" s="111"/>
    </row>
    <row r="253" spans="1:16" hidden="1" x14ac:dyDescent="0.25">
      <c r="A253" s="38">
        <v>6322</v>
      </c>
      <c r="B253" s="58" t="s">
        <v>232</v>
      </c>
      <c r="C253" s="59">
        <f t="shared" si="95"/>
        <v>0</v>
      </c>
      <c r="D253" s="232">
        <v>0</v>
      </c>
      <c r="E253" s="435"/>
      <c r="F253" s="393">
        <f t="shared" ref="F253:F258" si="99">D253+E253</f>
        <v>0</v>
      </c>
      <c r="G253" s="232"/>
      <c r="H253" s="264"/>
      <c r="I253" s="115">
        <f t="shared" ref="I253:I258" si="100">G253+H253</f>
        <v>0</v>
      </c>
      <c r="J253" s="264"/>
      <c r="K253" s="61"/>
      <c r="L253" s="115">
        <f t="shared" ref="L253:L258" si="101">J253+K253</f>
        <v>0</v>
      </c>
      <c r="M253" s="328"/>
      <c r="N253" s="61"/>
      <c r="O253" s="115">
        <f t="shared" ref="O253:O258" si="102">M253+N253</f>
        <v>0</v>
      </c>
      <c r="P253" s="112"/>
    </row>
    <row r="254" spans="1:16" ht="24" hidden="1" x14ac:dyDescent="0.25">
      <c r="A254" s="38">
        <v>6323</v>
      </c>
      <c r="B254" s="58" t="s">
        <v>233</v>
      </c>
      <c r="C254" s="59">
        <f t="shared" si="95"/>
        <v>0</v>
      </c>
      <c r="D254" s="232">
        <v>0</v>
      </c>
      <c r="E254" s="435"/>
      <c r="F254" s="393">
        <f t="shared" si="99"/>
        <v>0</v>
      </c>
      <c r="G254" s="232"/>
      <c r="H254" s="264"/>
      <c r="I254" s="115">
        <f t="shared" si="100"/>
        <v>0</v>
      </c>
      <c r="J254" s="264"/>
      <c r="K254" s="61"/>
      <c r="L254" s="115">
        <f t="shared" si="101"/>
        <v>0</v>
      </c>
      <c r="M254" s="328"/>
      <c r="N254" s="61"/>
      <c r="O254" s="115">
        <f t="shared" si="102"/>
        <v>0</v>
      </c>
      <c r="P254" s="112"/>
    </row>
    <row r="255" spans="1:16" ht="24" hidden="1" x14ac:dyDescent="0.25">
      <c r="A255" s="38">
        <v>6324</v>
      </c>
      <c r="B255" s="58" t="s">
        <v>287</v>
      </c>
      <c r="C255" s="59">
        <f t="shared" si="95"/>
        <v>0</v>
      </c>
      <c r="D255" s="232">
        <v>0</v>
      </c>
      <c r="E255" s="435"/>
      <c r="F255" s="393">
        <f t="shared" si="99"/>
        <v>0</v>
      </c>
      <c r="G255" s="232"/>
      <c r="H255" s="264"/>
      <c r="I255" s="115">
        <f t="shared" si="100"/>
        <v>0</v>
      </c>
      <c r="J255" s="264"/>
      <c r="K255" s="61"/>
      <c r="L255" s="115">
        <f t="shared" si="101"/>
        <v>0</v>
      </c>
      <c r="M255" s="328"/>
      <c r="N255" s="61"/>
      <c r="O255" s="115">
        <f t="shared" si="102"/>
        <v>0</v>
      </c>
      <c r="P255" s="112"/>
    </row>
    <row r="256" spans="1:16" hidden="1" x14ac:dyDescent="0.25">
      <c r="A256" s="33">
        <v>6329</v>
      </c>
      <c r="B256" s="53" t="s">
        <v>288</v>
      </c>
      <c r="C256" s="54">
        <f t="shared" si="95"/>
        <v>0</v>
      </c>
      <c r="D256" s="231">
        <v>0</v>
      </c>
      <c r="E256" s="433"/>
      <c r="F256" s="434">
        <f t="shared" si="99"/>
        <v>0</v>
      </c>
      <c r="G256" s="231"/>
      <c r="H256" s="263"/>
      <c r="I256" s="121">
        <f t="shared" si="100"/>
        <v>0</v>
      </c>
      <c r="J256" s="263"/>
      <c r="K256" s="56"/>
      <c r="L256" s="121">
        <f t="shared" si="101"/>
        <v>0</v>
      </c>
      <c r="M256" s="327"/>
      <c r="N256" s="56"/>
      <c r="O256" s="121">
        <f t="shared" si="102"/>
        <v>0</v>
      </c>
      <c r="P256" s="111"/>
    </row>
    <row r="257" spans="1:16" ht="24" hidden="1" x14ac:dyDescent="0.25">
      <c r="A257" s="144">
        <v>6330</v>
      </c>
      <c r="B257" s="145" t="s">
        <v>234</v>
      </c>
      <c r="C257" s="128">
        <f t="shared" si="95"/>
        <v>0</v>
      </c>
      <c r="D257" s="237">
        <v>0</v>
      </c>
      <c r="E257" s="440"/>
      <c r="F257" s="441">
        <f t="shared" si="99"/>
        <v>0</v>
      </c>
      <c r="G257" s="237"/>
      <c r="H257" s="268"/>
      <c r="I257" s="313">
        <f t="shared" si="100"/>
        <v>0</v>
      </c>
      <c r="J257" s="268"/>
      <c r="K257" s="130"/>
      <c r="L257" s="313">
        <f t="shared" si="101"/>
        <v>0</v>
      </c>
      <c r="M257" s="331"/>
      <c r="N257" s="130"/>
      <c r="O257" s="313">
        <f t="shared" si="102"/>
        <v>0</v>
      </c>
      <c r="P257" s="159"/>
    </row>
    <row r="258" spans="1:16" hidden="1" x14ac:dyDescent="0.25">
      <c r="A258" s="113">
        <v>6360</v>
      </c>
      <c r="B258" s="58" t="s">
        <v>235</v>
      </c>
      <c r="C258" s="59">
        <f t="shared" si="95"/>
        <v>0</v>
      </c>
      <c r="D258" s="232">
        <v>0</v>
      </c>
      <c r="E258" s="435"/>
      <c r="F258" s="393">
        <f t="shared" si="99"/>
        <v>0</v>
      </c>
      <c r="G258" s="232"/>
      <c r="H258" s="264"/>
      <c r="I258" s="115">
        <f t="shared" si="100"/>
        <v>0</v>
      </c>
      <c r="J258" s="264"/>
      <c r="K258" s="61"/>
      <c r="L258" s="115">
        <f t="shared" si="101"/>
        <v>0</v>
      </c>
      <c r="M258" s="328"/>
      <c r="N258" s="61"/>
      <c r="O258" s="115">
        <f t="shared" si="102"/>
        <v>0</v>
      </c>
      <c r="P258" s="112"/>
    </row>
    <row r="259" spans="1:16" ht="36" hidden="1" x14ac:dyDescent="0.25">
      <c r="A259" s="46">
        <v>6400</v>
      </c>
      <c r="B259" s="106" t="s">
        <v>236</v>
      </c>
      <c r="C259" s="47">
        <f t="shared" si="95"/>
        <v>0</v>
      </c>
      <c r="D259" s="230">
        <f t="shared" ref="D259:O259" si="103">SUM(D260,D264)</f>
        <v>0</v>
      </c>
      <c r="E259" s="430">
        <f t="shared" si="103"/>
        <v>0</v>
      </c>
      <c r="F259" s="397">
        <f t="shared" si="103"/>
        <v>0</v>
      </c>
      <c r="G259" s="230">
        <f t="shared" si="103"/>
        <v>0</v>
      </c>
      <c r="H259" s="107">
        <f t="shared" si="103"/>
        <v>0</v>
      </c>
      <c r="I259" s="118">
        <f t="shared" si="103"/>
        <v>0</v>
      </c>
      <c r="J259" s="107">
        <f t="shared" si="103"/>
        <v>0</v>
      </c>
      <c r="K259" s="51">
        <f t="shared" si="103"/>
        <v>0</v>
      </c>
      <c r="L259" s="118">
        <f t="shared" si="103"/>
        <v>0</v>
      </c>
      <c r="M259" s="167">
        <f t="shared" si="103"/>
        <v>0</v>
      </c>
      <c r="N259" s="168">
        <f t="shared" si="103"/>
        <v>0</v>
      </c>
      <c r="O259" s="169">
        <f t="shared" si="103"/>
        <v>0</v>
      </c>
      <c r="P259" s="353"/>
    </row>
    <row r="260" spans="1:16" ht="24" hidden="1" x14ac:dyDescent="0.25">
      <c r="A260" s="1244">
        <v>6410</v>
      </c>
      <c r="B260" s="53" t="s">
        <v>237</v>
      </c>
      <c r="C260" s="54">
        <f t="shared" si="95"/>
        <v>0</v>
      </c>
      <c r="D260" s="235">
        <f t="shared" ref="D260:O260" si="104">SUM(D261:D263)</f>
        <v>0</v>
      </c>
      <c r="E260" s="438">
        <f t="shared" si="104"/>
        <v>0</v>
      </c>
      <c r="F260" s="434">
        <f t="shared" si="104"/>
        <v>0</v>
      </c>
      <c r="G260" s="235">
        <f t="shared" si="104"/>
        <v>0</v>
      </c>
      <c r="H260" s="266">
        <f t="shared" si="104"/>
        <v>0</v>
      </c>
      <c r="I260" s="121">
        <f t="shared" si="104"/>
        <v>0</v>
      </c>
      <c r="J260" s="266">
        <f t="shared" si="104"/>
        <v>0</v>
      </c>
      <c r="K260" s="120">
        <f t="shared" si="104"/>
        <v>0</v>
      </c>
      <c r="L260" s="121">
        <f t="shared" si="104"/>
        <v>0</v>
      </c>
      <c r="M260" s="65">
        <f t="shared" si="104"/>
        <v>0</v>
      </c>
      <c r="N260" s="307">
        <f t="shared" si="104"/>
        <v>0</v>
      </c>
      <c r="O260" s="312">
        <f t="shared" si="104"/>
        <v>0</v>
      </c>
      <c r="P260" s="156"/>
    </row>
    <row r="261" spans="1:16" hidden="1" x14ac:dyDescent="0.25">
      <c r="A261" s="38">
        <v>6411</v>
      </c>
      <c r="B261" s="147" t="s">
        <v>238</v>
      </c>
      <c r="C261" s="59">
        <f t="shared" si="95"/>
        <v>0</v>
      </c>
      <c r="D261" s="232">
        <v>0</v>
      </c>
      <c r="E261" s="435"/>
      <c r="F261" s="393">
        <f>D261+E261</f>
        <v>0</v>
      </c>
      <c r="G261" s="232"/>
      <c r="H261" s="264"/>
      <c r="I261" s="115">
        <f>G261+H261</f>
        <v>0</v>
      </c>
      <c r="J261" s="264"/>
      <c r="K261" s="61"/>
      <c r="L261" s="115">
        <f>J261+K261</f>
        <v>0</v>
      </c>
      <c r="M261" s="328"/>
      <c r="N261" s="61"/>
      <c r="O261" s="115">
        <f>M261+N261</f>
        <v>0</v>
      </c>
      <c r="P261" s="112"/>
    </row>
    <row r="262" spans="1:16" ht="36" hidden="1" x14ac:dyDescent="0.25">
      <c r="A262" s="38">
        <v>6412</v>
      </c>
      <c r="B262" s="58" t="s">
        <v>239</v>
      </c>
      <c r="C262" s="59">
        <f t="shared" si="95"/>
        <v>0</v>
      </c>
      <c r="D262" s="232">
        <v>0</v>
      </c>
      <c r="E262" s="435"/>
      <c r="F262" s="393">
        <f>D262+E262</f>
        <v>0</v>
      </c>
      <c r="G262" s="232"/>
      <c r="H262" s="264"/>
      <c r="I262" s="115">
        <f>G262+H262</f>
        <v>0</v>
      </c>
      <c r="J262" s="264"/>
      <c r="K262" s="61"/>
      <c r="L262" s="115">
        <f>J262+K262</f>
        <v>0</v>
      </c>
      <c r="M262" s="328"/>
      <c r="N262" s="61"/>
      <c r="O262" s="115">
        <f>M262+N262</f>
        <v>0</v>
      </c>
      <c r="P262" s="112"/>
    </row>
    <row r="263" spans="1:16" ht="36" hidden="1" x14ac:dyDescent="0.25">
      <c r="A263" s="38">
        <v>6419</v>
      </c>
      <c r="B263" s="58" t="s">
        <v>240</v>
      </c>
      <c r="C263" s="59">
        <f t="shared" si="95"/>
        <v>0</v>
      </c>
      <c r="D263" s="232">
        <v>0</v>
      </c>
      <c r="E263" s="435"/>
      <c r="F263" s="393">
        <f>D263+E263</f>
        <v>0</v>
      </c>
      <c r="G263" s="232"/>
      <c r="H263" s="264"/>
      <c r="I263" s="115">
        <f>G263+H263</f>
        <v>0</v>
      </c>
      <c r="J263" s="264"/>
      <c r="K263" s="61"/>
      <c r="L263" s="115">
        <f>J263+K263</f>
        <v>0</v>
      </c>
      <c r="M263" s="328"/>
      <c r="N263" s="61"/>
      <c r="O263" s="115">
        <f>M263+N263</f>
        <v>0</v>
      </c>
      <c r="P263" s="112"/>
    </row>
    <row r="264" spans="1:16" ht="36" hidden="1" x14ac:dyDescent="0.25">
      <c r="A264" s="113">
        <v>6420</v>
      </c>
      <c r="B264" s="58" t="s">
        <v>241</v>
      </c>
      <c r="C264" s="59">
        <f t="shared" si="95"/>
        <v>0</v>
      </c>
      <c r="D264" s="233">
        <f t="shared" ref="D264:O264" si="105">SUM(D265:D268)</f>
        <v>0</v>
      </c>
      <c r="E264" s="436">
        <f t="shared" si="105"/>
        <v>0</v>
      </c>
      <c r="F264" s="393">
        <f t="shared" si="105"/>
        <v>0</v>
      </c>
      <c r="G264" s="233">
        <f t="shared" si="105"/>
        <v>0</v>
      </c>
      <c r="H264" s="122">
        <f t="shared" si="105"/>
        <v>0</v>
      </c>
      <c r="I264" s="115">
        <f t="shared" si="105"/>
        <v>0</v>
      </c>
      <c r="J264" s="122">
        <f t="shared" si="105"/>
        <v>0</v>
      </c>
      <c r="K264" s="114">
        <f t="shared" si="105"/>
        <v>0</v>
      </c>
      <c r="L264" s="115">
        <f t="shared" si="105"/>
        <v>0</v>
      </c>
      <c r="M264" s="59">
        <f t="shared" si="105"/>
        <v>0</v>
      </c>
      <c r="N264" s="114">
        <f t="shared" si="105"/>
        <v>0</v>
      </c>
      <c r="O264" s="115">
        <f t="shared" si="105"/>
        <v>0</v>
      </c>
      <c r="P264" s="112"/>
    </row>
    <row r="265" spans="1:16" hidden="1" x14ac:dyDescent="0.25">
      <c r="A265" s="38">
        <v>6421</v>
      </c>
      <c r="B265" s="58" t="s">
        <v>242</v>
      </c>
      <c r="C265" s="59">
        <f t="shared" si="95"/>
        <v>0</v>
      </c>
      <c r="D265" s="232">
        <v>0</v>
      </c>
      <c r="E265" s="435"/>
      <c r="F265" s="393">
        <f>D265+E265</f>
        <v>0</v>
      </c>
      <c r="G265" s="232"/>
      <c r="H265" s="264"/>
      <c r="I265" s="115">
        <f>G265+H265</f>
        <v>0</v>
      </c>
      <c r="J265" s="264"/>
      <c r="K265" s="61"/>
      <c r="L265" s="115">
        <f>J265+K265</f>
        <v>0</v>
      </c>
      <c r="M265" s="328"/>
      <c r="N265" s="61"/>
      <c r="O265" s="115">
        <f>M265+N265</f>
        <v>0</v>
      </c>
      <c r="P265" s="112"/>
    </row>
    <row r="266" spans="1:16" hidden="1" x14ac:dyDescent="0.25">
      <c r="A266" s="38">
        <v>6422</v>
      </c>
      <c r="B266" s="58" t="s">
        <v>243</v>
      </c>
      <c r="C266" s="59">
        <f t="shared" si="95"/>
        <v>0</v>
      </c>
      <c r="D266" s="232">
        <v>0</v>
      </c>
      <c r="E266" s="435"/>
      <c r="F266" s="393">
        <f>D266+E266</f>
        <v>0</v>
      </c>
      <c r="G266" s="232"/>
      <c r="H266" s="264"/>
      <c r="I266" s="115">
        <f>G266+H266</f>
        <v>0</v>
      </c>
      <c r="J266" s="264"/>
      <c r="K266" s="61"/>
      <c r="L266" s="115">
        <f>J266+K266</f>
        <v>0</v>
      </c>
      <c r="M266" s="328"/>
      <c r="N266" s="61"/>
      <c r="O266" s="115">
        <f>M266+N266</f>
        <v>0</v>
      </c>
      <c r="P266" s="112"/>
    </row>
    <row r="267" spans="1:16" ht="13.5" hidden="1" customHeight="1" x14ac:dyDescent="0.25">
      <c r="A267" s="38">
        <v>6423</v>
      </c>
      <c r="B267" s="58" t="s">
        <v>244</v>
      </c>
      <c r="C267" s="59">
        <f t="shared" si="95"/>
        <v>0</v>
      </c>
      <c r="D267" s="232">
        <v>0</v>
      </c>
      <c r="E267" s="435"/>
      <c r="F267" s="393">
        <f>D267+E267</f>
        <v>0</v>
      </c>
      <c r="G267" s="232"/>
      <c r="H267" s="264"/>
      <c r="I267" s="115">
        <f>G267+H267</f>
        <v>0</v>
      </c>
      <c r="J267" s="264"/>
      <c r="K267" s="61"/>
      <c r="L267" s="115">
        <f>J267+K267</f>
        <v>0</v>
      </c>
      <c r="M267" s="328"/>
      <c r="N267" s="61"/>
      <c r="O267" s="115">
        <f>M267+N267</f>
        <v>0</v>
      </c>
      <c r="P267" s="112"/>
    </row>
    <row r="268" spans="1:16" ht="36" hidden="1" x14ac:dyDescent="0.25">
      <c r="A268" s="38">
        <v>6424</v>
      </c>
      <c r="B268" s="58" t="s">
        <v>245</v>
      </c>
      <c r="C268" s="59">
        <f t="shared" si="95"/>
        <v>0</v>
      </c>
      <c r="D268" s="232">
        <v>0</v>
      </c>
      <c r="E268" s="435"/>
      <c r="F268" s="393">
        <f>D268+E268</f>
        <v>0</v>
      </c>
      <c r="G268" s="232"/>
      <c r="H268" s="264"/>
      <c r="I268" s="115">
        <f>G268+H268</f>
        <v>0</v>
      </c>
      <c r="J268" s="264"/>
      <c r="K268" s="61"/>
      <c r="L268" s="115">
        <f>J268+K268</f>
        <v>0</v>
      </c>
      <c r="M268" s="328"/>
      <c r="N268" s="61"/>
      <c r="O268" s="115">
        <f>M268+N268</f>
        <v>0</v>
      </c>
      <c r="P268" s="112"/>
    </row>
    <row r="269" spans="1:16" ht="36" hidden="1" x14ac:dyDescent="0.25">
      <c r="A269" s="150">
        <v>7000</v>
      </c>
      <c r="B269" s="150" t="s">
        <v>246</v>
      </c>
      <c r="C269" s="153">
        <f t="shared" si="95"/>
        <v>0</v>
      </c>
      <c r="D269" s="239">
        <f t="shared" ref="D269:O269" si="106">SUM(D270,D281)</f>
        <v>0</v>
      </c>
      <c r="E269" s="444">
        <f t="shared" si="106"/>
        <v>0</v>
      </c>
      <c r="F269" s="445">
        <f t="shared" si="106"/>
        <v>0</v>
      </c>
      <c r="G269" s="239">
        <f t="shared" si="106"/>
        <v>0</v>
      </c>
      <c r="H269" s="270">
        <f t="shared" si="106"/>
        <v>0</v>
      </c>
      <c r="I269" s="297">
        <f t="shared" si="106"/>
        <v>0</v>
      </c>
      <c r="J269" s="270">
        <f t="shared" si="106"/>
        <v>0</v>
      </c>
      <c r="K269" s="152">
        <f t="shared" si="106"/>
        <v>0</v>
      </c>
      <c r="L269" s="297">
        <f t="shared" si="106"/>
        <v>0</v>
      </c>
      <c r="M269" s="333">
        <f t="shared" si="106"/>
        <v>0</v>
      </c>
      <c r="N269" s="310">
        <f t="shared" si="106"/>
        <v>0</v>
      </c>
      <c r="O269" s="315">
        <f t="shared" si="106"/>
        <v>0</v>
      </c>
      <c r="P269" s="355"/>
    </row>
    <row r="270" spans="1:16" ht="24" hidden="1" x14ac:dyDescent="0.25">
      <c r="A270" s="46">
        <v>7200</v>
      </c>
      <c r="B270" s="106" t="s">
        <v>247</v>
      </c>
      <c r="C270" s="47">
        <f t="shared" si="95"/>
        <v>0</v>
      </c>
      <c r="D270" s="230">
        <f t="shared" ref="D270:O270" si="107">SUM(D271,D272,D275,D276,D280)</f>
        <v>0</v>
      </c>
      <c r="E270" s="430">
        <f t="shared" si="107"/>
        <v>0</v>
      </c>
      <c r="F270" s="397">
        <f t="shared" si="107"/>
        <v>0</v>
      </c>
      <c r="G270" s="230">
        <f t="shared" si="107"/>
        <v>0</v>
      </c>
      <c r="H270" s="107">
        <f t="shared" si="107"/>
        <v>0</v>
      </c>
      <c r="I270" s="118">
        <f t="shared" si="107"/>
        <v>0</v>
      </c>
      <c r="J270" s="107">
        <f t="shared" si="107"/>
        <v>0</v>
      </c>
      <c r="K270" s="51">
        <f t="shared" si="107"/>
        <v>0</v>
      </c>
      <c r="L270" s="118">
        <f t="shared" si="107"/>
        <v>0</v>
      </c>
      <c r="M270" s="131">
        <f t="shared" si="107"/>
        <v>0</v>
      </c>
      <c r="N270" s="132">
        <f t="shared" si="107"/>
        <v>0</v>
      </c>
      <c r="O270" s="296">
        <f t="shared" si="107"/>
        <v>0</v>
      </c>
      <c r="P270" s="352"/>
    </row>
    <row r="271" spans="1:16" ht="24" hidden="1" x14ac:dyDescent="0.25">
      <c r="A271" s="1244">
        <v>7210</v>
      </c>
      <c r="B271" s="53" t="s">
        <v>248</v>
      </c>
      <c r="C271" s="54">
        <f t="shared" si="95"/>
        <v>0</v>
      </c>
      <c r="D271" s="231">
        <v>0</v>
      </c>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95"/>
        <v>0</v>
      </c>
      <c r="D272" s="233">
        <f t="shared" ref="D272:O272" si="108">SUM(D273:D274)</f>
        <v>0</v>
      </c>
      <c r="E272" s="436">
        <f t="shared" si="108"/>
        <v>0</v>
      </c>
      <c r="F272" s="393">
        <f t="shared" si="108"/>
        <v>0</v>
      </c>
      <c r="G272" s="233">
        <f t="shared" si="108"/>
        <v>0</v>
      </c>
      <c r="H272" s="122">
        <f t="shared" si="108"/>
        <v>0</v>
      </c>
      <c r="I272" s="115">
        <f t="shared" si="108"/>
        <v>0</v>
      </c>
      <c r="J272" s="122">
        <f t="shared" si="108"/>
        <v>0</v>
      </c>
      <c r="K272" s="114">
        <f t="shared" si="108"/>
        <v>0</v>
      </c>
      <c r="L272" s="115">
        <f t="shared" si="108"/>
        <v>0</v>
      </c>
      <c r="M272" s="59">
        <f t="shared" si="108"/>
        <v>0</v>
      </c>
      <c r="N272" s="114">
        <f t="shared" si="108"/>
        <v>0</v>
      </c>
      <c r="O272" s="115">
        <f t="shared" si="108"/>
        <v>0</v>
      </c>
      <c r="P272" s="112"/>
    </row>
    <row r="273" spans="1:16" s="149" customFormat="1" ht="36" hidden="1" x14ac:dyDescent="0.25">
      <c r="A273" s="38">
        <v>7221</v>
      </c>
      <c r="B273" s="58" t="s">
        <v>250</v>
      </c>
      <c r="C273" s="59">
        <f t="shared" si="95"/>
        <v>0</v>
      </c>
      <c r="D273" s="232">
        <v>0</v>
      </c>
      <c r="E273" s="435"/>
      <c r="F273" s="393">
        <f>D273+E273</f>
        <v>0</v>
      </c>
      <c r="G273" s="232"/>
      <c r="H273" s="264"/>
      <c r="I273" s="115">
        <f>G273+H273</f>
        <v>0</v>
      </c>
      <c r="J273" s="264"/>
      <c r="K273" s="61"/>
      <c r="L273" s="115">
        <f>J273+K273</f>
        <v>0</v>
      </c>
      <c r="M273" s="328"/>
      <c r="N273" s="61"/>
      <c r="O273" s="115">
        <f>M273+N273</f>
        <v>0</v>
      </c>
      <c r="P273" s="112"/>
    </row>
    <row r="274" spans="1:16" s="149" customFormat="1" ht="36" hidden="1" x14ac:dyDescent="0.25">
      <c r="A274" s="38">
        <v>7222</v>
      </c>
      <c r="B274" s="58" t="s">
        <v>251</v>
      </c>
      <c r="C274" s="59">
        <f t="shared" si="95"/>
        <v>0</v>
      </c>
      <c r="D274" s="232">
        <v>0</v>
      </c>
      <c r="E274" s="435"/>
      <c r="F274" s="393">
        <f>D274+E274</f>
        <v>0</v>
      </c>
      <c r="G274" s="232"/>
      <c r="H274" s="264"/>
      <c r="I274" s="115">
        <f>G274+H274</f>
        <v>0</v>
      </c>
      <c r="J274" s="264"/>
      <c r="K274" s="61"/>
      <c r="L274" s="115">
        <f>J274+K274</f>
        <v>0</v>
      </c>
      <c r="M274" s="328"/>
      <c r="N274" s="61"/>
      <c r="O274" s="115">
        <f>M274+N274</f>
        <v>0</v>
      </c>
      <c r="P274" s="112"/>
    </row>
    <row r="275" spans="1:16" ht="24" hidden="1" x14ac:dyDescent="0.25">
      <c r="A275" s="113">
        <v>7230</v>
      </c>
      <c r="B275" s="58" t="s">
        <v>292</v>
      </c>
      <c r="C275" s="59">
        <f t="shared" si="95"/>
        <v>0</v>
      </c>
      <c r="D275" s="232">
        <v>0</v>
      </c>
      <c r="E275" s="435"/>
      <c r="F275" s="393">
        <f>D275+E275</f>
        <v>0</v>
      </c>
      <c r="G275" s="232"/>
      <c r="H275" s="264"/>
      <c r="I275" s="115">
        <f>G275+H275</f>
        <v>0</v>
      </c>
      <c r="J275" s="264"/>
      <c r="K275" s="61"/>
      <c r="L275" s="115">
        <f>J275+K275</f>
        <v>0</v>
      </c>
      <c r="M275" s="328"/>
      <c r="N275" s="61"/>
      <c r="O275" s="115">
        <f>M275+N275</f>
        <v>0</v>
      </c>
      <c r="P275" s="112"/>
    </row>
    <row r="276" spans="1:16" ht="24" hidden="1" x14ac:dyDescent="0.25">
      <c r="A276" s="113">
        <v>7240</v>
      </c>
      <c r="B276" s="58" t="s">
        <v>252</v>
      </c>
      <c r="C276" s="59">
        <f t="shared" si="95"/>
        <v>0</v>
      </c>
      <c r="D276" s="233">
        <f t="shared" ref="D276:O276" si="109">SUM(D277:D279)</f>
        <v>0</v>
      </c>
      <c r="E276" s="436">
        <f t="shared" si="109"/>
        <v>0</v>
      </c>
      <c r="F276" s="393">
        <f t="shared" si="109"/>
        <v>0</v>
      </c>
      <c r="G276" s="233">
        <f t="shared" si="109"/>
        <v>0</v>
      </c>
      <c r="H276" s="122">
        <f t="shared" si="109"/>
        <v>0</v>
      </c>
      <c r="I276" s="115">
        <f t="shared" si="109"/>
        <v>0</v>
      </c>
      <c r="J276" s="122">
        <f t="shared" si="109"/>
        <v>0</v>
      </c>
      <c r="K276" s="114">
        <f t="shared" si="109"/>
        <v>0</v>
      </c>
      <c r="L276" s="115">
        <f t="shared" si="109"/>
        <v>0</v>
      </c>
      <c r="M276" s="59">
        <f t="shared" si="109"/>
        <v>0</v>
      </c>
      <c r="N276" s="114">
        <f t="shared" si="109"/>
        <v>0</v>
      </c>
      <c r="O276" s="115">
        <f t="shared" si="109"/>
        <v>0</v>
      </c>
      <c r="P276" s="112"/>
    </row>
    <row r="277" spans="1:16" ht="48" hidden="1" x14ac:dyDescent="0.25">
      <c r="A277" s="38">
        <v>7245</v>
      </c>
      <c r="B277" s="58" t="s">
        <v>253</v>
      </c>
      <c r="C277" s="59">
        <f t="shared" si="95"/>
        <v>0</v>
      </c>
      <c r="D277" s="232">
        <v>0</v>
      </c>
      <c r="E277" s="435"/>
      <c r="F277" s="393">
        <f>D277+E277</f>
        <v>0</v>
      </c>
      <c r="G277" s="232"/>
      <c r="H277" s="264"/>
      <c r="I277" s="115">
        <f>G277+H277</f>
        <v>0</v>
      </c>
      <c r="J277" s="264"/>
      <c r="K277" s="61"/>
      <c r="L277" s="115">
        <f>J277+K277</f>
        <v>0</v>
      </c>
      <c r="M277" s="328"/>
      <c r="N277" s="61"/>
      <c r="O277" s="115">
        <f>M277+N277</f>
        <v>0</v>
      </c>
      <c r="P277" s="112"/>
    </row>
    <row r="278" spans="1:16" ht="84.75" hidden="1" customHeight="1" x14ac:dyDescent="0.25">
      <c r="A278" s="38">
        <v>7246</v>
      </c>
      <c r="B278" s="58" t="s">
        <v>254</v>
      </c>
      <c r="C278" s="59">
        <f t="shared" si="95"/>
        <v>0</v>
      </c>
      <c r="D278" s="232">
        <v>0</v>
      </c>
      <c r="E278" s="435"/>
      <c r="F278" s="393">
        <f>D278+E278</f>
        <v>0</v>
      </c>
      <c r="G278" s="232"/>
      <c r="H278" s="264"/>
      <c r="I278" s="115">
        <f>G278+H278</f>
        <v>0</v>
      </c>
      <c r="J278" s="264"/>
      <c r="K278" s="61"/>
      <c r="L278" s="115">
        <f>J278+K278</f>
        <v>0</v>
      </c>
      <c r="M278" s="328"/>
      <c r="N278" s="61"/>
      <c r="O278" s="115">
        <f>M278+N278</f>
        <v>0</v>
      </c>
      <c r="P278" s="112"/>
    </row>
    <row r="279" spans="1:16" ht="36" hidden="1" x14ac:dyDescent="0.25">
      <c r="A279" s="38">
        <v>7247</v>
      </c>
      <c r="B279" s="58" t="s">
        <v>309</v>
      </c>
      <c r="C279" s="59">
        <f t="shared" si="95"/>
        <v>0</v>
      </c>
      <c r="D279" s="232">
        <v>0</v>
      </c>
      <c r="E279" s="435"/>
      <c r="F279" s="393">
        <f>D279+E279</f>
        <v>0</v>
      </c>
      <c r="G279" s="232"/>
      <c r="H279" s="264"/>
      <c r="I279" s="115">
        <f>G279+H279</f>
        <v>0</v>
      </c>
      <c r="J279" s="264"/>
      <c r="K279" s="61"/>
      <c r="L279" s="115">
        <f>J279+K279</f>
        <v>0</v>
      </c>
      <c r="M279" s="328"/>
      <c r="N279" s="61"/>
      <c r="O279" s="115">
        <f>M279+N279</f>
        <v>0</v>
      </c>
      <c r="P279" s="112"/>
    </row>
    <row r="280" spans="1:16" ht="24" hidden="1" x14ac:dyDescent="0.25">
      <c r="A280" s="1244">
        <v>7260</v>
      </c>
      <c r="B280" s="53" t="s">
        <v>255</v>
      </c>
      <c r="C280" s="54">
        <f t="shared" si="95"/>
        <v>0</v>
      </c>
      <c r="D280" s="231">
        <v>0</v>
      </c>
      <c r="E280" s="433"/>
      <c r="F280" s="434">
        <f>D280+E280</f>
        <v>0</v>
      </c>
      <c r="G280" s="231"/>
      <c r="H280" s="263"/>
      <c r="I280" s="121">
        <f>G280+H280</f>
        <v>0</v>
      </c>
      <c r="J280" s="263"/>
      <c r="K280" s="56"/>
      <c r="L280" s="121">
        <f>J280+K280</f>
        <v>0</v>
      </c>
      <c r="M280" s="327"/>
      <c r="N280" s="56"/>
      <c r="O280" s="121">
        <f>M280+N280</f>
        <v>0</v>
      </c>
      <c r="P280" s="111"/>
    </row>
    <row r="281" spans="1:16" hidden="1" x14ac:dyDescent="0.25">
      <c r="A281" s="74">
        <v>7700</v>
      </c>
      <c r="B281" s="166" t="s">
        <v>284</v>
      </c>
      <c r="C281" s="167">
        <f t="shared" si="95"/>
        <v>0</v>
      </c>
      <c r="D281" s="240">
        <f t="shared" ref="D281:O281" si="110">D282</f>
        <v>0</v>
      </c>
      <c r="E281" s="446">
        <f t="shared" si="110"/>
        <v>0</v>
      </c>
      <c r="F281" s="412">
        <f t="shared" si="110"/>
        <v>0</v>
      </c>
      <c r="G281" s="240">
        <f t="shared" si="110"/>
        <v>0</v>
      </c>
      <c r="H281" s="271">
        <f t="shared" si="110"/>
        <v>0</v>
      </c>
      <c r="I281" s="169">
        <f t="shared" si="110"/>
        <v>0</v>
      </c>
      <c r="J281" s="271">
        <f t="shared" si="110"/>
        <v>0</v>
      </c>
      <c r="K281" s="168">
        <f t="shared" si="110"/>
        <v>0</v>
      </c>
      <c r="L281" s="169">
        <f t="shared" si="110"/>
        <v>0</v>
      </c>
      <c r="M281" s="167">
        <f t="shared" si="110"/>
        <v>0</v>
      </c>
      <c r="N281" s="168">
        <f t="shared" si="110"/>
        <v>0</v>
      </c>
      <c r="O281" s="169">
        <f t="shared" si="110"/>
        <v>0</v>
      </c>
      <c r="P281" s="353"/>
    </row>
    <row r="282" spans="1:16" hidden="1" x14ac:dyDescent="0.25">
      <c r="A282" s="108">
        <v>7720</v>
      </c>
      <c r="B282" s="53" t="s">
        <v>285</v>
      </c>
      <c r="C282" s="65">
        <f t="shared" si="95"/>
        <v>0</v>
      </c>
      <c r="D282" s="241">
        <v>0</v>
      </c>
      <c r="E282" s="447"/>
      <c r="F282" s="416">
        <f>D282+E282</f>
        <v>0</v>
      </c>
      <c r="G282" s="241"/>
      <c r="H282" s="272"/>
      <c r="I282" s="312">
        <f>G282+H282</f>
        <v>0</v>
      </c>
      <c r="J282" s="272"/>
      <c r="K282" s="67"/>
      <c r="L282" s="312">
        <f>J282+K282</f>
        <v>0</v>
      </c>
      <c r="M282" s="334"/>
      <c r="N282" s="67"/>
      <c r="O282" s="312">
        <f>M282+N282</f>
        <v>0</v>
      </c>
      <c r="P282" s="156"/>
    </row>
    <row r="283" spans="1:16" hidden="1" x14ac:dyDescent="0.25">
      <c r="A283" s="147"/>
      <c r="B283" s="58" t="s">
        <v>256</v>
      </c>
      <c r="C283" s="59">
        <f t="shared" si="95"/>
        <v>0</v>
      </c>
      <c r="D283" s="233">
        <f t="shared" ref="D283:O283" si="111">SUM(D284:D285)</f>
        <v>0</v>
      </c>
      <c r="E283" s="436">
        <f t="shared" si="111"/>
        <v>0</v>
      </c>
      <c r="F283" s="393">
        <f t="shared" si="111"/>
        <v>0</v>
      </c>
      <c r="G283" s="233">
        <f t="shared" si="111"/>
        <v>0</v>
      </c>
      <c r="H283" s="122">
        <f t="shared" si="111"/>
        <v>0</v>
      </c>
      <c r="I283" s="115">
        <f t="shared" si="111"/>
        <v>0</v>
      </c>
      <c r="J283" s="122">
        <f t="shared" si="111"/>
        <v>0</v>
      </c>
      <c r="K283" s="114">
        <f t="shared" si="111"/>
        <v>0</v>
      </c>
      <c r="L283" s="115">
        <f t="shared" si="111"/>
        <v>0</v>
      </c>
      <c r="M283" s="59">
        <f t="shared" si="111"/>
        <v>0</v>
      </c>
      <c r="N283" s="114">
        <f t="shared" si="111"/>
        <v>0</v>
      </c>
      <c r="O283" s="115">
        <f t="shared" si="111"/>
        <v>0</v>
      </c>
      <c r="P283" s="112"/>
    </row>
    <row r="284" spans="1:16" hidden="1" x14ac:dyDescent="0.25">
      <c r="A284" s="147" t="s">
        <v>257</v>
      </c>
      <c r="B284" s="38" t="s">
        <v>258</v>
      </c>
      <c r="C284" s="59">
        <f t="shared" si="95"/>
        <v>0</v>
      </c>
      <c r="D284" s="232">
        <v>0</v>
      </c>
      <c r="E284" s="435"/>
      <c r="F284" s="393">
        <f>D284+E284</f>
        <v>0</v>
      </c>
      <c r="G284" s="232"/>
      <c r="H284" s="264"/>
      <c r="I284" s="115">
        <f>G284+H284</f>
        <v>0</v>
      </c>
      <c r="J284" s="264"/>
      <c r="K284" s="61"/>
      <c r="L284" s="115">
        <f>J284+K284</f>
        <v>0</v>
      </c>
      <c r="M284" s="328"/>
      <c r="N284" s="61"/>
      <c r="O284" s="115">
        <f>M284+N284</f>
        <v>0</v>
      </c>
      <c r="P284" s="112"/>
    </row>
    <row r="285" spans="1:16" ht="24" hidden="1" x14ac:dyDescent="0.25">
      <c r="A285" s="147" t="s">
        <v>259</v>
      </c>
      <c r="B285" s="154" t="s">
        <v>260</v>
      </c>
      <c r="C285" s="54">
        <f t="shared" si="95"/>
        <v>0</v>
      </c>
      <c r="D285" s="231">
        <v>0</v>
      </c>
      <c r="E285" s="433"/>
      <c r="F285" s="434">
        <f>D285+E285</f>
        <v>0</v>
      </c>
      <c r="G285" s="231"/>
      <c r="H285" s="263"/>
      <c r="I285" s="121">
        <f>G285+H285</f>
        <v>0</v>
      </c>
      <c r="J285" s="263"/>
      <c r="K285" s="56"/>
      <c r="L285" s="121">
        <f>J285+K285</f>
        <v>0</v>
      </c>
      <c r="M285" s="327"/>
      <c r="N285" s="56"/>
      <c r="O285" s="121">
        <f>M285+N285</f>
        <v>0</v>
      </c>
      <c r="P285" s="111"/>
    </row>
    <row r="286" spans="1:16" ht="12.75" thickBot="1" x14ac:dyDescent="0.3">
      <c r="A286" s="175"/>
      <c r="B286" s="175" t="s">
        <v>261</v>
      </c>
      <c r="C286" s="316">
        <f t="shared" si="95"/>
        <v>790351</v>
      </c>
      <c r="D286" s="242">
        <f t="shared" ref="D286:O286" si="112">SUM(D283,D269,D230,D195,D187,D173,D75,D53)</f>
        <v>790351</v>
      </c>
      <c r="E286" s="448">
        <f t="shared" si="112"/>
        <v>0</v>
      </c>
      <c r="F286" s="449">
        <f t="shared" si="112"/>
        <v>790351</v>
      </c>
      <c r="G286" s="242">
        <f t="shared" si="112"/>
        <v>0</v>
      </c>
      <c r="H286" s="177">
        <f t="shared" si="112"/>
        <v>0</v>
      </c>
      <c r="I286" s="298">
        <f t="shared" si="112"/>
        <v>0</v>
      </c>
      <c r="J286" s="177">
        <f t="shared" si="112"/>
        <v>0</v>
      </c>
      <c r="K286" s="176">
        <f t="shared" si="112"/>
        <v>0</v>
      </c>
      <c r="L286" s="298">
        <f t="shared" si="112"/>
        <v>0</v>
      </c>
      <c r="M286" s="316">
        <f t="shared" si="112"/>
        <v>0</v>
      </c>
      <c r="N286" s="176">
        <f t="shared" si="112"/>
        <v>0</v>
      </c>
      <c r="O286" s="298">
        <f t="shared" si="112"/>
        <v>0</v>
      </c>
      <c r="P286" s="356"/>
    </row>
    <row r="287" spans="1:16" s="21" customFormat="1" ht="13.5" hidden="1" thickTop="1" thickBot="1" x14ac:dyDescent="0.3">
      <c r="A287" s="1670" t="s">
        <v>262</v>
      </c>
      <c r="B287" s="1671"/>
      <c r="C287" s="184">
        <f t="shared" si="95"/>
        <v>0</v>
      </c>
      <c r="D287" s="243">
        <f t="shared" ref="D287:I287" si="113">SUM(D24,D25,D41)-D51</f>
        <v>0</v>
      </c>
      <c r="E287" s="450">
        <f t="shared" si="113"/>
        <v>0</v>
      </c>
      <c r="F287" s="451">
        <f t="shared" si="113"/>
        <v>0</v>
      </c>
      <c r="G287" s="243">
        <f t="shared" si="113"/>
        <v>0</v>
      </c>
      <c r="H287" s="273">
        <f t="shared" si="113"/>
        <v>0</v>
      </c>
      <c r="I287" s="299">
        <f t="shared" si="113"/>
        <v>0</v>
      </c>
      <c r="J287" s="273">
        <f>(J26+J43)-J51</f>
        <v>0</v>
      </c>
      <c r="K287" s="179">
        <f>(K26+K43)-K51</f>
        <v>0</v>
      </c>
      <c r="L287" s="299">
        <f>(L26+L43)-L51</f>
        <v>0</v>
      </c>
      <c r="M287" s="184">
        <f>M45-M51</f>
        <v>0</v>
      </c>
      <c r="N287" s="179">
        <f>N45-N51</f>
        <v>0</v>
      </c>
      <c r="O287" s="299">
        <f>O45-O51</f>
        <v>0</v>
      </c>
      <c r="P287" s="186"/>
    </row>
    <row r="288" spans="1:16" s="21" customFormat="1" ht="12.75" hidden="1" thickTop="1" x14ac:dyDescent="0.25">
      <c r="A288" s="1672" t="s">
        <v>263</v>
      </c>
      <c r="B288" s="1673"/>
      <c r="C288" s="164">
        <f t="shared" si="95"/>
        <v>0</v>
      </c>
      <c r="D288" s="244">
        <f t="shared" ref="D288:O288" si="114">SUM(D289,D290)-D297+D298</f>
        <v>0</v>
      </c>
      <c r="E288" s="452">
        <f t="shared" si="114"/>
        <v>0</v>
      </c>
      <c r="F288" s="453">
        <f t="shared" si="114"/>
        <v>0</v>
      </c>
      <c r="G288" s="244">
        <f t="shared" si="114"/>
        <v>0</v>
      </c>
      <c r="H288" s="274">
        <f t="shared" si="114"/>
        <v>0</v>
      </c>
      <c r="I288" s="162">
        <f t="shared" si="114"/>
        <v>0</v>
      </c>
      <c r="J288" s="274">
        <f t="shared" si="114"/>
        <v>0</v>
      </c>
      <c r="K288" s="161">
        <f t="shared" si="114"/>
        <v>0</v>
      </c>
      <c r="L288" s="162">
        <f t="shared" si="114"/>
        <v>0</v>
      </c>
      <c r="M288" s="164">
        <f t="shared" si="114"/>
        <v>0</v>
      </c>
      <c r="N288" s="161">
        <f t="shared" si="114"/>
        <v>0</v>
      </c>
      <c r="O288" s="162">
        <f t="shared" si="114"/>
        <v>0</v>
      </c>
      <c r="P288" s="357"/>
    </row>
    <row r="289" spans="1:16" s="21" customFormat="1" ht="13.5" hidden="1" thickTop="1" thickBot="1" x14ac:dyDescent="0.3">
      <c r="A289" s="89" t="s">
        <v>264</v>
      </c>
      <c r="B289" s="89" t="s">
        <v>265</v>
      </c>
      <c r="C289" s="90">
        <f t="shared" si="95"/>
        <v>0</v>
      </c>
      <c r="D289" s="226">
        <f t="shared" ref="D289:O289" si="115">D21-D283</f>
        <v>0</v>
      </c>
      <c r="E289" s="422">
        <f t="shared" si="115"/>
        <v>0</v>
      </c>
      <c r="F289" s="423">
        <f t="shared" si="115"/>
        <v>0</v>
      </c>
      <c r="G289" s="226">
        <f t="shared" si="115"/>
        <v>0</v>
      </c>
      <c r="H289" s="259">
        <f t="shared" si="115"/>
        <v>0</v>
      </c>
      <c r="I289" s="92">
        <f t="shared" si="115"/>
        <v>0</v>
      </c>
      <c r="J289" s="259">
        <f t="shared" si="115"/>
        <v>0</v>
      </c>
      <c r="K289" s="91">
        <f t="shared" si="115"/>
        <v>0</v>
      </c>
      <c r="L289" s="92">
        <f t="shared" si="115"/>
        <v>0</v>
      </c>
      <c r="M289" s="90">
        <f t="shared" si="115"/>
        <v>0</v>
      </c>
      <c r="N289" s="91">
        <f t="shared" si="115"/>
        <v>0</v>
      </c>
      <c r="O289" s="92">
        <f t="shared" si="115"/>
        <v>0</v>
      </c>
      <c r="P289" s="348"/>
    </row>
    <row r="290" spans="1:16" s="21" customFormat="1" ht="12.75" hidden="1" thickTop="1" x14ac:dyDescent="0.25">
      <c r="A290" s="181" t="s">
        <v>266</v>
      </c>
      <c r="B290" s="181" t="s">
        <v>267</v>
      </c>
      <c r="C290" s="164">
        <f t="shared" si="95"/>
        <v>0</v>
      </c>
      <c r="D290" s="244">
        <f t="shared" ref="D290:O290" si="116">SUM(D291,D293,D295)-SUM(D292,D294,D296)</f>
        <v>0</v>
      </c>
      <c r="E290" s="452">
        <f t="shared" si="116"/>
        <v>0</v>
      </c>
      <c r="F290" s="453">
        <f t="shared" si="116"/>
        <v>0</v>
      </c>
      <c r="G290" s="244">
        <f t="shared" si="116"/>
        <v>0</v>
      </c>
      <c r="H290" s="274">
        <f t="shared" si="116"/>
        <v>0</v>
      </c>
      <c r="I290" s="162">
        <f t="shared" si="116"/>
        <v>0</v>
      </c>
      <c r="J290" s="274">
        <f t="shared" si="116"/>
        <v>0</v>
      </c>
      <c r="K290" s="161">
        <f t="shared" si="116"/>
        <v>0</v>
      </c>
      <c r="L290" s="162">
        <f t="shared" si="116"/>
        <v>0</v>
      </c>
      <c r="M290" s="164">
        <f t="shared" si="116"/>
        <v>0</v>
      </c>
      <c r="N290" s="161">
        <f t="shared" si="116"/>
        <v>0</v>
      </c>
      <c r="O290" s="162">
        <f t="shared" si="116"/>
        <v>0</v>
      </c>
      <c r="P290" s="357"/>
    </row>
    <row r="291" spans="1:16" ht="12.75" hidden="1" thickTop="1" x14ac:dyDescent="0.25">
      <c r="A291" s="155" t="s">
        <v>268</v>
      </c>
      <c r="B291" s="84" t="s">
        <v>269</v>
      </c>
      <c r="C291" s="65">
        <f t="shared" si="95"/>
        <v>0</v>
      </c>
      <c r="D291" s="241"/>
      <c r="E291" s="447"/>
      <c r="F291" s="416">
        <f t="shared" ref="F291:F298" si="117">D291+E291</f>
        <v>0</v>
      </c>
      <c r="G291" s="241"/>
      <c r="H291" s="272"/>
      <c r="I291" s="312">
        <f t="shared" ref="I291:I298" si="118">G291+H291</f>
        <v>0</v>
      </c>
      <c r="J291" s="272"/>
      <c r="K291" s="67"/>
      <c r="L291" s="312">
        <f t="shared" ref="L291:L298" si="119">J291+K291</f>
        <v>0</v>
      </c>
      <c r="M291" s="334"/>
      <c r="N291" s="67"/>
      <c r="O291" s="312">
        <f t="shared" ref="O291:O298" si="120">M291+N291</f>
        <v>0</v>
      </c>
      <c r="P291" s="156"/>
    </row>
    <row r="292" spans="1:16" ht="24.75" hidden="1" thickTop="1" x14ac:dyDescent="0.25">
      <c r="A292" s="147" t="s">
        <v>270</v>
      </c>
      <c r="B292" s="37" t="s">
        <v>271</v>
      </c>
      <c r="C292" s="59">
        <f t="shared" si="95"/>
        <v>0</v>
      </c>
      <c r="D292" s="232"/>
      <c r="E292" s="435"/>
      <c r="F292" s="393">
        <f t="shared" si="117"/>
        <v>0</v>
      </c>
      <c r="G292" s="232"/>
      <c r="H292" s="264"/>
      <c r="I292" s="115">
        <f t="shared" si="118"/>
        <v>0</v>
      </c>
      <c r="J292" s="264"/>
      <c r="K292" s="61"/>
      <c r="L292" s="115">
        <f t="shared" si="119"/>
        <v>0</v>
      </c>
      <c r="M292" s="328"/>
      <c r="N292" s="61"/>
      <c r="O292" s="115">
        <f t="shared" si="120"/>
        <v>0</v>
      </c>
      <c r="P292" s="112"/>
    </row>
    <row r="293" spans="1:16" ht="12.75" hidden="1" thickTop="1" x14ac:dyDescent="0.25">
      <c r="A293" s="147" t="s">
        <v>272</v>
      </c>
      <c r="B293" s="37" t="s">
        <v>273</v>
      </c>
      <c r="C293" s="59">
        <f t="shared" si="95"/>
        <v>0</v>
      </c>
      <c r="D293" s="232"/>
      <c r="E293" s="435"/>
      <c r="F293" s="393">
        <f t="shared" si="117"/>
        <v>0</v>
      </c>
      <c r="G293" s="232"/>
      <c r="H293" s="264"/>
      <c r="I293" s="115">
        <f t="shared" si="118"/>
        <v>0</v>
      </c>
      <c r="J293" s="264"/>
      <c r="K293" s="61"/>
      <c r="L293" s="115">
        <f t="shared" si="119"/>
        <v>0</v>
      </c>
      <c r="M293" s="328"/>
      <c r="N293" s="61"/>
      <c r="O293" s="115">
        <f t="shared" si="120"/>
        <v>0</v>
      </c>
      <c r="P293" s="112"/>
    </row>
    <row r="294" spans="1:16" ht="24.75" hidden="1" thickTop="1" x14ac:dyDescent="0.25">
      <c r="A294" s="147" t="s">
        <v>274</v>
      </c>
      <c r="B294" s="37" t="s">
        <v>275</v>
      </c>
      <c r="C294" s="59">
        <f t="shared" si="95"/>
        <v>0</v>
      </c>
      <c r="D294" s="232"/>
      <c r="E294" s="435"/>
      <c r="F294" s="393">
        <f t="shared" si="117"/>
        <v>0</v>
      </c>
      <c r="G294" s="232"/>
      <c r="H294" s="264"/>
      <c r="I294" s="115">
        <f t="shared" si="118"/>
        <v>0</v>
      </c>
      <c r="J294" s="264"/>
      <c r="K294" s="61"/>
      <c r="L294" s="115">
        <f t="shared" si="119"/>
        <v>0</v>
      </c>
      <c r="M294" s="328"/>
      <c r="N294" s="61"/>
      <c r="O294" s="115">
        <f t="shared" si="120"/>
        <v>0</v>
      </c>
      <c r="P294" s="112"/>
    </row>
    <row r="295" spans="1:16" ht="12.75" hidden="1" thickTop="1" x14ac:dyDescent="0.25">
      <c r="A295" s="147" t="s">
        <v>276</v>
      </c>
      <c r="B295" s="37" t="s">
        <v>277</v>
      </c>
      <c r="C295" s="59">
        <f t="shared" si="95"/>
        <v>0</v>
      </c>
      <c r="D295" s="232"/>
      <c r="E295" s="435"/>
      <c r="F295" s="393">
        <f t="shared" si="117"/>
        <v>0</v>
      </c>
      <c r="G295" s="232"/>
      <c r="H295" s="264"/>
      <c r="I295" s="115">
        <f t="shared" si="118"/>
        <v>0</v>
      </c>
      <c r="J295" s="264"/>
      <c r="K295" s="61"/>
      <c r="L295" s="115">
        <f t="shared" si="119"/>
        <v>0</v>
      </c>
      <c r="M295" s="328"/>
      <c r="N295" s="61"/>
      <c r="O295" s="115">
        <f t="shared" si="120"/>
        <v>0</v>
      </c>
      <c r="P295" s="112"/>
    </row>
    <row r="296" spans="1:16" ht="24.75" hidden="1" thickTop="1" x14ac:dyDescent="0.25">
      <c r="A296" s="157" t="s">
        <v>278</v>
      </c>
      <c r="B296" s="158" t="s">
        <v>279</v>
      </c>
      <c r="C296" s="128">
        <f t="shared" si="95"/>
        <v>0</v>
      </c>
      <c r="D296" s="237"/>
      <c r="E296" s="440"/>
      <c r="F296" s="441">
        <f t="shared" si="117"/>
        <v>0</v>
      </c>
      <c r="G296" s="237"/>
      <c r="H296" s="268"/>
      <c r="I296" s="313">
        <f t="shared" si="118"/>
        <v>0</v>
      </c>
      <c r="J296" s="268"/>
      <c r="K296" s="130"/>
      <c r="L296" s="313">
        <f t="shared" si="119"/>
        <v>0</v>
      </c>
      <c r="M296" s="331"/>
      <c r="N296" s="130"/>
      <c r="O296" s="313">
        <f t="shared" si="120"/>
        <v>0</v>
      </c>
      <c r="P296" s="159"/>
    </row>
    <row r="297" spans="1:16" s="21" customFormat="1" ht="13.5" hidden="1" thickTop="1" thickBot="1" x14ac:dyDescent="0.3">
      <c r="A297" s="183" t="s">
        <v>280</v>
      </c>
      <c r="B297" s="183" t="s">
        <v>281</v>
      </c>
      <c r="C297" s="184">
        <f t="shared" si="95"/>
        <v>0</v>
      </c>
      <c r="D297" s="245"/>
      <c r="E297" s="454"/>
      <c r="F297" s="451">
        <f t="shared" si="117"/>
        <v>0</v>
      </c>
      <c r="G297" s="245"/>
      <c r="H297" s="275"/>
      <c r="I297" s="299">
        <f t="shared" si="118"/>
        <v>0</v>
      </c>
      <c r="J297" s="275"/>
      <c r="K297" s="185"/>
      <c r="L297" s="299">
        <f t="shared" si="119"/>
        <v>0</v>
      </c>
      <c r="M297" s="335"/>
      <c r="N297" s="185"/>
      <c r="O297" s="299">
        <f t="shared" si="120"/>
        <v>0</v>
      </c>
      <c r="P297" s="186"/>
    </row>
    <row r="298" spans="1:16" s="21" customFormat="1" ht="48.75" hidden="1" thickTop="1" x14ac:dyDescent="0.25">
      <c r="A298" s="181" t="s">
        <v>282</v>
      </c>
      <c r="B298" s="163" t="s">
        <v>283</v>
      </c>
      <c r="C298" s="164">
        <f t="shared" si="95"/>
        <v>0</v>
      </c>
      <c r="D298" s="236"/>
      <c r="E298" s="439"/>
      <c r="F298" s="397">
        <f t="shared" si="117"/>
        <v>0</v>
      </c>
      <c r="G298" s="236"/>
      <c r="H298" s="267"/>
      <c r="I298" s="118">
        <f t="shared" si="118"/>
        <v>0</v>
      </c>
      <c r="J298" s="267"/>
      <c r="K298" s="123"/>
      <c r="L298" s="118">
        <f t="shared" si="119"/>
        <v>0</v>
      </c>
      <c r="M298" s="330"/>
      <c r="N298" s="123"/>
      <c r="O298" s="118">
        <f t="shared" si="120"/>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C8zi/k7u7MHo5zMeuNPcuXm6GlYpjqnwoP94olec4RHOEhLLl5heN4msqKxAFFqJB+elgV/ddYxYucIMXPqIaQ==" saltValue="mlISedQDk+86s+JLFfd0Cw==" spinCount="100000" sheet="1" objects="1" scenarios="1" formatCells="0" formatColumns="0" formatRows="0"/>
  <autoFilter ref="A18:P298">
    <filterColumn colId="2">
      <filters blank="1">
        <filter val="1 500"/>
        <filter val="167 702"/>
        <filter val="600"/>
        <filter val="620 549"/>
        <filter val="621 149"/>
        <filter val="622 649"/>
        <filter val="790 351"/>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10.pielikums Jūrmalas pilsētas domes 
2018.gada 27.septembra saistošajiem noteikumiem Nr.33
(protokols Nr.13,  23.punkts)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S1" sqref="S1"/>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36"/>
      <c r="B1" s="336"/>
      <c r="C1" s="336"/>
      <c r="D1" s="336"/>
      <c r="E1" s="336"/>
      <c r="F1" s="336"/>
      <c r="G1" s="336"/>
      <c r="H1" s="336"/>
      <c r="I1" s="336"/>
      <c r="J1" s="336"/>
      <c r="K1" s="336"/>
      <c r="L1" s="336"/>
      <c r="M1" s="336"/>
      <c r="N1" s="165"/>
      <c r="O1" s="374" t="s">
        <v>1507</v>
      </c>
      <c r="P1" s="336"/>
    </row>
    <row r="2" spans="1:17" ht="35.25" customHeight="1" x14ac:dyDescent="0.25">
      <c r="A2" s="1710" t="s">
        <v>293</v>
      </c>
      <c r="B2" s="1711"/>
      <c r="C2" s="1711"/>
      <c r="D2" s="1711"/>
      <c r="E2" s="1711"/>
      <c r="F2" s="1711"/>
      <c r="G2" s="1711"/>
      <c r="H2" s="1711"/>
      <c r="I2" s="1711"/>
      <c r="J2" s="1711"/>
      <c r="K2" s="1711"/>
      <c r="L2" s="1711"/>
      <c r="M2" s="1711"/>
      <c r="N2" s="1711"/>
      <c r="O2" s="1711"/>
      <c r="P2" s="1712"/>
      <c r="Q2" s="382"/>
    </row>
    <row r="3" spans="1:17" ht="12.75" customHeight="1" x14ac:dyDescent="0.25">
      <c r="A3" s="4" t="s">
        <v>0</v>
      </c>
      <c r="B3" s="5"/>
      <c r="C3" s="1713" t="s">
        <v>496</v>
      </c>
      <c r="D3" s="1713"/>
      <c r="E3" s="1713"/>
      <c r="F3" s="1713"/>
      <c r="G3" s="1713"/>
      <c r="H3" s="1713"/>
      <c r="I3" s="1713"/>
      <c r="J3" s="1713"/>
      <c r="K3" s="1713"/>
      <c r="L3" s="1713"/>
      <c r="M3" s="1713"/>
      <c r="N3" s="1713"/>
      <c r="O3" s="1713"/>
      <c r="P3" s="1714"/>
      <c r="Q3" s="382"/>
    </row>
    <row r="4" spans="1:17" ht="12.75" customHeight="1" x14ac:dyDescent="0.25">
      <c r="A4" s="4" t="s">
        <v>1</v>
      </c>
      <c r="B4" s="5"/>
      <c r="C4" s="1713" t="s">
        <v>497</v>
      </c>
      <c r="D4" s="1713"/>
      <c r="E4" s="1713"/>
      <c r="F4" s="1713"/>
      <c r="G4" s="1713"/>
      <c r="H4" s="1713"/>
      <c r="I4" s="1713"/>
      <c r="J4" s="1713"/>
      <c r="K4" s="1713"/>
      <c r="L4" s="1713"/>
      <c r="M4" s="1713"/>
      <c r="N4" s="1713"/>
      <c r="O4" s="1713"/>
      <c r="P4" s="1714"/>
      <c r="Q4" s="382"/>
    </row>
    <row r="5" spans="1:17" ht="12.75" customHeight="1" x14ac:dyDescent="0.25">
      <c r="A5" s="2" t="s">
        <v>2</v>
      </c>
      <c r="B5" s="3"/>
      <c r="C5" s="1708" t="s">
        <v>498</v>
      </c>
      <c r="D5" s="1708"/>
      <c r="E5" s="1708"/>
      <c r="F5" s="1708"/>
      <c r="G5" s="1708"/>
      <c r="H5" s="1708"/>
      <c r="I5" s="1708"/>
      <c r="J5" s="1708"/>
      <c r="K5" s="1708"/>
      <c r="L5" s="1708"/>
      <c r="M5" s="1708"/>
      <c r="N5" s="1708"/>
      <c r="O5" s="1708"/>
      <c r="P5" s="1709"/>
      <c r="Q5" s="382"/>
    </row>
    <row r="6" spans="1:17" ht="12.75" customHeight="1" x14ac:dyDescent="0.25">
      <c r="A6" s="2" t="s">
        <v>3</v>
      </c>
      <c r="B6" s="3"/>
      <c r="C6" s="1708" t="s">
        <v>561</v>
      </c>
      <c r="D6" s="1708"/>
      <c r="E6" s="1708"/>
      <c r="F6" s="1708"/>
      <c r="G6" s="1708"/>
      <c r="H6" s="1708"/>
      <c r="I6" s="1708"/>
      <c r="J6" s="1708"/>
      <c r="K6" s="1708"/>
      <c r="L6" s="1708"/>
      <c r="M6" s="1708"/>
      <c r="N6" s="1708"/>
      <c r="O6" s="1708"/>
      <c r="P6" s="1709"/>
      <c r="Q6" s="382"/>
    </row>
    <row r="7" spans="1:17" ht="15" customHeight="1" x14ac:dyDescent="0.25">
      <c r="A7" s="2" t="s">
        <v>4</v>
      </c>
      <c r="B7" s="3"/>
      <c r="C7" s="1713" t="s">
        <v>1508</v>
      </c>
      <c r="D7" s="1713"/>
      <c r="E7" s="1713"/>
      <c r="F7" s="1713"/>
      <c r="G7" s="1713"/>
      <c r="H7" s="1713"/>
      <c r="I7" s="1713"/>
      <c r="J7" s="1713"/>
      <c r="K7" s="1713"/>
      <c r="L7" s="1713"/>
      <c r="M7" s="1713"/>
      <c r="N7" s="1713"/>
      <c r="O7" s="1713"/>
      <c r="P7" s="1714"/>
      <c r="Q7" s="382"/>
    </row>
    <row r="8" spans="1:17" ht="12.75" customHeight="1" x14ac:dyDescent="0.25">
      <c r="A8" s="7" t="s">
        <v>5</v>
      </c>
      <c r="B8" s="3"/>
      <c r="C8" s="1715"/>
      <c r="D8" s="1715"/>
      <c r="E8" s="1715"/>
      <c r="F8" s="1715"/>
      <c r="G8" s="1715"/>
      <c r="H8" s="1715"/>
      <c r="I8" s="1715"/>
      <c r="J8" s="1715"/>
      <c r="K8" s="1715"/>
      <c r="L8" s="1715"/>
      <c r="M8" s="1715"/>
      <c r="N8" s="1715"/>
      <c r="O8" s="1715"/>
      <c r="P8" s="1716"/>
      <c r="Q8" s="382"/>
    </row>
    <row r="9" spans="1:17" ht="12.75" customHeight="1" x14ac:dyDescent="0.25">
      <c r="A9" s="2"/>
      <c r="B9" s="3" t="s">
        <v>6</v>
      </c>
      <c r="C9" s="1708" t="s">
        <v>500</v>
      </c>
      <c r="D9" s="1708"/>
      <c r="E9" s="1708"/>
      <c r="F9" s="1708"/>
      <c r="G9" s="1708"/>
      <c r="H9" s="1708"/>
      <c r="I9" s="1708"/>
      <c r="J9" s="1708"/>
      <c r="K9" s="1708"/>
      <c r="L9" s="1708"/>
      <c r="M9" s="1708"/>
      <c r="N9" s="1708"/>
      <c r="O9" s="1708"/>
      <c r="P9" s="1709"/>
      <c r="Q9" s="382"/>
    </row>
    <row r="10" spans="1:17" ht="12.75" customHeight="1" x14ac:dyDescent="0.25">
      <c r="A10" s="2"/>
      <c r="B10" s="3" t="s">
        <v>7</v>
      </c>
      <c r="C10" s="1708"/>
      <c r="D10" s="1708"/>
      <c r="E10" s="1708"/>
      <c r="F10" s="1708"/>
      <c r="G10" s="1708"/>
      <c r="H10" s="1708"/>
      <c r="I10" s="1708"/>
      <c r="J10" s="1708"/>
      <c r="K10" s="1708"/>
      <c r="L10" s="1708"/>
      <c r="M10" s="1708"/>
      <c r="N10" s="1708"/>
      <c r="O10" s="1708"/>
      <c r="P10" s="1709"/>
      <c r="Q10" s="382"/>
    </row>
    <row r="11" spans="1:17" ht="12.75" customHeight="1" x14ac:dyDescent="0.25">
      <c r="A11" s="2"/>
      <c r="B11" s="3" t="s">
        <v>8</v>
      </c>
      <c r="C11" s="1715"/>
      <c r="D11" s="1715"/>
      <c r="E11" s="1715"/>
      <c r="F11" s="1715"/>
      <c r="G11" s="1715"/>
      <c r="H11" s="1715"/>
      <c r="I11" s="1715"/>
      <c r="J11" s="1715"/>
      <c r="K11" s="1715"/>
      <c r="L11" s="1715"/>
      <c r="M11" s="1715"/>
      <c r="N11" s="1715"/>
      <c r="O11" s="1715"/>
      <c r="P11" s="1716"/>
      <c r="Q11" s="382"/>
    </row>
    <row r="12" spans="1:17" ht="12.75" customHeight="1" x14ac:dyDescent="0.25">
      <c r="A12" s="2"/>
      <c r="B12" s="3" t="s">
        <v>9</v>
      </c>
      <c r="C12" s="1708"/>
      <c r="D12" s="1708"/>
      <c r="E12" s="1708"/>
      <c r="F12" s="1708"/>
      <c r="G12" s="1708"/>
      <c r="H12" s="1708"/>
      <c r="I12" s="1708"/>
      <c r="J12" s="1708"/>
      <c r="K12" s="1708"/>
      <c r="L12" s="1708"/>
      <c r="M12" s="1708"/>
      <c r="N12" s="1708"/>
      <c r="O12" s="1708"/>
      <c r="P12" s="1709"/>
      <c r="Q12" s="382"/>
    </row>
    <row r="13" spans="1:17" ht="12.75" customHeight="1" x14ac:dyDescent="0.25">
      <c r="A13" s="2"/>
      <c r="B13" s="3" t="s">
        <v>10</v>
      </c>
      <c r="C13" s="1708"/>
      <c r="D13" s="1708"/>
      <c r="E13" s="1708"/>
      <c r="F13" s="1708"/>
      <c r="G13" s="1708"/>
      <c r="H13" s="1708"/>
      <c r="I13" s="1708"/>
      <c r="J13" s="1708"/>
      <c r="K13" s="1708"/>
      <c r="L13" s="1708"/>
      <c r="M13" s="1708"/>
      <c r="N13" s="1708"/>
      <c r="O13" s="1708"/>
      <c r="P13" s="1709"/>
      <c r="Q13" s="382"/>
    </row>
    <row r="14" spans="1:17" ht="12.75" customHeight="1" x14ac:dyDescent="0.25">
      <c r="A14" s="8"/>
      <c r="B14" s="9"/>
      <c r="C14" s="1678"/>
      <c r="D14" s="1678"/>
      <c r="E14" s="1678"/>
      <c r="F14" s="1678"/>
      <c r="G14" s="1678"/>
      <c r="H14" s="1678"/>
      <c r="I14" s="1678"/>
      <c r="J14" s="1678"/>
      <c r="K14" s="1678"/>
      <c r="L14" s="1678"/>
      <c r="M14" s="1678"/>
      <c r="N14" s="1678"/>
      <c r="O14" s="1678"/>
      <c r="P14" s="1679"/>
      <c r="Q14" s="382"/>
    </row>
    <row r="15" spans="1:17" s="10" customFormat="1" ht="12.75" customHeight="1" x14ac:dyDescent="0.25">
      <c r="A15" s="1680" t="s">
        <v>11</v>
      </c>
      <c r="B15" s="1683" t="s">
        <v>12</v>
      </c>
      <c r="C15" s="1685" t="s">
        <v>294</v>
      </c>
      <c r="D15" s="1686"/>
      <c r="E15" s="1686"/>
      <c r="F15" s="1686"/>
      <c r="G15" s="1686"/>
      <c r="H15" s="1686"/>
      <c r="I15" s="1686"/>
      <c r="J15" s="1686"/>
      <c r="K15" s="1686"/>
      <c r="L15" s="1686"/>
      <c r="M15" s="1686"/>
      <c r="N15" s="1686"/>
      <c r="O15" s="1686"/>
      <c r="P15" s="1687"/>
      <c r="Q15" s="383"/>
    </row>
    <row r="16" spans="1:17" s="10" customFormat="1" ht="12.75" customHeight="1" x14ac:dyDescent="0.25">
      <c r="A16" s="1681"/>
      <c r="B16" s="1684"/>
      <c r="C16" s="1688" t="s">
        <v>13</v>
      </c>
      <c r="D16" s="1690" t="s">
        <v>311</v>
      </c>
      <c r="E16" s="1692" t="s">
        <v>312</v>
      </c>
      <c r="F16" s="1694" t="s">
        <v>14</v>
      </c>
      <c r="G16" s="1696" t="s">
        <v>313</v>
      </c>
      <c r="H16" s="1698" t="s">
        <v>319</v>
      </c>
      <c r="I16" s="1674" t="s">
        <v>308</v>
      </c>
      <c r="J16" s="1676" t="s">
        <v>314</v>
      </c>
      <c r="K16" s="1676" t="s">
        <v>317</v>
      </c>
      <c r="L16" s="1700" t="s">
        <v>15</v>
      </c>
      <c r="M16" s="1704" t="s">
        <v>315</v>
      </c>
      <c r="N16" s="1706" t="s">
        <v>316</v>
      </c>
      <c r="O16" s="1700" t="s">
        <v>16</v>
      </c>
      <c r="P16" s="1702" t="s">
        <v>318</v>
      </c>
    </row>
    <row r="17" spans="1:16" s="11" customFormat="1" ht="71.25" customHeight="1" thickBot="1" x14ac:dyDescent="0.3">
      <c r="A17" s="1682"/>
      <c r="B17" s="1684"/>
      <c r="C17" s="1689"/>
      <c r="D17" s="1691"/>
      <c r="E17" s="1693"/>
      <c r="F17" s="1695"/>
      <c r="G17" s="1697"/>
      <c r="H17" s="1699"/>
      <c r="I17" s="1675"/>
      <c r="J17" s="1677"/>
      <c r="K17" s="1677"/>
      <c r="L17" s="1701"/>
      <c r="M17" s="1705"/>
      <c r="N17" s="1707"/>
      <c r="O17" s="1701"/>
      <c r="P17" s="1703"/>
    </row>
    <row r="18" spans="1:16" s="11" customFormat="1" ht="9.75" customHeight="1" thickTop="1" x14ac:dyDescent="0.25">
      <c r="A18" s="12" t="s">
        <v>17</v>
      </c>
      <c r="B18" s="12">
        <v>2</v>
      </c>
      <c r="C18" s="13">
        <v>3</v>
      </c>
      <c r="D18" s="211">
        <v>4</v>
      </c>
      <c r="E18" s="384">
        <v>5</v>
      </c>
      <c r="F18" s="12">
        <v>6</v>
      </c>
      <c r="G18" s="211">
        <v>7</v>
      </c>
      <c r="H18" s="246">
        <v>8</v>
      </c>
      <c r="I18" s="15">
        <v>9</v>
      </c>
      <c r="J18" s="246">
        <v>10</v>
      </c>
      <c r="K18" s="14">
        <v>11</v>
      </c>
      <c r="L18" s="15">
        <v>12</v>
      </c>
      <c r="M18" s="13">
        <v>13</v>
      </c>
      <c r="N18" s="14">
        <v>14</v>
      </c>
      <c r="O18" s="15">
        <v>15</v>
      </c>
      <c r="P18" s="15">
        <v>16</v>
      </c>
    </row>
    <row r="19" spans="1:16" s="21" customFormat="1" x14ac:dyDescent="0.25">
      <c r="A19" s="16"/>
      <c r="B19" s="17" t="s">
        <v>18</v>
      </c>
      <c r="C19" s="18"/>
      <c r="D19" s="212"/>
      <c r="E19" s="385"/>
      <c r="F19" s="98"/>
      <c r="G19" s="212"/>
      <c r="H19" s="247"/>
      <c r="I19" s="360"/>
      <c r="J19" s="247"/>
      <c r="K19" s="19"/>
      <c r="L19" s="360"/>
      <c r="M19" s="317"/>
      <c r="N19" s="19"/>
      <c r="O19" s="360"/>
      <c r="P19" s="20"/>
    </row>
    <row r="20" spans="1:16" s="21" customFormat="1" ht="12.75" thickBot="1" x14ac:dyDescent="0.3">
      <c r="A20" s="22"/>
      <c r="B20" s="23" t="s">
        <v>19</v>
      </c>
      <c r="C20" s="24">
        <f>F20+I20+L20+O20</f>
        <v>485931</v>
      </c>
      <c r="D20" s="213">
        <f>SUM(D21,D24,D25,D41,D43)</f>
        <v>485931</v>
      </c>
      <c r="E20" s="386">
        <f t="shared" ref="E20:F20" si="0">SUM(E21,E24,E25,E41,E43)</f>
        <v>0</v>
      </c>
      <c r="F20" s="387">
        <f t="shared" si="0"/>
        <v>485931</v>
      </c>
      <c r="G20" s="213">
        <f>SUM(G21,G24,G43)</f>
        <v>0</v>
      </c>
      <c r="H20" s="248">
        <f t="shared" ref="H20:I20" si="1">SUM(H21,H24,H43)</f>
        <v>0</v>
      </c>
      <c r="I20" s="26">
        <f t="shared" si="1"/>
        <v>0</v>
      </c>
      <c r="J20" s="248">
        <f>SUM(J21,J26,J43)</f>
        <v>0</v>
      </c>
      <c r="K20" s="25">
        <f t="shared" ref="K20:L20" si="2">SUM(K21,K26,K43)</f>
        <v>0</v>
      </c>
      <c r="L20" s="26">
        <f t="shared" si="2"/>
        <v>0</v>
      </c>
      <c r="M20" s="24">
        <f>SUM(M21,M45)</f>
        <v>0</v>
      </c>
      <c r="N20" s="25">
        <f t="shared" ref="N20:O20" si="3">SUM(N21,N45)</f>
        <v>0</v>
      </c>
      <c r="O20" s="26">
        <f t="shared" si="3"/>
        <v>0</v>
      </c>
      <c r="P20" s="337"/>
    </row>
    <row r="21" spans="1:16" ht="12.75" hidden="1" thickTop="1" x14ac:dyDescent="0.25">
      <c r="A21" s="27"/>
      <c r="B21" s="28" t="s">
        <v>20</v>
      </c>
      <c r="C21" s="29">
        <f t="shared" ref="C21:C84" si="4">F21+I21+L21+O21</f>
        <v>0</v>
      </c>
      <c r="D21" s="214">
        <f>SUM(D22:D23)</f>
        <v>0</v>
      </c>
      <c r="E21" s="388">
        <f t="shared" ref="E21" si="5">SUM(E22:E23)</f>
        <v>0</v>
      </c>
      <c r="F21" s="389">
        <f>SUM(F22:F23)</f>
        <v>0</v>
      </c>
      <c r="G21" s="214">
        <f>SUM(G22:G23)</f>
        <v>0</v>
      </c>
      <c r="H21" s="249">
        <f t="shared" ref="H21:I21" si="6">SUM(H22:H23)</f>
        <v>0</v>
      </c>
      <c r="I21" s="31">
        <f t="shared" si="6"/>
        <v>0</v>
      </c>
      <c r="J21" s="249">
        <f>SUM(J22:J23)</f>
        <v>0</v>
      </c>
      <c r="K21" s="30">
        <f t="shared" ref="K21:L21" si="7">SUM(K22:K23)</f>
        <v>0</v>
      </c>
      <c r="L21" s="31">
        <f t="shared" si="7"/>
        <v>0</v>
      </c>
      <c r="M21" s="29">
        <f>SUM(M22:M23)</f>
        <v>0</v>
      </c>
      <c r="N21" s="30">
        <f t="shared" ref="N21:O21" si="8">SUM(N22:N23)</f>
        <v>0</v>
      </c>
      <c r="O21" s="31">
        <f t="shared" si="8"/>
        <v>0</v>
      </c>
      <c r="P21" s="338"/>
    </row>
    <row r="22" spans="1:16" ht="12.75" hidden="1" thickTop="1" x14ac:dyDescent="0.25">
      <c r="A22" s="32"/>
      <c r="B22" s="33" t="s">
        <v>21</v>
      </c>
      <c r="C22" s="34">
        <f t="shared" si="4"/>
        <v>0</v>
      </c>
      <c r="D22" s="215"/>
      <c r="E22" s="390"/>
      <c r="F22" s="391">
        <f>D22+E22</f>
        <v>0</v>
      </c>
      <c r="G22" s="215"/>
      <c r="H22" s="250"/>
      <c r="I22" s="361">
        <f>G22+H22</f>
        <v>0</v>
      </c>
      <c r="J22" s="250"/>
      <c r="K22" s="35"/>
      <c r="L22" s="361">
        <f>J22+K22</f>
        <v>0</v>
      </c>
      <c r="M22" s="318"/>
      <c r="N22" s="35"/>
      <c r="O22" s="361">
        <f>M22+N22</f>
        <v>0</v>
      </c>
      <c r="P22" s="36"/>
    </row>
    <row r="23" spans="1:16" ht="12.75" hidden="1" thickTop="1" x14ac:dyDescent="0.25">
      <c r="A23" s="37"/>
      <c r="B23" s="38" t="s">
        <v>22</v>
      </c>
      <c r="C23" s="39">
        <f t="shared" si="4"/>
        <v>0</v>
      </c>
      <c r="D23" s="216"/>
      <c r="E23" s="392"/>
      <c r="F23" s="393">
        <f>D23+E23</f>
        <v>0</v>
      </c>
      <c r="G23" s="216"/>
      <c r="H23" s="251"/>
      <c r="I23" s="311">
        <f>G23+H23</f>
        <v>0</v>
      </c>
      <c r="J23" s="251"/>
      <c r="K23" s="40"/>
      <c r="L23" s="311">
        <f>J23+K23</f>
        <v>0</v>
      </c>
      <c r="M23" s="372"/>
      <c r="N23" s="40"/>
      <c r="O23" s="311">
        <f>M23+N23</f>
        <v>0</v>
      </c>
      <c r="P23" s="170"/>
    </row>
    <row r="24" spans="1:16" s="21" customFormat="1" ht="25.5" thickTop="1" thickBot="1" x14ac:dyDescent="0.3">
      <c r="A24" s="41">
        <v>19300</v>
      </c>
      <c r="B24" s="41" t="s">
        <v>304</v>
      </c>
      <c r="C24" s="42">
        <f>F24+I24</f>
        <v>485931</v>
      </c>
      <c r="D24" s="217">
        <v>485931</v>
      </c>
      <c r="E24" s="394"/>
      <c r="F24" s="395">
        <f>D24+E24</f>
        <v>485931</v>
      </c>
      <c r="G24" s="217"/>
      <c r="H24" s="252"/>
      <c r="I24" s="362">
        <f>G24+H24</f>
        <v>0</v>
      </c>
      <c r="J24" s="293" t="s">
        <v>23</v>
      </c>
      <c r="K24" s="44" t="s">
        <v>23</v>
      </c>
      <c r="L24" s="45" t="s">
        <v>23</v>
      </c>
      <c r="M24" s="319" t="s">
        <v>23</v>
      </c>
      <c r="N24" s="44" t="s">
        <v>23</v>
      </c>
      <c r="O24" s="45" t="s">
        <v>23</v>
      </c>
      <c r="P24" s="339"/>
    </row>
    <row r="25" spans="1:16" s="21" customFormat="1" ht="24.75" hidden="1" thickTop="1" x14ac:dyDescent="0.25">
      <c r="A25" s="188"/>
      <c r="B25" s="46" t="s">
        <v>24</v>
      </c>
      <c r="C25" s="47">
        <f>F25</f>
        <v>0</v>
      </c>
      <c r="D25" s="218"/>
      <c r="E25" s="396"/>
      <c r="F25" s="397">
        <f>D25+E25</f>
        <v>0</v>
      </c>
      <c r="G25" s="219" t="s">
        <v>23</v>
      </c>
      <c r="H25" s="253" t="s">
        <v>23</v>
      </c>
      <c r="I25" s="50" t="s">
        <v>23</v>
      </c>
      <c r="J25" s="253" t="s">
        <v>23</v>
      </c>
      <c r="K25" s="49" t="s">
        <v>23</v>
      </c>
      <c r="L25" s="50" t="s">
        <v>23</v>
      </c>
      <c r="M25" s="320" t="s">
        <v>23</v>
      </c>
      <c r="N25" s="49" t="s">
        <v>23</v>
      </c>
      <c r="O25" s="50" t="s">
        <v>23</v>
      </c>
      <c r="P25" s="340"/>
    </row>
    <row r="26" spans="1:16" s="21" customFormat="1" ht="36.75" hidden="1" thickTop="1" x14ac:dyDescent="0.25">
      <c r="A26" s="46">
        <v>21300</v>
      </c>
      <c r="B26" s="46" t="s">
        <v>305</v>
      </c>
      <c r="C26" s="47">
        <f>L26</f>
        <v>0</v>
      </c>
      <c r="D26" s="219" t="s">
        <v>23</v>
      </c>
      <c r="E26" s="398" t="s">
        <v>23</v>
      </c>
      <c r="F26" s="399" t="s">
        <v>23</v>
      </c>
      <c r="G26" s="219" t="s">
        <v>23</v>
      </c>
      <c r="H26" s="253" t="s">
        <v>23</v>
      </c>
      <c r="I26" s="50" t="s">
        <v>23</v>
      </c>
      <c r="J26" s="107">
        <f>SUM(J27,J31,J33,J36)</f>
        <v>0</v>
      </c>
      <c r="K26" s="51">
        <f t="shared" ref="K26:L26" si="9">SUM(K27,K31,K33,K36)</f>
        <v>0</v>
      </c>
      <c r="L26" s="118">
        <f t="shared" si="9"/>
        <v>0</v>
      </c>
      <c r="M26" s="320" t="s">
        <v>23</v>
      </c>
      <c r="N26" s="49" t="s">
        <v>23</v>
      </c>
      <c r="O26" s="50" t="s">
        <v>23</v>
      </c>
      <c r="P26" s="340"/>
    </row>
    <row r="27" spans="1:16" s="21" customFormat="1" ht="24.75" hidden="1" thickTop="1" x14ac:dyDescent="0.25">
      <c r="A27" s="52">
        <v>21350</v>
      </c>
      <c r="B27" s="46" t="s">
        <v>25</v>
      </c>
      <c r="C27" s="47">
        <f t="shared" ref="C27:C40" si="10">L27</f>
        <v>0</v>
      </c>
      <c r="D27" s="219" t="s">
        <v>23</v>
      </c>
      <c r="E27" s="398" t="s">
        <v>23</v>
      </c>
      <c r="F27" s="399" t="s">
        <v>23</v>
      </c>
      <c r="G27" s="219" t="s">
        <v>23</v>
      </c>
      <c r="H27" s="253" t="s">
        <v>23</v>
      </c>
      <c r="I27" s="50" t="s">
        <v>23</v>
      </c>
      <c r="J27" s="107">
        <f>SUM(J28:J30)</f>
        <v>0</v>
      </c>
      <c r="K27" s="51">
        <f t="shared" ref="K27:L27" si="11">SUM(K28:K30)</f>
        <v>0</v>
      </c>
      <c r="L27" s="118">
        <f t="shared" si="11"/>
        <v>0</v>
      </c>
      <c r="M27" s="320" t="s">
        <v>23</v>
      </c>
      <c r="N27" s="49" t="s">
        <v>23</v>
      </c>
      <c r="O27" s="50" t="s">
        <v>23</v>
      </c>
      <c r="P27" s="340"/>
    </row>
    <row r="28" spans="1:16" ht="12.75" hidden="1" thickTop="1" x14ac:dyDescent="0.25">
      <c r="A28" s="32">
        <v>21351</v>
      </c>
      <c r="B28" s="53" t="s">
        <v>26</v>
      </c>
      <c r="C28" s="54">
        <f t="shared" si="10"/>
        <v>0</v>
      </c>
      <c r="D28" s="220" t="s">
        <v>23</v>
      </c>
      <c r="E28" s="400" t="s">
        <v>23</v>
      </c>
      <c r="F28" s="401" t="s">
        <v>23</v>
      </c>
      <c r="G28" s="220" t="s">
        <v>23</v>
      </c>
      <c r="H28" s="254" t="s">
        <v>23</v>
      </c>
      <c r="I28" s="57" t="s">
        <v>23</v>
      </c>
      <c r="J28" s="263"/>
      <c r="K28" s="56"/>
      <c r="L28" s="361">
        <f>J28+K28</f>
        <v>0</v>
      </c>
      <c r="M28" s="321" t="s">
        <v>23</v>
      </c>
      <c r="N28" s="55" t="s">
        <v>23</v>
      </c>
      <c r="O28" s="57" t="s">
        <v>23</v>
      </c>
      <c r="P28" s="341"/>
    </row>
    <row r="29" spans="1:16" ht="12.75" hidden="1" thickTop="1" x14ac:dyDescent="0.25">
      <c r="A29" s="37">
        <v>21352</v>
      </c>
      <c r="B29" s="58" t="s">
        <v>27</v>
      </c>
      <c r="C29" s="59">
        <f t="shared" si="10"/>
        <v>0</v>
      </c>
      <c r="D29" s="221" t="s">
        <v>23</v>
      </c>
      <c r="E29" s="402" t="s">
        <v>23</v>
      </c>
      <c r="F29" s="403" t="s">
        <v>23</v>
      </c>
      <c r="G29" s="221" t="s">
        <v>23</v>
      </c>
      <c r="H29" s="255" t="s">
        <v>23</v>
      </c>
      <c r="I29" s="62" t="s">
        <v>23</v>
      </c>
      <c r="J29" s="264"/>
      <c r="K29" s="61"/>
      <c r="L29" s="311">
        <f>J29+K29</f>
        <v>0</v>
      </c>
      <c r="M29" s="322" t="s">
        <v>23</v>
      </c>
      <c r="N29" s="60" t="s">
        <v>23</v>
      </c>
      <c r="O29" s="62" t="s">
        <v>23</v>
      </c>
      <c r="P29" s="342"/>
    </row>
    <row r="30" spans="1:16" ht="24.75" hidden="1" thickTop="1" x14ac:dyDescent="0.25">
      <c r="A30" s="37">
        <v>21359</v>
      </c>
      <c r="B30" s="58" t="s">
        <v>28</v>
      </c>
      <c r="C30" s="59">
        <f t="shared" si="10"/>
        <v>0</v>
      </c>
      <c r="D30" s="221" t="s">
        <v>23</v>
      </c>
      <c r="E30" s="402" t="s">
        <v>23</v>
      </c>
      <c r="F30" s="403" t="s">
        <v>23</v>
      </c>
      <c r="G30" s="221" t="s">
        <v>23</v>
      </c>
      <c r="H30" s="255" t="s">
        <v>23</v>
      </c>
      <c r="I30" s="62" t="s">
        <v>23</v>
      </c>
      <c r="J30" s="264"/>
      <c r="K30" s="61"/>
      <c r="L30" s="311">
        <f>J30+K30</f>
        <v>0</v>
      </c>
      <c r="M30" s="322" t="s">
        <v>23</v>
      </c>
      <c r="N30" s="60" t="s">
        <v>23</v>
      </c>
      <c r="O30" s="62" t="s">
        <v>23</v>
      </c>
      <c r="P30" s="342"/>
    </row>
    <row r="31" spans="1:16" s="21" customFormat="1" ht="36.75" hidden="1" thickTop="1" x14ac:dyDescent="0.25">
      <c r="A31" s="52">
        <v>21370</v>
      </c>
      <c r="B31" s="46" t="s">
        <v>29</v>
      </c>
      <c r="C31" s="47">
        <f t="shared" si="10"/>
        <v>0</v>
      </c>
      <c r="D31" s="219" t="s">
        <v>23</v>
      </c>
      <c r="E31" s="398" t="s">
        <v>23</v>
      </c>
      <c r="F31" s="399" t="s">
        <v>23</v>
      </c>
      <c r="G31" s="219" t="s">
        <v>23</v>
      </c>
      <c r="H31" s="253" t="s">
        <v>23</v>
      </c>
      <c r="I31" s="50" t="s">
        <v>23</v>
      </c>
      <c r="J31" s="107">
        <f>SUM(J32)</f>
        <v>0</v>
      </c>
      <c r="K31" s="51">
        <f t="shared" ref="K31:L31" si="12">SUM(K32)</f>
        <v>0</v>
      </c>
      <c r="L31" s="118">
        <f t="shared" si="12"/>
        <v>0</v>
      </c>
      <c r="M31" s="320" t="s">
        <v>23</v>
      </c>
      <c r="N31" s="49" t="s">
        <v>23</v>
      </c>
      <c r="O31" s="50" t="s">
        <v>23</v>
      </c>
      <c r="P31" s="340"/>
    </row>
    <row r="32" spans="1:16" ht="36.75" hidden="1" thickTop="1" x14ac:dyDescent="0.25">
      <c r="A32" s="63">
        <v>21379</v>
      </c>
      <c r="B32" s="64" t="s">
        <v>30</v>
      </c>
      <c r="C32" s="65">
        <f t="shared" si="10"/>
        <v>0</v>
      </c>
      <c r="D32" s="222" t="s">
        <v>23</v>
      </c>
      <c r="E32" s="404" t="s">
        <v>23</v>
      </c>
      <c r="F32" s="405" t="s">
        <v>23</v>
      </c>
      <c r="G32" s="222" t="s">
        <v>23</v>
      </c>
      <c r="H32" s="256" t="s">
        <v>23</v>
      </c>
      <c r="I32" s="68" t="s">
        <v>23</v>
      </c>
      <c r="J32" s="272"/>
      <c r="K32" s="67"/>
      <c r="L32" s="363">
        <f>J32+K32</f>
        <v>0</v>
      </c>
      <c r="M32" s="323" t="s">
        <v>23</v>
      </c>
      <c r="N32" s="66" t="s">
        <v>23</v>
      </c>
      <c r="O32" s="68" t="s">
        <v>23</v>
      </c>
      <c r="P32" s="343"/>
    </row>
    <row r="33" spans="1:16" s="21" customFormat="1" ht="12.75" hidden="1" thickTop="1" x14ac:dyDescent="0.25">
      <c r="A33" s="52">
        <v>21380</v>
      </c>
      <c r="B33" s="46" t="s">
        <v>31</v>
      </c>
      <c r="C33" s="47">
        <f t="shared" si="10"/>
        <v>0</v>
      </c>
      <c r="D33" s="219" t="s">
        <v>23</v>
      </c>
      <c r="E33" s="398" t="s">
        <v>23</v>
      </c>
      <c r="F33" s="399" t="s">
        <v>23</v>
      </c>
      <c r="G33" s="219" t="s">
        <v>23</v>
      </c>
      <c r="H33" s="253" t="s">
        <v>23</v>
      </c>
      <c r="I33" s="50" t="s">
        <v>23</v>
      </c>
      <c r="J33" s="107">
        <f>SUM(J34:J35)</f>
        <v>0</v>
      </c>
      <c r="K33" s="51">
        <f t="shared" ref="K33:L33" si="13">SUM(K34:K35)</f>
        <v>0</v>
      </c>
      <c r="L33" s="118">
        <f t="shared" si="13"/>
        <v>0</v>
      </c>
      <c r="M33" s="320" t="s">
        <v>23</v>
      </c>
      <c r="N33" s="49" t="s">
        <v>23</v>
      </c>
      <c r="O33" s="50" t="s">
        <v>23</v>
      </c>
      <c r="P33" s="340"/>
    </row>
    <row r="34" spans="1:16" ht="12.75" hidden="1" thickTop="1" x14ac:dyDescent="0.25">
      <c r="A34" s="33">
        <v>21381</v>
      </c>
      <c r="B34" s="53" t="s">
        <v>306</v>
      </c>
      <c r="C34" s="54">
        <f t="shared" si="10"/>
        <v>0</v>
      </c>
      <c r="D34" s="220" t="s">
        <v>23</v>
      </c>
      <c r="E34" s="400" t="s">
        <v>23</v>
      </c>
      <c r="F34" s="401" t="s">
        <v>23</v>
      </c>
      <c r="G34" s="220" t="s">
        <v>23</v>
      </c>
      <c r="H34" s="254" t="s">
        <v>23</v>
      </c>
      <c r="I34" s="57" t="s">
        <v>23</v>
      </c>
      <c r="J34" s="263"/>
      <c r="K34" s="56"/>
      <c r="L34" s="361">
        <f>J34+K34</f>
        <v>0</v>
      </c>
      <c r="M34" s="321" t="s">
        <v>23</v>
      </c>
      <c r="N34" s="55" t="s">
        <v>23</v>
      </c>
      <c r="O34" s="57" t="s">
        <v>23</v>
      </c>
      <c r="P34" s="341"/>
    </row>
    <row r="35" spans="1:16" ht="24.75" hidden="1" thickTop="1" x14ac:dyDescent="0.25">
      <c r="A35" s="38">
        <v>21383</v>
      </c>
      <c r="B35" s="58" t="s">
        <v>32</v>
      </c>
      <c r="C35" s="59">
        <f t="shared" si="10"/>
        <v>0</v>
      </c>
      <c r="D35" s="221" t="s">
        <v>23</v>
      </c>
      <c r="E35" s="402" t="s">
        <v>23</v>
      </c>
      <c r="F35" s="403" t="s">
        <v>23</v>
      </c>
      <c r="G35" s="221" t="s">
        <v>23</v>
      </c>
      <c r="H35" s="255" t="s">
        <v>23</v>
      </c>
      <c r="I35" s="62" t="s">
        <v>23</v>
      </c>
      <c r="J35" s="264"/>
      <c r="K35" s="61"/>
      <c r="L35" s="311">
        <f>J35+K35</f>
        <v>0</v>
      </c>
      <c r="M35" s="322" t="s">
        <v>23</v>
      </c>
      <c r="N35" s="60" t="s">
        <v>23</v>
      </c>
      <c r="O35" s="62" t="s">
        <v>23</v>
      </c>
      <c r="P35" s="342"/>
    </row>
    <row r="36" spans="1:16" s="21" customFormat="1" ht="25.5" hidden="1" customHeight="1" x14ac:dyDescent="0.25">
      <c r="A36" s="52">
        <v>21390</v>
      </c>
      <c r="B36" s="46" t="s">
        <v>307</v>
      </c>
      <c r="C36" s="47">
        <f t="shared" si="10"/>
        <v>0</v>
      </c>
      <c r="D36" s="219" t="s">
        <v>23</v>
      </c>
      <c r="E36" s="398" t="s">
        <v>23</v>
      </c>
      <c r="F36" s="399" t="s">
        <v>23</v>
      </c>
      <c r="G36" s="219" t="s">
        <v>23</v>
      </c>
      <c r="H36" s="253" t="s">
        <v>23</v>
      </c>
      <c r="I36" s="50" t="s">
        <v>23</v>
      </c>
      <c r="J36" s="107">
        <f>SUM(J37:J40)</f>
        <v>0</v>
      </c>
      <c r="K36" s="51">
        <f t="shared" ref="K36:L36" si="14">SUM(K37:K40)</f>
        <v>0</v>
      </c>
      <c r="L36" s="118">
        <f t="shared" si="14"/>
        <v>0</v>
      </c>
      <c r="M36" s="320" t="s">
        <v>23</v>
      </c>
      <c r="N36" s="49" t="s">
        <v>23</v>
      </c>
      <c r="O36" s="50" t="s">
        <v>23</v>
      </c>
      <c r="P36" s="340"/>
    </row>
    <row r="37" spans="1:16" ht="24.75" hidden="1" thickTop="1" x14ac:dyDescent="0.25">
      <c r="A37" s="33">
        <v>21391</v>
      </c>
      <c r="B37" s="53" t="s">
        <v>33</v>
      </c>
      <c r="C37" s="54">
        <f t="shared" si="10"/>
        <v>0</v>
      </c>
      <c r="D37" s="220" t="s">
        <v>23</v>
      </c>
      <c r="E37" s="400" t="s">
        <v>23</v>
      </c>
      <c r="F37" s="401" t="s">
        <v>23</v>
      </c>
      <c r="G37" s="220" t="s">
        <v>23</v>
      </c>
      <c r="H37" s="254" t="s">
        <v>23</v>
      </c>
      <c r="I37" s="57" t="s">
        <v>23</v>
      </c>
      <c r="J37" s="263"/>
      <c r="K37" s="56"/>
      <c r="L37" s="361">
        <f>J37+K37</f>
        <v>0</v>
      </c>
      <c r="M37" s="321" t="s">
        <v>23</v>
      </c>
      <c r="N37" s="55" t="s">
        <v>23</v>
      </c>
      <c r="O37" s="57" t="s">
        <v>23</v>
      </c>
      <c r="P37" s="341"/>
    </row>
    <row r="38" spans="1:16" ht="12.75" hidden="1" thickTop="1" x14ac:dyDescent="0.25">
      <c r="A38" s="38">
        <v>21393</v>
      </c>
      <c r="B38" s="58" t="s">
        <v>34</v>
      </c>
      <c r="C38" s="59">
        <f t="shared" si="10"/>
        <v>0</v>
      </c>
      <c r="D38" s="221" t="s">
        <v>23</v>
      </c>
      <c r="E38" s="402" t="s">
        <v>23</v>
      </c>
      <c r="F38" s="403" t="s">
        <v>23</v>
      </c>
      <c r="G38" s="221" t="s">
        <v>23</v>
      </c>
      <c r="H38" s="255" t="s">
        <v>23</v>
      </c>
      <c r="I38" s="62" t="s">
        <v>23</v>
      </c>
      <c r="J38" s="264"/>
      <c r="K38" s="61"/>
      <c r="L38" s="311">
        <f>J38+K38</f>
        <v>0</v>
      </c>
      <c r="M38" s="322" t="s">
        <v>23</v>
      </c>
      <c r="N38" s="60" t="s">
        <v>23</v>
      </c>
      <c r="O38" s="62" t="s">
        <v>23</v>
      </c>
      <c r="P38" s="342"/>
    </row>
    <row r="39" spans="1:16" ht="12.75" hidden="1" thickTop="1" x14ac:dyDescent="0.25">
      <c r="A39" s="38">
        <v>21395</v>
      </c>
      <c r="B39" s="58" t="s">
        <v>35</v>
      </c>
      <c r="C39" s="59">
        <f t="shared" si="10"/>
        <v>0</v>
      </c>
      <c r="D39" s="221" t="s">
        <v>23</v>
      </c>
      <c r="E39" s="402" t="s">
        <v>23</v>
      </c>
      <c r="F39" s="403" t="s">
        <v>23</v>
      </c>
      <c r="G39" s="221" t="s">
        <v>23</v>
      </c>
      <c r="H39" s="255" t="s">
        <v>23</v>
      </c>
      <c r="I39" s="62" t="s">
        <v>23</v>
      </c>
      <c r="J39" s="264"/>
      <c r="K39" s="61"/>
      <c r="L39" s="311">
        <f>J39+K39</f>
        <v>0</v>
      </c>
      <c r="M39" s="322" t="s">
        <v>23</v>
      </c>
      <c r="N39" s="60" t="s">
        <v>23</v>
      </c>
      <c r="O39" s="62" t="s">
        <v>23</v>
      </c>
      <c r="P39" s="342"/>
    </row>
    <row r="40" spans="1:16" ht="24.75" hidden="1" thickTop="1" x14ac:dyDescent="0.25">
      <c r="A40" s="191">
        <v>21399</v>
      </c>
      <c r="B40" s="166" t="s">
        <v>36</v>
      </c>
      <c r="C40" s="167">
        <f t="shared" si="10"/>
        <v>0</v>
      </c>
      <c r="D40" s="223" t="s">
        <v>23</v>
      </c>
      <c r="E40" s="406" t="s">
        <v>23</v>
      </c>
      <c r="F40" s="407" t="s">
        <v>23</v>
      </c>
      <c r="G40" s="223" t="s">
        <v>23</v>
      </c>
      <c r="H40" s="257" t="s">
        <v>23</v>
      </c>
      <c r="I40" s="193" t="s">
        <v>23</v>
      </c>
      <c r="J40" s="294"/>
      <c r="K40" s="192"/>
      <c r="L40" s="408">
        <f>J40+K40</f>
        <v>0</v>
      </c>
      <c r="M40" s="324" t="s">
        <v>23</v>
      </c>
      <c r="N40" s="77" t="s">
        <v>23</v>
      </c>
      <c r="O40" s="193" t="s">
        <v>23</v>
      </c>
      <c r="P40" s="344"/>
    </row>
    <row r="41" spans="1:16" s="21" customFormat="1" ht="26.25" hidden="1" customHeight="1" x14ac:dyDescent="0.25">
      <c r="A41" s="194">
        <v>21420</v>
      </c>
      <c r="B41" s="195" t="s">
        <v>37</v>
      </c>
      <c r="C41" s="83">
        <f>F41</f>
        <v>0</v>
      </c>
      <c r="D41" s="80">
        <f>SUM(D42)</f>
        <v>0</v>
      </c>
      <c r="E41" s="409">
        <f t="shared" ref="E41:F41" si="15">SUM(E42)</f>
        <v>0</v>
      </c>
      <c r="F41" s="410">
        <f t="shared" si="15"/>
        <v>0</v>
      </c>
      <c r="G41" s="225" t="s">
        <v>23</v>
      </c>
      <c r="H41" s="258" t="s">
        <v>23</v>
      </c>
      <c r="I41" s="190" t="s">
        <v>23</v>
      </c>
      <c r="J41" s="258" t="s">
        <v>23</v>
      </c>
      <c r="K41" s="81" t="s">
        <v>23</v>
      </c>
      <c r="L41" s="190" t="s">
        <v>23</v>
      </c>
      <c r="M41" s="325" t="s">
        <v>23</v>
      </c>
      <c r="N41" s="81" t="s">
        <v>23</v>
      </c>
      <c r="O41" s="190" t="s">
        <v>23</v>
      </c>
      <c r="P41" s="345"/>
    </row>
    <row r="42" spans="1:16" s="21" customFormat="1" ht="26.25" hidden="1" customHeight="1" x14ac:dyDescent="0.25">
      <c r="A42" s="191">
        <v>21429</v>
      </c>
      <c r="B42" s="166" t="s">
        <v>310</v>
      </c>
      <c r="C42" s="167">
        <f>F42</f>
        <v>0</v>
      </c>
      <c r="D42" s="224"/>
      <c r="E42" s="411"/>
      <c r="F42" s="412">
        <f>D42+E42</f>
        <v>0</v>
      </c>
      <c r="G42" s="223" t="s">
        <v>23</v>
      </c>
      <c r="H42" s="257" t="s">
        <v>23</v>
      </c>
      <c r="I42" s="193" t="s">
        <v>23</v>
      </c>
      <c r="J42" s="257" t="s">
        <v>23</v>
      </c>
      <c r="K42" s="77" t="s">
        <v>23</v>
      </c>
      <c r="L42" s="193" t="s">
        <v>23</v>
      </c>
      <c r="M42" s="324" t="s">
        <v>23</v>
      </c>
      <c r="N42" s="77" t="s">
        <v>23</v>
      </c>
      <c r="O42" s="193" t="s">
        <v>23</v>
      </c>
      <c r="P42" s="344"/>
    </row>
    <row r="43" spans="1:16" s="21" customFormat="1" ht="24.75" hidden="1" thickTop="1" x14ac:dyDescent="0.25">
      <c r="A43" s="52">
        <v>21490</v>
      </c>
      <c r="B43" s="46" t="s">
        <v>38</v>
      </c>
      <c r="C43" s="69">
        <f>F43+I43+L43</f>
        <v>0</v>
      </c>
      <c r="D43" s="75">
        <f>D44</f>
        <v>0</v>
      </c>
      <c r="E43" s="413">
        <f t="shared" ref="E43:L43" si="16">E44</f>
        <v>0</v>
      </c>
      <c r="F43" s="414">
        <f t="shared" si="16"/>
        <v>0</v>
      </c>
      <c r="G43" s="75">
        <f t="shared" si="16"/>
        <v>0</v>
      </c>
      <c r="H43" s="205">
        <f t="shared" si="16"/>
        <v>0</v>
      </c>
      <c r="I43" s="295">
        <f t="shared" si="16"/>
        <v>0</v>
      </c>
      <c r="J43" s="205">
        <f t="shared" si="16"/>
        <v>0</v>
      </c>
      <c r="K43" s="76">
        <f t="shared" si="16"/>
        <v>0</v>
      </c>
      <c r="L43" s="295">
        <f t="shared" si="16"/>
        <v>0</v>
      </c>
      <c r="M43" s="320" t="s">
        <v>23</v>
      </c>
      <c r="N43" s="49" t="s">
        <v>23</v>
      </c>
      <c r="O43" s="50" t="s">
        <v>23</v>
      </c>
      <c r="P43" s="340"/>
    </row>
    <row r="44" spans="1:16" s="21" customFormat="1" ht="24.75" hidden="1" thickTop="1" x14ac:dyDescent="0.25">
      <c r="A44" s="38">
        <v>21499</v>
      </c>
      <c r="B44" s="58" t="s">
        <v>39</v>
      </c>
      <c r="C44" s="209">
        <f>F44+I44+L44</f>
        <v>0</v>
      </c>
      <c r="D44" s="304"/>
      <c r="E44" s="415"/>
      <c r="F44" s="416">
        <f>D44+E44</f>
        <v>0</v>
      </c>
      <c r="G44" s="304"/>
      <c r="H44" s="305"/>
      <c r="I44" s="363">
        <f>G44+H44</f>
        <v>0</v>
      </c>
      <c r="J44" s="305"/>
      <c r="K44" s="71"/>
      <c r="L44" s="363">
        <f>J44+K44</f>
        <v>0</v>
      </c>
      <c r="M44" s="323" t="s">
        <v>23</v>
      </c>
      <c r="N44" s="66" t="s">
        <v>23</v>
      </c>
      <c r="O44" s="68" t="s">
        <v>23</v>
      </c>
      <c r="P44" s="343"/>
    </row>
    <row r="45" spans="1:16" ht="12.75" hidden="1" customHeight="1" x14ac:dyDescent="0.25">
      <c r="A45" s="73">
        <v>23000</v>
      </c>
      <c r="B45" s="74" t="s">
        <v>40</v>
      </c>
      <c r="C45" s="69">
        <f>O45</f>
        <v>0</v>
      </c>
      <c r="D45" s="219" t="s">
        <v>23</v>
      </c>
      <c r="E45" s="398" t="s">
        <v>23</v>
      </c>
      <c r="F45" s="399" t="s">
        <v>23</v>
      </c>
      <c r="G45" s="219" t="s">
        <v>23</v>
      </c>
      <c r="H45" s="253" t="s">
        <v>23</v>
      </c>
      <c r="I45" s="50" t="s">
        <v>23</v>
      </c>
      <c r="J45" s="253" t="s">
        <v>23</v>
      </c>
      <c r="K45" s="49" t="s">
        <v>23</v>
      </c>
      <c r="L45" s="50" t="s">
        <v>23</v>
      </c>
      <c r="M45" s="69">
        <f>SUM(M46:M47)</f>
        <v>0</v>
      </c>
      <c r="N45" s="76">
        <f t="shared" ref="N45:O45" si="17">SUM(N46:N47)</f>
        <v>0</v>
      </c>
      <c r="O45" s="295">
        <f t="shared" si="17"/>
        <v>0</v>
      </c>
      <c r="P45" s="346"/>
    </row>
    <row r="46" spans="1:16" ht="24.75" hidden="1" thickTop="1" x14ac:dyDescent="0.25">
      <c r="A46" s="78">
        <v>23410</v>
      </c>
      <c r="B46" s="79" t="s">
        <v>41</v>
      </c>
      <c r="C46" s="83">
        <f t="shared" ref="C46:C47" si="18">O46</f>
        <v>0</v>
      </c>
      <c r="D46" s="225" t="s">
        <v>23</v>
      </c>
      <c r="E46" s="417" t="s">
        <v>23</v>
      </c>
      <c r="F46" s="418" t="s">
        <v>23</v>
      </c>
      <c r="G46" s="225" t="s">
        <v>23</v>
      </c>
      <c r="H46" s="258" t="s">
        <v>23</v>
      </c>
      <c r="I46" s="190" t="s">
        <v>23</v>
      </c>
      <c r="J46" s="258" t="s">
        <v>23</v>
      </c>
      <c r="K46" s="81" t="s">
        <v>23</v>
      </c>
      <c r="L46" s="190" t="s">
        <v>23</v>
      </c>
      <c r="M46" s="326"/>
      <c r="N46" s="306"/>
      <c r="O46" s="172">
        <f>M46+N46</f>
        <v>0</v>
      </c>
      <c r="P46" s="82"/>
    </row>
    <row r="47" spans="1:16" ht="24.75" hidden="1" thickTop="1" x14ac:dyDescent="0.25">
      <c r="A47" s="78">
        <v>23510</v>
      </c>
      <c r="B47" s="79" t="s">
        <v>42</v>
      </c>
      <c r="C47" s="83">
        <f t="shared" si="18"/>
        <v>0</v>
      </c>
      <c r="D47" s="225" t="s">
        <v>23</v>
      </c>
      <c r="E47" s="417" t="s">
        <v>23</v>
      </c>
      <c r="F47" s="418" t="s">
        <v>23</v>
      </c>
      <c r="G47" s="225" t="s">
        <v>23</v>
      </c>
      <c r="H47" s="258" t="s">
        <v>23</v>
      </c>
      <c r="I47" s="190" t="s">
        <v>23</v>
      </c>
      <c r="J47" s="258" t="s">
        <v>23</v>
      </c>
      <c r="K47" s="81" t="s">
        <v>23</v>
      </c>
      <c r="L47" s="190" t="s">
        <v>23</v>
      </c>
      <c r="M47" s="326"/>
      <c r="N47" s="306"/>
      <c r="O47" s="172">
        <f>M47+N47</f>
        <v>0</v>
      </c>
      <c r="P47" s="82"/>
    </row>
    <row r="48" spans="1:16" ht="12.75" thickTop="1" x14ac:dyDescent="0.25">
      <c r="A48" s="84"/>
      <c r="B48" s="79"/>
      <c r="C48" s="85"/>
      <c r="D48" s="366"/>
      <c r="E48" s="419"/>
      <c r="F48" s="418"/>
      <c r="G48" s="366"/>
      <c r="H48" s="369"/>
      <c r="I48" s="311"/>
      <c r="J48" s="371"/>
      <c r="K48" s="306"/>
      <c r="L48" s="172"/>
      <c r="M48" s="326"/>
      <c r="N48" s="306"/>
      <c r="O48" s="172"/>
      <c r="P48" s="82"/>
    </row>
    <row r="49" spans="1:16" s="21" customFormat="1" x14ac:dyDescent="0.25">
      <c r="A49" s="86"/>
      <c r="B49" s="87" t="s">
        <v>43</v>
      </c>
      <c r="C49" s="88"/>
      <c r="D49" s="367"/>
      <c r="E49" s="420"/>
      <c r="F49" s="421"/>
      <c r="G49" s="367"/>
      <c r="H49" s="370"/>
      <c r="I49" s="173"/>
      <c r="J49" s="370"/>
      <c r="K49" s="368"/>
      <c r="L49" s="173"/>
      <c r="M49" s="373"/>
      <c r="N49" s="368"/>
      <c r="O49" s="173"/>
      <c r="P49" s="347"/>
    </row>
    <row r="50" spans="1:16" s="21" customFormat="1" ht="12.75" thickBot="1" x14ac:dyDescent="0.3">
      <c r="A50" s="89"/>
      <c r="B50" s="22" t="s">
        <v>44</v>
      </c>
      <c r="C50" s="90">
        <f t="shared" si="4"/>
        <v>485931</v>
      </c>
      <c r="D50" s="226">
        <f>SUM(D51,D283)</f>
        <v>485931</v>
      </c>
      <c r="E50" s="422">
        <f t="shared" ref="E50:F50" si="19">SUM(E51,E283)</f>
        <v>0</v>
      </c>
      <c r="F50" s="423">
        <f t="shared" si="19"/>
        <v>485931</v>
      </c>
      <c r="G50" s="226">
        <f>SUM(G51,G283)</f>
        <v>0</v>
      </c>
      <c r="H50" s="259">
        <f t="shared" ref="H50:I50" si="20">SUM(H51,H283)</f>
        <v>0</v>
      </c>
      <c r="I50" s="92">
        <f t="shared" si="20"/>
        <v>0</v>
      </c>
      <c r="J50" s="259">
        <f>SUM(J51,J283)</f>
        <v>0</v>
      </c>
      <c r="K50" s="91">
        <f t="shared" ref="K50:L50" si="21">SUM(K51,K283)</f>
        <v>0</v>
      </c>
      <c r="L50" s="92">
        <f t="shared" si="21"/>
        <v>0</v>
      </c>
      <c r="M50" s="90">
        <f>SUM(M51,M283)</f>
        <v>0</v>
      </c>
      <c r="N50" s="91">
        <f t="shared" ref="N50:O50" si="22">SUM(N51,N283)</f>
        <v>0</v>
      </c>
      <c r="O50" s="92">
        <f t="shared" si="22"/>
        <v>0</v>
      </c>
      <c r="P50" s="348"/>
    </row>
    <row r="51" spans="1:16" s="21" customFormat="1" ht="36.75" thickTop="1" x14ac:dyDescent="0.25">
      <c r="A51" s="93"/>
      <c r="B51" s="94" t="s">
        <v>45</v>
      </c>
      <c r="C51" s="95">
        <f t="shared" si="4"/>
        <v>485931</v>
      </c>
      <c r="D51" s="227">
        <f>SUM(D52,D194)</f>
        <v>485931</v>
      </c>
      <c r="E51" s="424">
        <f t="shared" ref="E51:F51" si="23">SUM(E52,E194)</f>
        <v>0</v>
      </c>
      <c r="F51" s="425">
        <f t="shared" si="23"/>
        <v>485931</v>
      </c>
      <c r="G51" s="227">
        <f>SUM(G52,G194)</f>
        <v>0</v>
      </c>
      <c r="H51" s="260">
        <f t="shared" ref="H51:I51" si="24">SUM(H52,H194)</f>
        <v>0</v>
      </c>
      <c r="I51" s="97">
        <f t="shared" si="24"/>
        <v>0</v>
      </c>
      <c r="J51" s="260">
        <f>SUM(J52,J194)</f>
        <v>0</v>
      </c>
      <c r="K51" s="96">
        <f t="shared" ref="K51:L51" si="25">SUM(K52,K194)</f>
        <v>0</v>
      </c>
      <c r="L51" s="97">
        <f t="shared" si="25"/>
        <v>0</v>
      </c>
      <c r="M51" s="95">
        <f>SUM(M52,M194)</f>
        <v>0</v>
      </c>
      <c r="N51" s="96">
        <f t="shared" ref="N51:O51" si="26">SUM(N52,N194)</f>
        <v>0</v>
      </c>
      <c r="O51" s="97">
        <f t="shared" si="26"/>
        <v>0</v>
      </c>
      <c r="P51" s="349"/>
    </row>
    <row r="52" spans="1:16" s="21" customFormat="1" ht="24" x14ac:dyDescent="0.25">
      <c r="A52" s="98"/>
      <c r="B52" s="16" t="s">
        <v>46</v>
      </c>
      <c r="C52" s="99">
        <f t="shared" si="4"/>
        <v>458742</v>
      </c>
      <c r="D52" s="228">
        <f>SUM(D53,D75,D173,D187)</f>
        <v>476859</v>
      </c>
      <c r="E52" s="426">
        <f t="shared" ref="E52:F52" si="27">SUM(E53,E75,E173,E187)</f>
        <v>-18117</v>
      </c>
      <c r="F52" s="427">
        <f t="shared" si="27"/>
        <v>458742</v>
      </c>
      <c r="G52" s="228">
        <f>SUM(G53,G75,G173,G187)</f>
        <v>0</v>
      </c>
      <c r="H52" s="261">
        <f t="shared" ref="H52:I52" si="28">SUM(H53,H75,H173,H187)</f>
        <v>0</v>
      </c>
      <c r="I52" s="101">
        <f t="shared" si="28"/>
        <v>0</v>
      </c>
      <c r="J52" s="261">
        <f>SUM(J53,J75,J173,J187)</f>
        <v>0</v>
      </c>
      <c r="K52" s="100">
        <f t="shared" ref="K52:L52" si="29">SUM(K53,K75,K173,K187)</f>
        <v>0</v>
      </c>
      <c r="L52" s="101">
        <f t="shared" si="29"/>
        <v>0</v>
      </c>
      <c r="M52" s="99">
        <f>SUM(M53,M75,M173,M187)</f>
        <v>0</v>
      </c>
      <c r="N52" s="100">
        <f t="shared" ref="N52:O52" si="30">SUM(N53,N75,N173,N187)</f>
        <v>0</v>
      </c>
      <c r="O52" s="101">
        <f t="shared" si="30"/>
        <v>0</v>
      </c>
      <c r="P52" s="350"/>
    </row>
    <row r="53" spans="1:16" s="21" customFormat="1" hidden="1" x14ac:dyDescent="0.25">
      <c r="A53" s="102">
        <v>1000</v>
      </c>
      <c r="B53" s="102" t="s">
        <v>47</v>
      </c>
      <c r="C53" s="103">
        <f t="shared" si="4"/>
        <v>0</v>
      </c>
      <c r="D53" s="229">
        <f>SUM(D54,D67)</f>
        <v>0</v>
      </c>
      <c r="E53" s="428">
        <f t="shared" ref="E53:F53" si="31">SUM(E54,E67)</f>
        <v>0</v>
      </c>
      <c r="F53" s="429">
        <f t="shared" si="31"/>
        <v>0</v>
      </c>
      <c r="G53" s="229">
        <f>SUM(G54,G67)</f>
        <v>0</v>
      </c>
      <c r="H53" s="262">
        <f t="shared" ref="H53:I53" si="32">SUM(H54,H67)</f>
        <v>0</v>
      </c>
      <c r="I53" s="105">
        <f t="shared" si="32"/>
        <v>0</v>
      </c>
      <c r="J53" s="262">
        <f>SUM(J54,J67)</f>
        <v>0</v>
      </c>
      <c r="K53" s="104">
        <f t="shared" ref="K53:L53" si="33">SUM(K54,K67)</f>
        <v>0</v>
      </c>
      <c r="L53" s="105">
        <f t="shared" si="33"/>
        <v>0</v>
      </c>
      <c r="M53" s="103">
        <f>SUM(M54,M67)</f>
        <v>0</v>
      </c>
      <c r="N53" s="104">
        <f t="shared" ref="N53:O53" si="34">SUM(N54,N67)</f>
        <v>0</v>
      </c>
      <c r="O53" s="105">
        <f t="shared" si="34"/>
        <v>0</v>
      </c>
      <c r="P53" s="351"/>
    </row>
    <row r="54" spans="1:16" hidden="1" x14ac:dyDescent="0.25">
      <c r="A54" s="46">
        <v>1100</v>
      </c>
      <c r="B54" s="106" t="s">
        <v>48</v>
      </c>
      <c r="C54" s="47">
        <f t="shared" si="4"/>
        <v>0</v>
      </c>
      <c r="D54" s="230">
        <f>SUM(D55,D58,D66)</f>
        <v>0</v>
      </c>
      <c r="E54" s="430">
        <f t="shared" ref="E54:F54" si="35">SUM(E55,E58,E66)</f>
        <v>0</v>
      </c>
      <c r="F54" s="397">
        <f t="shared" si="35"/>
        <v>0</v>
      </c>
      <c r="G54" s="230">
        <f>SUM(G55,G58,G66)</f>
        <v>0</v>
      </c>
      <c r="H54" s="107">
        <f t="shared" ref="H54:I54" si="36">SUM(H55,H58,H66)</f>
        <v>0</v>
      </c>
      <c r="I54" s="118">
        <f t="shared" si="36"/>
        <v>0</v>
      </c>
      <c r="J54" s="107">
        <f>SUM(J55,J58,J66)</f>
        <v>0</v>
      </c>
      <c r="K54" s="51">
        <f t="shared" ref="K54:L54" si="37">SUM(K55,K58,K66)</f>
        <v>0</v>
      </c>
      <c r="L54" s="118">
        <f t="shared" si="37"/>
        <v>0</v>
      </c>
      <c r="M54" s="131">
        <f>SUM(M55,M58,M66)</f>
        <v>0</v>
      </c>
      <c r="N54" s="132">
        <f t="shared" ref="N54:O54" si="38">SUM(N55,N58,N66)</f>
        <v>0</v>
      </c>
      <c r="O54" s="296">
        <f t="shared" si="38"/>
        <v>0</v>
      </c>
      <c r="P54" s="352"/>
    </row>
    <row r="55" spans="1:16" hidden="1" x14ac:dyDescent="0.25">
      <c r="A55" s="108">
        <v>1110</v>
      </c>
      <c r="B55" s="79" t="s">
        <v>49</v>
      </c>
      <c r="C55" s="85">
        <f t="shared" si="4"/>
        <v>0</v>
      </c>
      <c r="D55" s="133">
        <f>SUM(D56:D57)</f>
        <v>0</v>
      </c>
      <c r="E55" s="431">
        <f t="shared" ref="E55:F55" si="39">SUM(E56:E57)</f>
        <v>0</v>
      </c>
      <c r="F55" s="432">
        <f t="shared" si="39"/>
        <v>0</v>
      </c>
      <c r="G55" s="133">
        <f>SUM(G56:G57)</f>
        <v>0</v>
      </c>
      <c r="H55" s="208">
        <f t="shared" ref="H55:I55" si="40">SUM(H56:H57)</f>
        <v>0</v>
      </c>
      <c r="I55" s="110">
        <f t="shared" si="40"/>
        <v>0</v>
      </c>
      <c r="J55" s="208">
        <f>SUM(J56:J57)</f>
        <v>0</v>
      </c>
      <c r="K55" s="109">
        <f t="shared" ref="K55:L55" si="41">SUM(K56:K57)</f>
        <v>0</v>
      </c>
      <c r="L55" s="110">
        <f t="shared" si="41"/>
        <v>0</v>
      </c>
      <c r="M55" s="85">
        <f>SUM(M56:M57)</f>
        <v>0</v>
      </c>
      <c r="N55" s="109">
        <f t="shared" ref="N55:O55" si="42">SUM(N56:N57)</f>
        <v>0</v>
      </c>
      <c r="O55" s="110">
        <f t="shared" si="42"/>
        <v>0</v>
      </c>
      <c r="P55" s="117"/>
    </row>
    <row r="56" spans="1:16" hidden="1" x14ac:dyDescent="0.25">
      <c r="A56" s="33">
        <v>1111</v>
      </c>
      <c r="B56" s="53" t="s">
        <v>50</v>
      </c>
      <c r="C56" s="54">
        <f t="shared" si="4"/>
        <v>0</v>
      </c>
      <c r="D56" s="231">
        <v>0</v>
      </c>
      <c r="E56" s="433"/>
      <c r="F56" s="434">
        <f t="shared" ref="F56:F57" si="43">D56+E56</f>
        <v>0</v>
      </c>
      <c r="G56" s="231"/>
      <c r="H56" s="263"/>
      <c r="I56" s="121">
        <f t="shared" ref="I56:I57" si="44">G56+H56</f>
        <v>0</v>
      </c>
      <c r="J56" s="263"/>
      <c r="K56" s="56"/>
      <c r="L56" s="121">
        <f t="shared" ref="L56:L57" si="45">J56+K56</f>
        <v>0</v>
      </c>
      <c r="M56" s="327"/>
      <c r="N56" s="56"/>
      <c r="O56" s="121">
        <f>M56+N56</f>
        <v>0</v>
      </c>
      <c r="P56" s="111"/>
    </row>
    <row r="57" spans="1:16" ht="24" hidden="1" customHeight="1" x14ac:dyDescent="0.25">
      <c r="A57" s="38">
        <v>1119</v>
      </c>
      <c r="B57" s="58" t="s">
        <v>51</v>
      </c>
      <c r="C57" s="59">
        <f t="shared" si="4"/>
        <v>0</v>
      </c>
      <c r="D57" s="232">
        <v>0</v>
      </c>
      <c r="E57" s="435"/>
      <c r="F57" s="393">
        <f t="shared" si="43"/>
        <v>0</v>
      </c>
      <c r="G57" s="232"/>
      <c r="H57" s="264"/>
      <c r="I57" s="115">
        <f t="shared" si="44"/>
        <v>0</v>
      </c>
      <c r="J57" s="264"/>
      <c r="K57" s="61"/>
      <c r="L57" s="115">
        <f t="shared" si="45"/>
        <v>0</v>
      </c>
      <c r="M57" s="328"/>
      <c r="N57" s="61"/>
      <c r="O57" s="115">
        <f>M57+N57</f>
        <v>0</v>
      </c>
      <c r="P57" s="112"/>
    </row>
    <row r="58" spans="1:16" hidden="1" x14ac:dyDescent="0.25">
      <c r="A58" s="113">
        <v>1140</v>
      </c>
      <c r="B58" s="58" t="s">
        <v>295</v>
      </c>
      <c r="C58" s="59">
        <f t="shared" si="4"/>
        <v>0</v>
      </c>
      <c r="D58" s="233">
        <f>SUM(D59:D65)</f>
        <v>0</v>
      </c>
      <c r="E58" s="436">
        <f t="shared" ref="E58:F58" si="46">SUM(E59:E65)</f>
        <v>0</v>
      </c>
      <c r="F58" s="393">
        <f t="shared" si="46"/>
        <v>0</v>
      </c>
      <c r="G58" s="233">
        <f>SUM(G59:G65)</f>
        <v>0</v>
      </c>
      <c r="H58" s="122">
        <f t="shared" ref="H58:I58" si="47">SUM(H59:H65)</f>
        <v>0</v>
      </c>
      <c r="I58" s="115">
        <f t="shared" si="47"/>
        <v>0</v>
      </c>
      <c r="J58" s="122">
        <f>SUM(J59:J65)</f>
        <v>0</v>
      </c>
      <c r="K58" s="114">
        <f t="shared" ref="K58:L58" si="48">SUM(K59:K65)</f>
        <v>0</v>
      </c>
      <c r="L58" s="115">
        <f t="shared" si="48"/>
        <v>0</v>
      </c>
      <c r="M58" s="59">
        <f>SUM(M59:M65)</f>
        <v>0</v>
      </c>
      <c r="N58" s="114">
        <f t="shared" ref="N58:O58" si="49">SUM(N59:N65)</f>
        <v>0</v>
      </c>
      <c r="O58" s="115">
        <f t="shared" si="49"/>
        <v>0</v>
      </c>
      <c r="P58" s="112"/>
    </row>
    <row r="59" spans="1:16" hidden="1" x14ac:dyDescent="0.25">
      <c r="A59" s="38">
        <v>1141</v>
      </c>
      <c r="B59" s="58" t="s">
        <v>52</v>
      </c>
      <c r="C59" s="59">
        <f t="shared" si="4"/>
        <v>0</v>
      </c>
      <c r="D59" s="232">
        <v>0</v>
      </c>
      <c r="E59" s="435"/>
      <c r="F59" s="393">
        <f t="shared" ref="F59:F66" si="50">D59+E59</f>
        <v>0</v>
      </c>
      <c r="G59" s="232"/>
      <c r="H59" s="264"/>
      <c r="I59" s="115">
        <f t="shared" ref="I59:I66" si="51">G59+H59</f>
        <v>0</v>
      </c>
      <c r="J59" s="264"/>
      <c r="K59" s="61"/>
      <c r="L59" s="115">
        <f t="shared" ref="L59:L66" si="52">J59+K59</f>
        <v>0</v>
      </c>
      <c r="M59" s="328"/>
      <c r="N59" s="61"/>
      <c r="O59" s="115">
        <f t="shared" ref="O59:O66" si="53">M59+N59</f>
        <v>0</v>
      </c>
      <c r="P59" s="112"/>
    </row>
    <row r="60" spans="1:16" ht="24.75" hidden="1" customHeight="1" x14ac:dyDescent="0.25">
      <c r="A60" s="38">
        <v>1142</v>
      </c>
      <c r="B60" s="58" t="s">
        <v>53</v>
      </c>
      <c r="C60" s="59">
        <f t="shared" si="4"/>
        <v>0</v>
      </c>
      <c r="D60" s="232">
        <v>0</v>
      </c>
      <c r="E60" s="435"/>
      <c r="F60" s="393">
        <f t="shared" si="50"/>
        <v>0</v>
      </c>
      <c r="G60" s="232"/>
      <c r="H60" s="264"/>
      <c r="I60" s="115">
        <f t="shared" si="51"/>
        <v>0</v>
      </c>
      <c r="J60" s="264"/>
      <c r="K60" s="61"/>
      <c r="L60" s="115">
        <f>J60+K60</f>
        <v>0</v>
      </c>
      <c r="M60" s="328"/>
      <c r="N60" s="61"/>
      <c r="O60" s="115">
        <f t="shared" si="53"/>
        <v>0</v>
      </c>
      <c r="P60" s="112"/>
    </row>
    <row r="61" spans="1:16" ht="24" hidden="1" x14ac:dyDescent="0.25">
      <c r="A61" s="38">
        <v>1145</v>
      </c>
      <c r="B61" s="58" t="s">
        <v>54</v>
      </c>
      <c r="C61" s="59">
        <f t="shared" si="4"/>
        <v>0</v>
      </c>
      <c r="D61" s="232">
        <v>0</v>
      </c>
      <c r="E61" s="435"/>
      <c r="F61" s="393">
        <f t="shared" si="50"/>
        <v>0</v>
      </c>
      <c r="G61" s="232"/>
      <c r="H61" s="264"/>
      <c r="I61" s="115">
        <f t="shared" si="51"/>
        <v>0</v>
      </c>
      <c r="J61" s="264"/>
      <c r="K61" s="61"/>
      <c r="L61" s="115">
        <f t="shared" si="52"/>
        <v>0</v>
      </c>
      <c r="M61" s="328"/>
      <c r="N61" s="61"/>
      <c r="O61" s="115">
        <f>M61+N61</f>
        <v>0</v>
      </c>
      <c r="P61" s="112"/>
    </row>
    <row r="62" spans="1:16" ht="27.75" hidden="1" customHeight="1" x14ac:dyDescent="0.25">
      <c r="A62" s="38">
        <v>1146</v>
      </c>
      <c r="B62" s="58" t="s">
        <v>55</v>
      </c>
      <c r="C62" s="59">
        <f t="shared" si="4"/>
        <v>0</v>
      </c>
      <c r="D62" s="232">
        <v>0</v>
      </c>
      <c r="E62" s="435"/>
      <c r="F62" s="393">
        <f t="shared" si="50"/>
        <v>0</v>
      </c>
      <c r="G62" s="232"/>
      <c r="H62" s="264"/>
      <c r="I62" s="115">
        <f t="shared" si="51"/>
        <v>0</v>
      </c>
      <c r="J62" s="264"/>
      <c r="K62" s="61"/>
      <c r="L62" s="115">
        <f t="shared" si="52"/>
        <v>0</v>
      </c>
      <c r="M62" s="328"/>
      <c r="N62" s="61"/>
      <c r="O62" s="115">
        <f t="shared" si="53"/>
        <v>0</v>
      </c>
      <c r="P62" s="112"/>
    </row>
    <row r="63" spans="1:16" hidden="1" x14ac:dyDescent="0.25">
      <c r="A63" s="38">
        <v>1147</v>
      </c>
      <c r="B63" s="58" t="s">
        <v>56</v>
      </c>
      <c r="C63" s="59">
        <f t="shared" si="4"/>
        <v>0</v>
      </c>
      <c r="D63" s="232">
        <v>0</v>
      </c>
      <c r="E63" s="435"/>
      <c r="F63" s="393">
        <f t="shared" si="50"/>
        <v>0</v>
      </c>
      <c r="G63" s="232"/>
      <c r="H63" s="264"/>
      <c r="I63" s="115">
        <f t="shared" si="51"/>
        <v>0</v>
      </c>
      <c r="J63" s="264"/>
      <c r="K63" s="61"/>
      <c r="L63" s="115">
        <f t="shared" si="52"/>
        <v>0</v>
      </c>
      <c r="M63" s="328"/>
      <c r="N63" s="61"/>
      <c r="O63" s="115">
        <f t="shared" si="53"/>
        <v>0</v>
      </c>
      <c r="P63" s="112"/>
    </row>
    <row r="64" spans="1:16" hidden="1" x14ac:dyDescent="0.25">
      <c r="A64" s="38">
        <v>1148</v>
      </c>
      <c r="B64" s="58" t="s">
        <v>57</v>
      </c>
      <c r="C64" s="59">
        <f t="shared" si="4"/>
        <v>0</v>
      </c>
      <c r="D64" s="232">
        <v>0</v>
      </c>
      <c r="E64" s="435"/>
      <c r="F64" s="393">
        <f t="shared" si="50"/>
        <v>0</v>
      </c>
      <c r="G64" s="232"/>
      <c r="H64" s="264"/>
      <c r="I64" s="115">
        <f t="shared" si="51"/>
        <v>0</v>
      </c>
      <c r="J64" s="264"/>
      <c r="K64" s="61"/>
      <c r="L64" s="115">
        <f t="shared" si="52"/>
        <v>0</v>
      </c>
      <c r="M64" s="328"/>
      <c r="N64" s="61"/>
      <c r="O64" s="115">
        <f t="shared" si="53"/>
        <v>0</v>
      </c>
      <c r="P64" s="112"/>
    </row>
    <row r="65" spans="1:16" ht="24" hidden="1" customHeight="1" x14ac:dyDescent="0.25">
      <c r="A65" s="38">
        <v>1149</v>
      </c>
      <c r="B65" s="58" t="s">
        <v>58</v>
      </c>
      <c r="C65" s="59">
        <f>F65+I65+L65+O65</f>
        <v>0</v>
      </c>
      <c r="D65" s="232">
        <v>0</v>
      </c>
      <c r="E65" s="435"/>
      <c r="F65" s="393">
        <f t="shared" si="50"/>
        <v>0</v>
      </c>
      <c r="G65" s="232"/>
      <c r="H65" s="264"/>
      <c r="I65" s="115">
        <f t="shared" si="51"/>
        <v>0</v>
      </c>
      <c r="J65" s="264"/>
      <c r="K65" s="61"/>
      <c r="L65" s="115">
        <f t="shared" si="52"/>
        <v>0</v>
      </c>
      <c r="M65" s="328"/>
      <c r="N65" s="61"/>
      <c r="O65" s="115">
        <f t="shared" si="53"/>
        <v>0</v>
      </c>
      <c r="P65" s="112"/>
    </row>
    <row r="66" spans="1:16" ht="36" hidden="1" x14ac:dyDescent="0.25">
      <c r="A66" s="108">
        <v>1150</v>
      </c>
      <c r="B66" s="79" t="s">
        <v>59</v>
      </c>
      <c r="C66" s="85">
        <f>F66+I66+L66+O66</f>
        <v>0</v>
      </c>
      <c r="D66" s="234">
        <v>0</v>
      </c>
      <c r="E66" s="437"/>
      <c r="F66" s="432">
        <f t="shared" si="50"/>
        <v>0</v>
      </c>
      <c r="G66" s="234"/>
      <c r="H66" s="265"/>
      <c r="I66" s="110">
        <f t="shared" si="51"/>
        <v>0</v>
      </c>
      <c r="J66" s="265"/>
      <c r="K66" s="116"/>
      <c r="L66" s="110">
        <f t="shared" si="52"/>
        <v>0</v>
      </c>
      <c r="M66" s="329"/>
      <c r="N66" s="116"/>
      <c r="O66" s="110">
        <f t="shared" si="53"/>
        <v>0</v>
      </c>
      <c r="P66" s="117"/>
    </row>
    <row r="67" spans="1:16" ht="24" hidden="1" x14ac:dyDescent="0.25">
      <c r="A67" s="46">
        <v>1200</v>
      </c>
      <c r="B67" s="106" t="s">
        <v>296</v>
      </c>
      <c r="C67" s="47">
        <f t="shared" si="4"/>
        <v>0</v>
      </c>
      <c r="D67" s="230">
        <f>SUM(D68:D69)</f>
        <v>0</v>
      </c>
      <c r="E67" s="430">
        <f t="shared" ref="E67:F67" si="54">SUM(E68:E69)</f>
        <v>0</v>
      </c>
      <c r="F67" s="397">
        <f t="shared" si="54"/>
        <v>0</v>
      </c>
      <c r="G67" s="230">
        <f>SUM(G68:G69)</f>
        <v>0</v>
      </c>
      <c r="H67" s="107">
        <f t="shared" ref="H67:I67" si="55">SUM(H68:H69)</f>
        <v>0</v>
      </c>
      <c r="I67" s="118">
        <f t="shared" si="55"/>
        <v>0</v>
      </c>
      <c r="J67" s="107">
        <f>SUM(J68:J69)</f>
        <v>0</v>
      </c>
      <c r="K67" s="51">
        <f t="shared" ref="K67:L67" si="56">SUM(K68:K69)</f>
        <v>0</v>
      </c>
      <c r="L67" s="118">
        <f t="shared" si="56"/>
        <v>0</v>
      </c>
      <c r="M67" s="47">
        <f>SUM(M68:M69)</f>
        <v>0</v>
      </c>
      <c r="N67" s="51">
        <f t="shared" ref="N67:O67" si="57">SUM(N68:N69)</f>
        <v>0</v>
      </c>
      <c r="O67" s="118">
        <f t="shared" si="57"/>
        <v>0</v>
      </c>
      <c r="P67" s="124"/>
    </row>
    <row r="68" spans="1:16" ht="24" hidden="1" x14ac:dyDescent="0.25">
      <c r="A68" s="1244">
        <v>1210</v>
      </c>
      <c r="B68" s="53" t="s">
        <v>60</v>
      </c>
      <c r="C68" s="54">
        <f t="shared" si="4"/>
        <v>0</v>
      </c>
      <c r="D68" s="231">
        <v>0</v>
      </c>
      <c r="E68" s="433"/>
      <c r="F68" s="434">
        <f>D68+E68</f>
        <v>0</v>
      </c>
      <c r="G68" s="231"/>
      <c r="H68" s="263"/>
      <c r="I68" s="121">
        <f>G68+H68</f>
        <v>0</v>
      </c>
      <c r="J68" s="263"/>
      <c r="K68" s="56"/>
      <c r="L68" s="121">
        <f>J68+K68</f>
        <v>0</v>
      </c>
      <c r="M68" s="327"/>
      <c r="N68" s="56"/>
      <c r="O68" s="121">
        <f>M68+N68</f>
        <v>0</v>
      </c>
      <c r="P68" s="111"/>
    </row>
    <row r="69" spans="1:16" ht="24" hidden="1" x14ac:dyDescent="0.25">
      <c r="A69" s="113">
        <v>1220</v>
      </c>
      <c r="B69" s="58" t="s">
        <v>61</v>
      </c>
      <c r="C69" s="59">
        <f t="shared" si="4"/>
        <v>0</v>
      </c>
      <c r="D69" s="233">
        <f>SUM(D70:D74)</f>
        <v>0</v>
      </c>
      <c r="E69" s="436">
        <f t="shared" ref="E69:F69" si="58">SUM(E70:E74)</f>
        <v>0</v>
      </c>
      <c r="F69" s="393">
        <f t="shared" si="58"/>
        <v>0</v>
      </c>
      <c r="G69" s="233">
        <f>SUM(G70:G74)</f>
        <v>0</v>
      </c>
      <c r="H69" s="122">
        <f t="shared" ref="H69:I69" si="59">SUM(H70:H74)</f>
        <v>0</v>
      </c>
      <c r="I69" s="115">
        <f t="shared" si="59"/>
        <v>0</v>
      </c>
      <c r="J69" s="122">
        <f>SUM(J70:J74)</f>
        <v>0</v>
      </c>
      <c r="K69" s="114">
        <f t="shared" ref="K69:L69" si="60">SUM(K70:K74)</f>
        <v>0</v>
      </c>
      <c r="L69" s="115">
        <f t="shared" si="60"/>
        <v>0</v>
      </c>
      <c r="M69" s="59">
        <f>SUM(M70:M74)</f>
        <v>0</v>
      </c>
      <c r="N69" s="114">
        <f t="shared" ref="N69:O69" si="61">SUM(N70:N74)</f>
        <v>0</v>
      </c>
      <c r="O69" s="115">
        <f t="shared" si="61"/>
        <v>0</v>
      </c>
      <c r="P69" s="112"/>
    </row>
    <row r="70" spans="1:16" ht="48" hidden="1" x14ac:dyDescent="0.25">
      <c r="A70" s="38">
        <v>1221</v>
      </c>
      <c r="B70" s="58" t="s">
        <v>297</v>
      </c>
      <c r="C70" s="59">
        <f t="shared" si="4"/>
        <v>0</v>
      </c>
      <c r="D70" s="232">
        <v>0</v>
      </c>
      <c r="E70" s="435"/>
      <c r="F70" s="393">
        <f t="shared" ref="F70:F74" si="62">D70+E70</f>
        <v>0</v>
      </c>
      <c r="G70" s="232"/>
      <c r="H70" s="264"/>
      <c r="I70" s="115">
        <f t="shared" ref="I70:I74" si="63">G70+H70</f>
        <v>0</v>
      </c>
      <c r="J70" s="264"/>
      <c r="K70" s="61"/>
      <c r="L70" s="115">
        <f t="shared" ref="L70:L74" si="64">J70+K70</f>
        <v>0</v>
      </c>
      <c r="M70" s="328"/>
      <c r="N70" s="61"/>
      <c r="O70" s="115">
        <f t="shared" ref="O70:O74" si="65">M70+N70</f>
        <v>0</v>
      </c>
      <c r="P70" s="112"/>
    </row>
    <row r="71" spans="1:16" hidden="1" x14ac:dyDescent="0.25">
      <c r="A71" s="38">
        <v>1223</v>
      </c>
      <c r="B71" s="58" t="s">
        <v>62</v>
      </c>
      <c r="C71" s="59">
        <f t="shared" si="4"/>
        <v>0</v>
      </c>
      <c r="D71" s="232">
        <v>0</v>
      </c>
      <c r="E71" s="435"/>
      <c r="F71" s="393">
        <f t="shared" si="62"/>
        <v>0</v>
      </c>
      <c r="G71" s="232"/>
      <c r="H71" s="264"/>
      <c r="I71" s="115">
        <f t="shared" si="63"/>
        <v>0</v>
      </c>
      <c r="J71" s="264"/>
      <c r="K71" s="61"/>
      <c r="L71" s="115">
        <f t="shared" si="64"/>
        <v>0</v>
      </c>
      <c r="M71" s="328"/>
      <c r="N71" s="61"/>
      <c r="O71" s="115">
        <f t="shared" si="65"/>
        <v>0</v>
      </c>
      <c r="P71" s="112"/>
    </row>
    <row r="72" spans="1:16" hidden="1" x14ac:dyDescent="0.25">
      <c r="A72" s="38">
        <v>1225</v>
      </c>
      <c r="B72" s="58" t="s">
        <v>63</v>
      </c>
      <c r="C72" s="59">
        <f t="shared" si="4"/>
        <v>0</v>
      </c>
      <c r="D72" s="232">
        <v>0</v>
      </c>
      <c r="E72" s="435"/>
      <c r="F72" s="393">
        <f t="shared" si="62"/>
        <v>0</v>
      </c>
      <c r="G72" s="232"/>
      <c r="H72" s="264"/>
      <c r="I72" s="115">
        <f t="shared" si="63"/>
        <v>0</v>
      </c>
      <c r="J72" s="264"/>
      <c r="K72" s="61"/>
      <c r="L72" s="115">
        <f t="shared" si="64"/>
        <v>0</v>
      </c>
      <c r="M72" s="328"/>
      <c r="N72" s="61"/>
      <c r="O72" s="115">
        <f t="shared" si="65"/>
        <v>0</v>
      </c>
      <c r="P72" s="112"/>
    </row>
    <row r="73" spans="1:16" ht="36" hidden="1" x14ac:dyDescent="0.25">
      <c r="A73" s="38">
        <v>1227</v>
      </c>
      <c r="B73" s="58" t="s">
        <v>64</v>
      </c>
      <c r="C73" s="59">
        <f t="shared" si="4"/>
        <v>0</v>
      </c>
      <c r="D73" s="232">
        <v>0</v>
      </c>
      <c r="E73" s="435"/>
      <c r="F73" s="393">
        <f t="shared" si="62"/>
        <v>0</v>
      </c>
      <c r="G73" s="232"/>
      <c r="H73" s="264"/>
      <c r="I73" s="115">
        <f t="shared" si="63"/>
        <v>0</v>
      </c>
      <c r="J73" s="264"/>
      <c r="K73" s="61"/>
      <c r="L73" s="115">
        <f t="shared" si="64"/>
        <v>0</v>
      </c>
      <c r="M73" s="328"/>
      <c r="N73" s="61"/>
      <c r="O73" s="115">
        <f t="shared" si="65"/>
        <v>0</v>
      </c>
      <c r="P73" s="112"/>
    </row>
    <row r="74" spans="1:16" ht="48" hidden="1" x14ac:dyDescent="0.25">
      <c r="A74" s="38">
        <v>1228</v>
      </c>
      <c r="B74" s="58" t="s">
        <v>298</v>
      </c>
      <c r="C74" s="59">
        <f t="shared" si="4"/>
        <v>0</v>
      </c>
      <c r="D74" s="232">
        <v>0</v>
      </c>
      <c r="E74" s="435"/>
      <c r="F74" s="393">
        <f t="shared" si="62"/>
        <v>0</v>
      </c>
      <c r="G74" s="232"/>
      <c r="H74" s="264"/>
      <c r="I74" s="115">
        <f t="shared" si="63"/>
        <v>0</v>
      </c>
      <c r="J74" s="264"/>
      <c r="K74" s="61"/>
      <c r="L74" s="115">
        <f t="shared" si="64"/>
        <v>0</v>
      </c>
      <c r="M74" s="328"/>
      <c r="N74" s="61"/>
      <c r="O74" s="115">
        <f t="shared" si="65"/>
        <v>0</v>
      </c>
      <c r="P74" s="112"/>
    </row>
    <row r="75" spans="1:16" hidden="1" x14ac:dyDescent="0.25">
      <c r="A75" s="102">
        <v>2000</v>
      </c>
      <c r="B75" s="102" t="s">
        <v>65</v>
      </c>
      <c r="C75" s="103">
        <f t="shared" si="4"/>
        <v>0</v>
      </c>
      <c r="D75" s="229">
        <f>SUM(D76,D83,D130,D164,D165,D172)</f>
        <v>0</v>
      </c>
      <c r="E75" s="428">
        <f t="shared" ref="E75:F75" si="66">SUM(E76,E83,E130,E164,E165,E172)</f>
        <v>0</v>
      </c>
      <c r="F75" s="429">
        <f t="shared" si="66"/>
        <v>0</v>
      </c>
      <c r="G75" s="229">
        <f>SUM(G76,G83,G130,G164,G165,G172)</f>
        <v>0</v>
      </c>
      <c r="H75" s="262">
        <f t="shared" ref="H75:I75" si="67">SUM(H76,H83,H130,H164,H165,H172)</f>
        <v>0</v>
      </c>
      <c r="I75" s="105">
        <f t="shared" si="67"/>
        <v>0</v>
      </c>
      <c r="J75" s="262">
        <f>SUM(J76,J83,J130,J164,J165,J172)</f>
        <v>0</v>
      </c>
      <c r="K75" s="104">
        <f t="shared" ref="K75:L75" si="68">SUM(K76,K83,K130,K164,K165,K172)</f>
        <v>0</v>
      </c>
      <c r="L75" s="105">
        <f t="shared" si="68"/>
        <v>0</v>
      </c>
      <c r="M75" s="103">
        <f>SUM(M76,M83,M130,M164,M165,M172)</f>
        <v>0</v>
      </c>
      <c r="N75" s="104">
        <f t="shared" ref="N75:O75" si="69">SUM(N76,N83,N130,N164,N165,N172)</f>
        <v>0</v>
      </c>
      <c r="O75" s="105">
        <f t="shared" si="69"/>
        <v>0</v>
      </c>
      <c r="P75" s="351"/>
    </row>
    <row r="76" spans="1:16" ht="24" hidden="1" x14ac:dyDescent="0.25">
      <c r="A76" s="46">
        <v>2100</v>
      </c>
      <c r="B76" s="106" t="s">
        <v>66</v>
      </c>
      <c r="C76" s="47">
        <f t="shared" si="4"/>
        <v>0</v>
      </c>
      <c r="D76" s="230">
        <f>SUM(D77,D80)</f>
        <v>0</v>
      </c>
      <c r="E76" s="430">
        <f t="shared" ref="E76:F76" si="70">SUM(E77,E80)</f>
        <v>0</v>
      </c>
      <c r="F76" s="397">
        <f t="shared" si="70"/>
        <v>0</v>
      </c>
      <c r="G76" s="230">
        <f>SUM(G77,G80)</f>
        <v>0</v>
      </c>
      <c r="H76" s="107">
        <f t="shared" ref="H76:I76" si="71">SUM(H77,H80)</f>
        <v>0</v>
      </c>
      <c r="I76" s="118">
        <f t="shared" si="71"/>
        <v>0</v>
      </c>
      <c r="J76" s="107">
        <f>SUM(J77,J80)</f>
        <v>0</v>
      </c>
      <c r="K76" s="51">
        <f t="shared" ref="K76:L76" si="72">SUM(K77,K80)</f>
        <v>0</v>
      </c>
      <c r="L76" s="118">
        <f t="shared" si="72"/>
        <v>0</v>
      </c>
      <c r="M76" s="47">
        <f>SUM(M77,M80)</f>
        <v>0</v>
      </c>
      <c r="N76" s="51">
        <f t="shared" ref="N76:O76" si="73">SUM(N77,N80)</f>
        <v>0</v>
      </c>
      <c r="O76" s="118">
        <f t="shared" si="73"/>
        <v>0</v>
      </c>
      <c r="P76" s="124"/>
    </row>
    <row r="77" spans="1:16" ht="24" hidden="1" x14ac:dyDescent="0.25">
      <c r="A77" s="1244">
        <v>2110</v>
      </c>
      <c r="B77" s="53" t="s">
        <v>67</v>
      </c>
      <c r="C77" s="54">
        <f t="shared" si="4"/>
        <v>0</v>
      </c>
      <c r="D77" s="235">
        <f>SUM(D78:D79)</f>
        <v>0</v>
      </c>
      <c r="E77" s="438">
        <f t="shared" ref="E77:F77" si="74">SUM(E78:E79)</f>
        <v>0</v>
      </c>
      <c r="F77" s="434">
        <f t="shared" si="74"/>
        <v>0</v>
      </c>
      <c r="G77" s="235">
        <f>SUM(G78:G79)</f>
        <v>0</v>
      </c>
      <c r="H77" s="266">
        <f t="shared" ref="H77:I77" si="75">SUM(H78:H79)</f>
        <v>0</v>
      </c>
      <c r="I77" s="121">
        <f t="shared" si="75"/>
        <v>0</v>
      </c>
      <c r="J77" s="266">
        <f>SUM(J78:J79)</f>
        <v>0</v>
      </c>
      <c r="K77" s="120">
        <f t="shared" ref="K77:L77" si="76">SUM(K78:K79)</f>
        <v>0</v>
      </c>
      <c r="L77" s="121">
        <f t="shared" si="76"/>
        <v>0</v>
      </c>
      <c r="M77" s="54">
        <f>SUM(M78:M79)</f>
        <v>0</v>
      </c>
      <c r="N77" s="120">
        <f t="shared" ref="N77:O77" si="77">SUM(N78:N79)</f>
        <v>0</v>
      </c>
      <c r="O77" s="121">
        <f t="shared" si="77"/>
        <v>0</v>
      </c>
      <c r="P77" s="111"/>
    </row>
    <row r="78" spans="1:16" hidden="1" x14ac:dyDescent="0.25">
      <c r="A78" s="38">
        <v>2111</v>
      </c>
      <c r="B78" s="58" t="s">
        <v>68</v>
      </c>
      <c r="C78" s="59">
        <f t="shared" si="4"/>
        <v>0</v>
      </c>
      <c r="D78" s="232">
        <v>0</v>
      </c>
      <c r="E78" s="435"/>
      <c r="F78" s="393">
        <f t="shared" ref="F78:F79" si="78">D78+E78</f>
        <v>0</v>
      </c>
      <c r="G78" s="232"/>
      <c r="H78" s="264"/>
      <c r="I78" s="115">
        <f t="shared" ref="I78:I79" si="79">G78+H78</f>
        <v>0</v>
      </c>
      <c r="J78" s="264"/>
      <c r="K78" s="61"/>
      <c r="L78" s="115">
        <f t="shared" ref="L78:L79" si="80">J78+K78</f>
        <v>0</v>
      </c>
      <c r="M78" s="328"/>
      <c r="N78" s="61"/>
      <c r="O78" s="115">
        <f t="shared" ref="O78:O79" si="81">M78+N78</f>
        <v>0</v>
      </c>
      <c r="P78" s="112"/>
    </row>
    <row r="79" spans="1:16" ht="24" hidden="1" x14ac:dyDescent="0.25">
      <c r="A79" s="38">
        <v>2112</v>
      </c>
      <c r="B79" s="58" t="s">
        <v>69</v>
      </c>
      <c r="C79" s="59">
        <f t="shared" si="4"/>
        <v>0</v>
      </c>
      <c r="D79" s="232">
        <v>0</v>
      </c>
      <c r="E79" s="435"/>
      <c r="F79" s="393">
        <f t="shared" si="78"/>
        <v>0</v>
      </c>
      <c r="G79" s="232"/>
      <c r="H79" s="264"/>
      <c r="I79" s="115">
        <f t="shared" si="79"/>
        <v>0</v>
      </c>
      <c r="J79" s="264"/>
      <c r="K79" s="61"/>
      <c r="L79" s="115">
        <f t="shared" si="80"/>
        <v>0</v>
      </c>
      <c r="M79" s="328"/>
      <c r="N79" s="61"/>
      <c r="O79" s="115">
        <f t="shared" si="81"/>
        <v>0</v>
      </c>
      <c r="P79" s="112"/>
    </row>
    <row r="80" spans="1:16" ht="24" hidden="1" x14ac:dyDescent="0.25">
      <c r="A80" s="113">
        <v>2120</v>
      </c>
      <c r="B80" s="58" t="s">
        <v>70</v>
      </c>
      <c r="C80" s="59">
        <f t="shared" si="4"/>
        <v>0</v>
      </c>
      <c r="D80" s="233">
        <f>SUM(D81:D82)</f>
        <v>0</v>
      </c>
      <c r="E80" s="436">
        <f t="shared" ref="E80:F80" si="82">SUM(E81:E82)</f>
        <v>0</v>
      </c>
      <c r="F80" s="393">
        <f t="shared" si="82"/>
        <v>0</v>
      </c>
      <c r="G80" s="233">
        <f>SUM(G81:G82)</f>
        <v>0</v>
      </c>
      <c r="H80" s="122">
        <f t="shared" ref="H80:I80" si="83">SUM(H81:H82)</f>
        <v>0</v>
      </c>
      <c r="I80" s="115">
        <f t="shared" si="83"/>
        <v>0</v>
      </c>
      <c r="J80" s="122">
        <f>SUM(J81:J82)</f>
        <v>0</v>
      </c>
      <c r="K80" s="114">
        <f t="shared" ref="K80:L80" si="84">SUM(K81:K82)</f>
        <v>0</v>
      </c>
      <c r="L80" s="115">
        <f t="shared" si="84"/>
        <v>0</v>
      </c>
      <c r="M80" s="59">
        <f>SUM(M81:M82)</f>
        <v>0</v>
      </c>
      <c r="N80" s="114">
        <f t="shared" ref="N80:O80" si="85">SUM(N81:N82)</f>
        <v>0</v>
      </c>
      <c r="O80" s="115">
        <f t="shared" si="85"/>
        <v>0</v>
      </c>
      <c r="P80" s="112"/>
    </row>
    <row r="81" spans="1:16" hidden="1" x14ac:dyDescent="0.25">
      <c r="A81" s="38">
        <v>2121</v>
      </c>
      <c r="B81" s="58" t="s">
        <v>68</v>
      </c>
      <c r="C81" s="59">
        <f t="shared" si="4"/>
        <v>0</v>
      </c>
      <c r="D81" s="232">
        <v>0</v>
      </c>
      <c r="E81" s="435"/>
      <c r="F81" s="393">
        <f t="shared" ref="F81:F82" si="86">D81+E81</f>
        <v>0</v>
      </c>
      <c r="G81" s="232"/>
      <c r="H81" s="264"/>
      <c r="I81" s="115">
        <f t="shared" ref="I81:I82" si="87">G81+H81</f>
        <v>0</v>
      </c>
      <c r="J81" s="264"/>
      <c r="K81" s="61"/>
      <c r="L81" s="115">
        <f t="shared" ref="L81:L82" si="88">J81+K81</f>
        <v>0</v>
      </c>
      <c r="M81" s="328"/>
      <c r="N81" s="61"/>
      <c r="O81" s="115">
        <f t="shared" ref="O81:O82" si="89">M81+N81</f>
        <v>0</v>
      </c>
      <c r="P81" s="112"/>
    </row>
    <row r="82" spans="1:16" ht="24" hidden="1" x14ac:dyDescent="0.25">
      <c r="A82" s="38">
        <v>2122</v>
      </c>
      <c r="B82" s="58" t="s">
        <v>69</v>
      </c>
      <c r="C82" s="59">
        <f t="shared" si="4"/>
        <v>0</v>
      </c>
      <c r="D82" s="232">
        <v>0</v>
      </c>
      <c r="E82" s="435"/>
      <c r="F82" s="393">
        <f t="shared" si="86"/>
        <v>0</v>
      </c>
      <c r="G82" s="232"/>
      <c r="H82" s="264"/>
      <c r="I82" s="115">
        <f t="shared" si="87"/>
        <v>0</v>
      </c>
      <c r="J82" s="264"/>
      <c r="K82" s="61"/>
      <c r="L82" s="115">
        <f t="shared" si="88"/>
        <v>0</v>
      </c>
      <c r="M82" s="328"/>
      <c r="N82" s="61"/>
      <c r="O82" s="115">
        <f t="shared" si="89"/>
        <v>0</v>
      </c>
      <c r="P82" s="112"/>
    </row>
    <row r="83" spans="1:16" hidden="1" x14ac:dyDescent="0.25">
      <c r="A83" s="46">
        <v>2200</v>
      </c>
      <c r="B83" s="106" t="s">
        <v>71</v>
      </c>
      <c r="C83" s="47">
        <f t="shared" si="4"/>
        <v>0</v>
      </c>
      <c r="D83" s="230">
        <f>SUM(D84,D89,D95,D103,D112,D116,D122,D128)</f>
        <v>0</v>
      </c>
      <c r="E83" s="430">
        <f t="shared" ref="E83:F83" si="90">SUM(E84,E89,E95,E103,E112,E116,E122,E128)</f>
        <v>0</v>
      </c>
      <c r="F83" s="397">
        <f t="shared" si="90"/>
        <v>0</v>
      </c>
      <c r="G83" s="230">
        <f>SUM(G84,G89,G95,G103,G112,G116,G122,G128)</f>
        <v>0</v>
      </c>
      <c r="H83" s="107">
        <f t="shared" ref="H83:I83" si="91">SUM(H84,H89,H95,H103,H112,H116,H122,H128)</f>
        <v>0</v>
      </c>
      <c r="I83" s="118">
        <f t="shared" si="91"/>
        <v>0</v>
      </c>
      <c r="J83" s="107">
        <f>SUM(J84,J89,J95,J103,J112,J116,J122,J128)</f>
        <v>0</v>
      </c>
      <c r="K83" s="51">
        <f t="shared" ref="K83:L83" si="92">SUM(K84,K89,K95,K103,K112,K116,K122,K128)</f>
        <v>0</v>
      </c>
      <c r="L83" s="118">
        <f t="shared" si="92"/>
        <v>0</v>
      </c>
      <c r="M83" s="167">
        <f>SUM(M84,M89,M95,M103,M112,M116,M122,M128)</f>
        <v>0</v>
      </c>
      <c r="N83" s="168">
        <f t="shared" ref="N83:O83" si="93">SUM(N84,N89,N95,N103,N112,N116,N122,N128)</f>
        <v>0</v>
      </c>
      <c r="O83" s="169">
        <f t="shared" si="93"/>
        <v>0</v>
      </c>
      <c r="P83" s="353"/>
    </row>
    <row r="84" spans="1:16" ht="24" hidden="1" x14ac:dyDescent="0.25">
      <c r="A84" s="108">
        <v>2210</v>
      </c>
      <c r="B84" s="79" t="s">
        <v>72</v>
      </c>
      <c r="C84" s="85">
        <f t="shared" si="4"/>
        <v>0</v>
      </c>
      <c r="D84" s="133">
        <f>SUM(D85:D88)</f>
        <v>0</v>
      </c>
      <c r="E84" s="431">
        <f t="shared" ref="E84:F84" si="94">SUM(E85:E88)</f>
        <v>0</v>
      </c>
      <c r="F84" s="432">
        <f t="shared" si="94"/>
        <v>0</v>
      </c>
      <c r="G84" s="133">
        <f>SUM(G85:G88)</f>
        <v>0</v>
      </c>
      <c r="H84" s="208">
        <f t="shared" ref="H84:I84" si="95">SUM(H85:H88)</f>
        <v>0</v>
      </c>
      <c r="I84" s="110">
        <f t="shared" si="95"/>
        <v>0</v>
      </c>
      <c r="J84" s="208">
        <f>SUM(J85:J88)</f>
        <v>0</v>
      </c>
      <c r="K84" s="109">
        <f t="shared" ref="K84:L84" si="96">SUM(K85:K88)</f>
        <v>0</v>
      </c>
      <c r="L84" s="110">
        <f t="shared" si="96"/>
        <v>0</v>
      </c>
      <c r="M84" s="85">
        <f>SUM(M85:M88)</f>
        <v>0</v>
      </c>
      <c r="N84" s="109">
        <f t="shared" ref="N84:O84" si="97">SUM(N85:N88)</f>
        <v>0</v>
      </c>
      <c r="O84" s="110">
        <f t="shared" si="97"/>
        <v>0</v>
      </c>
      <c r="P84" s="117"/>
    </row>
    <row r="85" spans="1:16" ht="24" hidden="1" x14ac:dyDescent="0.25">
      <c r="A85" s="33">
        <v>2211</v>
      </c>
      <c r="B85" s="53" t="s">
        <v>73</v>
      </c>
      <c r="C85" s="54">
        <f t="shared" ref="C85:C148" si="98">F85+I85+L85+O85</f>
        <v>0</v>
      </c>
      <c r="D85" s="231">
        <v>0</v>
      </c>
      <c r="E85" s="433"/>
      <c r="F85" s="434">
        <f t="shared" ref="F85:F88" si="99">D85+E85</f>
        <v>0</v>
      </c>
      <c r="G85" s="231"/>
      <c r="H85" s="263"/>
      <c r="I85" s="121">
        <f t="shared" ref="I85:I88" si="100">G85+H85</f>
        <v>0</v>
      </c>
      <c r="J85" s="263"/>
      <c r="K85" s="56"/>
      <c r="L85" s="121">
        <f t="shared" ref="L85:L88" si="101">J85+K85</f>
        <v>0</v>
      </c>
      <c r="M85" s="327"/>
      <c r="N85" s="56"/>
      <c r="O85" s="121">
        <f t="shared" ref="O85:O88" si="102">M85+N85</f>
        <v>0</v>
      </c>
      <c r="P85" s="111"/>
    </row>
    <row r="86" spans="1:16" ht="36" hidden="1" x14ac:dyDescent="0.25">
      <c r="A86" s="38">
        <v>2212</v>
      </c>
      <c r="B86" s="58" t="s">
        <v>74</v>
      </c>
      <c r="C86" s="59">
        <f t="shared" si="98"/>
        <v>0</v>
      </c>
      <c r="D86" s="232">
        <v>0</v>
      </c>
      <c r="E86" s="435"/>
      <c r="F86" s="393">
        <f t="shared" si="99"/>
        <v>0</v>
      </c>
      <c r="G86" s="232"/>
      <c r="H86" s="264"/>
      <c r="I86" s="115">
        <f t="shared" si="100"/>
        <v>0</v>
      </c>
      <c r="J86" s="264"/>
      <c r="K86" s="61"/>
      <c r="L86" s="115">
        <f t="shared" si="101"/>
        <v>0</v>
      </c>
      <c r="M86" s="328"/>
      <c r="N86" s="61"/>
      <c r="O86" s="115">
        <f t="shared" si="102"/>
        <v>0</v>
      </c>
      <c r="P86" s="112"/>
    </row>
    <row r="87" spans="1:16" ht="24" hidden="1" x14ac:dyDescent="0.25">
      <c r="A87" s="38">
        <v>2214</v>
      </c>
      <c r="B87" s="58" t="s">
        <v>75</v>
      </c>
      <c r="C87" s="59">
        <f t="shared" si="98"/>
        <v>0</v>
      </c>
      <c r="D87" s="232">
        <v>0</v>
      </c>
      <c r="E87" s="435"/>
      <c r="F87" s="393">
        <f t="shared" si="99"/>
        <v>0</v>
      </c>
      <c r="G87" s="232"/>
      <c r="H87" s="264"/>
      <c r="I87" s="115">
        <f t="shared" si="100"/>
        <v>0</v>
      </c>
      <c r="J87" s="264"/>
      <c r="K87" s="61"/>
      <c r="L87" s="115">
        <f t="shared" si="101"/>
        <v>0</v>
      </c>
      <c r="M87" s="328"/>
      <c r="N87" s="61"/>
      <c r="O87" s="115">
        <f t="shared" si="102"/>
        <v>0</v>
      </c>
      <c r="P87" s="112"/>
    </row>
    <row r="88" spans="1:16" hidden="1" x14ac:dyDescent="0.25">
      <c r="A88" s="38">
        <v>2219</v>
      </c>
      <c r="B88" s="58" t="s">
        <v>76</v>
      </c>
      <c r="C88" s="59">
        <f t="shared" si="98"/>
        <v>0</v>
      </c>
      <c r="D88" s="232">
        <v>0</v>
      </c>
      <c r="E88" s="435"/>
      <c r="F88" s="393">
        <f t="shared" si="99"/>
        <v>0</v>
      </c>
      <c r="G88" s="232"/>
      <c r="H88" s="264"/>
      <c r="I88" s="115">
        <f t="shared" si="100"/>
        <v>0</v>
      </c>
      <c r="J88" s="264"/>
      <c r="K88" s="61"/>
      <c r="L88" s="115">
        <f t="shared" si="101"/>
        <v>0</v>
      </c>
      <c r="M88" s="328"/>
      <c r="N88" s="61"/>
      <c r="O88" s="115">
        <f t="shared" si="102"/>
        <v>0</v>
      </c>
      <c r="P88" s="112"/>
    </row>
    <row r="89" spans="1:16" ht="24" hidden="1" x14ac:dyDescent="0.25">
      <c r="A89" s="113">
        <v>2220</v>
      </c>
      <c r="B89" s="58" t="s">
        <v>77</v>
      </c>
      <c r="C89" s="59">
        <f t="shared" si="98"/>
        <v>0</v>
      </c>
      <c r="D89" s="233">
        <f>SUM(D90:D94)</f>
        <v>0</v>
      </c>
      <c r="E89" s="436">
        <f t="shared" ref="E89:F89" si="103">SUM(E90:E94)</f>
        <v>0</v>
      </c>
      <c r="F89" s="393">
        <f t="shared" si="103"/>
        <v>0</v>
      </c>
      <c r="G89" s="233">
        <f>SUM(G90:G94)</f>
        <v>0</v>
      </c>
      <c r="H89" s="122">
        <f t="shared" ref="H89:I89" si="104">SUM(H90:H94)</f>
        <v>0</v>
      </c>
      <c r="I89" s="115">
        <f t="shared" si="104"/>
        <v>0</v>
      </c>
      <c r="J89" s="122">
        <f>SUM(J90:J94)</f>
        <v>0</v>
      </c>
      <c r="K89" s="114">
        <f t="shared" ref="K89:L89" si="105">SUM(K90:K94)</f>
        <v>0</v>
      </c>
      <c r="L89" s="115">
        <f t="shared" si="105"/>
        <v>0</v>
      </c>
      <c r="M89" s="59">
        <f>SUM(M90:M94)</f>
        <v>0</v>
      </c>
      <c r="N89" s="114">
        <f t="shared" ref="N89:O89" si="106">SUM(N90:N94)</f>
        <v>0</v>
      </c>
      <c r="O89" s="115">
        <f t="shared" si="106"/>
        <v>0</v>
      </c>
      <c r="P89" s="112"/>
    </row>
    <row r="90" spans="1:16" ht="24" hidden="1" x14ac:dyDescent="0.25">
      <c r="A90" s="38">
        <v>2221</v>
      </c>
      <c r="B90" s="58" t="s">
        <v>289</v>
      </c>
      <c r="C90" s="59">
        <f t="shared" si="98"/>
        <v>0</v>
      </c>
      <c r="D90" s="232">
        <v>0</v>
      </c>
      <c r="E90" s="435"/>
      <c r="F90" s="393">
        <f t="shared" ref="F90:F94" si="107">D90+E90</f>
        <v>0</v>
      </c>
      <c r="G90" s="232"/>
      <c r="H90" s="264"/>
      <c r="I90" s="115">
        <f t="shared" ref="I90:I94" si="108">G90+H90</f>
        <v>0</v>
      </c>
      <c r="J90" s="264"/>
      <c r="K90" s="61"/>
      <c r="L90" s="115">
        <f t="shared" ref="L90:L94" si="109">J90+K90</f>
        <v>0</v>
      </c>
      <c r="M90" s="328"/>
      <c r="N90" s="61"/>
      <c r="O90" s="115">
        <f t="shared" ref="O90:O94" si="110">M90+N90</f>
        <v>0</v>
      </c>
      <c r="P90" s="112"/>
    </row>
    <row r="91" spans="1:16" hidden="1" x14ac:dyDescent="0.25">
      <c r="A91" s="38">
        <v>2222</v>
      </c>
      <c r="B91" s="58" t="s">
        <v>78</v>
      </c>
      <c r="C91" s="59">
        <f t="shared" si="98"/>
        <v>0</v>
      </c>
      <c r="D91" s="232">
        <v>0</v>
      </c>
      <c r="E91" s="435"/>
      <c r="F91" s="393">
        <f t="shared" si="107"/>
        <v>0</v>
      </c>
      <c r="G91" s="232"/>
      <c r="H91" s="264"/>
      <c r="I91" s="115">
        <f t="shared" si="108"/>
        <v>0</v>
      </c>
      <c r="J91" s="264"/>
      <c r="K91" s="61"/>
      <c r="L91" s="115">
        <f t="shared" si="109"/>
        <v>0</v>
      </c>
      <c r="M91" s="328"/>
      <c r="N91" s="61"/>
      <c r="O91" s="115">
        <f t="shared" si="110"/>
        <v>0</v>
      </c>
      <c r="P91" s="112"/>
    </row>
    <row r="92" spans="1:16" hidden="1" x14ac:dyDescent="0.25">
      <c r="A92" s="38">
        <v>2223</v>
      </c>
      <c r="B92" s="58" t="s">
        <v>79</v>
      </c>
      <c r="C92" s="59">
        <f t="shared" si="98"/>
        <v>0</v>
      </c>
      <c r="D92" s="232">
        <v>0</v>
      </c>
      <c r="E92" s="435"/>
      <c r="F92" s="393">
        <f t="shared" si="107"/>
        <v>0</v>
      </c>
      <c r="G92" s="232"/>
      <c r="H92" s="264"/>
      <c r="I92" s="115">
        <f t="shared" si="108"/>
        <v>0</v>
      </c>
      <c r="J92" s="264"/>
      <c r="K92" s="61"/>
      <c r="L92" s="115">
        <f t="shared" si="109"/>
        <v>0</v>
      </c>
      <c r="M92" s="328"/>
      <c r="N92" s="61"/>
      <c r="O92" s="115">
        <f t="shared" si="110"/>
        <v>0</v>
      </c>
      <c r="P92" s="112"/>
    </row>
    <row r="93" spans="1:16" ht="48" hidden="1" x14ac:dyDescent="0.25">
      <c r="A93" s="38">
        <v>2224</v>
      </c>
      <c r="B93" s="58" t="s">
        <v>299</v>
      </c>
      <c r="C93" s="59">
        <f t="shared" si="98"/>
        <v>0</v>
      </c>
      <c r="D93" s="232">
        <v>0</v>
      </c>
      <c r="E93" s="435"/>
      <c r="F93" s="393">
        <f t="shared" si="107"/>
        <v>0</v>
      </c>
      <c r="G93" s="232"/>
      <c r="H93" s="264"/>
      <c r="I93" s="115">
        <f t="shared" si="108"/>
        <v>0</v>
      </c>
      <c r="J93" s="264"/>
      <c r="K93" s="61"/>
      <c r="L93" s="115">
        <f t="shared" si="109"/>
        <v>0</v>
      </c>
      <c r="M93" s="328"/>
      <c r="N93" s="61"/>
      <c r="O93" s="115">
        <f t="shared" si="110"/>
        <v>0</v>
      </c>
      <c r="P93" s="112"/>
    </row>
    <row r="94" spans="1:16" ht="24" hidden="1" x14ac:dyDescent="0.25">
      <c r="A94" s="38">
        <v>2229</v>
      </c>
      <c r="B94" s="58" t="s">
        <v>80</v>
      </c>
      <c r="C94" s="59">
        <f t="shared" si="98"/>
        <v>0</v>
      </c>
      <c r="D94" s="232">
        <v>0</v>
      </c>
      <c r="E94" s="435"/>
      <c r="F94" s="393">
        <f t="shared" si="107"/>
        <v>0</v>
      </c>
      <c r="G94" s="232"/>
      <c r="H94" s="264"/>
      <c r="I94" s="115">
        <f t="shared" si="108"/>
        <v>0</v>
      </c>
      <c r="J94" s="264"/>
      <c r="K94" s="61"/>
      <c r="L94" s="115">
        <f t="shared" si="109"/>
        <v>0</v>
      </c>
      <c r="M94" s="328"/>
      <c r="N94" s="61"/>
      <c r="O94" s="115">
        <f t="shared" si="110"/>
        <v>0</v>
      </c>
      <c r="P94" s="112"/>
    </row>
    <row r="95" spans="1:16" ht="36" hidden="1" x14ac:dyDescent="0.25">
      <c r="A95" s="113">
        <v>2230</v>
      </c>
      <c r="B95" s="58" t="s">
        <v>81</v>
      </c>
      <c r="C95" s="59">
        <f t="shared" si="98"/>
        <v>0</v>
      </c>
      <c r="D95" s="233">
        <f>SUM(D96:D102)</f>
        <v>0</v>
      </c>
      <c r="E95" s="436">
        <f t="shared" ref="E95:F95" si="111">SUM(E96:E102)</f>
        <v>0</v>
      </c>
      <c r="F95" s="393">
        <f t="shared" si="111"/>
        <v>0</v>
      </c>
      <c r="G95" s="233">
        <f>SUM(G96:G102)</f>
        <v>0</v>
      </c>
      <c r="H95" s="122">
        <f t="shared" ref="H95:I95" si="112">SUM(H96:H102)</f>
        <v>0</v>
      </c>
      <c r="I95" s="115">
        <f t="shared" si="112"/>
        <v>0</v>
      </c>
      <c r="J95" s="122">
        <f>SUM(J96:J102)</f>
        <v>0</v>
      </c>
      <c r="K95" s="114">
        <f t="shared" ref="K95:L95" si="113">SUM(K96:K102)</f>
        <v>0</v>
      </c>
      <c r="L95" s="115">
        <f t="shared" si="113"/>
        <v>0</v>
      </c>
      <c r="M95" s="59">
        <f>SUM(M96:M102)</f>
        <v>0</v>
      </c>
      <c r="N95" s="114">
        <f t="shared" ref="N95:O95" si="114">SUM(N96:N102)</f>
        <v>0</v>
      </c>
      <c r="O95" s="115">
        <f t="shared" si="114"/>
        <v>0</v>
      </c>
      <c r="P95" s="112"/>
    </row>
    <row r="96" spans="1:16" ht="24" hidden="1" x14ac:dyDescent="0.25">
      <c r="A96" s="38">
        <v>2231</v>
      </c>
      <c r="B96" s="58" t="s">
        <v>82</v>
      </c>
      <c r="C96" s="59">
        <f t="shared" si="98"/>
        <v>0</v>
      </c>
      <c r="D96" s="232">
        <v>0</v>
      </c>
      <c r="E96" s="435"/>
      <c r="F96" s="393">
        <f t="shared" ref="F96:F102" si="115">D96+E96</f>
        <v>0</v>
      </c>
      <c r="G96" s="232"/>
      <c r="H96" s="264"/>
      <c r="I96" s="115">
        <f t="shared" ref="I96:I102" si="116">G96+H96</f>
        <v>0</v>
      </c>
      <c r="J96" s="264"/>
      <c r="K96" s="61"/>
      <c r="L96" s="115">
        <f t="shared" ref="L96:L102" si="117">J96+K96</f>
        <v>0</v>
      </c>
      <c r="M96" s="328"/>
      <c r="N96" s="61"/>
      <c r="O96" s="115">
        <f t="shared" ref="O96:O102" si="118">M96+N96</f>
        <v>0</v>
      </c>
      <c r="P96" s="112"/>
    </row>
    <row r="97" spans="1:16" ht="24.75" hidden="1" customHeight="1" x14ac:dyDescent="0.25">
      <c r="A97" s="38">
        <v>2232</v>
      </c>
      <c r="B97" s="58" t="s">
        <v>83</v>
      </c>
      <c r="C97" s="59">
        <f t="shared" si="98"/>
        <v>0</v>
      </c>
      <c r="D97" s="232">
        <v>0</v>
      </c>
      <c r="E97" s="435"/>
      <c r="F97" s="393">
        <f t="shared" si="115"/>
        <v>0</v>
      </c>
      <c r="G97" s="232"/>
      <c r="H97" s="264"/>
      <c r="I97" s="115">
        <f t="shared" si="116"/>
        <v>0</v>
      </c>
      <c r="J97" s="264"/>
      <c r="K97" s="61"/>
      <c r="L97" s="115">
        <f t="shared" si="117"/>
        <v>0</v>
      </c>
      <c r="M97" s="328"/>
      <c r="N97" s="61"/>
      <c r="O97" s="115">
        <f t="shared" si="118"/>
        <v>0</v>
      </c>
      <c r="P97" s="112"/>
    </row>
    <row r="98" spans="1:16" ht="24" hidden="1" x14ac:dyDescent="0.25">
      <c r="A98" s="33">
        <v>2233</v>
      </c>
      <c r="B98" s="53" t="s">
        <v>84</v>
      </c>
      <c r="C98" s="54">
        <f t="shared" si="98"/>
        <v>0</v>
      </c>
      <c r="D98" s="231">
        <v>0</v>
      </c>
      <c r="E98" s="433"/>
      <c r="F98" s="434">
        <f t="shared" si="115"/>
        <v>0</v>
      </c>
      <c r="G98" s="231"/>
      <c r="H98" s="263"/>
      <c r="I98" s="121">
        <f t="shared" si="116"/>
        <v>0</v>
      </c>
      <c r="J98" s="263"/>
      <c r="K98" s="56"/>
      <c r="L98" s="121">
        <f t="shared" si="117"/>
        <v>0</v>
      </c>
      <c r="M98" s="327"/>
      <c r="N98" s="56"/>
      <c r="O98" s="121">
        <f t="shared" si="118"/>
        <v>0</v>
      </c>
      <c r="P98" s="111"/>
    </row>
    <row r="99" spans="1:16" ht="36" hidden="1" x14ac:dyDescent="0.25">
      <c r="A99" s="38">
        <v>2234</v>
      </c>
      <c r="B99" s="58" t="s">
        <v>85</v>
      </c>
      <c r="C99" s="59">
        <f t="shared" si="98"/>
        <v>0</v>
      </c>
      <c r="D99" s="232">
        <v>0</v>
      </c>
      <c r="E99" s="435"/>
      <c r="F99" s="393">
        <f t="shared" si="115"/>
        <v>0</v>
      </c>
      <c r="G99" s="232"/>
      <c r="H99" s="264"/>
      <c r="I99" s="115">
        <f t="shared" si="116"/>
        <v>0</v>
      </c>
      <c r="J99" s="264"/>
      <c r="K99" s="61"/>
      <c r="L99" s="115">
        <f t="shared" si="117"/>
        <v>0</v>
      </c>
      <c r="M99" s="328"/>
      <c r="N99" s="61"/>
      <c r="O99" s="115">
        <f t="shared" si="118"/>
        <v>0</v>
      </c>
      <c r="P99" s="112"/>
    </row>
    <row r="100" spans="1:16" ht="24" hidden="1" x14ac:dyDescent="0.25">
      <c r="A100" s="38">
        <v>2235</v>
      </c>
      <c r="B100" s="58" t="s">
        <v>86</v>
      </c>
      <c r="C100" s="59">
        <f t="shared" si="98"/>
        <v>0</v>
      </c>
      <c r="D100" s="232">
        <v>0</v>
      </c>
      <c r="E100" s="435"/>
      <c r="F100" s="393">
        <f t="shared" si="115"/>
        <v>0</v>
      </c>
      <c r="G100" s="232"/>
      <c r="H100" s="264"/>
      <c r="I100" s="115">
        <f t="shared" si="116"/>
        <v>0</v>
      </c>
      <c r="J100" s="264"/>
      <c r="K100" s="61"/>
      <c r="L100" s="115">
        <f t="shared" si="117"/>
        <v>0</v>
      </c>
      <c r="M100" s="328"/>
      <c r="N100" s="61"/>
      <c r="O100" s="115">
        <f t="shared" si="118"/>
        <v>0</v>
      </c>
      <c r="P100" s="112"/>
    </row>
    <row r="101" spans="1:16" hidden="1" x14ac:dyDescent="0.25">
      <c r="A101" s="38">
        <v>2236</v>
      </c>
      <c r="B101" s="58" t="s">
        <v>87</v>
      </c>
      <c r="C101" s="59">
        <f t="shared" si="98"/>
        <v>0</v>
      </c>
      <c r="D101" s="232">
        <v>0</v>
      </c>
      <c r="E101" s="435"/>
      <c r="F101" s="393">
        <f t="shared" si="115"/>
        <v>0</v>
      </c>
      <c r="G101" s="232"/>
      <c r="H101" s="264"/>
      <c r="I101" s="115">
        <f t="shared" si="116"/>
        <v>0</v>
      </c>
      <c r="J101" s="264"/>
      <c r="K101" s="61"/>
      <c r="L101" s="115">
        <f t="shared" si="117"/>
        <v>0</v>
      </c>
      <c r="M101" s="328"/>
      <c r="N101" s="61"/>
      <c r="O101" s="115">
        <f t="shared" si="118"/>
        <v>0</v>
      </c>
      <c r="P101" s="112"/>
    </row>
    <row r="102" spans="1:16" ht="24" hidden="1" x14ac:dyDescent="0.25">
      <c r="A102" s="38">
        <v>2239</v>
      </c>
      <c r="B102" s="58" t="s">
        <v>88</v>
      </c>
      <c r="C102" s="59">
        <f t="shared" si="98"/>
        <v>0</v>
      </c>
      <c r="D102" s="232">
        <v>0</v>
      </c>
      <c r="E102" s="435"/>
      <c r="F102" s="393">
        <f t="shared" si="115"/>
        <v>0</v>
      </c>
      <c r="G102" s="232"/>
      <c r="H102" s="264"/>
      <c r="I102" s="115">
        <f t="shared" si="116"/>
        <v>0</v>
      </c>
      <c r="J102" s="264"/>
      <c r="K102" s="61"/>
      <c r="L102" s="115">
        <f t="shared" si="117"/>
        <v>0</v>
      </c>
      <c r="M102" s="328"/>
      <c r="N102" s="61"/>
      <c r="O102" s="115">
        <f t="shared" si="118"/>
        <v>0</v>
      </c>
      <c r="P102" s="112"/>
    </row>
    <row r="103" spans="1:16" ht="36" hidden="1" x14ac:dyDescent="0.25">
      <c r="A103" s="113">
        <v>2240</v>
      </c>
      <c r="B103" s="58" t="s">
        <v>89</v>
      </c>
      <c r="C103" s="59">
        <f t="shared" si="98"/>
        <v>0</v>
      </c>
      <c r="D103" s="233">
        <f>SUM(D104:D111)</f>
        <v>0</v>
      </c>
      <c r="E103" s="436">
        <f t="shared" ref="E103:F103" si="119">SUM(E104:E111)</f>
        <v>0</v>
      </c>
      <c r="F103" s="393">
        <f t="shared" si="119"/>
        <v>0</v>
      </c>
      <c r="G103" s="233">
        <f>SUM(G104:G111)</f>
        <v>0</v>
      </c>
      <c r="H103" s="122">
        <f t="shared" ref="H103:I103" si="120">SUM(H104:H111)</f>
        <v>0</v>
      </c>
      <c r="I103" s="115">
        <f t="shared" si="120"/>
        <v>0</v>
      </c>
      <c r="J103" s="122">
        <f>SUM(J104:J111)</f>
        <v>0</v>
      </c>
      <c r="K103" s="114">
        <f t="shared" ref="K103:L103" si="121">SUM(K104:K111)</f>
        <v>0</v>
      </c>
      <c r="L103" s="115">
        <f t="shared" si="121"/>
        <v>0</v>
      </c>
      <c r="M103" s="59">
        <f>SUM(M104:M111)</f>
        <v>0</v>
      </c>
      <c r="N103" s="114">
        <f t="shared" ref="N103:O103" si="122">SUM(N104:N111)</f>
        <v>0</v>
      </c>
      <c r="O103" s="115">
        <f t="shared" si="122"/>
        <v>0</v>
      </c>
      <c r="P103" s="112"/>
    </row>
    <row r="104" spans="1:16" hidden="1" x14ac:dyDescent="0.25">
      <c r="A104" s="38">
        <v>2241</v>
      </c>
      <c r="B104" s="58" t="s">
        <v>90</v>
      </c>
      <c r="C104" s="59">
        <f t="shared" si="98"/>
        <v>0</v>
      </c>
      <c r="D104" s="232">
        <v>0</v>
      </c>
      <c r="E104" s="435"/>
      <c r="F104" s="393">
        <f t="shared" ref="F104:F111" si="123">D104+E104</f>
        <v>0</v>
      </c>
      <c r="G104" s="232"/>
      <c r="H104" s="264"/>
      <c r="I104" s="115">
        <f t="shared" ref="I104:I111" si="124">G104+H104</f>
        <v>0</v>
      </c>
      <c r="J104" s="264"/>
      <c r="K104" s="61"/>
      <c r="L104" s="115">
        <f t="shared" ref="L104:L111" si="125">J104+K104</f>
        <v>0</v>
      </c>
      <c r="M104" s="328"/>
      <c r="N104" s="61"/>
      <c r="O104" s="115">
        <f t="shared" ref="O104:O111" si="126">M104+N104</f>
        <v>0</v>
      </c>
      <c r="P104" s="112"/>
    </row>
    <row r="105" spans="1:16" ht="24" hidden="1" x14ac:dyDescent="0.25">
      <c r="A105" s="38">
        <v>2242</v>
      </c>
      <c r="B105" s="58" t="s">
        <v>91</v>
      </c>
      <c r="C105" s="59">
        <f t="shared" si="98"/>
        <v>0</v>
      </c>
      <c r="D105" s="232">
        <v>0</v>
      </c>
      <c r="E105" s="435"/>
      <c r="F105" s="393">
        <f t="shared" si="123"/>
        <v>0</v>
      </c>
      <c r="G105" s="232"/>
      <c r="H105" s="264"/>
      <c r="I105" s="115">
        <f t="shared" si="124"/>
        <v>0</v>
      </c>
      <c r="J105" s="264"/>
      <c r="K105" s="61"/>
      <c r="L105" s="115">
        <f t="shared" si="125"/>
        <v>0</v>
      </c>
      <c r="M105" s="328"/>
      <c r="N105" s="61"/>
      <c r="O105" s="115">
        <f t="shared" si="126"/>
        <v>0</v>
      </c>
      <c r="P105" s="112"/>
    </row>
    <row r="106" spans="1:16" ht="24" hidden="1" x14ac:dyDescent="0.25">
      <c r="A106" s="38">
        <v>2243</v>
      </c>
      <c r="B106" s="58" t="s">
        <v>92</v>
      </c>
      <c r="C106" s="59">
        <f t="shared" si="98"/>
        <v>0</v>
      </c>
      <c r="D106" s="232">
        <v>0</v>
      </c>
      <c r="E106" s="435"/>
      <c r="F106" s="393">
        <f t="shared" si="123"/>
        <v>0</v>
      </c>
      <c r="G106" s="232"/>
      <c r="H106" s="264"/>
      <c r="I106" s="115">
        <f t="shared" si="124"/>
        <v>0</v>
      </c>
      <c r="J106" s="264"/>
      <c r="K106" s="61"/>
      <c r="L106" s="115">
        <f t="shared" si="125"/>
        <v>0</v>
      </c>
      <c r="M106" s="328"/>
      <c r="N106" s="61"/>
      <c r="O106" s="115">
        <f t="shared" si="126"/>
        <v>0</v>
      </c>
      <c r="P106" s="112"/>
    </row>
    <row r="107" spans="1:16" hidden="1" x14ac:dyDescent="0.25">
      <c r="A107" s="38">
        <v>2244</v>
      </c>
      <c r="B107" s="58" t="s">
        <v>93</v>
      </c>
      <c r="C107" s="59">
        <f t="shared" si="98"/>
        <v>0</v>
      </c>
      <c r="D107" s="232">
        <v>0</v>
      </c>
      <c r="E107" s="435"/>
      <c r="F107" s="393">
        <f t="shared" si="123"/>
        <v>0</v>
      </c>
      <c r="G107" s="232"/>
      <c r="H107" s="264"/>
      <c r="I107" s="115">
        <f t="shared" si="124"/>
        <v>0</v>
      </c>
      <c r="J107" s="264"/>
      <c r="K107" s="61"/>
      <c r="L107" s="115">
        <f t="shared" si="125"/>
        <v>0</v>
      </c>
      <c r="M107" s="328"/>
      <c r="N107" s="61"/>
      <c r="O107" s="115">
        <f t="shared" si="126"/>
        <v>0</v>
      </c>
      <c r="P107" s="112"/>
    </row>
    <row r="108" spans="1:16" ht="24" hidden="1" x14ac:dyDescent="0.25">
      <c r="A108" s="38">
        <v>2246</v>
      </c>
      <c r="B108" s="58" t="s">
        <v>94</v>
      </c>
      <c r="C108" s="59">
        <f t="shared" si="98"/>
        <v>0</v>
      </c>
      <c r="D108" s="232">
        <v>0</v>
      </c>
      <c r="E108" s="435"/>
      <c r="F108" s="393">
        <f t="shared" si="123"/>
        <v>0</v>
      </c>
      <c r="G108" s="232"/>
      <c r="H108" s="264"/>
      <c r="I108" s="115">
        <f t="shared" si="124"/>
        <v>0</v>
      </c>
      <c r="J108" s="264"/>
      <c r="K108" s="61"/>
      <c r="L108" s="115">
        <f t="shared" si="125"/>
        <v>0</v>
      </c>
      <c r="M108" s="328"/>
      <c r="N108" s="61"/>
      <c r="O108" s="115">
        <f t="shared" si="126"/>
        <v>0</v>
      </c>
      <c r="P108" s="112"/>
    </row>
    <row r="109" spans="1:16" hidden="1" x14ac:dyDescent="0.25">
      <c r="A109" s="38">
        <v>2247</v>
      </c>
      <c r="B109" s="58" t="s">
        <v>95</v>
      </c>
      <c r="C109" s="59">
        <f t="shared" si="98"/>
        <v>0</v>
      </c>
      <c r="D109" s="232">
        <v>0</v>
      </c>
      <c r="E109" s="435"/>
      <c r="F109" s="393">
        <f t="shared" si="123"/>
        <v>0</v>
      </c>
      <c r="G109" s="232"/>
      <c r="H109" s="264"/>
      <c r="I109" s="115">
        <f t="shared" si="124"/>
        <v>0</v>
      </c>
      <c r="J109" s="264"/>
      <c r="K109" s="61"/>
      <c r="L109" s="115">
        <f t="shared" si="125"/>
        <v>0</v>
      </c>
      <c r="M109" s="328"/>
      <c r="N109" s="61"/>
      <c r="O109" s="115">
        <f t="shared" si="126"/>
        <v>0</v>
      </c>
      <c r="P109" s="112"/>
    </row>
    <row r="110" spans="1:16" ht="24" hidden="1" x14ac:dyDescent="0.25">
      <c r="A110" s="38">
        <v>2248</v>
      </c>
      <c r="B110" s="58" t="s">
        <v>300</v>
      </c>
      <c r="C110" s="59">
        <f t="shared" si="98"/>
        <v>0</v>
      </c>
      <c r="D110" s="232">
        <v>0</v>
      </c>
      <c r="E110" s="435"/>
      <c r="F110" s="393">
        <f t="shared" si="123"/>
        <v>0</v>
      </c>
      <c r="G110" s="232"/>
      <c r="H110" s="264"/>
      <c r="I110" s="115">
        <f t="shared" si="124"/>
        <v>0</v>
      </c>
      <c r="J110" s="264"/>
      <c r="K110" s="61"/>
      <c r="L110" s="115">
        <f t="shared" si="125"/>
        <v>0</v>
      </c>
      <c r="M110" s="328"/>
      <c r="N110" s="61"/>
      <c r="O110" s="115">
        <f t="shared" si="126"/>
        <v>0</v>
      </c>
      <c r="P110" s="112"/>
    </row>
    <row r="111" spans="1:16" ht="24" hidden="1" x14ac:dyDescent="0.25">
      <c r="A111" s="38">
        <v>2249</v>
      </c>
      <c r="B111" s="58" t="s">
        <v>96</v>
      </c>
      <c r="C111" s="59">
        <f t="shared" si="98"/>
        <v>0</v>
      </c>
      <c r="D111" s="232">
        <v>0</v>
      </c>
      <c r="E111" s="435"/>
      <c r="F111" s="393">
        <f t="shared" si="123"/>
        <v>0</v>
      </c>
      <c r="G111" s="232"/>
      <c r="H111" s="264"/>
      <c r="I111" s="115">
        <f t="shared" si="124"/>
        <v>0</v>
      </c>
      <c r="J111" s="264"/>
      <c r="K111" s="61"/>
      <c r="L111" s="115">
        <f t="shared" si="125"/>
        <v>0</v>
      </c>
      <c r="M111" s="328"/>
      <c r="N111" s="61"/>
      <c r="O111" s="115">
        <f t="shared" si="126"/>
        <v>0</v>
      </c>
      <c r="P111" s="112"/>
    </row>
    <row r="112" spans="1:16" hidden="1" x14ac:dyDescent="0.25">
      <c r="A112" s="113">
        <v>2250</v>
      </c>
      <c r="B112" s="58" t="s">
        <v>97</v>
      </c>
      <c r="C112" s="59">
        <f t="shared" si="98"/>
        <v>0</v>
      </c>
      <c r="D112" s="233">
        <f>SUM(D113:D115)</f>
        <v>0</v>
      </c>
      <c r="E112" s="436">
        <f t="shared" ref="E112:F112" si="127">SUM(E113:E115)</f>
        <v>0</v>
      </c>
      <c r="F112" s="393">
        <f t="shared" si="127"/>
        <v>0</v>
      </c>
      <c r="G112" s="233">
        <f>SUM(G113:G115)</f>
        <v>0</v>
      </c>
      <c r="H112" s="122">
        <f t="shared" ref="H112:I112" si="128">SUM(H113:H115)</f>
        <v>0</v>
      </c>
      <c r="I112" s="115">
        <f t="shared" si="128"/>
        <v>0</v>
      </c>
      <c r="J112" s="122">
        <f>SUM(J113:J115)</f>
        <v>0</v>
      </c>
      <c r="K112" s="114">
        <f t="shared" ref="K112:L112" si="129">SUM(K113:K115)</f>
        <v>0</v>
      </c>
      <c r="L112" s="115">
        <f t="shared" si="129"/>
        <v>0</v>
      </c>
      <c r="M112" s="59">
        <f>SUM(M113:M115)</f>
        <v>0</v>
      </c>
      <c r="N112" s="114">
        <f t="shared" ref="N112:O112" si="130">SUM(N113:N115)</f>
        <v>0</v>
      </c>
      <c r="O112" s="115">
        <f t="shared" si="130"/>
        <v>0</v>
      </c>
      <c r="P112" s="112"/>
    </row>
    <row r="113" spans="1:16" hidden="1" x14ac:dyDescent="0.25">
      <c r="A113" s="38">
        <v>2251</v>
      </c>
      <c r="B113" s="58" t="s">
        <v>98</v>
      </c>
      <c r="C113" s="59">
        <f t="shared" si="98"/>
        <v>0</v>
      </c>
      <c r="D113" s="232">
        <v>0</v>
      </c>
      <c r="E113" s="435"/>
      <c r="F113" s="393">
        <f t="shared" ref="F113:F115" si="131">D113+E113</f>
        <v>0</v>
      </c>
      <c r="G113" s="232"/>
      <c r="H113" s="264"/>
      <c r="I113" s="115">
        <f t="shared" ref="I113:I115" si="132">G113+H113</f>
        <v>0</v>
      </c>
      <c r="J113" s="264"/>
      <c r="K113" s="61"/>
      <c r="L113" s="115">
        <f t="shared" ref="L113:L115" si="133">J113+K113</f>
        <v>0</v>
      </c>
      <c r="M113" s="328"/>
      <c r="N113" s="61"/>
      <c r="O113" s="115">
        <f t="shared" ref="O113:O115" si="134">M113+N113</f>
        <v>0</v>
      </c>
      <c r="P113" s="112"/>
    </row>
    <row r="114" spans="1:16" ht="24" hidden="1" x14ac:dyDescent="0.25">
      <c r="A114" s="38">
        <v>2252</v>
      </c>
      <c r="B114" s="58" t="s">
        <v>99</v>
      </c>
      <c r="C114" s="59">
        <f t="shared" si="98"/>
        <v>0</v>
      </c>
      <c r="D114" s="232">
        <v>0</v>
      </c>
      <c r="E114" s="435"/>
      <c r="F114" s="393">
        <f t="shared" si="131"/>
        <v>0</v>
      </c>
      <c r="G114" s="232"/>
      <c r="H114" s="264"/>
      <c r="I114" s="115">
        <f t="shared" si="132"/>
        <v>0</v>
      </c>
      <c r="J114" s="264"/>
      <c r="K114" s="61"/>
      <c r="L114" s="115">
        <f t="shared" si="133"/>
        <v>0</v>
      </c>
      <c r="M114" s="328"/>
      <c r="N114" s="61"/>
      <c r="O114" s="115">
        <f t="shared" si="134"/>
        <v>0</v>
      </c>
      <c r="P114" s="112"/>
    </row>
    <row r="115" spans="1:16" ht="24" hidden="1" x14ac:dyDescent="0.25">
      <c r="A115" s="38">
        <v>2259</v>
      </c>
      <c r="B115" s="58" t="s">
        <v>100</v>
      </c>
      <c r="C115" s="59">
        <f t="shared" si="98"/>
        <v>0</v>
      </c>
      <c r="D115" s="232">
        <v>0</v>
      </c>
      <c r="E115" s="435"/>
      <c r="F115" s="393">
        <f t="shared" si="131"/>
        <v>0</v>
      </c>
      <c r="G115" s="232"/>
      <c r="H115" s="264"/>
      <c r="I115" s="115">
        <f t="shared" si="132"/>
        <v>0</v>
      </c>
      <c r="J115" s="264"/>
      <c r="K115" s="61"/>
      <c r="L115" s="115">
        <f t="shared" si="133"/>
        <v>0</v>
      </c>
      <c r="M115" s="328"/>
      <c r="N115" s="61"/>
      <c r="O115" s="115">
        <f t="shared" si="134"/>
        <v>0</v>
      </c>
      <c r="P115" s="112"/>
    </row>
    <row r="116" spans="1:16" hidden="1" x14ac:dyDescent="0.25">
      <c r="A116" s="113">
        <v>2260</v>
      </c>
      <c r="B116" s="58" t="s">
        <v>101</v>
      </c>
      <c r="C116" s="59">
        <f t="shared" si="98"/>
        <v>0</v>
      </c>
      <c r="D116" s="233">
        <f>SUM(D117:D121)</f>
        <v>0</v>
      </c>
      <c r="E116" s="436">
        <f t="shared" ref="E116:F116" si="135">SUM(E117:E121)</f>
        <v>0</v>
      </c>
      <c r="F116" s="393">
        <f t="shared" si="135"/>
        <v>0</v>
      </c>
      <c r="G116" s="233">
        <f>SUM(G117:G121)</f>
        <v>0</v>
      </c>
      <c r="H116" s="122">
        <f t="shared" ref="H116:I116" si="136">SUM(H117:H121)</f>
        <v>0</v>
      </c>
      <c r="I116" s="115">
        <f t="shared" si="136"/>
        <v>0</v>
      </c>
      <c r="J116" s="122">
        <f>SUM(J117:J121)</f>
        <v>0</v>
      </c>
      <c r="K116" s="114">
        <f t="shared" ref="K116:L116" si="137">SUM(K117:K121)</f>
        <v>0</v>
      </c>
      <c r="L116" s="115">
        <f t="shared" si="137"/>
        <v>0</v>
      </c>
      <c r="M116" s="59">
        <f>SUM(M117:M121)</f>
        <v>0</v>
      </c>
      <c r="N116" s="114">
        <f t="shared" ref="N116:O116" si="138">SUM(N117:N121)</f>
        <v>0</v>
      </c>
      <c r="O116" s="115">
        <f t="shared" si="138"/>
        <v>0</v>
      </c>
      <c r="P116" s="112"/>
    </row>
    <row r="117" spans="1:16" hidden="1" x14ac:dyDescent="0.25">
      <c r="A117" s="38">
        <v>2261</v>
      </c>
      <c r="B117" s="58" t="s">
        <v>102</v>
      </c>
      <c r="C117" s="59">
        <f t="shared" si="98"/>
        <v>0</v>
      </c>
      <c r="D117" s="232">
        <v>0</v>
      </c>
      <c r="E117" s="435"/>
      <c r="F117" s="393">
        <f t="shared" ref="F117:F121" si="139">D117+E117</f>
        <v>0</v>
      </c>
      <c r="G117" s="232"/>
      <c r="H117" s="264"/>
      <c r="I117" s="115">
        <f t="shared" ref="I117:I121" si="140">G117+H117</f>
        <v>0</v>
      </c>
      <c r="J117" s="264"/>
      <c r="K117" s="61"/>
      <c r="L117" s="115">
        <f t="shared" ref="L117:L121" si="141">J117+K117</f>
        <v>0</v>
      </c>
      <c r="M117" s="328"/>
      <c r="N117" s="61"/>
      <c r="O117" s="115">
        <f t="shared" ref="O117:O121" si="142">M117+N117</f>
        <v>0</v>
      </c>
      <c r="P117" s="112"/>
    </row>
    <row r="118" spans="1:16" hidden="1" x14ac:dyDescent="0.25">
      <c r="A118" s="38">
        <v>2262</v>
      </c>
      <c r="B118" s="58" t="s">
        <v>103</v>
      </c>
      <c r="C118" s="59">
        <f t="shared" si="98"/>
        <v>0</v>
      </c>
      <c r="D118" s="232">
        <v>0</v>
      </c>
      <c r="E118" s="435"/>
      <c r="F118" s="393">
        <f t="shared" si="139"/>
        <v>0</v>
      </c>
      <c r="G118" s="232"/>
      <c r="H118" s="264"/>
      <c r="I118" s="115">
        <f t="shared" si="140"/>
        <v>0</v>
      </c>
      <c r="J118" s="264"/>
      <c r="K118" s="61"/>
      <c r="L118" s="115">
        <f t="shared" si="141"/>
        <v>0</v>
      </c>
      <c r="M118" s="328"/>
      <c r="N118" s="61"/>
      <c r="O118" s="115">
        <f t="shared" si="142"/>
        <v>0</v>
      </c>
      <c r="P118" s="112"/>
    </row>
    <row r="119" spans="1:16" hidden="1" x14ac:dyDescent="0.25">
      <c r="A119" s="38">
        <v>2263</v>
      </c>
      <c r="B119" s="58" t="s">
        <v>104</v>
      </c>
      <c r="C119" s="59">
        <f t="shared" si="98"/>
        <v>0</v>
      </c>
      <c r="D119" s="232">
        <v>0</v>
      </c>
      <c r="E119" s="435"/>
      <c r="F119" s="393">
        <f t="shared" si="139"/>
        <v>0</v>
      </c>
      <c r="G119" s="232"/>
      <c r="H119" s="264"/>
      <c r="I119" s="115">
        <f t="shared" si="140"/>
        <v>0</v>
      </c>
      <c r="J119" s="264"/>
      <c r="K119" s="61"/>
      <c r="L119" s="115">
        <f t="shared" si="141"/>
        <v>0</v>
      </c>
      <c r="M119" s="328"/>
      <c r="N119" s="61"/>
      <c r="O119" s="115">
        <f t="shared" si="142"/>
        <v>0</v>
      </c>
      <c r="P119" s="112"/>
    </row>
    <row r="120" spans="1:16" ht="24" hidden="1" x14ac:dyDescent="0.25">
      <c r="A120" s="38">
        <v>2264</v>
      </c>
      <c r="B120" s="58" t="s">
        <v>105</v>
      </c>
      <c r="C120" s="59">
        <f t="shared" si="98"/>
        <v>0</v>
      </c>
      <c r="D120" s="232">
        <v>0</v>
      </c>
      <c r="E120" s="435"/>
      <c r="F120" s="393">
        <f t="shared" si="139"/>
        <v>0</v>
      </c>
      <c r="G120" s="232"/>
      <c r="H120" s="264"/>
      <c r="I120" s="115">
        <f t="shared" si="140"/>
        <v>0</v>
      </c>
      <c r="J120" s="264"/>
      <c r="K120" s="61"/>
      <c r="L120" s="115">
        <f t="shared" si="141"/>
        <v>0</v>
      </c>
      <c r="M120" s="328"/>
      <c r="N120" s="61"/>
      <c r="O120" s="115">
        <f t="shared" si="142"/>
        <v>0</v>
      </c>
      <c r="P120" s="112"/>
    </row>
    <row r="121" spans="1:16" hidden="1" x14ac:dyDescent="0.25">
      <c r="A121" s="38">
        <v>2269</v>
      </c>
      <c r="B121" s="58" t="s">
        <v>106</v>
      </c>
      <c r="C121" s="59">
        <f t="shared" si="98"/>
        <v>0</v>
      </c>
      <c r="D121" s="232">
        <v>0</v>
      </c>
      <c r="E121" s="435"/>
      <c r="F121" s="393">
        <f t="shared" si="139"/>
        <v>0</v>
      </c>
      <c r="G121" s="232"/>
      <c r="H121" s="264"/>
      <c r="I121" s="115">
        <f t="shared" si="140"/>
        <v>0</v>
      </c>
      <c r="J121" s="264"/>
      <c r="K121" s="61"/>
      <c r="L121" s="115">
        <f t="shared" si="141"/>
        <v>0</v>
      </c>
      <c r="M121" s="328"/>
      <c r="N121" s="61"/>
      <c r="O121" s="115">
        <f t="shared" si="142"/>
        <v>0</v>
      </c>
      <c r="P121" s="112"/>
    </row>
    <row r="122" spans="1:16" hidden="1" x14ac:dyDescent="0.25">
      <c r="A122" s="113">
        <v>2270</v>
      </c>
      <c r="B122" s="58" t="s">
        <v>107</v>
      </c>
      <c r="C122" s="59">
        <f t="shared" si="98"/>
        <v>0</v>
      </c>
      <c r="D122" s="233">
        <f>SUM(D123:D127)</f>
        <v>0</v>
      </c>
      <c r="E122" s="436">
        <f t="shared" ref="E122:F122" si="143">SUM(E123:E127)</f>
        <v>0</v>
      </c>
      <c r="F122" s="393">
        <f t="shared" si="143"/>
        <v>0</v>
      </c>
      <c r="G122" s="233">
        <f>SUM(G123:G127)</f>
        <v>0</v>
      </c>
      <c r="H122" s="122">
        <f t="shared" ref="H122:I122" si="144">SUM(H123:H127)</f>
        <v>0</v>
      </c>
      <c r="I122" s="115">
        <f t="shared" si="144"/>
        <v>0</v>
      </c>
      <c r="J122" s="122">
        <f>SUM(J123:J127)</f>
        <v>0</v>
      </c>
      <c r="K122" s="114">
        <f t="shared" ref="K122:L122" si="145">SUM(K123:K127)</f>
        <v>0</v>
      </c>
      <c r="L122" s="115">
        <f t="shared" si="145"/>
        <v>0</v>
      </c>
      <c r="M122" s="59">
        <f>SUM(M123:M127)</f>
        <v>0</v>
      </c>
      <c r="N122" s="114">
        <f t="shared" ref="N122:O122" si="146">SUM(N123:N127)</f>
        <v>0</v>
      </c>
      <c r="O122" s="115">
        <f t="shared" si="146"/>
        <v>0</v>
      </c>
      <c r="P122" s="112"/>
    </row>
    <row r="123" spans="1:16" hidden="1" x14ac:dyDescent="0.25">
      <c r="A123" s="38">
        <v>2272</v>
      </c>
      <c r="B123" s="147" t="s">
        <v>108</v>
      </c>
      <c r="C123" s="59">
        <f t="shared" si="98"/>
        <v>0</v>
      </c>
      <c r="D123" s="232">
        <v>0</v>
      </c>
      <c r="E123" s="435"/>
      <c r="F123" s="393">
        <f t="shared" ref="F123:F127" si="147">D123+E123</f>
        <v>0</v>
      </c>
      <c r="G123" s="232"/>
      <c r="H123" s="264"/>
      <c r="I123" s="115">
        <f t="shared" ref="I123:I127" si="148">G123+H123</f>
        <v>0</v>
      </c>
      <c r="J123" s="264"/>
      <c r="K123" s="61"/>
      <c r="L123" s="115">
        <f t="shared" ref="L123:L127" si="149">J123+K123</f>
        <v>0</v>
      </c>
      <c r="M123" s="328"/>
      <c r="N123" s="61"/>
      <c r="O123" s="115">
        <f t="shared" ref="O123:O127" si="150">M123+N123</f>
        <v>0</v>
      </c>
      <c r="P123" s="112"/>
    </row>
    <row r="124" spans="1:16" ht="24" hidden="1" x14ac:dyDescent="0.25">
      <c r="A124" s="38">
        <v>2274</v>
      </c>
      <c r="B124" s="187" t="s">
        <v>290</v>
      </c>
      <c r="C124" s="59">
        <f t="shared" si="98"/>
        <v>0</v>
      </c>
      <c r="D124" s="232">
        <v>0</v>
      </c>
      <c r="E124" s="435"/>
      <c r="F124" s="393">
        <f t="shared" si="147"/>
        <v>0</v>
      </c>
      <c r="G124" s="232"/>
      <c r="H124" s="264"/>
      <c r="I124" s="115">
        <f t="shared" si="148"/>
        <v>0</v>
      </c>
      <c r="J124" s="264"/>
      <c r="K124" s="61"/>
      <c r="L124" s="115">
        <f t="shared" si="149"/>
        <v>0</v>
      </c>
      <c r="M124" s="328"/>
      <c r="N124" s="61"/>
      <c r="O124" s="115">
        <f t="shared" si="150"/>
        <v>0</v>
      </c>
      <c r="P124" s="112"/>
    </row>
    <row r="125" spans="1:16" ht="24" hidden="1" x14ac:dyDescent="0.25">
      <c r="A125" s="38">
        <v>2275</v>
      </c>
      <c r="B125" s="58" t="s">
        <v>109</v>
      </c>
      <c r="C125" s="59">
        <f t="shared" si="98"/>
        <v>0</v>
      </c>
      <c r="D125" s="232">
        <f>402833-147349-255484</f>
        <v>0</v>
      </c>
      <c r="E125" s="435"/>
      <c r="F125" s="393">
        <f t="shared" si="147"/>
        <v>0</v>
      </c>
      <c r="G125" s="232"/>
      <c r="H125" s="264"/>
      <c r="I125" s="115">
        <f t="shared" si="148"/>
        <v>0</v>
      </c>
      <c r="J125" s="264"/>
      <c r="K125" s="61"/>
      <c r="L125" s="115">
        <f t="shared" si="149"/>
        <v>0</v>
      </c>
      <c r="M125" s="328"/>
      <c r="N125" s="61"/>
      <c r="O125" s="115">
        <f t="shared" si="150"/>
        <v>0</v>
      </c>
      <c r="P125" s="112"/>
    </row>
    <row r="126" spans="1:16" ht="36" hidden="1" x14ac:dyDescent="0.25">
      <c r="A126" s="38">
        <v>2276</v>
      </c>
      <c r="B126" s="58" t="s">
        <v>110</v>
      </c>
      <c r="C126" s="59">
        <f t="shared" si="98"/>
        <v>0</v>
      </c>
      <c r="D126" s="232">
        <v>0</v>
      </c>
      <c r="E126" s="435"/>
      <c r="F126" s="393">
        <f t="shared" si="147"/>
        <v>0</v>
      </c>
      <c r="G126" s="232"/>
      <c r="H126" s="264"/>
      <c r="I126" s="115">
        <f t="shared" si="148"/>
        <v>0</v>
      </c>
      <c r="J126" s="264"/>
      <c r="K126" s="61"/>
      <c r="L126" s="115">
        <f t="shared" si="149"/>
        <v>0</v>
      </c>
      <c r="M126" s="328"/>
      <c r="N126" s="61"/>
      <c r="O126" s="115">
        <f t="shared" si="150"/>
        <v>0</v>
      </c>
      <c r="P126" s="112"/>
    </row>
    <row r="127" spans="1:16" ht="24" hidden="1" x14ac:dyDescent="0.25">
      <c r="A127" s="38">
        <v>2279</v>
      </c>
      <c r="B127" s="58" t="s">
        <v>111</v>
      </c>
      <c r="C127" s="59">
        <f t="shared" si="98"/>
        <v>0</v>
      </c>
      <c r="D127" s="232">
        <v>0</v>
      </c>
      <c r="E127" s="435"/>
      <c r="F127" s="393">
        <f t="shared" si="147"/>
        <v>0</v>
      </c>
      <c r="G127" s="232"/>
      <c r="H127" s="264"/>
      <c r="I127" s="115">
        <f t="shared" si="148"/>
        <v>0</v>
      </c>
      <c r="J127" s="264"/>
      <c r="K127" s="61"/>
      <c r="L127" s="115">
        <f t="shared" si="149"/>
        <v>0</v>
      </c>
      <c r="M127" s="328"/>
      <c r="N127" s="61"/>
      <c r="O127" s="115">
        <f t="shared" si="150"/>
        <v>0</v>
      </c>
      <c r="P127" s="112"/>
    </row>
    <row r="128" spans="1:16" ht="24" hidden="1" x14ac:dyDescent="0.25">
      <c r="A128" s="1244">
        <v>2280</v>
      </c>
      <c r="B128" s="53" t="s">
        <v>301</v>
      </c>
      <c r="C128" s="54">
        <f t="shared" si="98"/>
        <v>0</v>
      </c>
      <c r="D128" s="235">
        <f t="shared" ref="D128:O128" si="151">SUM(D129)</f>
        <v>0</v>
      </c>
      <c r="E128" s="438">
        <f t="shared" si="151"/>
        <v>0</v>
      </c>
      <c r="F128" s="434">
        <f t="shared" si="151"/>
        <v>0</v>
      </c>
      <c r="G128" s="235">
        <f t="shared" si="151"/>
        <v>0</v>
      </c>
      <c r="H128" s="266">
        <f t="shared" si="151"/>
        <v>0</v>
      </c>
      <c r="I128" s="121">
        <f t="shared" si="151"/>
        <v>0</v>
      </c>
      <c r="J128" s="266">
        <f t="shared" si="151"/>
        <v>0</v>
      </c>
      <c r="K128" s="120">
        <f t="shared" si="151"/>
        <v>0</v>
      </c>
      <c r="L128" s="121">
        <f t="shared" si="151"/>
        <v>0</v>
      </c>
      <c r="M128" s="59">
        <f t="shared" si="151"/>
        <v>0</v>
      </c>
      <c r="N128" s="114">
        <f t="shared" si="151"/>
        <v>0</v>
      </c>
      <c r="O128" s="115">
        <f t="shared" si="151"/>
        <v>0</v>
      </c>
      <c r="P128" s="112"/>
    </row>
    <row r="129" spans="1:16" ht="24" hidden="1" x14ac:dyDescent="0.25">
      <c r="A129" s="38">
        <v>2283</v>
      </c>
      <c r="B129" s="58" t="s">
        <v>112</v>
      </c>
      <c r="C129" s="59">
        <f t="shared" si="98"/>
        <v>0</v>
      </c>
      <c r="D129" s="232">
        <v>0</v>
      </c>
      <c r="E129" s="435"/>
      <c r="F129" s="393">
        <f>D129+E129</f>
        <v>0</v>
      </c>
      <c r="G129" s="232"/>
      <c r="H129" s="264"/>
      <c r="I129" s="115">
        <f>G129+H129</f>
        <v>0</v>
      </c>
      <c r="J129" s="264"/>
      <c r="K129" s="61"/>
      <c r="L129" s="115">
        <f>J129+K129</f>
        <v>0</v>
      </c>
      <c r="M129" s="328"/>
      <c r="N129" s="61"/>
      <c r="O129" s="115">
        <f>M129+N129</f>
        <v>0</v>
      </c>
      <c r="P129" s="112"/>
    </row>
    <row r="130" spans="1:16" ht="38.25" hidden="1" customHeight="1" x14ac:dyDescent="0.25">
      <c r="A130" s="46">
        <v>2300</v>
      </c>
      <c r="B130" s="106" t="s">
        <v>113</v>
      </c>
      <c r="C130" s="47">
        <f t="shared" si="98"/>
        <v>0</v>
      </c>
      <c r="D130" s="230">
        <f>SUM(D131,D136,D140,D141,D144,D151,D159,D160,D163)</f>
        <v>0</v>
      </c>
      <c r="E130" s="430">
        <f t="shared" ref="E130:F130" si="152">SUM(E131,E136,E140,E141,E144,E151,E159,E160,E163)</f>
        <v>0</v>
      </c>
      <c r="F130" s="397">
        <f t="shared" si="152"/>
        <v>0</v>
      </c>
      <c r="G130" s="230">
        <f>SUM(G131,G136,G140,G141,G144,G151,G159,G160,G163)</f>
        <v>0</v>
      </c>
      <c r="H130" s="107">
        <f t="shared" ref="H130:I130" si="153">SUM(H131,H136,H140,H141,H144,H151,H159,H160,H163)</f>
        <v>0</v>
      </c>
      <c r="I130" s="118">
        <f t="shared" si="153"/>
        <v>0</v>
      </c>
      <c r="J130" s="107">
        <f>SUM(J131,J136,J140,J141,J144,J151,J159,J160,J163)</f>
        <v>0</v>
      </c>
      <c r="K130" s="51">
        <f t="shared" ref="K130:L130" si="154">SUM(K131,K136,K140,K141,K144,K151,K159,K160,K163)</f>
        <v>0</v>
      </c>
      <c r="L130" s="118">
        <f t="shared" si="154"/>
        <v>0</v>
      </c>
      <c r="M130" s="47">
        <f>SUM(M131,M136,M140,M141,M144,M151,M159,M160,M163)</f>
        <v>0</v>
      </c>
      <c r="N130" s="51">
        <f t="shared" ref="N130:O130" si="155">SUM(N131,N136,N140,N141,N144,N151,N159,N160,N163)</f>
        <v>0</v>
      </c>
      <c r="O130" s="118">
        <f t="shared" si="155"/>
        <v>0</v>
      </c>
      <c r="P130" s="124"/>
    </row>
    <row r="131" spans="1:16" ht="24" hidden="1" x14ac:dyDescent="0.25">
      <c r="A131" s="1244">
        <v>2310</v>
      </c>
      <c r="B131" s="53" t="s">
        <v>114</v>
      </c>
      <c r="C131" s="54">
        <f t="shared" si="98"/>
        <v>0</v>
      </c>
      <c r="D131" s="235">
        <f t="shared" ref="D131:O131" si="156">SUM(D132:D135)</f>
        <v>0</v>
      </c>
      <c r="E131" s="438">
        <f t="shared" si="156"/>
        <v>0</v>
      </c>
      <c r="F131" s="434">
        <f t="shared" si="156"/>
        <v>0</v>
      </c>
      <c r="G131" s="235">
        <f t="shared" si="156"/>
        <v>0</v>
      </c>
      <c r="H131" s="266">
        <f t="shared" si="156"/>
        <v>0</v>
      </c>
      <c r="I131" s="121">
        <f t="shared" si="156"/>
        <v>0</v>
      </c>
      <c r="J131" s="266">
        <f t="shared" si="156"/>
        <v>0</v>
      </c>
      <c r="K131" s="120">
        <f t="shared" si="156"/>
        <v>0</v>
      </c>
      <c r="L131" s="121">
        <f t="shared" si="156"/>
        <v>0</v>
      </c>
      <c r="M131" s="54">
        <f t="shared" si="156"/>
        <v>0</v>
      </c>
      <c r="N131" s="120">
        <f t="shared" si="156"/>
        <v>0</v>
      </c>
      <c r="O131" s="121">
        <f t="shared" si="156"/>
        <v>0</v>
      </c>
      <c r="P131" s="111"/>
    </row>
    <row r="132" spans="1:16" hidden="1" x14ac:dyDescent="0.25">
      <c r="A132" s="38">
        <v>2311</v>
      </c>
      <c r="B132" s="58" t="s">
        <v>115</v>
      </c>
      <c r="C132" s="59">
        <f t="shared" si="98"/>
        <v>0</v>
      </c>
      <c r="D132" s="232">
        <v>0</v>
      </c>
      <c r="E132" s="435"/>
      <c r="F132" s="393">
        <f t="shared" ref="F132:F135" si="157">D132+E132</f>
        <v>0</v>
      </c>
      <c r="G132" s="232"/>
      <c r="H132" s="264"/>
      <c r="I132" s="115">
        <f t="shared" ref="I132:I135" si="158">G132+H132</f>
        <v>0</v>
      </c>
      <c r="J132" s="264"/>
      <c r="K132" s="61"/>
      <c r="L132" s="115">
        <f t="shared" ref="L132:L135" si="159">J132+K132</f>
        <v>0</v>
      </c>
      <c r="M132" s="328"/>
      <c r="N132" s="61"/>
      <c r="O132" s="115">
        <f t="shared" ref="O132:O135" si="160">M132+N132</f>
        <v>0</v>
      </c>
      <c r="P132" s="112"/>
    </row>
    <row r="133" spans="1:16" hidden="1" x14ac:dyDescent="0.25">
      <c r="A133" s="38">
        <v>2312</v>
      </c>
      <c r="B133" s="58" t="s">
        <v>116</v>
      </c>
      <c r="C133" s="59">
        <f t="shared" si="98"/>
        <v>0</v>
      </c>
      <c r="D133" s="232">
        <v>0</v>
      </c>
      <c r="E133" s="435"/>
      <c r="F133" s="393">
        <f t="shared" si="157"/>
        <v>0</v>
      </c>
      <c r="G133" s="232"/>
      <c r="H133" s="264"/>
      <c r="I133" s="115">
        <f t="shared" si="158"/>
        <v>0</v>
      </c>
      <c r="J133" s="264"/>
      <c r="K133" s="61"/>
      <c r="L133" s="115">
        <f t="shared" si="159"/>
        <v>0</v>
      </c>
      <c r="M133" s="328"/>
      <c r="N133" s="61"/>
      <c r="O133" s="115">
        <f t="shared" si="160"/>
        <v>0</v>
      </c>
      <c r="P133" s="112"/>
    </row>
    <row r="134" spans="1:16" hidden="1" x14ac:dyDescent="0.25">
      <c r="A134" s="38">
        <v>2313</v>
      </c>
      <c r="B134" s="58" t="s">
        <v>117</v>
      </c>
      <c r="C134" s="59">
        <f t="shared" si="98"/>
        <v>0</v>
      </c>
      <c r="D134" s="232">
        <v>0</v>
      </c>
      <c r="E134" s="435"/>
      <c r="F134" s="393">
        <f t="shared" si="157"/>
        <v>0</v>
      </c>
      <c r="G134" s="232"/>
      <c r="H134" s="264"/>
      <c r="I134" s="115">
        <f t="shared" si="158"/>
        <v>0</v>
      </c>
      <c r="J134" s="264"/>
      <c r="K134" s="61"/>
      <c r="L134" s="115">
        <f t="shared" si="159"/>
        <v>0</v>
      </c>
      <c r="M134" s="328"/>
      <c r="N134" s="61"/>
      <c r="O134" s="115">
        <f t="shared" si="160"/>
        <v>0</v>
      </c>
      <c r="P134" s="112"/>
    </row>
    <row r="135" spans="1:16" ht="36" hidden="1" customHeight="1" x14ac:dyDescent="0.25">
      <c r="A135" s="38">
        <v>2314</v>
      </c>
      <c r="B135" s="58" t="s">
        <v>291</v>
      </c>
      <c r="C135" s="59">
        <f t="shared" si="98"/>
        <v>0</v>
      </c>
      <c r="D135" s="232">
        <v>0</v>
      </c>
      <c r="E135" s="435"/>
      <c r="F135" s="393">
        <f t="shared" si="157"/>
        <v>0</v>
      </c>
      <c r="G135" s="232"/>
      <c r="H135" s="264"/>
      <c r="I135" s="115">
        <f t="shared" si="158"/>
        <v>0</v>
      </c>
      <c r="J135" s="264"/>
      <c r="K135" s="61"/>
      <c r="L135" s="115">
        <f t="shared" si="159"/>
        <v>0</v>
      </c>
      <c r="M135" s="328"/>
      <c r="N135" s="61"/>
      <c r="O135" s="115">
        <f t="shared" si="160"/>
        <v>0</v>
      </c>
      <c r="P135" s="112"/>
    </row>
    <row r="136" spans="1:16" hidden="1" x14ac:dyDescent="0.25">
      <c r="A136" s="113">
        <v>2320</v>
      </c>
      <c r="B136" s="58" t="s">
        <v>118</v>
      </c>
      <c r="C136" s="59">
        <f t="shared" si="98"/>
        <v>0</v>
      </c>
      <c r="D136" s="233">
        <f>SUM(D137:D139)</f>
        <v>0</v>
      </c>
      <c r="E136" s="436">
        <f t="shared" ref="E136:F136" si="161">SUM(E137:E139)</f>
        <v>0</v>
      </c>
      <c r="F136" s="393">
        <f t="shared" si="161"/>
        <v>0</v>
      </c>
      <c r="G136" s="233">
        <f>SUM(G137:G139)</f>
        <v>0</v>
      </c>
      <c r="H136" s="122">
        <f t="shared" ref="H136:I136" si="162">SUM(H137:H139)</f>
        <v>0</v>
      </c>
      <c r="I136" s="115">
        <f t="shared" si="162"/>
        <v>0</v>
      </c>
      <c r="J136" s="122">
        <f>SUM(J137:J139)</f>
        <v>0</v>
      </c>
      <c r="K136" s="114">
        <f t="shared" ref="K136:L136" si="163">SUM(K137:K139)</f>
        <v>0</v>
      </c>
      <c r="L136" s="115">
        <f t="shared" si="163"/>
        <v>0</v>
      </c>
      <c r="M136" s="59">
        <f>SUM(M137:M139)</f>
        <v>0</v>
      </c>
      <c r="N136" s="114">
        <f t="shared" ref="N136:O136" si="164">SUM(N137:N139)</f>
        <v>0</v>
      </c>
      <c r="O136" s="115">
        <f t="shared" si="164"/>
        <v>0</v>
      </c>
      <c r="P136" s="112"/>
    </row>
    <row r="137" spans="1:16" hidden="1" x14ac:dyDescent="0.25">
      <c r="A137" s="38">
        <v>2321</v>
      </c>
      <c r="B137" s="58" t="s">
        <v>119</v>
      </c>
      <c r="C137" s="59">
        <f t="shared" si="98"/>
        <v>0</v>
      </c>
      <c r="D137" s="232">
        <v>0</v>
      </c>
      <c r="E137" s="435"/>
      <c r="F137" s="393">
        <f t="shared" ref="F137:F140" si="165">D137+E137</f>
        <v>0</v>
      </c>
      <c r="G137" s="232"/>
      <c r="H137" s="264"/>
      <c r="I137" s="115">
        <f t="shared" ref="I137:I140" si="166">G137+H137</f>
        <v>0</v>
      </c>
      <c r="J137" s="264"/>
      <c r="K137" s="61"/>
      <c r="L137" s="115">
        <f t="shared" ref="L137:L140" si="167">J137+K137</f>
        <v>0</v>
      </c>
      <c r="M137" s="328"/>
      <c r="N137" s="61"/>
      <c r="O137" s="115">
        <f t="shared" ref="O137:O140" si="168">M137+N137</f>
        <v>0</v>
      </c>
      <c r="P137" s="112"/>
    </row>
    <row r="138" spans="1:16" hidden="1" x14ac:dyDescent="0.25">
      <c r="A138" s="38">
        <v>2322</v>
      </c>
      <c r="B138" s="58" t="s">
        <v>120</v>
      </c>
      <c r="C138" s="59">
        <f t="shared" si="98"/>
        <v>0</v>
      </c>
      <c r="D138" s="232">
        <v>0</v>
      </c>
      <c r="E138" s="435"/>
      <c r="F138" s="393">
        <f t="shared" si="165"/>
        <v>0</v>
      </c>
      <c r="G138" s="232"/>
      <c r="H138" s="264"/>
      <c r="I138" s="115">
        <f t="shared" si="166"/>
        <v>0</v>
      </c>
      <c r="J138" s="264"/>
      <c r="K138" s="61"/>
      <c r="L138" s="115">
        <f t="shared" si="167"/>
        <v>0</v>
      </c>
      <c r="M138" s="328"/>
      <c r="N138" s="61"/>
      <c r="O138" s="115">
        <f t="shared" si="168"/>
        <v>0</v>
      </c>
      <c r="P138" s="112"/>
    </row>
    <row r="139" spans="1:16" ht="10.5" hidden="1" customHeight="1" x14ac:dyDescent="0.25">
      <c r="A139" s="38">
        <v>2329</v>
      </c>
      <c r="B139" s="58" t="s">
        <v>121</v>
      </c>
      <c r="C139" s="59">
        <f t="shared" si="98"/>
        <v>0</v>
      </c>
      <c r="D139" s="232">
        <v>0</v>
      </c>
      <c r="E139" s="435"/>
      <c r="F139" s="393">
        <f t="shared" si="165"/>
        <v>0</v>
      </c>
      <c r="G139" s="232"/>
      <c r="H139" s="264"/>
      <c r="I139" s="115">
        <f t="shared" si="166"/>
        <v>0</v>
      </c>
      <c r="J139" s="264"/>
      <c r="K139" s="61"/>
      <c r="L139" s="115">
        <f t="shared" si="167"/>
        <v>0</v>
      </c>
      <c r="M139" s="328"/>
      <c r="N139" s="61"/>
      <c r="O139" s="115">
        <f t="shared" si="168"/>
        <v>0</v>
      </c>
      <c r="P139" s="112"/>
    </row>
    <row r="140" spans="1:16" hidden="1" x14ac:dyDescent="0.25">
      <c r="A140" s="113">
        <v>2330</v>
      </c>
      <c r="B140" s="58" t="s">
        <v>122</v>
      </c>
      <c r="C140" s="59">
        <f t="shared" si="98"/>
        <v>0</v>
      </c>
      <c r="D140" s="232">
        <v>0</v>
      </c>
      <c r="E140" s="435"/>
      <c r="F140" s="393">
        <f t="shared" si="165"/>
        <v>0</v>
      </c>
      <c r="G140" s="232"/>
      <c r="H140" s="264"/>
      <c r="I140" s="115">
        <f t="shared" si="166"/>
        <v>0</v>
      </c>
      <c r="J140" s="264"/>
      <c r="K140" s="61"/>
      <c r="L140" s="115">
        <f t="shared" si="167"/>
        <v>0</v>
      </c>
      <c r="M140" s="328"/>
      <c r="N140" s="61"/>
      <c r="O140" s="115">
        <f t="shared" si="168"/>
        <v>0</v>
      </c>
      <c r="P140" s="112"/>
    </row>
    <row r="141" spans="1:16" ht="48" hidden="1" x14ac:dyDescent="0.25">
      <c r="A141" s="113">
        <v>2340</v>
      </c>
      <c r="B141" s="58" t="s">
        <v>302</v>
      </c>
      <c r="C141" s="59">
        <f t="shared" si="98"/>
        <v>0</v>
      </c>
      <c r="D141" s="233">
        <f>SUM(D142:D143)</f>
        <v>0</v>
      </c>
      <c r="E141" s="436">
        <f t="shared" ref="E141:F141" si="169">SUM(E142:E143)</f>
        <v>0</v>
      </c>
      <c r="F141" s="393">
        <f t="shared" si="169"/>
        <v>0</v>
      </c>
      <c r="G141" s="233">
        <f>SUM(G142:G143)</f>
        <v>0</v>
      </c>
      <c r="H141" s="122">
        <f t="shared" ref="H141:I141" si="170">SUM(H142:H143)</f>
        <v>0</v>
      </c>
      <c r="I141" s="115">
        <f t="shared" si="170"/>
        <v>0</v>
      </c>
      <c r="J141" s="122">
        <f>SUM(J142:J143)</f>
        <v>0</v>
      </c>
      <c r="K141" s="114">
        <f t="shared" ref="K141:L141" si="171">SUM(K142:K143)</f>
        <v>0</v>
      </c>
      <c r="L141" s="115">
        <f t="shared" si="171"/>
        <v>0</v>
      </c>
      <c r="M141" s="59">
        <f>SUM(M142:M143)</f>
        <v>0</v>
      </c>
      <c r="N141" s="114">
        <f t="shared" ref="N141:O141" si="172">SUM(N142:N143)</f>
        <v>0</v>
      </c>
      <c r="O141" s="115">
        <f t="shared" si="172"/>
        <v>0</v>
      </c>
      <c r="P141" s="112"/>
    </row>
    <row r="142" spans="1:16" hidden="1" x14ac:dyDescent="0.25">
      <c r="A142" s="38">
        <v>2341</v>
      </c>
      <c r="B142" s="58" t="s">
        <v>123</v>
      </c>
      <c r="C142" s="59">
        <f t="shared" si="98"/>
        <v>0</v>
      </c>
      <c r="D142" s="232">
        <v>0</v>
      </c>
      <c r="E142" s="435"/>
      <c r="F142" s="393">
        <f t="shared" ref="F142:F143" si="173">D142+E142</f>
        <v>0</v>
      </c>
      <c r="G142" s="232"/>
      <c r="H142" s="264"/>
      <c r="I142" s="115">
        <f t="shared" ref="I142:I143" si="174">G142+H142</f>
        <v>0</v>
      </c>
      <c r="J142" s="264"/>
      <c r="K142" s="61"/>
      <c r="L142" s="115">
        <f t="shared" ref="L142:L143" si="175">J142+K142</f>
        <v>0</v>
      </c>
      <c r="M142" s="328"/>
      <c r="N142" s="61"/>
      <c r="O142" s="115">
        <f t="shared" ref="O142:O143" si="176">M142+N142</f>
        <v>0</v>
      </c>
      <c r="P142" s="112"/>
    </row>
    <row r="143" spans="1:16" ht="24" hidden="1" x14ac:dyDescent="0.25">
      <c r="A143" s="38">
        <v>2344</v>
      </c>
      <c r="B143" s="58" t="s">
        <v>124</v>
      </c>
      <c r="C143" s="59">
        <f t="shared" si="98"/>
        <v>0</v>
      </c>
      <c r="D143" s="232">
        <v>0</v>
      </c>
      <c r="E143" s="435"/>
      <c r="F143" s="393">
        <f t="shared" si="173"/>
        <v>0</v>
      </c>
      <c r="G143" s="232"/>
      <c r="H143" s="264"/>
      <c r="I143" s="115">
        <f t="shared" si="174"/>
        <v>0</v>
      </c>
      <c r="J143" s="264"/>
      <c r="K143" s="61"/>
      <c r="L143" s="115">
        <f t="shared" si="175"/>
        <v>0</v>
      </c>
      <c r="M143" s="328"/>
      <c r="N143" s="61"/>
      <c r="O143" s="115">
        <f t="shared" si="176"/>
        <v>0</v>
      </c>
      <c r="P143" s="112"/>
    </row>
    <row r="144" spans="1:16" ht="24" hidden="1" x14ac:dyDescent="0.25">
      <c r="A144" s="108">
        <v>2350</v>
      </c>
      <c r="B144" s="79" t="s">
        <v>125</v>
      </c>
      <c r="C144" s="85">
        <f t="shared" si="98"/>
        <v>0</v>
      </c>
      <c r="D144" s="133">
        <f>SUM(D145:D150)</f>
        <v>0</v>
      </c>
      <c r="E144" s="431">
        <f t="shared" ref="E144:F144" si="177">SUM(E145:E150)</f>
        <v>0</v>
      </c>
      <c r="F144" s="432">
        <f t="shared" si="177"/>
        <v>0</v>
      </c>
      <c r="G144" s="133">
        <f>SUM(G145:G150)</f>
        <v>0</v>
      </c>
      <c r="H144" s="208">
        <f t="shared" ref="H144:I144" si="178">SUM(H145:H150)</f>
        <v>0</v>
      </c>
      <c r="I144" s="110">
        <f t="shared" si="178"/>
        <v>0</v>
      </c>
      <c r="J144" s="208">
        <f>SUM(J145:J150)</f>
        <v>0</v>
      </c>
      <c r="K144" s="109">
        <f t="shared" ref="K144:L144" si="179">SUM(K145:K150)</f>
        <v>0</v>
      </c>
      <c r="L144" s="110">
        <f t="shared" si="179"/>
        <v>0</v>
      </c>
      <c r="M144" s="85">
        <f>SUM(M145:M150)</f>
        <v>0</v>
      </c>
      <c r="N144" s="109">
        <f t="shared" ref="N144:O144" si="180">SUM(N145:N150)</f>
        <v>0</v>
      </c>
      <c r="O144" s="110">
        <f t="shared" si="180"/>
        <v>0</v>
      </c>
      <c r="P144" s="117"/>
    </row>
    <row r="145" spans="1:16" hidden="1" x14ac:dyDescent="0.25">
      <c r="A145" s="33">
        <v>2351</v>
      </c>
      <c r="B145" s="53" t="s">
        <v>126</v>
      </c>
      <c r="C145" s="54">
        <f t="shared" si="98"/>
        <v>0</v>
      </c>
      <c r="D145" s="231">
        <v>0</v>
      </c>
      <c r="E145" s="433"/>
      <c r="F145" s="434">
        <f t="shared" ref="F145:F150" si="181">D145+E145</f>
        <v>0</v>
      </c>
      <c r="G145" s="231"/>
      <c r="H145" s="263"/>
      <c r="I145" s="121">
        <f t="shared" ref="I145:I150" si="182">G145+H145</f>
        <v>0</v>
      </c>
      <c r="J145" s="263"/>
      <c r="K145" s="56"/>
      <c r="L145" s="121">
        <f t="shared" ref="L145:L150" si="183">J145+K145</f>
        <v>0</v>
      </c>
      <c r="M145" s="327"/>
      <c r="N145" s="56"/>
      <c r="O145" s="121">
        <f t="shared" ref="O145:O150" si="184">M145+N145</f>
        <v>0</v>
      </c>
      <c r="P145" s="111"/>
    </row>
    <row r="146" spans="1:16" hidden="1" x14ac:dyDescent="0.25">
      <c r="A146" s="38">
        <v>2352</v>
      </c>
      <c r="B146" s="58" t="s">
        <v>127</v>
      </c>
      <c r="C146" s="59">
        <f t="shared" si="98"/>
        <v>0</v>
      </c>
      <c r="D146" s="232">
        <v>0</v>
      </c>
      <c r="E146" s="435"/>
      <c r="F146" s="393">
        <f t="shared" si="181"/>
        <v>0</v>
      </c>
      <c r="G146" s="232"/>
      <c r="H146" s="264"/>
      <c r="I146" s="115">
        <f t="shared" si="182"/>
        <v>0</v>
      </c>
      <c r="J146" s="264"/>
      <c r="K146" s="61"/>
      <c r="L146" s="115">
        <f t="shared" si="183"/>
        <v>0</v>
      </c>
      <c r="M146" s="328"/>
      <c r="N146" s="61"/>
      <c r="O146" s="115">
        <f t="shared" si="184"/>
        <v>0</v>
      </c>
      <c r="P146" s="112"/>
    </row>
    <row r="147" spans="1:16" ht="24" hidden="1" x14ac:dyDescent="0.25">
      <c r="A147" s="38">
        <v>2353</v>
      </c>
      <c r="B147" s="58" t="s">
        <v>128</v>
      </c>
      <c r="C147" s="59">
        <f t="shared" si="98"/>
        <v>0</v>
      </c>
      <c r="D147" s="232">
        <v>0</v>
      </c>
      <c r="E147" s="435"/>
      <c r="F147" s="393">
        <f t="shared" si="181"/>
        <v>0</v>
      </c>
      <c r="G147" s="232"/>
      <c r="H147" s="264"/>
      <c r="I147" s="115">
        <f t="shared" si="182"/>
        <v>0</v>
      </c>
      <c r="J147" s="264"/>
      <c r="K147" s="61"/>
      <c r="L147" s="115">
        <f t="shared" si="183"/>
        <v>0</v>
      </c>
      <c r="M147" s="328"/>
      <c r="N147" s="61"/>
      <c r="O147" s="115">
        <f t="shared" si="184"/>
        <v>0</v>
      </c>
      <c r="P147" s="112"/>
    </row>
    <row r="148" spans="1:16" ht="24" hidden="1" x14ac:dyDescent="0.25">
      <c r="A148" s="38">
        <v>2354</v>
      </c>
      <c r="B148" s="58" t="s">
        <v>129</v>
      </c>
      <c r="C148" s="59">
        <f t="shared" si="98"/>
        <v>0</v>
      </c>
      <c r="D148" s="232">
        <v>0</v>
      </c>
      <c r="E148" s="435"/>
      <c r="F148" s="393">
        <f t="shared" si="181"/>
        <v>0</v>
      </c>
      <c r="G148" s="232"/>
      <c r="H148" s="264"/>
      <c r="I148" s="115">
        <f t="shared" si="182"/>
        <v>0</v>
      </c>
      <c r="J148" s="264"/>
      <c r="K148" s="61"/>
      <c r="L148" s="115">
        <f t="shared" si="183"/>
        <v>0</v>
      </c>
      <c r="M148" s="328"/>
      <c r="N148" s="61"/>
      <c r="O148" s="115">
        <f t="shared" si="184"/>
        <v>0</v>
      </c>
      <c r="P148" s="112"/>
    </row>
    <row r="149" spans="1:16" ht="24" hidden="1" x14ac:dyDescent="0.25">
      <c r="A149" s="38">
        <v>2355</v>
      </c>
      <c r="B149" s="58" t="s">
        <v>130</v>
      </c>
      <c r="C149" s="59">
        <f t="shared" ref="C149:C212" si="185">F149+I149+L149+O149</f>
        <v>0</v>
      </c>
      <c r="D149" s="232">
        <v>0</v>
      </c>
      <c r="E149" s="435"/>
      <c r="F149" s="393">
        <f t="shared" si="181"/>
        <v>0</v>
      </c>
      <c r="G149" s="232"/>
      <c r="H149" s="264"/>
      <c r="I149" s="115">
        <f t="shared" si="182"/>
        <v>0</v>
      </c>
      <c r="J149" s="264"/>
      <c r="K149" s="61"/>
      <c r="L149" s="115">
        <f t="shared" si="183"/>
        <v>0</v>
      </c>
      <c r="M149" s="328"/>
      <c r="N149" s="61"/>
      <c r="O149" s="115">
        <f t="shared" si="184"/>
        <v>0</v>
      </c>
      <c r="P149" s="112"/>
    </row>
    <row r="150" spans="1:16" ht="24" hidden="1" x14ac:dyDescent="0.25">
      <c r="A150" s="38">
        <v>2359</v>
      </c>
      <c r="B150" s="58" t="s">
        <v>131</v>
      </c>
      <c r="C150" s="59">
        <f t="shared" si="185"/>
        <v>0</v>
      </c>
      <c r="D150" s="232">
        <v>0</v>
      </c>
      <c r="E150" s="435"/>
      <c r="F150" s="393">
        <f t="shared" si="181"/>
        <v>0</v>
      </c>
      <c r="G150" s="232"/>
      <c r="H150" s="264"/>
      <c r="I150" s="115">
        <f t="shared" si="182"/>
        <v>0</v>
      </c>
      <c r="J150" s="264"/>
      <c r="K150" s="61"/>
      <c r="L150" s="115">
        <f t="shared" si="183"/>
        <v>0</v>
      </c>
      <c r="M150" s="328"/>
      <c r="N150" s="61"/>
      <c r="O150" s="115">
        <f t="shared" si="184"/>
        <v>0</v>
      </c>
      <c r="P150" s="112"/>
    </row>
    <row r="151" spans="1:16" ht="24.75" hidden="1" customHeight="1" x14ac:dyDescent="0.25">
      <c r="A151" s="113">
        <v>2360</v>
      </c>
      <c r="B151" s="58" t="s">
        <v>132</v>
      </c>
      <c r="C151" s="59">
        <f t="shared" si="185"/>
        <v>0</v>
      </c>
      <c r="D151" s="233">
        <f>SUM(D152:D158)</f>
        <v>0</v>
      </c>
      <c r="E151" s="436">
        <f t="shared" ref="E151:F151" si="186">SUM(E152:E158)</f>
        <v>0</v>
      </c>
      <c r="F151" s="393">
        <f t="shared" si="186"/>
        <v>0</v>
      </c>
      <c r="G151" s="233">
        <f>SUM(G152:G158)</f>
        <v>0</v>
      </c>
      <c r="H151" s="122">
        <f t="shared" ref="H151:I151" si="187">SUM(H152:H158)</f>
        <v>0</v>
      </c>
      <c r="I151" s="115">
        <f t="shared" si="187"/>
        <v>0</v>
      </c>
      <c r="J151" s="122">
        <f>SUM(J152:J158)</f>
        <v>0</v>
      </c>
      <c r="K151" s="114">
        <f t="shared" ref="K151:L151" si="188">SUM(K152:K158)</f>
        <v>0</v>
      </c>
      <c r="L151" s="115">
        <f t="shared" si="188"/>
        <v>0</v>
      </c>
      <c r="M151" s="59">
        <f>SUM(M152:M158)</f>
        <v>0</v>
      </c>
      <c r="N151" s="114">
        <f t="shared" ref="N151:O151" si="189">SUM(N152:N158)</f>
        <v>0</v>
      </c>
      <c r="O151" s="115">
        <f t="shared" si="189"/>
        <v>0</v>
      </c>
      <c r="P151" s="112"/>
    </row>
    <row r="152" spans="1:16" hidden="1" x14ac:dyDescent="0.25">
      <c r="A152" s="37">
        <v>2361</v>
      </c>
      <c r="B152" s="58" t="s">
        <v>133</v>
      </c>
      <c r="C152" s="59">
        <f t="shared" si="185"/>
        <v>0</v>
      </c>
      <c r="D152" s="232">
        <v>0</v>
      </c>
      <c r="E152" s="435"/>
      <c r="F152" s="393">
        <f t="shared" ref="F152:F159" si="190">D152+E152</f>
        <v>0</v>
      </c>
      <c r="G152" s="232"/>
      <c r="H152" s="264"/>
      <c r="I152" s="115">
        <f t="shared" ref="I152:I159" si="191">G152+H152</f>
        <v>0</v>
      </c>
      <c r="J152" s="264"/>
      <c r="K152" s="61"/>
      <c r="L152" s="115">
        <f t="shared" ref="L152:L159" si="192">J152+K152</f>
        <v>0</v>
      </c>
      <c r="M152" s="328"/>
      <c r="N152" s="61"/>
      <c r="O152" s="115">
        <f t="shared" ref="O152:O159" si="193">M152+N152</f>
        <v>0</v>
      </c>
      <c r="P152" s="112"/>
    </row>
    <row r="153" spans="1:16" ht="24" hidden="1" x14ac:dyDescent="0.25">
      <c r="A153" s="37">
        <v>2362</v>
      </c>
      <c r="B153" s="58" t="s">
        <v>134</v>
      </c>
      <c r="C153" s="59">
        <f t="shared" si="185"/>
        <v>0</v>
      </c>
      <c r="D153" s="232">
        <v>0</v>
      </c>
      <c r="E153" s="435"/>
      <c r="F153" s="393">
        <f t="shared" si="190"/>
        <v>0</v>
      </c>
      <c r="G153" s="232"/>
      <c r="H153" s="264"/>
      <c r="I153" s="115">
        <f t="shared" si="191"/>
        <v>0</v>
      </c>
      <c r="J153" s="264"/>
      <c r="K153" s="61"/>
      <c r="L153" s="115">
        <f t="shared" si="192"/>
        <v>0</v>
      </c>
      <c r="M153" s="328"/>
      <c r="N153" s="61"/>
      <c r="O153" s="115">
        <f t="shared" si="193"/>
        <v>0</v>
      </c>
      <c r="P153" s="112"/>
    </row>
    <row r="154" spans="1:16" hidden="1" x14ac:dyDescent="0.25">
      <c r="A154" s="37">
        <v>2363</v>
      </c>
      <c r="B154" s="58" t="s">
        <v>135</v>
      </c>
      <c r="C154" s="59">
        <f t="shared" si="185"/>
        <v>0</v>
      </c>
      <c r="D154" s="232">
        <v>0</v>
      </c>
      <c r="E154" s="435"/>
      <c r="F154" s="393">
        <f t="shared" si="190"/>
        <v>0</v>
      </c>
      <c r="G154" s="232"/>
      <c r="H154" s="264"/>
      <c r="I154" s="115">
        <f t="shared" si="191"/>
        <v>0</v>
      </c>
      <c r="J154" s="264"/>
      <c r="K154" s="61"/>
      <c r="L154" s="115">
        <f t="shared" si="192"/>
        <v>0</v>
      </c>
      <c r="M154" s="328"/>
      <c r="N154" s="61"/>
      <c r="O154" s="115">
        <f t="shared" si="193"/>
        <v>0</v>
      </c>
      <c r="P154" s="112"/>
    </row>
    <row r="155" spans="1:16" hidden="1" x14ac:dyDescent="0.25">
      <c r="A155" s="37">
        <v>2364</v>
      </c>
      <c r="B155" s="58" t="s">
        <v>136</v>
      </c>
      <c r="C155" s="59">
        <f t="shared" si="185"/>
        <v>0</v>
      </c>
      <c r="D155" s="232">
        <v>0</v>
      </c>
      <c r="E155" s="435"/>
      <c r="F155" s="393">
        <f t="shared" si="190"/>
        <v>0</v>
      </c>
      <c r="G155" s="232"/>
      <c r="H155" s="264"/>
      <c r="I155" s="115">
        <f t="shared" si="191"/>
        <v>0</v>
      </c>
      <c r="J155" s="264"/>
      <c r="K155" s="61"/>
      <c r="L155" s="115">
        <f t="shared" si="192"/>
        <v>0</v>
      </c>
      <c r="M155" s="328"/>
      <c r="N155" s="61"/>
      <c r="O155" s="115">
        <f t="shared" si="193"/>
        <v>0</v>
      </c>
      <c r="P155" s="112"/>
    </row>
    <row r="156" spans="1:16" ht="12.75" hidden="1" customHeight="1" x14ac:dyDescent="0.25">
      <c r="A156" s="37">
        <v>2365</v>
      </c>
      <c r="B156" s="58" t="s">
        <v>137</v>
      </c>
      <c r="C156" s="59">
        <f t="shared" si="185"/>
        <v>0</v>
      </c>
      <c r="D156" s="232">
        <v>0</v>
      </c>
      <c r="E156" s="435"/>
      <c r="F156" s="393">
        <f t="shared" si="190"/>
        <v>0</v>
      </c>
      <c r="G156" s="232"/>
      <c r="H156" s="264"/>
      <c r="I156" s="115">
        <f t="shared" si="191"/>
        <v>0</v>
      </c>
      <c r="J156" s="264"/>
      <c r="K156" s="61"/>
      <c r="L156" s="115">
        <f t="shared" si="192"/>
        <v>0</v>
      </c>
      <c r="M156" s="328"/>
      <c r="N156" s="61"/>
      <c r="O156" s="115">
        <f t="shared" si="193"/>
        <v>0</v>
      </c>
      <c r="P156" s="112"/>
    </row>
    <row r="157" spans="1:16" ht="36" hidden="1" x14ac:dyDescent="0.25">
      <c r="A157" s="37">
        <v>2366</v>
      </c>
      <c r="B157" s="58" t="s">
        <v>138</v>
      </c>
      <c r="C157" s="59">
        <f t="shared" si="185"/>
        <v>0</v>
      </c>
      <c r="D157" s="232">
        <v>0</v>
      </c>
      <c r="E157" s="435"/>
      <c r="F157" s="393">
        <f t="shared" si="190"/>
        <v>0</v>
      </c>
      <c r="G157" s="232"/>
      <c r="H157" s="264"/>
      <c r="I157" s="115">
        <f t="shared" si="191"/>
        <v>0</v>
      </c>
      <c r="J157" s="264"/>
      <c r="K157" s="61"/>
      <c r="L157" s="115">
        <f t="shared" si="192"/>
        <v>0</v>
      </c>
      <c r="M157" s="328"/>
      <c r="N157" s="61"/>
      <c r="O157" s="115">
        <f t="shared" si="193"/>
        <v>0</v>
      </c>
      <c r="P157" s="112"/>
    </row>
    <row r="158" spans="1:16" ht="48" hidden="1" x14ac:dyDescent="0.25">
      <c r="A158" s="37">
        <v>2369</v>
      </c>
      <c r="B158" s="58" t="s">
        <v>139</v>
      </c>
      <c r="C158" s="59">
        <f t="shared" si="185"/>
        <v>0</v>
      </c>
      <c r="D158" s="232">
        <v>0</v>
      </c>
      <c r="E158" s="435"/>
      <c r="F158" s="393">
        <f t="shared" si="190"/>
        <v>0</v>
      </c>
      <c r="G158" s="232"/>
      <c r="H158" s="264"/>
      <c r="I158" s="115">
        <f t="shared" si="191"/>
        <v>0</v>
      </c>
      <c r="J158" s="264"/>
      <c r="K158" s="61"/>
      <c r="L158" s="115">
        <f t="shared" si="192"/>
        <v>0</v>
      </c>
      <c r="M158" s="328"/>
      <c r="N158" s="61"/>
      <c r="O158" s="115">
        <f t="shared" si="193"/>
        <v>0</v>
      </c>
      <c r="P158" s="112"/>
    </row>
    <row r="159" spans="1:16" hidden="1" x14ac:dyDescent="0.25">
      <c r="A159" s="108">
        <v>2370</v>
      </c>
      <c r="B159" s="79" t="s">
        <v>140</v>
      </c>
      <c r="C159" s="85">
        <f t="shared" si="185"/>
        <v>0</v>
      </c>
      <c r="D159" s="234">
        <v>0</v>
      </c>
      <c r="E159" s="437"/>
      <c r="F159" s="432">
        <f t="shared" si="190"/>
        <v>0</v>
      </c>
      <c r="G159" s="234"/>
      <c r="H159" s="265"/>
      <c r="I159" s="110">
        <f t="shared" si="191"/>
        <v>0</v>
      </c>
      <c r="J159" s="265"/>
      <c r="K159" s="116"/>
      <c r="L159" s="110">
        <f t="shared" si="192"/>
        <v>0</v>
      </c>
      <c r="M159" s="329"/>
      <c r="N159" s="116"/>
      <c r="O159" s="110">
        <f t="shared" si="193"/>
        <v>0</v>
      </c>
      <c r="P159" s="117"/>
    </row>
    <row r="160" spans="1:16" hidden="1" x14ac:dyDescent="0.25">
      <c r="A160" s="108">
        <v>2380</v>
      </c>
      <c r="B160" s="79" t="s">
        <v>141</v>
      </c>
      <c r="C160" s="85">
        <f t="shared" si="185"/>
        <v>0</v>
      </c>
      <c r="D160" s="133">
        <f>SUM(D161:D162)</f>
        <v>0</v>
      </c>
      <c r="E160" s="431">
        <f t="shared" ref="E160:F160" si="194">SUM(E161:E162)</f>
        <v>0</v>
      </c>
      <c r="F160" s="432">
        <f t="shared" si="194"/>
        <v>0</v>
      </c>
      <c r="G160" s="133">
        <f>SUM(G161:G162)</f>
        <v>0</v>
      </c>
      <c r="H160" s="208">
        <f t="shared" ref="H160:I160" si="195">SUM(H161:H162)</f>
        <v>0</v>
      </c>
      <c r="I160" s="110">
        <f t="shared" si="195"/>
        <v>0</v>
      </c>
      <c r="J160" s="208">
        <f>SUM(J161:J162)</f>
        <v>0</v>
      </c>
      <c r="K160" s="109">
        <f t="shared" ref="K160:L160" si="196">SUM(K161:K162)</f>
        <v>0</v>
      </c>
      <c r="L160" s="110">
        <f t="shared" si="196"/>
        <v>0</v>
      </c>
      <c r="M160" s="85">
        <f>SUM(M161:M162)</f>
        <v>0</v>
      </c>
      <c r="N160" s="109">
        <f t="shared" ref="N160:O160" si="197">SUM(N161:N162)</f>
        <v>0</v>
      </c>
      <c r="O160" s="110">
        <f t="shared" si="197"/>
        <v>0</v>
      </c>
      <c r="P160" s="117"/>
    </row>
    <row r="161" spans="1:16" hidden="1" x14ac:dyDescent="0.25">
      <c r="A161" s="32">
        <v>2381</v>
      </c>
      <c r="B161" s="53" t="s">
        <v>142</v>
      </c>
      <c r="C161" s="54">
        <f t="shared" si="185"/>
        <v>0</v>
      </c>
      <c r="D161" s="231">
        <v>0</v>
      </c>
      <c r="E161" s="433"/>
      <c r="F161" s="434">
        <f t="shared" ref="F161:F164" si="198">D161+E161</f>
        <v>0</v>
      </c>
      <c r="G161" s="231"/>
      <c r="H161" s="263"/>
      <c r="I161" s="121">
        <f t="shared" ref="I161:I164" si="199">G161+H161</f>
        <v>0</v>
      </c>
      <c r="J161" s="263"/>
      <c r="K161" s="56"/>
      <c r="L161" s="121">
        <f t="shared" ref="L161:L164" si="200">J161+K161</f>
        <v>0</v>
      </c>
      <c r="M161" s="327"/>
      <c r="N161" s="56"/>
      <c r="O161" s="121">
        <f t="shared" ref="O161:O164" si="201">M161+N161</f>
        <v>0</v>
      </c>
      <c r="P161" s="111"/>
    </row>
    <row r="162" spans="1:16" ht="24" hidden="1" x14ac:dyDescent="0.25">
      <c r="A162" s="37">
        <v>2389</v>
      </c>
      <c r="B162" s="58" t="s">
        <v>143</v>
      </c>
      <c r="C162" s="59">
        <f t="shared" si="185"/>
        <v>0</v>
      </c>
      <c r="D162" s="232">
        <v>0</v>
      </c>
      <c r="E162" s="435"/>
      <c r="F162" s="393">
        <f t="shared" si="198"/>
        <v>0</v>
      </c>
      <c r="G162" s="232"/>
      <c r="H162" s="264"/>
      <c r="I162" s="115">
        <f t="shared" si="199"/>
        <v>0</v>
      </c>
      <c r="J162" s="264"/>
      <c r="K162" s="61"/>
      <c r="L162" s="115">
        <f t="shared" si="200"/>
        <v>0</v>
      </c>
      <c r="M162" s="328"/>
      <c r="N162" s="61"/>
      <c r="O162" s="115">
        <f t="shared" si="201"/>
        <v>0</v>
      </c>
      <c r="P162" s="112"/>
    </row>
    <row r="163" spans="1:16" hidden="1" x14ac:dyDescent="0.25">
      <c r="A163" s="108">
        <v>2390</v>
      </c>
      <c r="B163" s="79" t="s">
        <v>144</v>
      </c>
      <c r="C163" s="85">
        <f t="shared" si="185"/>
        <v>0</v>
      </c>
      <c r="D163" s="234">
        <v>0</v>
      </c>
      <c r="E163" s="437"/>
      <c r="F163" s="432">
        <f t="shared" si="198"/>
        <v>0</v>
      </c>
      <c r="G163" s="234"/>
      <c r="H163" s="265"/>
      <c r="I163" s="110">
        <f t="shared" si="199"/>
        <v>0</v>
      </c>
      <c r="J163" s="265"/>
      <c r="K163" s="116"/>
      <c r="L163" s="110">
        <f t="shared" si="200"/>
        <v>0</v>
      </c>
      <c r="M163" s="329"/>
      <c r="N163" s="116"/>
      <c r="O163" s="110">
        <f t="shared" si="201"/>
        <v>0</v>
      </c>
      <c r="P163" s="117"/>
    </row>
    <row r="164" spans="1:16" hidden="1" x14ac:dyDescent="0.25">
      <c r="A164" s="46">
        <v>2400</v>
      </c>
      <c r="B164" s="106" t="s">
        <v>145</v>
      </c>
      <c r="C164" s="47">
        <f t="shared" si="185"/>
        <v>0</v>
      </c>
      <c r="D164" s="236">
        <v>0</v>
      </c>
      <c r="E164" s="439"/>
      <c r="F164" s="397">
        <f t="shared" si="198"/>
        <v>0</v>
      </c>
      <c r="G164" s="236"/>
      <c r="H164" s="267"/>
      <c r="I164" s="118">
        <f t="shared" si="199"/>
        <v>0</v>
      </c>
      <c r="J164" s="267"/>
      <c r="K164" s="123"/>
      <c r="L164" s="118">
        <f t="shared" si="200"/>
        <v>0</v>
      </c>
      <c r="M164" s="330"/>
      <c r="N164" s="123"/>
      <c r="O164" s="118">
        <f t="shared" si="201"/>
        <v>0</v>
      </c>
      <c r="P164" s="124"/>
    </row>
    <row r="165" spans="1:16" ht="24" hidden="1" x14ac:dyDescent="0.25">
      <c r="A165" s="46">
        <v>2500</v>
      </c>
      <c r="B165" s="106" t="s">
        <v>146</v>
      </c>
      <c r="C165" s="47">
        <f t="shared" si="185"/>
        <v>0</v>
      </c>
      <c r="D165" s="230">
        <f>SUM(D166,D171)</f>
        <v>0</v>
      </c>
      <c r="E165" s="430">
        <f t="shared" ref="E165:O165" si="202">SUM(E166,E171)</f>
        <v>0</v>
      </c>
      <c r="F165" s="397">
        <f t="shared" si="202"/>
        <v>0</v>
      </c>
      <c r="G165" s="230">
        <f t="shared" si="202"/>
        <v>0</v>
      </c>
      <c r="H165" s="107">
        <f t="shared" si="202"/>
        <v>0</v>
      </c>
      <c r="I165" s="118">
        <f t="shared" si="202"/>
        <v>0</v>
      </c>
      <c r="J165" s="107">
        <f t="shared" si="202"/>
        <v>0</v>
      </c>
      <c r="K165" s="51">
        <f t="shared" si="202"/>
        <v>0</v>
      </c>
      <c r="L165" s="118">
        <f t="shared" si="202"/>
        <v>0</v>
      </c>
      <c r="M165" s="131">
        <f t="shared" si="202"/>
        <v>0</v>
      </c>
      <c r="N165" s="132">
        <f t="shared" si="202"/>
        <v>0</v>
      </c>
      <c r="O165" s="296">
        <f t="shared" si="202"/>
        <v>0</v>
      </c>
      <c r="P165" s="352"/>
    </row>
    <row r="166" spans="1:16" ht="16.5" hidden="1" customHeight="1" x14ac:dyDescent="0.25">
      <c r="A166" s="1244">
        <v>2510</v>
      </c>
      <c r="B166" s="53" t="s">
        <v>147</v>
      </c>
      <c r="C166" s="54">
        <f t="shared" si="185"/>
        <v>0</v>
      </c>
      <c r="D166" s="235">
        <f>SUM(D167:D170)</f>
        <v>0</v>
      </c>
      <c r="E166" s="438">
        <f t="shared" ref="E166:O166" si="203">SUM(E167:E170)</f>
        <v>0</v>
      </c>
      <c r="F166" s="434">
        <f t="shared" si="203"/>
        <v>0</v>
      </c>
      <c r="G166" s="235">
        <f t="shared" si="203"/>
        <v>0</v>
      </c>
      <c r="H166" s="266">
        <f t="shared" si="203"/>
        <v>0</v>
      </c>
      <c r="I166" s="121">
        <f t="shared" si="203"/>
        <v>0</v>
      </c>
      <c r="J166" s="266">
        <f t="shared" si="203"/>
        <v>0</v>
      </c>
      <c r="K166" s="120">
        <f t="shared" si="203"/>
        <v>0</v>
      </c>
      <c r="L166" s="121">
        <f t="shared" si="203"/>
        <v>0</v>
      </c>
      <c r="M166" s="65">
        <f t="shared" si="203"/>
        <v>0</v>
      </c>
      <c r="N166" s="307">
        <f t="shared" si="203"/>
        <v>0</v>
      </c>
      <c r="O166" s="312">
        <f t="shared" si="203"/>
        <v>0</v>
      </c>
      <c r="P166" s="156"/>
    </row>
    <row r="167" spans="1:16" ht="24" hidden="1" x14ac:dyDescent="0.25">
      <c r="A167" s="38">
        <v>2512</v>
      </c>
      <c r="B167" s="58" t="s">
        <v>148</v>
      </c>
      <c r="C167" s="59">
        <f t="shared" si="185"/>
        <v>0</v>
      </c>
      <c r="D167" s="232">
        <v>0</v>
      </c>
      <c r="E167" s="435"/>
      <c r="F167" s="393">
        <f t="shared" ref="F167:F172" si="204">D167+E167</f>
        <v>0</v>
      </c>
      <c r="G167" s="232"/>
      <c r="H167" s="264"/>
      <c r="I167" s="115">
        <f t="shared" ref="I167:I172" si="205">G167+H167</f>
        <v>0</v>
      </c>
      <c r="J167" s="264"/>
      <c r="K167" s="61"/>
      <c r="L167" s="115">
        <f t="shared" ref="L167:L172" si="206">J167+K167</f>
        <v>0</v>
      </c>
      <c r="M167" s="328"/>
      <c r="N167" s="61"/>
      <c r="O167" s="115">
        <f t="shared" ref="O167:O172" si="207">M167+N167</f>
        <v>0</v>
      </c>
      <c r="P167" s="112"/>
    </row>
    <row r="168" spans="1:16" ht="36" hidden="1" x14ac:dyDescent="0.25">
      <c r="A168" s="38">
        <v>2513</v>
      </c>
      <c r="B168" s="58" t="s">
        <v>149</v>
      </c>
      <c r="C168" s="59">
        <f t="shared" si="185"/>
        <v>0</v>
      </c>
      <c r="D168" s="232">
        <v>0</v>
      </c>
      <c r="E168" s="435"/>
      <c r="F168" s="393">
        <f t="shared" si="204"/>
        <v>0</v>
      </c>
      <c r="G168" s="232"/>
      <c r="H168" s="264"/>
      <c r="I168" s="115">
        <f t="shared" si="205"/>
        <v>0</v>
      </c>
      <c r="J168" s="264"/>
      <c r="K168" s="61"/>
      <c r="L168" s="115">
        <f t="shared" si="206"/>
        <v>0</v>
      </c>
      <c r="M168" s="328"/>
      <c r="N168" s="61"/>
      <c r="O168" s="115">
        <f t="shared" si="207"/>
        <v>0</v>
      </c>
      <c r="P168" s="112"/>
    </row>
    <row r="169" spans="1:16" ht="24" hidden="1" x14ac:dyDescent="0.25">
      <c r="A169" s="38">
        <v>2515</v>
      </c>
      <c r="B169" s="58" t="s">
        <v>150</v>
      </c>
      <c r="C169" s="59">
        <f t="shared" si="185"/>
        <v>0</v>
      </c>
      <c r="D169" s="232">
        <v>0</v>
      </c>
      <c r="E169" s="435"/>
      <c r="F169" s="393">
        <f t="shared" si="204"/>
        <v>0</v>
      </c>
      <c r="G169" s="232"/>
      <c r="H169" s="264"/>
      <c r="I169" s="115">
        <f t="shared" si="205"/>
        <v>0</v>
      </c>
      <c r="J169" s="264"/>
      <c r="K169" s="61"/>
      <c r="L169" s="115">
        <f t="shared" si="206"/>
        <v>0</v>
      </c>
      <c r="M169" s="328"/>
      <c r="N169" s="61"/>
      <c r="O169" s="115">
        <f t="shared" si="207"/>
        <v>0</v>
      </c>
      <c r="P169" s="112"/>
    </row>
    <row r="170" spans="1:16" ht="24" hidden="1" x14ac:dyDescent="0.25">
      <c r="A170" s="38">
        <v>2519</v>
      </c>
      <c r="B170" s="58" t="s">
        <v>151</v>
      </c>
      <c r="C170" s="59">
        <f t="shared" si="185"/>
        <v>0</v>
      </c>
      <c r="D170" s="232">
        <v>0</v>
      </c>
      <c r="E170" s="435"/>
      <c r="F170" s="393">
        <f t="shared" si="204"/>
        <v>0</v>
      </c>
      <c r="G170" s="232"/>
      <c r="H170" s="264"/>
      <c r="I170" s="115">
        <f t="shared" si="205"/>
        <v>0</v>
      </c>
      <c r="J170" s="264"/>
      <c r="K170" s="61"/>
      <c r="L170" s="115">
        <f t="shared" si="206"/>
        <v>0</v>
      </c>
      <c r="M170" s="328"/>
      <c r="N170" s="61"/>
      <c r="O170" s="115">
        <f t="shared" si="207"/>
        <v>0</v>
      </c>
      <c r="P170" s="112"/>
    </row>
    <row r="171" spans="1:16" ht="24" hidden="1" x14ac:dyDescent="0.25">
      <c r="A171" s="113">
        <v>2520</v>
      </c>
      <c r="B171" s="58" t="s">
        <v>152</v>
      </c>
      <c r="C171" s="59">
        <f t="shared" si="185"/>
        <v>0</v>
      </c>
      <c r="D171" s="232">
        <v>0</v>
      </c>
      <c r="E171" s="435"/>
      <c r="F171" s="393">
        <f t="shared" si="204"/>
        <v>0</v>
      </c>
      <c r="G171" s="232"/>
      <c r="H171" s="264"/>
      <c r="I171" s="115">
        <f t="shared" si="205"/>
        <v>0</v>
      </c>
      <c r="J171" s="264"/>
      <c r="K171" s="61"/>
      <c r="L171" s="115">
        <f t="shared" si="206"/>
        <v>0</v>
      </c>
      <c r="M171" s="328"/>
      <c r="N171" s="61"/>
      <c r="O171" s="115">
        <f t="shared" si="207"/>
        <v>0</v>
      </c>
      <c r="P171" s="112"/>
    </row>
    <row r="172" spans="1:16" s="125" customFormat="1" ht="36" hidden="1" customHeight="1" x14ac:dyDescent="0.25">
      <c r="A172" s="17">
        <v>2800</v>
      </c>
      <c r="B172" s="53" t="s">
        <v>153</v>
      </c>
      <c r="C172" s="54">
        <f t="shared" si="185"/>
        <v>0</v>
      </c>
      <c r="D172" s="215">
        <v>0</v>
      </c>
      <c r="E172" s="390"/>
      <c r="F172" s="391">
        <f t="shared" si="204"/>
        <v>0</v>
      </c>
      <c r="G172" s="215"/>
      <c r="H172" s="250"/>
      <c r="I172" s="361">
        <f t="shared" si="205"/>
        <v>0</v>
      </c>
      <c r="J172" s="250"/>
      <c r="K172" s="35"/>
      <c r="L172" s="361">
        <f t="shared" si="206"/>
        <v>0</v>
      </c>
      <c r="M172" s="318"/>
      <c r="N172" s="35"/>
      <c r="O172" s="361">
        <f t="shared" si="207"/>
        <v>0</v>
      </c>
      <c r="P172" s="36"/>
    </row>
    <row r="173" spans="1:16" x14ac:dyDescent="0.25">
      <c r="A173" s="102">
        <v>3000</v>
      </c>
      <c r="B173" s="102" t="s">
        <v>154</v>
      </c>
      <c r="C173" s="103">
        <f t="shared" si="185"/>
        <v>458742</v>
      </c>
      <c r="D173" s="229">
        <f>SUM(D174,D184)</f>
        <v>476859</v>
      </c>
      <c r="E173" s="428">
        <f t="shared" ref="E173:F173" si="208">SUM(E174,E184)</f>
        <v>-18117</v>
      </c>
      <c r="F173" s="429">
        <f t="shared" si="208"/>
        <v>458742</v>
      </c>
      <c r="G173" s="229">
        <f>SUM(G174,G184)</f>
        <v>0</v>
      </c>
      <c r="H173" s="262">
        <f t="shared" ref="H173:I173" si="209">SUM(H174,H184)</f>
        <v>0</v>
      </c>
      <c r="I173" s="105">
        <f t="shared" si="209"/>
        <v>0</v>
      </c>
      <c r="J173" s="262">
        <f>SUM(J174,J184)</f>
        <v>0</v>
      </c>
      <c r="K173" s="104">
        <f t="shared" ref="K173:L173" si="210">SUM(K174,K184)</f>
        <v>0</v>
      </c>
      <c r="L173" s="105">
        <f t="shared" si="210"/>
        <v>0</v>
      </c>
      <c r="M173" s="103">
        <f>SUM(M174,M184)</f>
        <v>0</v>
      </c>
      <c r="N173" s="104">
        <f t="shared" ref="N173:O173" si="211">SUM(N174,N184)</f>
        <v>0</v>
      </c>
      <c r="O173" s="105">
        <f t="shared" si="211"/>
        <v>0</v>
      </c>
      <c r="P173" s="351"/>
    </row>
    <row r="174" spans="1:16" ht="24" x14ac:dyDescent="0.25">
      <c r="A174" s="46">
        <v>3200</v>
      </c>
      <c r="B174" s="126" t="s">
        <v>155</v>
      </c>
      <c r="C174" s="47">
        <f t="shared" si="185"/>
        <v>458742</v>
      </c>
      <c r="D174" s="230">
        <f>SUM(D175,D179)</f>
        <v>476859</v>
      </c>
      <c r="E174" s="430">
        <f t="shared" ref="E174:O174" si="212">SUM(E175,E179)</f>
        <v>-18117</v>
      </c>
      <c r="F174" s="397">
        <f t="shared" si="212"/>
        <v>458742</v>
      </c>
      <c r="G174" s="230">
        <f t="shared" si="212"/>
        <v>0</v>
      </c>
      <c r="H174" s="107">
        <f t="shared" si="212"/>
        <v>0</v>
      </c>
      <c r="I174" s="118">
        <f t="shared" si="212"/>
        <v>0</v>
      </c>
      <c r="J174" s="107">
        <f t="shared" si="212"/>
        <v>0</v>
      </c>
      <c r="K174" s="51">
        <f t="shared" si="212"/>
        <v>0</v>
      </c>
      <c r="L174" s="118">
        <f t="shared" si="212"/>
        <v>0</v>
      </c>
      <c r="M174" s="131">
        <f t="shared" si="212"/>
        <v>0</v>
      </c>
      <c r="N174" s="132">
        <f t="shared" si="212"/>
        <v>0</v>
      </c>
      <c r="O174" s="296">
        <f t="shared" si="212"/>
        <v>0</v>
      </c>
      <c r="P174" s="352"/>
    </row>
    <row r="175" spans="1:16" ht="36" x14ac:dyDescent="0.25">
      <c r="A175" s="1244">
        <v>3260</v>
      </c>
      <c r="B175" s="53" t="s">
        <v>156</v>
      </c>
      <c r="C175" s="54">
        <f t="shared" si="185"/>
        <v>458742</v>
      </c>
      <c r="D175" s="235">
        <f>SUM(D176:D178)</f>
        <v>476859</v>
      </c>
      <c r="E175" s="438">
        <f t="shared" ref="E175:F175" si="213">SUM(E176:E178)</f>
        <v>-18117</v>
      </c>
      <c r="F175" s="434">
        <f t="shared" si="213"/>
        <v>458742</v>
      </c>
      <c r="G175" s="235">
        <f>SUM(G176:G178)</f>
        <v>0</v>
      </c>
      <c r="H175" s="266">
        <f t="shared" ref="H175:I175" si="214">SUM(H176:H178)</f>
        <v>0</v>
      </c>
      <c r="I175" s="121">
        <f t="shared" si="214"/>
        <v>0</v>
      </c>
      <c r="J175" s="266">
        <f>SUM(J176:J178)</f>
        <v>0</v>
      </c>
      <c r="K175" s="120">
        <f t="shared" ref="K175:L175" si="215">SUM(K176:K178)</f>
        <v>0</v>
      </c>
      <c r="L175" s="121">
        <f t="shared" si="215"/>
        <v>0</v>
      </c>
      <c r="M175" s="54">
        <f>SUM(M176:M178)</f>
        <v>0</v>
      </c>
      <c r="N175" s="120">
        <f t="shared" ref="N175:O175" si="216">SUM(N176:N178)</f>
        <v>0</v>
      </c>
      <c r="O175" s="121">
        <f t="shared" si="216"/>
        <v>0</v>
      </c>
      <c r="P175" s="111"/>
    </row>
    <row r="176" spans="1:16" ht="24" hidden="1" x14ac:dyDescent="0.25">
      <c r="A176" s="38">
        <v>3261</v>
      </c>
      <c r="B176" s="58" t="s">
        <v>157</v>
      </c>
      <c r="C176" s="59">
        <f t="shared" si="185"/>
        <v>0</v>
      </c>
      <c r="D176" s="232">
        <v>0</v>
      </c>
      <c r="E176" s="435"/>
      <c r="F176" s="393">
        <f t="shared" ref="F176:F178" si="217">D176+E176</f>
        <v>0</v>
      </c>
      <c r="G176" s="232"/>
      <c r="H176" s="264"/>
      <c r="I176" s="115">
        <f t="shared" ref="I176:I178" si="218">G176+H176</f>
        <v>0</v>
      </c>
      <c r="J176" s="264"/>
      <c r="K176" s="61"/>
      <c r="L176" s="115">
        <f t="shared" ref="L176:L178" si="219">J176+K176</f>
        <v>0</v>
      </c>
      <c r="M176" s="328"/>
      <c r="N176" s="61"/>
      <c r="O176" s="115">
        <f t="shared" ref="O176:O178" si="220">M176+N176</f>
        <v>0</v>
      </c>
      <c r="P176" s="112"/>
    </row>
    <row r="177" spans="1:16" ht="36" hidden="1" x14ac:dyDescent="0.25">
      <c r="A177" s="38">
        <v>3262</v>
      </c>
      <c r="B177" s="58" t="s">
        <v>158</v>
      </c>
      <c r="C177" s="59">
        <f t="shared" si="185"/>
        <v>0</v>
      </c>
      <c r="D177" s="232">
        <v>0</v>
      </c>
      <c r="E177" s="435"/>
      <c r="F177" s="393">
        <f t="shared" si="217"/>
        <v>0</v>
      </c>
      <c r="G177" s="232"/>
      <c r="H177" s="264"/>
      <c r="I177" s="115">
        <f t="shared" si="218"/>
        <v>0</v>
      </c>
      <c r="J177" s="264"/>
      <c r="K177" s="61"/>
      <c r="L177" s="115">
        <f t="shared" si="219"/>
        <v>0</v>
      </c>
      <c r="M177" s="328"/>
      <c r="N177" s="61"/>
      <c r="O177" s="115">
        <f t="shared" si="220"/>
        <v>0</v>
      </c>
      <c r="P177" s="112"/>
    </row>
    <row r="178" spans="1:16" ht="24" x14ac:dyDescent="0.25">
      <c r="A178" s="38">
        <v>3263</v>
      </c>
      <c r="B178" s="58" t="s">
        <v>159</v>
      </c>
      <c r="C178" s="59">
        <f t="shared" si="185"/>
        <v>458742</v>
      </c>
      <c r="D178" s="232">
        <f>76026+145349+255484</f>
        <v>476859</v>
      </c>
      <c r="E178" s="435">
        <f>-79216+60000+1099</f>
        <v>-18117</v>
      </c>
      <c r="F178" s="393">
        <f t="shared" si="217"/>
        <v>458742</v>
      </c>
      <c r="G178" s="232"/>
      <c r="H178" s="264"/>
      <c r="I178" s="115">
        <f t="shared" si="218"/>
        <v>0</v>
      </c>
      <c r="J178" s="264"/>
      <c r="K178" s="61"/>
      <c r="L178" s="115">
        <f t="shared" si="219"/>
        <v>0</v>
      </c>
      <c r="M178" s="328"/>
      <c r="N178" s="61"/>
      <c r="O178" s="115">
        <f t="shared" si="220"/>
        <v>0</v>
      </c>
      <c r="P178" s="112"/>
    </row>
    <row r="179" spans="1:16" ht="84" hidden="1" x14ac:dyDescent="0.25">
      <c r="A179" s="1244">
        <v>3290</v>
      </c>
      <c r="B179" s="53" t="s">
        <v>286</v>
      </c>
      <c r="C179" s="128">
        <f t="shared" si="185"/>
        <v>0</v>
      </c>
      <c r="D179" s="235">
        <f>SUM(D180:D183)</f>
        <v>0</v>
      </c>
      <c r="E179" s="438">
        <f t="shared" ref="E179:O179" si="221">SUM(E180:E183)</f>
        <v>0</v>
      </c>
      <c r="F179" s="434">
        <f t="shared" si="221"/>
        <v>0</v>
      </c>
      <c r="G179" s="235">
        <f t="shared" si="221"/>
        <v>0</v>
      </c>
      <c r="H179" s="266">
        <f t="shared" si="221"/>
        <v>0</v>
      </c>
      <c r="I179" s="121">
        <f t="shared" si="221"/>
        <v>0</v>
      </c>
      <c r="J179" s="266">
        <f t="shared" si="221"/>
        <v>0</v>
      </c>
      <c r="K179" s="120">
        <f t="shared" si="221"/>
        <v>0</v>
      </c>
      <c r="L179" s="121">
        <f t="shared" si="221"/>
        <v>0</v>
      </c>
      <c r="M179" s="128">
        <f t="shared" si="221"/>
        <v>0</v>
      </c>
      <c r="N179" s="308">
        <f t="shared" si="221"/>
        <v>0</v>
      </c>
      <c r="O179" s="313">
        <f t="shared" si="221"/>
        <v>0</v>
      </c>
      <c r="P179" s="159"/>
    </row>
    <row r="180" spans="1:16" ht="72" hidden="1" x14ac:dyDescent="0.25">
      <c r="A180" s="38">
        <v>3291</v>
      </c>
      <c r="B180" s="58" t="s">
        <v>160</v>
      </c>
      <c r="C180" s="59">
        <f t="shared" si="185"/>
        <v>0</v>
      </c>
      <c r="D180" s="232">
        <v>0</v>
      </c>
      <c r="E180" s="435"/>
      <c r="F180" s="393">
        <f t="shared" ref="F180:F183" si="222">D180+E180</f>
        <v>0</v>
      </c>
      <c r="G180" s="232"/>
      <c r="H180" s="264"/>
      <c r="I180" s="115">
        <f t="shared" ref="I180:I183" si="223">G180+H180</f>
        <v>0</v>
      </c>
      <c r="J180" s="264"/>
      <c r="K180" s="61"/>
      <c r="L180" s="115">
        <f t="shared" ref="L180:L183" si="224">J180+K180</f>
        <v>0</v>
      </c>
      <c r="M180" s="328"/>
      <c r="N180" s="61"/>
      <c r="O180" s="115">
        <f t="shared" ref="O180:O183" si="225">M180+N180</f>
        <v>0</v>
      </c>
      <c r="P180" s="112"/>
    </row>
    <row r="181" spans="1:16" ht="72" hidden="1" x14ac:dyDescent="0.25">
      <c r="A181" s="38">
        <v>3292</v>
      </c>
      <c r="B181" s="58" t="s">
        <v>161</v>
      </c>
      <c r="C181" s="59">
        <f t="shared" si="185"/>
        <v>0</v>
      </c>
      <c r="D181" s="232">
        <v>0</v>
      </c>
      <c r="E181" s="435"/>
      <c r="F181" s="393">
        <f t="shared" si="222"/>
        <v>0</v>
      </c>
      <c r="G181" s="232"/>
      <c r="H181" s="264"/>
      <c r="I181" s="115">
        <f t="shared" si="223"/>
        <v>0</v>
      </c>
      <c r="J181" s="264"/>
      <c r="K181" s="61"/>
      <c r="L181" s="115">
        <f t="shared" si="224"/>
        <v>0</v>
      </c>
      <c r="M181" s="328"/>
      <c r="N181" s="61"/>
      <c r="O181" s="115">
        <f t="shared" si="225"/>
        <v>0</v>
      </c>
      <c r="P181" s="112"/>
    </row>
    <row r="182" spans="1:16" ht="72" hidden="1" x14ac:dyDescent="0.25">
      <c r="A182" s="38">
        <v>3293</v>
      </c>
      <c r="B182" s="58" t="s">
        <v>162</v>
      </c>
      <c r="C182" s="59">
        <f t="shared" si="185"/>
        <v>0</v>
      </c>
      <c r="D182" s="232">
        <v>0</v>
      </c>
      <c r="E182" s="435"/>
      <c r="F182" s="393">
        <f t="shared" si="222"/>
        <v>0</v>
      </c>
      <c r="G182" s="232"/>
      <c r="H182" s="264"/>
      <c r="I182" s="115">
        <f t="shared" si="223"/>
        <v>0</v>
      </c>
      <c r="J182" s="264"/>
      <c r="K182" s="61"/>
      <c r="L182" s="115">
        <f t="shared" si="224"/>
        <v>0</v>
      </c>
      <c r="M182" s="328"/>
      <c r="N182" s="61"/>
      <c r="O182" s="115">
        <f t="shared" si="225"/>
        <v>0</v>
      </c>
      <c r="P182" s="112"/>
    </row>
    <row r="183" spans="1:16" ht="60" hidden="1" x14ac:dyDescent="0.25">
      <c r="A183" s="129">
        <v>3294</v>
      </c>
      <c r="B183" s="58" t="s">
        <v>163</v>
      </c>
      <c r="C183" s="128">
        <f t="shared" si="185"/>
        <v>0</v>
      </c>
      <c r="D183" s="237">
        <v>0</v>
      </c>
      <c r="E183" s="440"/>
      <c r="F183" s="441">
        <f t="shared" si="222"/>
        <v>0</v>
      </c>
      <c r="G183" s="237"/>
      <c r="H183" s="268"/>
      <c r="I183" s="313">
        <f t="shared" si="223"/>
        <v>0</v>
      </c>
      <c r="J183" s="268"/>
      <c r="K183" s="130"/>
      <c r="L183" s="313">
        <f t="shared" si="224"/>
        <v>0</v>
      </c>
      <c r="M183" s="331"/>
      <c r="N183" s="130"/>
      <c r="O183" s="313">
        <f t="shared" si="225"/>
        <v>0</v>
      </c>
      <c r="P183" s="159"/>
    </row>
    <row r="184" spans="1:16" ht="48" hidden="1" x14ac:dyDescent="0.25">
      <c r="A184" s="70">
        <v>3300</v>
      </c>
      <c r="B184" s="126" t="s">
        <v>164</v>
      </c>
      <c r="C184" s="131">
        <f t="shared" si="185"/>
        <v>0</v>
      </c>
      <c r="D184" s="238">
        <f>SUM(D185:D186)</f>
        <v>0</v>
      </c>
      <c r="E184" s="442">
        <f t="shared" ref="E184:O184" si="226">SUM(E185:E186)</f>
        <v>0</v>
      </c>
      <c r="F184" s="443">
        <f t="shared" si="226"/>
        <v>0</v>
      </c>
      <c r="G184" s="238">
        <f t="shared" si="226"/>
        <v>0</v>
      </c>
      <c r="H184" s="269">
        <f t="shared" si="226"/>
        <v>0</v>
      </c>
      <c r="I184" s="296">
        <f t="shared" si="226"/>
        <v>0</v>
      </c>
      <c r="J184" s="269">
        <f t="shared" si="226"/>
        <v>0</v>
      </c>
      <c r="K184" s="132">
        <f t="shared" si="226"/>
        <v>0</v>
      </c>
      <c r="L184" s="296">
        <f t="shared" si="226"/>
        <v>0</v>
      </c>
      <c r="M184" s="131">
        <f t="shared" si="226"/>
        <v>0</v>
      </c>
      <c r="N184" s="132">
        <f t="shared" si="226"/>
        <v>0</v>
      </c>
      <c r="O184" s="296">
        <f t="shared" si="226"/>
        <v>0</v>
      </c>
      <c r="P184" s="352"/>
    </row>
    <row r="185" spans="1:16" ht="48" hidden="1" x14ac:dyDescent="0.25">
      <c r="A185" s="78">
        <v>3310</v>
      </c>
      <c r="B185" s="79" t="s">
        <v>165</v>
      </c>
      <c r="C185" s="85">
        <f t="shared" si="185"/>
        <v>0</v>
      </c>
      <c r="D185" s="234">
        <v>0</v>
      </c>
      <c r="E185" s="437"/>
      <c r="F185" s="432">
        <f t="shared" ref="F185:F186" si="227">D185+E185</f>
        <v>0</v>
      </c>
      <c r="G185" s="234"/>
      <c r="H185" s="265"/>
      <c r="I185" s="110">
        <f t="shared" ref="I185:I186" si="228">G185+H185</f>
        <v>0</v>
      </c>
      <c r="J185" s="265"/>
      <c r="K185" s="116"/>
      <c r="L185" s="110">
        <f t="shared" ref="L185:L186" si="229">J185+K185</f>
        <v>0</v>
      </c>
      <c r="M185" s="329"/>
      <c r="N185" s="116"/>
      <c r="O185" s="110">
        <f t="shared" ref="O185:O186" si="230">M185+N185</f>
        <v>0</v>
      </c>
      <c r="P185" s="117"/>
    </row>
    <row r="186" spans="1:16" ht="48.75" hidden="1" customHeight="1" x14ac:dyDescent="0.25">
      <c r="A186" s="33">
        <v>3320</v>
      </c>
      <c r="B186" s="53" t="s">
        <v>166</v>
      </c>
      <c r="C186" s="54">
        <f t="shared" si="185"/>
        <v>0</v>
      </c>
      <c r="D186" s="231">
        <v>0</v>
      </c>
      <c r="E186" s="433"/>
      <c r="F186" s="434">
        <f t="shared" si="227"/>
        <v>0</v>
      </c>
      <c r="G186" s="231"/>
      <c r="H186" s="263"/>
      <c r="I186" s="121">
        <f t="shared" si="228"/>
        <v>0</v>
      </c>
      <c r="J186" s="263"/>
      <c r="K186" s="56"/>
      <c r="L186" s="121">
        <f t="shared" si="229"/>
        <v>0</v>
      </c>
      <c r="M186" s="327"/>
      <c r="N186" s="56"/>
      <c r="O186" s="121">
        <f t="shared" si="230"/>
        <v>0</v>
      </c>
      <c r="P186" s="111"/>
    </row>
    <row r="187" spans="1:16" hidden="1" x14ac:dyDescent="0.25">
      <c r="A187" s="134">
        <v>4000</v>
      </c>
      <c r="B187" s="102" t="s">
        <v>167</v>
      </c>
      <c r="C187" s="103">
        <f t="shared" si="185"/>
        <v>0</v>
      </c>
      <c r="D187" s="229">
        <f>SUM(D188,D191)</f>
        <v>0</v>
      </c>
      <c r="E187" s="428">
        <f t="shared" ref="E187:F187" si="231">SUM(E188,E191)</f>
        <v>0</v>
      </c>
      <c r="F187" s="429">
        <f t="shared" si="231"/>
        <v>0</v>
      </c>
      <c r="G187" s="229">
        <f>SUM(G188,G191)</f>
        <v>0</v>
      </c>
      <c r="H187" s="262">
        <f t="shared" ref="H187:I187" si="232">SUM(H188,H191)</f>
        <v>0</v>
      </c>
      <c r="I187" s="105">
        <f t="shared" si="232"/>
        <v>0</v>
      </c>
      <c r="J187" s="262">
        <f>SUM(J188,J191)</f>
        <v>0</v>
      </c>
      <c r="K187" s="104">
        <f t="shared" ref="K187:L187" si="233">SUM(K188,K191)</f>
        <v>0</v>
      </c>
      <c r="L187" s="105">
        <f t="shared" si="233"/>
        <v>0</v>
      </c>
      <c r="M187" s="103">
        <f>SUM(M188,M191)</f>
        <v>0</v>
      </c>
      <c r="N187" s="104">
        <f t="shared" ref="N187:O187" si="234">SUM(N188,N191)</f>
        <v>0</v>
      </c>
      <c r="O187" s="105">
        <f t="shared" si="234"/>
        <v>0</v>
      </c>
      <c r="P187" s="351"/>
    </row>
    <row r="188" spans="1:16" ht="24" hidden="1" x14ac:dyDescent="0.25">
      <c r="A188" s="135">
        <v>4200</v>
      </c>
      <c r="B188" s="106" t="s">
        <v>168</v>
      </c>
      <c r="C188" s="47">
        <f t="shared" si="185"/>
        <v>0</v>
      </c>
      <c r="D188" s="230">
        <f>SUM(D189,D190)</f>
        <v>0</v>
      </c>
      <c r="E188" s="430">
        <f t="shared" ref="E188:F188" si="235">SUM(E189,E190)</f>
        <v>0</v>
      </c>
      <c r="F188" s="397">
        <f t="shared" si="235"/>
        <v>0</v>
      </c>
      <c r="G188" s="230">
        <f>SUM(G189,G190)</f>
        <v>0</v>
      </c>
      <c r="H188" s="107">
        <f t="shared" ref="H188:I188" si="236">SUM(H189,H190)</f>
        <v>0</v>
      </c>
      <c r="I188" s="118">
        <f t="shared" si="236"/>
        <v>0</v>
      </c>
      <c r="J188" s="107">
        <f>SUM(J189,J190)</f>
        <v>0</v>
      </c>
      <c r="K188" s="51">
        <f t="shared" ref="K188:L188" si="237">SUM(K189,K190)</f>
        <v>0</v>
      </c>
      <c r="L188" s="118">
        <f t="shared" si="237"/>
        <v>0</v>
      </c>
      <c r="M188" s="47">
        <f>SUM(M189,M190)</f>
        <v>0</v>
      </c>
      <c r="N188" s="51">
        <f t="shared" ref="N188:O188" si="238">SUM(N189,N190)</f>
        <v>0</v>
      </c>
      <c r="O188" s="118">
        <f t="shared" si="238"/>
        <v>0</v>
      </c>
      <c r="P188" s="124"/>
    </row>
    <row r="189" spans="1:16" ht="36" hidden="1" x14ac:dyDescent="0.25">
      <c r="A189" s="1244">
        <v>4240</v>
      </c>
      <c r="B189" s="53" t="s">
        <v>169</v>
      </c>
      <c r="C189" s="54">
        <f t="shared" si="185"/>
        <v>0</v>
      </c>
      <c r="D189" s="231">
        <v>0</v>
      </c>
      <c r="E189" s="433"/>
      <c r="F189" s="434">
        <f t="shared" ref="F189:F190" si="239">D189+E189</f>
        <v>0</v>
      </c>
      <c r="G189" s="231"/>
      <c r="H189" s="263"/>
      <c r="I189" s="121">
        <f t="shared" ref="I189:I190" si="240">G189+H189</f>
        <v>0</v>
      </c>
      <c r="J189" s="263"/>
      <c r="K189" s="56"/>
      <c r="L189" s="121">
        <f t="shared" ref="L189:L190" si="241">J189+K189</f>
        <v>0</v>
      </c>
      <c r="M189" s="327"/>
      <c r="N189" s="56"/>
      <c r="O189" s="121">
        <f t="shared" ref="O189:O190" si="242">M189+N189</f>
        <v>0</v>
      </c>
      <c r="P189" s="111"/>
    </row>
    <row r="190" spans="1:16" ht="24" hidden="1" x14ac:dyDescent="0.25">
      <c r="A190" s="113">
        <v>4250</v>
      </c>
      <c r="B190" s="58" t="s">
        <v>170</v>
      </c>
      <c r="C190" s="59">
        <f t="shared" si="185"/>
        <v>0</v>
      </c>
      <c r="D190" s="232">
        <v>0</v>
      </c>
      <c r="E190" s="435"/>
      <c r="F190" s="393">
        <f t="shared" si="239"/>
        <v>0</v>
      </c>
      <c r="G190" s="232"/>
      <c r="H190" s="264"/>
      <c r="I190" s="115">
        <f t="shared" si="240"/>
        <v>0</v>
      </c>
      <c r="J190" s="264"/>
      <c r="K190" s="61"/>
      <c r="L190" s="115">
        <f t="shared" si="241"/>
        <v>0</v>
      </c>
      <c r="M190" s="328"/>
      <c r="N190" s="61"/>
      <c r="O190" s="115">
        <f t="shared" si="242"/>
        <v>0</v>
      </c>
      <c r="P190" s="112"/>
    </row>
    <row r="191" spans="1:16" hidden="1" x14ac:dyDescent="0.25">
      <c r="A191" s="46">
        <v>4300</v>
      </c>
      <c r="B191" s="106" t="s">
        <v>171</v>
      </c>
      <c r="C191" s="47">
        <f t="shared" si="185"/>
        <v>0</v>
      </c>
      <c r="D191" s="230">
        <f>SUM(D192)</f>
        <v>0</v>
      </c>
      <c r="E191" s="430">
        <f t="shared" ref="E191:F191" si="243">SUM(E192)</f>
        <v>0</v>
      </c>
      <c r="F191" s="397">
        <f t="shared" si="243"/>
        <v>0</v>
      </c>
      <c r="G191" s="230">
        <f>SUM(G192)</f>
        <v>0</v>
      </c>
      <c r="H191" s="107">
        <f t="shared" ref="H191:I191" si="244">SUM(H192)</f>
        <v>0</v>
      </c>
      <c r="I191" s="118">
        <f t="shared" si="244"/>
        <v>0</v>
      </c>
      <c r="J191" s="107">
        <f>SUM(J192)</f>
        <v>0</v>
      </c>
      <c r="K191" s="51">
        <f t="shared" ref="K191:L191" si="245">SUM(K192)</f>
        <v>0</v>
      </c>
      <c r="L191" s="118">
        <f t="shared" si="245"/>
        <v>0</v>
      </c>
      <c r="M191" s="47">
        <f>SUM(M192)</f>
        <v>0</v>
      </c>
      <c r="N191" s="51">
        <f t="shared" ref="N191:O191" si="246">SUM(N192)</f>
        <v>0</v>
      </c>
      <c r="O191" s="118">
        <f t="shared" si="246"/>
        <v>0</v>
      </c>
      <c r="P191" s="124"/>
    </row>
    <row r="192" spans="1:16" ht="24" hidden="1" x14ac:dyDescent="0.25">
      <c r="A192" s="1244">
        <v>4310</v>
      </c>
      <c r="B192" s="53" t="s">
        <v>172</v>
      </c>
      <c r="C192" s="54">
        <f t="shared" si="185"/>
        <v>0</v>
      </c>
      <c r="D192" s="235">
        <f>SUM(D193:D193)</f>
        <v>0</v>
      </c>
      <c r="E192" s="438">
        <f t="shared" ref="E192:F192" si="247">SUM(E193:E193)</f>
        <v>0</v>
      </c>
      <c r="F192" s="434">
        <f t="shared" si="247"/>
        <v>0</v>
      </c>
      <c r="G192" s="235">
        <f>SUM(G193:G193)</f>
        <v>0</v>
      </c>
      <c r="H192" s="266">
        <f t="shared" ref="H192:I192" si="248">SUM(H193:H193)</f>
        <v>0</v>
      </c>
      <c r="I192" s="121">
        <f t="shared" si="248"/>
        <v>0</v>
      </c>
      <c r="J192" s="266">
        <f>SUM(J193:J193)</f>
        <v>0</v>
      </c>
      <c r="K192" s="120">
        <f t="shared" ref="K192:L192" si="249">SUM(K193:K193)</f>
        <v>0</v>
      </c>
      <c r="L192" s="121">
        <f t="shared" si="249"/>
        <v>0</v>
      </c>
      <c r="M192" s="54">
        <f>SUM(M193:M193)</f>
        <v>0</v>
      </c>
      <c r="N192" s="120">
        <f t="shared" ref="N192:O192" si="250">SUM(N193:N193)</f>
        <v>0</v>
      </c>
      <c r="O192" s="121">
        <f t="shared" si="250"/>
        <v>0</v>
      </c>
      <c r="P192" s="111"/>
    </row>
    <row r="193" spans="1:16" ht="36" hidden="1" x14ac:dyDescent="0.25">
      <c r="A193" s="38">
        <v>4311</v>
      </c>
      <c r="B193" s="58" t="s">
        <v>173</v>
      </c>
      <c r="C193" s="59">
        <f t="shared" si="185"/>
        <v>0</v>
      </c>
      <c r="D193" s="232">
        <v>0</v>
      </c>
      <c r="E193" s="435"/>
      <c r="F193" s="393">
        <f>D193+E193</f>
        <v>0</v>
      </c>
      <c r="G193" s="232"/>
      <c r="H193" s="264"/>
      <c r="I193" s="115">
        <f>G193+H193</f>
        <v>0</v>
      </c>
      <c r="J193" s="264"/>
      <c r="K193" s="61"/>
      <c r="L193" s="115">
        <f>J193+K193</f>
        <v>0</v>
      </c>
      <c r="M193" s="328"/>
      <c r="N193" s="61"/>
      <c r="O193" s="115">
        <f>M193+N193</f>
        <v>0</v>
      </c>
      <c r="P193" s="112"/>
    </row>
    <row r="194" spans="1:16" s="21" customFormat="1" ht="24" x14ac:dyDescent="0.25">
      <c r="A194" s="136"/>
      <c r="B194" s="17" t="s">
        <v>174</v>
      </c>
      <c r="C194" s="99">
        <f t="shared" si="185"/>
        <v>27189</v>
      </c>
      <c r="D194" s="228">
        <f>SUM(D195,D230,D269)</f>
        <v>9072</v>
      </c>
      <c r="E194" s="426">
        <f t="shared" ref="E194:F194" si="251">SUM(E195,E230,E269)</f>
        <v>18117</v>
      </c>
      <c r="F194" s="427">
        <f t="shared" si="251"/>
        <v>27189</v>
      </c>
      <c r="G194" s="228">
        <f>SUM(G195,G230,G269)</f>
        <v>0</v>
      </c>
      <c r="H194" s="261">
        <f t="shared" ref="H194:I194" si="252">SUM(H195,H230,H269)</f>
        <v>0</v>
      </c>
      <c r="I194" s="101">
        <f t="shared" si="252"/>
        <v>0</v>
      </c>
      <c r="J194" s="261">
        <f>SUM(J195,J230,J269)</f>
        <v>0</v>
      </c>
      <c r="K194" s="100">
        <f t="shared" ref="K194:L194" si="253">SUM(K195,K230,K269)</f>
        <v>0</v>
      </c>
      <c r="L194" s="101">
        <f t="shared" si="253"/>
        <v>0</v>
      </c>
      <c r="M194" s="332">
        <f>SUM(M195,M230,M269)</f>
        <v>0</v>
      </c>
      <c r="N194" s="309">
        <f t="shared" ref="N194:O194" si="254">SUM(N195,N230,N269)</f>
        <v>0</v>
      </c>
      <c r="O194" s="314">
        <f t="shared" si="254"/>
        <v>0</v>
      </c>
      <c r="P194" s="354"/>
    </row>
    <row r="195" spans="1:16" hidden="1" x14ac:dyDescent="0.25">
      <c r="A195" s="102">
        <v>5000</v>
      </c>
      <c r="B195" s="102" t="s">
        <v>175</v>
      </c>
      <c r="C195" s="103">
        <f t="shared" si="185"/>
        <v>0</v>
      </c>
      <c r="D195" s="229">
        <f>D196+D204</f>
        <v>0</v>
      </c>
      <c r="E195" s="428">
        <f t="shared" ref="E195:F195" si="255">E196+E204</f>
        <v>0</v>
      </c>
      <c r="F195" s="429">
        <f t="shared" si="255"/>
        <v>0</v>
      </c>
      <c r="G195" s="229">
        <f>G196+G204</f>
        <v>0</v>
      </c>
      <c r="H195" s="262">
        <f t="shared" ref="H195:I195" si="256">H196+H204</f>
        <v>0</v>
      </c>
      <c r="I195" s="105">
        <f t="shared" si="256"/>
        <v>0</v>
      </c>
      <c r="J195" s="262">
        <f>J196+J204</f>
        <v>0</v>
      </c>
      <c r="K195" s="104">
        <f t="shared" ref="K195:L195" si="257">K196+K204</f>
        <v>0</v>
      </c>
      <c r="L195" s="105">
        <f t="shared" si="257"/>
        <v>0</v>
      </c>
      <c r="M195" s="103">
        <f>M196+M204</f>
        <v>0</v>
      </c>
      <c r="N195" s="104">
        <f t="shared" ref="N195:O195" si="258">N196+N204</f>
        <v>0</v>
      </c>
      <c r="O195" s="105">
        <f t="shared" si="258"/>
        <v>0</v>
      </c>
      <c r="P195" s="351"/>
    </row>
    <row r="196" spans="1:16" hidden="1" x14ac:dyDescent="0.25">
      <c r="A196" s="46">
        <v>5100</v>
      </c>
      <c r="B196" s="106" t="s">
        <v>176</v>
      </c>
      <c r="C196" s="47">
        <f t="shared" si="185"/>
        <v>0</v>
      </c>
      <c r="D196" s="230">
        <f>D197+D198+D201+D202+D203</f>
        <v>0</v>
      </c>
      <c r="E196" s="430">
        <f t="shared" ref="E196:F196" si="259">E197+E198+E201+E202+E203</f>
        <v>0</v>
      </c>
      <c r="F196" s="397">
        <f t="shared" si="259"/>
        <v>0</v>
      </c>
      <c r="G196" s="230">
        <f>G197+G198+G201+G202+G203</f>
        <v>0</v>
      </c>
      <c r="H196" s="107">
        <f t="shared" ref="H196:I196" si="260">H197+H198+H201+H202+H203</f>
        <v>0</v>
      </c>
      <c r="I196" s="118">
        <f t="shared" si="260"/>
        <v>0</v>
      </c>
      <c r="J196" s="107">
        <f>J197+J198+J201+J202+J203</f>
        <v>0</v>
      </c>
      <c r="K196" s="51">
        <f t="shared" ref="K196:L196" si="261">K197+K198+K201+K202+K203</f>
        <v>0</v>
      </c>
      <c r="L196" s="118">
        <f t="shared" si="261"/>
        <v>0</v>
      </c>
      <c r="M196" s="47">
        <f>M197+M198+M201+M202+M203</f>
        <v>0</v>
      </c>
      <c r="N196" s="51">
        <f t="shared" ref="N196:O196" si="262">N197+N198+N201+N202+N203</f>
        <v>0</v>
      </c>
      <c r="O196" s="118">
        <f t="shared" si="262"/>
        <v>0</v>
      </c>
      <c r="P196" s="124"/>
    </row>
    <row r="197" spans="1:16" hidden="1" x14ac:dyDescent="0.25">
      <c r="A197" s="1244">
        <v>5110</v>
      </c>
      <c r="B197" s="53" t="s">
        <v>177</v>
      </c>
      <c r="C197" s="54">
        <f t="shared" si="185"/>
        <v>0</v>
      </c>
      <c r="D197" s="231">
        <v>0</v>
      </c>
      <c r="E197" s="433"/>
      <c r="F197" s="434">
        <f>D197+E197</f>
        <v>0</v>
      </c>
      <c r="G197" s="231"/>
      <c r="H197" s="263"/>
      <c r="I197" s="121">
        <f>G197+H197</f>
        <v>0</v>
      </c>
      <c r="J197" s="263"/>
      <c r="K197" s="56"/>
      <c r="L197" s="121">
        <f>J197+K197</f>
        <v>0</v>
      </c>
      <c r="M197" s="327"/>
      <c r="N197" s="56"/>
      <c r="O197" s="121">
        <f>M197+N197</f>
        <v>0</v>
      </c>
      <c r="P197" s="111"/>
    </row>
    <row r="198" spans="1:16" ht="24" hidden="1" x14ac:dyDescent="0.25">
      <c r="A198" s="113">
        <v>5120</v>
      </c>
      <c r="B198" s="58" t="s">
        <v>178</v>
      </c>
      <c r="C198" s="59">
        <f t="shared" si="185"/>
        <v>0</v>
      </c>
      <c r="D198" s="233">
        <f>D199+D200</f>
        <v>0</v>
      </c>
      <c r="E198" s="436">
        <f t="shared" ref="E198:F198" si="263">E199+E200</f>
        <v>0</v>
      </c>
      <c r="F198" s="393">
        <f t="shared" si="263"/>
        <v>0</v>
      </c>
      <c r="G198" s="233">
        <f>G199+G200</f>
        <v>0</v>
      </c>
      <c r="H198" s="122">
        <f t="shared" ref="H198:I198" si="264">H199+H200</f>
        <v>0</v>
      </c>
      <c r="I198" s="115">
        <f t="shared" si="264"/>
        <v>0</v>
      </c>
      <c r="J198" s="122">
        <f>J199+J200</f>
        <v>0</v>
      </c>
      <c r="K198" s="114">
        <f t="shared" ref="K198:L198" si="265">K199+K200</f>
        <v>0</v>
      </c>
      <c r="L198" s="115">
        <f t="shared" si="265"/>
        <v>0</v>
      </c>
      <c r="M198" s="59">
        <f>M199+M200</f>
        <v>0</v>
      </c>
      <c r="N198" s="114">
        <f t="shared" ref="N198:O198" si="266">N199+N200</f>
        <v>0</v>
      </c>
      <c r="O198" s="115">
        <f t="shared" si="266"/>
        <v>0</v>
      </c>
      <c r="P198" s="112"/>
    </row>
    <row r="199" spans="1:16" hidden="1" x14ac:dyDescent="0.25">
      <c r="A199" s="38">
        <v>5121</v>
      </c>
      <c r="B199" s="58" t="s">
        <v>179</v>
      </c>
      <c r="C199" s="59">
        <f t="shared" si="185"/>
        <v>0</v>
      </c>
      <c r="D199" s="232">
        <v>0</v>
      </c>
      <c r="E199" s="435"/>
      <c r="F199" s="393">
        <f t="shared" ref="F199:F203" si="267">D199+E199</f>
        <v>0</v>
      </c>
      <c r="G199" s="232"/>
      <c r="H199" s="264"/>
      <c r="I199" s="115">
        <f t="shared" ref="I199:I203" si="268">G199+H199</f>
        <v>0</v>
      </c>
      <c r="J199" s="264"/>
      <c r="K199" s="61"/>
      <c r="L199" s="115">
        <f t="shared" ref="L199:L203" si="269">J199+K199</f>
        <v>0</v>
      </c>
      <c r="M199" s="328"/>
      <c r="N199" s="61"/>
      <c r="O199" s="115">
        <f t="shared" ref="O199:O203" si="270">M199+N199</f>
        <v>0</v>
      </c>
      <c r="P199" s="112"/>
    </row>
    <row r="200" spans="1:16" ht="24" hidden="1" x14ac:dyDescent="0.25">
      <c r="A200" s="38">
        <v>5129</v>
      </c>
      <c r="B200" s="58" t="s">
        <v>180</v>
      </c>
      <c r="C200" s="59">
        <f t="shared" si="185"/>
        <v>0</v>
      </c>
      <c r="D200" s="232">
        <v>0</v>
      </c>
      <c r="E200" s="435"/>
      <c r="F200" s="393">
        <f t="shared" si="267"/>
        <v>0</v>
      </c>
      <c r="G200" s="232"/>
      <c r="H200" s="264"/>
      <c r="I200" s="115">
        <f t="shared" si="268"/>
        <v>0</v>
      </c>
      <c r="J200" s="264"/>
      <c r="K200" s="61"/>
      <c r="L200" s="115">
        <f t="shared" si="269"/>
        <v>0</v>
      </c>
      <c r="M200" s="328"/>
      <c r="N200" s="61"/>
      <c r="O200" s="115">
        <f t="shared" si="270"/>
        <v>0</v>
      </c>
      <c r="P200" s="112"/>
    </row>
    <row r="201" spans="1:16" hidden="1" x14ac:dyDescent="0.25">
      <c r="A201" s="113">
        <v>5130</v>
      </c>
      <c r="B201" s="58" t="s">
        <v>181</v>
      </c>
      <c r="C201" s="59">
        <f t="shared" si="185"/>
        <v>0</v>
      </c>
      <c r="D201" s="232">
        <v>0</v>
      </c>
      <c r="E201" s="435"/>
      <c r="F201" s="393">
        <f t="shared" si="267"/>
        <v>0</v>
      </c>
      <c r="G201" s="232"/>
      <c r="H201" s="264"/>
      <c r="I201" s="115">
        <f t="shared" si="268"/>
        <v>0</v>
      </c>
      <c r="J201" s="264"/>
      <c r="K201" s="61"/>
      <c r="L201" s="115">
        <f t="shared" si="269"/>
        <v>0</v>
      </c>
      <c r="M201" s="328"/>
      <c r="N201" s="61"/>
      <c r="O201" s="115">
        <f t="shared" si="270"/>
        <v>0</v>
      </c>
      <c r="P201" s="112"/>
    </row>
    <row r="202" spans="1:16" hidden="1" x14ac:dyDescent="0.25">
      <c r="A202" s="113">
        <v>5140</v>
      </c>
      <c r="B202" s="58" t="s">
        <v>182</v>
      </c>
      <c r="C202" s="59">
        <f t="shared" si="185"/>
        <v>0</v>
      </c>
      <c r="D202" s="232">
        <v>0</v>
      </c>
      <c r="E202" s="435"/>
      <c r="F202" s="393">
        <f t="shared" si="267"/>
        <v>0</v>
      </c>
      <c r="G202" s="232"/>
      <c r="H202" s="264"/>
      <c r="I202" s="115">
        <f t="shared" si="268"/>
        <v>0</v>
      </c>
      <c r="J202" s="264"/>
      <c r="K202" s="61"/>
      <c r="L202" s="115">
        <f t="shared" si="269"/>
        <v>0</v>
      </c>
      <c r="M202" s="328"/>
      <c r="N202" s="61"/>
      <c r="O202" s="115">
        <f t="shared" si="270"/>
        <v>0</v>
      </c>
      <c r="P202" s="112"/>
    </row>
    <row r="203" spans="1:16" ht="24" hidden="1" x14ac:dyDescent="0.25">
      <c r="A203" s="113">
        <v>5170</v>
      </c>
      <c r="B203" s="58" t="s">
        <v>183</v>
      </c>
      <c r="C203" s="59">
        <f t="shared" si="185"/>
        <v>0</v>
      </c>
      <c r="D203" s="232">
        <v>0</v>
      </c>
      <c r="E203" s="435"/>
      <c r="F203" s="393">
        <f t="shared" si="267"/>
        <v>0</v>
      </c>
      <c r="G203" s="232"/>
      <c r="H203" s="264"/>
      <c r="I203" s="115">
        <f t="shared" si="268"/>
        <v>0</v>
      </c>
      <c r="J203" s="264"/>
      <c r="K203" s="61"/>
      <c r="L203" s="115">
        <f t="shared" si="269"/>
        <v>0</v>
      </c>
      <c r="M203" s="328"/>
      <c r="N203" s="61"/>
      <c r="O203" s="115">
        <f t="shared" si="270"/>
        <v>0</v>
      </c>
      <c r="P203" s="112"/>
    </row>
    <row r="204" spans="1:16" hidden="1" x14ac:dyDescent="0.25">
      <c r="A204" s="46">
        <v>5200</v>
      </c>
      <c r="B204" s="106" t="s">
        <v>184</v>
      </c>
      <c r="C204" s="47">
        <f t="shared" si="185"/>
        <v>0</v>
      </c>
      <c r="D204" s="230">
        <f>D205+D215+D216+D225+D226+D227+D229</f>
        <v>0</v>
      </c>
      <c r="E204" s="430">
        <f t="shared" ref="E204:F204" si="271">E205+E215+E216+E225+E226+E227+E229</f>
        <v>0</v>
      </c>
      <c r="F204" s="397">
        <f t="shared" si="271"/>
        <v>0</v>
      </c>
      <c r="G204" s="230">
        <f>G205+G215+G216+G225+G226+G227+G229</f>
        <v>0</v>
      </c>
      <c r="H204" s="107">
        <f t="shared" ref="H204:I204" si="272">H205+H215+H216+H225+H226+H227+H229</f>
        <v>0</v>
      </c>
      <c r="I204" s="118">
        <f t="shared" si="272"/>
        <v>0</v>
      </c>
      <c r="J204" s="107">
        <f>J205+J215+J216+J225+J226+J227+J229</f>
        <v>0</v>
      </c>
      <c r="K204" s="51">
        <f t="shared" ref="K204:L204" si="273">K205+K215+K216+K225+K226+K227+K229</f>
        <v>0</v>
      </c>
      <c r="L204" s="118">
        <f t="shared" si="273"/>
        <v>0</v>
      </c>
      <c r="M204" s="47">
        <f>M205+M215+M216+M225+M226+M227+M229</f>
        <v>0</v>
      </c>
      <c r="N204" s="51">
        <f t="shared" ref="N204:O204" si="274">N205+N215+N216+N225+N226+N227+N229</f>
        <v>0</v>
      </c>
      <c r="O204" s="118">
        <f t="shared" si="274"/>
        <v>0</v>
      </c>
      <c r="P204" s="124"/>
    </row>
    <row r="205" spans="1:16" hidden="1" x14ac:dyDescent="0.25">
      <c r="A205" s="108">
        <v>5210</v>
      </c>
      <c r="B205" s="79" t="s">
        <v>185</v>
      </c>
      <c r="C205" s="85">
        <f t="shared" si="185"/>
        <v>0</v>
      </c>
      <c r="D205" s="133">
        <f>SUM(D206:D214)</f>
        <v>0</v>
      </c>
      <c r="E205" s="431">
        <f t="shared" ref="E205:F205" si="275">SUM(E206:E214)</f>
        <v>0</v>
      </c>
      <c r="F205" s="432">
        <f t="shared" si="275"/>
        <v>0</v>
      </c>
      <c r="G205" s="133">
        <f>SUM(G206:G214)</f>
        <v>0</v>
      </c>
      <c r="H205" s="208">
        <f t="shared" ref="H205:I205" si="276">SUM(H206:H214)</f>
        <v>0</v>
      </c>
      <c r="I205" s="110">
        <f t="shared" si="276"/>
        <v>0</v>
      </c>
      <c r="J205" s="208">
        <f>SUM(J206:J214)</f>
        <v>0</v>
      </c>
      <c r="K205" s="109">
        <f t="shared" ref="K205:L205" si="277">SUM(K206:K214)</f>
        <v>0</v>
      </c>
      <c r="L205" s="110">
        <f t="shared" si="277"/>
        <v>0</v>
      </c>
      <c r="M205" s="85">
        <f>SUM(M206:M214)</f>
        <v>0</v>
      </c>
      <c r="N205" s="109">
        <f t="shared" ref="N205:O205" si="278">SUM(N206:N214)</f>
        <v>0</v>
      </c>
      <c r="O205" s="110">
        <f t="shared" si="278"/>
        <v>0</v>
      </c>
      <c r="P205" s="117"/>
    </row>
    <row r="206" spans="1:16" hidden="1" x14ac:dyDescent="0.25">
      <c r="A206" s="33">
        <v>5211</v>
      </c>
      <c r="B206" s="53" t="s">
        <v>186</v>
      </c>
      <c r="C206" s="54">
        <f t="shared" si="185"/>
        <v>0</v>
      </c>
      <c r="D206" s="231">
        <v>0</v>
      </c>
      <c r="E206" s="433"/>
      <c r="F206" s="434">
        <f t="shared" ref="F206:F215" si="279">D206+E206</f>
        <v>0</v>
      </c>
      <c r="G206" s="231"/>
      <c r="H206" s="263"/>
      <c r="I206" s="121">
        <f t="shared" ref="I206:I215" si="280">G206+H206</f>
        <v>0</v>
      </c>
      <c r="J206" s="263"/>
      <c r="K206" s="56"/>
      <c r="L206" s="121">
        <f t="shared" ref="L206:L215" si="281">J206+K206</f>
        <v>0</v>
      </c>
      <c r="M206" s="327"/>
      <c r="N206" s="56"/>
      <c r="O206" s="121">
        <f t="shared" ref="O206:O215" si="282">M206+N206</f>
        <v>0</v>
      </c>
      <c r="P206" s="111"/>
    </row>
    <row r="207" spans="1:16" hidden="1" x14ac:dyDescent="0.25">
      <c r="A207" s="38">
        <v>5212</v>
      </c>
      <c r="B207" s="58" t="s">
        <v>187</v>
      </c>
      <c r="C207" s="59">
        <f t="shared" si="185"/>
        <v>0</v>
      </c>
      <c r="D207" s="232">
        <v>0</v>
      </c>
      <c r="E207" s="435"/>
      <c r="F207" s="393">
        <f t="shared" si="279"/>
        <v>0</v>
      </c>
      <c r="G207" s="232"/>
      <c r="H207" s="264"/>
      <c r="I207" s="115">
        <f t="shared" si="280"/>
        <v>0</v>
      </c>
      <c r="J207" s="264"/>
      <c r="K207" s="61"/>
      <c r="L207" s="115">
        <f t="shared" si="281"/>
        <v>0</v>
      </c>
      <c r="M207" s="328"/>
      <c r="N207" s="61"/>
      <c r="O207" s="115">
        <f t="shared" si="282"/>
        <v>0</v>
      </c>
      <c r="P207" s="112"/>
    </row>
    <row r="208" spans="1:16" hidden="1" x14ac:dyDescent="0.25">
      <c r="A208" s="38">
        <v>5213</v>
      </c>
      <c r="B208" s="58" t="s">
        <v>188</v>
      </c>
      <c r="C208" s="59">
        <f t="shared" si="185"/>
        <v>0</v>
      </c>
      <c r="D208" s="232">
        <v>0</v>
      </c>
      <c r="E208" s="435"/>
      <c r="F208" s="393">
        <f t="shared" si="279"/>
        <v>0</v>
      </c>
      <c r="G208" s="232"/>
      <c r="H208" s="264"/>
      <c r="I208" s="115">
        <f t="shared" si="280"/>
        <v>0</v>
      </c>
      <c r="J208" s="264"/>
      <c r="K208" s="61"/>
      <c r="L208" s="115">
        <f t="shared" si="281"/>
        <v>0</v>
      </c>
      <c r="M208" s="328"/>
      <c r="N208" s="61"/>
      <c r="O208" s="115">
        <f t="shared" si="282"/>
        <v>0</v>
      </c>
      <c r="P208" s="112"/>
    </row>
    <row r="209" spans="1:16" hidden="1" x14ac:dyDescent="0.25">
      <c r="A209" s="38">
        <v>5214</v>
      </c>
      <c r="B209" s="58" t="s">
        <v>189</v>
      </c>
      <c r="C209" s="59">
        <f t="shared" si="185"/>
        <v>0</v>
      </c>
      <c r="D209" s="232">
        <v>0</v>
      </c>
      <c r="E209" s="435"/>
      <c r="F209" s="393">
        <f t="shared" si="279"/>
        <v>0</v>
      </c>
      <c r="G209" s="232"/>
      <c r="H209" s="264"/>
      <c r="I209" s="115">
        <f t="shared" si="280"/>
        <v>0</v>
      </c>
      <c r="J209" s="264"/>
      <c r="K209" s="61"/>
      <c r="L209" s="115">
        <f t="shared" si="281"/>
        <v>0</v>
      </c>
      <c r="M209" s="328"/>
      <c r="N209" s="61"/>
      <c r="O209" s="115">
        <f t="shared" si="282"/>
        <v>0</v>
      </c>
      <c r="P209" s="112"/>
    </row>
    <row r="210" spans="1:16" hidden="1" x14ac:dyDescent="0.25">
      <c r="A210" s="38">
        <v>5215</v>
      </c>
      <c r="B210" s="58" t="s">
        <v>190</v>
      </c>
      <c r="C210" s="59">
        <f t="shared" si="185"/>
        <v>0</v>
      </c>
      <c r="D210" s="232">
        <v>0</v>
      </c>
      <c r="E210" s="435"/>
      <c r="F210" s="393">
        <f t="shared" si="279"/>
        <v>0</v>
      </c>
      <c r="G210" s="232"/>
      <c r="H210" s="264"/>
      <c r="I210" s="115">
        <f t="shared" si="280"/>
        <v>0</v>
      </c>
      <c r="J210" s="264"/>
      <c r="K210" s="61"/>
      <c r="L210" s="115">
        <f t="shared" si="281"/>
        <v>0</v>
      </c>
      <c r="M210" s="328"/>
      <c r="N210" s="61"/>
      <c r="O210" s="115">
        <f t="shared" si="282"/>
        <v>0</v>
      </c>
      <c r="P210" s="112"/>
    </row>
    <row r="211" spans="1:16" ht="14.25" hidden="1" customHeight="1" x14ac:dyDescent="0.25">
      <c r="A211" s="38">
        <v>5216</v>
      </c>
      <c r="B211" s="58" t="s">
        <v>191</v>
      </c>
      <c r="C211" s="59">
        <f t="shared" si="185"/>
        <v>0</v>
      </c>
      <c r="D211" s="232">
        <v>0</v>
      </c>
      <c r="E211" s="435"/>
      <c r="F211" s="393">
        <f t="shared" si="279"/>
        <v>0</v>
      </c>
      <c r="G211" s="232"/>
      <c r="H211" s="264"/>
      <c r="I211" s="115">
        <f t="shared" si="280"/>
        <v>0</v>
      </c>
      <c r="J211" s="264"/>
      <c r="K211" s="61"/>
      <c r="L211" s="115">
        <f t="shared" si="281"/>
        <v>0</v>
      </c>
      <c r="M211" s="328"/>
      <c r="N211" s="61"/>
      <c r="O211" s="115">
        <f t="shared" si="282"/>
        <v>0</v>
      </c>
      <c r="P211" s="112"/>
    </row>
    <row r="212" spans="1:16" hidden="1" x14ac:dyDescent="0.25">
      <c r="A212" s="38">
        <v>5217</v>
      </c>
      <c r="B212" s="58" t="s">
        <v>192</v>
      </c>
      <c r="C212" s="59">
        <f t="shared" si="185"/>
        <v>0</v>
      </c>
      <c r="D212" s="232">
        <v>0</v>
      </c>
      <c r="E212" s="435"/>
      <c r="F212" s="393">
        <f t="shared" si="279"/>
        <v>0</v>
      </c>
      <c r="G212" s="232"/>
      <c r="H212" s="264"/>
      <c r="I212" s="115">
        <f t="shared" si="280"/>
        <v>0</v>
      </c>
      <c r="J212" s="264"/>
      <c r="K212" s="61"/>
      <c r="L212" s="115">
        <f t="shared" si="281"/>
        <v>0</v>
      </c>
      <c r="M212" s="328"/>
      <c r="N212" s="61"/>
      <c r="O212" s="115">
        <f t="shared" si="282"/>
        <v>0</v>
      </c>
      <c r="P212" s="112"/>
    </row>
    <row r="213" spans="1:16" hidden="1" x14ac:dyDescent="0.25">
      <c r="A213" s="38">
        <v>5218</v>
      </c>
      <c r="B213" s="58" t="s">
        <v>193</v>
      </c>
      <c r="C213" s="59">
        <f t="shared" ref="C213:C276" si="283">F213+I213+L213+O213</f>
        <v>0</v>
      </c>
      <c r="D213" s="232">
        <v>0</v>
      </c>
      <c r="E213" s="435"/>
      <c r="F213" s="393">
        <f t="shared" si="279"/>
        <v>0</v>
      </c>
      <c r="G213" s="232"/>
      <c r="H213" s="264"/>
      <c r="I213" s="115">
        <f t="shared" si="280"/>
        <v>0</v>
      </c>
      <c r="J213" s="264"/>
      <c r="K213" s="61"/>
      <c r="L213" s="115">
        <f t="shared" si="281"/>
        <v>0</v>
      </c>
      <c r="M213" s="328"/>
      <c r="N213" s="61"/>
      <c r="O213" s="115">
        <f t="shared" si="282"/>
        <v>0</v>
      </c>
      <c r="P213" s="112"/>
    </row>
    <row r="214" spans="1:16" hidden="1" x14ac:dyDescent="0.25">
      <c r="A214" s="38">
        <v>5219</v>
      </c>
      <c r="B214" s="58" t="s">
        <v>194</v>
      </c>
      <c r="C214" s="59">
        <f t="shared" si="283"/>
        <v>0</v>
      </c>
      <c r="D214" s="232">
        <v>0</v>
      </c>
      <c r="E214" s="435"/>
      <c r="F214" s="393">
        <f t="shared" si="279"/>
        <v>0</v>
      </c>
      <c r="G214" s="232"/>
      <c r="H214" s="264"/>
      <c r="I214" s="115">
        <f t="shared" si="280"/>
        <v>0</v>
      </c>
      <c r="J214" s="264"/>
      <c r="K214" s="61"/>
      <c r="L214" s="115">
        <f t="shared" si="281"/>
        <v>0</v>
      </c>
      <c r="M214" s="328"/>
      <c r="N214" s="61"/>
      <c r="O214" s="115">
        <f t="shared" si="282"/>
        <v>0</v>
      </c>
      <c r="P214" s="112"/>
    </row>
    <row r="215" spans="1:16" ht="13.5" hidden="1" customHeight="1" x14ac:dyDescent="0.25">
      <c r="A215" s="113">
        <v>5220</v>
      </c>
      <c r="B215" s="58" t="s">
        <v>195</v>
      </c>
      <c r="C215" s="59">
        <f t="shared" si="283"/>
        <v>0</v>
      </c>
      <c r="D215" s="232">
        <v>0</v>
      </c>
      <c r="E215" s="435"/>
      <c r="F215" s="393">
        <f t="shared" si="279"/>
        <v>0</v>
      </c>
      <c r="G215" s="232"/>
      <c r="H215" s="264"/>
      <c r="I215" s="115">
        <f t="shared" si="280"/>
        <v>0</v>
      </c>
      <c r="J215" s="264"/>
      <c r="K215" s="61"/>
      <c r="L215" s="115">
        <f t="shared" si="281"/>
        <v>0</v>
      </c>
      <c r="M215" s="328"/>
      <c r="N215" s="61"/>
      <c r="O215" s="115">
        <f t="shared" si="282"/>
        <v>0</v>
      </c>
      <c r="P215" s="112"/>
    </row>
    <row r="216" spans="1:16" hidden="1" x14ac:dyDescent="0.25">
      <c r="A216" s="113">
        <v>5230</v>
      </c>
      <c r="B216" s="58" t="s">
        <v>196</v>
      </c>
      <c r="C216" s="59">
        <f t="shared" si="283"/>
        <v>0</v>
      </c>
      <c r="D216" s="233">
        <f>SUM(D217:D224)</f>
        <v>0</v>
      </c>
      <c r="E216" s="436">
        <f t="shared" ref="E216:F216" si="284">SUM(E217:E224)</f>
        <v>0</v>
      </c>
      <c r="F216" s="393">
        <f t="shared" si="284"/>
        <v>0</v>
      </c>
      <c r="G216" s="233">
        <f>SUM(G217:G224)</f>
        <v>0</v>
      </c>
      <c r="H216" s="122">
        <f t="shared" ref="H216:I216" si="285">SUM(H217:H224)</f>
        <v>0</v>
      </c>
      <c r="I216" s="115">
        <f t="shared" si="285"/>
        <v>0</v>
      </c>
      <c r="J216" s="122">
        <f>SUM(J217:J224)</f>
        <v>0</v>
      </c>
      <c r="K216" s="114">
        <f t="shared" ref="K216:L216" si="286">SUM(K217:K224)</f>
        <v>0</v>
      </c>
      <c r="L216" s="115">
        <f t="shared" si="286"/>
        <v>0</v>
      </c>
      <c r="M216" s="59">
        <f>SUM(M217:M224)</f>
        <v>0</v>
      </c>
      <c r="N216" s="114">
        <f t="shared" ref="N216:O216" si="287">SUM(N217:N224)</f>
        <v>0</v>
      </c>
      <c r="O216" s="115">
        <f t="shared" si="287"/>
        <v>0</v>
      </c>
      <c r="P216" s="112"/>
    </row>
    <row r="217" spans="1:16" hidden="1" x14ac:dyDescent="0.25">
      <c r="A217" s="38">
        <v>5231</v>
      </c>
      <c r="B217" s="58" t="s">
        <v>197</v>
      </c>
      <c r="C217" s="59">
        <f t="shared" si="283"/>
        <v>0</v>
      </c>
      <c r="D217" s="232">
        <v>0</v>
      </c>
      <c r="E217" s="435"/>
      <c r="F217" s="393">
        <f t="shared" ref="F217:F226" si="288">D217+E217</f>
        <v>0</v>
      </c>
      <c r="G217" s="232"/>
      <c r="H217" s="264"/>
      <c r="I217" s="115">
        <f t="shared" ref="I217:I226" si="289">G217+H217</f>
        <v>0</v>
      </c>
      <c r="J217" s="264"/>
      <c r="K217" s="61"/>
      <c r="L217" s="115">
        <f t="shared" ref="L217:L226" si="290">J217+K217</f>
        <v>0</v>
      </c>
      <c r="M217" s="328"/>
      <c r="N217" s="61"/>
      <c r="O217" s="115">
        <f t="shared" ref="O217:O226" si="291">M217+N217</f>
        <v>0</v>
      </c>
      <c r="P217" s="112"/>
    </row>
    <row r="218" spans="1:16" hidden="1" x14ac:dyDescent="0.25">
      <c r="A218" s="38">
        <v>5232</v>
      </c>
      <c r="B218" s="58" t="s">
        <v>198</v>
      </c>
      <c r="C218" s="59">
        <f t="shared" si="283"/>
        <v>0</v>
      </c>
      <c r="D218" s="232">
        <v>0</v>
      </c>
      <c r="E218" s="435"/>
      <c r="F218" s="393">
        <f t="shared" si="288"/>
        <v>0</v>
      </c>
      <c r="G218" s="232"/>
      <c r="H218" s="264"/>
      <c r="I218" s="115">
        <f t="shared" si="289"/>
        <v>0</v>
      </c>
      <c r="J218" s="264"/>
      <c r="K218" s="61"/>
      <c r="L218" s="115">
        <f t="shared" si="290"/>
        <v>0</v>
      </c>
      <c r="M218" s="328"/>
      <c r="N218" s="61"/>
      <c r="O218" s="115">
        <f t="shared" si="291"/>
        <v>0</v>
      </c>
      <c r="P218" s="112"/>
    </row>
    <row r="219" spans="1:16" hidden="1" x14ac:dyDescent="0.25">
      <c r="A219" s="38">
        <v>5233</v>
      </c>
      <c r="B219" s="58" t="s">
        <v>199</v>
      </c>
      <c r="C219" s="59">
        <f t="shared" si="283"/>
        <v>0</v>
      </c>
      <c r="D219" s="232">
        <v>0</v>
      </c>
      <c r="E219" s="435"/>
      <c r="F219" s="393">
        <f t="shared" si="288"/>
        <v>0</v>
      </c>
      <c r="G219" s="232"/>
      <c r="H219" s="264"/>
      <c r="I219" s="115">
        <f t="shared" si="289"/>
        <v>0</v>
      </c>
      <c r="J219" s="264"/>
      <c r="K219" s="61"/>
      <c r="L219" s="115">
        <f t="shared" si="290"/>
        <v>0</v>
      </c>
      <c r="M219" s="328"/>
      <c r="N219" s="61"/>
      <c r="O219" s="115">
        <f t="shared" si="291"/>
        <v>0</v>
      </c>
      <c r="P219" s="112"/>
    </row>
    <row r="220" spans="1:16" ht="24" hidden="1" x14ac:dyDescent="0.25">
      <c r="A220" s="38">
        <v>5234</v>
      </c>
      <c r="B220" s="58" t="s">
        <v>200</v>
      </c>
      <c r="C220" s="59">
        <f t="shared" si="283"/>
        <v>0</v>
      </c>
      <c r="D220" s="232">
        <v>0</v>
      </c>
      <c r="E220" s="435"/>
      <c r="F220" s="393">
        <f t="shared" si="288"/>
        <v>0</v>
      </c>
      <c r="G220" s="232"/>
      <c r="H220" s="264"/>
      <c r="I220" s="115">
        <f t="shared" si="289"/>
        <v>0</v>
      </c>
      <c r="J220" s="264"/>
      <c r="K220" s="61"/>
      <c r="L220" s="115">
        <f t="shared" si="290"/>
        <v>0</v>
      </c>
      <c r="M220" s="328"/>
      <c r="N220" s="61"/>
      <c r="O220" s="115">
        <f t="shared" si="291"/>
        <v>0</v>
      </c>
      <c r="P220" s="112"/>
    </row>
    <row r="221" spans="1:16" ht="14.25" hidden="1" customHeight="1" x14ac:dyDescent="0.25">
      <c r="A221" s="38">
        <v>5236</v>
      </c>
      <c r="B221" s="58" t="s">
        <v>201</v>
      </c>
      <c r="C221" s="59">
        <f t="shared" si="283"/>
        <v>0</v>
      </c>
      <c r="D221" s="232">
        <v>0</v>
      </c>
      <c r="E221" s="435"/>
      <c r="F221" s="393">
        <f t="shared" si="288"/>
        <v>0</v>
      </c>
      <c r="G221" s="232"/>
      <c r="H221" s="264"/>
      <c r="I221" s="115">
        <f t="shared" si="289"/>
        <v>0</v>
      </c>
      <c r="J221" s="264"/>
      <c r="K221" s="61"/>
      <c r="L221" s="115">
        <f t="shared" si="290"/>
        <v>0</v>
      </c>
      <c r="M221" s="328"/>
      <c r="N221" s="61"/>
      <c r="O221" s="115">
        <f t="shared" si="291"/>
        <v>0</v>
      </c>
      <c r="P221" s="112"/>
    </row>
    <row r="222" spans="1:16" ht="14.25" hidden="1" customHeight="1" x14ac:dyDescent="0.25">
      <c r="A222" s="38">
        <v>5237</v>
      </c>
      <c r="B222" s="58" t="s">
        <v>202</v>
      </c>
      <c r="C222" s="59">
        <f t="shared" si="283"/>
        <v>0</v>
      </c>
      <c r="D222" s="232">
        <v>0</v>
      </c>
      <c r="E222" s="435"/>
      <c r="F222" s="393">
        <f t="shared" si="288"/>
        <v>0</v>
      </c>
      <c r="G222" s="232"/>
      <c r="H222" s="264"/>
      <c r="I222" s="115">
        <f t="shared" si="289"/>
        <v>0</v>
      </c>
      <c r="J222" s="264"/>
      <c r="K222" s="61"/>
      <c r="L222" s="115">
        <f t="shared" si="290"/>
        <v>0</v>
      </c>
      <c r="M222" s="328"/>
      <c r="N222" s="61"/>
      <c r="O222" s="115">
        <f t="shared" si="291"/>
        <v>0</v>
      </c>
      <c r="P222" s="112"/>
    </row>
    <row r="223" spans="1:16" ht="24" hidden="1" x14ac:dyDescent="0.25">
      <c r="A223" s="38">
        <v>5238</v>
      </c>
      <c r="B223" s="58" t="s">
        <v>203</v>
      </c>
      <c r="C223" s="59">
        <f t="shared" si="283"/>
        <v>0</v>
      </c>
      <c r="D223" s="232">
        <v>0</v>
      </c>
      <c r="E223" s="435"/>
      <c r="F223" s="393">
        <f t="shared" si="288"/>
        <v>0</v>
      </c>
      <c r="G223" s="232"/>
      <c r="H223" s="264"/>
      <c r="I223" s="115">
        <f t="shared" si="289"/>
        <v>0</v>
      </c>
      <c r="J223" s="264"/>
      <c r="K223" s="61"/>
      <c r="L223" s="115">
        <f t="shared" si="290"/>
        <v>0</v>
      </c>
      <c r="M223" s="328"/>
      <c r="N223" s="61"/>
      <c r="O223" s="115">
        <f t="shared" si="291"/>
        <v>0</v>
      </c>
      <c r="P223" s="112"/>
    </row>
    <row r="224" spans="1:16" ht="24" hidden="1" x14ac:dyDescent="0.25">
      <c r="A224" s="38">
        <v>5239</v>
      </c>
      <c r="B224" s="58" t="s">
        <v>204</v>
      </c>
      <c r="C224" s="59">
        <f t="shared" si="283"/>
        <v>0</v>
      </c>
      <c r="D224" s="232">
        <v>0</v>
      </c>
      <c r="E224" s="435"/>
      <c r="F224" s="393">
        <f t="shared" si="288"/>
        <v>0</v>
      </c>
      <c r="G224" s="232"/>
      <c r="H224" s="264"/>
      <c r="I224" s="115">
        <f t="shared" si="289"/>
        <v>0</v>
      </c>
      <c r="J224" s="264"/>
      <c r="K224" s="61"/>
      <c r="L224" s="115">
        <f t="shared" si="290"/>
        <v>0</v>
      </c>
      <c r="M224" s="328"/>
      <c r="N224" s="61"/>
      <c r="O224" s="115">
        <f t="shared" si="291"/>
        <v>0</v>
      </c>
      <c r="P224" s="112"/>
    </row>
    <row r="225" spans="1:16" ht="24" hidden="1" x14ac:dyDescent="0.25">
      <c r="A225" s="113">
        <v>5240</v>
      </c>
      <c r="B225" s="58" t="s">
        <v>205</v>
      </c>
      <c r="C225" s="59">
        <f t="shared" si="283"/>
        <v>0</v>
      </c>
      <c r="D225" s="232">
        <v>0</v>
      </c>
      <c r="E225" s="435"/>
      <c r="F225" s="393">
        <f t="shared" si="288"/>
        <v>0</v>
      </c>
      <c r="G225" s="232"/>
      <c r="H225" s="264"/>
      <c r="I225" s="115">
        <f t="shared" si="289"/>
        <v>0</v>
      </c>
      <c r="J225" s="264"/>
      <c r="K225" s="61"/>
      <c r="L225" s="115">
        <f t="shared" si="290"/>
        <v>0</v>
      </c>
      <c r="M225" s="328"/>
      <c r="N225" s="61"/>
      <c r="O225" s="115">
        <f t="shared" si="291"/>
        <v>0</v>
      </c>
      <c r="P225" s="112"/>
    </row>
    <row r="226" spans="1:16" hidden="1" x14ac:dyDescent="0.25">
      <c r="A226" s="113">
        <v>5250</v>
      </c>
      <c r="B226" s="58" t="s">
        <v>206</v>
      </c>
      <c r="C226" s="59">
        <f t="shared" si="283"/>
        <v>0</v>
      </c>
      <c r="D226" s="232">
        <v>0</v>
      </c>
      <c r="E226" s="435"/>
      <c r="F226" s="393">
        <f t="shared" si="288"/>
        <v>0</v>
      </c>
      <c r="G226" s="232"/>
      <c r="H226" s="264"/>
      <c r="I226" s="115">
        <f t="shared" si="289"/>
        <v>0</v>
      </c>
      <c r="J226" s="264"/>
      <c r="K226" s="61"/>
      <c r="L226" s="115">
        <f t="shared" si="290"/>
        <v>0</v>
      </c>
      <c r="M226" s="328"/>
      <c r="N226" s="61"/>
      <c r="O226" s="115">
        <f t="shared" si="291"/>
        <v>0</v>
      </c>
      <c r="P226" s="112"/>
    </row>
    <row r="227" spans="1:16" hidden="1" x14ac:dyDescent="0.25">
      <c r="A227" s="113">
        <v>5260</v>
      </c>
      <c r="B227" s="58" t="s">
        <v>207</v>
      </c>
      <c r="C227" s="59">
        <f t="shared" si="283"/>
        <v>0</v>
      </c>
      <c r="D227" s="233">
        <f>SUM(D228)</f>
        <v>0</v>
      </c>
      <c r="E227" s="436">
        <f t="shared" ref="E227:F227" si="292">SUM(E228)</f>
        <v>0</v>
      </c>
      <c r="F227" s="393">
        <f t="shared" si="292"/>
        <v>0</v>
      </c>
      <c r="G227" s="233">
        <f>SUM(G228)</f>
        <v>0</v>
      </c>
      <c r="H227" s="122">
        <f t="shared" ref="H227:I227" si="293">SUM(H228)</f>
        <v>0</v>
      </c>
      <c r="I227" s="115">
        <f t="shared" si="293"/>
        <v>0</v>
      </c>
      <c r="J227" s="122">
        <f>SUM(J228)</f>
        <v>0</v>
      </c>
      <c r="K227" s="114">
        <f t="shared" ref="K227:L227" si="294">SUM(K228)</f>
        <v>0</v>
      </c>
      <c r="L227" s="115">
        <f t="shared" si="294"/>
        <v>0</v>
      </c>
      <c r="M227" s="59">
        <f>SUM(M228)</f>
        <v>0</v>
      </c>
      <c r="N227" s="114">
        <f t="shared" ref="N227:O227" si="295">SUM(N228)</f>
        <v>0</v>
      </c>
      <c r="O227" s="115">
        <f t="shared" si="295"/>
        <v>0</v>
      </c>
      <c r="P227" s="112"/>
    </row>
    <row r="228" spans="1:16" ht="24" hidden="1" x14ac:dyDescent="0.25">
      <c r="A228" s="38">
        <v>5269</v>
      </c>
      <c r="B228" s="58" t="s">
        <v>208</v>
      </c>
      <c r="C228" s="59">
        <f t="shared" si="283"/>
        <v>0</v>
      </c>
      <c r="D228" s="232">
        <v>0</v>
      </c>
      <c r="E228" s="435"/>
      <c r="F228" s="393">
        <f t="shared" ref="F228:F229" si="296">D228+E228</f>
        <v>0</v>
      </c>
      <c r="G228" s="232"/>
      <c r="H228" s="264"/>
      <c r="I228" s="115">
        <f t="shared" ref="I228:I229" si="297">G228+H228</f>
        <v>0</v>
      </c>
      <c r="J228" s="264"/>
      <c r="K228" s="61"/>
      <c r="L228" s="115">
        <f t="shared" ref="L228:L229" si="298">J228+K228</f>
        <v>0</v>
      </c>
      <c r="M228" s="328"/>
      <c r="N228" s="61"/>
      <c r="O228" s="115">
        <f t="shared" ref="O228:O229" si="299">M228+N228</f>
        <v>0</v>
      </c>
      <c r="P228" s="112"/>
    </row>
    <row r="229" spans="1:16" ht="24" hidden="1" x14ac:dyDescent="0.25">
      <c r="A229" s="108">
        <v>5270</v>
      </c>
      <c r="B229" s="79" t="s">
        <v>209</v>
      </c>
      <c r="C229" s="85">
        <f t="shared" si="283"/>
        <v>0</v>
      </c>
      <c r="D229" s="234">
        <v>0</v>
      </c>
      <c r="E229" s="437"/>
      <c r="F229" s="432">
        <f t="shared" si="296"/>
        <v>0</v>
      </c>
      <c r="G229" s="234"/>
      <c r="H229" s="265"/>
      <c r="I229" s="110">
        <f t="shared" si="297"/>
        <v>0</v>
      </c>
      <c r="J229" s="265"/>
      <c r="K229" s="116"/>
      <c r="L229" s="110">
        <f t="shared" si="298"/>
        <v>0</v>
      </c>
      <c r="M229" s="329"/>
      <c r="N229" s="116"/>
      <c r="O229" s="110">
        <f t="shared" si="299"/>
        <v>0</v>
      </c>
      <c r="P229" s="117"/>
    </row>
    <row r="230" spans="1:16" x14ac:dyDescent="0.25">
      <c r="A230" s="102">
        <v>6000</v>
      </c>
      <c r="B230" s="102" t="s">
        <v>210</v>
      </c>
      <c r="C230" s="103">
        <f t="shared" si="283"/>
        <v>27189</v>
      </c>
      <c r="D230" s="229">
        <f>D231+D251+D259</f>
        <v>9072</v>
      </c>
      <c r="E230" s="428">
        <f t="shared" ref="E230:F230" si="300">E231+E251+E259</f>
        <v>18117</v>
      </c>
      <c r="F230" s="429">
        <f t="shared" si="300"/>
        <v>27189</v>
      </c>
      <c r="G230" s="229">
        <f>G231+G251+G259</f>
        <v>0</v>
      </c>
      <c r="H230" s="262">
        <f t="shared" ref="H230:I230" si="301">H231+H251+H259</f>
        <v>0</v>
      </c>
      <c r="I230" s="105">
        <f t="shared" si="301"/>
        <v>0</v>
      </c>
      <c r="J230" s="262">
        <f>J231+J251+J259</f>
        <v>0</v>
      </c>
      <c r="K230" s="104">
        <f t="shared" ref="K230:L230" si="302">K231+K251+K259</f>
        <v>0</v>
      </c>
      <c r="L230" s="105">
        <f t="shared" si="302"/>
        <v>0</v>
      </c>
      <c r="M230" s="103">
        <f>M231+M251+M259</f>
        <v>0</v>
      </c>
      <c r="N230" s="104">
        <f t="shared" ref="N230:O230" si="303">N231+N251+N259</f>
        <v>0</v>
      </c>
      <c r="O230" s="105">
        <f t="shared" si="303"/>
        <v>0</v>
      </c>
      <c r="P230" s="351"/>
    </row>
    <row r="231" spans="1:16" ht="14.25" hidden="1" customHeight="1" x14ac:dyDescent="0.25">
      <c r="A231" s="70">
        <v>6200</v>
      </c>
      <c r="B231" s="126" t="s">
        <v>211</v>
      </c>
      <c r="C231" s="131">
        <f t="shared" si="283"/>
        <v>0</v>
      </c>
      <c r="D231" s="238">
        <f>SUM(D232,D233,D235,D238,D244,D245,D246)</f>
        <v>0</v>
      </c>
      <c r="E231" s="442">
        <f t="shared" ref="E231:F231" si="304">SUM(E232,E233,E235,E238,E244,E245,E246)</f>
        <v>0</v>
      </c>
      <c r="F231" s="443">
        <f t="shared" si="304"/>
        <v>0</v>
      </c>
      <c r="G231" s="238">
        <f>SUM(G232,G233,G235,G238,G244,G245,G246)</f>
        <v>0</v>
      </c>
      <c r="H231" s="269">
        <f t="shared" ref="H231:I231" si="305">SUM(H232,H233,H235,H238,H244,H245,H246)</f>
        <v>0</v>
      </c>
      <c r="I231" s="296">
        <f t="shared" si="305"/>
        <v>0</v>
      </c>
      <c r="J231" s="269">
        <f>SUM(J232,J233,J235,J238,J244,J245,J246)</f>
        <v>0</v>
      </c>
      <c r="K231" s="132">
        <f t="shared" ref="K231:L231" si="306">SUM(K232,K233,K235,K238,K244,K245,K246)</f>
        <v>0</v>
      </c>
      <c r="L231" s="296">
        <f t="shared" si="306"/>
        <v>0</v>
      </c>
      <c r="M231" s="131">
        <f>SUM(M232,M233,M235,M238,M244,M245,M246)</f>
        <v>0</v>
      </c>
      <c r="N231" s="132">
        <f t="shared" ref="N231:O231" si="307">SUM(N232,N233,N235,N238,N244,N245,N246)</f>
        <v>0</v>
      </c>
      <c r="O231" s="296">
        <f t="shared" si="307"/>
        <v>0</v>
      </c>
      <c r="P231" s="352"/>
    </row>
    <row r="232" spans="1:16" ht="24" hidden="1" x14ac:dyDescent="0.25">
      <c r="A232" s="1244">
        <v>6220</v>
      </c>
      <c r="B232" s="53" t="s">
        <v>212</v>
      </c>
      <c r="C232" s="54">
        <f t="shared" si="283"/>
        <v>0</v>
      </c>
      <c r="D232" s="231">
        <v>0</v>
      </c>
      <c r="E232" s="433"/>
      <c r="F232" s="434">
        <f>D232+E232</f>
        <v>0</v>
      </c>
      <c r="G232" s="231"/>
      <c r="H232" s="263"/>
      <c r="I232" s="121">
        <f>G232+H232</f>
        <v>0</v>
      </c>
      <c r="J232" s="263"/>
      <c r="K232" s="56"/>
      <c r="L232" s="121">
        <f>J232+K232</f>
        <v>0</v>
      </c>
      <c r="M232" s="327"/>
      <c r="N232" s="56"/>
      <c r="O232" s="121">
        <f>M232+N232</f>
        <v>0</v>
      </c>
      <c r="P232" s="111"/>
    </row>
    <row r="233" spans="1:16" hidden="1" x14ac:dyDescent="0.25">
      <c r="A233" s="113">
        <v>6230</v>
      </c>
      <c r="B233" s="58" t="s">
        <v>213</v>
      </c>
      <c r="C233" s="59">
        <f t="shared" si="283"/>
        <v>0</v>
      </c>
      <c r="D233" s="233">
        <f t="shared" ref="D233:O233" si="308">SUM(D234)</f>
        <v>0</v>
      </c>
      <c r="E233" s="436">
        <f t="shared" si="308"/>
        <v>0</v>
      </c>
      <c r="F233" s="393">
        <f t="shared" si="308"/>
        <v>0</v>
      </c>
      <c r="G233" s="233">
        <f t="shared" si="308"/>
        <v>0</v>
      </c>
      <c r="H233" s="122">
        <f t="shared" si="308"/>
        <v>0</v>
      </c>
      <c r="I233" s="115">
        <f t="shared" si="308"/>
        <v>0</v>
      </c>
      <c r="J233" s="122">
        <f t="shared" si="308"/>
        <v>0</v>
      </c>
      <c r="K233" s="114">
        <f t="shared" si="308"/>
        <v>0</v>
      </c>
      <c r="L233" s="115">
        <f t="shared" si="308"/>
        <v>0</v>
      </c>
      <c r="M233" s="59">
        <f t="shared" si="308"/>
        <v>0</v>
      </c>
      <c r="N233" s="114">
        <f t="shared" si="308"/>
        <v>0</v>
      </c>
      <c r="O233" s="115">
        <f t="shared" si="308"/>
        <v>0</v>
      </c>
      <c r="P233" s="112"/>
    </row>
    <row r="234" spans="1:16" ht="24" hidden="1" x14ac:dyDescent="0.25">
      <c r="A234" s="38">
        <v>6239</v>
      </c>
      <c r="B234" s="53" t="s">
        <v>214</v>
      </c>
      <c r="C234" s="59">
        <f t="shared" si="283"/>
        <v>0</v>
      </c>
      <c r="D234" s="231">
        <v>0</v>
      </c>
      <c r="E234" s="433"/>
      <c r="F234" s="434">
        <f>D234+E234</f>
        <v>0</v>
      </c>
      <c r="G234" s="231"/>
      <c r="H234" s="263"/>
      <c r="I234" s="121">
        <f>G234+H234</f>
        <v>0</v>
      </c>
      <c r="J234" s="263"/>
      <c r="K234" s="56"/>
      <c r="L234" s="121">
        <f>J234+K234</f>
        <v>0</v>
      </c>
      <c r="M234" s="327"/>
      <c r="N234" s="56"/>
      <c r="O234" s="121">
        <f>M234+N234</f>
        <v>0</v>
      </c>
      <c r="P234" s="111"/>
    </row>
    <row r="235" spans="1:16" ht="24" hidden="1" x14ac:dyDescent="0.25">
      <c r="A235" s="113">
        <v>6240</v>
      </c>
      <c r="B235" s="58" t="s">
        <v>215</v>
      </c>
      <c r="C235" s="59">
        <f t="shared" si="283"/>
        <v>0</v>
      </c>
      <c r="D235" s="233">
        <f>SUM(D236:D237)</f>
        <v>0</v>
      </c>
      <c r="E235" s="436">
        <f t="shared" ref="E235:F235" si="309">SUM(E236:E237)</f>
        <v>0</v>
      </c>
      <c r="F235" s="393">
        <f t="shared" si="309"/>
        <v>0</v>
      </c>
      <c r="G235" s="233">
        <f>SUM(G236:G237)</f>
        <v>0</v>
      </c>
      <c r="H235" s="122">
        <f t="shared" ref="H235:I235" si="310">SUM(H236:H237)</f>
        <v>0</v>
      </c>
      <c r="I235" s="115">
        <f t="shared" si="310"/>
        <v>0</v>
      </c>
      <c r="J235" s="122">
        <f>SUM(J236:J237)</f>
        <v>0</v>
      </c>
      <c r="K235" s="114">
        <f t="shared" ref="K235:L235" si="311">SUM(K236:K237)</f>
        <v>0</v>
      </c>
      <c r="L235" s="115">
        <f t="shared" si="311"/>
        <v>0</v>
      </c>
      <c r="M235" s="59">
        <f>SUM(M236:M237)</f>
        <v>0</v>
      </c>
      <c r="N235" s="114">
        <f t="shared" ref="N235:O235" si="312">SUM(N236:N237)</f>
        <v>0</v>
      </c>
      <c r="O235" s="115">
        <f t="shared" si="312"/>
        <v>0</v>
      </c>
      <c r="P235" s="112"/>
    </row>
    <row r="236" spans="1:16" hidden="1" x14ac:dyDescent="0.25">
      <c r="A236" s="38">
        <v>6241</v>
      </c>
      <c r="B236" s="58" t="s">
        <v>216</v>
      </c>
      <c r="C236" s="59">
        <f t="shared" si="283"/>
        <v>0</v>
      </c>
      <c r="D236" s="232">
        <v>0</v>
      </c>
      <c r="E236" s="435"/>
      <c r="F236" s="393">
        <f t="shared" ref="F236:F237" si="313">D236+E236</f>
        <v>0</v>
      </c>
      <c r="G236" s="232"/>
      <c r="H236" s="264"/>
      <c r="I236" s="115">
        <f t="shared" ref="I236:I237" si="314">G236+H236</f>
        <v>0</v>
      </c>
      <c r="J236" s="264"/>
      <c r="K236" s="61"/>
      <c r="L236" s="115">
        <f t="shared" ref="L236:L237" si="315">J236+K236</f>
        <v>0</v>
      </c>
      <c r="M236" s="328"/>
      <c r="N236" s="61"/>
      <c r="O236" s="115">
        <f t="shared" ref="O236:O237" si="316">M236+N236</f>
        <v>0</v>
      </c>
      <c r="P236" s="112"/>
    </row>
    <row r="237" spans="1:16" hidden="1" x14ac:dyDescent="0.25">
      <c r="A237" s="38">
        <v>6242</v>
      </c>
      <c r="B237" s="58" t="s">
        <v>217</v>
      </c>
      <c r="C237" s="59">
        <f t="shared" si="283"/>
        <v>0</v>
      </c>
      <c r="D237" s="232">
        <v>0</v>
      </c>
      <c r="E237" s="435"/>
      <c r="F237" s="393">
        <f t="shared" si="313"/>
        <v>0</v>
      </c>
      <c r="G237" s="232"/>
      <c r="H237" s="264"/>
      <c r="I237" s="115">
        <f t="shared" si="314"/>
        <v>0</v>
      </c>
      <c r="J237" s="264"/>
      <c r="K237" s="61"/>
      <c r="L237" s="115">
        <f t="shared" si="315"/>
        <v>0</v>
      </c>
      <c r="M237" s="328"/>
      <c r="N237" s="61"/>
      <c r="O237" s="115">
        <f t="shared" si="316"/>
        <v>0</v>
      </c>
      <c r="P237" s="112"/>
    </row>
    <row r="238" spans="1:16" ht="25.5" hidden="1" customHeight="1" x14ac:dyDescent="0.25">
      <c r="A238" s="113">
        <v>6250</v>
      </c>
      <c r="B238" s="58" t="s">
        <v>218</v>
      </c>
      <c r="C238" s="59">
        <f t="shared" si="283"/>
        <v>0</v>
      </c>
      <c r="D238" s="233">
        <f>SUM(D239:D243)</f>
        <v>0</v>
      </c>
      <c r="E238" s="436">
        <f t="shared" ref="E238:F238" si="317">SUM(E239:E243)</f>
        <v>0</v>
      </c>
      <c r="F238" s="393">
        <f t="shared" si="317"/>
        <v>0</v>
      </c>
      <c r="G238" s="233">
        <f>SUM(G239:G243)</f>
        <v>0</v>
      </c>
      <c r="H238" s="122">
        <f t="shared" ref="H238:I238" si="318">SUM(H239:H243)</f>
        <v>0</v>
      </c>
      <c r="I238" s="115">
        <f t="shared" si="318"/>
        <v>0</v>
      </c>
      <c r="J238" s="122">
        <f>SUM(J239:J243)</f>
        <v>0</v>
      </c>
      <c r="K238" s="114">
        <f t="shared" ref="K238:L238" si="319">SUM(K239:K243)</f>
        <v>0</v>
      </c>
      <c r="L238" s="115">
        <f t="shared" si="319"/>
        <v>0</v>
      </c>
      <c r="M238" s="59">
        <f>SUM(M239:M243)</f>
        <v>0</v>
      </c>
      <c r="N238" s="114">
        <f t="shared" ref="N238:O238" si="320">SUM(N239:N243)</f>
        <v>0</v>
      </c>
      <c r="O238" s="115">
        <f t="shared" si="320"/>
        <v>0</v>
      </c>
      <c r="P238" s="112"/>
    </row>
    <row r="239" spans="1:16" ht="14.25" hidden="1" customHeight="1" x14ac:dyDescent="0.25">
      <c r="A239" s="38">
        <v>6252</v>
      </c>
      <c r="B239" s="58" t="s">
        <v>219</v>
      </c>
      <c r="C239" s="59">
        <f t="shared" si="283"/>
        <v>0</v>
      </c>
      <c r="D239" s="232">
        <v>0</v>
      </c>
      <c r="E239" s="435"/>
      <c r="F239" s="393">
        <f t="shared" ref="F239:F245" si="321">D239+E239</f>
        <v>0</v>
      </c>
      <c r="G239" s="232"/>
      <c r="H239" s="264"/>
      <c r="I239" s="115">
        <f t="shared" ref="I239:I245" si="322">G239+H239</f>
        <v>0</v>
      </c>
      <c r="J239" s="264"/>
      <c r="K239" s="61"/>
      <c r="L239" s="115">
        <f t="shared" ref="L239:L245" si="323">J239+K239</f>
        <v>0</v>
      </c>
      <c r="M239" s="328"/>
      <c r="N239" s="61"/>
      <c r="O239" s="115">
        <f t="shared" ref="O239:O245" si="324">M239+N239</f>
        <v>0</v>
      </c>
      <c r="P239" s="112"/>
    </row>
    <row r="240" spans="1:16" ht="14.25" hidden="1" customHeight="1" x14ac:dyDescent="0.25">
      <c r="A240" s="38">
        <v>6253</v>
      </c>
      <c r="B240" s="58" t="s">
        <v>220</v>
      </c>
      <c r="C240" s="59">
        <f t="shared" si="283"/>
        <v>0</v>
      </c>
      <c r="D240" s="232">
        <v>0</v>
      </c>
      <c r="E240" s="435"/>
      <c r="F240" s="393">
        <f t="shared" si="321"/>
        <v>0</v>
      </c>
      <c r="G240" s="232"/>
      <c r="H240" s="264"/>
      <c r="I240" s="115">
        <f t="shared" si="322"/>
        <v>0</v>
      </c>
      <c r="J240" s="264"/>
      <c r="K240" s="61"/>
      <c r="L240" s="115">
        <f t="shared" si="323"/>
        <v>0</v>
      </c>
      <c r="M240" s="328"/>
      <c r="N240" s="61"/>
      <c r="O240" s="115">
        <f t="shared" si="324"/>
        <v>0</v>
      </c>
      <c r="P240" s="112"/>
    </row>
    <row r="241" spans="1:16" ht="24" hidden="1" x14ac:dyDescent="0.25">
      <c r="A241" s="38">
        <v>6254</v>
      </c>
      <c r="B241" s="58" t="s">
        <v>221</v>
      </c>
      <c r="C241" s="59">
        <f t="shared" si="283"/>
        <v>0</v>
      </c>
      <c r="D241" s="232">
        <v>0</v>
      </c>
      <c r="E241" s="435"/>
      <c r="F241" s="393">
        <f t="shared" si="321"/>
        <v>0</v>
      </c>
      <c r="G241" s="232"/>
      <c r="H241" s="264"/>
      <c r="I241" s="115">
        <f t="shared" si="322"/>
        <v>0</v>
      </c>
      <c r="J241" s="264"/>
      <c r="K241" s="61"/>
      <c r="L241" s="115">
        <f t="shared" si="323"/>
        <v>0</v>
      </c>
      <c r="M241" s="328"/>
      <c r="N241" s="61"/>
      <c r="O241" s="115">
        <f t="shared" si="324"/>
        <v>0</v>
      </c>
      <c r="P241" s="112"/>
    </row>
    <row r="242" spans="1:16" ht="24" hidden="1" x14ac:dyDescent="0.25">
      <c r="A242" s="38">
        <v>6255</v>
      </c>
      <c r="B242" s="58" t="s">
        <v>222</v>
      </c>
      <c r="C242" s="59">
        <f t="shared" si="283"/>
        <v>0</v>
      </c>
      <c r="D242" s="232">
        <v>0</v>
      </c>
      <c r="E242" s="435"/>
      <c r="F242" s="393">
        <f t="shared" si="321"/>
        <v>0</v>
      </c>
      <c r="G242" s="232"/>
      <c r="H242" s="264"/>
      <c r="I242" s="115">
        <f t="shared" si="322"/>
        <v>0</v>
      </c>
      <c r="J242" s="264"/>
      <c r="K242" s="61"/>
      <c r="L242" s="115">
        <f t="shared" si="323"/>
        <v>0</v>
      </c>
      <c r="M242" s="328"/>
      <c r="N242" s="61"/>
      <c r="O242" s="115">
        <f t="shared" si="324"/>
        <v>0</v>
      </c>
      <c r="P242" s="112"/>
    </row>
    <row r="243" spans="1:16" hidden="1" x14ac:dyDescent="0.25">
      <c r="A243" s="38">
        <v>6259</v>
      </c>
      <c r="B243" s="58" t="s">
        <v>223</v>
      </c>
      <c r="C243" s="59">
        <f t="shared" si="283"/>
        <v>0</v>
      </c>
      <c r="D243" s="232">
        <v>0</v>
      </c>
      <c r="E243" s="435"/>
      <c r="F243" s="393">
        <f t="shared" si="321"/>
        <v>0</v>
      </c>
      <c r="G243" s="232"/>
      <c r="H243" s="264"/>
      <c r="I243" s="115">
        <f t="shared" si="322"/>
        <v>0</v>
      </c>
      <c r="J243" s="264"/>
      <c r="K243" s="61"/>
      <c r="L243" s="115">
        <f t="shared" si="323"/>
        <v>0</v>
      </c>
      <c r="M243" s="328"/>
      <c r="N243" s="61"/>
      <c r="O243" s="115">
        <f t="shared" si="324"/>
        <v>0</v>
      </c>
      <c r="P243" s="112"/>
    </row>
    <row r="244" spans="1:16" ht="24" hidden="1" x14ac:dyDescent="0.25">
      <c r="A244" s="113">
        <v>6260</v>
      </c>
      <c r="B244" s="58" t="s">
        <v>224</v>
      </c>
      <c r="C244" s="59">
        <f t="shared" si="283"/>
        <v>0</v>
      </c>
      <c r="D244" s="232">
        <v>0</v>
      </c>
      <c r="E244" s="435"/>
      <c r="F244" s="393">
        <f t="shared" si="321"/>
        <v>0</v>
      </c>
      <c r="G244" s="232"/>
      <c r="H244" s="264"/>
      <c r="I244" s="115">
        <f t="shared" si="322"/>
        <v>0</v>
      </c>
      <c r="J244" s="264"/>
      <c r="K244" s="61"/>
      <c r="L244" s="115">
        <f t="shared" si="323"/>
        <v>0</v>
      </c>
      <c r="M244" s="328"/>
      <c r="N244" s="61"/>
      <c r="O244" s="115">
        <f t="shared" si="324"/>
        <v>0</v>
      </c>
      <c r="P244" s="112"/>
    </row>
    <row r="245" spans="1:16" hidden="1" x14ac:dyDescent="0.25">
      <c r="A245" s="113">
        <v>6270</v>
      </c>
      <c r="B245" s="58" t="s">
        <v>225</v>
      </c>
      <c r="C245" s="59">
        <f t="shared" si="283"/>
        <v>0</v>
      </c>
      <c r="D245" s="232">
        <v>0</v>
      </c>
      <c r="E245" s="435"/>
      <c r="F245" s="393">
        <f t="shared" si="321"/>
        <v>0</v>
      </c>
      <c r="G245" s="232"/>
      <c r="H245" s="264"/>
      <c r="I245" s="115">
        <f t="shared" si="322"/>
        <v>0</v>
      </c>
      <c r="J245" s="264"/>
      <c r="K245" s="61"/>
      <c r="L245" s="115">
        <f t="shared" si="323"/>
        <v>0</v>
      </c>
      <c r="M245" s="328"/>
      <c r="N245" s="61"/>
      <c r="O245" s="115">
        <f t="shared" si="324"/>
        <v>0</v>
      </c>
      <c r="P245" s="112"/>
    </row>
    <row r="246" spans="1:16" ht="24" hidden="1" x14ac:dyDescent="0.25">
      <c r="A246" s="1244">
        <v>6290</v>
      </c>
      <c r="B246" s="53" t="s">
        <v>226</v>
      </c>
      <c r="C246" s="128">
        <f t="shared" si="283"/>
        <v>0</v>
      </c>
      <c r="D246" s="235">
        <f>SUM(D247:D250)</f>
        <v>0</v>
      </c>
      <c r="E246" s="438">
        <f t="shared" ref="E246:O246" si="325">SUM(E247:E250)</f>
        <v>0</v>
      </c>
      <c r="F246" s="434">
        <f t="shared" si="325"/>
        <v>0</v>
      </c>
      <c r="G246" s="235">
        <f t="shared" si="325"/>
        <v>0</v>
      </c>
      <c r="H246" s="266">
        <f t="shared" si="325"/>
        <v>0</v>
      </c>
      <c r="I246" s="121">
        <f t="shared" si="325"/>
        <v>0</v>
      </c>
      <c r="J246" s="266">
        <f t="shared" si="325"/>
        <v>0</v>
      </c>
      <c r="K246" s="120">
        <f t="shared" si="325"/>
        <v>0</v>
      </c>
      <c r="L246" s="121">
        <f t="shared" si="325"/>
        <v>0</v>
      </c>
      <c r="M246" s="128">
        <f t="shared" si="325"/>
        <v>0</v>
      </c>
      <c r="N246" s="308">
        <f t="shared" si="325"/>
        <v>0</v>
      </c>
      <c r="O246" s="313">
        <f t="shared" si="325"/>
        <v>0</v>
      </c>
      <c r="P246" s="159"/>
    </row>
    <row r="247" spans="1:16" hidden="1" x14ac:dyDescent="0.25">
      <c r="A247" s="38">
        <v>6291</v>
      </c>
      <c r="B247" s="58" t="s">
        <v>227</v>
      </c>
      <c r="C247" s="59">
        <f t="shared" si="283"/>
        <v>0</v>
      </c>
      <c r="D247" s="232">
        <v>0</v>
      </c>
      <c r="E247" s="435"/>
      <c r="F247" s="393">
        <f t="shared" ref="F247:F250" si="326">D247+E247</f>
        <v>0</v>
      </c>
      <c r="G247" s="232"/>
      <c r="H247" s="264"/>
      <c r="I247" s="115">
        <f t="shared" ref="I247:I250" si="327">G247+H247</f>
        <v>0</v>
      </c>
      <c r="J247" s="264"/>
      <c r="K247" s="61"/>
      <c r="L247" s="115">
        <f t="shared" ref="L247:L250" si="328">J247+K247</f>
        <v>0</v>
      </c>
      <c r="M247" s="328"/>
      <c r="N247" s="61"/>
      <c r="O247" s="115">
        <f t="shared" ref="O247:O250" si="329">M247+N247</f>
        <v>0</v>
      </c>
      <c r="P247" s="112"/>
    </row>
    <row r="248" spans="1:16" hidden="1" x14ac:dyDescent="0.25">
      <c r="A248" s="38">
        <v>6292</v>
      </c>
      <c r="B248" s="58" t="s">
        <v>228</v>
      </c>
      <c r="C248" s="59">
        <f t="shared" si="283"/>
        <v>0</v>
      </c>
      <c r="D248" s="232">
        <v>0</v>
      </c>
      <c r="E248" s="435"/>
      <c r="F248" s="393">
        <f t="shared" si="326"/>
        <v>0</v>
      </c>
      <c r="G248" s="232"/>
      <c r="H248" s="264"/>
      <c r="I248" s="115">
        <f t="shared" si="327"/>
        <v>0</v>
      </c>
      <c r="J248" s="264"/>
      <c r="K248" s="61"/>
      <c r="L248" s="115">
        <f t="shared" si="328"/>
        <v>0</v>
      </c>
      <c r="M248" s="328"/>
      <c r="N248" s="61"/>
      <c r="O248" s="115">
        <f t="shared" si="329"/>
        <v>0</v>
      </c>
      <c r="P248" s="112"/>
    </row>
    <row r="249" spans="1:16" ht="72" hidden="1" x14ac:dyDescent="0.25">
      <c r="A249" s="38">
        <v>6296</v>
      </c>
      <c r="B249" s="58" t="s">
        <v>229</v>
      </c>
      <c r="C249" s="59">
        <f t="shared" si="283"/>
        <v>0</v>
      </c>
      <c r="D249" s="232">
        <v>0</v>
      </c>
      <c r="E249" s="435"/>
      <c r="F249" s="393">
        <f t="shared" si="326"/>
        <v>0</v>
      </c>
      <c r="G249" s="232"/>
      <c r="H249" s="264"/>
      <c r="I249" s="115">
        <f t="shared" si="327"/>
        <v>0</v>
      </c>
      <c r="J249" s="264"/>
      <c r="K249" s="61"/>
      <c r="L249" s="115">
        <f t="shared" si="328"/>
        <v>0</v>
      </c>
      <c r="M249" s="328"/>
      <c r="N249" s="61"/>
      <c r="O249" s="115">
        <f t="shared" si="329"/>
        <v>0</v>
      </c>
      <c r="P249" s="112"/>
    </row>
    <row r="250" spans="1:16" ht="39.75" hidden="1" customHeight="1" x14ac:dyDescent="0.25">
      <c r="A250" s="38">
        <v>6299</v>
      </c>
      <c r="B250" s="58" t="s">
        <v>230</v>
      </c>
      <c r="C250" s="59">
        <f t="shared" si="283"/>
        <v>0</v>
      </c>
      <c r="D250" s="232">
        <v>0</v>
      </c>
      <c r="E250" s="435"/>
      <c r="F250" s="393">
        <f t="shared" si="326"/>
        <v>0</v>
      </c>
      <c r="G250" s="232"/>
      <c r="H250" s="264"/>
      <c r="I250" s="115">
        <f t="shared" si="327"/>
        <v>0</v>
      </c>
      <c r="J250" s="264"/>
      <c r="K250" s="61"/>
      <c r="L250" s="115">
        <f t="shared" si="328"/>
        <v>0</v>
      </c>
      <c r="M250" s="328"/>
      <c r="N250" s="61"/>
      <c r="O250" s="115">
        <f t="shared" si="329"/>
        <v>0</v>
      </c>
      <c r="P250" s="112"/>
    </row>
    <row r="251" spans="1:16" hidden="1" x14ac:dyDescent="0.25">
      <c r="A251" s="46">
        <v>6300</v>
      </c>
      <c r="B251" s="106" t="s">
        <v>231</v>
      </c>
      <c r="C251" s="47">
        <f t="shared" si="283"/>
        <v>0</v>
      </c>
      <c r="D251" s="230">
        <f>SUM(D252,D257,D258)</f>
        <v>0</v>
      </c>
      <c r="E251" s="430">
        <f t="shared" ref="E251:O251" si="330">SUM(E252,E257,E258)</f>
        <v>0</v>
      </c>
      <c r="F251" s="397">
        <f t="shared" si="330"/>
        <v>0</v>
      </c>
      <c r="G251" s="230">
        <f t="shared" si="330"/>
        <v>0</v>
      </c>
      <c r="H251" s="107">
        <f t="shared" si="330"/>
        <v>0</v>
      </c>
      <c r="I251" s="118">
        <f t="shared" si="330"/>
        <v>0</v>
      </c>
      <c r="J251" s="107">
        <f t="shared" si="330"/>
        <v>0</v>
      </c>
      <c r="K251" s="51">
        <f t="shared" si="330"/>
        <v>0</v>
      </c>
      <c r="L251" s="118">
        <f t="shared" si="330"/>
        <v>0</v>
      </c>
      <c r="M251" s="167">
        <f t="shared" si="330"/>
        <v>0</v>
      </c>
      <c r="N251" s="168">
        <f t="shared" si="330"/>
        <v>0</v>
      </c>
      <c r="O251" s="169">
        <f t="shared" si="330"/>
        <v>0</v>
      </c>
      <c r="P251" s="353"/>
    </row>
    <row r="252" spans="1:16" ht="24" hidden="1" x14ac:dyDescent="0.25">
      <c r="A252" s="1244">
        <v>6320</v>
      </c>
      <c r="B252" s="53" t="s">
        <v>303</v>
      </c>
      <c r="C252" s="128">
        <f t="shared" si="283"/>
        <v>0</v>
      </c>
      <c r="D252" s="235">
        <f>SUM(D253:D256)</f>
        <v>0</v>
      </c>
      <c r="E252" s="438">
        <f t="shared" ref="E252:O252" si="331">SUM(E253:E256)</f>
        <v>0</v>
      </c>
      <c r="F252" s="434">
        <f t="shared" si="331"/>
        <v>0</v>
      </c>
      <c r="G252" s="235">
        <f t="shared" si="331"/>
        <v>0</v>
      </c>
      <c r="H252" s="266">
        <f t="shared" si="331"/>
        <v>0</v>
      </c>
      <c r="I252" s="121">
        <f t="shared" si="331"/>
        <v>0</v>
      </c>
      <c r="J252" s="266">
        <f t="shared" si="331"/>
        <v>0</v>
      </c>
      <c r="K252" s="120">
        <f t="shared" si="331"/>
        <v>0</v>
      </c>
      <c r="L252" s="121">
        <f t="shared" si="331"/>
        <v>0</v>
      </c>
      <c r="M252" s="54">
        <f t="shared" si="331"/>
        <v>0</v>
      </c>
      <c r="N252" s="120">
        <f t="shared" si="331"/>
        <v>0</v>
      </c>
      <c r="O252" s="121">
        <f t="shared" si="331"/>
        <v>0</v>
      </c>
      <c r="P252" s="111"/>
    </row>
    <row r="253" spans="1:16" hidden="1" x14ac:dyDescent="0.25">
      <c r="A253" s="38">
        <v>6322</v>
      </c>
      <c r="B253" s="58" t="s">
        <v>232</v>
      </c>
      <c r="C253" s="59">
        <f t="shared" si="283"/>
        <v>0</v>
      </c>
      <c r="D253" s="232">
        <v>0</v>
      </c>
      <c r="E253" s="435"/>
      <c r="F253" s="393">
        <f t="shared" ref="F253:F258" si="332">D253+E253</f>
        <v>0</v>
      </c>
      <c r="G253" s="232"/>
      <c r="H253" s="264"/>
      <c r="I253" s="115">
        <f t="shared" ref="I253:I258" si="333">G253+H253</f>
        <v>0</v>
      </c>
      <c r="J253" s="264"/>
      <c r="K253" s="61"/>
      <c r="L253" s="115">
        <f t="shared" ref="L253:L258" si="334">J253+K253</f>
        <v>0</v>
      </c>
      <c r="M253" s="328"/>
      <c r="N253" s="61"/>
      <c r="O253" s="115">
        <f t="shared" ref="O253:O258" si="335">M253+N253</f>
        <v>0</v>
      </c>
      <c r="P253" s="112"/>
    </row>
    <row r="254" spans="1:16" ht="24" hidden="1" x14ac:dyDescent="0.25">
      <c r="A254" s="38">
        <v>6323</v>
      </c>
      <c r="B254" s="58" t="s">
        <v>233</v>
      </c>
      <c r="C254" s="59">
        <f t="shared" si="283"/>
        <v>0</v>
      </c>
      <c r="D254" s="232">
        <v>0</v>
      </c>
      <c r="E254" s="435"/>
      <c r="F254" s="393">
        <f t="shared" si="332"/>
        <v>0</v>
      </c>
      <c r="G254" s="232"/>
      <c r="H254" s="264"/>
      <c r="I254" s="115">
        <f t="shared" si="333"/>
        <v>0</v>
      </c>
      <c r="J254" s="264"/>
      <c r="K254" s="61"/>
      <c r="L254" s="115">
        <f t="shared" si="334"/>
        <v>0</v>
      </c>
      <c r="M254" s="328"/>
      <c r="N254" s="61"/>
      <c r="O254" s="115">
        <f t="shared" si="335"/>
        <v>0</v>
      </c>
      <c r="P254" s="112"/>
    </row>
    <row r="255" spans="1:16" ht="24" hidden="1" x14ac:dyDescent="0.25">
      <c r="A255" s="38">
        <v>6324</v>
      </c>
      <c r="B255" s="58" t="s">
        <v>287</v>
      </c>
      <c r="C255" s="59">
        <f t="shared" si="283"/>
        <v>0</v>
      </c>
      <c r="D255" s="232">
        <v>0</v>
      </c>
      <c r="E255" s="435"/>
      <c r="F255" s="393">
        <f t="shared" si="332"/>
        <v>0</v>
      </c>
      <c r="G255" s="232"/>
      <c r="H255" s="264"/>
      <c r="I255" s="115">
        <f t="shared" si="333"/>
        <v>0</v>
      </c>
      <c r="J255" s="264"/>
      <c r="K255" s="61"/>
      <c r="L255" s="115">
        <f t="shared" si="334"/>
        <v>0</v>
      </c>
      <c r="M255" s="328"/>
      <c r="N255" s="61"/>
      <c r="O255" s="115">
        <f t="shared" si="335"/>
        <v>0</v>
      </c>
      <c r="P255" s="112"/>
    </row>
    <row r="256" spans="1:16" hidden="1" x14ac:dyDescent="0.25">
      <c r="A256" s="33">
        <v>6329</v>
      </c>
      <c r="B256" s="53" t="s">
        <v>288</v>
      </c>
      <c r="C256" s="54">
        <f t="shared" si="283"/>
        <v>0</v>
      </c>
      <c r="D256" s="231">
        <v>0</v>
      </c>
      <c r="E256" s="433"/>
      <c r="F256" s="434">
        <f t="shared" si="332"/>
        <v>0</v>
      </c>
      <c r="G256" s="231"/>
      <c r="H256" s="263"/>
      <c r="I256" s="121">
        <f t="shared" si="333"/>
        <v>0</v>
      </c>
      <c r="J256" s="263"/>
      <c r="K256" s="56"/>
      <c r="L256" s="121">
        <f t="shared" si="334"/>
        <v>0</v>
      </c>
      <c r="M256" s="327"/>
      <c r="N256" s="56"/>
      <c r="O256" s="121">
        <f t="shared" si="335"/>
        <v>0</v>
      </c>
      <c r="P256" s="111"/>
    </row>
    <row r="257" spans="1:16" ht="24" hidden="1" x14ac:dyDescent="0.25">
      <c r="A257" s="144">
        <v>6330</v>
      </c>
      <c r="B257" s="145" t="s">
        <v>234</v>
      </c>
      <c r="C257" s="128">
        <f t="shared" si="283"/>
        <v>0</v>
      </c>
      <c r="D257" s="237">
        <v>0</v>
      </c>
      <c r="E257" s="440"/>
      <c r="F257" s="441">
        <f t="shared" si="332"/>
        <v>0</v>
      </c>
      <c r="G257" s="237"/>
      <c r="H257" s="268"/>
      <c r="I257" s="313">
        <f t="shared" si="333"/>
        <v>0</v>
      </c>
      <c r="J257" s="268"/>
      <c r="K257" s="130"/>
      <c r="L257" s="313">
        <f t="shared" si="334"/>
        <v>0</v>
      </c>
      <c r="M257" s="331"/>
      <c r="N257" s="130"/>
      <c r="O257" s="313">
        <f t="shared" si="335"/>
        <v>0</v>
      </c>
      <c r="P257" s="159"/>
    </row>
    <row r="258" spans="1:16" hidden="1" x14ac:dyDescent="0.25">
      <c r="A258" s="113">
        <v>6360</v>
      </c>
      <c r="B258" s="58" t="s">
        <v>235</v>
      </c>
      <c r="C258" s="59">
        <f t="shared" si="283"/>
        <v>0</v>
      </c>
      <c r="D258" s="232">
        <v>0</v>
      </c>
      <c r="E258" s="435"/>
      <c r="F258" s="393">
        <f t="shared" si="332"/>
        <v>0</v>
      </c>
      <c r="G258" s="232"/>
      <c r="H258" s="264"/>
      <c r="I258" s="115">
        <f t="shared" si="333"/>
        <v>0</v>
      </c>
      <c r="J258" s="264"/>
      <c r="K258" s="61"/>
      <c r="L258" s="115">
        <f t="shared" si="334"/>
        <v>0</v>
      </c>
      <c r="M258" s="328"/>
      <c r="N258" s="61"/>
      <c r="O258" s="115">
        <f t="shared" si="335"/>
        <v>0</v>
      </c>
      <c r="P258" s="112"/>
    </row>
    <row r="259" spans="1:16" ht="36" x14ac:dyDescent="0.25">
      <c r="A259" s="46">
        <v>6400</v>
      </c>
      <c r="B259" s="106" t="s">
        <v>236</v>
      </c>
      <c r="C259" s="47">
        <f t="shared" si="283"/>
        <v>27189</v>
      </c>
      <c r="D259" s="230">
        <f>SUM(D260,D264)</f>
        <v>9072</v>
      </c>
      <c r="E259" s="430">
        <f t="shared" ref="E259:O259" si="336">SUM(E260,E264)</f>
        <v>18117</v>
      </c>
      <c r="F259" s="397">
        <f t="shared" si="336"/>
        <v>27189</v>
      </c>
      <c r="G259" s="230">
        <f t="shared" si="336"/>
        <v>0</v>
      </c>
      <c r="H259" s="107">
        <f t="shared" si="336"/>
        <v>0</v>
      </c>
      <c r="I259" s="118">
        <f t="shared" si="336"/>
        <v>0</v>
      </c>
      <c r="J259" s="107">
        <f t="shared" si="336"/>
        <v>0</v>
      </c>
      <c r="K259" s="51">
        <f t="shared" si="336"/>
        <v>0</v>
      </c>
      <c r="L259" s="118">
        <f t="shared" si="336"/>
        <v>0</v>
      </c>
      <c r="M259" s="167">
        <f t="shared" si="336"/>
        <v>0</v>
      </c>
      <c r="N259" s="168">
        <f t="shared" si="336"/>
        <v>0</v>
      </c>
      <c r="O259" s="169">
        <f t="shared" si="336"/>
        <v>0</v>
      </c>
      <c r="P259" s="353"/>
    </row>
    <row r="260" spans="1:16" ht="24" hidden="1" x14ac:dyDescent="0.25">
      <c r="A260" s="1244">
        <v>6410</v>
      </c>
      <c r="B260" s="53" t="s">
        <v>237</v>
      </c>
      <c r="C260" s="54">
        <f t="shared" si="283"/>
        <v>0</v>
      </c>
      <c r="D260" s="235">
        <f>SUM(D261:D263)</f>
        <v>0</v>
      </c>
      <c r="E260" s="438">
        <f t="shared" ref="E260:O260" si="337">SUM(E261:E263)</f>
        <v>0</v>
      </c>
      <c r="F260" s="434">
        <f t="shared" si="337"/>
        <v>0</v>
      </c>
      <c r="G260" s="235">
        <f t="shared" si="337"/>
        <v>0</v>
      </c>
      <c r="H260" s="266">
        <f t="shared" si="337"/>
        <v>0</v>
      </c>
      <c r="I260" s="121">
        <f t="shared" si="337"/>
        <v>0</v>
      </c>
      <c r="J260" s="266">
        <f t="shared" si="337"/>
        <v>0</v>
      </c>
      <c r="K260" s="120">
        <f t="shared" si="337"/>
        <v>0</v>
      </c>
      <c r="L260" s="121">
        <f t="shared" si="337"/>
        <v>0</v>
      </c>
      <c r="M260" s="65">
        <f t="shared" si="337"/>
        <v>0</v>
      </c>
      <c r="N260" s="307">
        <f t="shared" si="337"/>
        <v>0</v>
      </c>
      <c r="O260" s="312">
        <f t="shared" si="337"/>
        <v>0</v>
      </c>
      <c r="P260" s="156"/>
    </row>
    <row r="261" spans="1:16" hidden="1" x14ac:dyDescent="0.25">
      <c r="A261" s="38">
        <v>6411</v>
      </c>
      <c r="B261" s="147" t="s">
        <v>238</v>
      </c>
      <c r="C261" s="59">
        <f t="shared" si="283"/>
        <v>0</v>
      </c>
      <c r="D261" s="232">
        <v>0</v>
      </c>
      <c r="E261" s="435"/>
      <c r="F261" s="393">
        <f t="shared" ref="F261:F263" si="338">D261+E261</f>
        <v>0</v>
      </c>
      <c r="G261" s="232"/>
      <c r="H261" s="264"/>
      <c r="I261" s="115">
        <f t="shared" ref="I261:I263" si="339">G261+H261</f>
        <v>0</v>
      </c>
      <c r="J261" s="264"/>
      <c r="K261" s="61"/>
      <c r="L261" s="115">
        <f t="shared" ref="L261:L263" si="340">J261+K261</f>
        <v>0</v>
      </c>
      <c r="M261" s="328"/>
      <c r="N261" s="61"/>
      <c r="O261" s="115">
        <f t="shared" ref="O261:O263" si="341">M261+N261</f>
        <v>0</v>
      </c>
      <c r="P261" s="112"/>
    </row>
    <row r="262" spans="1:16" ht="36" hidden="1" x14ac:dyDescent="0.25">
      <c r="A262" s="38">
        <v>6412</v>
      </c>
      <c r="B262" s="58" t="s">
        <v>239</v>
      </c>
      <c r="C262" s="59">
        <f t="shared" si="283"/>
        <v>0</v>
      </c>
      <c r="D262" s="232">
        <v>0</v>
      </c>
      <c r="E262" s="435"/>
      <c r="F262" s="393">
        <f t="shared" si="338"/>
        <v>0</v>
      </c>
      <c r="G262" s="232"/>
      <c r="H262" s="264"/>
      <c r="I262" s="115">
        <f t="shared" si="339"/>
        <v>0</v>
      </c>
      <c r="J262" s="264"/>
      <c r="K262" s="61"/>
      <c r="L262" s="115">
        <f t="shared" si="340"/>
        <v>0</v>
      </c>
      <c r="M262" s="328"/>
      <c r="N262" s="61"/>
      <c r="O262" s="115">
        <f t="shared" si="341"/>
        <v>0</v>
      </c>
      <c r="P262" s="112"/>
    </row>
    <row r="263" spans="1:16" ht="36" hidden="1" x14ac:dyDescent="0.25">
      <c r="A263" s="38">
        <v>6419</v>
      </c>
      <c r="B263" s="58" t="s">
        <v>240</v>
      </c>
      <c r="C263" s="59">
        <f t="shared" si="283"/>
        <v>0</v>
      </c>
      <c r="D263" s="232">
        <v>0</v>
      </c>
      <c r="E263" s="435"/>
      <c r="F263" s="393">
        <f t="shared" si="338"/>
        <v>0</v>
      </c>
      <c r="G263" s="232"/>
      <c r="H263" s="264"/>
      <c r="I263" s="115">
        <f t="shared" si="339"/>
        <v>0</v>
      </c>
      <c r="J263" s="264"/>
      <c r="K263" s="61"/>
      <c r="L263" s="115">
        <f t="shared" si="340"/>
        <v>0</v>
      </c>
      <c r="M263" s="328"/>
      <c r="N263" s="61"/>
      <c r="O263" s="115">
        <f t="shared" si="341"/>
        <v>0</v>
      </c>
      <c r="P263" s="112"/>
    </row>
    <row r="264" spans="1:16" ht="36" x14ac:dyDescent="0.25">
      <c r="A264" s="113">
        <v>6420</v>
      </c>
      <c r="B264" s="58" t="s">
        <v>241</v>
      </c>
      <c r="C264" s="59">
        <f t="shared" si="283"/>
        <v>27189</v>
      </c>
      <c r="D264" s="233">
        <f>SUM(D265:D268)</f>
        <v>9072</v>
      </c>
      <c r="E264" s="436">
        <f t="shared" ref="E264:F264" si="342">SUM(E265:E268)</f>
        <v>18117</v>
      </c>
      <c r="F264" s="393">
        <f t="shared" si="342"/>
        <v>27189</v>
      </c>
      <c r="G264" s="233">
        <f>SUM(G265:G268)</f>
        <v>0</v>
      </c>
      <c r="H264" s="122">
        <f t="shared" ref="H264:I264" si="343">SUM(H265:H268)</f>
        <v>0</v>
      </c>
      <c r="I264" s="115">
        <f t="shared" si="343"/>
        <v>0</v>
      </c>
      <c r="J264" s="122">
        <f>SUM(J265:J268)</f>
        <v>0</v>
      </c>
      <c r="K264" s="114">
        <f t="shared" ref="K264:L264" si="344">SUM(K265:K268)</f>
        <v>0</v>
      </c>
      <c r="L264" s="115">
        <f t="shared" si="344"/>
        <v>0</v>
      </c>
      <c r="M264" s="59">
        <f>SUM(M265:M268)</f>
        <v>0</v>
      </c>
      <c r="N264" s="114">
        <f t="shared" ref="N264:O264" si="345">SUM(N265:N268)</f>
        <v>0</v>
      </c>
      <c r="O264" s="115">
        <f t="shared" si="345"/>
        <v>0</v>
      </c>
      <c r="P264" s="112"/>
    </row>
    <row r="265" spans="1:16" hidden="1" x14ac:dyDescent="0.25">
      <c r="A265" s="38">
        <v>6421</v>
      </c>
      <c r="B265" s="58" t="s">
        <v>242</v>
      </c>
      <c r="C265" s="59">
        <f t="shared" si="283"/>
        <v>0</v>
      </c>
      <c r="D265" s="232">
        <v>0</v>
      </c>
      <c r="E265" s="435"/>
      <c r="F265" s="393">
        <f t="shared" ref="F265:F268" si="346">D265+E265</f>
        <v>0</v>
      </c>
      <c r="G265" s="232"/>
      <c r="H265" s="264"/>
      <c r="I265" s="115">
        <f t="shared" ref="I265:I268" si="347">G265+H265</f>
        <v>0</v>
      </c>
      <c r="J265" s="264"/>
      <c r="K265" s="61"/>
      <c r="L265" s="115">
        <f t="shared" ref="L265:L268" si="348">J265+K265</f>
        <v>0</v>
      </c>
      <c r="M265" s="328"/>
      <c r="N265" s="61"/>
      <c r="O265" s="115">
        <f t="shared" ref="O265:O268" si="349">M265+N265</f>
        <v>0</v>
      </c>
      <c r="P265" s="112"/>
    </row>
    <row r="266" spans="1:16" x14ac:dyDescent="0.25">
      <c r="A266" s="38">
        <v>6422</v>
      </c>
      <c r="B266" s="58" t="s">
        <v>243</v>
      </c>
      <c r="C266" s="59">
        <f t="shared" si="283"/>
        <v>27189</v>
      </c>
      <c r="D266" s="232">
        <v>9072</v>
      </c>
      <c r="E266" s="435">
        <v>18117</v>
      </c>
      <c r="F266" s="393">
        <f t="shared" si="346"/>
        <v>27189</v>
      </c>
      <c r="G266" s="232"/>
      <c r="H266" s="264"/>
      <c r="I266" s="115">
        <f t="shared" si="347"/>
        <v>0</v>
      </c>
      <c r="J266" s="264"/>
      <c r="K266" s="61"/>
      <c r="L266" s="115">
        <f t="shared" si="348"/>
        <v>0</v>
      </c>
      <c r="M266" s="328"/>
      <c r="N266" s="61"/>
      <c r="O266" s="115">
        <f t="shared" si="349"/>
        <v>0</v>
      </c>
      <c r="P266" s="112"/>
    </row>
    <row r="267" spans="1:16" ht="13.5" hidden="1" customHeight="1" x14ac:dyDescent="0.25">
      <c r="A267" s="38">
        <v>6423</v>
      </c>
      <c r="B267" s="58" t="s">
        <v>244</v>
      </c>
      <c r="C267" s="59">
        <f t="shared" si="283"/>
        <v>0</v>
      </c>
      <c r="D267" s="232">
        <v>0</v>
      </c>
      <c r="E267" s="435"/>
      <c r="F267" s="393">
        <f t="shared" si="346"/>
        <v>0</v>
      </c>
      <c r="G267" s="232"/>
      <c r="H267" s="264"/>
      <c r="I267" s="115">
        <f t="shared" si="347"/>
        <v>0</v>
      </c>
      <c r="J267" s="264"/>
      <c r="K267" s="61"/>
      <c r="L267" s="115">
        <f t="shared" si="348"/>
        <v>0</v>
      </c>
      <c r="M267" s="328"/>
      <c r="N267" s="61"/>
      <c r="O267" s="115">
        <f t="shared" si="349"/>
        <v>0</v>
      </c>
      <c r="P267" s="112"/>
    </row>
    <row r="268" spans="1:16" ht="36" hidden="1" x14ac:dyDescent="0.25">
      <c r="A268" s="38">
        <v>6424</v>
      </c>
      <c r="B268" s="58" t="s">
        <v>245</v>
      </c>
      <c r="C268" s="59">
        <f t="shared" si="283"/>
        <v>0</v>
      </c>
      <c r="D268" s="232">
        <v>0</v>
      </c>
      <c r="E268" s="435"/>
      <c r="F268" s="393">
        <f t="shared" si="346"/>
        <v>0</v>
      </c>
      <c r="G268" s="232"/>
      <c r="H268" s="264"/>
      <c r="I268" s="115">
        <f t="shared" si="347"/>
        <v>0</v>
      </c>
      <c r="J268" s="264"/>
      <c r="K268" s="61"/>
      <c r="L268" s="115">
        <f t="shared" si="348"/>
        <v>0</v>
      </c>
      <c r="M268" s="328"/>
      <c r="N268" s="61"/>
      <c r="O268" s="115">
        <f t="shared" si="349"/>
        <v>0</v>
      </c>
      <c r="P268" s="112"/>
    </row>
    <row r="269" spans="1:16" ht="36" hidden="1" x14ac:dyDescent="0.25">
      <c r="A269" s="150">
        <v>7000</v>
      </c>
      <c r="B269" s="150" t="s">
        <v>246</v>
      </c>
      <c r="C269" s="153">
        <f t="shared" si="283"/>
        <v>0</v>
      </c>
      <c r="D269" s="239">
        <f>SUM(D270,D281)</f>
        <v>0</v>
      </c>
      <c r="E269" s="444">
        <f t="shared" ref="E269:F269" si="350">SUM(E270,E281)</f>
        <v>0</v>
      </c>
      <c r="F269" s="445">
        <f t="shared" si="350"/>
        <v>0</v>
      </c>
      <c r="G269" s="239">
        <f>SUM(G270,G281)</f>
        <v>0</v>
      </c>
      <c r="H269" s="270">
        <f t="shared" ref="H269:I269" si="351">SUM(H270,H281)</f>
        <v>0</v>
      </c>
      <c r="I269" s="297">
        <f t="shared" si="351"/>
        <v>0</v>
      </c>
      <c r="J269" s="270">
        <f>SUM(J270,J281)</f>
        <v>0</v>
      </c>
      <c r="K269" s="152">
        <f t="shared" ref="K269:L269" si="352">SUM(K270,K281)</f>
        <v>0</v>
      </c>
      <c r="L269" s="297">
        <f t="shared" si="352"/>
        <v>0</v>
      </c>
      <c r="M269" s="333">
        <f>SUM(M270,M281)</f>
        <v>0</v>
      </c>
      <c r="N269" s="310">
        <f t="shared" ref="N269:O269" si="353">SUM(N270,N281)</f>
        <v>0</v>
      </c>
      <c r="O269" s="315">
        <f t="shared" si="353"/>
        <v>0</v>
      </c>
      <c r="P269" s="355"/>
    </row>
    <row r="270" spans="1:16" ht="24" hidden="1" x14ac:dyDescent="0.25">
      <c r="A270" s="46">
        <v>7200</v>
      </c>
      <c r="B270" s="106" t="s">
        <v>247</v>
      </c>
      <c r="C270" s="47">
        <f t="shared" si="283"/>
        <v>0</v>
      </c>
      <c r="D270" s="230">
        <f>SUM(D271,D272,D275,D276,D280)</f>
        <v>0</v>
      </c>
      <c r="E270" s="430">
        <f t="shared" ref="E270:F270" si="354">SUM(E271,E272,E275,E276,E280)</f>
        <v>0</v>
      </c>
      <c r="F270" s="397">
        <f t="shared" si="354"/>
        <v>0</v>
      </c>
      <c r="G270" s="230">
        <f>SUM(G271,G272,G275,G276,G280)</f>
        <v>0</v>
      </c>
      <c r="H270" s="107">
        <f t="shared" ref="H270:I270" si="355">SUM(H271,H272,H275,H276,H280)</f>
        <v>0</v>
      </c>
      <c r="I270" s="118">
        <f t="shared" si="355"/>
        <v>0</v>
      </c>
      <c r="J270" s="107">
        <f>SUM(J271,J272,J275,J276,J280)</f>
        <v>0</v>
      </c>
      <c r="K270" s="51">
        <f t="shared" ref="K270:L270" si="356">SUM(K271,K272,K275,K276,K280)</f>
        <v>0</v>
      </c>
      <c r="L270" s="118">
        <f t="shared" si="356"/>
        <v>0</v>
      </c>
      <c r="M270" s="131">
        <f>SUM(M271,M272,M275,M276,M280)</f>
        <v>0</v>
      </c>
      <c r="N270" s="132">
        <f t="shared" ref="N270:O270" si="357">SUM(N271,N272,N275,N276,N280)</f>
        <v>0</v>
      </c>
      <c r="O270" s="296">
        <f t="shared" si="357"/>
        <v>0</v>
      </c>
      <c r="P270" s="352"/>
    </row>
    <row r="271" spans="1:16" ht="24" hidden="1" x14ac:dyDescent="0.25">
      <c r="A271" s="1244">
        <v>7210</v>
      </c>
      <c r="B271" s="53" t="s">
        <v>248</v>
      </c>
      <c r="C271" s="54">
        <f t="shared" si="283"/>
        <v>0</v>
      </c>
      <c r="D271" s="231">
        <v>0</v>
      </c>
      <c r="E271" s="433"/>
      <c r="F271" s="434">
        <f>D271+E271</f>
        <v>0</v>
      </c>
      <c r="G271" s="231"/>
      <c r="H271" s="263"/>
      <c r="I271" s="121">
        <f>G271+H271</f>
        <v>0</v>
      </c>
      <c r="J271" s="263"/>
      <c r="K271" s="56"/>
      <c r="L271" s="121">
        <f>J271+K271</f>
        <v>0</v>
      </c>
      <c r="M271" s="327"/>
      <c r="N271" s="56"/>
      <c r="O271" s="121">
        <f>M271+N271</f>
        <v>0</v>
      </c>
      <c r="P271" s="111"/>
    </row>
    <row r="272" spans="1:16" s="149" customFormat="1" ht="36" hidden="1" x14ac:dyDescent="0.25">
      <c r="A272" s="113">
        <v>7220</v>
      </c>
      <c r="B272" s="58" t="s">
        <v>249</v>
      </c>
      <c r="C272" s="59">
        <f t="shared" si="283"/>
        <v>0</v>
      </c>
      <c r="D272" s="233">
        <f>SUM(D273:D274)</f>
        <v>0</v>
      </c>
      <c r="E272" s="436">
        <f t="shared" ref="E272:F272" si="358">SUM(E273:E274)</f>
        <v>0</v>
      </c>
      <c r="F272" s="393">
        <f t="shared" si="358"/>
        <v>0</v>
      </c>
      <c r="G272" s="233">
        <f>SUM(G273:G274)</f>
        <v>0</v>
      </c>
      <c r="H272" s="122">
        <f t="shared" ref="H272:I272" si="359">SUM(H273:H274)</f>
        <v>0</v>
      </c>
      <c r="I272" s="115">
        <f t="shared" si="359"/>
        <v>0</v>
      </c>
      <c r="J272" s="122">
        <f>SUM(J273:J274)</f>
        <v>0</v>
      </c>
      <c r="K272" s="114">
        <f t="shared" ref="K272:L272" si="360">SUM(K273:K274)</f>
        <v>0</v>
      </c>
      <c r="L272" s="115">
        <f t="shared" si="360"/>
        <v>0</v>
      </c>
      <c r="M272" s="59">
        <f>SUM(M273:M274)</f>
        <v>0</v>
      </c>
      <c r="N272" s="114">
        <f t="shared" ref="N272:O272" si="361">SUM(N273:N274)</f>
        <v>0</v>
      </c>
      <c r="O272" s="115">
        <f t="shared" si="361"/>
        <v>0</v>
      </c>
      <c r="P272" s="112"/>
    </row>
    <row r="273" spans="1:16" s="149" customFormat="1" ht="36" hidden="1" x14ac:dyDescent="0.25">
      <c r="A273" s="38">
        <v>7221</v>
      </c>
      <c r="B273" s="58" t="s">
        <v>250</v>
      </c>
      <c r="C273" s="59">
        <f t="shared" si="283"/>
        <v>0</v>
      </c>
      <c r="D273" s="232">
        <v>0</v>
      </c>
      <c r="E273" s="435"/>
      <c r="F273" s="393">
        <f t="shared" ref="F273:F275" si="362">D273+E273</f>
        <v>0</v>
      </c>
      <c r="G273" s="232"/>
      <c r="H273" s="264"/>
      <c r="I273" s="115">
        <f t="shared" ref="I273:I275" si="363">G273+H273</f>
        <v>0</v>
      </c>
      <c r="J273" s="264"/>
      <c r="K273" s="61"/>
      <c r="L273" s="115">
        <f t="shared" ref="L273:L275" si="364">J273+K273</f>
        <v>0</v>
      </c>
      <c r="M273" s="328"/>
      <c r="N273" s="61"/>
      <c r="O273" s="115">
        <f t="shared" ref="O273:O275" si="365">M273+N273</f>
        <v>0</v>
      </c>
      <c r="P273" s="112"/>
    </row>
    <row r="274" spans="1:16" s="149" customFormat="1" ht="36" hidden="1" x14ac:dyDescent="0.25">
      <c r="A274" s="38">
        <v>7222</v>
      </c>
      <c r="B274" s="58" t="s">
        <v>251</v>
      </c>
      <c r="C274" s="59">
        <f t="shared" si="283"/>
        <v>0</v>
      </c>
      <c r="D274" s="232">
        <v>0</v>
      </c>
      <c r="E274" s="435"/>
      <c r="F274" s="393">
        <f t="shared" si="362"/>
        <v>0</v>
      </c>
      <c r="G274" s="232"/>
      <c r="H274" s="264"/>
      <c r="I274" s="115">
        <f t="shared" si="363"/>
        <v>0</v>
      </c>
      <c r="J274" s="264"/>
      <c r="K274" s="61"/>
      <c r="L274" s="115">
        <f t="shared" si="364"/>
        <v>0</v>
      </c>
      <c r="M274" s="328"/>
      <c r="N274" s="61"/>
      <c r="O274" s="115">
        <f t="shared" si="365"/>
        <v>0</v>
      </c>
      <c r="P274" s="112"/>
    </row>
    <row r="275" spans="1:16" ht="24" hidden="1" x14ac:dyDescent="0.25">
      <c r="A275" s="113">
        <v>7230</v>
      </c>
      <c r="B275" s="58" t="s">
        <v>292</v>
      </c>
      <c r="C275" s="59">
        <f t="shared" si="283"/>
        <v>0</v>
      </c>
      <c r="D275" s="232">
        <v>0</v>
      </c>
      <c r="E275" s="435"/>
      <c r="F275" s="393">
        <f t="shared" si="362"/>
        <v>0</v>
      </c>
      <c r="G275" s="232"/>
      <c r="H275" s="264"/>
      <c r="I275" s="115">
        <f t="shared" si="363"/>
        <v>0</v>
      </c>
      <c r="J275" s="264"/>
      <c r="K275" s="61"/>
      <c r="L275" s="115">
        <f t="shared" si="364"/>
        <v>0</v>
      </c>
      <c r="M275" s="328"/>
      <c r="N275" s="61"/>
      <c r="O275" s="115">
        <f t="shared" si="365"/>
        <v>0</v>
      </c>
      <c r="P275" s="112"/>
    </row>
    <row r="276" spans="1:16" ht="24" hidden="1" x14ac:dyDescent="0.25">
      <c r="A276" s="113">
        <v>7240</v>
      </c>
      <c r="B276" s="58" t="s">
        <v>252</v>
      </c>
      <c r="C276" s="59">
        <f t="shared" si="283"/>
        <v>0</v>
      </c>
      <c r="D276" s="233">
        <f t="shared" ref="D276:O276" si="366">SUM(D277:D279)</f>
        <v>0</v>
      </c>
      <c r="E276" s="436">
        <f t="shared" si="366"/>
        <v>0</v>
      </c>
      <c r="F276" s="393">
        <f t="shared" si="366"/>
        <v>0</v>
      </c>
      <c r="G276" s="233">
        <f t="shared" si="366"/>
        <v>0</v>
      </c>
      <c r="H276" s="122">
        <f t="shared" si="366"/>
        <v>0</v>
      </c>
      <c r="I276" s="115">
        <f t="shared" si="366"/>
        <v>0</v>
      </c>
      <c r="J276" s="122">
        <f>SUM(J277:J279)</f>
        <v>0</v>
      </c>
      <c r="K276" s="114">
        <f t="shared" ref="K276:L276" si="367">SUM(K277:K279)</f>
        <v>0</v>
      </c>
      <c r="L276" s="115">
        <f t="shared" si="367"/>
        <v>0</v>
      </c>
      <c r="M276" s="59">
        <f t="shared" si="366"/>
        <v>0</v>
      </c>
      <c r="N276" s="114">
        <f t="shared" si="366"/>
        <v>0</v>
      </c>
      <c r="O276" s="115">
        <f t="shared" si="366"/>
        <v>0</v>
      </c>
      <c r="P276" s="112"/>
    </row>
    <row r="277" spans="1:16" ht="48" hidden="1" x14ac:dyDescent="0.25">
      <c r="A277" s="38">
        <v>7245</v>
      </c>
      <c r="B277" s="58" t="s">
        <v>253</v>
      </c>
      <c r="C277" s="59">
        <f t="shared" ref="C277:C298" si="368">F277+I277+L277+O277</f>
        <v>0</v>
      </c>
      <c r="D277" s="232">
        <v>0</v>
      </c>
      <c r="E277" s="435"/>
      <c r="F277" s="393">
        <f t="shared" ref="F277:F280" si="369">D277+E277</f>
        <v>0</v>
      </c>
      <c r="G277" s="232"/>
      <c r="H277" s="264"/>
      <c r="I277" s="115">
        <f t="shared" ref="I277:I280" si="370">G277+H277</f>
        <v>0</v>
      </c>
      <c r="J277" s="264"/>
      <c r="K277" s="61"/>
      <c r="L277" s="115">
        <f t="shared" ref="L277:L280" si="371">J277+K277</f>
        <v>0</v>
      </c>
      <c r="M277" s="328"/>
      <c r="N277" s="61"/>
      <c r="O277" s="115">
        <f t="shared" ref="O277:O280" si="372">M277+N277</f>
        <v>0</v>
      </c>
      <c r="P277" s="112"/>
    </row>
    <row r="278" spans="1:16" ht="84.75" hidden="1" customHeight="1" x14ac:dyDescent="0.25">
      <c r="A278" s="38">
        <v>7246</v>
      </c>
      <c r="B278" s="58" t="s">
        <v>254</v>
      </c>
      <c r="C278" s="59">
        <f t="shared" si="368"/>
        <v>0</v>
      </c>
      <c r="D278" s="232">
        <v>0</v>
      </c>
      <c r="E278" s="435"/>
      <c r="F278" s="393">
        <f t="shared" si="369"/>
        <v>0</v>
      </c>
      <c r="G278" s="232"/>
      <c r="H278" s="264"/>
      <c r="I278" s="115">
        <f t="shared" si="370"/>
        <v>0</v>
      </c>
      <c r="J278" s="264"/>
      <c r="K278" s="61"/>
      <c r="L278" s="115">
        <f t="shared" si="371"/>
        <v>0</v>
      </c>
      <c r="M278" s="328"/>
      <c r="N278" s="61"/>
      <c r="O278" s="115">
        <f t="shared" si="372"/>
        <v>0</v>
      </c>
      <c r="P278" s="112"/>
    </row>
    <row r="279" spans="1:16" ht="36" hidden="1" x14ac:dyDescent="0.25">
      <c r="A279" s="38">
        <v>7247</v>
      </c>
      <c r="B279" s="58" t="s">
        <v>309</v>
      </c>
      <c r="C279" s="59">
        <f t="shared" si="368"/>
        <v>0</v>
      </c>
      <c r="D279" s="232">
        <v>0</v>
      </c>
      <c r="E279" s="435"/>
      <c r="F279" s="393">
        <f t="shared" si="369"/>
        <v>0</v>
      </c>
      <c r="G279" s="232"/>
      <c r="H279" s="264"/>
      <c r="I279" s="115">
        <f t="shared" si="370"/>
        <v>0</v>
      </c>
      <c r="J279" s="264"/>
      <c r="K279" s="61"/>
      <c r="L279" s="115">
        <f t="shared" si="371"/>
        <v>0</v>
      </c>
      <c r="M279" s="328"/>
      <c r="N279" s="61"/>
      <c r="O279" s="115">
        <f t="shared" si="372"/>
        <v>0</v>
      </c>
      <c r="P279" s="112"/>
    </row>
    <row r="280" spans="1:16" ht="24" hidden="1" x14ac:dyDescent="0.25">
      <c r="A280" s="1244">
        <v>7260</v>
      </c>
      <c r="B280" s="53" t="s">
        <v>255</v>
      </c>
      <c r="C280" s="54">
        <f t="shared" si="368"/>
        <v>0</v>
      </c>
      <c r="D280" s="231">
        <v>0</v>
      </c>
      <c r="E280" s="433"/>
      <c r="F280" s="434">
        <f t="shared" si="369"/>
        <v>0</v>
      </c>
      <c r="G280" s="231"/>
      <c r="H280" s="263"/>
      <c r="I280" s="121">
        <f t="shared" si="370"/>
        <v>0</v>
      </c>
      <c r="J280" s="263"/>
      <c r="K280" s="56"/>
      <c r="L280" s="121">
        <f t="shared" si="371"/>
        <v>0</v>
      </c>
      <c r="M280" s="327"/>
      <c r="N280" s="56"/>
      <c r="O280" s="121">
        <f t="shared" si="372"/>
        <v>0</v>
      </c>
      <c r="P280" s="111"/>
    </row>
    <row r="281" spans="1:16" hidden="1" x14ac:dyDescent="0.25">
      <c r="A281" s="74">
        <v>7700</v>
      </c>
      <c r="B281" s="166" t="s">
        <v>284</v>
      </c>
      <c r="C281" s="167">
        <f t="shared" si="368"/>
        <v>0</v>
      </c>
      <c r="D281" s="240">
        <f t="shared" ref="D281:O281" si="373">D282</f>
        <v>0</v>
      </c>
      <c r="E281" s="446">
        <f t="shared" si="373"/>
        <v>0</v>
      </c>
      <c r="F281" s="412">
        <f t="shared" si="373"/>
        <v>0</v>
      </c>
      <c r="G281" s="240">
        <f t="shared" si="373"/>
        <v>0</v>
      </c>
      <c r="H281" s="271">
        <f t="shared" si="373"/>
        <v>0</v>
      </c>
      <c r="I281" s="169">
        <f t="shared" si="373"/>
        <v>0</v>
      </c>
      <c r="J281" s="271">
        <f t="shared" si="373"/>
        <v>0</v>
      </c>
      <c r="K281" s="168">
        <f t="shared" si="373"/>
        <v>0</v>
      </c>
      <c r="L281" s="169">
        <f t="shared" si="373"/>
        <v>0</v>
      </c>
      <c r="M281" s="167">
        <f t="shared" si="373"/>
        <v>0</v>
      </c>
      <c r="N281" s="168">
        <f t="shared" si="373"/>
        <v>0</v>
      </c>
      <c r="O281" s="169">
        <f t="shared" si="373"/>
        <v>0</v>
      </c>
      <c r="P281" s="353"/>
    </row>
    <row r="282" spans="1:16" hidden="1" x14ac:dyDescent="0.25">
      <c r="A282" s="108">
        <v>7720</v>
      </c>
      <c r="B282" s="53" t="s">
        <v>285</v>
      </c>
      <c r="C282" s="65">
        <f t="shared" si="368"/>
        <v>0</v>
      </c>
      <c r="D282" s="241">
        <v>0</v>
      </c>
      <c r="E282" s="447"/>
      <c r="F282" s="416">
        <f>D282+E282</f>
        <v>0</v>
      </c>
      <c r="G282" s="241"/>
      <c r="H282" s="272"/>
      <c r="I282" s="312">
        <f>G282+H282</f>
        <v>0</v>
      </c>
      <c r="J282" s="272"/>
      <c r="K282" s="67"/>
      <c r="L282" s="312">
        <f>J282+K282</f>
        <v>0</v>
      </c>
      <c r="M282" s="334"/>
      <c r="N282" s="67"/>
      <c r="O282" s="312">
        <f>M282+N282</f>
        <v>0</v>
      </c>
      <c r="P282" s="156"/>
    </row>
    <row r="283" spans="1:16" hidden="1" x14ac:dyDescent="0.25">
      <c r="A283" s="147"/>
      <c r="B283" s="58" t="s">
        <v>256</v>
      </c>
      <c r="C283" s="59">
        <f t="shared" si="368"/>
        <v>0</v>
      </c>
      <c r="D283" s="233">
        <f>SUM(D284:D285)</f>
        <v>0</v>
      </c>
      <c r="E283" s="436">
        <f t="shared" ref="E283:F283" si="374">SUM(E284:E285)</f>
        <v>0</v>
      </c>
      <c r="F283" s="393">
        <f t="shared" si="374"/>
        <v>0</v>
      </c>
      <c r="G283" s="233">
        <f>SUM(G284:G285)</f>
        <v>0</v>
      </c>
      <c r="H283" s="122">
        <f t="shared" ref="H283:I283" si="375">SUM(H284:H285)</f>
        <v>0</v>
      </c>
      <c r="I283" s="115">
        <f t="shared" si="375"/>
        <v>0</v>
      </c>
      <c r="J283" s="122">
        <f>SUM(J284:J285)</f>
        <v>0</v>
      </c>
      <c r="K283" s="114">
        <f t="shared" ref="K283:L283" si="376">SUM(K284:K285)</f>
        <v>0</v>
      </c>
      <c r="L283" s="115">
        <f t="shared" si="376"/>
        <v>0</v>
      </c>
      <c r="M283" s="59">
        <f>SUM(M284:M285)</f>
        <v>0</v>
      </c>
      <c r="N283" s="114">
        <f t="shared" ref="N283:O283" si="377">SUM(N284:N285)</f>
        <v>0</v>
      </c>
      <c r="O283" s="115">
        <f t="shared" si="377"/>
        <v>0</v>
      </c>
      <c r="P283" s="112"/>
    </row>
    <row r="284" spans="1:16" hidden="1" x14ac:dyDescent="0.25">
      <c r="A284" s="147" t="s">
        <v>257</v>
      </c>
      <c r="B284" s="38" t="s">
        <v>258</v>
      </c>
      <c r="C284" s="59">
        <f t="shared" si="368"/>
        <v>0</v>
      </c>
      <c r="D284" s="232">
        <v>0</v>
      </c>
      <c r="E284" s="435"/>
      <c r="F284" s="393">
        <f t="shared" ref="F284:F285" si="378">D284+E284</f>
        <v>0</v>
      </c>
      <c r="G284" s="232"/>
      <c r="H284" s="264"/>
      <c r="I284" s="115">
        <f t="shared" ref="I284:I285" si="379">G284+H284</f>
        <v>0</v>
      </c>
      <c r="J284" s="264"/>
      <c r="K284" s="61"/>
      <c r="L284" s="115">
        <f t="shared" ref="L284:L285" si="380">J284+K284</f>
        <v>0</v>
      </c>
      <c r="M284" s="328"/>
      <c r="N284" s="61"/>
      <c r="O284" s="115">
        <f t="shared" ref="O284:O285" si="381">M284+N284</f>
        <v>0</v>
      </c>
      <c r="P284" s="112"/>
    </row>
    <row r="285" spans="1:16" ht="24" hidden="1" x14ac:dyDescent="0.25">
      <c r="A285" s="147" t="s">
        <v>259</v>
      </c>
      <c r="B285" s="154" t="s">
        <v>260</v>
      </c>
      <c r="C285" s="54">
        <f t="shared" si="368"/>
        <v>0</v>
      </c>
      <c r="D285" s="231">
        <v>0</v>
      </c>
      <c r="E285" s="433"/>
      <c r="F285" s="434">
        <f t="shared" si="378"/>
        <v>0</v>
      </c>
      <c r="G285" s="231"/>
      <c r="H285" s="263"/>
      <c r="I285" s="121">
        <f t="shared" si="379"/>
        <v>0</v>
      </c>
      <c r="J285" s="263"/>
      <c r="K285" s="56"/>
      <c r="L285" s="121">
        <f t="shared" si="380"/>
        <v>0</v>
      </c>
      <c r="M285" s="327"/>
      <c r="N285" s="56"/>
      <c r="O285" s="121">
        <f t="shared" si="381"/>
        <v>0</v>
      </c>
      <c r="P285" s="111"/>
    </row>
    <row r="286" spans="1:16" ht="12.75" thickBot="1" x14ac:dyDescent="0.3">
      <c r="A286" s="175"/>
      <c r="B286" s="175" t="s">
        <v>261</v>
      </c>
      <c r="C286" s="316">
        <f t="shared" si="368"/>
        <v>485931</v>
      </c>
      <c r="D286" s="242">
        <f t="shared" ref="D286:O286" si="382">SUM(D283,D269,D230,D195,D187,D173,D75,D53)</f>
        <v>485931</v>
      </c>
      <c r="E286" s="448">
        <f t="shared" si="382"/>
        <v>0</v>
      </c>
      <c r="F286" s="449">
        <f t="shared" si="382"/>
        <v>485931</v>
      </c>
      <c r="G286" s="242">
        <f t="shared" si="382"/>
        <v>0</v>
      </c>
      <c r="H286" s="177">
        <f t="shared" si="382"/>
        <v>0</v>
      </c>
      <c r="I286" s="298">
        <f t="shared" si="382"/>
        <v>0</v>
      </c>
      <c r="J286" s="177">
        <f t="shared" si="382"/>
        <v>0</v>
      </c>
      <c r="K286" s="176">
        <f t="shared" si="382"/>
        <v>0</v>
      </c>
      <c r="L286" s="298">
        <f t="shared" si="382"/>
        <v>0</v>
      </c>
      <c r="M286" s="316">
        <f t="shared" si="382"/>
        <v>0</v>
      </c>
      <c r="N286" s="176">
        <f t="shared" si="382"/>
        <v>0</v>
      </c>
      <c r="O286" s="298">
        <f t="shared" si="382"/>
        <v>0</v>
      </c>
      <c r="P286" s="356"/>
    </row>
    <row r="287" spans="1:16" s="21" customFormat="1" ht="13.5" hidden="1" thickTop="1" thickBot="1" x14ac:dyDescent="0.3">
      <c r="A287" s="1670" t="s">
        <v>262</v>
      </c>
      <c r="B287" s="1671"/>
      <c r="C287" s="184">
        <f t="shared" si="368"/>
        <v>0</v>
      </c>
      <c r="D287" s="243">
        <f>SUM(D24,D25,D41)-D51</f>
        <v>0</v>
      </c>
      <c r="E287" s="450">
        <f t="shared" ref="E287:F287" si="383">SUM(E24,E25,E41)-E51</f>
        <v>0</v>
      </c>
      <c r="F287" s="451">
        <f t="shared" si="383"/>
        <v>0</v>
      </c>
      <c r="G287" s="243">
        <f>SUM(G24,G25,G41)-G51</f>
        <v>0</v>
      </c>
      <c r="H287" s="273">
        <f t="shared" ref="H287:I287" si="384">SUM(H24,H25,H41)-H51</f>
        <v>0</v>
      </c>
      <c r="I287" s="299">
        <f t="shared" si="384"/>
        <v>0</v>
      </c>
      <c r="J287" s="273">
        <f>(J26+J43)-J51</f>
        <v>0</v>
      </c>
      <c r="K287" s="179">
        <f t="shared" ref="K287:L287" si="385">(K26+K43)-K51</f>
        <v>0</v>
      </c>
      <c r="L287" s="299">
        <f t="shared" si="385"/>
        <v>0</v>
      </c>
      <c r="M287" s="184">
        <f>M45-M51</f>
        <v>0</v>
      </c>
      <c r="N287" s="179">
        <f t="shared" ref="N287:O287" si="386">N45-N51</f>
        <v>0</v>
      </c>
      <c r="O287" s="299">
        <f t="shared" si="386"/>
        <v>0</v>
      </c>
      <c r="P287" s="186"/>
    </row>
    <row r="288" spans="1:16" s="21" customFormat="1" ht="12.75" hidden="1" thickTop="1" x14ac:dyDescent="0.25">
      <c r="A288" s="1672" t="s">
        <v>263</v>
      </c>
      <c r="B288" s="1673"/>
      <c r="C288" s="164">
        <f t="shared" si="368"/>
        <v>0</v>
      </c>
      <c r="D288" s="244">
        <f t="shared" ref="D288:O288" si="387">SUM(D289,D290)-D297+D298</f>
        <v>0</v>
      </c>
      <c r="E288" s="452">
        <f t="shared" si="387"/>
        <v>0</v>
      </c>
      <c r="F288" s="453">
        <f t="shared" si="387"/>
        <v>0</v>
      </c>
      <c r="G288" s="244">
        <f t="shared" si="387"/>
        <v>0</v>
      </c>
      <c r="H288" s="274">
        <f t="shared" si="387"/>
        <v>0</v>
      </c>
      <c r="I288" s="162">
        <f t="shared" si="387"/>
        <v>0</v>
      </c>
      <c r="J288" s="274">
        <f t="shared" si="387"/>
        <v>0</v>
      </c>
      <c r="K288" s="161">
        <f t="shared" si="387"/>
        <v>0</v>
      </c>
      <c r="L288" s="162">
        <f t="shared" si="387"/>
        <v>0</v>
      </c>
      <c r="M288" s="164">
        <f t="shared" si="387"/>
        <v>0</v>
      </c>
      <c r="N288" s="161">
        <f t="shared" si="387"/>
        <v>0</v>
      </c>
      <c r="O288" s="162">
        <f t="shared" si="387"/>
        <v>0</v>
      </c>
      <c r="P288" s="357"/>
    </row>
    <row r="289" spans="1:16" s="21" customFormat="1" ht="13.5" hidden="1" thickTop="1" thickBot="1" x14ac:dyDescent="0.3">
      <c r="A289" s="89" t="s">
        <v>264</v>
      </c>
      <c r="B289" s="89" t="s">
        <v>265</v>
      </c>
      <c r="C289" s="90">
        <f t="shared" si="368"/>
        <v>0</v>
      </c>
      <c r="D289" s="226">
        <f t="shared" ref="D289:O289" si="388">D21-D283</f>
        <v>0</v>
      </c>
      <c r="E289" s="422">
        <f t="shared" si="388"/>
        <v>0</v>
      </c>
      <c r="F289" s="423">
        <f t="shared" si="388"/>
        <v>0</v>
      </c>
      <c r="G289" s="226">
        <f t="shared" si="388"/>
        <v>0</v>
      </c>
      <c r="H289" s="259">
        <f t="shared" si="388"/>
        <v>0</v>
      </c>
      <c r="I289" s="92">
        <f t="shared" si="388"/>
        <v>0</v>
      </c>
      <c r="J289" s="259">
        <f t="shared" si="388"/>
        <v>0</v>
      </c>
      <c r="K289" s="91">
        <f t="shared" si="388"/>
        <v>0</v>
      </c>
      <c r="L289" s="92">
        <f t="shared" si="388"/>
        <v>0</v>
      </c>
      <c r="M289" s="90">
        <f t="shared" si="388"/>
        <v>0</v>
      </c>
      <c r="N289" s="91">
        <f t="shared" si="388"/>
        <v>0</v>
      </c>
      <c r="O289" s="92">
        <f t="shared" si="388"/>
        <v>0</v>
      </c>
      <c r="P289" s="348"/>
    </row>
    <row r="290" spans="1:16" s="21" customFormat="1" ht="12.75" hidden="1" thickTop="1" x14ac:dyDescent="0.25">
      <c r="A290" s="181" t="s">
        <v>266</v>
      </c>
      <c r="B290" s="181" t="s">
        <v>267</v>
      </c>
      <c r="C290" s="164">
        <f t="shared" si="368"/>
        <v>0</v>
      </c>
      <c r="D290" s="244">
        <f t="shared" ref="D290:O290" si="389">SUM(D291,D293,D295)-SUM(D292,D294,D296)</f>
        <v>0</v>
      </c>
      <c r="E290" s="452">
        <f t="shared" si="389"/>
        <v>0</v>
      </c>
      <c r="F290" s="453">
        <f t="shared" si="389"/>
        <v>0</v>
      </c>
      <c r="G290" s="244">
        <f t="shared" si="389"/>
        <v>0</v>
      </c>
      <c r="H290" s="274">
        <f t="shared" si="389"/>
        <v>0</v>
      </c>
      <c r="I290" s="162">
        <f t="shared" si="389"/>
        <v>0</v>
      </c>
      <c r="J290" s="274">
        <f t="shared" si="389"/>
        <v>0</v>
      </c>
      <c r="K290" s="161">
        <f t="shared" si="389"/>
        <v>0</v>
      </c>
      <c r="L290" s="162">
        <f t="shared" si="389"/>
        <v>0</v>
      </c>
      <c r="M290" s="164">
        <f t="shared" si="389"/>
        <v>0</v>
      </c>
      <c r="N290" s="161">
        <f t="shared" si="389"/>
        <v>0</v>
      </c>
      <c r="O290" s="162">
        <f t="shared" si="389"/>
        <v>0</v>
      </c>
      <c r="P290" s="357"/>
    </row>
    <row r="291" spans="1:16" ht="12.75" hidden="1" thickTop="1" x14ac:dyDescent="0.25">
      <c r="A291" s="155" t="s">
        <v>268</v>
      </c>
      <c r="B291" s="84" t="s">
        <v>269</v>
      </c>
      <c r="C291" s="65">
        <f t="shared" si="368"/>
        <v>0</v>
      </c>
      <c r="D291" s="241"/>
      <c r="E291" s="447"/>
      <c r="F291" s="416">
        <f t="shared" ref="F291:F298" si="390">D291+E291</f>
        <v>0</v>
      </c>
      <c r="G291" s="241"/>
      <c r="H291" s="272"/>
      <c r="I291" s="312">
        <f t="shared" ref="I291:I298" si="391">G291+H291</f>
        <v>0</v>
      </c>
      <c r="J291" s="272"/>
      <c r="K291" s="67"/>
      <c r="L291" s="312">
        <f t="shared" ref="L291:L298" si="392">J291+K291</f>
        <v>0</v>
      </c>
      <c r="M291" s="334"/>
      <c r="N291" s="67"/>
      <c r="O291" s="312">
        <f t="shared" ref="O291:O298" si="393">M291+N291</f>
        <v>0</v>
      </c>
      <c r="P291" s="156"/>
    </row>
    <row r="292" spans="1:16" ht="24.75" hidden="1" thickTop="1" x14ac:dyDescent="0.25">
      <c r="A292" s="147" t="s">
        <v>270</v>
      </c>
      <c r="B292" s="37" t="s">
        <v>271</v>
      </c>
      <c r="C292" s="59">
        <f t="shared" si="368"/>
        <v>0</v>
      </c>
      <c r="D292" s="232"/>
      <c r="E292" s="435"/>
      <c r="F292" s="393">
        <f t="shared" si="390"/>
        <v>0</v>
      </c>
      <c r="G292" s="232"/>
      <c r="H292" s="264"/>
      <c r="I292" s="115">
        <f t="shared" si="391"/>
        <v>0</v>
      </c>
      <c r="J292" s="264"/>
      <c r="K292" s="61"/>
      <c r="L292" s="115">
        <f t="shared" si="392"/>
        <v>0</v>
      </c>
      <c r="M292" s="328"/>
      <c r="N292" s="61"/>
      <c r="O292" s="115">
        <f t="shared" si="393"/>
        <v>0</v>
      </c>
      <c r="P292" s="112"/>
    </row>
    <row r="293" spans="1:16" ht="12.75" hidden="1" thickTop="1" x14ac:dyDescent="0.25">
      <c r="A293" s="147" t="s">
        <v>272</v>
      </c>
      <c r="B293" s="37" t="s">
        <v>273</v>
      </c>
      <c r="C293" s="59">
        <f t="shared" si="368"/>
        <v>0</v>
      </c>
      <c r="D293" s="232"/>
      <c r="E293" s="435"/>
      <c r="F293" s="393">
        <f t="shared" si="390"/>
        <v>0</v>
      </c>
      <c r="G293" s="232"/>
      <c r="H293" s="264"/>
      <c r="I293" s="115">
        <f t="shared" si="391"/>
        <v>0</v>
      </c>
      <c r="J293" s="264"/>
      <c r="K293" s="61"/>
      <c r="L293" s="115">
        <f t="shared" si="392"/>
        <v>0</v>
      </c>
      <c r="M293" s="328"/>
      <c r="N293" s="61"/>
      <c r="O293" s="115">
        <f t="shared" si="393"/>
        <v>0</v>
      </c>
      <c r="P293" s="112"/>
    </row>
    <row r="294" spans="1:16" ht="24.75" hidden="1" thickTop="1" x14ac:dyDescent="0.25">
      <c r="A294" s="147" t="s">
        <v>274</v>
      </c>
      <c r="B294" s="37" t="s">
        <v>275</v>
      </c>
      <c r="C294" s="59">
        <f>F294+I294+L294+O294</f>
        <v>0</v>
      </c>
      <c r="D294" s="232"/>
      <c r="E294" s="435"/>
      <c r="F294" s="393">
        <f t="shared" si="390"/>
        <v>0</v>
      </c>
      <c r="G294" s="232"/>
      <c r="H294" s="264"/>
      <c r="I294" s="115">
        <f t="shared" si="391"/>
        <v>0</v>
      </c>
      <c r="J294" s="264"/>
      <c r="K294" s="61"/>
      <c r="L294" s="115">
        <f t="shared" si="392"/>
        <v>0</v>
      </c>
      <c r="M294" s="328"/>
      <c r="N294" s="61"/>
      <c r="O294" s="115">
        <f t="shared" si="393"/>
        <v>0</v>
      </c>
      <c r="P294" s="112"/>
    </row>
    <row r="295" spans="1:16" ht="12.75" hidden="1" thickTop="1" x14ac:dyDescent="0.25">
      <c r="A295" s="147" t="s">
        <v>276</v>
      </c>
      <c r="B295" s="37" t="s">
        <v>277</v>
      </c>
      <c r="C295" s="59">
        <f t="shared" si="368"/>
        <v>0</v>
      </c>
      <c r="D295" s="232"/>
      <c r="E295" s="435"/>
      <c r="F295" s="393">
        <f t="shared" si="390"/>
        <v>0</v>
      </c>
      <c r="G295" s="232"/>
      <c r="H295" s="264"/>
      <c r="I295" s="115">
        <f t="shared" si="391"/>
        <v>0</v>
      </c>
      <c r="J295" s="264"/>
      <c r="K295" s="61"/>
      <c r="L295" s="115">
        <f t="shared" si="392"/>
        <v>0</v>
      </c>
      <c r="M295" s="328"/>
      <c r="N295" s="61"/>
      <c r="O295" s="115">
        <f t="shared" si="393"/>
        <v>0</v>
      </c>
      <c r="P295" s="112"/>
    </row>
    <row r="296" spans="1:16" ht="24.75" hidden="1" thickTop="1" x14ac:dyDescent="0.25">
      <c r="A296" s="157" t="s">
        <v>278</v>
      </c>
      <c r="B296" s="158" t="s">
        <v>279</v>
      </c>
      <c r="C296" s="128">
        <f t="shared" si="368"/>
        <v>0</v>
      </c>
      <c r="D296" s="237"/>
      <c r="E296" s="440"/>
      <c r="F296" s="441">
        <f t="shared" si="390"/>
        <v>0</v>
      </c>
      <c r="G296" s="237"/>
      <c r="H296" s="268"/>
      <c r="I296" s="313">
        <f t="shared" si="391"/>
        <v>0</v>
      </c>
      <c r="J296" s="268"/>
      <c r="K296" s="130"/>
      <c r="L296" s="313">
        <f t="shared" si="392"/>
        <v>0</v>
      </c>
      <c r="M296" s="331"/>
      <c r="N296" s="130"/>
      <c r="O296" s="313">
        <f t="shared" si="393"/>
        <v>0</v>
      </c>
      <c r="P296" s="159"/>
    </row>
    <row r="297" spans="1:16" s="21" customFormat="1" ht="13.5" hidden="1" thickTop="1" thickBot="1" x14ac:dyDescent="0.3">
      <c r="A297" s="183" t="s">
        <v>280</v>
      </c>
      <c r="B297" s="183" t="s">
        <v>281</v>
      </c>
      <c r="C297" s="184">
        <f t="shared" si="368"/>
        <v>0</v>
      </c>
      <c r="D297" s="245"/>
      <c r="E297" s="454"/>
      <c r="F297" s="451">
        <f t="shared" si="390"/>
        <v>0</v>
      </c>
      <c r="G297" s="245"/>
      <c r="H297" s="275"/>
      <c r="I297" s="299">
        <f t="shared" si="391"/>
        <v>0</v>
      </c>
      <c r="J297" s="275"/>
      <c r="K297" s="185"/>
      <c r="L297" s="299">
        <f t="shared" si="392"/>
        <v>0</v>
      </c>
      <c r="M297" s="335"/>
      <c r="N297" s="185"/>
      <c r="O297" s="299">
        <f t="shared" si="393"/>
        <v>0</v>
      </c>
      <c r="P297" s="186"/>
    </row>
    <row r="298" spans="1:16" s="21" customFormat="1" ht="48.75" hidden="1" thickTop="1" x14ac:dyDescent="0.25">
      <c r="A298" s="181" t="s">
        <v>282</v>
      </c>
      <c r="B298" s="163" t="s">
        <v>283</v>
      </c>
      <c r="C298" s="164">
        <f t="shared" si="368"/>
        <v>0</v>
      </c>
      <c r="D298" s="236"/>
      <c r="E298" s="439"/>
      <c r="F298" s="397">
        <f t="shared" si="390"/>
        <v>0</v>
      </c>
      <c r="G298" s="236"/>
      <c r="H298" s="267"/>
      <c r="I298" s="118">
        <f t="shared" si="391"/>
        <v>0</v>
      </c>
      <c r="J298" s="267"/>
      <c r="K298" s="123"/>
      <c r="L298" s="118">
        <f t="shared" si="392"/>
        <v>0</v>
      </c>
      <c r="M298" s="330"/>
      <c r="N298" s="123"/>
      <c r="O298" s="118">
        <f t="shared" si="393"/>
        <v>0</v>
      </c>
      <c r="P298" s="124"/>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1BeTfC/LwmmGTJf/nz9MNSmrjY25zJ/x7AzZ7WSLSDCMabw6a2oYL90/01AZicovLzIlkF81q08UOXzur+KE/Q==" saltValue="4owLJZV8ypKnvGMTc1T6Bg==" spinCount="100000" sheet="1" objects="1" scenarios="1" formatCells="0" formatColumns="0" formatRows="0"/>
  <autoFilter ref="A18:P298">
    <filterColumn colId="2">
      <filters blank="1">
        <filter val="27 189"/>
        <filter val="458 742"/>
        <filter val="485 931"/>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59055118110236227"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11.pielikums Jūrmalas pilsētas domes 
2018.gada 27.septembra saistošajiem noteikumiem Nr.33
(protokols Nr.13,  23.punkts)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49</vt:i4>
      </vt:variant>
    </vt:vector>
  </HeadingPairs>
  <TitlesOfParts>
    <vt:vector size="108" baseType="lpstr">
      <vt:lpstr>01.3.1.</vt:lpstr>
      <vt:lpstr>03.3.1.</vt:lpstr>
      <vt:lpstr>04.1.6.</vt:lpstr>
      <vt:lpstr>04.1.9.</vt:lpstr>
      <vt:lpstr>04.3.1.</vt:lpstr>
      <vt:lpstr>06.1.4.</vt:lpstr>
      <vt:lpstr>08.1.5.</vt:lpstr>
      <vt:lpstr>08.1.7.</vt:lpstr>
      <vt:lpstr>08.1.8</vt:lpstr>
      <vt:lpstr>08.3.1.</vt:lpstr>
      <vt:lpstr>08.4.1.</vt:lpstr>
      <vt:lpstr>08.4.2.</vt:lpstr>
      <vt:lpstr>08.5.1.</vt:lpstr>
      <vt:lpstr>08.5.2.</vt:lpstr>
      <vt:lpstr>08.5.3.</vt:lpstr>
      <vt:lpstr>08.5.4.</vt:lpstr>
      <vt:lpstr>08.5.5.</vt:lpstr>
      <vt:lpstr>08.5.6</vt:lpstr>
      <vt:lpstr>08.6.3.</vt:lpstr>
      <vt:lpstr>09.1.7.</vt:lpstr>
      <vt:lpstr>09.1.12.</vt:lpstr>
      <vt:lpstr>09.1.14.</vt:lpstr>
      <vt:lpstr>09.3.1.</vt:lpstr>
      <vt:lpstr>09.5.1.</vt:lpstr>
      <vt:lpstr>09.5.3.</vt:lpstr>
      <vt:lpstr>09.5.5.</vt:lpstr>
      <vt:lpstr>09.7.1.</vt:lpstr>
      <vt:lpstr>09.9.1.</vt:lpstr>
      <vt:lpstr>09.11.1.</vt:lpstr>
      <vt:lpstr>09.11.3.</vt:lpstr>
      <vt:lpstr>09.12.1.</vt:lpstr>
      <vt:lpstr>09.23.1.</vt:lpstr>
      <vt:lpstr>09.23.2.</vt:lpstr>
      <vt:lpstr>09.23.6.</vt:lpstr>
      <vt:lpstr>09.24.3.</vt:lpstr>
      <vt:lpstr>09.27.3.</vt:lpstr>
      <vt:lpstr>10.2.2.</vt:lpstr>
      <vt:lpstr>10.2.3.</vt:lpstr>
      <vt:lpstr>10.2.4.</vt:lpstr>
      <vt:lpstr>10.2.5.</vt:lpstr>
      <vt:lpstr>10.2.7.</vt:lpstr>
      <vt:lpstr>10.2.11.</vt:lpstr>
      <vt:lpstr>10.5.1.</vt:lpstr>
      <vt:lpstr>3.piel.</vt:lpstr>
      <vt:lpstr>9.piel.</vt:lpstr>
      <vt:lpstr>11.piel.</vt:lpstr>
      <vt:lpstr>12.piel.</vt:lpstr>
      <vt:lpstr>18.piel.</vt:lpstr>
      <vt:lpstr>21.piel.</vt:lpstr>
      <vt:lpstr>24.piel.</vt:lpstr>
      <vt:lpstr>27.piel.</vt:lpstr>
      <vt:lpstr>28.piel.</vt:lpstr>
      <vt:lpstr>29.piel.</vt:lpstr>
      <vt:lpstr>33.piel.</vt:lpstr>
      <vt:lpstr>01.1.7.</vt:lpstr>
      <vt:lpstr>06.1.7.</vt:lpstr>
      <vt:lpstr>08.1.3.</vt:lpstr>
      <vt:lpstr>34.piel.</vt:lpstr>
      <vt:lpstr>09.4.1.</vt:lpstr>
      <vt:lpstr>'33.piel.'!Print_Area</vt:lpstr>
      <vt:lpstr>'01.1.7.'!Print_Titles</vt:lpstr>
      <vt:lpstr>'01.3.1.'!Print_Titles</vt:lpstr>
      <vt:lpstr>'03.3.1.'!Print_Titles</vt:lpstr>
      <vt:lpstr>'04.1.6.'!Print_Titles</vt:lpstr>
      <vt:lpstr>'04.1.9.'!Print_Titles</vt:lpstr>
      <vt:lpstr>'04.3.1.'!Print_Titles</vt:lpstr>
      <vt:lpstr>'06.1.4.'!Print_Titles</vt:lpstr>
      <vt:lpstr>'06.1.7.'!Print_Titles</vt:lpstr>
      <vt:lpstr>'08.1.3.'!Print_Titles</vt:lpstr>
      <vt:lpstr>'08.1.5.'!Print_Titles</vt:lpstr>
      <vt:lpstr>'08.1.7.'!Print_Titles</vt:lpstr>
      <vt:lpstr>'08.1.8'!Print_Titles</vt:lpstr>
      <vt:lpstr>'08.3.1.'!Print_Titles</vt:lpstr>
      <vt:lpstr>'08.4.1.'!Print_Titles</vt:lpstr>
      <vt:lpstr>'08.4.2.'!Print_Titles</vt:lpstr>
      <vt:lpstr>'08.5.1.'!Print_Titles</vt:lpstr>
      <vt:lpstr>'08.5.2.'!Print_Titles</vt:lpstr>
      <vt:lpstr>'08.5.3.'!Print_Titles</vt:lpstr>
      <vt:lpstr>'08.5.4.'!Print_Titles</vt:lpstr>
      <vt:lpstr>'08.5.5.'!Print_Titles</vt:lpstr>
      <vt:lpstr>'08.5.6'!Print_Titles</vt:lpstr>
      <vt:lpstr>'08.6.3.'!Print_Titles</vt:lpstr>
      <vt:lpstr>'09.1.12.'!Print_Titles</vt:lpstr>
      <vt:lpstr>'09.1.14.'!Print_Titles</vt:lpstr>
      <vt:lpstr>'09.1.7.'!Print_Titles</vt:lpstr>
      <vt:lpstr>'09.11.1.'!Print_Titles</vt:lpstr>
      <vt:lpstr>'09.11.3.'!Print_Titles</vt:lpstr>
      <vt:lpstr>'09.12.1.'!Print_Titles</vt:lpstr>
      <vt:lpstr>'09.23.1.'!Print_Titles</vt:lpstr>
      <vt:lpstr>'09.23.2.'!Print_Titles</vt:lpstr>
      <vt:lpstr>'09.23.6.'!Print_Titles</vt:lpstr>
      <vt:lpstr>'09.24.3.'!Print_Titles</vt:lpstr>
      <vt:lpstr>'09.27.3.'!Print_Titles</vt:lpstr>
      <vt:lpstr>'09.3.1.'!Print_Titles</vt:lpstr>
      <vt:lpstr>'09.4.1.'!Print_Titles</vt:lpstr>
      <vt:lpstr>'09.5.1.'!Print_Titles</vt:lpstr>
      <vt:lpstr>'09.5.3.'!Print_Titles</vt:lpstr>
      <vt:lpstr>'09.5.5.'!Print_Titles</vt:lpstr>
      <vt:lpstr>'09.7.1.'!Print_Titles</vt:lpstr>
      <vt:lpstr>'09.9.1.'!Print_Titles</vt:lpstr>
      <vt:lpstr>'10.2.11.'!Print_Titles</vt:lpstr>
      <vt:lpstr>'10.2.2.'!Print_Titles</vt:lpstr>
      <vt:lpstr>'10.2.3.'!Print_Titles</vt:lpstr>
      <vt:lpstr>'10.2.4.'!Print_Titles</vt:lpstr>
      <vt:lpstr>'10.2.5.'!Print_Titles</vt:lpstr>
      <vt:lpstr>'10.2.7.'!Print_Titles</vt:lpstr>
      <vt:lpstr>'10.5.1.'!Print_Titles</vt:lpstr>
      <vt:lpstr>'33.piel.'!Print_Titles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Elina Markaine</dc:creator>
  <cp:lastModifiedBy>Liene Zalkovska</cp:lastModifiedBy>
  <cp:lastPrinted>2018-10-01T11:15:46Z</cp:lastPrinted>
  <dcterms:created xsi:type="dcterms:W3CDTF">2015-01-08T09:25:06Z</dcterms:created>
  <dcterms:modified xsi:type="dcterms:W3CDTF">2018-10-01T11:17:31Z</dcterms:modified>
</cp:coreProperties>
</file>